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drawings/drawing15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drawings/drawing7.xml" ContentType="application/vnd.openxmlformats-officedocument.drawing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drawings/drawing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xl/printerSettings/printerSettings25.bin" ContentType="application/vnd.openxmlformats-officedocument.spreadsheetml.printerSettings"/>
  <Override PartName="/xl/comments7.xml" ContentType="application/vnd.openxmlformats-officedocument.spreadsheetml.comments+xml"/>
  <Override PartName="/xl/printerSettings/printerSettings24.bin" ContentType="application/vnd.openxmlformats-officedocument.spreadsheetml.printerSettings"/>
  <Override PartName="/docProps/core.xml" ContentType="application/vnd.openxmlformats-package.core-properties+xml"/>
  <Override PartName="/xl/printerSettings/printerSettings3.bin" ContentType="application/vnd.openxmlformats-officedocument.spreadsheetml.printerSettings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printerSettings/printerSettings15.bin" ContentType="application/vnd.openxmlformats-officedocument.spreadsheetml.printerSettings"/>
  <Override PartName="/xl/printerSettings/printerSettings9.bin" ContentType="application/vnd.openxmlformats-officedocument.spreadsheetml.printerSettings"/>
  <Override PartName="/xl/printerSettings/printerSettings16.bin" ContentType="application/vnd.openxmlformats-officedocument.spreadsheetml.printerSettings"/>
  <Override PartName="/xl/printerSettings/printerSettings17.bin" ContentType="application/vnd.openxmlformats-officedocument.spreadsheetml.printerSettings"/>
  <Override PartName="/xl/printerSettings/printerSettings7.bin" ContentType="application/vnd.openxmlformats-officedocument.spreadsheetml.printerSettings"/>
  <Override PartName="/xl/printerSettings/printerSettings8.bin" ContentType="application/vnd.openxmlformats-officedocument.spreadsheetml.printerSettings"/>
  <Override PartName="/xl/printerSettings/printerSettings14.bin" ContentType="application/vnd.openxmlformats-officedocument.spreadsheetml.printerSettings"/>
  <Override PartName="/xl/printerSettings/printerSettings12.bin" ContentType="application/vnd.openxmlformats-officedocument.spreadsheetml.printerSettings"/>
  <Override PartName="/xl/comments3.xml" ContentType="application/vnd.openxmlformats-officedocument.spreadsheetml.comments+xml"/>
  <Override PartName="/xl/printerSettings/printerSettings11.bin" ContentType="application/vnd.openxmlformats-officedocument.spreadsheetml.printerSettings"/>
  <Override PartName="/xl/comments4.xml" ContentType="application/vnd.openxmlformats-officedocument.spreadsheetml.comments+xml"/>
  <Override PartName="/xl/printerSettings/printerSettings13.bin" ContentType="application/vnd.openxmlformats-officedocument.spreadsheetml.printerSettings"/>
  <Override PartName="/xl/printerSettings/printerSettings10.bin" ContentType="application/vnd.openxmlformats-officedocument.spreadsheetml.printerSettings"/>
  <Override PartName="/xl/comments2.xml" ContentType="application/vnd.openxmlformats-officedocument.spreadsheetml.comments+xml"/>
  <Override PartName="/xl/comments5.xml" ContentType="application/vnd.openxmlformats-officedocument.spreadsheetml.comments+xml"/>
  <Override PartName="/xl/printerSettings/printerSettings5.bin" ContentType="application/vnd.openxmlformats-officedocument.spreadsheetml.printerSettings"/>
  <Override PartName="/xl/printerSettings/printerSettings22.bin" ContentType="application/vnd.openxmlformats-officedocument.spreadsheetml.printerSettings"/>
  <Override PartName="/xl/printerSettings/printerSettings23.bin" ContentType="application/vnd.openxmlformats-officedocument.spreadsheetml.printerSettings"/>
  <Override PartName="/xl/comments6.xml" ContentType="application/vnd.openxmlformats-officedocument.spreadsheetml.comments+xml"/>
  <Override PartName="/xl/printerSettings/printerSettings4.bin" ContentType="application/vnd.openxmlformats-officedocument.spreadsheetml.printerSettings"/>
  <Override PartName="/xl/printerSettings/printerSettings21.bin" ContentType="application/vnd.openxmlformats-officedocument.spreadsheetml.printerSettings"/>
  <Override PartName="/xl/printerSettings/printerSettings19.bin" ContentType="application/vnd.openxmlformats-officedocument.spreadsheetml.printerSettings"/>
  <Override PartName="/xl/printerSettings/printerSettings18.bin" ContentType="application/vnd.openxmlformats-officedocument.spreadsheetml.printerSettings"/>
  <Override PartName="/xl/printerSettings/printerSettings6.bin" ContentType="application/vnd.openxmlformats-officedocument.spreadsheetml.printerSettings"/>
  <Override PartName="/xl/printerSettings/printerSettings20.bin" ContentType="application/vnd.openxmlformats-officedocument.spreadsheetml.printerSettings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2020 PCORC\Supplemental Filing\2020 PCORC Work Papers SUPP To File\"/>
    </mc:Choice>
  </mc:AlternateContent>
  <bookViews>
    <workbookView xWindow="9588" yWindow="-24" windowWidth="6816" windowHeight="4896" tabRatio="841" firstSheet="3" activeTab="3"/>
  </bookViews>
  <sheets>
    <sheet name="PPXLFunctions" sheetId="20" state="veryHidden" r:id="rId1"/>
    <sheet name="PPXLSaveData0" sheetId="22" state="veryHidden" r:id="rId2"/>
    <sheet name="PPXLOpen" sheetId="23" state="veryHidden" r:id="rId3"/>
    <sheet name="Lead E" sheetId="159" r:id="rId4"/>
    <sheet name="Mint Farm Def" sheetId="95" r:id="rId5"/>
    <sheet name="BNP" sheetId="78" r:id="rId6"/>
    <sheet name="TY Reg Assets RB" sheetId="160" r:id="rId7"/>
    <sheet name="WC &amp; AIC to CRB" sheetId="167" r:id="rId8"/>
    <sheet name="TY Reg Assets Amort" sheetId="166" r:id="rId9"/>
    <sheet name="Jun20 BS" sheetId="165" r:id="rId10"/>
    <sheet name="EDIT" sheetId="168" r:id="rId11"/>
    <sheet name="EDIT Amort" sheetId="169" r:id="rId12"/>
    <sheet name="RB-IS by FERC" sheetId="162" r:id="rId13"/>
    <sheet name="WRPC 2004 GRC" sheetId="164" r:id="rId14"/>
    <sheet name="LSR Prepaid BPA interest" sheetId="112" r:id="rId15"/>
    <sheet name="LSR Prepaid Principal" sheetId="113" r:id="rId16"/>
    <sheet name="LSR Prepaid Bill Credits" sheetId="111" r:id="rId17"/>
    <sheet name="LSR Prepaid carrying charges " sheetId="114" r:id="rId18"/>
    <sheet name="Snoq" sheetId="135" r:id="rId19"/>
    <sheet name="$89M Chelan PUD" sheetId="88" r:id="rId20"/>
    <sheet name="T-Grant Baker Deferral" sheetId="148" r:id="rId21"/>
    <sheet name="T-Grant Snoq Deferral" sheetId="147" r:id="rId22"/>
    <sheet name="Baker" sheetId="133" r:id="rId23"/>
    <sheet name="Electron Deferral" sheetId="156" r:id="rId24"/>
    <sheet name="FB Energy" sheetId="77" r:id="rId25"/>
    <sheet name="Ferndale" sheetId="134" r:id="rId26"/>
    <sheet name="BPA Statement" sheetId="163" r:id="rId27"/>
    <sheet name="Colstrip 1&amp;2 Prepaid" sheetId="91" r:id="rId28"/>
    <sheet name="$18.5M Chelan" sheetId="93" r:id="rId29"/>
  </sheets>
  <definedNames>
    <definedName name="_xlnm._FilterDatabase" localSheetId="9" hidden="1">'Jun20 BS'!$A$8:$XEP$1561</definedName>
    <definedName name="_xlnm._FilterDatabase" localSheetId="7" hidden="1">'WC &amp; AIC to CRB'!$A$9:$G$9</definedName>
  </definedNames>
  <calcPr calcId="162913"/>
</workbook>
</file>

<file path=xl/calcChain.xml><?xml version="1.0" encoding="utf-8"?>
<calcChain xmlns="http://schemas.openxmlformats.org/spreadsheetml/2006/main">
  <c r="R177" i="113" l="1"/>
  <c r="R176" i="113" l="1"/>
  <c r="D15" i="159" l="1"/>
  <c r="R137" i="78"/>
  <c r="T137" i="78"/>
  <c r="D14" i="159" l="1"/>
  <c r="F123" i="169" l="1"/>
  <c r="H78" i="164" l="1"/>
  <c r="D45" i="164"/>
  <c r="I45" i="164"/>
  <c r="D80" i="160" l="1"/>
  <c r="C80" i="160"/>
  <c r="D15" i="168"/>
  <c r="E13" i="159"/>
  <c r="D13" i="159"/>
  <c r="E106" i="134"/>
  <c r="F13" i="159" l="1"/>
  <c r="C108" i="111"/>
  <c r="L132" i="112"/>
  <c r="M188" i="88"/>
  <c r="M190" i="88"/>
  <c r="R151" i="95"/>
  <c r="Q220" i="95"/>
  <c r="Q219" i="95"/>
  <c r="Q218" i="95"/>
  <c r="Q217" i="95"/>
  <c r="Q216" i="95"/>
  <c r="Q215" i="95"/>
  <c r="Q214" i="95"/>
  <c r="Q213" i="95"/>
  <c r="Q212" i="95"/>
  <c r="Q211" i="95"/>
  <c r="Q210" i="95"/>
  <c r="Q209" i="95"/>
  <c r="Q208" i="95"/>
  <c r="Q207" i="95"/>
  <c r="Q206" i="95"/>
  <c r="Q205" i="95"/>
  <c r="Q204" i="95"/>
  <c r="Q203" i="95"/>
  <c r="Q202" i="95"/>
  <c r="Q201" i="95"/>
  <c r="Q200" i="95"/>
  <c r="Q199" i="95"/>
  <c r="Q198" i="95"/>
  <c r="Q197" i="95"/>
  <c r="Q196" i="95"/>
  <c r="Q195" i="95"/>
  <c r="Q194" i="95"/>
  <c r="Q193" i="95"/>
  <c r="Q192" i="95"/>
  <c r="Q191" i="95"/>
  <c r="Q190" i="95"/>
  <c r="Q189" i="95"/>
  <c r="Q188" i="95"/>
  <c r="Q187" i="95"/>
  <c r="Q186" i="95"/>
  <c r="Q185" i="95"/>
  <c r="Q184" i="95"/>
  <c r="Q183" i="95"/>
  <c r="Q182" i="95"/>
  <c r="Q181" i="95"/>
  <c r="Q180" i="95"/>
  <c r="Q179" i="95"/>
  <c r="Q178" i="95"/>
  <c r="Q177" i="95"/>
  <c r="Q176" i="95"/>
  <c r="Q175" i="95"/>
  <c r="Q174" i="95"/>
  <c r="Q173" i="95"/>
  <c r="Q172" i="95"/>
  <c r="Q171" i="95"/>
  <c r="Q170" i="95"/>
  <c r="Q169" i="95"/>
  <c r="Q168" i="95"/>
  <c r="Q167" i="95"/>
  <c r="Q166" i="95"/>
  <c r="Q165" i="95"/>
  <c r="Q164" i="95"/>
  <c r="Q163" i="95"/>
  <c r="Q162" i="95"/>
  <c r="Q161" i="95"/>
  <c r="Q160" i="95"/>
  <c r="Q159" i="95"/>
  <c r="Q158" i="95"/>
  <c r="Q157" i="95"/>
  <c r="Q156" i="95"/>
  <c r="Q155" i="95"/>
  <c r="Q154" i="95"/>
  <c r="Q153" i="95"/>
  <c r="Q152" i="95"/>
  <c r="Q151" i="95"/>
  <c r="Q150" i="95"/>
  <c r="Q149" i="95"/>
  <c r="Q148" i="95"/>
  <c r="Q147" i="95"/>
  <c r="Q146" i="95"/>
  <c r="Q145" i="95"/>
  <c r="Q144" i="95"/>
  <c r="Q143" i="95"/>
  <c r="Q142" i="95"/>
  <c r="Q141" i="95"/>
  <c r="Q140" i="95"/>
  <c r="Q139" i="95"/>
  <c r="Q138" i="95"/>
  <c r="Q137" i="95"/>
  <c r="Q136" i="95"/>
  <c r="Q135" i="95"/>
  <c r="Q134" i="95"/>
  <c r="Q133" i="95"/>
  <c r="Q132" i="95"/>
  <c r="Q131" i="95"/>
  <c r="Q130" i="95"/>
  <c r="Q129" i="95"/>
  <c r="Q128" i="95"/>
  <c r="Q127" i="95"/>
  <c r="Q126" i="95"/>
  <c r="Q125" i="95"/>
  <c r="Q124" i="95"/>
  <c r="Q123" i="95"/>
  <c r="Q122" i="95"/>
  <c r="Q121" i="95"/>
  <c r="Q120" i="95"/>
  <c r="Q119" i="95"/>
  <c r="Q118" i="95"/>
  <c r="Q117" i="95"/>
  <c r="Q116" i="95"/>
  <c r="Q115" i="95"/>
  <c r="Q114" i="95"/>
  <c r="Q113" i="95"/>
  <c r="Q112" i="95"/>
  <c r="Q111" i="95"/>
  <c r="Q110" i="95"/>
  <c r="Q109" i="95"/>
  <c r="Q108" i="95"/>
  <c r="Q107" i="95"/>
  <c r="Q106" i="95"/>
  <c r="Q105" i="95"/>
  <c r="Q104" i="95"/>
  <c r="Q103" i="95"/>
  <c r="Q102" i="95"/>
  <c r="Q101" i="95"/>
  <c r="Q100" i="95"/>
  <c r="Q99" i="95"/>
  <c r="Q98" i="95"/>
  <c r="Q97" i="95"/>
  <c r="Q96" i="95"/>
  <c r="Q95" i="95"/>
  <c r="Q94" i="95"/>
  <c r="Q93" i="95"/>
  <c r="Q92" i="95"/>
  <c r="Q91" i="95"/>
  <c r="Q90" i="95"/>
  <c r="Q89" i="95"/>
  <c r="Q88" i="95"/>
  <c r="Q87" i="95"/>
  <c r="Q86" i="95"/>
  <c r="Q85" i="95"/>
  <c r="Q84" i="95"/>
  <c r="Q83" i="95"/>
  <c r="Q82" i="95"/>
  <c r="Q81" i="95"/>
  <c r="Q80" i="95"/>
  <c r="Q79" i="95"/>
  <c r="Q78" i="95"/>
  <c r="Q77" i="95"/>
  <c r="Q76" i="95"/>
  <c r="Q75" i="95"/>
  <c r="Q74" i="95"/>
  <c r="Q73" i="95"/>
  <c r="Q72" i="95"/>
  <c r="Q71" i="95"/>
  <c r="Q70" i="95"/>
  <c r="Q69" i="95"/>
  <c r="Q68" i="95"/>
  <c r="Q67" i="95"/>
  <c r="Q66" i="95"/>
  <c r="Q65" i="95"/>
  <c r="Q64" i="95"/>
  <c r="Q63" i="95"/>
  <c r="Q62" i="95"/>
  <c r="Q61" i="95"/>
  <c r="Q60" i="95"/>
  <c r="Q59" i="95"/>
  <c r="Q58" i="95"/>
  <c r="Q57" i="95"/>
  <c r="Q56" i="95"/>
  <c r="Q55" i="95"/>
  <c r="Q54" i="95"/>
  <c r="Q53" i="95"/>
  <c r="Q52" i="95"/>
  <c r="Q51" i="95"/>
  <c r="Q50" i="95"/>
  <c r="Q49" i="95"/>
  <c r="Q48" i="95"/>
  <c r="Q47" i="95"/>
  <c r="Q46" i="95"/>
  <c r="Q45" i="95"/>
  <c r="Q44" i="95"/>
  <c r="Q43" i="95"/>
  <c r="Q42" i="95"/>
  <c r="Q41" i="95"/>
  <c r="Q40" i="95"/>
  <c r="Q39" i="95"/>
  <c r="Q38" i="95"/>
  <c r="Q37" i="95"/>
  <c r="Q36" i="95"/>
  <c r="Q35" i="95"/>
  <c r="Q34" i="95"/>
  <c r="Q33" i="95"/>
  <c r="Q32" i="95"/>
  <c r="Q31" i="95"/>
  <c r="Q30" i="95"/>
  <c r="Q29" i="95"/>
  <c r="Q28" i="95"/>
  <c r="Q27" i="95"/>
  <c r="Q26" i="95"/>
  <c r="Q25" i="95"/>
  <c r="Q24" i="95"/>
  <c r="P139" i="78"/>
  <c r="P138" i="78"/>
  <c r="P137" i="78"/>
  <c r="P136" i="78"/>
  <c r="P135" i="78"/>
  <c r="P134" i="78"/>
  <c r="P133" i="78"/>
  <c r="P132" i="78"/>
  <c r="P131" i="78"/>
  <c r="P130" i="78"/>
  <c r="P129" i="78"/>
  <c r="P128" i="78"/>
  <c r="P127" i="78"/>
  <c r="P126" i="78"/>
  <c r="P125" i="78"/>
  <c r="P124" i="78"/>
  <c r="P123" i="78"/>
  <c r="P122" i="78"/>
  <c r="P121" i="78"/>
  <c r="P120" i="78"/>
  <c r="P119" i="78"/>
  <c r="P118" i="78"/>
  <c r="P117" i="78"/>
  <c r="P116" i="78"/>
  <c r="P115" i="78"/>
  <c r="P114" i="78"/>
  <c r="P113" i="78"/>
  <c r="P112" i="78"/>
  <c r="P111" i="78"/>
  <c r="P110" i="78"/>
  <c r="P109" i="78"/>
  <c r="P108" i="78"/>
  <c r="P107" i="78"/>
  <c r="P106" i="78"/>
  <c r="P105" i="78"/>
  <c r="P104" i="78"/>
  <c r="P103" i="78"/>
  <c r="P102" i="78"/>
  <c r="P101" i="78"/>
  <c r="P100" i="78"/>
  <c r="P99" i="78"/>
  <c r="P98" i="78"/>
  <c r="P97" i="78"/>
  <c r="P96" i="78"/>
  <c r="P95" i="78"/>
  <c r="P94" i="78"/>
  <c r="P93" i="78"/>
  <c r="P92" i="78"/>
  <c r="P91" i="78"/>
  <c r="P90" i="78"/>
  <c r="P89" i="78"/>
  <c r="P88" i="78"/>
  <c r="P87" i="78"/>
  <c r="P86" i="78"/>
  <c r="P85" i="78"/>
  <c r="P84" i="78"/>
  <c r="P83" i="78"/>
  <c r="P82" i="78"/>
  <c r="P81" i="78"/>
  <c r="P80" i="78"/>
  <c r="P79" i="78"/>
  <c r="P78" i="78"/>
  <c r="P77" i="78"/>
  <c r="P76" i="78"/>
  <c r="P75" i="78"/>
  <c r="P74" i="78"/>
  <c r="P73" i="78"/>
  <c r="P72" i="78"/>
  <c r="P154" i="77" l="1"/>
  <c r="P153" i="77"/>
  <c r="P152" i="77"/>
  <c r="P151" i="77"/>
  <c r="P150" i="77"/>
  <c r="P149" i="77"/>
  <c r="P148" i="77"/>
  <c r="P147" i="77"/>
  <c r="P146" i="77"/>
  <c r="P145" i="77"/>
  <c r="P144" i="77"/>
  <c r="P143" i="77"/>
  <c r="P142" i="77"/>
  <c r="P141" i="77"/>
  <c r="P140" i="77"/>
  <c r="P139" i="77"/>
  <c r="P138" i="77"/>
  <c r="P137" i="77"/>
  <c r="P136" i="77"/>
  <c r="P135" i="77"/>
  <c r="P134" i="77"/>
  <c r="P133" i="77"/>
  <c r="P132" i="77"/>
  <c r="P131" i="77"/>
  <c r="P130" i="77"/>
  <c r="P129" i="77"/>
  <c r="P128" i="77"/>
  <c r="P127" i="77"/>
  <c r="P126" i="77"/>
  <c r="P125" i="77"/>
  <c r="P124" i="77"/>
  <c r="P123" i="77"/>
  <c r="P122" i="77"/>
  <c r="P121" i="77"/>
  <c r="P120" i="77"/>
  <c r="P119" i="77"/>
  <c r="P118" i="77"/>
  <c r="P117" i="77"/>
  <c r="P116" i="77"/>
  <c r="P115" i="77"/>
  <c r="P114" i="77"/>
  <c r="P113" i="77"/>
  <c r="P112" i="77"/>
  <c r="P111" i="77"/>
  <c r="P110" i="77"/>
  <c r="P109" i="77"/>
  <c r="P108" i="77"/>
  <c r="P107" i="77"/>
  <c r="P106" i="77"/>
  <c r="P105" i="77"/>
  <c r="P104" i="77"/>
  <c r="P103" i="77"/>
  <c r="P102" i="77"/>
  <c r="P101" i="77"/>
  <c r="P100" i="77"/>
  <c r="P99" i="77"/>
  <c r="P98" i="77"/>
  <c r="P97" i="77"/>
  <c r="P96" i="77"/>
  <c r="P95" i="77"/>
  <c r="P94" i="77"/>
  <c r="P93" i="77"/>
  <c r="P92" i="77"/>
  <c r="P91" i="77"/>
  <c r="P90" i="77"/>
  <c r="P89" i="77"/>
  <c r="P88" i="77"/>
  <c r="P87" i="77"/>
  <c r="P86" i="77"/>
  <c r="P85" i="77"/>
  <c r="P84" i="77"/>
  <c r="P83" i="77"/>
  <c r="P82" i="77"/>
  <c r="P81" i="77"/>
  <c r="P80" i="77"/>
  <c r="P79" i="77"/>
  <c r="P78" i="77"/>
  <c r="P77" i="77"/>
  <c r="P76" i="77"/>
  <c r="P75" i="77"/>
  <c r="P74" i="77"/>
  <c r="P73" i="77"/>
  <c r="P72" i="77"/>
  <c r="P71" i="77"/>
  <c r="P70" i="77"/>
  <c r="P69" i="77"/>
  <c r="P68" i="77"/>
  <c r="P67" i="77"/>
  <c r="P66" i="77"/>
  <c r="P65" i="77"/>
  <c r="P64" i="77"/>
  <c r="P63" i="77"/>
  <c r="P62" i="77"/>
  <c r="P61" i="77"/>
  <c r="P60" i="77"/>
  <c r="P59" i="77"/>
  <c r="P58" i="77"/>
  <c r="P57" i="77"/>
  <c r="P56" i="77"/>
  <c r="P55" i="77"/>
  <c r="P54" i="77"/>
  <c r="P53" i="77"/>
  <c r="P52" i="77"/>
  <c r="P51" i="77"/>
  <c r="P50" i="77"/>
  <c r="P49" i="77"/>
  <c r="P48" i="77"/>
  <c r="P47" i="77"/>
  <c r="P46" i="77"/>
  <c r="P45" i="77"/>
  <c r="P44" i="77"/>
  <c r="P43" i="77"/>
  <c r="P42" i="77"/>
  <c r="P41" i="77"/>
  <c r="P40" i="77"/>
  <c r="P39" i="77"/>
  <c r="P38" i="77"/>
  <c r="P37" i="77"/>
  <c r="P36" i="77"/>
  <c r="P35" i="77"/>
  <c r="P34" i="77"/>
  <c r="P33" i="77"/>
  <c r="P32" i="77"/>
  <c r="P31" i="77"/>
  <c r="P30" i="77"/>
  <c r="P29" i="77"/>
  <c r="P28" i="77"/>
  <c r="P27" i="77"/>
  <c r="P26" i="77"/>
  <c r="P25" i="77"/>
  <c r="P24" i="77"/>
  <c r="P23" i="77"/>
  <c r="P22" i="77"/>
  <c r="P21" i="77"/>
  <c r="P20" i="77"/>
  <c r="P19" i="77"/>
  <c r="P18" i="77"/>
  <c r="P17" i="77"/>
  <c r="P16" i="77"/>
  <c r="P15" i="77"/>
  <c r="P14" i="77"/>
  <c r="P13" i="77"/>
  <c r="P155" i="77"/>
  <c r="C16" i="168" l="1"/>
  <c r="O155" i="77"/>
  <c r="O133" i="77"/>
  <c r="O132" i="77"/>
  <c r="K106" i="134"/>
  <c r="J93" i="156"/>
  <c r="K100" i="133"/>
  <c r="L93" i="148"/>
  <c r="J92" i="156"/>
  <c r="C14" i="159" l="1"/>
  <c r="C15" i="159"/>
  <c r="K96" i="164" l="1"/>
  <c r="K97" i="164"/>
  <c r="K98" i="164"/>
  <c r="K83" i="164"/>
  <c r="K84" i="164"/>
  <c r="K85" i="164"/>
  <c r="K86" i="164"/>
  <c r="K87" i="164"/>
  <c r="K88" i="164"/>
  <c r="K89" i="164"/>
  <c r="K90" i="164"/>
  <c r="K91" i="164"/>
  <c r="K92" i="164"/>
  <c r="K93" i="164"/>
  <c r="K94" i="164"/>
  <c r="K95" i="164"/>
  <c r="L78" i="164" l="1"/>
  <c r="C15" i="168"/>
  <c r="C14" i="168"/>
  <c r="D84" i="160"/>
  <c r="D73" i="160"/>
  <c r="C84" i="160"/>
  <c r="K5" i="88" l="1"/>
  <c r="N3" i="88"/>
  <c r="J2" i="88"/>
  <c r="K2" i="88" s="1"/>
  <c r="N2" i="88" s="1"/>
  <c r="N4" i="88" s="1"/>
  <c r="J5" i="88" l="1"/>
  <c r="F48" i="168"/>
  <c r="C38" i="169" s="1"/>
  <c r="E57" i="168"/>
  <c r="F49" i="168" s="1"/>
  <c r="C39" i="169" s="1"/>
  <c r="E46" i="168"/>
  <c r="F36" i="168" s="1"/>
  <c r="C26" i="169" s="1"/>
  <c r="B42" i="168"/>
  <c r="B43" i="168" s="1"/>
  <c r="E34" i="168"/>
  <c r="F24" i="168" s="1"/>
  <c r="C14" i="169" s="1"/>
  <c r="F29" i="168" l="1"/>
  <c r="C19" i="169" s="1"/>
  <c r="F56" i="168"/>
  <c r="C46" i="169" s="1"/>
  <c r="F52" i="168"/>
  <c r="C42" i="169" s="1"/>
  <c r="F27" i="168"/>
  <c r="C17" i="169" s="1"/>
  <c r="F22" i="168"/>
  <c r="C12" i="169" s="1"/>
  <c r="F25" i="168"/>
  <c r="C15" i="169" s="1"/>
  <c r="F31" i="168"/>
  <c r="C21" i="169" s="1"/>
  <c r="F23" i="168"/>
  <c r="C13" i="169" s="1"/>
  <c r="F39" i="168"/>
  <c r="C29" i="169" s="1"/>
  <c r="F35" i="168"/>
  <c r="C25" i="169" s="1"/>
  <c r="F30" i="168"/>
  <c r="C20" i="169" s="1"/>
  <c r="F26" i="168"/>
  <c r="C16" i="169" s="1"/>
  <c r="F33" i="168"/>
  <c r="C23" i="169" s="1"/>
  <c r="F34" i="168"/>
  <c r="C24" i="169" s="1"/>
  <c r="F42" i="168"/>
  <c r="C32" i="169" s="1"/>
  <c r="F38" i="168"/>
  <c r="C28" i="169" s="1"/>
  <c r="F55" i="168"/>
  <c r="C45" i="169" s="1"/>
  <c r="F51" i="168"/>
  <c r="C41" i="169" s="1"/>
  <c r="F47" i="168"/>
  <c r="C37" i="169" s="1"/>
  <c r="F45" i="168"/>
  <c r="C35" i="169" s="1"/>
  <c r="F41" i="168"/>
  <c r="C31" i="169" s="1"/>
  <c r="F37" i="168"/>
  <c r="C27" i="169" s="1"/>
  <c r="F46" i="168"/>
  <c r="C36" i="169" s="1"/>
  <c r="F54" i="168"/>
  <c r="C44" i="169" s="1"/>
  <c r="F50" i="168"/>
  <c r="C40" i="169" s="1"/>
  <c r="F43" i="168"/>
  <c r="C33" i="169" s="1"/>
  <c r="F32" i="168"/>
  <c r="C22" i="169" s="1"/>
  <c r="F28" i="168"/>
  <c r="C18" i="169" s="1"/>
  <c r="F44" i="168"/>
  <c r="C34" i="169" s="1"/>
  <c r="F40" i="168"/>
  <c r="C30" i="169" s="1"/>
  <c r="F57" i="168"/>
  <c r="C47" i="169" s="1"/>
  <c r="F53" i="168"/>
  <c r="C43" i="169" s="1"/>
  <c r="A42" i="168"/>
  <c r="C42" i="168" s="1"/>
  <c r="B44" i="168"/>
  <c r="A43" i="168" l="1"/>
  <c r="C43" i="168" s="1"/>
  <c r="B45" i="168"/>
  <c r="A44" i="168" l="1"/>
  <c r="C44" i="168" s="1"/>
  <c r="A45" i="168"/>
  <c r="C45" i="168" s="1"/>
  <c r="B46" i="168"/>
  <c r="A46" i="168" l="1"/>
  <c r="C46" i="168" s="1"/>
  <c r="B47" i="168"/>
  <c r="B48" i="168" l="1"/>
  <c r="A47" i="168"/>
  <c r="C47" i="168" s="1"/>
  <c r="B49" i="168" l="1"/>
  <c r="A48" i="168"/>
  <c r="C48" i="168" s="1"/>
  <c r="B50" i="168" l="1"/>
  <c r="A49" i="168"/>
  <c r="C49" i="168" s="1"/>
  <c r="A50" i="168" l="1"/>
  <c r="C50" i="168" s="1"/>
  <c r="B51" i="168"/>
  <c r="A51" i="168" l="1"/>
  <c r="C51" i="168" s="1"/>
  <c r="B52" i="168"/>
  <c r="A52" i="168" l="1"/>
  <c r="C52" i="168" s="1"/>
  <c r="B53" i="168"/>
  <c r="A53" i="168" l="1"/>
  <c r="C53" i="168" s="1"/>
  <c r="B54" i="168"/>
  <c r="A54" i="168" l="1"/>
  <c r="C54" i="168" s="1"/>
  <c r="B55" i="168"/>
  <c r="B56" i="168" l="1"/>
  <c r="A55" i="168"/>
  <c r="C55" i="168" s="1"/>
  <c r="B57" i="168" l="1"/>
  <c r="A56" i="168"/>
  <c r="C56" i="168" s="1"/>
  <c r="A57" i="168" l="1"/>
  <c r="C57" i="168" s="1"/>
  <c r="K73" i="133" l="1"/>
  <c r="K74" i="133"/>
  <c r="K75" i="133"/>
  <c r="K76" i="133"/>
  <c r="K77" i="133"/>
  <c r="K78" i="133"/>
  <c r="K79" i="133"/>
  <c r="K80" i="133"/>
  <c r="K81" i="133"/>
  <c r="K82" i="133"/>
  <c r="K83" i="133"/>
  <c r="K84" i="133"/>
  <c r="K85" i="133"/>
  <c r="K86" i="133"/>
  <c r="K87" i="133"/>
  <c r="K88" i="133"/>
  <c r="K89" i="133"/>
  <c r="K90" i="133"/>
  <c r="K91" i="133"/>
  <c r="K92" i="133"/>
  <c r="K93" i="133"/>
  <c r="K94" i="133"/>
  <c r="K95" i="133"/>
  <c r="K96" i="133"/>
  <c r="K97" i="133"/>
  <c r="K98" i="133"/>
  <c r="K99" i="133"/>
  <c r="K101" i="133"/>
  <c r="K102" i="133"/>
  <c r="K103" i="133"/>
  <c r="K104" i="133"/>
  <c r="K105" i="133"/>
  <c r="K106" i="133"/>
  <c r="K107" i="133"/>
  <c r="K108" i="133"/>
  <c r="K109" i="133"/>
  <c r="K110" i="133"/>
  <c r="K111" i="133"/>
  <c r="K112" i="133"/>
  <c r="K113" i="133"/>
  <c r="K114" i="133"/>
  <c r="K115" i="133"/>
  <c r="K116" i="133"/>
  <c r="K117" i="133"/>
  <c r="K118" i="133"/>
  <c r="K119" i="133"/>
  <c r="K96" i="134"/>
  <c r="K97" i="134"/>
  <c r="K98" i="134"/>
  <c r="K99" i="134"/>
  <c r="K100" i="134"/>
  <c r="K101" i="134"/>
  <c r="K102" i="134"/>
  <c r="K103" i="134"/>
  <c r="K104" i="134"/>
  <c r="K105" i="134"/>
  <c r="K108" i="134"/>
  <c r="K109" i="134"/>
  <c r="K110" i="134"/>
  <c r="K111" i="134"/>
  <c r="K112" i="134"/>
  <c r="K113" i="134"/>
  <c r="K114" i="134"/>
  <c r="K115" i="134"/>
  <c r="K116" i="134"/>
  <c r="K117" i="134"/>
  <c r="K118" i="134"/>
  <c r="K119" i="134"/>
  <c r="K120" i="134"/>
  <c r="K121" i="134"/>
  <c r="K122" i="134"/>
  <c r="K123" i="134"/>
  <c r="K124" i="134"/>
  <c r="K125" i="134"/>
  <c r="K126" i="134"/>
  <c r="L192" i="95"/>
  <c r="L193" i="95"/>
  <c r="L194" i="95"/>
  <c r="L195" i="95"/>
  <c r="L196" i="95"/>
  <c r="L197" i="95"/>
  <c r="L198" i="95"/>
  <c r="L199" i="95"/>
  <c r="L200" i="95"/>
  <c r="L201" i="95"/>
  <c r="L202" i="95"/>
  <c r="L203" i="95"/>
  <c r="L204" i="95"/>
  <c r="L205" i="95"/>
  <c r="L206" i="95"/>
  <c r="L207" i="95"/>
  <c r="L208" i="95"/>
  <c r="L209" i="95"/>
  <c r="L210" i="95"/>
  <c r="L157" i="95"/>
  <c r="L158" i="95"/>
  <c r="L159" i="95"/>
  <c r="L160" i="95"/>
  <c r="L161" i="95"/>
  <c r="L162" i="95"/>
  <c r="L163" i="95"/>
  <c r="L164" i="95"/>
  <c r="L165" i="95"/>
  <c r="L166" i="95"/>
  <c r="L167" i="95"/>
  <c r="L168" i="95"/>
  <c r="L169" i="95"/>
  <c r="L170" i="95"/>
  <c r="L171" i="95"/>
  <c r="L172" i="95"/>
  <c r="L173" i="95"/>
  <c r="L174" i="95"/>
  <c r="L175" i="95"/>
  <c r="L176" i="95"/>
  <c r="L177" i="95"/>
  <c r="L178" i="95"/>
  <c r="L179" i="95"/>
  <c r="L180" i="95"/>
  <c r="L181" i="95"/>
  <c r="L182" i="95"/>
  <c r="L183" i="95"/>
  <c r="L184" i="95"/>
  <c r="L185" i="95"/>
  <c r="L186" i="95"/>
  <c r="L187" i="95"/>
  <c r="L188" i="95"/>
  <c r="L189" i="95"/>
  <c r="L190" i="95"/>
  <c r="L191" i="95"/>
  <c r="C5" i="168" l="1"/>
  <c r="D140" i="78" s="1"/>
  <c r="C6" i="168"/>
  <c r="D154" i="95" s="1"/>
  <c r="C7" i="168"/>
  <c r="G185" i="88" s="1"/>
  <c r="C8" i="168"/>
  <c r="F169" i="114" s="1"/>
  <c r="C9" i="168"/>
  <c r="C10" i="168"/>
  <c r="G101" i="135" s="1"/>
  <c r="C11" i="168"/>
  <c r="C106" i="134" s="1"/>
  <c r="D11" i="168" s="1"/>
  <c r="C12" i="168"/>
  <c r="G92" i="148" s="1"/>
  <c r="C13" i="168"/>
  <c r="E91" i="156"/>
  <c r="C4" i="168"/>
  <c r="K91" i="156" l="1"/>
  <c r="K92" i="156" s="1"/>
  <c r="D14" i="168"/>
  <c r="D10" i="168"/>
  <c r="M101" i="135"/>
  <c r="M102" i="135" s="1"/>
  <c r="D6" i="168"/>
  <c r="M154" i="95"/>
  <c r="M155" i="95" s="1"/>
  <c r="G92" i="147"/>
  <c r="F99" i="133"/>
  <c r="D5" i="168"/>
  <c r="O140" i="78"/>
  <c r="P140" i="78" s="1"/>
  <c r="M92" i="148"/>
  <c r="D12" i="168"/>
  <c r="D8" i="168"/>
  <c r="D156" i="77"/>
  <c r="C17" i="168"/>
  <c r="C18" i="168" s="1"/>
  <c r="D7" i="168"/>
  <c r="O185" i="88"/>
  <c r="O186" i="88" s="1"/>
  <c r="F142" i="78"/>
  <c r="F143" i="78"/>
  <c r="F144" i="78"/>
  <c r="F145" i="78"/>
  <c r="F146" i="78"/>
  <c r="F147" i="78"/>
  <c r="F148" i="78"/>
  <c r="F149" i="78"/>
  <c r="F150" i="78"/>
  <c r="F151" i="78"/>
  <c r="F152" i="78"/>
  <c r="F153" i="78"/>
  <c r="F154" i="78"/>
  <c r="F155" i="78"/>
  <c r="F156" i="78"/>
  <c r="F157" i="78"/>
  <c r="F158" i="78"/>
  <c r="F159" i="78"/>
  <c r="F160" i="78"/>
  <c r="F141" i="78"/>
  <c r="M92" i="147" l="1"/>
  <c r="M93" i="147" s="1"/>
  <c r="D13" i="168"/>
  <c r="D4" i="168"/>
  <c r="O156" i="77"/>
  <c r="C4" i="169"/>
  <c r="L99" i="133"/>
  <c r="L100" i="133" s="1"/>
  <c r="D9" i="168"/>
  <c r="E159" i="78"/>
  <c r="E155" i="78"/>
  <c r="E151" i="78"/>
  <c r="E147" i="78"/>
  <c r="E143" i="78"/>
  <c r="E158" i="78"/>
  <c r="E150" i="78"/>
  <c r="E146" i="78"/>
  <c r="E153" i="78"/>
  <c r="E145" i="78"/>
  <c r="E154" i="78"/>
  <c r="E142" i="78"/>
  <c r="E157" i="78"/>
  <c r="E149" i="78"/>
  <c r="E160" i="78"/>
  <c r="E156" i="78"/>
  <c r="E152" i="78"/>
  <c r="E148" i="78"/>
  <c r="E144" i="78"/>
  <c r="E158" i="77"/>
  <c r="E159" i="77"/>
  <c r="E160" i="77"/>
  <c r="E161" i="77"/>
  <c r="E162" i="77"/>
  <c r="E163" i="77"/>
  <c r="E164" i="77"/>
  <c r="E165" i="77"/>
  <c r="E166" i="77"/>
  <c r="E167" i="77"/>
  <c r="E168" i="77"/>
  <c r="E169" i="77"/>
  <c r="E170" i="77"/>
  <c r="E171" i="77"/>
  <c r="E172" i="77"/>
  <c r="E173" i="77"/>
  <c r="E174" i="77"/>
  <c r="E175" i="77"/>
  <c r="E176" i="77"/>
  <c r="E157" i="77"/>
  <c r="D90" i="167"/>
  <c r="D89" i="167"/>
  <c r="D88" i="167"/>
  <c r="D87" i="167"/>
  <c r="D86" i="167"/>
  <c r="D85" i="167"/>
  <c r="D84" i="167"/>
  <c r="D83" i="167"/>
  <c r="D82" i="167"/>
  <c r="D81" i="167"/>
  <c r="D80" i="167"/>
  <c r="D79" i="167"/>
  <c r="D78" i="167"/>
  <c r="D77" i="167"/>
  <c r="D76" i="167"/>
  <c r="D75" i="167"/>
  <c r="D74" i="167"/>
  <c r="D73" i="167"/>
  <c r="D72" i="167"/>
  <c r="D71" i="167"/>
  <c r="D70" i="167"/>
  <c r="D69" i="167"/>
  <c r="D68" i="167"/>
  <c r="D67" i="167"/>
  <c r="D66" i="167"/>
  <c r="D65" i="167"/>
  <c r="D64" i="167"/>
  <c r="D63" i="167"/>
  <c r="D62" i="167"/>
  <c r="D61" i="167"/>
  <c r="D60" i="167"/>
  <c r="D59" i="167"/>
  <c r="D58" i="167"/>
  <c r="D57" i="167"/>
  <c r="D56" i="167"/>
  <c r="D55" i="167"/>
  <c r="H54" i="167"/>
  <c r="D54" i="167"/>
  <c r="D53" i="167"/>
  <c r="D52" i="167"/>
  <c r="D51" i="167"/>
  <c r="H50" i="167"/>
  <c r="D50" i="167"/>
  <c r="H49" i="167"/>
  <c r="D49" i="167"/>
  <c r="H48" i="167"/>
  <c r="D48" i="167"/>
  <c r="H47" i="167"/>
  <c r="D47" i="167"/>
  <c r="D46" i="167"/>
  <c r="H45" i="167"/>
  <c r="D45" i="167"/>
  <c r="D44" i="167"/>
  <c r="D43" i="167"/>
  <c r="D42" i="167"/>
  <c r="D41" i="167"/>
  <c r="D40" i="167"/>
  <c r="D39" i="167"/>
  <c r="H38" i="167"/>
  <c r="D38" i="167"/>
  <c r="H37" i="167"/>
  <c r="D37" i="167"/>
  <c r="H36" i="167"/>
  <c r="D36" i="167"/>
  <c r="D35" i="167"/>
  <c r="D34" i="167"/>
  <c r="H33" i="167"/>
  <c r="D33" i="167"/>
  <c r="H32" i="167"/>
  <c r="D32" i="167"/>
  <c r="D31" i="167"/>
  <c r="D30" i="167"/>
  <c r="D29" i="167"/>
  <c r="D28" i="167"/>
  <c r="H27" i="167"/>
  <c r="D27" i="167"/>
  <c r="D26" i="167"/>
  <c r="D25" i="167"/>
  <c r="D24" i="167"/>
  <c r="D23" i="167"/>
  <c r="D22" i="167"/>
  <c r="D21" i="167"/>
  <c r="D20" i="167"/>
  <c r="D19" i="167"/>
  <c r="D18" i="167"/>
  <c r="D17" i="167"/>
  <c r="H16" i="167"/>
  <c r="H91" i="167" s="1"/>
  <c r="D16" i="167"/>
  <c r="D15" i="167"/>
  <c r="D14" i="167"/>
  <c r="D13" i="167"/>
  <c r="D12" i="167"/>
  <c r="D11" i="167"/>
  <c r="D10" i="167"/>
  <c r="F6" i="167"/>
  <c r="E6" i="167"/>
  <c r="D6" i="167"/>
  <c r="G6" i="167" s="1"/>
  <c r="F5" i="167"/>
  <c r="E5" i="167"/>
  <c r="E7" i="167" s="1"/>
  <c r="D5" i="167"/>
  <c r="G5" i="167" s="1"/>
  <c r="H5" i="167" s="1"/>
  <c r="F4" i="167"/>
  <c r="E4" i="167"/>
  <c r="D4" i="167"/>
  <c r="F3" i="167"/>
  <c r="F7" i="167" s="1"/>
  <c r="E3" i="167"/>
  <c r="D3" i="167"/>
  <c r="G3" i="167" s="1"/>
  <c r="D11" i="169" l="1"/>
  <c r="J11" i="169" s="1"/>
  <c r="K11" i="169" s="1"/>
  <c r="D4" i="169"/>
  <c r="N11" i="169"/>
  <c r="D12" i="169"/>
  <c r="F26" i="169"/>
  <c r="J26" i="169" s="1"/>
  <c r="F14" i="169"/>
  <c r="J14" i="169" s="1"/>
  <c r="F39" i="169"/>
  <c r="J39" i="169" s="1"/>
  <c r="F38" i="169"/>
  <c r="J38" i="169" s="1"/>
  <c r="F41" i="169"/>
  <c r="J41" i="169" s="1"/>
  <c r="F40" i="169"/>
  <c r="J40" i="169" s="1"/>
  <c r="F43" i="169"/>
  <c r="J43" i="169" s="1"/>
  <c r="F16" i="169"/>
  <c r="J16" i="169" s="1"/>
  <c r="F33" i="169"/>
  <c r="J33" i="169" s="1"/>
  <c r="F31" i="169"/>
  <c r="J31" i="169" s="1"/>
  <c r="F47" i="169"/>
  <c r="J47" i="169" s="1"/>
  <c r="F32" i="169"/>
  <c r="J32" i="169" s="1"/>
  <c r="F24" i="169"/>
  <c r="J24" i="169" s="1"/>
  <c r="F22" i="169"/>
  <c r="J22" i="169" s="1"/>
  <c r="F25" i="169"/>
  <c r="J25" i="169" s="1"/>
  <c r="F35" i="169"/>
  <c r="J35" i="169" s="1"/>
  <c r="F42" i="169"/>
  <c r="J42" i="169" s="1"/>
  <c r="F36" i="169"/>
  <c r="J36" i="169" s="1"/>
  <c r="F15" i="169"/>
  <c r="J15" i="169" s="1"/>
  <c r="F30" i="169"/>
  <c r="J30" i="169" s="1"/>
  <c r="F18" i="169"/>
  <c r="J18" i="169" s="1"/>
  <c r="F17" i="169"/>
  <c r="J17" i="169" s="1"/>
  <c r="F27" i="169"/>
  <c r="J27" i="169" s="1"/>
  <c r="F45" i="169"/>
  <c r="J45" i="169" s="1"/>
  <c r="F44" i="169"/>
  <c r="J44" i="169" s="1"/>
  <c r="F12" i="169"/>
  <c r="F29" i="169"/>
  <c r="J29" i="169" s="1"/>
  <c r="F20" i="169"/>
  <c r="J20" i="169" s="1"/>
  <c r="F23" i="169"/>
  <c r="J23" i="169" s="1"/>
  <c r="F19" i="169"/>
  <c r="J19" i="169" s="1"/>
  <c r="F46" i="169"/>
  <c r="J46" i="169" s="1"/>
  <c r="F13" i="169"/>
  <c r="J13" i="169" s="1"/>
  <c r="F21" i="169"/>
  <c r="J21" i="169" s="1"/>
  <c r="F28" i="169"/>
  <c r="J28" i="169" s="1"/>
  <c r="F34" i="169"/>
  <c r="J34" i="169" s="1"/>
  <c r="F37" i="169"/>
  <c r="J37" i="169" s="1"/>
  <c r="P156" i="77"/>
  <c r="Q156" i="77"/>
  <c r="J119" i="169"/>
  <c r="J91" i="169"/>
  <c r="J94" i="169"/>
  <c r="J117" i="169"/>
  <c r="J101" i="169"/>
  <c r="J107" i="169"/>
  <c r="J98" i="169"/>
  <c r="J112" i="169"/>
  <c r="J96" i="169"/>
  <c r="J113" i="169"/>
  <c r="J108" i="169"/>
  <c r="J103" i="169"/>
  <c r="J110" i="169"/>
  <c r="J109" i="169"/>
  <c r="J114" i="169"/>
  <c r="J88" i="169"/>
  <c r="J102" i="169"/>
  <c r="J105" i="169"/>
  <c r="J89" i="169"/>
  <c r="J116" i="169"/>
  <c r="J111" i="169"/>
  <c r="J87" i="169"/>
  <c r="J118" i="169"/>
  <c r="J90" i="169"/>
  <c r="J97" i="169"/>
  <c r="J99" i="169"/>
  <c r="J92" i="169"/>
  <c r="J86" i="169"/>
  <c r="J93" i="169"/>
  <c r="J120" i="169"/>
  <c r="J104" i="169"/>
  <c r="J95" i="169"/>
  <c r="J115" i="169"/>
  <c r="J106" i="169"/>
  <c r="J100" i="169"/>
  <c r="G4" i="167"/>
  <c r="H4" i="167" s="1"/>
  <c r="D7" i="167"/>
  <c r="H3" i="167"/>
  <c r="H7" i="167" s="1"/>
  <c r="E12" i="169" l="1"/>
  <c r="G12" i="169"/>
  <c r="J12" i="169"/>
  <c r="K12" i="169" s="1"/>
  <c r="H12" i="169"/>
  <c r="D13" i="169"/>
  <c r="E13" i="169" s="1"/>
  <c r="G7" i="167"/>
  <c r="B17" i="166"/>
  <c r="L12" i="169" l="1"/>
  <c r="N12" i="169"/>
  <c r="G13" i="169"/>
  <c r="N13" i="169" s="1"/>
  <c r="D14" i="169"/>
  <c r="E14" i="169" s="1"/>
  <c r="I12" i="169"/>
  <c r="M12" i="169" s="1"/>
  <c r="G14" i="169"/>
  <c r="K13" i="169"/>
  <c r="L13" i="169" l="1"/>
  <c r="H13" i="169"/>
  <c r="I13" i="169" s="1"/>
  <c r="M13" i="169" s="1"/>
  <c r="G15" i="169"/>
  <c r="H14" i="169"/>
  <c r="D15" i="169"/>
  <c r="E15" i="169" s="1"/>
  <c r="K14" i="169"/>
  <c r="E37" i="159"/>
  <c r="D37" i="159"/>
  <c r="J110" i="156"/>
  <c r="J111" i="156"/>
  <c r="J99" i="156"/>
  <c r="J100" i="156"/>
  <c r="J101" i="156"/>
  <c r="J102" i="156"/>
  <c r="J103" i="156"/>
  <c r="J104" i="156"/>
  <c r="J105" i="156"/>
  <c r="J106" i="156"/>
  <c r="J107" i="156"/>
  <c r="J108" i="156"/>
  <c r="J109" i="156"/>
  <c r="L112" i="148"/>
  <c r="L100" i="148"/>
  <c r="L101" i="148"/>
  <c r="L102" i="148"/>
  <c r="L103" i="148"/>
  <c r="L104" i="148"/>
  <c r="L105" i="148"/>
  <c r="L106" i="148"/>
  <c r="L107" i="148"/>
  <c r="L108" i="148"/>
  <c r="L109" i="148"/>
  <c r="L110" i="148"/>
  <c r="L111" i="148"/>
  <c r="L109" i="135"/>
  <c r="L110" i="135"/>
  <c r="L111" i="135"/>
  <c r="L112" i="135"/>
  <c r="L113" i="135"/>
  <c r="L114" i="135"/>
  <c r="L115" i="135"/>
  <c r="L116" i="135"/>
  <c r="L117" i="135"/>
  <c r="L118" i="135"/>
  <c r="L119" i="135"/>
  <c r="L120" i="135"/>
  <c r="L121" i="135"/>
  <c r="D31" i="162"/>
  <c r="E145" i="91"/>
  <c r="H145" i="91"/>
  <c r="I145" i="91"/>
  <c r="J145" i="91"/>
  <c r="E146" i="91"/>
  <c r="H146" i="91"/>
  <c r="I146" i="91"/>
  <c r="J146" i="91"/>
  <c r="E147" i="91"/>
  <c r="H147" i="91"/>
  <c r="I147" i="91"/>
  <c r="J147" i="91"/>
  <c r="E148" i="91"/>
  <c r="H148" i="91"/>
  <c r="I148" i="91"/>
  <c r="J148" i="91"/>
  <c r="E149" i="91"/>
  <c r="H149" i="91"/>
  <c r="I149" i="91"/>
  <c r="J149" i="91"/>
  <c r="E150" i="91"/>
  <c r="H150" i="91"/>
  <c r="I150" i="91"/>
  <c r="J150" i="91"/>
  <c r="E151" i="91"/>
  <c r="H151" i="91"/>
  <c r="I151" i="91"/>
  <c r="J151" i="91"/>
  <c r="E152" i="91"/>
  <c r="H152" i="91"/>
  <c r="H153" i="91" s="1"/>
  <c r="I152" i="91"/>
  <c r="J152" i="91"/>
  <c r="E153" i="91"/>
  <c r="E154" i="91"/>
  <c r="E155" i="91"/>
  <c r="E156" i="91"/>
  <c r="E157" i="91"/>
  <c r="E158" i="91"/>
  <c r="D27" i="162"/>
  <c r="L109" i="111"/>
  <c r="L84" i="111"/>
  <c r="L14" i="169" l="1"/>
  <c r="N14" i="169"/>
  <c r="D16" i="169"/>
  <c r="E16" i="169" s="1"/>
  <c r="I14" i="169"/>
  <c r="G16" i="169"/>
  <c r="H15" i="169"/>
  <c r="K15" i="169"/>
  <c r="F37" i="159"/>
  <c r="H154" i="91"/>
  <c r="I153" i="91"/>
  <c r="J153" i="91" s="1"/>
  <c r="L15" i="169" l="1"/>
  <c r="N15" i="169"/>
  <c r="M14" i="169"/>
  <c r="I15" i="169"/>
  <c r="M15" i="169" s="1"/>
  <c r="G17" i="169"/>
  <c r="H16" i="169"/>
  <c r="D17" i="169"/>
  <c r="E17" i="169" s="1"/>
  <c r="K16" i="169"/>
  <c r="H155" i="91"/>
  <c r="I154" i="91"/>
  <c r="J154" i="91" s="1"/>
  <c r="L16" i="169" l="1"/>
  <c r="N16" i="169"/>
  <c r="I16" i="169"/>
  <c r="G18" i="169"/>
  <c r="H17" i="169"/>
  <c r="I17" i="169" s="1"/>
  <c r="D18" i="169"/>
  <c r="E18" i="169" s="1"/>
  <c r="K17" i="169"/>
  <c r="I155" i="91"/>
  <c r="J155" i="91" s="1"/>
  <c r="H156" i="91"/>
  <c r="L17" i="169" l="1"/>
  <c r="M17" i="169" s="1"/>
  <c r="M16" i="169"/>
  <c r="N17" i="169"/>
  <c r="G19" i="169"/>
  <c r="H18" i="169"/>
  <c r="I18" i="169" s="1"/>
  <c r="D19" i="169"/>
  <c r="E19" i="169" s="1"/>
  <c r="K18" i="169"/>
  <c r="H157" i="91"/>
  <c r="I156" i="91"/>
  <c r="J156" i="91" s="1"/>
  <c r="L18" i="169" l="1"/>
  <c r="M18" i="169" s="1"/>
  <c r="N19" i="169"/>
  <c r="N18" i="169"/>
  <c r="D20" i="169"/>
  <c r="E20" i="169" s="1"/>
  <c r="G20" i="169"/>
  <c r="H19" i="169"/>
  <c r="I19" i="169" s="1"/>
  <c r="K19" i="169"/>
  <c r="H158" i="91"/>
  <c r="I158" i="91" s="1"/>
  <c r="I157" i="91"/>
  <c r="J157" i="91" s="1"/>
  <c r="L19" i="169" l="1"/>
  <c r="M19" i="169" s="1"/>
  <c r="G21" i="169"/>
  <c r="H20" i="169"/>
  <c r="D21" i="169"/>
  <c r="E21" i="169" s="1"/>
  <c r="K20" i="169"/>
  <c r="J158" i="91"/>
  <c r="L20" i="169" l="1"/>
  <c r="N20" i="169"/>
  <c r="N21" i="169"/>
  <c r="D22" i="169"/>
  <c r="E22" i="169" s="1"/>
  <c r="I21" i="169"/>
  <c r="I20" i="169"/>
  <c r="M20" i="169" s="1"/>
  <c r="G22" i="169"/>
  <c r="H21" i="169"/>
  <c r="K21" i="169"/>
  <c r="J129" i="91"/>
  <c r="H115" i="148"/>
  <c r="H114" i="147"/>
  <c r="F114" i="156"/>
  <c r="G121" i="133"/>
  <c r="H124" i="135"/>
  <c r="L140" i="95"/>
  <c r="G95" i="134"/>
  <c r="G133" i="134"/>
  <c r="G132" i="134"/>
  <c r="G130" i="134"/>
  <c r="P101" i="164"/>
  <c r="C79" i="160"/>
  <c r="C78" i="160"/>
  <c r="C77" i="160"/>
  <c r="C76" i="160"/>
  <c r="C73" i="160"/>
  <c r="C72" i="160"/>
  <c r="C69" i="160"/>
  <c r="C68" i="160"/>
  <c r="C65" i="160"/>
  <c r="C64" i="160"/>
  <c r="C61" i="160"/>
  <c r="C60" i="160"/>
  <c r="C53" i="160"/>
  <c r="C52" i="160"/>
  <c r="D46" i="160"/>
  <c r="C46" i="160"/>
  <c r="C45" i="160"/>
  <c r="C40" i="160"/>
  <c r="C39" i="160"/>
  <c r="C35" i="160"/>
  <c r="C31" i="160"/>
  <c r="C27" i="160"/>
  <c r="C24" i="160"/>
  <c r="C23" i="160"/>
  <c r="C20" i="160"/>
  <c r="C17" i="160"/>
  <c r="C9" i="160"/>
  <c r="C6" i="160"/>
  <c r="D10" i="160"/>
  <c r="C10" i="160"/>
  <c r="D5" i="160"/>
  <c r="C5" i="160"/>
  <c r="U1590" i="165"/>
  <c r="U1593" i="165" s="1"/>
  <c r="C1574" i="165"/>
  <c r="BJ1563" i="165"/>
  <c r="BH1563" i="165"/>
  <c r="BG1563" i="165"/>
  <c r="BF1563" i="165"/>
  <c r="AW1561" i="165"/>
  <c r="AM1561" i="165"/>
  <c r="AB1561" i="165"/>
  <c r="AB1590" i="165" s="1"/>
  <c r="AB1593" i="165" s="1"/>
  <c r="AA1561" i="165"/>
  <c r="AA1590" i="165" s="1"/>
  <c r="AA1593" i="165" s="1"/>
  <c r="Z1561" i="165"/>
  <c r="Z1590" i="165" s="1"/>
  <c r="Z1593" i="165" s="1"/>
  <c r="Y1561" i="165"/>
  <c r="Y1590" i="165" s="1"/>
  <c r="Y1593" i="165" s="1"/>
  <c r="X1561" i="165"/>
  <c r="X1590" i="165" s="1"/>
  <c r="X1593" i="165" s="1"/>
  <c r="W1561" i="165"/>
  <c r="W1590" i="165" s="1"/>
  <c r="W1593" i="165" s="1"/>
  <c r="V1561" i="165"/>
  <c r="V1590" i="165" s="1"/>
  <c r="V1593" i="165" s="1"/>
  <c r="U1561" i="165"/>
  <c r="T1561" i="165"/>
  <c r="T1590" i="165" s="1"/>
  <c r="T1593" i="165" s="1"/>
  <c r="S1561" i="165"/>
  <c r="S1590" i="165" s="1"/>
  <c r="S1593" i="165" s="1"/>
  <c r="R1561" i="165"/>
  <c r="R1590" i="165" s="1"/>
  <c r="Q1561" i="165"/>
  <c r="Q1590" i="165" s="1"/>
  <c r="Q1593" i="165" s="1"/>
  <c r="P1561" i="165"/>
  <c r="P1590" i="165" s="1"/>
  <c r="P1593" i="165" s="1"/>
  <c r="AY1560" i="165"/>
  <c r="AQ1560" i="165"/>
  <c r="AO1560" i="165"/>
  <c r="AE1560" i="165"/>
  <c r="AK1560" i="165" s="1"/>
  <c r="AL1560" i="165" s="1"/>
  <c r="M1560" i="165"/>
  <c r="L1560" i="165"/>
  <c r="J1560" i="165"/>
  <c r="I1560" i="165"/>
  <c r="H1560" i="165"/>
  <c r="B1560" i="165"/>
  <c r="AY1559" i="165"/>
  <c r="AQ1559" i="165"/>
  <c r="AU1559" i="165" s="1"/>
  <c r="AV1559" i="165" s="1"/>
  <c r="AO1559" i="165"/>
  <c r="AE1559" i="165"/>
  <c r="AK1559" i="165" s="1"/>
  <c r="M1559" i="165"/>
  <c r="L1559" i="165"/>
  <c r="J1559" i="165"/>
  <c r="I1559" i="165"/>
  <c r="H1559" i="165"/>
  <c r="B1559" i="165"/>
  <c r="AY1558" i="165"/>
  <c r="AQ1558" i="165"/>
  <c r="AU1558" i="165" s="1"/>
  <c r="AV1558" i="165" s="1"/>
  <c r="AO1558" i="165"/>
  <c r="AE1558" i="165"/>
  <c r="AK1558" i="165" s="1"/>
  <c r="AL1558" i="165" s="1"/>
  <c r="M1558" i="165"/>
  <c r="L1558" i="165"/>
  <c r="J1558" i="165"/>
  <c r="I1558" i="165"/>
  <c r="H1558" i="165"/>
  <c r="B1558" i="165"/>
  <c r="AY1557" i="165"/>
  <c r="AV1557" i="165"/>
  <c r="AU1557" i="165"/>
  <c r="AQ1557" i="165"/>
  <c r="AO1557" i="165"/>
  <c r="AL1557" i="165"/>
  <c r="AK1557" i="165"/>
  <c r="K1557" i="165" s="1"/>
  <c r="AE1557" i="165"/>
  <c r="M1557" i="165"/>
  <c r="L1557" i="165"/>
  <c r="J1557" i="165"/>
  <c r="I1557" i="165"/>
  <c r="H1557" i="165"/>
  <c r="B1557" i="165"/>
  <c r="AV1556" i="165"/>
  <c r="AQ1556" i="165"/>
  <c r="AX1556" i="165" s="1"/>
  <c r="AY1556" i="165" s="1"/>
  <c r="AO1556" i="165"/>
  <c r="AL1556" i="165"/>
  <c r="AE1556" i="165"/>
  <c r="AN1556" i="165" s="1"/>
  <c r="M1556" i="165" s="1"/>
  <c r="L1556" i="165"/>
  <c r="N1556" i="165" s="1"/>
  <c r="K1556" i="165"/>
  <c r="J1556" i="165"/>
  <c r="I1556" i="165"/>
  <c r="H1556" i="165"/>
  <c r="B1556" i="165"/>
  <c r="AV1555" i="165"/>
  <c r="AQ1555" i="165"/>
  <c r="AX1555" i="165" s="1"/>
  <c r="AY1555" i="165" s="1"/>
  <c r="AL1555" i="165"/>
  <c r="AE1555" i="165"/>
  <c r="AN1555" i="165" s="1"/>
  <c r="L1555" i="165"/>
  <c r="K1555" i="165"/>
  <c r="J1555" i="165"/>
  <c r="I1555" i="165"/>
  <c r="H1555" i="165"/>
  <c r="B1555" i="165"/>
  <c r="AY1554" i="165"/>
  <c r="AS1554" i="165"/>
  <c r="AV1554" i="165" s="1"/>
  <c r="AQ1554" i="165"/>
  <c r="AO1554" i="165"/>
  <c r="AE1554" i="165"/>
  <c r="AI1554" i="165" s="1"/>
  <c r="M1554" i="165"/>
  <c r="L1554" i="165"/>
  <c r="K1554" i="165"/>
  <c r="J1554" i="165"/>
  <c r="H1554" i="165"/>
  <c r="B1554" i="165"/>
  <c r="BG1553" i="165"/>
  <c r="BF1553" i="165"/>
  <c r="BE1553" i="165"/>
  <c r="BD1553" i="165"/>
  <c r="BC1553" i="165"/>
  <c r="AV1553" i="165"/>
  <c r="AQ1553" i="165"/>
  <c r="AX1553" i="165" s="1"/>
  <c r="AL1553" i="165"/>
  <c r="AE1553" i="165"/>
  <c r="AN1553" i="165" s="1"/>
  <c r="L1553" i="165"/>
  <c r="K1553" i="165"/>
  <c r="J1553" i="165"/>
  <c r="I1553" i="165"/>
  <c r="H1553" i="165"/>
  <c r="B1553" i="165"/>
  <c r="BH1552" i="165"/>
  <c r="BG1552" i="165"/>
  <c r="BE1552" i="165"/>
  <c r="BM1552" i="165" s="1"/>
  <c r="BD1552" i="165"/>
  <c r="BC1552" i="165"/>
  <c r="AY1552" i="165"/>
  <c r="AQ1552" i="165"/>
  <c r="AU1552" i="165" s="1"/>
  <c r="AV1552" i="165" s="1"/>
  <c r="AO1552" i="165"/>
  <c r="AE1552" i="165"/>
  <c r="AK1552" i="165" s="1"/>
  <c r="M1552" i="165"/>
  <c r="L1552" i="165"/>
  <c r="J1552" i="165"/>
  <c r="I1552" i="165"/>
  <c r="H1552" i="165"/>
  <c r="B1552" i="165"/>
  <c r="BH1551" i="165"/>
  <c r="BG1551" i="165"/>
  <c r="BF1551" i="165"/>
  <c r="BE1551" i="165"/>
  <c r="BC1551" i="165"/>
  <c r="BK1551" i="165" s="1"/>
  <c r="AY1551" i="165"/>
  <c r="AQ1551" i="165"/>
  <c r="AS1551" i="165" s="1"/>
  <c r="AO1551" i="165"/>
  <c r="AE1551" i="165"/>
  <c r="AI1551" i="165" s="1"/>
  <c r="M1551" i="165"/>
  <c r="L1551" i="165"/>
  <c r="K1551" i="165"/>
  <c r="J1551" i="165"/>
  <c r="H1551" i="165"/>
  <c r="B1551" i="165"/>
  <c r="BG1550" i="165"/>
  <c r="BF1550" i="165"/>
  <c r="BE1550" i="165"/>
  <c r="BD1550" i="165"/>
  <c r="BC1550" i="165"/>
  <c r="AX1550" i="165"/>
  <c r="AV1550" i="165"/>
  <c r="AQ1550" i="165"/>
  <c r="AL1550" i="165"/>
  <c r="AE1550" i="165"/>
  <c r="AN1550" i="165" s="1"/>
  <c r="L1550" i="165"/>
  <c r="BO1550" i="165" s="1"/>
  <c r="K1550" i="165"/>
  <c r="J1550" i="165"/>
  <c r="I1550" i="165"/>
  <c r="H1550" i="165"/>
  <c r="B1550" i="165"/>
  <c r="BH1549" i="165"/>
  <c r="BG1549" i="165"/>
  <c r="BO1549" i="165" s="1"/>
  <c r="BE1549" i="165"/>
  <c r="BD1549" i="165"/>
  <c r="BC1549" i="165"/>
  <c r="BK1549" i="165" s="1"/>
  <c r="AY1549" i="165"/>
  <c r="AQ1549" i="165"/>
  <c r="AU1549" i="165" s="1"/>
  <c r="BF1549" i="165" s="1"/>
  <c r="AO1549" i="165"/>
  <c r="AE1549" i="165"/>
  <c r="AK1549" i="165" s="1"/>
  <c r="M1549" i="165"/>
  <c r="L1549" i="165"/>
  <c r="J1549" i="165"/>
  <c r="I1549" i="165"/>
  <c r="H1549" i="165"/>
  <c r="B1549" i="165"/>
  <c r="BG1548" i="165"/>
  <c r="BF1548" i="165"/>
  <c r="BE1548" i="165"/>
  <c r="BD1548" i="165"/>
  <c r="BC1548" i="165"/>
  <c r="AX1548" i="165"/>
  <c r="AV1548" i="165"/>
  <c r="AQ1548" i="165"/>
  <c r="AN1548" i="165"/>
  <c r="AL1548" i="165"/>
  <c r="AE1548" i="165"/>
  <c r="L1548" i="165"/>
  <c r="K1548" i="165"/>
  <c r="J1548" i="165"/>
  <c r="I1548" i="165"/>
  <c r="H1548" i="165"/>
  <c r="B1548" i="165"/>
  <c r="AY1547" i="165"/>
  <c r="AQ1547" i="165"/>
  <c r="AU1547" i="165" s="1"/>
  <c r="AV1547" i="165" s="1"/>
  <c r="AO1547" i="165"/>
  <c r="AE1547" i="165"/>
  <c r="AK1547" i="165" s="1"/>
  <c r="M1547" i="165"/>
  <c r="L1547" i="165"/>
  <c r="J1547" i="165"/>
  <c r="I1547" i="165"/>
  <c r="H1547" i="165"/>
  <c r="B1547" i="165"/>
  <c r="BH1546" i="165"/>
  <c r="BG1546" i="165"/>
  <c r="BE1546" i="165"/>
  <c r="BD1546" i="165"/>
  <c r="BL1546" i="165" s="1"/>
  <c r="BC1546" i="165"/>
  <c r="AY1546" i="165"/>
  <c r="AQ1546" i="165"/>
  <c r="AU1546" i="165" s="1"/>
  <c r="AO1546" i="165"/>
  <c r="AE1546" i="165"/>
  <c r="AK1546" i="165" s="1"/>
  <c r="M1546" i="165"/>
  <c r="L1546" i="165"/>
  <c r="J1546" i="165"/>
  <c r="I1546" i="165"/>
  <c r="H1546" i="165"/>
  <c r="B1546" i="165"/>
  <c r="BK1545" i="165"/>
  <c r="BG1545" i="165"/>
  <c r="BF1545" i="165"/>
  <c r="BE1545" i="165"/>
  <c r="BM1545" i="165" s="1"/>
  <c r="BD1545" i="165"/>
  <c r="BC1545" i="165"/>
  <c r="AV1545" i="165"/>
  <c r="AQ1545" i="165"/>
  <c r="AX1545" i="165" s="1"/>
  <c r="AL1545" i="165"/>
  <c r="AE1545" i="165"/>
  <c r="AN1545" i="165" s="1"/>
  <c r="L1545" i="165"/>
  <c r="K1545" i="165"/>
  <c r="J1545" i="165"/>
  <c r="I1545" i="165"/>
  <c r="H1545" i="165"/>
  <c r="B1545" i="165"/>
  <c r="BG1544" i="165"/>
  <c r="BF1544" i="165"/>
  <c r="BN1544" i="165" s="1"/>
  <c r="BE1544" i="165"/>
  <c r="BD1544" i="165"/>
  <c r="BC1544" i="165"/>
  <c r="AX1544" i="165"/>
  <c r="AV1544" i="165"/>
  <c r="AQ1544" i="165"/>
  <c r="AN1544" i="165"/>
  <c r="AL1544" i="165"/>
  <c r="AE1544" i="165"/>
  <c r="L1544" i="165"/>
  <c r="BO1544" i="165" s="1"/>
  <c r="K1544" i="165"/>
  <c r="J1544" i="165"/>
  <c r="I1544" i="165"/>
  <c r="H1544" i="165"/>
  <c r="BK1544" i="165" s="1"/>
  <c r="B1544" i="165"/>
  <c r="BH1543" i="165"/>
  <c r="BG1543" i="165"/>
  <c r="BE1543" i="165"/>
  <c r="BD1543" i="165"/>
  <c r="BC1543" i="165"/>
  <c r="AY1543" i="165"/>
  <c r="AQ1543" i="165"/>
  <c r="AU1543" i="165" s="1"/>
  <c r="AO1543" i="165"/>
  <c r="AE1543" i="165"/>
  <c r="AK1543" i="165" s="1"/>
  <c r="M1543" i="165"/>
  <c r="L1543" i="165"/>
  <c r="J1543" i="165"/>
  <c r="I1543" i="165"/>
  <c r="H1543" i="165"/>
  <c r="B1543" i="165"/>
  <c r="BH1542" i="165"/>
  <c r="BG1542" i="165"/>
  <c r="BE1542" i="165"/>
  <c r="BD1542" i="165"/>
  <c r="BC1542" i="165"/>
  <c r="AY1542" i="165"/>
  <c r="AQ1542" i="165"/>
  <c r="AO1542" i="165"/>
  <c r="AE1542" i="165"/>
  <c r="AK1542" i="165" s="1"/>
  <c r="M1542" i="165"/>
  <c r="L1542" i="165"/>
  <c r="J1542" i="165"/>
  <c r="I1542" i="165"/>
  <c r="H1542" i="165"/>
  <c r="B1542" i="165"/>
  <c r="BH1541" i="165"/>
  <c r="BG1541" i="165"/>
  <c r="BE1541" i="165"/>
  <c r="BD1541" i="165"/>
  <c r="BC1541" i="165"/>
  <c r="AY1541" i="165"/>
  <c r="AQ1541" i="165"/>
  <c r="AU1541" i="165" s="1"/>
  <c r="AO1541" i="165"/>
  <c r="AE1541" i="165"/>
  <c r="AK1541" i="165" s="1"/>
  <c r="M1541" i="165"/>
  <c r="L1541" i="165"/>
  <c r="J1541" i="165"/>
  <c r="I1541" i="165"/>
  <c r="H1541" i="165"/>
  <c r="B1541" i="165"/>
  <c r="BH1540" i="165"/>
  <c r="BG1540" i="165"/>
  <c r="BO1540" i="165" s="1"/>
  <c r="BE1540" i="165"/>
  <c r="BD1540" i="165"/>
  <c r="BC1540" i="165"/>
  <c r="AY1540" i="165"/>
  <c r="AQ1540" i="165"/>
  <c r="AU1540" i="165" s="1"/>
  <c r="BF1540" i="165" s="1"/>
  <c r="AO1540" i="165"/>
  <c r="AE1540" i="165"/>
  <c r="AK1540" i="165" s="1"/>
  <c r="K1540" i="165" s="1"/>
  <c r="M1540" i="165"/>
  <c r="L1540" i="165"/>
  <c r="J1540" i="165"/>
  <c r="I1540" i="165"/>
  <c r="H1540" i="165"/>
  <c r="B1540" i="165"/>
  <c r="AY1539" i="165"/>
  <c r="AQ1539" i="165"/>
  <c r="AS1539" i="165" s="1"/>
  <c r="AV1539" i="165" s="1"/>
  <c r="AO1539" i="165"/>
  <c r="AE1539" i="165"/>
  <c r="AI1539" i="165" s="1"/>
  <c r="AL1539" i="165" s="1"/>
  <c r="M1539" i="165"/>
  <c r="L1539" i="165"/>
  <c r="K1539" i="165"/>
  <c r="J1539" i="165"/>
  <c r="H1539" i="165"/>
  <c r="B1539" i="165"/>
  <c r="AY1538" i="165"/>
  <c r="AQ1538" i="165"/>
  <c r="AU1538" i="165" s="1"/>
  <c r="AV1538" i="165" s="1"/>
  <c r="AO1538" i="165"/>
  <c r="AE1538" i="165"/>
  <c r="AK1538" i="165" s="1"/>
  <c r="M1538" i="165"/>
  <c r="L1538" i="165"/>
  <c r="J1538" i="165"/>
  <c r="I1538" i="165"/>
  <c r="H1538" i="165"/>
  <c r="B1538" i="165"/>
  <c r="BH1537" i="165"/>
  <c r="BG1537" i="165"/>
  <c r="BE1537" i="165"/>
  <c r="BD1537" i="165"/>
  <c r="BC1537" i="165"/>
  <c r="AY1537" i="165"/>
  <c r="AQ1537" i="165"/>
  <c r="AU1537" i="165" s="1"/>
  <c r="AO1537" i="165"/>
  <c r="AE1537" i="165"/>
  <c r="AK1537" i="165" s="1"/>
  <c r="AL1537" i="165" s="1"/>
  <c r="M1537" i="165"/>
  <c r="N1537" i="165" s="1"/>
  <c r="L1537" i="165"/>
  <c r="BO1537" i="165" s="1"/>
  <c r="J1537" i="165"/>
  <c r="I1537" i="165"/>
  <c r="H1537" i="165"/>
  <c r="BK1537" i="165" s="1"/>
  <c r="B1537" i="165"/>
  <c r="BH1536" i="165"/>
  <c r="BG1536" i="165"/>
  <c r="BI1536" i="165" s="1"/>
  <c r="BF1536" i="165"/>
  <c r="BN1536" i="165" s="1"/>
  <c r="BE1536" i="165"/>
  <c r="BC1536" i="165"/>
  <c r="AY1536" i="165"/>
  <c r="AQ1536" i="165"/>
  <c r="AS1536" i="165" s="1"/>
  <c r="BD1536" i="165" s="1"/>
  <c r="AO1536" i="165"/>
  <c r="AE1536" i="165"/>
  <c r="AI1536" i="165" s="1"/>
  <c r="AL1536" i="165" s="1"/>
  <c r="M1536" i="165"/>
  <c r="L1536" i="165"/>
  <c r="K1536" i="165"/>
  <c r="J1536" i="165"/>
  <c r="I1536" i="165"/>
  <c r="H1536" i="165"/>
  <c r="B1536" i="165"/>
  <c r="BH1535" i="165"/>
  <c r="BG1535" i="165"/>
  <c r="BF1535" i="165"/>
  <c r="BE1535" i="165"/>
  <c r="BC1535" i="165"/>
  <c r="AY1535" i="165"/>
  <c r="AQ1535" i="165"/>
  <c r="AS1535" i="165" s="1"/>
  <c r="AO1535" i="165"/>
  <c r="AE1535" i="165"/>
  <c r="M1535" i="165"/>
  <c r="L1535" i="165"/>
  <c r="K1535" i="165"/>
  <c r="J1535" i="165"/>
  <c r="H1535" i="165"/>
  <c r="B1535" i="165"/>
  <c r="BH1534" i="165"/>
  <c r="BP1534" i="165" s="1"/>
  <c r="BG1534" i="165"/>
  <c r="BF1534" i="165"/>
  <c r="BE1534" i="165"/>
  <c r="BC1534" i="165"/>
  <c r="AY1534" i="165"/>
  <c r="AQ1534" i="165"/>
  <c r="AS1534" i="165" s="1"/>
  <c r="AO1534" i="165"/>
  <c r="AE1534" i="165"/>
  <c r="AI1534" i="165" s="1"/>
  <c r="M1534" i="165"/>
  <c r="L1534" i="165"/>
  <c r="K1534" i="165"/>
  <c r="J1534" i="165"/>
  <c r="H1534" i="165"/>
  <c r="B1534" i="165"/>
  <c r="BH1533" i="165"/>
  <c r="BG1533" i="165"/>
  <c r="BI1533" i="165" s="1"/>
  <c r="BF1533" i="165"/>
  <c r="BE1533" i="165"/>
  <c r="BC1533" i="165"/>
  <c r="BK1533" i="165" s="1"/>
  <c r="AY1533" i="165"/>
  <c r="AS1533" i="165"/>
  <c r="AQ1533" i="165"/>
  <c r="AO1533" i="165"/>
  <c r="AE1533" i="165"/>
  <c r="M1533" i="165"/>
  <c r="L1533" i="165"/>
  <c r="K1533" i="165"/>
  <c r="J1533" i="165"/>
  <c r="BM1533" i="165" s="1"/>
  <c r="H1533" i="165"/>
  <c r="B1533" i="165"/>
  <c r="BP1532" i="165"/>
  <c r="BI1532" i="165"/>
  <c r="BH1532" i="165"/>
  <c r="BG1532" i="165"/>
  <c r="BF1532" i="165"/>
  <c r="BE1532" i="165"/>
  <c r="BM1532" i="165" s="1"/>
  <c r="BC1532" i="165"/>
  <c r="AY1532" i="165"/>
  <c r="AQ1532" i="165"/>
  <c r="AS1532" i="165" s="1"/>
  <c r="BD1532" i="165" s="1"/>
  <c r="AO1532" i="165"/>
  <c r="AE1532" i="165"/>
  <c r="AI1532" i="165" s="1"/>
  <c r="AL1532" i="165" s="1"/>
  <c r="M1532" i="165"/>
  <c r="L1532" i="165"/>
  <c r="K1532" i="165"/>
  <c r="BN1532" i="165" s="1"/>
  <c r="J1532" i="165"/>
  <c r="H1532" i="165"/>
  <c r="B1532" i="165"/>
  <c r="BG1531" i="165"/>
  <c r="BF1531" i="165"/>
  <c r="BE1531" i="165"/>
  <c r="BD1531" i="165"/>
  <c r="BC1531" i="165"/>
  <c r="AV1531" i="165"/>
  <c r="AQ1531" i="165"/>
  <c r="AX1531" i="165" s="1"/>
  <c r="AL1531" i="165"/>
  <c r="AE1531" i="165"/>
  <c r="AN1531" i="165" s="1"/>
  <c r="AO1531" i="165" s="1"/>
  <c r="L1531" i="165"/>
  <c r="K1531" i="165"/>
  <c r="J1531" i="165"/>
  <c r="I1531" i="165"/>
  <c r="H1531" i="165"/>
  <c r="B1531" i="165"/>
  <c r="BH1530" i="165"/>
  <c r="BI1530" i="165" s="1"/>
  <c r="BG1530" i="165"/>
  <c r="BF1530" i="165"/>
  <c r="BE1530" i="165"/>
  <c r="BC1530" i="165"/>
  <c r="BK1530" i="165" s="1"/>
  <c r="AY1530" i="165"/>
  <c r="AQ1530" i="165"/>
  <c r="AS1530" i="165" s="1"/>
  <c r="AO1530" i="165"/>
  <c r="AE1530" i="165"/>
  <c r="M1530" i="165"/>
  <c r="L1530" i="165"/>
  <c r="K1530" i="165"/>
  <c r="BN1530" i="165" s="1"/>
  <c r="J1530" i="165"/>
  <c r="H1530" i="165"/>
  <c r="B1530" i="165"/>
  <c r="BN1529" i="165"/>
  <c r="BL1529" i="165"/>
  <c r="BG1529" i="165"/>
  <c r="BE1529" i="165"/>
  <c r="BC1529" i="165"/>
  <c r="AV1529" i="165"/>
  <c r="AQ1529" i="165"/>
  <c r="AX1529" i="165" s="1"/>
  <c r="AN1529" i="165"/>
  <c r="AL1529" i="165"/>
  <c r="AE1529" i="165"/>
  <c r="L1529" i="165"/>
  <c r="J1529" i="165"/>
  <c r="H1529" i="165"/>
  <c r="B1529" i="165"/>
  <c r="BP1528" i="165"/>
  <c r="BI1528" i="165"/>
  <c r="BH1528" i="165"/>
  <c r="BG1528" i="165"/>
  <c r="BE1528" i="165"/>
  <c r="BD1528" i="165"/>
  <c r="BC1528" i="165"/>
  <c r="AY1528" i="165"/>
  <c r="AQ1528" i="165"/>
  <c r="AU1528" i="165" s="1"/>
  <c r="BF1528" i="165" s="1"/>
  <c r="AO1528" i="165"/>
  <c r="AE1528" i="165"/>
  <c r="AK1528" i="165" s="1"/>
  <c r="AL1528" i="165" s="1"/>
  <c r="M1528" i="165"/>
  <c r="L1528" i="165"/>
  <c r="J1528" i="165"/>
  <c r="I1528" i="165"/>
  <c r="H1528" i="165"/>
  <c r="B1528" i="165"/>
  <c r="BH1527" i="165"/>
  <c r="BG1527" i="165"/>
  <c r="BF1527" i="165"/>
  <c r="BE1527" i="165"/>
  <c r="BD1527" i="165"/>
  <c r="AY1527" i="165"/>
  <c r="AV1527" i="165"/>
  <c r="AQ1527" i="165"/>
  <c r="AR1527" i="165" s="1"/>
  <c r="BC1527" i="165" s="1"/>
  <c r="AO1527" i="165"/>
  <c r="AL1527" i="165"/>
  <c r="AE1527" i="165"/>
  <c r="AH1527" i="165" s="1"/>
  <c r="H1527" i="165" s="1"/>
  <c r="M1527" i="165"/>
  <c r="L1527" i="165"/>
  <c r="K1527" i="165"/>
  <c r="J1527" i="165"/>
  <c r="I1527" i="165"/>
  <c r="B1527" i="165"/>
  <c r="BI1526" i="165"/>
  <c r="BH1526" i="165"/>
  <c r="BG1526" i="165"/>
  <c r="BF1526" i="165"/>
  <c r="BC1526" i="165"/>
  <c r="AY1526" i="165"/>
  <c r="AQ1526" i="165"/>
  <c r="AO1526" i="165"/>
  <c r="AE1526" i="165"/>
  <c r="M1526" i="165"/>
  <c r="L1526" i="165"/>
  <c r="K1526" i="165"/>
  <c r="H1526" i="165"/>
  <c r="B1526" i="165"/>
  <c r="BG1525" i="165"/>
  <c r="BF1525" i="165"/>
  <c r="BE1525" i="165"/>
  <c r="BD1525" i="165"/>
  <c r="BC1525" i="165"/>
  <c r="AX1525" i="165"/>
  <c r="AV1525" i="165"/>
  <c r="AQ1525" i="165"/>
  <c r="AN1525" i="165"/>
  <c r="AL1525" i="165"/>
  <c r="AE1525" i="165"/>
  <c r="L1525" i="165"/>
  <c r="K1525" i="165"/>
  <c r="J1525" i="165"/>
  <c r="I1525" i="165"/>
  <c r="H1525" i="165"/>
  <c r="B1525" i="165"/>
  <c r="BH1524" i="165"/>
  <c r="BG1524" i="165"/>
  <c r="BF1524" i="165"/>
  <c r="BE1524" i="165"/>
  <c r="BC1524" i="165"/>
  <c r="AY1524" i="165"/>
  <c r="AQ1524" i="165"/>
  <c r="AS1524" i="165" s="1"/>
  <c r="BD1524" i="165" s="1"/>
  <c r="AO1524" i="165"/>
  <c r="AE1524" i="165"/>
  <c r="AI1524" i="165" s="1"/>
  <c r="M1524" i="165"/>
  <c r="L1524" i="165"/>
  <c r="K1524" i="165"/>
  <c r="J1524" i="165"/>
  <c r="H1524" i="165"/>
  <c r="B1524" i="165"/>
  <c r="BH1523" i="165"/>
  <c r="BP1523" i="165" s="1"/>
  <c r="BG1523" i="165"/>
  <c r="BE1523" i="165"/>
  <c r="BD1523" i="165"/>
  <c r="BL1523" i="165" s="1"/>
  <c r="BC1523" i="165"/>
  <c r="BK1523" i="165" s="1"/>
  <c r="AY1523" i="165"/>
  <c r="AQ1523" i="165"/>
  <c r="AU1523" i="165" s="1"/>
  <c r="AO1523" i="165"/>
  <c r="AK1523" i="165"/>
  <c r="AE1523" i="165"/>
  <c r="M1523" i="165"/>
  <c r="L1523" i="165"/>
  <c r="N1523" i="165" s="1"/>
  <c r="J1523" i="165"/>
  <c r="BM1523" i="165" s="1"/>
  <c r="I1523" i="165"/>
  <c r="H1523" i="165"/>
  <c r="B1523" i="165"/>
  <c r="BP1522" i="165"/>
  <c r="BH1522" i="165"/>
  <c r="BG1522" i="165"/>
  <c r="BE1522" i="165"/>
  <c r="BD1522" i="165"/>
  <c r="BC1522" i="165"/>
  <c r="BK1522" i="165" s="1"/>
  <c r="AY1522" i="165"/>
  <c r="AQ1522" i="165"/>
  <c r="AU1522" i="165" s="1"/>
  <c r="AO1522" i="165"/>
  <c r="AE1522" i="165"/>
  <c r="AK1522" i="165" s="1"/>
  <c r="AL1522" i="165" s="1"/>
  <c r="M1522" i="165"/>
  <c r="L1522" i="165"/>
  <c r="J1522" i="165"/>
  <c r="I1522" i="165"/>
  <c r="H1522" i="165"/>
  <c r="B1522" i="165"/>
  <c r="BG1521" i="165"/>
  <c r="BF1521" i="165"/>
  <c r="BE1521" i="165"/>
  <c r="BD1521" i="165"/>
  <c r="BC1521" i="165"/>
  <c r="AV1521" i="165"/>
  <c r="AQ1521" i="165"/>
  <c r="AX1521" i="165" s="1"/>
  <c r="AL1521" i="165"/>
  <c r="AE1521" i="165"/>
  <c r="AN1521" i="165" s="1"/>
  <c r="L1521" i="165"/>
  <c r="K1521" i="165"/>
  <c r="J1521" i="165"/>
  <c r="I1521" i="165"/>
  <c r="H1521" i="165"/>
  <c r="B1521" i="165"/>
  <c r="AY1520" i="165"/>
  <c r="AQ1520" i="165"/>
  <c r="AT1520" i="165" s="1"/>
  <c r="AV1520" i="165" s="1"/>
  <c r="AO1520" i="165"/>
  <c r="AE1520" i="165"/>
  <c r="AJ1520" i="165" s="1"/>
  <c r="N1520" i="165"/>
  <c r="M1520" i="165"/>
  <c r="L1520" i="165"/>
  <c r="K1520" i="165"/>
  <c r="I1520" i="165"/>
  <c r="H1520" i="165"/>
  <c r="B1520" i="165"/>
  <c r="AY1519" i="165"/>
  <c r="AQ1519" i="165"/>
  <c r="AT1519" i="165" s="1"/>
  <c r="AV1519" i="165" s="1"/>
  <c r="AO1519" i="165"/>
  <c r="AE1519" i="165"/>
  <c r="AJ1519" i="165" s="1"/>
  <c r="AL1519" i="165" s="1"/>
  <c r="M1519" i="165"/>
  <c r="L1519" i="165"/>
  <c r="K1519" i="165"/>
  <c r="J1519" i="165"/>
  <c r="I1519" i="165"/>
  <c r="H1519" i="165"/>
  <c r="B1519" i="165"/>
  <c r="BG1518" i="165"/>
  <c r="BF1518" i="165"/>
  <c r="BE1518" i="165"/>
  <c r="BD1518" i="165"/>
  <c r="BC1518" i="165"/>
  <c r="AV1518" i="165"/>
  <c r="AQ1518" i="165"/>
  <c r="AX1518" i="165" s="1"/>
  <c r="AY1518" i="165" s="1"/>
  <c r="AL1518" i="165"/>
  <c r="AE1518" i="165"/>
  <c r="AN1518" i="165" s="1"/>
  <c r="AO1518" i="165" s="1"/>
  <c r="M1518" i="165"/>
  <c r="L1518" i="165"/>
  <c r="K1518" i="165"/>
  <c r="J1518" i="165"/>
  <c r="I1518" i="165"/>
  <c r="H1518" i="165"/>
  <c r="B1518" i="165"/>
  <c r="BH1517" i="165"/>
  <c r="BG1517" i="165"/>
  <c r="BF1517" i="165"/>
  <c r="BE1517" i="165"/>
  <c r="BD1517" i="165"/>
  <c r="BL1517" i="165" s="1"/>
  <c r="BC1517" i="165"/>
  <c r="AV1517" i="165"/>
  <c r="AQ1517" i="165"/>
  <c r="AX1517" i="165" s="1"/>
  <c r="AY1517" i="165" s="1"/>
  <c r="AN1517" i="165"/>
  <c r="AL1517" i="165"/>
  <c r="AE1517" i="165"/>
  <c r="L1517" i="165"/>
  <c r="K1517" i="165"/>
  <c r="J1517" i="165"/>
  <c r="I1517" i="165"/>
  <c r="H1517" i="165"/>
  <c r="B1517" i="165"/>
  <c r="BH1516" i="165"/>
  <c r="BP1516" i="165" s="1"/>
  <c r="BG1516" i="165"/>
  <c r="BE1516" i="165"/>
  <c r="BD1516" i="165"/>
  <c r="BL1516" i="165" s="1"/>
  <c r="BC1516" i="165"/>
  <c r="BK1516" i="165" s="1"/>
  <c r="AY1516" i="165"/>
  <c r="AQ1516" i="165"/>
  <c r="AU1516" i="165" s="1"/>
  <c r="AO1516" i="165"/>
  <c r="AE1516" i="165"/>
  <c r="AK1516" i="165" s="1"/>
  <c r="AL1516" i="165" s="1"/>
  <c r="M1516" i="165"/>
  <c r="L1516" i="165"/>
  <c r="N1516" i="165" s="1"/>
  <c r="J1516" i="165"/>
  <c r="BM1516" i="165" s="1"/>
  <c r="I1516" i="165"/>
  <c r="H1516" i="165"/>
  <c r="B1516" i="165"/>
  <c r="AX1515" i="165"/>
  <c r="AY1515" i="165" s="1"/>
  <c r="AV1515" i="165"/>
  <c r="AQ1515" i="165"/>
  <c r="AN1515" i="165"/>
  <c r="AL1515" i="165"/>
  <c r="AE1515" i="165"/>
  <c r="L1515" i="165"/>
  <c r="J1515" i="165"/>
  <c r="I1515" i="165"/>
  <c r="H1515" i="165"/>
  <c r="B1515" i="165"/>
  <c r="BG1514" i="165"/>
  <c r="BF1514" i="165"/>
  <c r="BE1514" i="165"/>
  <c r="BD1514" i="165"/>
  <c r="BC1514" i="165"/>
  <c r="AV1514" i="165"/>
  <c r="AQ1514" i="165"/>
  <c r="AX1514" i="165" s="1"/>
  <c r="AL1514" i="165"/>
  <c r="AE1514" i="165"/>
  <c r="AN1514" i="165" s="1"/>
  <c r="L1514" i="165"/>
  <c r="K1514" i="165"/>
  <c r="J1514" i="165"/>
  <c r="I1514" i="165"/>
  <c r="H1514" i="165"/>
  <c r="B1514" i="165"/>
  <c r="BN1513" i="165"/>
  <c r="BG1513" i="165"/>
  <c r="BE1513" i="165"/>
  <c r="BD1513" i="165"/>
  <c r="BC1513" i="165"/>
  <c r="AV1513" i="165"/>
  <c r="AQ1513" i="165"/>
  <c r="AX1513" i="165" s="1"/>
  <c r="BH1513" i="165" s="1"/>
  <c r="AL1513" i="165"/>
  <c r="AE1513" i="165"/>
  <c r="AN1513" i="165" s="1"/>
  <c r="L1513" i="165"/>
  <c r="J1513" i="165"/>
  <c r="I1513" i="165"/>
  <c r="H1513" i="165"/>
  <c r="B1513" i="165"/>
  <c r="BG1512" i="165"/>
  <c r="BF1512" i="165"/>
  <c r="BE1512" i="165"/>
  <c r="BD1512" i="165"/>
  <c r="BL1512" i="165" s="1"/>
  <c r="BC1512" i="165"/>
  <c r="AV1512" i="165"/>
  <c r="AQ1512" i="165"/>
  <c r="AX1512" i="165" s="1"/>
  <c r="AL1512" i="165"/>
  <c r="AE1512" i="165"/>
  <c r="AN1512" i="165" s="1"/>
  <c r="L1512" i="165"/>
  <c r="BO1512" i="165" s="1"/>
  <c r="K1512" i="165"/>
  <c r="J1512" i="165"/>
  <c r="I1512" i="165"/>
  <c r="H1512" i="165"/>
  <c r="B1512" i="165"/>
  <c r="BH1511" i="165"/>
  <c r="BG1511" i="165"/>
  <c r="BO1511" i="165" s="1"/>
  <c r="BE1511" i="165"/>
  <c r="BM1511" i="165" s="1"/>
  <c r="BD1511" i="165"/>
  <c r="BC1511" i="165"/>
  <c r="AY1511" i="165"/>
  <c r="AV1511" i="165"/>
  <c r="AQ1511" i="165"/>
  <c r="AU1511" i="165" s="1"/>
  <c r="BF1511" i="165" s="1"/>
  <c r="AO1511" i="165"/>
  <c r="AE1511" i="165"/>
  <c r="AK1511" i="165" s="1"/>
  <c r="K1511" i="165" s="1"/>
  <c r="M1511" i="165"/>
  <c r="L1511" i="165"/>
  <c r="J1511" i="165"/>
  <c r="I1511" i="165"/>
  <c r="H1511" i="165"/>
  <c r="BK1511" i="165" s="1"/>
  <c r="B1511" i="165"/>
  <c r="BH1510" i="165"/>
  <c r="BG1510" i="165"/>
  <c r="BE1510" i="165"/>
  <c r="BM1510" i="165" s="1"/>
  <c r="BD1510" i="165"/>
  <c r="BC1510" i="165"/>
  <c r="AY1510" i="165"/>
  <c r="AV1510" i="165"/>
  <c r="AU1510" i="165"/>
  <c r="BF1510" i="165" s="1"/>
  <c r="AQ1510" i="165"/>
  <c r="AO1510" i="165"/>
  <c r="AL1510" i="165"/>
  <c r="AK1510" i="165"/>
  <c r="K1510" i="165" s="1"/>
  <c r="AE1510" i="165"/>
  <c r="M1510" i="165"/>
  <c r="L1510" i="165"/>
  <c r="J1510" i="165"/>
  <c r="I1510" i="165"/>
  <c r="H1510" i="165"/>
  <c r="B1510" i="165"/>
  <c r="AY1509" i="165"/>
  <c r="AQ1509" i="165"/>
  <c r="AS1509" i="165" s="1"/>
  <c r="AV1509" i="165" s="1"/>
  <c r="AO1509" i="165"/>
  <c r="AE1509" i="165"/>
  <c r="AI1509" i="165" s="1"/>
  <c r="M1509" i="165"/>
  <c r="L1509" i="165"/>
  <c r="K1509" i="165"/>
  <c r="J1509" i="165"/>
  <c r="H1509" i="165"/>
  <c r="B1509" i="165"/>
  <c r="AY1508" i="165"/>
  <c r="AV1508" i="165"/>
  <c r="AQ1508" i="165"/>
  <c r="AX1508" i="165" s="1"/>
  <c r="AL1508" i="165"/>
  <c r="AE1508" i="165"/>
  <c r="AN1508" i="165" s="1"/>
  <c r="M1508" i="165" s="1"/>
  <c r="L1508" i="165"/>
  <c r="J1508" i="165"/>
  <c r="I1508" i="165"/>
  <c r="H1508" i="165"/>
  <c r="B1508" i="165"/>
  <c r="AV1507" i="165"/>
  <c r="AQ1507" i="165"/>
  <c r="AX1507" i="165" s="1"/>
  <c r="AY1507" i="165" s="1"/>
  <c r="AL1507" i="165"/>
  <c r="AE1507" i="165"/>
  <c r="AN1507" i="165" s="1"/>
  <c r="M1507" i="165" s="1"/>
  <c r="L1507" i="165"/>
  <c r="J1507" i="165"/>
  <c r="I1507" i="165"/>
  <c r="H1507" i="165"/>
  <c r="B1507" i="165"/>
  <c r="BH1506" i="165"/>
  <c r="BG1506" i="165"/>
  <c r="BF1506" i="165"/>
  <c r="BN1506" i="165" s="1"/>
  <c r="BE1506" i="165"/>
  <c r="BC1506" i="165"/>
  <c r="AY1506" i="165"/>
  <c r="AQ1506" i="165"/>
  <c r="AS1506" i="165" s="1"/>
  <c r="AV1506" i="165" s="1"/>
  <c r="AO1506" i="165"/>
  <c r="AE1506" i="165"/>
  <c r="AI1506" i="165" s="1"/>
  <c r="AL1506" i="165" s="1"/>
  <c r="M1506" i="165"/>
  <c r="L1506" i="165"/>
  <c r="K1506" i="165"/>
  <c r="J1506" i="165"/>
  <c r="H1506" i="165"/>
  <c r="B1506" i="165"/>
  <c r="BH1505" i="165"/>
  <c r="BG1505" i="165"/>
  <c r="BF1505" i="165"/>
  <c r="BE1505" i="165"/>
  <c r="BM1505" i="165" s="1"/>
  <c r="BC1505" i="165"/>
  <c r="AY1505" i="165"/>
  <c r="AQ1505" i="165"/>
  <c r="AS1505" i="165" s="1"/>
  <c r="AV1505" i="165" s="1"/>
  <c r="AO1505" i="165"/>
  <c r="AE1505" i="165"/>
  <c r="M1505" i="165"/>
  <c r="L1505" i="165"/>
  <c r="N1505" i="165" s="1"/>
  <c r="K1505" i="165"/>
  <c r="J1505" i="165"/>
  <c r="H1505" i="165"/>
  <c r="B1505" i="165"/>
  <c r="BH1504" i="165"/>
  <c r="BG1504" i="165"/>
  <c r="BF1504" i="165"/>
  <c r="BE1504" i="165"/>
  <c r="BC1504" i="165"/>
  <c r="AY1504" i="165"/>
  <c r="AQ1504" i="165"/>
  <c r="AS1504" i="165" s="1"/>
  <c r="AV1504" i="165" s="1"/>
  <c r="AO1504" i="165"/>
  <c r="AE1504" i="165"/>
  <c r="AI1504" i="165" s="1"/>
  <c r="M1504" i="165"/>
  <c r="BP1504" i="165" s="1"/>
  <c r="L1504" i="165"/>
  <c r="BO1504" i="165" s="1"/>
  <c r="K1504" i="165"/>
  <c r="J1504" i="165"/>
  <c r="H1504" i="165"/>
  <c r="BK1504" i="165" s="1"/>
  <c r="B1504" i="165"/>
  <c r="AY1503" i="165"/>
  <c r="AQ1503" i="165"/>
  <c r="AU1503" i="165" s="1"/>
  <c r="AV1503" i="165" s="1"/>
  <c r="AO1503" i="165"/>
  <c r="AE1503" i="165"/>
  <c r="AK1503" i="165" s="1"/>
  <c r="M1503" i="165"/>
  <c r="L1503" i="165"/>
  <c r="J1503" i="165"/>
  <c r="I1503" i="165"/>
  <c r="H1503" i="165"/>
  <c r="B1503" i="165"/>
  <c r="BH1502" i="165"/>
  <c r="BP1502" i="165" s="1"/>
  <c r="BG1502" i="165"/>
  <c r="BF1502" i="165"/>
  <c r="BE1502" i="165"/>
  <c r="BD1502" i="165"/>
  <c r="BL1502" i="165" s="1"/>
  <c r="AY1502" i="165"/>
  <c r="AV1502" i="165"/>
  <c r="AQ1502" i="165"/>
  <c r="AR1502" i="165" s="1"/>
  <c r="BC1502" i="165" s="1"/>
  <c r="AO1502" i="165"/>
  <c r="AL1502" i="165"/>
  <c r="AE1502" i="165"/>
  <c r="AH1502" i="165" s="1"/>
  <c r="H1502" i="165" s="1"/>
  <c r="M1502" i="165"/>
  <c r="L1502" i="165"/>
  <c r="N1502" i="165" s="1"/>
  <c r="K1502" i="165"/>
  <c r="J1502" i="165"/>
  <c r="I1502" i="165"/>
  <c r="B1502" i="165"/>
  <c r="BH1501" i="165"/>
  <c r="BG1501" i="165"/>
  <c r="BE1501" i="165"/>
  <c r="BD1501" i="165"/>
  <c r="BC1501" i="165"/>
  <c r="AY1501" i="165"/>
  <c r="AQ1501" i="165"/>
  <c r="AU1501" i="165" s="1"/>
  <c r="AV1501" i="165" s="1"/>
  <c r="AO1501" i="165"/>
  <c r="AE1501" i="165"/>
  <c r="AK1501" i="165" s="1"/>
  <c r="M1501" i="165"/>
  <c r="L1501" i="165"/>
  <c r="J1501" i="165"/>
  <c r="I1501" i="165"/>
  <c r="H1501" i="165"/>
  <c r="B1501" i="165"/>
  <c r="BH1500" i="165"/>
  <c r="BP1500" i="165" s="1"/>
  <c r="BG1500" i="165"/>
  <c r="BE1500" i="165"/>
  <c r="BD1500" i="165"/>
  <c r="BC1500" i="165"/>
  <c r="BK1500" i="165" s="1"/>
  <c r="AY1500" i="165"/>
  <c r="AQ1500" i="165"/>
  <c r="AU1500" i="165" s="1"/>
  <c r="AO1500" i="165"/>
  <c r="AE1500" i="165"/>
  <c r="AK1500" i="165" s="1"/>
  <c r="K1500" i="165" s="1"/>
  <c r="M1500" i="165"/>
  <c r="L1500" i="165"/>
  <c r="J1500" i="165"/>
  <c r="I1500" i="165"/>
  <c r="H1500" i="165"/>
  <c r="B1500" i="165"/>
  <c r="BH1499" i="165"/>
  <c r="BP1499" i="165" s="1"/>
  <c r="BG1499" i="165"/>
  <c r="BE1499" i="165"/>
  <c r="BD1499" i="165"/>
  <c r="BC1499" i="165"/>
  <c r="AY1499" i="165"/>
  <c r="AQ1499" i="165"/>
  <c r="AU1499" i="165" s="1"/>
  <c r="BF1499" i="165" s="1"/>
  <c r="AO1499" i="165"/>
  <c r="AL1499" i="165"/>
  <c r="AE1499" i="165"/>
  <c r="AK1499" i="165" s="1"/>
  <c r="K1499" i="165" s="1"/>
  <c r="M1499" i="165"/>
  <c r="L1499" i="165"/>
  <c r="J1499" i="165"/>
  <c r="I1499" i="165"/>
  <c r="H1499" i="165"/>
  <c r="B1499" i="165"/>
  <c r="AV1498" i="165"/>
  <c r="AQ1498" i="165"/>
  <c r="AX1498" i="165" s="1"/>
  <c r="AY1498" i="165" s="1"/>
  <c r="AL1498" i="165"/>
  <c r="AE1498" i="165"/>
  <c r="AN1498" i="165" s="1"/>
  <c r="L1498" i="165"/>
  <c r="J1498" i="165"/>
  <c r="I1498" i="165"/>
  <c r="H1498" i="165"/>
  <c r="B1498" i="165"/>
  <c r="BH1497" i="165"/>
  <c r="BG1497" i="165"/>
  <c r="BO1497" i="165" s="1"/>
  <c r="BF1497" i="165"/>
  <c r="BE1497" i="165"/>
  <c r="BC1497" i="165"/>
  <c r="AY1497" i="165"/>
  <c r="AS1497" i="165"/>
  <c r="AV1497" i="165" s="1"/>
  <c r="AQ1497" i="165"/>
  <c r="AO1497" i="165"/>
  <c r="AE1497" i="165"/>
  <c r="AI1497" i="165" s="1"/>
  <c r="AL1497" i="165" s="1"/>
  <c r="M1497" i="165"/>
  <c r="L1497" i="165"/>
  <c r="K1497" i="165"/>
  <c r="J1497" i="165"/>
  <c r="H1497" i="165"/>
  <c r="B1497" i="165"/>
  <c r="AY1496" i="165"/>
  <c r="AV1496" i="165"/>
  <c r="AU1496" i="165"/>
  <c r="AQ1496" i="165"/>
  <c r="AO1496" i="165"/>
  <c r="AL1496" i="165"/>
  <c r="AK1496" i="165"/>
  <c r="K1496" i="165" s="1"/>
  <c r="AE1496" i="165"/>
  <c r="M1496" i="165"/>
  <c r="L1496" i="165"/>
  <c r="J1496" i="165"/>
  <c r="I1496" i="165"/>
  <c r="H1496" i="165"/>
  <c r="B1496" i="165"/>
  <c r="BH1495" i="165"/>
  <c r="BI1495" i="165" s="1"/>
  <c r="BG1495" i="165"/>
  <c r="BF1495" i="165"/>
  <c r="BC1495" i="165"/>
  <c r="AY1495" i="165"/>
  <c r="AQ1495" i="165"/>
  <c r="AO1495" i="165"/>
  <c r="AE1495" i="165"/>
  <c r="AJ1495" i="165" s="1"/>
  <c r="J1495" i="165" s="1"/>
  <c r="M1495" i="165"/>
  <c r="N1495" i="165" s="1"/>
  <c r="L1495" i="165"/>
  <c r="K1495" i="165"/>
  <c r="H1495" i="165"/>
  <c r="B1495" i="165"/>
  <c r="BH1494" i="165"/>
  <c r="BI1494" i="165" s="1"/>
  <c r="BG1494" i="165"/>
  <c r="BF1494" i="165"/>
  <c r="BN1494" i="165" s="1"/>
  <c r="BD1494" i="165"/>
  <c r="BC1494" i="165"/>
  <c r="AY1494" i="165"/>
  <c r="AQ1494" i="165"/>
  <c r="AT1494" i="165" s="1"/>
  <c r="AO1494" i="165"/>
  <c r="AE1494" i="165"/>
  <c r="AJ1494" i="165" s="1"/>
  <c r="M1494" i="165"/>
  <c r="L1494" i="165"/>
  <c r="K1494" i="165"/>
  <c r="I1494" i="165"/>
  <c r="H1494" i="165"/>
  <c r="BK1494" i="165" s="1"/>
  <c r="B1494" i="165"/>
  <c r="BH1493" i="165"/>
  <c r="BG1493" i="165"/>
  <c r="BF1493" i="165"/>
  <c r="BE1493" i="165"/>
  <c r="BM1493" i="165" s="1"/>
  <c r="BD1493" i="165"/>
  <c r="AY1493" i="165"/>
  <c r="AV1493" i="165"/>
  <c r="AR1493" i="165"/>
  <c r="BC1493" i="165" s="1"/>
  <c r="AQ1493" i="165"/>
  <c r="AO1493" i="165"/>
  <c r="AL1493" i="165"/>
  <c r="AH1493" i="165"/>
  <c r="H1493" i="165" s="1"/>
  <c r="AE1493" i="165"/>
  <c r="M1493" i="165"/>
  <c r="L1493" i="165"/>
  <c r="K1493" i="165"/>
  <c r="J1493" i="165"/>
  <c r="I1493" i="165"/>
  <c r="B1493" i="165"/>
  <c r="BG1492" i="165"/>
  <c r="BF1492" i="165"/>
  <c r="BE1492" i="165"/>
  <c r="BM1492" i="165" s="1"/>
  <c r="BD1492" i="165"/>
  <c r="BL1492" i="165" s="1"/>
  <c r="BC1492" i="165"/>
  <c r="AV1492" i="165"/>
  <c r="AQ1492" i="165"/>
  <c r="AX1492" i="165" s="1"/>
  <c r="AL1492" i="165"/>
  <c r="AE1492" i="165"/>
  <c r="AN1492" i="165" s="1"/>
  <c r="L1492" i="165"/>
  <c r="K1492" i="165"/>
  <c r="J1492" i="165"/>
  <c r="I1492" i="165"/>
  <c r="H1492" i="165"/>
  <c r="B1492" i="165"/>
  <c r="BG1491" i="165"/>
  <c r="BF1491" i="165"/>
  <c r="BE1491" i="165"/>
  <c r="BD1491" i="165"/>
  <c r="BC1491" i="165"/>
  <c r="AY1491" i="165"/>
  <c r="AV1491" i="165"/>
  <c r="AQ1491" i="165"/>
  <c r="AX1491" i="165" s="1"/>
  <c r="BH1491" i="165" s="1"/>
  <c r="AL1491" i="165"/>
  <c r="AE1491" i="165"/>
  <c r="AN1491" i="165" s="1"/>
  <c r="L1491" i="165"/>
  <c r="K1491" i="165"/>
  <c r="J1491" i="165"/>
  <c r="I1491" i="165"/>
  <c r="H1491" i="165"/>
  <c r="B1491" i="165"/>
  <c r="BG1490" i="165"/>
  <c r="BO1490" i="165" s="1"/>
  <c r="BF1490" i="165"/>
  <c r="BN1490" i="165" s="1"/>
  <c r="BE1490" i="165"/>
  <c r="BD1490" i="165"/>
  <c r="BC1490" i="165"/>
  <c r="BK1490" i="165" s="1"/>
  <c r="AX1490" i="165"/>
  <c r="BH1490" i="165" s="1"/>
  <c r="BI1490" i="165" s="1"/>
  <c r="AV1490" i="165"/>
  <c r="AQ1490" i="165"/>
  <c r="AN1490" i="165"/>
  <c r="AL1490" i="165"/>
  <c r="AE1490" i="165"/>
  <c r="L1490" i="165"/>
  <c r="K1490" i="165"/>
  <c r="J1490" i="165"/>
  <c r="I1490" i="165"/>
  <c r="H1490" i="165"/>
  <c r="B1490" i="165"/>
  <c r="BG1489" i="165"/>
  <c r="BF1489" i="165"/>
  <c r="BE1489" i="165"/>
  <c r="BD1489" i="165"/>
  <c r="BL1489" i="165" s="1"/>
  <c r="BC1489" i="165"/>
  <c r="AV1489" i="165"/>
  <c r="AQ1489" i="165"/>
  <c r="AX1489" i="165" s="1"/>
  <c r="AY1489" i="165" s="1"/>
  <c r="AN1489" i="165"/>
  <c r="AO1489" i="165" s="1"/>
  <c r="AL1489" i="165"/>
  <c r="AE1489" i="165"/>
  <c r="L1489" i="165"/>
  <c r="K1489" i="165"/>
  <c r="BN1489" i="165" s="1"/>
  <c r="J1489" i="165"/>
  <c r="I1489" i="165"/>
  <c r="H1489" i="165"/>
  <c r="B1489" i="165"/>
  <c r="BG1488" i="165"/>
  <c r="BF1488" i="165"/>
  <c r="BE1488" i="165"/>
  <c r="BD1488" i="165"/>
  <c r="BL1488" i="165" s="1"/>
  <c r="BC1488" i="165"/>
  <c r="AV1488" i="165"/>
  <c r="AQ1488" i="165"/>
  <c r="AX1488" i="165" s="1"/>
  <c r="AY1488" i="165" s="1"/>
  <c r="AL1488" i="165"/>
  <c r="AE1488" i="165"/>
  <c r="AN1488" i="165" s="1"/>
  <c r="M1488" i="165" s="1"/>
  <c r="L1488" i="165"/>
  <c r="K1488" i="165"/>
  <c r="J1488" i="165"/>
  <c r="BM1488" i="165" s="1"/>
  <c r="I1488" i="165"/>
  <c r="H1488" i="165"/>
  <c r="B1488" i="165"/>
  <c r="BO1487" i="165"/>
  <c r="BG1487" i="165"/>
  <c r="BF1487" i="165"/>
  <c r="BN1487" i="165" s="1"/>
  <c r="BE1487" i="165"/>
  <c r="BD1487" i="165"/>
  <c r="BC1487" i="165"/>
  <c r="AX1487" i="165"/>
  <c r="AV1487" i="165"/>
  <c r="AQ1487" i="165"/>
  <c r="AN1487" i="165"/>
  <c r="AO1487" i="165" s="1"/>
  <c r="AL1487" i="165"/>
  <c r="AE1487" i="165"/>
  <c r="L1487" i="165"/>
  <c r="K1487" i="165"/>
  <c r="J1487" i="165"/>
  <c r="I1487" i="165"/>
  <c r="H1487" i="165"/>
  <c r="B1487" i="165"/>
  <c r="BH1486" i="165"/>
  <c r="BI1486" i="165" s="1"/>
  <c r="BG1486" i="165"/>
  <c r="BF1486" i="165"/>
  <c r="BE1486" i="165"/>
  <c r="BD1486" i="165"/>
  <c r="AY1486" i="165"/>
  <c r="AV1486" i="165"/>
  <c r="AQ1486" i="165"/>
  <c r="AR1486" i="165" s="1"/>
  <c r="BC1486" i="165" s="1"/>
  <c r="AO1486" i="165"/>
  <c r="AL1486" i="165"/>
  <c r="AE1486" i="165"/>
  <c r="AH1486" i="165" s="1"/>
  <c r="H1486" i="165" s="1"/>
  <c r="M1486" i="165"/>
  <c r="L1486" i="165"/>
  <c r="BO1486" i="165" s="1"/>
  <c r="K1486" i="165"/>
  <c r="J1486" i="165"/>
  <c r="I1486" i="165"/>
  <c r="B1486" i="165"/>
  <c r="BL1485" i="165"/>
  <c r="BH1485" i="165"/>
  <c r="BG1485" i="165"/>
  <c r="BI1485" i="165" s="1"/>
  <c r="BF1485" i="165"/>
  <c r="BN1485" i="165" s="1"/>
  <c r="BE1485" i="165"/>
  <c r="BD1485" i="165"/>
  <c r="AY1485" i="165"/>
  <c r="AV1485" i="165"/>
  <c r="AR1485" i="165"/>
  <c r="BC1485" i="165" s="1"/>
  <c r="AQ1485" i="165"/>
  <c r="AO1485" i="165"/>
  <c r="AL1485" i="165"/>
  <c r="AH1485" i="165"/>
  <c r="H1485" i="165" s="1"/>
  <c r="AE1485" i="165"/>
  <c r="M1485" i="165"/>
  <c r="L1485" i="165"/>
  <c r="N1485" i="165" s="1"/>
  <c r="K1485" i="165"/>
  <c r="J1485" i="165"/>
  <c r="I1485" i="165"/>
  <c r="B1485" i="165"/>
  <c r="AX1484" i="165"/>
  <c r="AY1484" i="165" s="1"/>
  <c r="AV1484" i="165"/>
  <c r="AQ1484" i="165"/>
  <c r="AN1484" i="165"/>
  <c r="AO1484" i="165" s="1"/>
  <c r="AL1484" i="165"/>
  <c r="AE1484" i="165"/>
  <c r="L1484" i="165"/>
  <c r="K1484" i="165"/>
  <c r="J1484" i="165"/>
  <c r="I1484" i="165"/>
  <c r="H1484" i="165"/>
  <c r="B1484" i="165"/>
  <c r="AV1483" i="165"/>
  <c r="AQ1483" i="165"/>
  <c r="AL1483" i="165"/>
  <c r="AE1483" i="165"/>
  <c r="AN1483" i="165" s="1"/>
  <c r="L1483" i="165"/>
  <c r="K1483" i="165"/>
  <c r="J1483" i="165"/>
  <c r="I1483" i="165"/>
  <c r="H1483" i="165"/>
  <c r="B1483" i="165"/>
  <c r="AY1482" i="165"/>
  <c r="AU1482" i="165"/>
  <c r="AV1482" i="165" s="1"/>
  <c r="AQ1482" i="165"/>
  <c r="AO1482" i="165"/>
  <c r="AE1482" i="165"/>
  <c r="AK1482" i="165" s="1"/>
  <c r="M1482" i="165"/>
  <c r="L1482" i="165"/>
  <c r="J1482" i="165"/>
  <c r="I1482" i="165"/>
  <c r="H1482" i="165"/>
  <c r="B1482" i="165"/>
  <c r="AY1481" i="165"/>
  <c r="AQ1481" i="165"/>
  <c r="AO1481" i="165"/>
  <c r="AE1481" i="165"/>
  <c r="AK1481" i="165" s="1"/>
  <c r="M1481" i="165"/>
  <c r="L1481" i="165"/>
  <c r="J1481" i="165"/>
  <c r="I1481" i="165"/>
  <c r="H1481" i="165"/>
  <c r="B1481" i="165"/>
  <c r="AY1480" i="165"/>
  <c r="AQ1480" i="165"/>
  <c r="AU1480" i="165" s="1"/>
  <c r="AV1480" i="165" s="1"/>
  <c r="AO1480" i="165"/>
  <c r="AE1480" i="165"/>
  <c r="AK1480" i="165" s="1"/>
  <c r="M1480" i="165"/>
  <c r="L1480" i="165"/>
  <c r="J1480" i="165"/>
  <c r="I1480" i="165"/>
  <c r="H1480" i="165"/>
  <c r="B1480" i="165"/>
  <c r="AY1479" i="165"/>
  <c r="AQ1479" i="165"/>
  <c r="AU1479" i="165" s="1"/>
  <c r="AV1479" i="165" s="1"/>
  <c r="AO1479" i="165"/>
  <c r="AE1479" i="165"/>
  <c r="AK1479" i="165" s="1"/>
  <c r="M1479" i="165"/>
  <c r="L1479" i="165"/>
  <c r="J1479" i="165"/>
  <c r="I1479" i="165"/>
  <c r="H1479" i="165"/>
  <c r="B1479" i="165"/>
  <c r="BH1478" i="165"/>
  <c r="BG1478" i="165"/>
  <c r="BE1478" i="165"/>
  <c r="BM1478" i="165" s="1"/>
  <c r="BD1478" i="165"/>
  <c r="BC1478" i="165"/>
  <c r="BK1478" i="165" s="1"/>
  <c r="AY1478" i="165"/>
  <c r="AQ1478" i="165"/>
  <c r="AO1478" i="165"/>
  <c r="AE1478" i="165"/>
  <c r="AK1478" i="165" s="1"/>
  <c r="M1478" i="165"/>
  <c r="L1478" i="165"/>
  <c r="J1478" i="165"/>
  <c r="I1478" i="165"/>
  <c r="H1478" i="165"/>
  <c r="B1478" i="165"/>
  <c r="BQ1477" i="165"/>
  <c r="BM1477" i="165"/>
  <c r="BL1477" i="165"/>
  <c r="BK1477" i="165"/>
  <c r="BH1477" i="165"/>
  <c r="BG1477" i="165"/>
  <c r="AY1477" i="165"/>
  <c r="AQ1477" i="165"/>
  <c r="AO1477" i="165"/>
  <c r="AE1477" i="165"/>
  <c r="AK1477" i="165" s="1"/>
  <c r="M1477" i="165"/>
  <c r="L1477" i="165"/>
  <c r="B1477" i="165"/>
  <c r="BH1476" i="165"/>
  <c r="BG1476" i="165"/>
  <c r="BE1476" i="165"/>
  <c r="BM1476" i="165" s="1"/>
  <c r="BD1476" i="165"/>
  <c r="BC1476" i="165"/>
  <c r="AY1476" i="165"/>
  <c r="AQ1476" i="165"/>
  <c r="AO1476" i="165"/>
  <c r="AE1476" i="165"/>
  <c r="AK1476" i="165" s="1"/>
  <c r="M1476" i="165"/>
  <c r="L1476" i="165"/>
  <c r="J1476" i="165"/>
  <c r="I1476" i="165"/>
  <c r="H1476" i="165"/>
  <c r="B1476" i="165"/>
  <c r="BH1475" i="165"/>
  <c r="BG1475" i="165"/>
  <c r="BE1475" i="165"/>
  <c r="BM1475" i="165" s="1"/>
  <c r="BD1475" i="165"/>
  <c r="BC1475" i="165"/>
  <c r="AY1475" i="165"/>
  <c r="AQ1475" i="165"/>
  <c r="AO1475" i="165"/>
  <c r="AE1475" i="165"/>
  <c r="AK1475" i="165" s="1"/>
  <c r="M1475" i="165"/>
  <c r="L1475" i="165"/>
  <c r="BO1475" i="165" s="1"/>
  <c r="J1475" i="165"/>
  <c r="I1475" i="165"/>
  <c r="H1475" i="165"/>
  <c r="B1475" i="165"/>
  <c r="BH1474" i="165"/>
  <c r="BG1474" i="165"/>
  <c r="BE1474" i="165"/>
  <c r="BM1474" i="165" s="1"/>
  <c r="BD1474" i="165"/>
  <c r="BC1474" i="165"/>
  <c r="BK1474" i="165" s="1"/>
  <c r="AY1474" i="165"/>
  <c r="AQ1474" i="165"/>
  <c r="AO1474" i="165"/>
  <c r="AE1474" i="165"/>
  <c r="AK1474" i="165" s="1"/>
  <c r="M1474" i="165"/>
  <c r="L1474" i="165"/>
  <c r="J1474" i="165"/>
  <c r="I1474" i="165"/>
  <c r="H1474" i="165"/>
  <c r="B1474" i="165"/>
  <c r="BH1473" i="165"/>
  <c r="BG1473" i="165"/>
  <c r="BO1473" i="165" s="1"/>
  <c r="BE1473" i="165"/>
  <c r="BM1473" i="165" s="1"/>
  <c r="BD1473" i="165"/>
  <c r="BC1473" i="165"/>
  <c r="AY1473" i="165"/>
  <c r="AQ1473" i="165"/>
  <c r="AO1473" i="165"/>
  <c r="AE1473" i="165"/>
  <c r="AK1473" i="165" s="1"/>
  <c r="M1473" i="165"/>
  <c r="L1473" i="165"/>
  <c r="J1473" i="165"/>
  <c r="I1473" i="165"/>
  <c r="H1473" i="165"/>
  <c r="B1473" i="165"/>
  <c r="AY1472" i="165"/>
  <c r="AQ1472" i="165"/>
  <c r="AU1472" i="165" s="1"/>
  <c r="AV1472" i="165" s="1"/>
  <c r="AO1472" i="165"/>
  <c r="AE1472" i="165"/>
  <c r="AK1472" i="165" s="1"/>
  <c r="M1472" i="165"/>
  <c r="L1472" i="165"/>
  <c r="J1472" i="165"/>
  <c r="I1472" i="165"/>
  <c r="H1472" i="165"/>
  <c r="B1472" i="165"/>
  <c r="BH1471" i="165"/>
  <c r="BG1471" i="165"/>
  <c r="BE1471" i="165"/>
  <c r="BD1471" i="165"/>
  <c r="BL1471" i="165" s="1"/>
  <c r="BC1471" i="165"/>
  <c r="AY1471" i="165"/>
  <c r="AQ1471" i="165"/>
  <c r="AU1471" i="165" s="1"/>
  <c r="BF1471" i="165" s="1"/>
  <c r="AO1471" i="165"/>
  <c r="AE1471" i="165"/>
  <c r="AK1471" i="165" s="1"/>
  <c r="K1471" i="165" s="1"/>
  <c r="M1471" i="165"/>
  <c r="BP1471" i="165" s="1"/>
  <c r="L1471" i="165"/>
  <c r="J1471" i="165"/>
  <c r="I1471" i="165"/>
  <c r="H1471" i="165"/>
  <c r="B1471" i="165"/>
  <c r="BH1470" i="165"/>
  <c r="BG1470" i="165"/>
  <c r="BE1470" i="165"/>
  <c r="BD1470" i="165"/>
  <c r="BC1470" i="165"/>
  <c r="AY1470" i="165"/>
  <c r="AQ1470" i="165"/>
  <c r="AU1470" i="165" s="1"/>
  <c r="AO1470" i="165"/>
  <c r="AE1470" i="165"/>
  <c r="AK1470" i="165" s="1"/>
  <c r="M1470" i="165"/>
  <c r="BP1470" i="165" s="1"/>
  <c r="L1470" i="165"/>
  <c r="J1470" i="165"/>
  <c r="I1470" i="165"/>
  <c r="H1470" i="165"/>
  <c r="B1470" i="165"/>
  <c r="AY1469" i="165"/>
  <c r="AQ1469" i="165"/>
  <c r="AU1469" i="165" s="1"/>
  <c r="AV1469" i="165" s="1"/>
  <c r="AO1469" i="165"/>
  <c r="AE1469" i="165"/>
  <c r="AK1469" i="165" s="1"/>
  <c r="M1469" i="165"/>
  <c r="L1469" i="165"/>
  <c r="J1469" i="165"/>
  <c r="I1469" i="165"/>
  <c r="H1469" i="165"/>
  <c r="B1469" i="165"/>
  <c r="AY1468" i="165"/>
  <c r="AQ1468" i="165"/>
  <c r="AO1468" i="165"/>
  <c r="AE1468" i="165"/>
  <c r="AK1468" i="165" s="1"/>
  <c r="M1468" i="165"/>
  <c r="L1468" i="165"/>
  <c r="J1468" i="165"/>
  <c r="I1468" i="165"/>
  <c r="H1468" i="165"/>
  <c r="B1468" i="165"/>
  <c r="BK1467" i="165"/>
  <c r="BH1467" i="165"/>
  <c r="BG1467" i="165"/>
  <c r="BE1467" i="165"/>
  <c r="BD1467" i="165"/>
  <c r="BL1467" i="165" s="1"/>
  <c r="BC1467" i="165"/>
  <c r="AY1467" i="165"/>
  <c r="AQ1467" i="165"/>
  <c r="AU1467" i="165" s="1"/>
  <c r="AO1467" i="165"/>
  <c r="AE1467" i="165"/>
  <c r="AK1467" i="165" s="1"/>
  <c r="M1467" i="165"/>
  <c r="L1467" i="165"/>
  <c r="BO1467" i="165" s="1"/>
  <c r="J1467" i="165"/>
  <c r="I1467" i="165"/>
  <c r="H1467" i="165"/>
  <c r="B1467" i="165"/>
  <c r="BO1466" i="165"/>
  <c r="BH1466" i="165"/>
  <c r="BG1466" i="165"/>
  <c r="BI1466" i="165" s="1"/>
  <c r="BE1466" i="165"/>
  <c r="BD1466" i="165"/>
  <c r="BL1466" i="165" s="1"/>
  <c r="BC1466" i="165"/>
  <c r="AY1466" i="165"/>
  <c r="AQ1466" i="165"/>
  <c r="AU1466" i="165" s="1"/>
  <c r="AO1466" i="165"/>
  <c r="AE1466" i="165"/>
  <c r="AK1466" i="165" s="1"/>
  <c r="M1466" i="165"/>
  <c r="L1466" i="165"/>
  <c r="N1466" i="165" s="1"/>
  <c r="J1466" i="165"/>
  <c r="I1466" i="165"/>
  <c r="H1466" i="165"/>
  <c r="BK1466" i="165" s="1"/>
  <c r="B1466" i="165"/>
  <c r="BH1465" i="165"/>
  <c r="BG1465" i="165"/>
  <c r="BE1465" i="165"/>
  <c r="BD1465" i="165"/>
  <c r="BC1465" i="165"/>
  <c r="BK1465" i="165" s="1"/>
  <c r="AY1465" i="165"/>
  <c r="AQ1465" i="165"/>
  <c r="AU1465" i="165" s="1"/>
  <c r="AO1465" i="165"/>
  <c r="AE1465" i="165"/>
  <c r="AK1465" i="165" s="1"/>
  <c r="M1465" i="165"/>
  <c r="L1465" i="165"/>
  <c r="J1465" i="165"/>
  <c r="I1465" i="165"/>
  <c r="H1465" i="165"/>
  <c r="B1465" i="165"/>
  <c r="BH1464" i="165"/>
  <c r="BG1464" i="165"/>
  <c r="BE1464" i="165"/>
  <c r="BD1464" i="165"/>
  <c r="BC1464" i="165"/>
  <c r="BK1464" i="165" s="1"/>
  <c r="AY1464" i="165"/>
  <c r="AQ1464" i="165"/>
  <c r="AU1464" i="165" s="1"/>
  <c r="AO1464" i="165"/>
  <c r="AE1464" i="165"/>
  <c r="AK1464" i="165" s="1"/>
  <c r="M1464" i="165"/>
  <c r="L1464" i="165"/>
  <c r="N1464" i="165" s="1"/>
  <c r="J1464" i="165"/>
  <c r="I1464" i="165"/>
  <c r="H1464" i="165"/>
  <c r="B1464" i="165"/>
  <c r="BO1463" i="165"/>
  <c r="BH1463" i="165"/>
  <c r="BP1463" i="165" s="1"/>
  <c r="BG1463" i="165"/>
  <c r="BE1463" i="165"/>
  <c r="BD1463" i="165"/>
  <c r="BC1463" i="165"/>
  <c r="BK1463" i="165" s="1"/>
  <c r="AY1463" i="165"/>
  <c r="AQ1463" i="165"/>
  <c r="AU1463" i="165" s="1"/>
  <c r="AO1463" i="165"/>
  <c r="AE1463" i="165"/>
  <c r="AK1463" i="165" s="1"/>
  <c r="M1463" i="165"/>
  <c r="L1463" i="165"/>
  <c r="J1463" i="165"/>
  <c r="I1463" i="165"/>
  <c r="H1463" i="165"/>
  <c r="B1463" i="165"/>
  <c r="BH1462" i="165"/>
  <c r="BG1462" i="165"/>
  <c r="BE1462" i="165"/>
  <c r="BD1462" i="165"/>
  <c r="BC1462" i="165"/>
  <c r="BK1462" i="165" s="1"/>
  <c r="AY1462" i="165"/>
  <c r="AQ1462" i="165"/>
  <c r="AU1462" i="165" s="1"/>
  <c r="AO1462" i="165"/>
  <c r="AE1462" i="165"/>
  <c r="AK1462" i="165" s="1"/>
  <c r="M1462" i="165"/>
  <c r="L1462" i="165"/>
  <c r="N1462" i="165" s="1"/>
  <c r="J1462" i="165"/>
  <c r="I1462" i="165"/>
  <c r="H1462" i="165"/>
  <c r="B1462" i="165"/>
  <c r="AY1461" i="165"/>
  <c r="AQ1461" i="165"/>
  <c r="AO1461" i="165"/>
  <c r="AE1461" i="165"/>
  <c r="AK1461" i="165" s="1"/>
  <c r="M1461" i="165"/>
  <c r="L1461" i="165"/>
  <c r="J1461" i="165"/>
  <c r="I1461" i="165"/>
  <c r="H1461" i="165"/>
  <c r="B1461" i="165"/>
  <c r="BH1460" i="165"/>
  <c r="BG1460" i="165"/>
  <c r="BE1460" i="165"/>
  <c r="BD1460" i="165"/>
  <c r="BL1460" i="165" s="1"/>
  <c r="BC1460" i="165"/>
  <c r="AY1460" i="165"/>
  <c r="AQ1460" i="165"/>
  <c r="AU1460" i="165" s="1"/>
  <c r="BF1460" i="165" s="1"/>
  <c r="AO1460" i="165"/>
  <c r="AE1460" i="165"/>
  <c r="AK1460" i="165" s="1"/>
  <c r="AL1460" i="165" s="1"/>
  <c r="M1460" i="165"/>
  <c r="L1460" i="165"/>
  <c r="J1460" i="165"/>
  <c r="I1460" i="165"/>
  <c r="H1460" i="165"/>
  <c r="BK1460" i="165" s="1"/>
  <c r="B1460" i="165"/>
  <c r="BH1459" i="165"/>
  <c r="BG1459" i="165"/>
  <c r="BI1459" i="165" s="1"/>
  <c r="BE1459" i="165"/>
  <c r="BD1459" i="165"/>
  <c r="BL1459" i="165" s="1"/>
  <c r="BC1459" i="165"/>
  <c r="AY1459" i="165"/>
  <c r="AQ1459" i="165"/>
  <c r="AU1459" i="165" s="1"/>
  <c r="AV1459" i="165" s="1"/>
  <c r="AO1459" i="165"/>
  <c r="AE1459" i="165"/>
  <c r="AK1459" i="165" s="1"/>
  <c r="AL1459" i="165" s="1"/>
  <c r="M1459" i="165"/>
  <c r="L1459" i="165"/>
  <c r="J1459" i="165"/>
  <c r="I1459" i="165"/>
  <c r="H1459" i="165"/>
  <c r="B1459" i="165"/>
  <c r="BH1458" i="165"/>
  <c r="BP1458" i="165" s="1"/>
  <c r="BG1458" i="165"/>
  <c r="BE1458" i="165"/>
  <c r="BD1458" i="165"/>
  <c r="BC1458" i="165"/>
  <c r="AY1458" i="165"/>
  <c r="AQ1458" i="165"/>
  <c r="AU1458" i="165" s="1"/>
  <c r="AO1458" i="165"/>
  <c r="AE1458" i="165"/>
  <c r="AK1458" i="165" s="1"/>
  <c r="M1458" i="165"/>
  <c r="L1458" i="165"/>
  <c r="J1458" i="165"/>
  <c r="I1458" i="165"/>
  <c r="H1458" i="165"/>
  <c r="B1458" i="165"/>
  <c r="AY1457" i="165"/>
  <c r="AU1457" i="165"/>
  <c r="AV1457" i="165" s="1"/>
  <c r="AQ1457" i="165"/>
  <c r="AO1457" i="165"/>
  <c r="AE1457" i="165"/>
  <c r="AK1457" i="165" s="1"/>
  <c r="K1457" i="165" s="1"/>
  <c r="M1457" i="165"/>
  <c r="L1457" i="165"/>
  <c r="J1457" i="165"/>
  <c r="I1457" i="165"/>
  <c r="H1457" i="165"/>
  <c r="B1457" i="165"/>
  <c r="BH1456" i="165"/>
  <c r="BG1456" i="165"/>
  <c r="BE1456" i="165"/>
  <c r="BD1456" i="165"/>
  <c r="BC1456" i="165"/>
  <c r="AY1456" i="165"/>
  <c r="AQ1456" i="165"/>
  <c r="AU1456" i="165" s="1"/>
  <c r="BF1456" i="165" s="1"/>
  <c r="AO1456" i="165"/>
  <c r="AE1456" i="165"/>
  <c r="AK1456" i="165" s="1"/>
  <c r="K1456" i="165" s="1"/>
  <c r="M1456" i="165"/>
  <c r="L1456" i="165"/>
  <c r="J1456" i="165"/>
  <c r="I1456" i="165"/>
  <c r="H1456" i="165"/>
  <c r="B1456" i="165"/>
  <c r="BH1455" i="165"/>
  <c r="BG1455" i="165"/>
  <c r="BE1455" i="165"/>
  <c r="BD1455" i="165"/>
  <c r="BC1455" i="165"/>
  <c r="AY1455" i="165"/>
  <c r="AQ1455" i="165"/>
  <c r="AU1455" i="165" s="1"/>
  <c r="BF1455" i="165" s="1"/>
  <c r="AO1455" i="165"/>
  <c r="AE1455" i="165"/>
  <c r="AK1455" i="165" s="1"/>
  <c r="K1455" i="165" s="1"/>
  <c r="M1455" i="165"/>
  <c r="L1455" i="165"/>
  <c r="J1455" i="165"/>
  <c r="I1455" i="165"/>
  <c r="H1455" i="165"/>
  <c r="B1455" i="165"/>
  <c r="BH1454" i="165"/>
  <c r="BP1454" i="165" s="1"/>
  <c r="BG1454" i="165"/>
  <c r="BI1454" i="165" s="1"/>
  <c r="BE1454" i="165"/>
  <c r="BD1454" i="165"/>
  <c r="BC1454" i="165"/>
  <c r="AY1454" i="165"/>
  <c r="AQ1454" i="165"/>
  <c r="AU1454" i="165" s="1"/>
  <c r="AO1454" i="165"/>
  <c r="AE1454" i="165"/>
  <c r="AK1454" i="165" s="1"/>
  <c r="M1454" i="165"/>
  <c r="L1454" i="165"/>
  <c r="J1454" i="165"/>
  <c r="I1454" i="165"/>
  <c r="H1454" i="165"/>
  <c r="B1454" i="165"/>
  <c r="BH1453" i="165"/>
  <c r="BP1453" i="165" s="1"/>
  <c r="BG1453" i="165"/>
  <c r="BI1453" i="165" s="1"/>
  <c r="BE1453" i="165"/>
  <c r="BD1453" i="165"/>
  <c r="BL1453" i="165" s="1"/>
  <c r="BC1453" i="165"/>
  <c r="AY1453" i="165"/>
  <c r="AQ1453" i="165"/>
  <c r="AU1453" i="165" s="1"/>
  <c r="AO1453" i="165"/>
  <c r="AK1453" i="165"/>
  <c r="AE1453" i="165"/>
  <c r="M1453" i="165"/>
  <c r="L1453" i="165"/>
  <c r="N1453" i="165" s="1"/>
  <c r="J1453" i="165"/>
  <c r="I1453" i="165"/>
  <c r="H1453" i="165"/>
  <c r="B1453" i="165"/>
  <c r="BP1452" i="165"/>
  <c r="BH1452" i="165"/>
  <c r="BG1452" i="165"/>
  <c r="BI1452" i="165" s="1"/>
  <c r="BE1452" i="165"/>
  <c r="BD1452" i="165"/>
  <c r="BL1452" i="165" s="1"/>
  <c r="BC1452" i="165"/>
  <c r="AY1452" i="165"/>
  <c r="AQ1452" i="165"/>
  <c r="AU1452" i="165" s="1"/>
  <c r="AO1452" i="165"/>
  <c r="AE1452" i="165"/>
  <c r="AK1452" i="165" s="1"/>
  <c r="M1452" i="165"/>
  <c r="L1452" i="165"/>
  <c r="N1452" i="165" s="1"/>
  <c r="J1452" i="165"/>
  <c r="I1452" i="165"/>
  <c r="H1452" i="165"/>
  <c r="B1452" i="165"/>
  <c r="AY1451" i="165"/>
  <c r="AQ1451" i="165"/>
  <c r="AU1451" i="165" s="1"/>
  <c r="AV1451" i="165" s="1"/>
  <c r="AO1451" i="165"/>
  <c r="AE1451" i="165"/>
  <c r="AK1451" i="165" s="1"/>
  <c r="M1451" i="165"/>
  <c r="L1451" i="165"/>
  <c r="N1451" i="165" s="1"/>
  <c r="J1451" i="165"/>
  <c r="I1451" i="165"/>
  <c r="H1451" i="165"/>
  <c r="B1451" i="165"/>
  <c r="BH1450" i="165"/>
  <c r="BG1450" i="165"/>
  <c r="BE1450" i="165"/>
  <c r="BD1450" i="165"/>
  <c r="BL1450" i="165" s="1"/>
  <c r="BC1450" i="165"/>
  <c r="AY1450" i="165"/>
  <c r="AQ1450" i="165"/>
  <c r="AU1450" i="165" s="1"/>
  <c r="AO1450" i="165"/>
  <c r="AE1450" i="165"/>
  <c r="AK1450" i="165" s="1"/>
  <c r="M1450" i="165"/>
  <c r="L1450" i="165"/>
  <c r="N1450" i="165" s="1"/>
  <c r="J1450" i="165"/>
  <c r="I1450" i="165"/>
  <c r="H1450" i="165"/>
  <c r="B1450" i="165"/>
  <c r="BH1449" i="165"/>
  <c r="BG1449" i="165"/>
  <c r="BE1449" i="165"/>
  <c r="BD1449" i="165"/>
  <c r="BC1449" i="165"/>
  <c r="AY1449" i="165"/>
  <c r="AQ1449" i="165"/>
  <c r="AU1449" i="165" s="1"/>
  <c r="AO1449" i="165"/>
  <c r="AE1449" i="165"/>
  <c r="AK1449" i="165" s="1"/>
  <c r="M1449" i="165"/>
  <c r="L1449" i="165"/>
  <c r="N1449" i="165" s="1"/>
  <c r="J1449" i="165"/>
  <c r="I1449" i="165"/>
  <c r="H1449" i="165"/>
  <c r="B1449" i="165"/>
  <c r="AV1448" i="165"/>
  <c r="AQ1448" i="165"/>
  <c r="AX1448" i="165" s="1"/>
  <c r="AY1448" i="165" s="1"/>
  <c r="AL1448" i="165"/>
  <c r="AE1448" i="165"/>
  <c r="AN1448" i="165" s="1"/>
  <c r="L1448" i="165"/>
  <c r="K1448" i="165"/>
  <c r="J1448" i="165"/>
  <c r="I1448" i="165"/>
  <c r="H1448" i="165"/>
  <c r="B1448" i="165"/>
  <c r="BG1447" i="165"/>
  <c r="BF1447" i="165"/>
  <c r="BE1447" i="165"/>
  <c r="BD1447" i="165"/>
  <c r="BC1447" i="165"/>
  <c r="AV1447" i="165"/>
  <c r="AQ1447" i="165"/>
  <c r="AX1447" i="165" s="1"/>
  <c r="AL1447" i="165"/>
  <c r="AE1447" i="165"/>
  <c r="AN1447" i="165" s="1"/>
  <c r="L1447" i="165"/>
  <c r="K1447" i="165"/>
  <c r="J1447" i="165"/>
  <c r="I1447" i="165"/>
  <c r="H1447" i="165"/>
  <c r="B1447" i="165"/>
  <c r="BG1446" i="165"/>
  <c r="BF1446" i="165"/>
  <c r="BE1446" i="165"/>
  <c r="BD1446" i="165"/>
  <c r="BL1446" i="165" s="1"/>
  <c r="BC1446" i="165"/>
  <c r="AV1446" i="165"/>
  <c r="AQ1446" i="165"/>
  <c r="AX1446" i="165" s="1"/>
  <c r="AL1446" i="165"/>
  <c r="AE1446" i="165"/>
  <c r="AN1446" i="165" s="1"/>
  <c r="L1446" i="165"/>
  <c r="K1446" i="165"/>
  <c r="BN1446" i="165" s="1"/>
  <c r="J1446" i="165"/>
  <c r="I1446" i="165"/>
  <c r="H1446" i="165"/>
  <c r="B1446" i="165"/>
  <c r="BH1445" i="165"/>
  <c r="BG1445" i="165"/>
  <c r="BI1445" i="165" s="1"/>
  <c r="BE1445" i="165"/>
  <c r="BM1445" i="165" s="1"/>
  <c r="BD1445" i="165"/>
  <c r="BC1445" i="165"/>
  <c r="AY1445" i="165"/>
  <c r="AQ1445" i="165"/>
  <c r="AU1445" i="165" s="1"/>
  <c r="BF1445" i="165" s="1"/>
  <c r="AO1445" i="165"/>
  <c r="AE1445" i="165"/>
  <c r="AK1445" i="165" s="1"/>
  <c r="AL1445" i="165" s="1"/>
  <c r="M1445" i="165"/>
  <c r="L1445" i="165"/>
  <c r="J1445" i="165"/>
  <c r="I1445" i="165"/>
  <c r="H1445" i="165"/>
  <c r="B1445" i="165"/>
  <c r="BH1444" i="165"/>
  <c r="BG1444" i="165"/>
  <c r="BE1444" i="165"/>
  <c r="BM1444" i="165" s="1"/>
  <c r="BD1444" i="165"/>
  <c r="BC1444" i="165"/>
  <c r="AY1444" i="165"/>
  <c r="AQ1444" i="165"/>
  <c r="AU1444" i="165" s="1"/>
  <c r="AV1444" i="165" s="1"/>
  <c r="AO1444" i="165"/>
  <c r="AE1444" i="165"/>
  <c r="AK1444" i="165" s="1"/>
  <c r="M1444" i="165"/>
  <c r="L1444" i="165"/>
  <c r="BO1444" i="165" s="1"/>
  <c r="J1444" i="165"/>
  <c r="I1444" i="165"/>
  <c r="H1444" i="165"/>
  <c r="B1444" i="165"/>
  <c r="BH1443" i="165"/>
  <c r="BG1443" i="165"/>
  <c r="BF1443" i="165"/>
  <c r="BE1443" i="165"/>
  <c r="BC1443" i="165"/>
  <c r="AY1443" i="165"/>
  <c r="AQ1443" i="165"/>
  <c r="AS1443" i="165" s="1"/>
  <c r="BD1443" i="165" s="1"/>
  <c r="AO1443" i="165"/>
  <c r="AE1443" i="165"/>
  <c r="M1443" i="165"/>
  <c r="BP1443" i="165" s="1"/>
  <c r="L1443" i="165"/>
  <c r="K1443" i="165"/>
  <c r="J1443" i="165"/>
  <c r="H1443" i="165"/>
  <c r="B1443" i="165"/>
  <c r="BH1442" i="165"/>
  <c r="BG1442" i="165"/>
  <c r="BF1442" i="165"/>
  <c r="BE1442" i="165"/>
  <c r="BC1442" i="165"/>
  <c r="AY1442" i="165"/>
  <c r="AQ1442" i="165"/>
  <c r="AS1442" i="165" s="1"/>
  <c r="AO1442" i="165"/>
  <c r="AE1442" i="165"/>
  <c r="M1442" i="165"/>
  <c r="L1442" i="165"/>
  <c r="K1442" i="165"/>
  <c r="J1442" i="165"/>
  <c r="H1442" i="165"/>
  <c r="B1442" i="165"/>
  <c r="BH1441" i="165"/>
  <c r="BG1441" i="165"/>
  <c r="BE1441" i="165"/>
  <c r="BD1441" i="165"/>
  <c r="BC1441" i="165"/>
  <c r="BK1441" i="165" s="1"/>
  <c r="AY1441" i="165"/>
  <c r="AQ1441" i="165"/>
  <c r="AU1441" i="165" s="1"/>
  <c r="AO1441" i="165"/>
  <c r="AE1441" i="165"/>
  <c r="AK1441" i="165" s="1"/>
  <c r="M1441" i="165"/>
  <c r="L1441" i="165"/>
  <c r="N1441" i="165" s="1"/>
  <c r="J1441" i="165"/>
  <c r="I1441" i="165"/>
  <c r="H1441" i="165"/>
  <c r="B1441" i="165"/>
  <c r="BO1440" i="165"/>
  <c r="BH1440" i="165"/>
  <c r="BG1440" i="165"/>
  <c r="BE1440" i="165"/>
  <c r="BD1440" i="165"/>
  <c r="BC1440" i="165"/>
  <c r="BK1440" i="165" s="1"/>
  <c r="AY1440" i="165"/>
  <c r="AQ1440" i="165"/>
  <c r="AU1440" i="165" s="1"/>
  <c r="AO1440" i="165"/>
  <c r="AE1440" i="165"/>
  <c r="AK1440" i="165" s="1"/>
  <c r="M1440" i="165"/>
  <c r="L1440" i="165"/>
  <c r="J1440" i="165"/>
  <c r="I1440" i="165"/>
  <c r="H1440" i="165"/>
  <c r="B1440" i="165"/>
  <c r="BH1439" i="165"/>
  <c r="BG1439" i="165"/>
  <c r="BE1439" i="165"/>
  <c r="BD1439" i="165"/>
  <c r="BC1439" i="165"/>
  <c r="BK1439" i="165" s="1"/>
  <c r="AY1439" i="165"/>
  <c r="AQ1439" i="165"/>
  <c r="AU1439" i="165" s="1"/>
  <c r="AO1439" i="165"/>
  <c r="AE1439" i="165"/>
  <c r="AK1439" i="165" s="1"/>
  <c r="M1439" i="165"/>
  <c r="L1439" i="165"/>
  <c r="N1439" i="165" s="1"/>
  <c r="J1439" i="165"/>
  <c r="I1439" i="165"/>
  <c r="H1439" i="165"/>
  <c r="B1439" i="165"/>
  <c r="BK1438" i="165"/>
  <c r="BH1438" i="165"/>
  <c r="BG1438" i="165"/>
  <c r="BI1438" i="165" s="1"/>
  <c r="BE1438" i="165"/>
  <c r="BD1438" i="165"/>
  <c r="BL1438" i="165" s="1"/>
  <c r="BC1438" i="165"/>
  <c r="AY1438" i="165"/>
  <c r="AQ1438" i="165"/>
  <c r="AU1438" i="165" s="1"/>
  <c r="AO1438" i="165"/>
  <c r="AE1438" i="165"/>
  <c r="AK1438" i="165" s="1"/>
  <c r="M1438" i="165"/>
  <c r="L1438" i="165"/>
  <c r="BO1438" i="165" s="1"/>
  <c r="J1438" i="165"/>
  <c r="I1438" i="165"/>
  <c r="H1438" i="165"/>
  <c r="B1438" i="165"/>
  <c r="BM1437" i="165"/>
  <c r="BH1437" i="165"/>
  <c r="BG1437" i="165"/>
  <c r="BI1437" i="165" s="1"/>
  <c r="BE1437" i="165"/>
  <c r="BD1437" i="165"/>
  <c r="BL1437" i="165" s="1"/>
  <c r="BC1437" i="165"/>
  <c r="AY1437" i="165"/>
  <c r="AQ1437" i="165"/>
  <c r="AU1437" i="165" s="1"/>
  <c r="AV1437" i="165" s="1"/>
  <c r="AO1437" i="165"/>
  <c r="AE1437" i="165"/>
  <c r="AK1437" i="165" s="1"/>
  <c r="AL1437" i="165" s="1"/>
  <c r="M1437" i="165"/>
  <c r="L1437" i="165"/>
  <c r="BO1437" i="165" s="1"/>
  <c r="J1437" i="165"/>
  <c r="I1437" i="165"/>
  <c r="H1437" i="165"/>
  <c r="B1437" i="165"/>
  <c r="BH1436" i="165"/>
  <c r="BG1436" i="165"/>
  <c r="BE1436" i="165"/>
  <c r="BD1436" i="165"/>
  <c r="BC1436" i="165"/>
  <c r="AY1436" i="165"/>
  <c r="AQ1436" i="165"/>
  <c r="AU1436" i="165" s="1"/>
  <c r="AO1436" i="165"/>
  <c r="AE1436" i="165"/>
  <c r="AK1436" i="165" s="1"/>
  <c r="M1436" i="165"/>
  <c r="L1436" i="165"/>
  <c r="J1436" i="165"/>
  <c r="I1436" i="165"/>
  <c r="H1436" i="165"/>
  <c r="B1436" i="165"/>
  <c r="BH1435" i="165"/>
  <c r="BP1435" i="165" s="1"/>
  <c r="BG1435" i="165"/>
  <c r="BE1435" i="165"/>
  <c r="BD1435" i="165"/>
  <c r="BC1435" i="165"/>
  <c r="BK1435" i="165" s="1"/>
  <c r="AY1435" i="165"/>
  <c r="AQ1435" i="165"/>
  <c r="AU1435" i="165" s="1"/>
  <c r="AO1435" i="165"/>
  <c r="AE1435" i="165"/>
  <c r="AK1435" i="165" s="1"/>
  <c r="M1435" i="165"/>
  <c r="L1435" i="165"/>
  <c r="J1435" i="165"/>
  <c r="I1435" i="165"/>
  <c r="H1435" i="165"/>
  <c r="B1435" i="165"/>
  <c r="BH1434" i="165"/>
  <c r="BP1434" i="165" s="1"/>
  <c r="BG1434" i="165"/>
  <c r="BE1434" i="165"/>
  <c r="BD1434" i="165"/>
  <c r="BC1434" i="165"/>
  <c r="BK1434" i="165" s="1"/>
  <c r="AY1434" i="165"/>
  <c r="AQ1434" i="165"/>
  <c r="AU1434" i="165" s="1"/>
  <c r="AO1434" i="165"/>
  <c r="AE1434" i="165"/>
  <c r="AK1434" i="165" s="1"/>
  <c r="M1434" i="165"/>
  <c r="L1434" i="165"/>
  <c r="BO1434" i="165" s="1"/>
  <c r="J1434" i="165"/>
  <c r="BM1434" i="165" s="1"/>
  <c r="I1434" i="165"/>
  <c r="H1434" i="165"/>
  <c r="B1434" i="165"/>
  <c r="BH1433" i="165"/>
  <c r="BP1433" i="165" s="1"/>
  <c r="BG1433" i="165"/>
  <c r="BE1433" i="165"/>
  <c r="BD1433" i="165"/>
  <c r="BC1433" i="165"/>
  <c r="BK1433" i="165" s="1"/>
  <c r="AY1433" i="165"/>
  <c r="AQ1433" i="165"/>
  <c r="AU1433" i="165" s="1"/>
  <c r="AO1433" i="165"/>
  <c r="AE1433" i="165"/>
  <c r="AK1433" i="165" s="1"/>
  <c r="M1433" i="165"/>
  <c r="L1433" i="165"/>
  <c r="J1433" i="165"/>
  <c r="I1433" i="165"/>
  <c r="H1433" i="165"/>
  <c r="B1433" i="165"/>
  <c r="BO1432" i="165"/>
  <c r="BH1432" i="165"/>
  <c r="BG1432" i="165"/>
  <c r="BE1432" i="165"/>
  <c r="BD1432" i="165"/>
  <c r="BC1432" i="165"/>
  <c r="AY1432" i="165"/>
  <c r="AQ1432" i="165"/>
  <c r="AU1432" i="165" s="1"/>
  <c r="AO1432" i="165"/>
  <c r="AE1432" i="165"/>
  <c r="AK1432" i="165" s="1"/>
  <c r="M1432" i="165"/>
  <c r="L1432" i="165"/>
  <c r="J1432" i="165"/>
  <c r="I1432" i="165"/>
  <c r="H1432" i="165"/>
  <c r="B1432" i="165"/>
  <c r="BH1431" i="165"/>
  <c r="BG1431" i="165"/>
  <c r="BO1431" i="165" s="1"/>
  <c r="BE1431" i="165"/>
  <c r="BD1431" i="165"/>
  <c r="BC1431" i="165"/>
  <c r="AY1431" i="165"/>
  <c r="AQ1431" i="165"/>
  <c r="AU1431" i="165" s="1"/>
  <c r="AO1431" i="165"/>
  <c r="AE1431" i="165"/>
  <c r="AK1431" i="165" s="1"/>
  <c r="M1431" i="165"/>
  <c r="L1431" i="165"/>
  <c r="J1431" i="165"/>
  <c r="I1431" i="165"/>
  <c r="H1431" i="165"/>
  <c r="B1431" i="165"/>
  <c r="BH1430" i="165"/>
  <c r="BG1430" i="165"/>
  <c r="BE1430" i="165"/>
  <c r="BD1430" i="165"/>
  <c r="BC1430" i="165"/>
  <c r="AY1430" i="165"/>
  <c r="AQ1430" i="165"/>
  <c r="AU1430" i="165" s="1"/>
  <c r="AO1430" i="165"/>
  <c r="AE1430" i="165"/>
  <c r="AK1430" i="165" s="1"/>
  <c r="M1430" i="165"/>
  <c r="L1430" i="165"/>
  <c r="J1430" i="165"/>
  <c r="BM1430" i="165" s="1"/>
  <c r="I1430" i="165"/>
  <c r="H1430" i="165"/>
  <c r="B1430" i="165"/>
  <c r="BH1429" i="165"/>
  <c r="BG1429" i="165"/>
  <c r="BE1429" i="165"/>
  <c r="BD1429" i="165"/>
  <c r="BC1429" i="165"/>
  <c r="AY1429" i="165"/>
  <c r="AQ1429" i="165"/>
  <c r="AU1429" i="165" s="1"/>
  <c r="AO1429" i="165"/>
  <c r="AE1429" i="165"/>
  <c r="AK1429" i="165" s="1"/>
  <c r="M1429" i="165"/>
  <c r="L1429" i="165"/>
  <c r="J1429" i="165"/>
  <c r="I1429" i="165"/>
  <c r="H1429" i="165"/>
  <c r="B1429" i="165"/>
  <c r="BH1428" i="165"/>
  <c r="BG1428" i="165"/>
  <c r="BO1428" i="165" s="1"/>
  <c r="BE1428" i="165"/>
  <c r="BD1428" i="165"/>
  <c r="BC1428" i="165"/>
  <c r="AY1428" i="165"/>
  <c r="AQ1428" i="165"/>
  <c r="AU1428" i="165" s="1"/>
  <c r="AO1428" i="165"/>
  <c r="AE1428" i="165"/>
  <c r="AK1428" i="165" s="1"/>
  <c r="M1428" i="165"/>
  <c r="L1428" i="165"/>
  <c r="J1428" i="165"/>
  <c r="I1428" i="165"/>
  <c r="H1428" i="165"/>
  <c r="B1428" i="165"/>
  <c r="BH1427" i="165"/>
  <c r="BP1427" i="165" s="1"/>
  <c r="BG1427" i="165"/>
  <c r="BO1427" i="165" s="1"/>
  <c r="BE1427" i="165"/>
  <c r="BD1427" i="165"/>
  <c r="BC1427" i="165"/>
  <c r="BK1427" i="165" s="1"/>
  <c r="AY1427" i="165"/>
  <c r="AU1427" i="165"/>
  <c r="AQ1427" i="165"/>
  <c r="AO1427" i="165"/>
  <c r="AE1427" i="165"/>
  <c r="AK1427" i="165" s="1"/>
  <c r="K1427" i="165" s="1"/>
  <c r="N1427" i="165"/>
  <c r="M1427" i="165"/>
  <c r="L1427" i="165"/>
  <c r="J1427" i="165"/>
  <c r="I1427" i="165"/>
  <c r="H1427" i="165"/>
  <c r="B1427" i="165"/>
  <c r="BH1426" i="165"/>
  <c r="BG1426" i="165"/>
  <c r="BO1426" i="165" s="1"/>
  <c r="BE1426" i="165"/>
  <c r="BD1426" i="165"/>
  <c r="BC1426" i="165"/>
  <c r="AY1426" i="165"/>
  <c r="AQ1426" i="165"/>
  <c r="AU1426" i="165" s="1"/>
  <c r="AO1426" i="165"/>
  <c r="AE1426" i="165"/>
  <c r="AK1426" i="165" s="1"/>
  <c r="M1426" i="165"/>
  <c r="L1426" i="165"/>
  <c r="J1426" i="165"/>
  <c r="I1426" i="165"/>
  <c r="BL1426" i="165" s="1"/>
  <c r="H1426" i="165"/>
  <c r="B1426" i="165"/>
  <c r="BH1425" i="165"/>
  <c r="BG1425" i="165"/>
  <c r="BE1425" i="165"/>
  <c r="BD1425" i="165"/>
  <c r="BC1425" i="165"/>
  <c r="AY1425" i="165"/>
  <c r="AQ1425" i="165"/>
  <c r="AU1425" i="165" s="1"/>
  <c r="AV1425" i="165" s="1"/>
  <c r="AO1425" i="165"/>
  <c r="AE1425" i="165"/>
  <c r="AK1425" i="165" s="1"/>
  <c r="AL1425" i="165" s="1"/>
  <c r="M1425" i="165"/>
  <c r="L1425" i="165"/>
  <c r="J1425" i="165"/>
  <c r="I1425" i="165"/>
  <c r="H1425" i="165"/>
  <c r="B1425" i="165"/>
  <c r="BH1424" i="165"/>
  <c r="BG1424" i="165"/>
  <c r="BE1424" i="165"/>
  <c r="BD1424" i="165"/>
  <c r="BC1424" i="165"/>
  <c r="AY1424" i="165"/>
  <c r="AQ1424" i="165"/>
  <c r="AU1424" i="165" s="1"/>
  <c r="AO1424" i="165"/>
  <c r="AE1424" i="165"/>
  <c r="AK1424" i="165" s="1"/>
  <c r="M1424" i="165"/>
  <c r="L1424" i="165"/>
  <c r="J1424" i="165"/>
  <c r="I1424" i="165"/>
  <c r="H1424" i="165"/>
  <c r="B1424" i="165"/>
  <c r="BH1423" i="165"/>
  <c r="BG1423" i="165"/>
  <c r="BE1423" i="165"/>
  <c r="BD1423" i="165"/>
  <c r="BC1423" i="165"/>
  <c r="AY1423" i="165"/>
  <c r="AQ1423" i="165"/>
  <c r="AU1423" i="165" s="1"/>
  <c r="AO1423" i="165"/>
  <c r="AE1423" i="165"/>
  <c r="AK1423" i="165" s="1"/>
  <c r="K1423" i="165" s="1"/>
  <c r="M1423" i="165"/>
  <c r="L1423" i="165"/>
  <c r="J1423" i="165"/>
  <c r="I1423" i="165"/>
  <c r="H1423" i="165"/>
  <c r="BK1423" i="165" s="1"/>
  <c r="B1423" i="165"/>
  <c r="BH1422" i="165"/>
  <c r="BG1422" i="165"/>
  <c r="BE1422" i="165"/>
  <c r="BD1422" i="165"/>
  <c r="BC1422" i="165"/>
  <c r="AY1422" i="165"/>
  <c r="AQ1422" i="165"/>
  <c r="AU1422" i="165" s="1"/>
  <c r="BF1422" i="165" s="1"/>
  <c r="AO1422" i="165"/>
  <c r="AE1422" i="165"/>
  <c r="AK1422" i="165" s="1"/>
  <c r="M1422" i="165"/>
  <c r="L1422" i="165"/>
  <c r="J1422" i="165"/>
  <c r="I1422" i="165"/>
  <c r="H1422" i="165"/>
  <c r="B1422" i="165"/>
  <c r="BH1421" i="165"/>
  <c r="BG1421" i="165"/>
  <c r="BE1421" i="165"/>
  <c r="BD1421" i="165"/>
  <c r="BL1421" i="165" s="1"/>
  <c r="BC1421" i="165"/>
  <c r="AY1421" i="165"/>
  <c r="AQ1421" i="165"/>
  <c r="AU1421" i="165" s="1"/>
  <c r="AO1421" i="165"/>
  <c r="AE1421" i="165"/>
  <c r="AK1421" i="165" s="1"/>
  <c r="M1421" i="165"/>
  <c r="L1421" i="165"/>
  <c r="J1421" i="165"/>
  <c r="BM1421" i="165" s="1"/>
  <c r="I1421" i="165"/>
  <c r="H1421" i="165"/>
  <c r="B1421" i="165"/>
  <c r="BH1420" i="165"/>
  <c r="BP1420" i="165" s="1"/>
  <c r="BG1420" i="165"/>
  <c r="BF1420" i="165"/>
  <c r="BE1420" i="165"/>
  <c r="BC1420" i="165"/>
  <c r="BK1420" i="165" s="1"/>
  <c r="AY1420" i="165"/>
  <c r="AQ1420" i="165"/>
  <c r="AS1420" i="165" s="1"/>
  <c r="AO1420" i="165"/>
  <c r="AE1420" i="165"/>
  <c r="AI1420" i="165" s="1"/>
  <c r="M1420" i="165"/>
  <c r="L1420" i="165"/>
  <c r="K1420" i="165"/>
  <c r="J1420" i="165"/>
  <c r="H1420" i="165"/>
  <c r="B1420" i="165"/>
  <c r="BH1419" i="165"/>
  <c r="BP1419" i="165" s="1"/>
  <c r="BG1419" i="165"/>
  <c r="BF1419" i="165"/>
  <c r="BE1419" i="165"/>
  <c r="BC1419" i="165"/>
  <c r="BK1419" i="165" s="1"/>
  <c r="AY1419" i="165"/>
  <c r="AQ1419" i="165"/>
  <c r="AS1419" i="165" s="1"/>
  <c r="AV1419" i="165" s="1"/>
  <c r="AO1419" i="165"/>
  <c r="AE1419" i="165"/>
  <c r="AI1419" i="165" s="1"/>
  <c r="AL1419" i="165" s="1"/>
  <c r="M1419" i="165"/>
  <c r="L1419" i="165"/>
  <c r="N1419" i="165" s="1"/>
  <c r="K1419" i="165"/>
  <c r="J1419" i="165"/>
  <c r="H1419" i="165"/>
  <c r="B1419" i="165"/>
  <c r="BG1418" i="165"/>
  <c r="BF1418" i="165"/>
  <c r="BN1418" i="165" s="1"/>
  <c r="BE1418" i="165"/>
  <c r="BD1418" i="165"/>
  <c r="BC1418" i="165"/>
  <c r="AX1418" i="165"/>
  <c r="AV1418" i="165"/>
  <c r="AQ1418" i="165"/>
  <c r="AL1418" i="165"/>
  <c r="AE1418" i="165"/>
  <c r="AN1418" i="165" s="1"/>
  <c r="L1418" i="165"/>
  <c r="K1418" i="165"/>
  <c r="J1418" i="165"/>
  <c r="I1418" i="165"/>
  <c r="H1418" i="165"/>
  <c r="B1418" i="165"/>
  <c r="BG1417" i="165"/>
  <c r="BF1417" i="165"/>
  <c r="BN1417" i="165" s="1"/>
  <c r="BE1417" i="165"/>
  <c r="BD1417" i="165"/>
  <c r="BC1417" i="165"/>
  <c r="AV1417" i="165"/>
  <c r="AQ1417" i="165"/>
  <c r="AX1417" i="165" s="1"/>
  <c r="AY1417" i="165" s="1"/>
  <c r="AL1417" i="165"/>
  <c r="AE1417" i="165"/>
  <c r="AN1417" i="165" s="1"/>
  <c r="L1417" i="165"/>
  <c r="K1417" i="165"/>
  <c r="J1417" i="165"/>
  <c r="BM1417" i="165" s="1"/>
  <c r="I1417" i="165"/>
  <c r="H1417" i="165"/>
  <c r="B1417" i="165"/>
  <c r="BG1416" i="165"/>
  <c r="BF1416" i="165"/>
  <c r="BE1416" i="165"/>
  <c r="BD1416" i="165"/>
  <c r="BC1416" i="165"/>
  <c r="AV1416" i="165"/>
  <c r="AQ1416" i="165"/>
  <c r="AX1416" i="165" s="1"/>
  <c r="AL1416" i="165"/>
  <c r="AE1416" i="165"/>
  <c r="AN1416" i="165" s="1"/>
  <c r="L1416" i="165"/>
  <c r="K1416" i="165"/>
  <c r="J1416" i="165"/>
  <c r="I1416" i="165"/>
  <c r="H1416" i="165"/>
  <c r="B1416" i="165"/>
  <c r="BG1415" i="165"/>
  <c r="BF1415" i="165"/>
  <c r="BE1415" i="165"/>
  <c r="BD1415" i="165"/>
  <c r="BL1415" i="165" s="1"/>
  <c r="BC1415" i="165"/>
  <c r="AV1415" i="165"/>
  <c r="AQ1415" i="165"/>
  <c r="AX1415" i="165" s="1"/>
  <c r="AY1415" i="165" s="1"/>
  <c r="AO1415" i="165"/>
  <c r="AL1415" i="165"/>
  <c r="AE1415" i="165"/>
  <c r="AN1415" i="165" s="1"/>
  <c r="M1415" i="165" s="1"/>
  <c r="L1415" i="165"/>
  <c r="N1415" i="165" s="1"/>
  <c r="K1415" i="165"/>
  <c r="J1415" i="165"/>
  <c r="I1415" i="165"/>
  <c r="H1415" i="165"/>
  <c r="B1415" i="165"/>
  <c r="BH1414" i="165"/>
  <c r="BG1414" i="165"/>
  <c r="BE1414" i="165"/>
  <c r="BD1414" i="165"/>
  <c r="BC1414" i="165"/>
  <c r="AY1414" i="165"/>
  <c r="AQ1414" i="165"/>
  <c r="AU1414" i="165" s="1"/>
  <c r="BF1414" i="165" s="1"/>
  <c r="AO1414" i="165"/>
  <c r="AE1414" i="165"/>
  <c r="AK1414" i="165" s="1"/>
  <c r="M1414" i="165"/>
  <c r="BP1414" i="165" s="1"/>
  <c r="L1414" i="165"/>
  <c r="J1414" i="165"/>
  <c r="I1414" i="165"/>
  <c r="H1414" i="165"/>
  <c r="B1414" i="165"/>
  <c r="BO1413" i="165"/>
  <c r="BH1413" i="165"/>
  <c r="BG1413" i="165"/>
  <c r="BE1413" i="165"/>
  <c r="BD1413" i="165"/>
  <c r="BL1413" i="165" s="1"/>
  <c r="BC1413" i="165"/>
  <c r="AY1413" i="165"/>
  <c r="AQ1413" i="165"/>
  <c r="AU1413" i="165" s="1"/>
  <c r="AO1413" i="165"/>
  <c r="AE1413" i="165"/>
  <c r="AK1413" i="165" s="1"/>
  <c r="M1413" i="165"/>
  <c r="L1413" i="165"/>
  <c r="J1413" i="165"/>
  <c r="I1413" i="165"/>
  <c r="H1413" i="165"/>
  <c r="B1413" i="165"/>
  <c r="AV1412" i="165"/>
  <c r="AQ1412" i="165"/>
  <c r="AX1412" i="165" s="1"/>
  <c r="AY1412" i="165" s="1"/>
  <c r="AL1412" i="165"/>
  <c r="AE1412" i="165"/>
  <c r="AN1412" i="165" s="1"/>
  <c r="L1412" i="165"/>
  <c r="K1412" i="165"/>
  <c r="J1412" i="165"/>
  <c r="I1412" i="165"/>
  <c r="H1412" i="165"/>
  <c r="B1412" i="165"/>
  <c r="AX1411" i="165"/>
  <c r="AY1411" i="165" s="1"/>
  <c r="AV1411" i="165"/>
  <c r="AQ1411" i="165"/>
  <c r="AL1411" i="165"/>
  <c r="AE1411" i="165"/>
  <c r="AN1411" i="165" s="1"/>
  <c r="L1411" i="165"/>
  <c r="K1411" i="165"/>
  <c r="J1411" i="165"/>
  <c r="I1411" i="165"/>
  <c r="H1411" i="165"/>
  <c r="B1411" i="165"/>
  <c r="AV1410" i="165"/>
  <c r="AQ1410" i="165"/>
  <c r="AX1410" i="165" s="1"/>
  <c r="AY1410" i="165" s="1"/>
  <c r="AL1410" i="165"/>
  <c r="AE1410" i="165"/>
  <c r="AN1410" i="165" s="1"/>
  <c r="L1410" i="165"/>
  <c r="K1410" i="165"/>
  <c r="J1410" i="165"/>
  <c r="I1410" i="165"/>
  <c r="H1410" i="165"/>
  <c r="B1410" i="165"/>
  <c r="AV1409" i="165"/>
  <c r="AQ1409" i="165"/>
  <c r="AX1409" i="165" s="1"/>
  <c r="AY1409" i="165" s="1"/>
  <c r="AO1409" i="165"/>
  <c r="AL1409" i="165"/>
  <c r="AE1409" i="165"/>
  <c r="AN1409" i="165" s="1"/>
  <c r="M1409" i="165" s="1"/>
  <c r="L1409" i="165"/>
  <c r="N1409" i="165" s="1"/>
  <c r="K1409" i="165"/>
  <c r="J1409" i="165"/>
  <c r="I1409" i="165"/>
  <c r="H1409" i="165"/>
  <c r="B1409" i="165"/>
  <c r="BH1408" i="165"/>
  <c r="BP1408" i="165" s="1"/>
  <c r="BG1408" i="165"/>
  <c r="BE1408" i="165"/>
  <c r="BD1408" i="165"/>
  <c r="BC1408" i="165"/>
  <c r="BK1408" i="165" s="1"/>
  <c r="AY1408" i="165"/>
  <c r="AQ1408" i="165"/>
  <c r="AU1408" i="165" s="1"/>
  <c r="BF1408" i="165" s="1"/>
  <c r="AO1408" i="165"/>
  <c r="AE1408" i="165"/>
  <c r="AK1408" i="165" s="1"/>
  <c r="AL1408" i="165" s="1"/>
  <c r="M1408" i="165"/>
  <c r="L1408" i="165"/>
  <c r="J1408" i="165"/>
  <c r="I1408" i="165"/>
  <c r="H1408" i="165"/>
  <c r="B1408" i="165"/>
  <c r="BH1407" i="165"/>
  <c r="BG1407" i="165"/>
  <c r="BE1407" i="165"/>
  <c r="BD1407" i="165"/>
  <c r="BC1407" i="165"/>
  <c r="AY1407" i="165"/>
  <c r="AQ1407" i="165"/>
  <c r="AU1407" i="165" s="1"/>
  <c r="BF1407" i="165" s="1"/>
  <c r="AO1407" i="165"/>
  <c r="AE1407" i="165"/>
  <c r="AK1407" i="165" s="1"/>
  <c r="K1407" i="165" s="1"/>
  <c r="M1407" i="165"/>
  <c r="L1407" i="165"/>
  <c r="N1407" i="165" s="1"/>
  <c r="J1407" i="165"/>
  <c r="I1407" i="165"/>
  <c r="H1407" i="165"/>
  <c r="B1407" i="165"/>
  <c r="BH1406" i="165"/>
  <c r="BG1406" i="165"/>
  <c r="BO1406" i="165" s="1"/>
  <c r="BE1406" i="165"/>
  <c r="BD1406" i="165"/>
  <c r="BC1406" i="165"/>
  <c r="AY1406" i="165"/>
  <c r="AQ1406" i="165"/>
  <c r="AU1406" i="165" s="1"/>
  <c r="AO1406" i="165"/>
  <c r="AE1406" i="165"/>
  <c r="AK1406" i="165" s="1"/>
  <c r="N1406" i="165"/>
  <c r="M1406" i="165"/>
  <c r="L1406" i="165"/>
  <c r="J1406" i="165"/>
  <c r="I1406" i="165"/>
  <c r="H1406" i="165"/>
  <c r="B1406" i="165"/>
  <c r="BK1405" i="165"/>
  <c r="BI1405" i="165"/>
  <c r="BH1405" i="165"/>
  <c r="BG1405" i="165"/>
  <c r="BE1405" i="165"/>
  <c r="BD1405" i="165"/>
  <c r="BC1405" i="165"/>
  <c r="AY1405" i="165"/>
  <c r="AQ1405" i="165"/>
  <c r="AU1405" i="165" s="1"/>
  <c r="AO1405" i="165"/>
  <c r="AE1405" i="165"/>
  <c r="AK1405" i="165" s="1"/>
  <c r="M1405" i="165"/>
  <c r="L1405" i="165"/>
  <c r="J1405" i="165"/>
  <c r="I1405" i="165"/>
  <c r="H1405" i="165"/>
  <c r="B1405" i="165"/>
  <c r="AY1404" i="165"/>
  <c r="AQ1404" i="165"/>
  <c r="AT1404" i="165" s="1"/>
  <c r="AO1404" i="165"/>
  <c r="AJ1404" i="165"/>
  <c r="J1404" i="165" s="1"/>
  <c r="AI1404" i="165"/>
  <c r="AL1404" i="165" s="1"/>
  <c r="AE1404" i="165"/>
  <c r="M1404" i="165"/>
  <c r="L1404" i="165"/>
  <c r="N1404" i="165" s="1"/>
  <c r="K1404" i="165"/>
  <c r="H1404" i="165"/>
  <c r="B1404" i="165"/>
  <c r="AY1403" i="165"/>
  <c r="AQ1403" i="165"/>
  <c r="AT1403" i="165" s="1"/>
  <c r="AO1403" i="165"/>
  <c r="AE1403" i="165"/>
  <c r="AJ1403" i="165" s="1"/>
  <c r="J1403" i="165" s="1"/>
  <c r="M1403" i="165"/>
  <c r="L1403" i="165"/>
  <c r="N1403" i="165" s="1"/>
  <c r="K1403" i="165"/>
  <c r="H1403" i="165"/>
  <c r="B1403" i="165"/>
  <c r="AY1402" i="165"/>
  <c r="AQ1402" i="165"/>
  <c r="AS1402" i="165" s="1"/>
  <c r="AO1402" i="165"/>
  <c r="AE1402" i="165"/>
  <c r="AJ1402" i="165" s="1"/>
  <c r="J1402" i="165" s="1"/>
  <c r="M1402" i="165"/>
  <c r="L1402" i="165"/>
  <c r="N1402" i="165" s="1"/>
  <c r="K1402" i="165"/>
  <c r="H1402" i="165"/>
  <c r="B1402" i="165"/>
  <c r="AV1401" i="165"/>
  <c r="AQ1401" i="165"/>
  <c r="AX1401" i="165" s="1"/>
  <c r="AY1401" i="165" s="1"/>
  <c r="AL1401" i="165"/>
  <c r="AE1401" i="165"/>
  <c r="AN1401" i="165" s="1"/>
  <c r="L1401" i="165"/>
  <c r="K1401" i="165"/>
  <c r="J1401" i="165"/>
  <c r="I1401" i="165"/>
  <c r="H1401" i="165"/>
  <c r="B1401" i="165"/>
  <c r="AY1400" i="165"/>
  <c r="AQ1400" i="165"/>
  <c r="AO1400" i="165"/>
  <c r="AE1400" i="165"/>
  <c r="AJ1400" i="165" s="1"/>
  <c r="J1400" i="165" s="1"/>
  <c r="M1400" i="165"/>
  <c r="L1400" i="165"/>
  <c r="K1400" i="165"/>
  <c r="H1400" i="165"/>
  <c r="B1400" i="165"/>
  <c r="BH1399" i="165"/>
  <c r="BG1399" i="165"/>
  <c r="BE1399" i="165"/>
  <c r="BD1399" i="165"/>
  <c r="BC1399" i="165"/>
  <c r="AY1399" i="165"/>
  <c r="AQ1399" i="165"/>
  <c r="AU1399" i="165" s="1"/>
  <c r="AO1399" i="165"/>
  <c r="AE1399" i="165"/>
  <c r="AK1399" i="165" s="1"/>
  <c r="M1399" i="165"/>
  <c r="L1399" i="165"/>
  <c r="BO1399" i="165" s="1"/>
  <c r="J1399" i="165"/>
  <c r="I1399" i="165"/>
  <c r="H1399" i="165"/>
  <c r="B1399" i="165"/>
  <c r="BH1398" i="165"/>
  <c r="BG1398" i="165"/>
  <c r="BF1398" i="165"/>
  <c r="BE1398" i="165"/>
  <c r="BM1398" i="165" s="1"/>
  <c r="BD1398" i="165"/>
  <c r="BL1398" i="165" s="1"/>
  <c r="BC1398" i="165"/>
  <c r="AV1398" i="165"/>
  <c r="AQ1398" i="165"/>
  <c r="AX1398" i="165" s="1"/>
  <c r="AY1398" i="165" s="1"/>
  <c r="AN1398" i="165"/>
  <c r="AL1398" i="165"/>
  <c r="AE1398" i="165"/>
  <c r="L1398" i="165"/>
  <c r="BO1398" i="165" s="1"/>
  <c r="K1398" i="165"/>
  <c r="J1398" i="165"/>
  <c r="I1398" i="165"/>
  <c r="H1398" i="165"/>
  <c r="B1398" i="165"/>
  <c r="BG1397" i="165"/>
  <c r="BF1397" i="165"/>
  <c r="BE1397" i="165"/>
  <c r="BD1397" i="165"/>
  <c r="BC1397" i="165"/>
  <c r="AV1397" i="165"/>
  <c r="AQ1397" i="165"/>
  <c r="AX1397" i="165" s="1"/>
  <c r="AL1397" i="165"/>
  <c r="AE1397" i="165"/>
  <c r="AN1397" i="165" s="1"/>
  <c r="L1397" i="165"/>
  <c r="K1397" i="165"/>
  <c r="BN1397" i="165" s="1"/>
  <c r="J1397" i="165"/>
  <c r="I1397" i="165"/>
  <c r="H1397" i="165"/>
  <c r="B1397" i="165"/>
  <c r="AX1396" i="165"/>
  <c r="AY1396" i="165" s="1"/>
  <c r="AV1396" i="165"/>
  <c r="AQ1396" i="165"/>
  <c r="AL1396" i="165"/>
  <c r="AE1396" i="165"/>
  <c r="AN1396" i="165" s="1"/>
  <c r="L1396" i="165"/>
  <c r="K1396" i="165"/>
  <c r="J1396" i="165"/>
  <c r="I1396" i="165"/>
  <c r="H1396" i="165"/>
  <c r="B1396" i="165"/>
  <c r="AY1395" i="165"/>
  <c r="AQ1395" i="165"/>
  <c r="AU1395" i="165" s="1"/>
  <c r="AV1395" i="165" s="1"/>
  <c r="AO1395" i="165"/>
  <c r="AE1395" i="165"/>
  <c r="AK1395" i="165" s="1"/>
  <c r="M1395" i="165"/>
  <c r="L1395" i="165"/>
  <c r="J1395" i="165"/>
  <c r="I1395" i="165"/>
  <c r="H1395" i="165"/>
  <c r="B1395" i="165"/>
  <c r="AY1394" i="165"/>
  <c r="AQ1394" i="165"/>
  <c r="AU1394" i="165" s="1"/>
  <c r="AV1394" i="165" s="1"/>
  <c r="AO1394" i="165"/>
  <c r="AE1394" i="165"/>
  <c r="AK1394" i="165" s="1"/>
  <c r="M1394" i="165"/>
  <c r="L1394" i="165"/>
  <c r="N1394" i="165" s="1"/>
  <c r="J1394" i="165"/>
  <c r="I1394" i="165"/>
  <c r="H1394" i="165"/>
  <c r="B1394" i="165"/>
  <c r="BH1393" i="165"/>
  <c r="BG1393" i="165"/>
  <c r="BF1393" i="165"/>
  <c r="BC1393" i="165"/>
  <c r="AY1393" i="165"/>
  <c r="AQ1393" i="165"/>
  <c r="AT1393" i="165" s="1"/>
  <c r="BE1393" i="165" s="1"/>
  <c r="AO1393" i="165"/>
  <c r="AE1393" i="165"/>
  <c r="AJ1393" i="165" s="1"/>
  <c r="J1393" i="165" s="1"/>
  <c r="M1393" i="165"/>
  <c r="BP1393" i="165" s="1"/>
  <c r="L1393" i="165"/>
  <c r="K1393" i="165"/>
  <c r="BN1393" i="165" s="1"/>
  <c r="H1393" i="165"/>
  <c r="BK1393" i="165" s="1"/>
  <c r="B1393" i="165"/>
  <c r="BH1392" i="165"/>
  <c r="BG1392" i="165"/>
  <c r="BF1392" i="165"/>
  <c r="BC1392" i="165"/>
  <c r="AY1392" i="165"/>
  <c r="AQ1392" i="165"/>
  <c r="AT1392" i="165" s="1"/>
  <c r="BE1392" i="165" s="1"/>
  <c r="AO1392" i="165"/>
  <c r="AE1392" i="165"/>
  <c r="AI1392" i="165" s="1"/>
  <c r="M1392" i="165"/>
  <c r="L1392" i="165"/>
  <c r="N1392" i="165" s="1"/>
  <c r="K1392" i="165"/>
  <c r="H1392" i="165"/>
  <c r="B1392" i="165"/>
  <c r="AY1391" i="165"/>
  <c r="AQ1391" i="165"/>
  <c r="AU1391" i="165" s="1"/>
  <c r="AV1391" i="165" s="1"/>
  <c r="AO1391" i="165"/>
  <c r="AE1391" i="165"/>
  <c r="AK1391" i="165" s="1"/>
  <c r="M1391" i="165"/>
  <c r="N1391" i="165" s="1"/>
  <c r="L1391" i="165"/>
  <c r="J1391" i="165"/>
  <c r="I1391" i="165"/>
  <c r="H1391" i="165"/>
  <c r="B1391" i="165"/>
  <c r="AY1390" i="165"/>
  <c r="AQ1390" i="165"/>
  <c r="AU1390" i="165" s="1"/>
  <c r="AV1390" i="165" s="1"/>
  <c r="AO1390" i="165"/>
  <c r="AE1390" i="165"/>
  <c r="AK1390" i="165" s="1"/>
  <c r="M1390" i="165"/>
  <c r="L1390" i="165"/>
  <c r="J1390" i="165"/>
  <c r="I1390" i="165"/>
  <c r="H1390" i="165"/>
  <c r="B1390" i="165"/>
  <c r="AY1389" i="165"/>
  <c r="AQ1389" i="165"/>
  <c r="AU1389" i="165" s="1"/>
  <c r="AV1389" i="165" s="1"/>
  <c r="AO1389" i="165"/>
  <c r="AE1389" i="165"/>
  <c r="AK1389" i="165" s="1"/>
  <c r="M1389" i="165"/>
  <c r="L1389" i="165"/>
  <c r="J1389" i="165"/>
  <c r="I1389" i="165"/>
  <c r="H1389" i="165"/>
  <c r="B1389" i="165"/>
  <c r="BH1388" i="165"/>
  <c r="BG1388" i="165"/>
  <c r="BI1388" i="165" s="1"/>
  <c r="BE1388" i="165"/>
  <c r="BD1388" i="165"/>
  <c r="BL1388" i="165" s="1"/>
  <c r="BC1388" i="165"/>
  <c r="AY1388" i="165"/>
  <c r="AQ1388" i="165"/>
  <c r="AU1388" i="165" s="1"/>
  <c r="AO1388" i="165"/>
  <c r="AE1388" i="165"/>
  <c r="AK1388" i="165" s="1"/>
  <c r="M1388" i="165"/>
  <c r="N1388" i="165" s="1"/>
  <c r="L1388" i="165"/>
  <c r="J1388" i="165"/>
  <c r="I1388" i="165"/>
  <c r="H1388" i="165"/>
  <c r="BK1388" i="165" s="1"/>
  <c r="B1388" i="165"/>
  <c r="BG1387" i="165"/>
  <c r="BF1387" i="165"/>
  <c r="BN1387" i="165" s="1"/>
  <c r="BE1387" i="165"/>
  <c r="BM1387" i="165" s="1"/>
  <c r="BD1387" i="165"/>
  <c r="BC1387" i="165"/>
  <c r="AV1387" i="165"/>
  <c r="AQ1387" i="165"/>
  <c r="AX1387" i="165" s="1"/>
  <c r="BH1387" i="165" s="1"/>
  <c r="AL1387" i="165"/>
  <c r="AE1387" i="165"/>
  <c r="AN1387" i="165" s="1"/>
  <c r="AO1387" i="165" s="1"/>
  <c r="L1387" i="165"/>
  <c r="K1387" i="165"/>
  <c r="J1387" i="165"/>
  <c r="I1387" i="165"/>
  <c r="H1387" i="165"/>
  <c r="B1387" i="165"/>
  <c r="BG1386" i="165"/>
  <c r="BF1386" i="165"/>
  <c r="BN1386" i="165" s="1"/>
  <c r="BE1386" i="165"/>
  <c r="BM1386" i="165" s="1"/>
  <c r="BD1386" i="165"/>
  <c r="BC1386" i="165"/>
  <c r="AV1386" i="165"/>
  <c r="AQ1386" i="165"/>
  <c r="AX1386" i="165" s="1"/>
  <c r="AL1386" i="165"/>
  <c r="AE1386" i="165"/>
  <c r="AN1386" i="165" s="1"/>
  <c r="AO1386" i="165" s="1"/>
  <c r="M1386" i="165"/>
  <c r="L1386" i="165"/>
  <c r="BO1386" i="165" s="1"/>
  <c r="K1386" i="165"/>
  <c r="J1386" i="165"/>
  <c r="I1386" i="165"/>
  <c r="H1386" i="165"/>
  <c r="B1386" i="165"/>
  <c r="BG1385" i="165"/>
  <c r="BF1385" i="165"/>
  <c r="BE1385" i="165"/>
  <c r="BD1385" i="165"/>
  <c r="BL1385" i="165" s="1"/>
  <c r="BC1385" i="165"/>
  <c r="AV1385" i="165"/>
  <c r="AQ1385" i="165"/>
  <c r="AX1385" i="165" s="1"/>
  <c r="AL1385" i="165"/>
  <c r="AE1385" i="165"/>
  <c r="AN1385" i="165" s="1"/>
  <c r="L1385" i="165"/>
  <c r="K1385" i="165"/>
  <c r="J1385" i="165"/>
  <c r="I1385" i="165"/>
  <c r="H1385" i="165"/>
  <c r="B1385" i="165"/>
  <c r="BG1384" i="165"/>
  <c r="BF1384" i="165"/>
  <c r="BE1384" i="165"/>
  <c r="BD1384" i="165"/>
  <c r="BL1384" i="165" s="1"/>
  <c r="BC1384" i="165"/>
  <c r="AV1384" i="165"/>
  <c r="AQ1384" i="165"/>
  <c r="AX1384" i="165" s="1"/>
  <c r="AL1384" i="165"/>
  <c r="AE1384" i="165"/>
  <c r="AN1384" i="165" s="1"/>
  <c r="L1384" i="165"/>
  <c r="BO1384" i="165" s="1"/>
  <c r="K1384" i="165"/>
  <c r="J1384" i="165"/>
  <c r="BM1384" i="165" s="1"/>
  <c r="I1384" i="165"/>
  <c r="H1384" i="165"/>
  <c r="BK1384" i="165" s="1"/>
  <c r="B1384" i="165"/>
  <c r="BO1383" i="165"/>
  <c r="BG1383" i="165"/>
  <c r="BF1383" i="165"/>
  <c r="BN1383" i="165" s="1"/>
  <c r="BE1383" i="165"/>
  <c r="BD1383" i="165"/>
  <c r="BC1383" i="165"/>
  <c r="AX1383" i="165"/>
  <c r="BH1383" i="165" s="1"/>
  <c r="AV1383" i="165"/>
  <c r="AQ1383" i="165"/>
  <c r="AL1383" i="165"/>
  <c r="AE1383" i="165"/>
  <c r="AN1383" i="165" s="1"/>
  <c r="AO1383" i="165" s="1"/>
  <c r="L1383" i="165"/>
  <c r="K1383" i="165"/>
  <c r="J1383" i="165"/>
  <c r="I1383" i="165"/>
  <c r="BL1383" i="165" s="1"/>
  <c r="H1383" i="165"/>
  <c r="B1383" i="165"/>
  <c r="BH1382" i="165"/>
  <c r="BP1382" i="165" s="1"/>
  <c r="BG1382" i="165"/>
  <c r="BE1382" i="165"/>
  <c r="BD1382" i="165"/>
  <c r="BC1382" i="165"/>
  <c r="AY1382" i="165"/>
  <c r="AU1382" i="165"/>
  <c r="BF1382" i="165" s="1"/>
  <c r="AQ1382" i="165"/>
  <c r="AO1382" i="165"/>
  <c r="AE1382" i="165"/>
  <c r="AK1382" i="165" s="1"/>
  <c r="K1382" i="165" s="1"/>
  <c r="M1382" i="165"/>
  <c r="L1382" i="165"/>
  <c r="J1382" i="165"/>
  <c r="I1382" i="165"/>
  <c r="H1382" i="165"/>
  <c r="B1382" i="165"/>
  <c r="BH1381" i="165"/>
  <c r="BG1381" i="165"/>
  <c r="BE1381" i="165"/>
  <c r="BD1381" i="165"/>
  <c r="BC1381" i="165"/>
  <c r="AY1381" i="165"/>
  <c r="AQ1381" i="165"/>
  <c r="AU1381" i="165" s="1"/>
  <c r="AO1381" i="165"/>
  <c r="AE1381" i="165"/>
  <c r="AK1381" i="165" s="1"/>
  <c r="M1381" i="165"/>
  <c r="L1381" i="165"/>
  <c r="J1381" i="165"/>
  <c r="BM1381" i="165" s="1"/>
  <c r="I1381" i="165"/>
  <c r="H1381" i="165"/>
  <c r="B1381" i="165"/>
  <c r="BG1380" i="165"/>
  <c r="BF1380" i="165"/>
  <c r="BE1380" i="165"/>
  <c r="BD1380" i="165"/>
  <c r="BC1380" i="165"/>
  <c r="AV1380" i="165"/>
  <c r="AQ1380" i="165"/>
  <c r="AX1380" i="165" s="1"/>
  <c r="AL1380" i="165"/>
  <c r="AE1380" i="165"/>
  <c r="AN1380" i="165" s="1"/>
  <c r="L1380" i="165"/>
  <c r="K1380" i="165"/>
  <c r="J1380" i="165"/>
  <c r="I1380" i="165"/>
  <c r="H1380" i="165"/>
  <c r="B1380" i="165"/>
  <c r="BG1379" i="165"/>
  <c r="BO1379" i="165" s="1"/>
  <c r="BF1379" i="165"/>
  <c r="BN1379" i="165" s="1"/>
  <c r="BE1379" i="165"/>
  <c r="BD1379" i="165"/>
  <c r="BC1379" i="165"/>
  <c r="BK1379" i="165" s="1"/>
  <c r="AX1379" i="165"/>
  <c r="BH1379" i="165" s="1"/>
  <c r="AV1379" i="165"/>
  <c r="AQ1379" i="165"/>
  <c r="AL1379" i="165"/>
  <c r="AE1379" i="165"/>
  <c r="AN1379" i="165" s="1"/>
  <c r="L1379" i="165"/>
  <c r="K1379" i="165"/>
  <c r="J1379" i="165"/>
  <c r="I1379" i="165"/>
  <c r="BL1379" i="165" s="1"/>
  <c r="H1379" i="165"/>
  <c r="B1379" i="165"/>
  <c r="AY1378" i="165"/>
  <c r="AQ1378" i="165"/>
  <c r="AU1378" i="165" s="1"/>
  <c r="AV1378" i="165" s="1"/>
  <c r="AO1378" i="165"/>
  <c r="AE1378" i="165"/>
  <c r="AK1378" i="165" s="1"/>
  <c r="N1378" i="165"/>
  <c r="M1378" i="165"/>
  <c r="L1378" i="165"/>
  <c r="J1378" i="165"/>
  <c r="I1378" i="165"/>
  <c r="H1378" i="165"/>
  <c r="B1378" i="165"/>
  <c r="BH1377" i="165"/>
  <c r="BG1377" i="165"/>
  <c r="BF1377" i="165"/>
  <c r="BC1377" i="165"/>
  <c r="AY1377" i="165"/>
  <c r="AQ1377" i="165"/>
  <c r="AT1377" i="165" s="1"/>
  <c r="BE1377" i="165" s="1"/>
  <c r="AO1377" i="165"/>
  <c r="AE1377" i="165"/>
  <c r="AJ1377" i="165" s="1"/>
  <c r="J1377" i="165" s="1"/>
  <c r="M1377" i="165"/>
  <c r="BP1377" i="165" s="1"/>
  <c r="L1377" i="165"/>
  <c r="K1377" i="165"/>
  <c r="BN1377" i="165" s="1"/>
  <c r="H1377" i="165"/>
  <c r="BK1377" i="165" s="1"/>
  <c r="B1377" i="165"/>
  <c r="BK1376" i="165"/>
  <c r="BH1376" i="165"/>
  <c r="BP1376" i="165" s="1"/>
  <c r="BG1376" i="165"/>
  <c r="BE1376" i="165"/>
  <c r="BD1376" i="165"/>
  <c r="BL1376" i="165" s="1"/>
  <c r="BC1376" i="165"/>
  <c r="AY1376" i="165"/>
  <c r="AQ1376" i="165"/>
  <c r="AU1376" i="165" s="1"/>
  <c r="AO1376" i="165"/>
  <c r="AE1376" i="165"/>
  <c r="AK1376" i="165" s="1"/>
  <c r="M1376" i="165"/>
  <c r="L1376" i="165"/>
  <c r="N1376" i="165" s="1"/>
  <c r="J1376" i="165"/>
  <c r="I1376" i="165"/>
  <c r="H1376" i="165"/>
  <c r="B1376" i="165"/>
  <c r="BH1375" i="165"/>
  <c r="BI1375" i="165" s="1"/>
  <c r="BG1375" i="165"/>
  <c r="BO1375" i="165" s="1"/>
  <c r="BE1375" i="165"/>
  <c r="BD1375" i="165"/>
  <c r="BC1375" i="165"/>
  <c r="BK1375" i="165" s="1"/>
  <c r="AY1375" i="165"/>
  <c r="AQ1375" i="165"/>
  <c r="AU1375" i="165" s="1"/>
  <c r="AO1375" i="165"/>
  <c r="AE1375" i="165"/>
  <c r="AK1375" i="165" s="1"/>
  <c r="M1375" i="165"/>
  <c r="L1375" i="165"/>
  <c r="J1375" i="165"/>
  <c r="I1375" i="165"/>
  <c r="BL1375" i="165" s="1"/>
  <c r="H1375" i="165"/>
  <c r="B1375" i="165"/>
  <c r="BH1374" i="165"/>
  <c r="BG1374" i="165"/>
  <c r="BE1374" i="165"/>
  <c r="BD1374" i="165"/>
  <c r="BC1374" i="165"/>
  <c r="AY1374" i="165"/>
  <c r="AQ1374" i="165"/>
  <c r="AU1374" i="165" s="1"/>
  <c r="BF1374" i="165" s="1"/>
  <c r="AO1374" i="165"/>
  <c r="AE1374" i="165"/>
  <c r="AK1374" i="165" s="1"/>
  <c r="K1374" i="165" s="1"/>
  <c r="M1374" i="165"/>
  <c r="L1374" i="165"/>
  <c r="J1374" i="165"/>
  <c r="BM1374" i="165" s="1"/>
  <c r="I1374" i="165"/>
  <c r="H1374" i="165"/>
  <c r="B1374" i="165"/>
  <c r="BH1373" i="165"/>
  <c r="BG1373" i="165"/>
  <c r="BE1373" i="165"/>
  <c r="BM1373" i="165" s="1"/>
  <c r="BD1373" i="165"/>
  <c r="BC1373" i="165"/>
  <c r="AY1373" i="165"/>
  <c r="AQ1373" i="165"/>
  <c r="AU1373" i="165" s="1"/>
  <c r="AO1373" i="165"/>
  <c r="AE1373" i="165"/>
  <c r="AK1373" i="165" s="1"/>
  <c r="M1373" i="165"/>
  <c r="L1373" i="165"/>
  <c r="N1373" i="165" s="1"/>
  <c r="J1373" i="165"/>
  <c r="I1373" i="165"/>
  <c r="H1373" i="165"/>
  <c r="B1373" i="165"/>
  <c r="AY1372" i="165"/>
  <c r="AQ1372" i="165"/>
  <c r="AU1372" i="165" s="1"/>
  <c r="AV1372" i="165" s="1"/>
  <c r="AO1372" i="165"/>
  <c r="AE1372" i="165"/>
  <c r="AK1372" i="165" s="1"/>
  <c r="K1372" i="165" s="1"/>
  <c r="M1372" i="165"/>
  <c r="L1372" i="165"/>
  <c r="N1372" i="165" s="1"/>
  <c r="J1372" i="165"/>
  <c r="I1372" i="165"/>
  <c r="H1372" i="165"/>
  <c r="B1372" i="165"/>
  <c r="BH1371" i="165"/>
  <c r="BG1371" i="165"/>
  <c r="BE1371" i="165"/>
  <c r="BD1371" i="165"/>
  <c r="BL1371" i="165" s="1"/>
  <c r="BC1371" i="165"/>
  <c r="AY1371" i="165"/>
  <c r="AQ1371" i="165"/>
  <c r="AU1371" i="165" s="1"/>
  <c r="AO1371" i="165"/>
  <c r="AE1371" i="165"/>
  <c r="AK1371" i="165" s="1"/>
  <c r="M1371" i="165"/>
  <c r="L1371" i="165"/>
  <c r="N1371" i="165" s="1"/>
  <c r="J1371" i="165"/>
  <c r="I1371" i="165"/>
  <c r="H1371" i="165"/>
  <c r="B1371" i="165"/>
  <c r="BG1370" i="165"/>
  <c r="BO1370" i="165" s="1"/>
  <c r="BF1370" i="165"/>
  <c r="BE1370" i="165"/>
  <c r="BD1370" i="165"/>
  <c r="BC1370" i="165"/>
  <c r="BK1370" i="165" s="1"/>
  <c r="AV1370" i="165"/>
  <c r="AQ1370" i="165"/>
  <c r="AX1370" i="165" s="1"/>
  <c r="AL1370" i="165"/>
  <c r="AE1370" i="165"/>
  <c r="AN1370" i="165" s="1"/>
  <c r="L1370" i="165"/>
  <c r="K1370" i="165"/>
  <c r="J1370" i="165"/>
  <c r="BM1370" i="165" s="1"/>
  <c r="I1370" i="165"/>
  <c r="H1370" i="165"/>
  <c r="B1370" i="165"/>
  <c r="BN1369" i="165"/>
  <c r="BG1369" i="165"/>
  <c r="BO1369" i="165" s="1"/>
  <c r="BF1369" i="165"/>
  <c r="BE1369" i="165"/>
  <c r="BD1369" i="165"/>
  <c r="BC1369" i="165"/>
  <c r="BK1369" i="165" s="1"/>
  <c r="AV1369" i="165"/>
  <c r="AQ1369" i="165"/>
  <c r="AX1369" i="165" s="1"/>
  <c r="BH1369" i="165" s="1"/>
  <c r="AL1369" i="165"/>
  <c r="AE1369" i="165"/>
  <c r="AN1369" i="165" s="1"/>
  <c r="L1369" i="165"/>
  <c r="K1369" i="165"/>
  <c r="J1369" i="165"/>
  <c r="I1369" i="165"/>
  <c r="H1369" i="165"/>
  <c r="B1369" i="165"/>
  <c r="BG1368" i="165"/>
  <c r="BF1368" i="165"/>
  <c r="BE1368" i="165"/>
  <c r="BM1368" i="165" s="1"/>
  <c r="BD1368" i="165"/>
  <c r="BC1368" i="165"/>
  <c r="AV1368" i="165"/>
  <c r="AQ1368" i="165"/>
  <c r="AX1368" i="165" s="1"/>
  <c r="AL1368" i="165"/>
  <c r="AE1368" i="165"/>
  <c r="AN1368" i="165" s="1"/>
  <c r="AO1368" i="165" s="1"/>
  <c r="L1368" i="165"/>
  <c r="K1368" i="165"/>
  <c r="BN1368" i="165" s="1"/>
  <c r="J1368" i="165"/>
  <c r="I1368" i="165"/>
  <c r="H1368" i="165"/>
  <c r="B1368" i="165"/>
  <c r="BG1367" i="165"/>
  <c r="BF1367" i="165"/>
  <c r="BE1367" i="165"/>
  <c r="BD1367" i="165"/>
  <c r="BL1367" i="165" s="1"/>
  <c r="BC1367" i="165"/>
  <c r="AV1367" i="165"/>
  <c r="AQ1367" i="165"/>
  <c r="AX1367" i="165" s="1"/>
  <c r="AL1367" i="165"/>
  <c r="AE1367" i="165"/>
  <c r="AN1367" i="165" s="1"/>
  <c r="L1367" i="165"/>
  <c r="K1367" i="165"/>
  <c r="J1367" i="165"/>
  <c r="I1367" i="165"/>
  <c r="H1367" i="165"/>
  <c r="B1367" i="165"/>
  <c r="AV1366" i="165"/>
  <c r="AQ1366" i="165"/>
  <c r="AX1366" i="165" s="1"/>
  <c r="AY1366" i="165" s="1"/>
  <c r="AL1366" i="165"/>
  <c r="AE1366" i="165"/>
  <c r="AN1366" i="165" s="1"/>
  <c r="AO1366" i="165" s="1"/>
  <c r="M1366" i="165"/>
  <c r="L1366" i="165"/>
  <c r="K1366" i="165"/>
  <c r="J1366" i="165"/>
  <c r="I1366" i="165"/>
  <c r="H1366" i="165"/>
  <c r="B1366" i="165"/>
  <c r="BH1365" i="165"/>
  <c r="BG1365" i="165"/>
  <c r="BE1365" i="165"/>
  <c r="BM1365" i="165" s="1"/>
  <c r="BD1365" i="165"/>
  <c r="BC1365" i="165"/>
  <c r="AY1365" i="165"/>
  <c r="AQ1365" i="165"/>
  <c r="AU1365" i="165" s="1"/>
  <c r="AO1365" i="165"/>
  <c r="AE1365" i="165"/>
  <c r="AK1365" i="165" s="1"/>
  <c r="M1365" i="165"/>
  <c r="L1365" i="165"/>
  <c r="N1365" i="165" s="1"/>
  <c r="J1365" i="165"/>
  <c r="I1365" i="165"/>
  <c r="H1365" i="165"/>
  <c r="B1365" i="165"/>
  <c r="BG1364" i="165"/>
  <c r="BF1364" i="165"/>
  <c r="BE1364" i="165"/>
  <c r="BD1364" i="165"/>
  <c r="BC1364" i="165"/>
  <c r="AV1364" i="165"/>
  <c r="AQ1364" i="165"/>
  <c r="AX1364" i="165" s="1"/>
  <c r="AL1364" i="165"/>
  <c r="AE1364" i="165"/>
  <c r="AN1364" i="165" s="1"/>
  <c r="L1364" i="165"/>
  <c r="K1364" i="165"/>
  <c r="J1364" i="165"/>
  <c r="BM1364" i="165" s="1"/>
  <c r="I1364" i="165"/>
  <c r="H1364" i="165"/>
  <c r="B1364" i="165"/>
  <c r="BO1363" i="165"/>
  <c r="BG1363" i="165"/>
  <c r="BF1363" i="165"/>
  <c r="BE1363" i="165"/>
  <c r="BD1363" i="165"/>
  <c r="BC1363" i="165"/>
  <c r="BK1363" i="165" s="1"/>
  <c r="AV1363" i="165"/>
  <c r="AQ1363" i="165"/>
  <c r="AX1363" i="165" s="1"/>
  <c r="BH1363" i="165" s="1"/>
  <c r="AL1363" i="165"/>
  <c r="AE1363" i="165"/>
  <c r="AN1363" i="165" s="1"/>
  <c r="L1363" i="165"/>
  <c r="K1363" i="165"/>
  <c r="BN1363" i="165" s="1"/>
  <c r="J1363" i="165"/>
  <c r="I1363" i="165"/>
  <c r="H1363" i="165"/>
  <c r="B1363" i="165"/>
  <c r="BG1362" i="165"/>
  <c r="BF1362" i="165"/>
  <c r="BE1362" i="165"/>
  <c r="BM1362" i="165" s="1"/>
  <c r="BD1362" i="165"/>
  <c r="BC1362" i="165"/>
  <c r="AV1362" i="165"/>
  <c r="AQ1362" i="165"/>
  <c r="AX1362" i="165" s="1"/>
  <c r="AL1362" i="165"/>
  <c r="AE1362" i="165"/>
  <c r="AN1362" i="165" s="1"/>
  <c r="L1362" i="165"/>
  <c r="BO1362" i="165" s="1"/>
  <c r="K1362" i="165"/>
  <c r="BN1362" i="165" s="1"/>
  <c r="J1362" i="165"/>
  <c r="I1362" i="165"/>
  <c r="H1362" i="165"/>
  <c r="B1362" i="165"/>
  <c r="BG1361" i="165"/>
  <c r="BF1361" i="165"/>
  <c r="BE1361" i="165"/>
  <c r="BM1361" i="165" s="1"/>
  <c r="BD1361" i="165"/>
  <c r="BC1361" i="165"/>
  <c r="AV1361" i="165"/>
  <c r="AQ1361" i="165"/>
  <c r="AX1361" i="165" s="1"/>
  <c r="AL1361" i="165"/>
  <c r="AE1361" i="165"/>
  <c r="AN1361" i="165" s="1"/>
  <c r="L1361" i="165"/>
  <c r="K1361" i="165"/>
  <c r="J1361" i="165"/>
  <c r="I1361" i="165"/>
  <c r="H1361" i="165"/>
  <c r="B1361" i="165"/>
  <c r="BG1360" i="165"/>
  <c r="BF1360" i="165"/>
  <c r="BE1360" i="165"/>
  <c r="BD1360" i="165"/>
  <c r="BL1360" i="165" s="1"/>
  <c r="BC1360" i="165"/>
  <c r="AV1360" i="165"/>
  <c r="AQ1360" i="165"/>
  <c r="AX1360" i="165" s="1"/>
  <c r="AL1360" i="165"/>
  <c r="AE1360" i="165"/>
  <c r="AN1360" i="165" s="1"/>
  <c r="L1360" i="165"/>
  <c r="BO1360" i="165" s="1"/>
  <c r="K1360" i="165"/>
  <c r="J1360" i="165"/>
  <c r="I1360" i="165"/>
  <c r="H1360" i="165"/>
  <c r="BK1360" i="165" s="1"/>
  <c r="B1360" i="165"/>
  <c r="BH1359" i="165"/>
  <c r="BG1359" i="165"/>
  <c r="BI1359" i="165" s="1"/>
  <c r="BF1359" i="165"/>
  <c r="BC1359" i="165"/>
  <c r="AY1359" i="165"/>
  <c r="AQ1359" i="165"/>
  <c r="AT1359" i="165" s="1"/>
  <c r="BE1359" i="165" s="1"/>
  <c r="AO1359" i="165"/>
  <c r="AE1359" i="165"/>
  <c r="AJ1359" i="165" s="1"/>
  <c r="J1359" i="165" s="1"/>
  <c r="M1359" i="165"/>
  <c r="BP1359" i="165" s="1"/>
  <c r="L1359" i="165"/>
  <c r="N1359" i="165" s="1"/>
  <c r="K1359" i="165"/>
  <c r="BN1359" i="165" s="1"/>
  <c r="H1359" i="165"/>
  <c r="BK1359" i="165" s="1"/>
  <c r="B1359" i="165"/>
  <c r="BH1358" i="165"/>
  <c r="BG1358" i="165"/>
  <c r="BF1358" i="165"/>
  <c r="BC1358" i="165"/>
  <c r="AY1358" i="165"/>
  <c r="AQ1358" i="165"/>
  <c r="AT1358" i="165" s="1"/>
  <c r="BE1358" i="165" s="1"/>
  <c r="AO1358" i="165"/>
  <c r="AE1358" i="165"/>
  <c r="M1358" i="165"/>
  <c r="BP1358" i="165" s="1"/>
  <c r="L1358" i="165"/>
  <c r="K1358" i="165"/>
  <c r="H1358" i="165"/>
  <c r="B1358" i="165"/>
  <c r="BH1357" i="165"/>
  <c r="BG1357" i="165"/>
  <c r="BF1357" i="165"/>
  <c r="BC1357" i="165"/>
  <c r="AY1357" i="165"/>
  <c r="AQ1357" i="165"/>
  <c r="AT1357" i="165" s="1"/>
  <c r="BE1357" i="165" s="1"/>
  <c r="AO1357" i="165"/>
  <c r="AE1357" i="165"/>
  <c r="M1357" i="165"/>
  <c r="N1357" i="165" s="1"/>
  <c r="L1357" i="165"/>
  <c r="K1357" i="165"/>
  <c r="H1357" i="165"/>
  <c r="B1357" i="165"/>
  <c r="BG1356" i="165"/>
  <c r="BF1356" i="165"/>
  <c r="BN1356" i="165" s="1"/>
  <c r="BE1356" i="165"/>
  <c r="BM1356" i="165" s="1"/>
  <c r="BD1356" i="165"/>
  <c r="BC1356" i="165"/>
  <c r="AV1356" i="165"/>
  <c r="AQ1356" i="165"/>
  <c r="AX1356" i="165" s="1"/>
  <c r="AL1356" i="165"/>
  <c r="AE1356" i="165"/>
  <c r="AN1356" i="165" s="1"/>
  <c r="AO1356" i="165" s="1"/>
  <c r="L1356" i="165"/>
  <c r="K1356" i="165"/>
  <c r="J1356" i="165"/>
  <c r="I1356" i="165"/>
  <c r="H1356" i="165"/>
  <c r="B1356" i="165"/>
  <c r="BH1355" i="165"/>
  <c r="BG1355" i="165"/>
  <c r="BO1355" i="165" s="1"/>
  <c r="BF1355" i="165"/>
  <c r="BC1355" i="165"/>
  <c r="AY1355" i="165"/>
  <c r="AT1355" i="165"/>
  <c r="BE1355" i="165" s="1"/>
  <c r="AS1355" i="165"/>
  <c r="AQ1355" i="165"/>
  <c r="AO1355" i="165"/>
  <c r="AE1355" i="165"/>
  <c r="AI1355" i="165" s="1"/>
  <c r="M1355" i="165"/>
  <c r="L1355" i="165"/>
  <c r="K1355" i="165"/>
  <c r="H1355" i="165"/>
  <c r="B1355" i="165"/>
  <c r="BH1354" i="165"/>
  <c r="BG1354" i="165"/>
  <c r="BF1354" i="165"/>
  <c r="BC1354" i="165"/>
  <c r="AY1354" i="165"/>
  <c r="AQ1354" i="165"/>
  <c r="AS1354" i="165" s="1"/>
  <c r="AO1354" i="165"/>
  <c r="AE1354" i="165"/>
  <c r="AJ1354" i="165" s="1"/>
  <c r="J1354" i="165" s="1"/>
  <c r="M1354" i="165"/>
  <c r="N1354" i="165" s="1"/>
  <c r="L1354" i="165"/>
  <c r="K1354" i="165"/>
  <c r="H1354" i="165"/>
  <c r="BK1354" i="165" s="1"/>
  <c r="B1354" i="165"/>
  <c r="BG1353" i="165"/>
  <c r="BF1353" i="165"/>
  <c r="BN1353" i="165" s="1"/>
  <c r="BE1353" i="165"/>
  <c r="BM1353" i="165" s="1"/>
  <c r="BD1353" i="165"/>
  <c r="BC1353" i="165"/>
  <c r="AV1353" i="165"/>
  <c r="AQ1353" i="165"/>
  <c r="AX1353" i="165" s="1"/>
  <c r="BH1353" i="165" s="1"/>
  <c r="AL1353" i="165"/>
  <c r="AE1353" i="165"/>
  <c r="AN1353" i="165" s="1"/>
  <c r="AO1353" i="165" s="1"/>
  <c r="L1353" i="165"/>
  <c r="K1353" i="165"/>
  <c r="J1353" i="165"/>
  <c r="I1353" i="165"/>
  <c r="BL1353" i="165" s="1"/>
  <c r="H1353" i="165"/>
  <c r="B1353" i="165"/>
  <c r="BG1352" i="165"/>
  <c r="BF1352" i="165"/>
  <c r="BN1352" i="165" s="1"/>
  <c r="BE1352" i="165"/>
  <c r="BM1352" i="165" s="1"/>
  <c r="BD1352" i="165"/>
  <c r="BC1352" i="165"/>
  <c r="AX1352" i="165"/>
  <c r="AY1352" i="165" s="1"/>
  <c r="AV1352" i="165"/>
  <c r="AQ1352" i="165"/>
  <c r="AL1352" i="165"/>
  <c r="AE1352" i="165"/>
  <c r="AN1352" i="165" s="1"/>
  <c r="AO1352" i="165" s="1"/>
  <c r="M1352" i="165"/>
  <c r="L1352" i="165"/>
  <c r="K1352" i="165"/>
  <c r="J1352" i="165"/>
  <c r="I1352" i="165"/>
  <c r="H1352" i="165"/>
  <c r="B1352" i="165"/>
  <c r="BG1351" i="165"/>
  <c r="BF1351" i="165"/>
  <c r="BE1351" i="165"/>
  <c r="BD1351" i="165"/>
  <c r="BC1351" i="165"/>
  <c r="AV1351" i="165"/>
  <c r="AQ1351" i="165"/>
  <c r="AX1351" i="165" s="1"/>
  <c r="AL1351" i="165"/>
  <c r="AE1351" i="165"/>
  <c r="AN1351" i="165" s="1"/>
  <c r="L1351" i="165"/>
  <c r="K1351" i="165"/>
  <c r="J1351" i="165"/>
  <c r="I1351" i="165"/>
  <c r="H1351" i="165"/>
  <c r="B1351" i="165"/>
  <c r="BH1350" i="165"/>
  <c r="BG1350" i="165"/>
  <c r="BE1350" i="165"/>
  <c r="BD1350" i="165"/>
  <c r="BC1350" i="165"/>
  <c r="AY1350" i="165"/>
  <c r="AQ1350" i="165"/>
  <c r="AU1350" i="165" s="1"/>
  <c r="AO1350" i="165"/>
  <c r="AE1350" i="165"/>
  <c r="AK1350" i="165" s="1"/>
  <c r="M1350" i="165"/>
  <c r="BP1350" i="165" s="1"/>
  <c r="L1350" i="165"/>
  <c r="J1350" i="165"/>
  <c r="I1350" i="165"/>
  <c r="H1350" i="165"/>
  <c r="B1350" i="165"/>
  <c r="BH1349" i="165"/>
  <c r="BI1349" i="165" s="1"/>
  <c r="BG1349" i="165"/>
  <c r="BE1349" i="165"/>
  <c r="BD1349" i="165"/>
  <c r="BC1349" i="165"/>
  <c r="BK1349" i="165" s="1"/>
  <c r="AY1349" i="165"/>
  <c r="AQ1349" i="165"/>
  <c r="AU1349" i="165" s="1"/>
  <c r="AO1349" i="165"/>
  <c r="AE1349" i="165"/>
  <c r="AK1349" i="165" s="1"/>
  <c r="M1349" i="165"/>
  <c r="L1349" i="165"/>
  <c r="J1349" i="165"/>
  <c r="I1349" i="165"/>
  <c r="BL1349" i="165" s="1"/>
  <c r="H1349" i="165"/>
  <c r="B1349" i="165"/>
  <c r="BH1348" i="165"/>
  <c r="BG1348" i="165"/>
  <c r="BE1348" i="165"/>
  <c r="BD1348" i="165"/>
  <c r="BC1348" i="165"/>
  <c r="AY1348" i="165"/>
  <c r="AQ1348" i="165"/>
  <c r="AU1348" i="165" s="1"/>
  <c r="BF1348" i="165" s="1"/>
  <c r="AO1348" i="165"/>
  <c r="AE1348" i="165"/>
  <c r="AK1348" i="165" s="1"/>
  <c r="K1348" i="165" s="1"/>
  <c r="M1348" i="165"/>
  <c r="L1348" i="165"/>
  <c r="J1348" i="165"/>
  <c r="I1348" i="165"/>
  <c r="H1348" i="165"/>
  <c r="B1348" i="165"/>
  <c r="BH1347" i="165"/>
  <c r="BG1347" i="165"/>
  <c r="BF1347" i="165"/>
  <c r="BD1347" i="165"/>
  <c r="BC1347" i="165"/>
  <c r="AY1347" i="165"/>
  <c r="AQ1347" i="165"/>
  <c r="AT1347" i="165" s="1"/>
  <c r="AO1347" i="165"/>
  <c r="AE1347" i="165"/>
  <c r="AJ1347" i="165" s="1"/>
  <c r="M1347" i="165"/>
  <c r="L1347" i="165"/>
  <c r="K1347" i="165"/>
  <c r="I1347" i="165"/>
  <c r="H1347" i="165"/>
  <c r="B1347" i="165"/>
  <c r="BH1346" i="165"/>
  <c r="BG1346" i="165"/>
  <c r="BI1346" i="165" s="1"/>
  <c r="BE1346" i="165"/>
  <c r="BD1346" i="165"/>
  <c r="BC1346" i="165"/>
  <c r="AY1346" i="165"/>
  <c r="AQ1346" i="165"/>
  <c r="AU1346" i="165" s="1"/>
  <c r="AO1346" i="165"/>
  <c r="AE1346" i="165"/>
  <c r="AK1346" i="165" s="1"/>
  <c r="M1346" i="165"/>
  <c r="N1346" i="165" s="1"/>
  <c r="L1346" i="165"/>
  <c r="J1346" i="165"/>
  <c r="I1346" i="165"/>
  <c r="H1346" i="165"/>
  <c r="B1346" i="165"/>
  <c r="BH1345" i="165"/>
  <c r="BG1345" i="165"/>
  <c r="BI1345" i="165" s="1"/>
  <c r="BE1345" i="165"/>
  <c r="BD1345" i="165"/>
  <c r="BC1345" i="165"/>
  <c r="AY1345" i="165"/>
  <c r="AQ1345" i="165"/>
  <c r="AU1345" i="165" s="1"/>
  <c r="BF1345" i="165" s="1"/>
  <c r="AO1345" i="165"/>
  <c r="AE1345" i="165"/>
  <c r="AK1345" i="165" s="1"/>
  <c r="M1345" i="165"/>
  <c r="L1345" i="165"/>
  <c r="J1345" i="165"/>
  <c r="I1345" i="165"/>
  <c r="H1345" i="165"/>
  <c r="B1345" i="165"/>
  <c r="BG1344" i="165"/>
  <c r="BF1344" i="165"/>
  <c r="BE1344" i="165"/>
  <c r="BD1344" i="165"/>
  <c r="BC1344" i="165"/>
  <c r="AX1344" i="165"/>
  <c r="AV1344" i="165"/>
  <c r="AQ1344" i="165"/>
  <c r="AN1344" i="165"/>
  <c r="AO1344" i="165" s="1"/>
  <c r="AL1344" i="165"/>
  <c r="AE1344" i="165"/>
  <c r="L1344" i="165"/>
  <c r="K1344" i="165"/>
  <c r="J1344" i="165"/>
  <c r="I1344" i="165"/>
  <c r="H1344" i="165"/>
  <c r="B1344" i="165"/>
  <c r="BG1343" i="165"/>
  <c r="BF1343" i="165"/>
  <c r="BE1343" i="165"/>
  <c r="BD1343" i="165"/>
  <c r="BC1343" i="165"/>
  <c r="AV1343" i="165"/>
  <c r="AQ1343" i="165"/>
  <c r="AX1343" i="165" s="1"/>
  <c r="AL1343" i="165"/>
  <c r="AE1343" i="165"/>
  <c r="AN1343" i="165" s="1"/>
  <c r="L1343" i="165"/>
  <c r="K1343" i="165"/>
  <c r="J1343" i="165"/>
  <c r="I1343" i="165"/>
  <c r="H1343" i="165"/>
  <c r="B1343" i="165"/>
  <c r="BG1342" i="165"/>
  <c r="BF1342" i="165"/>
  <c r="BE1342" i="165"/>
  <c r="BD1342" i="165"/>
  <c r="BC1342" i="165"/>
  <c r="BK1342" i="165" s="1"/>
  <c r="AV1342" i="165"/>
  <c r="AQ1342" i="165"/>
  <c r="AX1342" i="165" s="1"/>
  <c r="BH1342" i="165" s="1"/>
  <c r="AL1342" i="165"/>
  <c r="AE1342" i="165"/>
  <c r="AN1342" i="165" s="1"/>
  <c r="M1342" i="165" s="1"/>
  <c r="L1342" i="165"/>
  <c r="K1342" i="165"/>
  <c r="J1342" i="165"/>
  <c r="I1342" i="165"/>
  <c r="H1342" i="165"/>
  <c r="B1342" i="165"/>
  <c r="BN1341" i="165"/>
  <c r="BG1341" i="165"/>
  <c r="BO1341" i="165" s="1"/>
  <c r="BF1341" i="165"/>
  <c r="BE1341" i="165"/>
  <c r="BD1341" i="165"/>
  <c r="BC1341" i="165"/>
  <c r="BK1341" i="165" s="1"/>
  <c r="AV1341" i="165"/>
  <c r="AQ1341" i="165"/>
  <c r="AX1341" i="165" s="1"/>
  <c r="AL1341" i="165"/>
  <c r="AE1341" i="165"/>
  <c r="AN1341" i="165" s="1"/>
  <c r="M1341" i="165" s="1"/>
  <c r="L1341" i="165"/>
  <c r="K1341" i="165"/>
  <c r="J1341" i="165"/>
  <c r="I1341" i="165"/>
  <c r="H1341" i="165"/>
  <c r="B1341" i="165"/>
  <c r="BH1340" i="165"/>
  <c r="BG1340" i="165"/>
  <c r="BE1340" i="165"/>
  <c r="BD1340" i="165"/>
  <c r="BC1340" i="165"/>
  <c r="AY1340" i="165"/>
  <c r="AU1340" i="165"/>
  <c r="BF1340" i="165" s="1"/>
  <c r="AQ1340" i="165"/>
  <c r="AO1340" i="165"/>
  <c r="AE1340" i="165"/>
  <c r="AK1340" i="165" s="1"/>
  <c r="K1340" i="165" s="1"/>
  <c r="M1340" i="165"/>
  <c r="L1340" i="165"/>
  <c r="J1340" i="165"/>
  <c r="I1340" i="165"/>
  <c r="H1340" i="165"/>
  <c r="B1340" i="165"/>
  <c r="BH1339" i="165"/>
  <c r="BG1339" i="165"/>
  <c r="BE1339" i="165"/>
  <c r="BM1339" i="165" s="1"/>
  <c r="BD1339" i="165"/>
  <c r="BC1339" i="165"/>
  <c r="AY1339" i="165"/>
  <c r="AQ1339" i="165"/>
  <c r="AU1339" i="165" s="1"/>
  <c r="AO1339" i="165"/>
  <c r="AE1339" i="165"/>
  <c r="AK1339" i="165" s="1"/>
  <c r="M1339" i="165"/>
  <c r="L1339" i="165"/>
  <c r="J1339" i="165"/>
  <c r="I1339" i="165"/>
  <c r="H1339" i="165"/>
  <c r="B1339" i="165"/>
  <c r="BG1338" i="165"/>
  <c r="BF1338" i="165"/>
  <c r="BE1338" i="165"/>
  <c r="BD1338" i="165"/>
  <c r="BL1338" i="165" s="1"/>
  <c r="BC1338" i="165"/>
  <c r="AV1338" i="165"/>
  <c r="AQ1338" i="165"/>
  <c r="AX1338" i="165" s="1"/>
  <c r="AL1338" i="165"/>
  <c r="AE1338" i="165"/>
  <c r="AN1338" i="165" s="1"/>
  <c r="M1338" i="165" s="1"/>
  <c r="L1338" i="165"/>
  <c r="K1338" i="165"/>
  <c r="J1338" i="165"/>
  <c r="I1338" i="165"/>
  <c r="H1338" i="165"/>
  <c r="B1338" i="165"/>
  <c r="BH1337" i="165"/>
  <c r="BG1337" i="165"/>
  <c r="BE1337" i="165"/>
  <c r="BD1337" i="165"/>
  <c r="BC1337" i="165"/>
  <c r="AY1337" i="165"/>
  <c r="AQ1337" i="165"/>
  <c r="AU1337" i="165" s="1"/>
  <c r="AO1337" i="165"/>
  <c r="AE1337" i="165"/>
  <c r="AK1337" i="165" s="1"/>
  <c r="AL1337" i="165" s="1"/>
  <c r="M1337" i="165"/>
  <c r="L1337" i="165"/>
  <c r="BO1337" i="165" s="1"/>
  <c r="K1337" i="165"/>
  <c r="J1337" i="165"/>
  <c r="I1337" i="165"/>
  <c r="H1337" i="165"/>
  <c r="B1337" i="165"/>
  <c r="BG1336" i="165"/>
  <c r="BF1336" i="165"/>
  <c r="BN1336" i="165" s="1"/>
  <c r="BE1336" i="165"/>
  <c r="BM1336" i="165" s="1"/>
  <c r="BD1336" i="165"/>
  <c r="BC1336" i="165"/>
  <c r="AV1336" i="165"/>
  <c r="AQ1336" i="165"/>
  <c r="AX1336" i="165" s="1"/>
  <c r="AL1336" i="165"/>
  <c r="AE1336" i="165"/>
  <c r="AN1336" i="165" s="1"/>
  <c r="L1336" i="165"/>
  <c r="K1336" i="165"/>
  <c r="J1336" i="165"/>
  <c r="I1336" i="165"/>
  <c r="H1336" i="165"/>
  <c r="B1336" i="165"/>
  <c r="BM1335" i="165"/>
  <c r="BL1335" i="165"/>
  <c r="BK1335" i="165"/>
  <c r="BH1335" i="165"/>
  <c r="BG1335" i="165"/>
  <c r="AY1335" i="165"/>
  <c r="AQ1335" i="165"/>
  <c r="AU1335" i="165" s="1"/>
  <c r="AO1335" i="165"/>
  <c r="AE1335" i="165"/>
  <c r="AK1335" i="165" s="1"/>
  <c r="M1335" i="165"/>
  <c r="L1335" i="165"/>
  <c r="B1335" i="165"/>
  <c r="BG1334" i="165"/>
  <c r="BF1334" i="165"/>
  <c r="BE1334" i="165"/>
  <c r="BD1334" i="165"/>
  <c r="BC1334" i="165"/>
  <c r="BK1334" i="165" s="1"/>
  <c r="AV1334" i="165"/>
  <c r="AQ1334" i="165"/>
  <c r="AX1334" i="165" s="1"/>
  <c r="BH1334" i="165" s="1"/>
  <c r="AO1334" i="165"/>
  <c r="AL1334" i="165"/>
  <c r="AE1334" i="165"/>
  <c r="AN1334" i="165" s="1"/>
  <c r="M1334" i="165" s="1"/>
  <c r="N1334" i="165" s="1"/>
  <c r="L1334" i="165"/>
  <c r="K1334" i="165"/>
  <c r="J1334" i="165"/>
  <c r="BM1334" i="165" s="1"/>
  <c r="I1334" i="165"/>
  <c r="H1334" i="165"/>
  <c r="B1334" i="165"/>
  <c r="BG1333" i="165"/>
  <c r="BF1333" i="165"/>
  <c r="BE1333" i="165"/>
  <c r="BD1333" i="165"/>
  <c r="BL1333" i="165" s="1"/>
  <c r="BC1333" i="165"/>
  <c r="AV1333" i="165"/>
  <c r="AQ1333" i="165"/>
  <c r="AX1333" i="165" s="1"/>
  <c r="AY1333" i="165" s="1"/>
  <c r="AL1333" i="165"/>
  <c r="AE1333" i="165"/>
  <c r="AN1333" i="165" s="1"/>
  <c r="L1333" i="165"/>
  <c r="K1333" i="165"/>
  <c r="BN1333" i="165" s="1"/>
  <c r="J1333" i="165"/>
  <c r="I1333" i="165"/>
  <c r="H1333" i="165"/>
  <c r="B1333" i="165"/>
  <c r="BH1332" i="165"/>
  <c r="BG1332" i="165"/>
  <c r="BF1332" i="165"/>
  <c r="BD1332" i="165"/>
  <c r="BL1332" i="165" s="1"/>
  <c r="BC1332" i="165"/>
  <c r="AY1332" i="165"/>
  <c r="AQ1332" i="165"/>
  <c r="AT1332" i="165" s="1"/>
  <c r="BE1332" i="165" s="1"/>
  <c r="AO1332" i="165"/>
  <c r="AJ1332" i="165"/>
  <c r="AE1332" i="165"/>
  <c r="M1332" i="165"/>
  <c r="L1332" i="165"/>
  <c r="N1332" i="165" s="1"/>
  <c r="K1332" i="165"/>
  <c r="I1332" i="165"/>
  <c r="H1332" i="165"/>
  <c r="B1332" i="165"/>
  <c r="BH1331" i="165"/>
  <c r="BG1331" i="165"/>
  <c r="BF1331" i="165"/>
  <c r="BN1331" i="165" s="1"/>
  <c r="BD1331" i="165"/>
  <c r="BC1331" i="165"/>
  <c r="AY1331" i="165"/>
  <c r="AQ1331" i="165"/>
  <c r="AT1331" i="165" s="1"/>
  <c r="AO1331" i="165"/>
  <c r="AE1331" i="165"/>
  <c r="AJ1331" i="165" s="1"/>
  <c r="M1331" i="165"/>
  <c r="BP1331" i="165" s="1"/>
  <c r="L1331" i="165"/>
  <c r="K1331" i="165"/>
  <c r="I1331" i="165"/>
  <c r="H1331" i="165"/>
  <c r="B1331" i="165"/>
  <c r="BH1330" i="165"/>
  <c r="BG1330" i="165"/>
  <c r="BF1330" i="165"/>
  <c r="BD1330" i="165"/>
  <c r="BC1330" i="165"/>
  <c r="AY1330" i="165"/>
  <c r="AQ1330" i="165"/>
  <c r="AT1330" i="165" s="1"/>
  <c r="BE1330" i="165" s="1"/>
  <c r="AO1330" i="165"/>
  <c r="AE1330" i="165"/>
  <c r="AJ1330" i="165" s="1"/>
  <c r="J1330" i="165" s="1"/>
  <c r="M1330" i="165"/>
  <c r="L1330" i="165"/>
  <c r="K1330" i="165"/>
  <c r="I1330" i="165"/>
  <c r="H1330" i="165"/>
  <c r="B1330" i="165"/>
  <c r="BH1329" i="165"/>
  <c r="BP1329" i="165" s="1"/>
  <c r="BG1329" i="165"/>
  <c r="BF1329" i="165"/>
  <c r="BE1329" i="165"/>
  <c r="BC1329" i="165"/>
  <c r="BK1329" i="165" s="1"/>
  <c r="AY1329" i="165"/>
  <c r="AQ1329" i="165"/>
  <c r="AS1329" i="165" s="1"/>
  <c r="AO1329" i="165"/>
  <c r="AE1329" i="165"/>
  <c r="AI1329" i="165" s="1"/>
  <c r="M1329" i="165"/>
  <c r="L1329" i="165"/>
  <c r="K1329" i="165"/>
  <c r="BN1329" i="165" s="1"/>
  <c r="J1329" i="165"/>
  <c r="H1329" i="165"/>
  <c r="B1329" i="165"/>
  <c r="BO1328" i="165"/>
  <c r="BH1328" i="165"/>
  <c r="BG1328" i="165"/>
  <c r="BF1328" i="165"/>
  <c r="BE1328" i="165"/>
  <c r="BC1328" i="165"/>
  <c r="AY1328" i="165"/>
  <c r="AQ1328" i="165"/>
  <c r="AS1328" i="165" s="1"/>
  <c r="BD1328" i="165" s="1"/>
  <c r="AO1328" i="165"/>
  <c r="AE1328" i="165"/>
  <c r="AI1328" i="165" s="1"/>
  <c r="AL1328" i="165" s="1"/>
  <c r="M1328" i="165"/>
  <c r="L1328" i="165"/>
  <c r="K1328" i="165"/>
  <c r="J1328" i="165"/>
  <c r="H1328" i="165"/>
  <c r="B1328" i="165"/>
  <c r="BH1327" i="165"/>
  <c r="BG1327" i="165"/>
  <c r="BF1327" i="165"/>
  <c r="BE1327" i="165"/>
  <c r="BC1327" i="165"/>
  <c r="AY1327" i="165"/>
  <c r="AQ1327" i="165"/>
  <c r="AS1327" i="165" s="1"/>
  <c r="AO1327" i="165"/>
  <c r="AE1327" i="165"/>
  <c r="AI1327" i="165" s="1"/>
  <c r="M1327" i="165"/>
  <c r="L1327" i="165"/>
  <c r="K1327" i="165"/>
  <c r="J1327" i="165"/>
  <c r="H1327" i="165"/>
  <c r="B1327" i="165"/>
  <c r="BH1326" i="165"/>
  <c r="BG1326" i="165"/>
  <c r="BF1326" i="165"/>
  <c r="BD1326" i="165"/>
  <c r="BC1326" i="165"/>
  <c r="AY1326" i="165"/>
  <c r="AQ1326" i="165"/>
  <c r="AT1326" i="165" s="1"/>
  <c r="BE1326" i="165" s="1"/>
  <c r="AO1326" i="165"/>
  <c r="AE1326" i="165"/>
  <c r="AJ1326" i="165" s="1"/>
  <c r="J1326" i="165" s="1"/>
  <c r="M1326" i="165"/>
  <c r="L1326" i="165"/>
  <c r="K1326" i="165"/>
  <c r="I1326" i="165"/>
  <c r="H1326" i="165"/>
  <c r="B1326" i="165"/>
  <c r="BH1325" i="165"/>
  <c r="BG1325" i="165"/>
  <c r="BI1325" i="165" s="1"/>
  <c r="BF1325" i="165"/>
  <c r="BE1325" i="165"/>
  <c r="BC1325" i="165"/>
  <c r="AY1325" i="165"/>
  <c r="AQ1325" i="165"/>
  <c r="AS1325" i="165" s="1"/>
  <c r="AO1325" i="165"/>
  <c r="AE1325" i="165"/>
  <c r="AI1325" i="165" s="1"/>
  <c r="M1325" i="165"/>
  <c r="L1325" i="165"/>
  <c r="K1325" i="165"/>
  <c r="J1325" i="165"/>
  <c r="H1325" i="165"/>
  <c r="B1325" i="165"/>
  <c r="BH1324" i="165"/>
  <c r="BP1324" i="165" s="1"/>
  <c r="BG1324" i="165"/>
  <c r="BE1324" i="165"/>
  <c r="BD1324" i="165"/>
  <c r="BL1324" i="165" s="1"/>
  <c r="BC1324" i="165"/>
  <c r="AY1324" i="165"/>
  <c r="AQ1324" i="165"/>
  <c r="AU1324" i="165" s="1"/>
  <c r="AV1324" i="165" s="1"/>
  <c r="AO1324" i="165"/>
  <c r="AK1324" i="165"/>
  <c r="K1324" i="165" s="1"/>
  <c r="AE1324" i="165"/>
  <c r="M1324" i="165"/>
  <c r="L1324" i="165"/>
  <c r="J1324" i="165"/>
  <c r="BM1324" i="165" s="1"/>
  <c r="I1324" i="165"/>
  <c r="H1324" i="165"/>
  <c r="B1324" i="165"/>
  <c r="BH1323" i="165"/>
  <c r="BG1323" i="165"/>
  <c r="BE1323" i="165"/>
  <c r="BD1323" i="165"/>
  <c r="BC1323" i="165"/>
  <c r="BK1323" i="165" s="1"/>
  <c r="AY1323" i="165"/>
  <c r="AQ1323" i="165"/>
  <c r="AU1323" i="165" s="1"/>
  <c r="AO1323" i="165"/>
  <c r="AE1323" i="165"/>
  <c r="AK1323" i="165" s="1"/>
  <c r="M1323" i="165"/>
  <c r="L1323" i="165"/>
  <c r="J1323" i="165"/>
  <c r="I1323" i="165"/>
  <c r="BL1323" i="165" s="1"/>
  <c r="H1323" i="165"/>
  <c r="B1323" i="165"/>
  <c r="BH1322" i="165"/>
  <c r="BG1322" i="165"/>
  <c r="BE1322" i="165"/>
  <c r="BD1322" i="165"/>
  <c r="BC1322" i="165"/>
  <c r="AY1322" i="165"/>
  <c r="AQ1322" i="165"/>
  <c r="AU1322" i="165" s="1"/>
  <c r="BF1322" i="165" s="1"/>
  <c r="AO1322" i="165"/>
  <c r="AK1322" i="165"/>
  <c r="AL1322" i="165" s="1"/>
  <c r="AE1322" i="165"/>
  <c r="M1322" i="165"/>
  <c r="L1322" i="165"/>
  <c r="J1322" i="165"/>
  <c r="I1322" i="165"/>
  <c r="H1322" i="165"/>
  <c r="B1322" i="165"/>
  <c r="BP1321" i="165"/>
  <c r="BH1321" i="165"/>
  <c r="BG1321" i="165"/>
  <c r="BI1321" i="165" s="1"/>
  <c r="BE1321" i="165"/>
  <c r="BM1321" i="165" s="1"/>
  <c r="BD1321" i="165"/>
  <c r="BL1321" i="165" s="1"/>
  <c r="BC1321" i="165"/>
  <c r="AY1321" i="165"/>
  <c r="AQ1321" i="165"/>
  <c r="AU1321" i="165" s="1"/>
  <c r="AO1321" i="165"/>
  <c r="AE1321" i="165"/>
  <c r="AK1321" i="165" s="1"/>
  <c r="M1321" i="165"/>
  <c r="L1321" i="165"/>
  <c r="N1321" i="165" s="1"/>
  <c r="J1321" i="165"/>
  <c r="I1321" i="165"/>
  <c r="H1321" i="165"/>
  <c r="B1321" i="165"/>
  <c r="BO1320" i="165"/>
  <c r="BH1320" i="165"/>
  <c r="BG1320" i="165"/>
  <c r="BF1320" i="165"/>
  <c r="BE1320" i="165"/>
  <c r="BD1320" i="165"/>
  <c r="BC1320" i="165"/>
  <c r="AY1320" i="165"/>
  <c r="AQ1320" i="165"/>
  <c r="AU1320" i="165" s="1"/>
  <c r="AV1320" i="165" s="1"/>
  <c r="AO1320" i="165"/>
  <c r="AE1320" i="165"/>
  <c r="AK1320" i="165" s="1"/>
  <c r="K1320" i="165" s="1"/>
  <c r="M1320" i="165"/>
  <c r="N1320" i="165" s="1"/>
  <c r="L1320" i="165"/>
  <c r="J1320" i="165"/>
  <c r="I1320" i="165"/>
  <c r="H1320" i="165"/>
  <c r="B1320" i="165"/>
  <c r="BH1319" i="165"/>
  <c r="BG1319" i="165"/>
  <c r="BE1319" i="165"/>
  <c r="BM1319" i="165" s="1"/>
  <c r="BD1319" i="165"/>
  <c r="BC1319" i="165"/>
  <c r="AY1319" i="165"/>
  <c r="AQ1319" i="165"/>
  <c r="AU1319" i="165" s="1"/>
  <c r="AO1319" i="165"/>
  <c r="AE1319" i="165"/>
  <c r="AK1319" i="165" s="1"/>
  <c r="M1319" i="165"/>
  <c r="L1319" i="165"/>
  <c r="J1319" i="165"/>
  <c r="I1319" i="165"/>
  <c r="BL1319" i="165" s="1"/>
  <c r="H1319" i="165"/>
  <c r="B1319" i="165"/>
  <c r="AV1318" i="165"/>
  <c r="AQ1318" i="165"/>
  <c r="AX1318" i="165" s="1"/>
  <c r="AY1318" i="165" s="1"/>
  <c r="AL1318" i="165"/>
  <c r="AE1318" i="165"/>
  <c r="AN1318" i="165" s="1"/>
  <c r="L1318" i="165"/>
  <c r="K1318" i="165"/>
  <c r="J1318" i="165"/>
  <c r="I1318" i="165"/>
  <c r="H1318" i="165"/>
  <c r="B1318" i="165"/>
  <c r="AV1317" i="165"/>
  <c r="AQ1317" i="165"/>
  <c r="AX1317" i="165" s="1"/>
  <c r="AY1317" i="165" s="1"/>
  <c r="AL1317" i="165"/>
  <c r="AE1317" i="165"/>
  <c r="AN1317" i="165" s="1"/>
  <c r="L1317" i="165"/>
  <c r="K1317" i="165"/>
  <c r="J1317" i="165"/>
  <c r="I1317" i="165"/>
  <c r="H1317" i="165"/>
  <c r="B1317" i="165"/>
  <c r="AV1316" i="165"/>
  <c r="AQ1316" i="165"/>
  <c r="AX1316" i="165" s="1"/>
  <c r="AY1316" i="165" s="1"/>
  <c r="AN1316" i="165"/>
  <c r="AL1316" i="165"/>
  <c r="AE1316" i="165"/>
  <c r="L1316" i="165"/>
  <c r="K1316" i="165"/>
  <c r="J1316" i="165"/>
  <c r="I1316" i="165"/>
  <c r="H1316" i="165"/>
  <c r="B1316" i="165"/>
  <c r="AY1315" i="165"/>
  <c r="AQ1315" i="165"/>
  <c r="AU1315" i="165" s="1"/>
  <c r="AV1315" i="165" s="1"/>
  <c r="AO1315" i="165"/>
  <c r="AE1315" i="165"/>
  <c r="AK1315" i="165" s="1"/>
  <c r="K1315" i="165" s="1"/>
  <c r="M1315" i="165"/>
  <c r="L1315" i="165"/>
  <c r="J1315" i="165"/>
  <c r="I1315" i="165"/>
  <c r="H1315" i="165"/>
  <c r="B1315" i="165"/>
  <c r="BH1314" i="165"/>
  <c r="BP1314" i="165" s="1"/>
  <c r="BG1314" i="165"/>
  <c r="BE1314" i="165"/>
  <c r="BD1314" i="165"/>
  <c r="BC1314" i="165"/>
  <c r="AY1314" i="165"/>
  <c r="AQ1314" i="165"/>
  <c r="AU1314" i="165" s="1"/>
  <c r="AO1314" i="165"/>
  <c r="AE1314" i="165"/>
  <c r="AK1314" i="165" s="1"/>
  <c r="AL1314" i="165" s="1"/>
  <c r="M1314" i="165"/>
  <c r="L1314" i="165"/>
  <c r="N1314" i="165" s="1"/>
  <c r="J1314" i="165"/>
  <c r="I1314" i="165"/>
  <c r="H1314" i="165"/>
  <c r="B1314" i="165"/>
  <c r="BH1313" i="165"/>
  <c r="BG1313" i="165"/>
  <c r="BE1313" i="165"/>
  <c r="BD1313" i="165"/>
  <c r="BL1313" i="165" s="1"/>
  <c r="BC1313" i="165"/>
  <c r="AY1313" i="165"/>
  <c r="AQ1313" i="165"/>
  <c r="AU1313" i="165" s="1"/>
  <c r="AV1313" i="165" s="1"/>
  <c r="AO1313" i="165"/>
  <c r="AK1313" i="165"/>
  <c r="K1313" i="165" s="1"/>
  <c r="AE1313" i="165"/>
  <c r="M1313" i="165"/>
  <c r="L1313" i="165"/>
  <c r="N1313" i="165" s="1"/>
  <c r="J1313" i="165"/>
  <c r="BM1313" i="165" s="1"/>
  <c r="I1313" i="165"/>
  <c r="H1313" i="165"/>
  <c r="B1313" i="165"/>
  <c r="BH1312" i="165"/>
  <c r="BG1312" i="165"/>
  <c r="BE1312" i="165"/>
  <c r="BD1312" i="165"/>
  <c r="BC1312" i="165"/>
  <c r="BK1312" i="165" s="1"/>
  <c r="AY1312" i="165"/>
  <c r="AQ1312" i="165"/>
  <c r="AU1312" i="165" s="1"/>
  <c r="AO1312" i="165"/>
  <c r="AE1312" i="165"/>
  <c r="AK1312" i="165" s="1"/>
  <c r="K1312" i="165" s="1"/>
  <c r="M1312" i="165"/>
  <c r="L1312" i="165"/>
  <c r="J1312" i="165"/>
  <c r="I1312" i="165"/>
  <c r="H1312" i="165"/>
  <c r="B1312" i="165"/>
  <c r="BM1311" i="165"/>
  <c r="BH1311" i="165"/>
  <c r="BG1311" i="165"/>
  <c r="BE1311" i="165"/>
  <c r="BD1311" i="165"/>
  <c r="BL1311" i="165" s="1"/>
  <c r="BC1311" i="165"/>
  <c r="AY1311" i="165"/>
  <c r="AQ1311" i="165"/>
  <c r="AU1311" i="165" s="1"/>
  <c r="AO1311" i="165"/>
  <c r="AE1311" i="165"/>
  <c r="AK1311" i="165" s="1"/>
  <c r="M1311" i="165"/>
  <c r="L1311" i="165"/>
  <c r="J1311" i="165"/>
  <c r="I1311" i="165"/>
  <c r="H1311" i="165"/>
  <c r="B1311" i="165"/>
  <c r="BH1310" i="165"/>
  <c r="BG1310" i="165"/>
  <c r="BE1310" i="165"/>
  <c r="BM1310" i="165" s="1"/>
  <c r="BD1310" i="165"/>
  <c r="BC1310" i="165"/>
  <c r="AY1310" i="165"/>
  <c r="AQ1310" i="165"/>
  <c r="AU1310" i="165" s="1"/>
  <c r="AO1310" i="165"/>
  <c r="AE1310" i="165"/>
  <c r="AK1310" i="165" s="1"/>
  <c r="AL1310" i="165" s="1"/>
  <c r="M1310" i="165"/>
  <c r="L1310" i="165"/>
  <c r="N1310" i="165" s="1"/>
  <c r="J1310" i="165"/>
  <c r="I1310" i="165"/>
  <c r="H1310" i="165"/>
  <c r="B1310" i="165"/>
  <c r="BH1309" i="165"/>
  <c r="BG1309" i="165"/>
  <c r="BE1309" i="165"/>
  <c r="BD1309" i="165"/>
  <c r="BC1309" i="165"/>
  <c r="AY1309" i="165"/>
  <c r="AQ1309" i="165"/>
  <c r="AU1309" i="165" s="1"/>
  <c r="AO1309" i="165"/>
  <c r="AE1309" i="165"/>
  <c r="AK1309" i="165" s="1"/>
  <c r="K1309" i="165" s="1"/>
  <c r="M1309" i="165"/>
  <c r="L1309" i="165"/>
  <c r="J1309" i="165"/>
  <c r="I1309" i="165"/>
  <c r="H1309" i="165"/>
  <c r="B1309" i="165"/>
  <c r="BH1308" i="165"/>
  <c r="BG1308" i="165"/>
  <c r="BE1308" i="165"/>
  <c r="BD1308" i="165"/>
  <c r="BC1308" i="165"/>
  <c r="AY1308" i="165"/>
  <c r="AQ1308" i="165"/>
  <c r="AU1308" i="165" s="1"/>
  <c r="AO1308" i="165"/>
  <c r="AE1308" i="165"/>
  <c r="AK1308" i="165" s="1"/>
  <c r="AL1308" i="165" s="1"/>
  <c r="M1308" i="165"/>
  <c r="L1308" i="165"/>
  <c r="J1308" i="165"/>
  <c r="I1308" i="165"/>
  <c r="H1308" i="165"/>
  <c r="B1308" i="165"/>
  <c r="BH1307" i="165"/>
  <c r="BG1307" i="165"/>
  <c r="BO1307" i="165" s="1"/>
  <c r="BE1307" i="165"/>
  <c r="BD1307" i="165"/>
  <c r="BC1307" i="165"/>
  <c r="AY1307" i="165"/>
  <c r="AQ1307" i="165"/>
  <c r="AU1307" i="165" s="1"/>
  <c r="AV1307" i="165" s="1"/>
  <c r="AO1307" i="165"/>
  <c r="AE1307" i="165"/>
  <c r="AK1307" i="165" s="1"/>
  <c r="M1307" i="165"/>
  <c r="N1307" i="165" s="1"/>
  <c r="L1307" i="165"/>
  <c r="J1307" i="165"/>
  <c r="I1307" i="165"/>
  <c r="H1307" i="165"/>
  <c r="BK1307" i="165" s="1"/>
  <c r="B1307" i="165"/>
  <c r="BH1306" i="165"/>
  <c r="BG1306" i="165"/>
  <c r="BE1306" i="165"/>
  <c r="BM1306" i="165" s="1"/>
  <c r="BD1306" i="165"/>
  <c r="BC1306" i="165"/>
  <c r="AY1306" i="165"/>
  <c r="AQ1306" i="165"/>
  <c r="AU1306" i="165" s="1"/>
  <c r="AO1306" i="165"/>
  <c r="AE1306" i="165"/>
  <c r="AK1306" i="165" s="1"/>
  <c r="AL1306" i="165" s="1"/>
  <c r="M1306" i="165"/>
  <c r="BP1306" i="165" s="1"/>
  <c r="L1306" i="165"/>
  <c r="N1306" i="165" s="1"/>
  <c r="J1306" i="165"/>
  <c r="I1306" i="165"/>
  <c r="H1306" i="165"/>
  <c r="B1306" i="165"/>
  <c r="BH1305" i="165"/>
  <c r="BG1305" i="165"/>
  <c r="BE1305" i="165"/>
  <c r="BD1305" i="165"/>
  <c r="BC1305" i="165"/>
  <c r="AY1305" i="165"/>
  <c r="AQ1305" i="165"/>
  <c r="AU1305" i="165" s="1"/>
  <c r="AV1305" i="165" s="1"/>
  <c r="AO1305" i="165"/>
  <c r="AE1305" i="165"/>
  <c r="AK1305" i="165" s="1"/>
  <c r="M1305" i="165"/>
  <c r="L1305" i="165"/>
  <c r="J1305" i="165"/>
  <c r="I1305" i="165"/>
  <c r="H1305" i="165"/>
  <c r="B1305" i="165"/>
  <c r="BH1304" i="165"/>
  <c r="BP1304" i="165" s="1"/>
  <c r="BG1304" i="165"/>
  <c r="BE1304" i="165"/>
  <c r="BD1304" i="165"/>
  <c r="BL1304" i="165" s="1"/>
  <c r="BC1304" i="165"/>
  <c r="BK1304" i="165" s="1"/>
  <c r="AY1304" i="165"/>
  <c r="AQ1304" i="165"/>
  <c r="AU1304" i="165" s="1"/>
  <c r="BF1304" i="165" s="1"/>
  <c r="AO1304" i="165"/>
  <c r="AE1304" i="165"/>
  <c r="AK1304" i="165" s="1"/>
  <c r="AL1304" i="165" s="1"/>
  <c r="M1304" i="165"/>
  <c r="L1304" i="165"/>
  <c r="J1304" i="165"/>
  <c r="I1304" i="165"/>
  <c r="H1304" i="165"/>
  <c r="B1304" i="165"/>
  <c r="BO1303" i="165"/>
  <c r="BH1303" i="165"/>
  <c r="BG1303" i="165"/>
  <c r="BE1303" i="165"/>
  <c r="BD1303" i="165"/>
  <c r="BC1303" i="165"/>
  <c r="AY1303" i="165"/>
  <c r="AQ1303" i="165"/>
  <c r="AU1303" i="165" s="1"/>
  <c r="AV1303" i="165" s="1"/>
  <c r="AO1303" i="165"/>
  <c r="AE1303" i="165"/>
  <c r="AK1303" i="165" s="1"/>
  <c r="M1303" i="165"/>
  <c r="L1303" i="165"/>
  <c r="J1303" i="165"/>
  <c r="I1303" i="165"/>
  <c r="H1303" i="165"/>
  <c r="B1303" i="165"/>
  <c r="BH1302" i="165"/>
  <c r="BG1302" i="165"/>
  <c r="BE1302" i="165"/>
  <c r="BM1302" i="165" s="1"/>
  <c r="BD1302" i="165"/>
  <c r="BL1302" i="165" s="1"/>
  <c r="BC1302" i="165"/>
  <c r="AY1302" i="165"/>
  <c r="AQ1302" i="165"/>
  <c r="AU1302" i="165" s="1"/>
  <c r="AO1302" i="165"/>
  <c r="AE1302" i="165"/>
  <c r="AK1302" i="165" s="1"/>
  <c r="AL1302" i="165" s="1"/>
  <c r="M1302" i="165"/>
  <c r="BP1302" i="165" s="1"/>
  <c r="L1302" i="165"/>
  <c r="N1302" i="165" s="1"/>
  <c r="J1302" i="165"/>
  <c r="I1302" i="165"/>
  <c r="H1302" i="165"/>
  <c r="B1302" i="165"/>
  <c r="BH1301" i="165"/>
  <c r="BG1301" i="165"/>
  <c r="BE1301" i="165"/>
  <c r="BD1301" i="165"/>
  <c r="BC1301" i="165"/>
  <c r="AY1301" i="165"/>
  <c r="AQ1301" i="165"/>
  <c r="AU1301" i="165" s="1"/>
  <c r="AV1301" i="165" s="1"/>
  <c r="AO1301" i="165"/>
  <c r="AE1301" i="165"/>
  <c r="AK1301" i="165" s="1"/>
  <c r="M1301" i="165"/>
  <c r="L1301" i="165"/>
  <c r="J1301" i="165"/>
  <c r="I1301" i="165"/>
  <c r="H1301" i="165"/>
  <c r="B1301" i="165"/>
  <c r="BH1300" i="165"/>
  <c r="BG1300" i="165"/>
  <c r="BE1300" i="165"/>
  <c r="BM1300" i="165" s="1"/>
  <c r="BD1300" i="165"/>
  <c r="BL1300" i="165" s="1"/>
  <c r="BC1300" i="165"/>
  <c r="AY1300" i="165"/>
  <c r="AQ1300" i="165"/>
  <c r="AU1300" i="165" s="1"/>
  <c r="BF1300" i="165" s="1"/>
  <c r="AO1300" i="165"/>
  <c r="AE1300" i="165"/>
  <c r="AK1300" i="165" s="1"/>
  <c r="AL1300" i="165" s="1"/>
  <c r="M1300" i="165"/>
  <c r="L1300" i="165"/>
  <c r="J1300" i="165"/>
  <c r="I1300" i="165"/>
  <c r="H1300" i="165"/>
  <c r="B1300" i="165"/>
  <c r="BH1299" i="165"/>
  <c r="BG1299" i="165"/>
  <c r="BE1299" i="165"/>
  <c r="BD1299" i="165"/>
  <c r="BC1299" i="165"/>
  <c r="AY1299" i="165"/>
  <c r="AQ1299" i="165"/>
  <c r="AU1299" i="165" s="1"/>
  <c r="BF1299" i="165" s="1"/>
  <c r="AO1299" i="165"/>
  <c r="AE1299" i="165"/>
  <c r="AK1299" i="165" s="1"/>
  <c r="K1299" i="165" s="1"/>
  <c r="M1299" i="165"/>
  <c r="L1299" i="165"/>
  <c r="J1299" i="165"/>
  <c r="I1299" i="165"/>
  <c r="H1299" i="165"/>
  <c r="B1299" i="165"/>
  <c r="BH1298" i="165"/>
  <c r="BG1298" i="165"/>
  <c r="BE1298" i="165"/>
  <c r="BD1298" i="165"/>
  <c r="BC1298" i="165"/>
  <c r="AY1298" i="165"/>
  <c r="AQ1298" i="165"/>
  <c r="AU1298" i="165" s="1"/>
  <c r="AO1298" i="165"/>
  <c r="AE1298" i="165"/>
  <c r="AK1298" i="165" s="1"/>
  <c r="M1298" i="165"/>
  <c r="L1298" i="165"/>
  <c r="J1298" i="165"/>
  <c r="I1298" i="165"/>
  <c r="H1298" i="165"/>
  <c r="B1298" i="165"/>
  <c r="BH1297" i="165"/>
  <c r="BG1297" i="165"/>
  <c r="BE1297" i="165"/>
  <c r="BM1297" i="165" s="1"/>
  <c r="BD1297" i="165"/>
  <c r="BC1297" i="165"/>
  <c r="AY1297" i="165"/>
  <c r="AU1297" i="165"/>
  <c r="AV1297" i="165" s="1"/>
  <c r="AQ1297" i="165"/>
  <c r="AO1297" i="165"/>
  <c r="AE1297" i="165"/>
  <c r="AK1297" i="165" s="1"/>
  <c r="M1297" i="165"/>
  <c r="L1297" i="165"/>
  <c r="J1297" i="165"/>
  <c r="I1297" i="165"/>
  <c r="H1297" i="165"/>
  <c r="B1297" i="165"/>
  <c r="BH1296" i="165"/>
  <c r="BG1296" i="165"/>
  <c r="BE1296" i="165"/>
  <c r="BD1296" i="165"/>
  <c r="BL1296" i="165" s="1"/>
  <c r="BC1296" i="165"/>
  <c r="AY1296" i="165"/>
  <c r="AQ1296" i="165"/>
  <c r="AU1296" i="165" s="1"/>
  <c r="BF1296" i="165" s="1"/>
  <c r="BN1296" i="165" s="1"/>
  <c r="AO1296" i="165"/>
  <c r="AE1296" i="165"/>
  <c r="AK1296" i="165" s="1"/>
  <c r="K1296" i="165" s="1"/>
  <c r="M1296" i="165"/>
  <c r="L1296" i="165"/>
  <c r="N1296" i="165" s="1"/>
  <c r="J1296" i="165"/>
  <c r="I1296" i="165"/>
  <c r="H1296" i="165"/>
  <c r="B1296" i="165"/>
  <c r="BH1295" i="165"/>
  <c r="BG1295" i="165"/>
  <c r="BE1295" i="165"/>
  <c r="BD1295" i="165"/>
  <c r="BC1295" i="165"/>
  <c r="AY1295" i="165"/>
  <c r="AQ1295" i="165"/>
  <c r="AU1295" i="165" s="1"/>
  <c r="AO1295" i="165"/>
  <c r="AE1295" i="165"/>
  <c r="AK1295" i="165" s="1"/>
  <c r="M1295" i="165"/>
  <c r="L1295" i="165"/>
  <c r="J1295" i="165"/>
  <c r="I1295" i="165"/>
  <c r="H1295" i="165"/>
  <c r="B1295" i="165"/>
  <c r="AY1294" i="165"/>
  <c r="AQ1294" i="165"/>
  <c r="AU1294" i="165" s="1"/>
  <c r="AV1294" i="165" s="1"/>
  <c r="AO1294" i="165"/>
  <c r="AE1294" i="165"/>
  <c r="AK1294" i="165" s="1"/>
  <c r="K1294" i="165" s="1"/>
  <c r="M1294" i="165"/>
  <c r="L1294" i="165"/>
  <c r="J1294" i="165"/>
  <c r="I1294" i="165"/>
  <c r="H1294" i="165"/>
  <c r="B1294" i="165"/>
  <c r="BG1293" i="165"/>
  <c r="BO1293" i="165" s="1"/>
  <c r="BF1293" i="165"/>
  <c r="BE1293" i="165"/>
  <c r="BD1293" i="165"/>
  <c r="BC1293" i="165"/>
  <c r="BK1293" i="165" s="1"/>
  <c r="AV1293" i="165"/>
  <c r="AQ1293" i="165"/>
  <c r="AX1293" i="165" s="1"/>
  <c r="AL1293" i="165"/>
  <c r="AE1293" i="165"/>
  <c r="AN1293" i="165" s="1"/>
  <c r="L1293" i="165"/>
  <c r="K1293" i="165"/>
  <c r="J1293" i="165"/>
  <c r="I1293" i="165"/>
  <c r="H1293" i="165"/>
  <c r="B1293" i="165"/>
  <c r="BH1292" i="165"/>
  <c r="BG1292" i="165"/>
  <c r="BF1292" i="165"/>
  <c r="BE1292" i="165"/>
  <c r="BD1292" i="165"/>
  <c r="BL1292" i="165" s="1"/>
  <c r="BC1292" i="165"/>
  <c r="BK1292" i="165" s="1"/>
  <c r="AV1292" i="165"/>
  <c r="AQ1292" i="165"/>
  <c r="AX1292" i="165" s="1"/>
  <c r="AY1292" i="165" s="1"/>
  <c r="AL1292" i="165"/>
  <c r="AE1292" i="165"/>
  <c r="AN1292" i="165" s="1"/>
  <c r="L1292" i="165"/>
  <c r="K1292" i="165"/>
  <c r="J1292" i="165"/>
  <c r="I1292" i="165"/>
  <c r="H1292" i="165"/>
  <c r="B1292" i="165"/>
  <c r="BG1291" i="165"/>
  <c r="BF1291" i="165"/>
  <c r="BE1291" i="165"/>
  <c r="BD1291" i="165"/>
  <c r="BC1291" i="165"/>
  <c r="AV1291" i="165"/>
  <c r="AQ1291" i="165"/>
  <c r="AX1291" i="165" s="1"/>
  <c r="BH1291" i="165" s="1"/>
  <c r="AN1291" i="165"/>
  <c r="AL1291" i="165"/>
  <c r="AE1291" i="165"/>
  <c r="L1291" i="165"/>
  <c r="K1291" i="165"/>
  <c r="J1291" i="165"/>
  <c r="I1291" i="165"/>
  <c r="H1291" i="165"/>
  <c r="B1291" i="165"/>
  <c r="BG1290" i="165"/>
  <c r="BF1290" i="165"/>
  <c r="BE1290" i="165"/>
  <c r="BD1290" i="165"/>
  <c r="BL1290" i="165" s="1"/>
  <c r="BC1290" i="165"/>
  <c r="AV1290" i="165"/>
  <c r="AQ1290" i="165"/>
  <c r="AX1290" i="165" s="1"/>
  <c r="AL1290" i="165"/>
  <c r="AE1290" i="165"/>
  <c r="AN1290" i="165" s="1"/>
  <c r="L1290" i="165"/>
  <c r="BO1290" i="165" s="1"/>
  <c r="K1290" i="165"/>
  <c r="J1290" i="165"/>
  <c r="BM1290" i="165" s="1"/>
  <c r="I1290" i="165"/>
  <c r="H1290" i="165"/>
  <c r="B1290" i="165"/>
  <c r="BG1289" i="165"/>
  <c r="BF1289" i="165"/>
  <c r="BE1289" i="165"/>
  <c r="BD1289" i="165"/>
  <c r="BC1289" i="165"/>
  <c r="AV1289" i="165"/>
  <c r="AQ1289" i="165"/>
  <c r="AX1289" i="165" s="1"/>
  <c r="AL1289" i="165"/>
  <c r="AE1289" i="165"/>
  <c r="AN1289" i="165" s="1"/>
  <c r="L1289" i="165"/>
  <c r="K1289" i="165"/>
  <c r="J1289" i="165"/>
  <c r="I1289" i="165"/>
  <c r="H1289" i="165"/>
  <c r="B1289" i="165"/>
  <c r="BG1288" i="165"/>
  <c r="BO1288" i="165" s="1"/>
  <c r="BF1288" i="165"/>
  <c r="BE1288" i="165"/>
  <c r="BD1288" i="165"/>
  <c r="BL1288" i="165" s="1"/>
  <c r="BC1288" i="165"/>
  <c r="AV1288" i="165"/>
  <c r="AQ1288" i="165"/>
  <c r="AX1288" i="165" s="1"/>
  <c r="AL1288" i="165"/>
  <c r="AE1288" i="165"/>
  <c r="AN1288" i="165" s="1"/>
  <c r="L1288" i="165"/>
  <c r="K1288" i="165"/>
  <c r="J1288" i="165"/>
  <c r="BM1288" i="165" s="1"/>
  <c r="I1288" i="165"/>
  <c r="H1288" i="165"/>
  <c r="B1288" i="165"/>
  <c r="BG1287" i="165"/>
  <c r="BF1287" i="165"/>
  <c r="BE1287" i="165"/>
  <c r="BD1287" i="165"/>
  <c r="BC1287" i="165"/>
  <c r="AV1287" i="165"/>
  <c r="AQ1287" i="165"/>
  <c r="AX1287" i="165" s="1"/>
  <c r="BH1287" i="165" s="1"/>
  <c r="AL1287" i="165"/>
  <c r="AE1287" i="165"/>
  <c r="AN1287" i="165" s="1"/>
  <c r="AO1287" i="165" s="1"/>
  <c r="L1287" i="165"/>
  <c r="K1287" i="165"/>
  <c r="BN1287" i="165" s="1"/>
  <c r="J1287" i="165"/>
  <c r="I1287" i="165"/>
  <c r="H1287" i="165"/>
  <c r="B1287" i="165"/>
  <c r="BH1286" i="165"/>
  <c r="BG1286" i="165"/>
  <c r="BE1286" i="165"/>
  <c r="BM1286" i="165" s="1"/>
  <c r="BD1286" i="165"/>
  <c r="BC1286" i="165"/>
  <c r="AY1286" i="165"/>
  <c r="AQ1286" i="165"/>
  <c r="AU1286" i="165" s="1"/>
  <c r="BF1286" i="165" s="1"/>
  <c r="AO1286" i="165"/>
  <c r="AE1286" i="165"/>
  <c r="AK1286" i="165" s="1"/>
  <c r="K1286" i="165" s="1"/>
  <c r="M1286" i="165"/>
  <c r="L1286" i="165"/>
  <c r="BO1286" i="165" s="1"/>
  <c r="J1286" i="165"/>
  <c r="I1286" i="165"/>
  <c r="H1286" i="165"/>
  <c r="B1286" i="165"/>
  <c r="BG1285" i="165"/>
  <c r="BF1285" i="165"/>
  <c r="BE1285" i="165"/>
  <c r="BD1285" i="165"/>
  <c r="BL1285" i="165" s="1"/>
  <c r="BC1285" i="165"/>
  <c r="AV1285" i="165"/>
  <c r="AQ1285" i="165"/>
  <c r="AX1285" i="165" s="1"/>
  <c r="AL1285" i="165"/>
  <c r="AE1285" i="165"/>
  <c r="AN1285" i="165" s="1"/>
  <c r="L1285" i="165"/>
  <c r="K1285" i="165"/>
  <c r="J1285" i="165"/>
  <c r="I1285" i="165"/>
  <c r="H1285" i="165"/>
  <c r="B1285" i="165"/>
  <c r="BH1284" i="165"/>
  <c r="BG1284" i="165"/>
  <c r="BO1284" i="165" s="1"/>
  <c r="BE1284" i="165"/>
  <c r="BD1284" i="165"/>
  <c r="BC1284" i="165"/>
  <c r="AY1284" i="165"/>
  <c r="AQ1284" i="165"/>
  <c r="AU1284" i="165" s="1"/>
  <c r="AO1284" i="165"/>
  <c r="AE1284" i="165"/>
  <c r="AK1284" i="165" s="1"/>
  <c r="AL1284" i="165" s="1"/>
  <c r="M1284" i="165"/>
  <c r="N1284" i="165" s="1"/>
  <c r="L1284" i="165"/>
  <c r="J1284" i="165"/>
  <c r="BM1284" i="165" s="1"/>
  <c r="I1284" i="165"/>
  <c r="H1284" i="165"/>
  <c r="B1284" i="165"/>
  <c r="BG1283" i="165"/>
  <c r="BF1283" i="165"/>
  <c r="BN1283" i="165" s="1"/>
  <c r="BE1283" i="165"/>
  <c r="BD1283" i="165"/>
  <c r="BC1283" i="165"/>
  <c r="AV1283" i="165"/>
  <c r="AQ1283" i="165"/>
  <c r="AX1283" i="165" s="1"/>
  <c r="BH1283" i="165" s="1"/>
  <c r="AL1283" i="165"/>
  <c r="AE1283" i="165"/>
  <c r="AN1283" i="165" s="1"/>
  <c r="L1283" i="165"/>
  <c r="K1283" i="165"/>
  <c r="J1283" i="165"/>
  <c r="I1283" i="165"/>
  <c r="H1283" i="165"/>
  <c r="B1283" i="165"/>
  <c r="BG1282" i="165"/>
  <c r="BF1282" i="165"/>
  <c r="BE1282" i="165"/>
  <c r="BD1282" i="165"/>
  <c r="BC1282" i="165"/>
  <c r="AV1282" i="165"/>
  <c r="AQ1282" i="165"/>
  <c r="AX1282" i="165" s="1"/>
  <c r="AL1282" i="165"/>
  <c r="AE1282" i="165"/>
  <c r="AN1282" i="165" s="1"/>
  <c r="L1282" i="165"/>
  <c r="K1282" i="165"/>
  <c r="J1282" i="165"/>
  <c r="I1282" i="165"/>
  <c r="H1282" i="165"/>
  <c r="B1282" i="165"/>
  <c r="BG1281" i="165"/>
  <c r="BF1281" i="165"/>
  <c r="BE1281" i="165"/>
  <c r="BD1281" i="165"/>
  <c r="BC1281" i="165"/>
  <c r="AV1281" i="165"/>
  <c r="AQ1281" i="165"/>
  <c r="AX1281" i="165" s="1"/>
  <c r="AL1281" i="165"/>
  <c r="AE1281" i="165"/>
  <c r="AN1281" i="165" s="1"/>
  <c r="L1281" i="165"/>
  <c r="K1281" i="165"/>
  <c r="J1281" i="165"/>
  <c r="I1281" i="165"/>
  <c r="H1281" i="165"/>
  <c r="B1281" i="165"/>
  <c r="BG1280" i="165"/>
  <c r="BF1280" i="165"/>
  <c r="BE1280" i="165"/>
  <c r="BD1280" i="165"/>
  <c r="BC1280" i="165"/>
  <c r="AX1280" i="165"/>
  <c r="AV1280" i="165"/>
  <c r="AQ1280" i="165"/>
  <c r="AL1280" i="165"/>
  <c r="AE1280" i="165"/>
  <c r="AN1280" i="165" s="1"/>
  <c r="L1280" i="165"/>
  <c r="K1280" i="165"/>
  <c r="J1280" i="165"/>
  <c r="I1280" i="165"/>
  <c r="H1280" i="165"/>
  <c r="B1280" i="165"/>
  <c r="BG1279" i="165"/>
  <c r="BF1279" i="165"/>
  <c r="BE1279" i="165"/>
  <c r="BD1279" i="165"/>
  <c r="BC1279" i="165"/>
  <c r="AV1279" i="165"/>
  <c r="AQ1279" i="165"/>
  <c r="AX1279" i="165" s="1"/>
  <c r="BH1279" i="165" s="1"/>
  <c r="AL1279" i="165"/>
  <c r="AE1279" i="165"/>
  <c r="AN1279" i="165" s="1"/>
  <c r="L1279" i="165"/>
  <c r="K1279" i="165"/>
  <c r="J1279" i="165"/>
  <c r="I1279" i="165"/>
  <c r="H1279" i="165"/>
  <c r="B1279" i="165"/>
  <c r="BG1278" i="165"/>
  <c r="BF1278" i="165"/>
  <c r="BE1278" i="165"/>
  <c r="BD1278" i="165"/>
  <c r="BL1278" i="165" s="1"/>
  <c r="BC1278" i="165"/>
  <c r="AV1278" i="165"/>
  <c r="AQ1278" i="165"/>
  <c r="AX1278" i="165" s="1"/>
  <c r="AL1278" i="165"/>
  <c r="AE1278" i="165"/>
  <c r="AN1278" i="165" s="1"/>
  <c r="L1278" i="165"/>
  <c r="K1278" i="165"/>
  <c r="J1278" i="165"/>
  <c r="BM1278" i="165" s="1"/>
  <c r="I1278" i="165"/>
  <c r="H1278" i="165"/>
  <c r="B1278" i="165"/>
  <c r="BG1277" i="165"/>
  <c r="BF1277" i="165"/>
  <c r="BE1277" i="165"/>
  <c r="BD1277" i="165"/>
  <c r="BC1277" i="165"/>
  <c r="AV1277" i="165"/>
  <c r="AQ1277" i="165"/>
  <c r="AX1277" i="165" s="1"/>
  <c r="AL1277" i="165"/>
  <c r="AE1277" i="165"/>
  <c r="AN1277" i="165" s="1"/>
  <c r="L1277" i="165"/>
  <c r="K1277" i="165"/>
  <c r="J1277" i="165"/>
  <c r="I1277" i="165"/>
  <c r="H1277" i="165"/>
  <c r="B1277" i="165"/>
  <c r="BG1276" i="165"/>
  <c r="BF1276" i="165"/>
  <c r="BE1276" i="165"/>
  <c r="BD1276" i="165"/>
  <c r="BC1276" i="165"/>
  <c r="AV1276" i="165"/>
  <c r="AQ1276" i="165"/>
  <c r="AX1276" i="165" s="1"/>
  <c r="AY1276" i="165" s="1"/>
  <c r="AL1276" i="165"/>
  <c r="AE1276" i="165"/>
  <c r="AN1276" i="165" s="1"/>
  <c r="L1276" i="165"/>
  <c r="K1276" i="165"/>
  <c r="J1276" i="165"/>
  <c r="I1276" i="165"/>
  <c r="H1276" i="165"/>
  <c r="B1276" i="165"/>
  <c r="BG1275" i="165"/>
  <c r="BF1275" i="165"/>
  <c r="BN1275" i="165" s="1"/>
  <c r="BE1275" i="165"/>
  <c r="BD1275" i="165"/>
  <c r="BC1275" i="165"/>
  <c r="AX1275" i="165"/>
  <c r="BH1275" i="165" s="1"/>
  <c r="AV1275" i="165"/>
  <c r="AQ1275" i="165"/>
  <c r="AL1275" i="165"/>
  <c r="AE1275" i="165"/>
  <c r="AN1275" i="165" s="1"/>
  <c r="L1275" i="165"/>
  <c r="K1275" i="165"/>
  <c r="J1275" i="165"/>
  <c r="I1275" i="165"/>
  <c r="H1275" i="165"/>
  <c r="B1275" i="165"/>
  <c r="BH1274" i="165"/>
  <c r="BG1274" i="165"/>
  <c r="BE1274" i="165"/>
  <c r="BD1274" i="165"/>
  <c r="BC1274" i="165"/>
  <c r="AY1274" i="165"/>
  <c r="AQ1274" i="165"/>
  <c r="AU1274" i="165" s="1"/>
  <c r="BF1274" i="165" s="1"/>
  <c r="AO1274" i="165"/>
  <c r="AK1274" i="165"/>
  <c r="K1274" i="165" s="1"/>
  <c r="AE1274" i="165"/>
  <c r="M1274" i="165"/>
  <c r="L1274" i="165"/>
  <c r="J1274" i="165"/>
  <c r="BM1274" i="165" s="1"/>
  <c r="I1274" i="165"/>
  <c r="H1274" i="165"/>
  <c r="B1274" i="165"/>
  <c r="BH1273" i="165"/>
  <c r="BP1273" i="165" s="1"/>
  <c r="BG1273" i="165"/>
  <c r="BE1273" i="165"/>
  <c r="BD1273" i="165"/>
  <c r="BC1273" i="165"/>
  <c r="BK1273" i="165" s="1"/>
  <c r="AY1273" i="165"/>
  <c r="AQ1273" i="165"/>
  <c r="AU1273" i="165" s="1"/>
  <c r="AO1273" i="165"/>
  <c r="AE1273" i="165"/>
  <c r="AK1273" i="165" s="1"/>
  <c r="M1273" i="165"/>
  <c r="L1273" i="165"/>
  <c r="J1273" i="165"/>
  <c r="I1273" i="165"/>
  <c r="H1273" i="165"/>
  <c r="B1273" i="165"/>
  <c r="BG1272" i="165"/>
  <c r="BO1272" i="165" s="1"/>
  <c r="BF1272" i="165"/>
  <c r="BE1272" i="165"/>
  <c r="BD1272" i="165"/>
  <c r="BC1272" i="165"/>
  <c r="BK1272" i="165" s="1"/>
  <c r="AX1272" i="165"/>
  <c r="AV1272" i="165"/>
  <c r="AQ1272" i="165"/>
  <c r="AN1272" i="165"/>
  <c r="AO1272" i="165" s="1"/>
  <c r="AL1272" i="165"/>
  <c r="AE1272" i="165"/>
  <c r="L1272" i="165"/>
  <c r="K1272" i="165"/>
  <c r="J1272" i="165"/>
  <c r="I1272" i="165"/>
  <c r="H1272" i="165"/>
  <c r="B1272" i="165"/>
  <c r="BH1271" i="165"/>
  <c r="BI1271" i="165" s="1"/>
  <c r="BG1271" i="165"/>
  <c r="BE1271" i="165"/>
  <c r="BD1271" i="165"/>
  <c r="BC1271" i="165"/>
  <c r="BK1271" i="165" s="1"/>
  <c r="AY1271" i="165"/>
  <c r="AQ1271" i="165"/>
  <c r="AU1271" i="165" s="1"/>
  <c r="AO1271" i="165"/>
  <c r="AE1271" i="165"/>
  <c r="AK1271" i="165" s="1"/>
  <c r="M1271" i="165"/>
  <c r="L1271" i="165"/>
  <c r="N1271" i="165" s="1"/>
  <c r="J1271" i="165"/>
  <c r="I1271" i="165"/>
  <c r="BL1271" i="165" s="1"/>
  <c r="H1271" i="165"/>
  <c r="B1271" i="165"/>
  <c r="AY1270" i="165"/>
  <c r="AU1270" i="165"/>
  <c r="AV1270" i="165" s="1"/>
  <c r="AQ1270" i="165"/>
  <c r="AO1270" i="165"/>
  <c r="AE1270" i="165"/>
  <c r="AK1270" i="165" s="1"/>
  <c r="AL1270" i="165" s="1"/>
  <c r="M1270" i="165"/>
  <c r="L1270" i="165"/>
  <c r="J1270" i="165"/>
  <c r="I1270" i="165"/>
  <c r="H1270" i="165"/>
  <c r="B1270" i="165"/>
  <c r="BG1269" i="165"/>
  <c r="BF1269" i="165"/>
  <c r="BN1269" i="165" s="1"/>
  <c r="BE1269" i="165"/>
  <c r="BD1269" i="165"/>
  <c r="BC1269" i="165"/>
  <c r="AV1269" i="165"/>
  <c r="AQ1269" i="165"/>
  <c r="AX1269" i="165" s="1"/>
  <c r="BH1269" i="165" s="1"/>
  <c r="AL1269" i="165"/>
  <c r="AE1269" i="165"/>
  <c r="AN1269" i="165" s="1"/>
  <c r="L1269" i="165"/>
  <c r="K1269" i="165"/>
  <c r="J1269" i="165"/>
  <c r="I1269" i="165"/>
  <c r="BL1269" i="165" s="1"/>
  <c r="H1269" i="165"/>
  <c r="B1269" i="165"/>
  <c r="BG1268" i="165"/>
  <c r="BF1268" i="165"/>
  <c r="BE1268" i="165"/>
  <c r="BD1268" i="165"/>
  <c r="BC1268" i="165"/>
  <c r="AV1268" i="165"/>
  <c r="AQ1268" i="165"/>
  <c r="AX1268" i="165" s="1"/>
  <c r="AL1268" i="165"/>
  <c r="AE1268" i="165"/>
  <c r="AN1268" i="165" s="1"/>
  <c r="L1268" i="165"/>
  <c r="K1268" i="165"/>
  <c r="J1268" i="165"/>
  <c r="I1268" i="165"/>
  <c r="H1268" i="165"/>
  <c r="B1268" i="165"/>
  <c r="BH1267" i="165"/>
  <c r="BG1267" i="165"/>
  <c r="BO1267" i="165" s="1"/>
  <c r="BE1267" i="165"/>
  <c r="BD1267" i="165"/>
  <c r="BC1267" i="165"/>
  <c r="AY1267" i="165"/>
  <c r="AQ1267" i="165"/>
  <c r="AU1267" i="165" s="1"/>
  <c r="AO1267" i="165"/>
  <c r="AE1267" i="165"/>
  <c r="AK1267" i="165" s="1"/>
  <c r="M1267" i="165"/>
  <c r="N1267" i="165" s="1"/>
  <c r="L1267" i="165"/>
  <c r="J1267" i="165"/>
  <c r="I1267" i="165"/>
  <c r="H1267" i="165"/>
  <c r="B1267" i="165"/>
  <c r="BH1266" i="165"/>
  <c r="BG1266" i="165"/>
  <c r="BO1266" i="165" s="1"/>
  <c r="BE1266" i="165"/>
  <c r="BD1266" i="165"/>
  <c r="BC1266" i="165"/>
  <c r="AY1266" i="165"/>
  <c r="AQ1266" i="165"/>
  <c r="AU1266" i="165" s="1"/>
  <c r="AV1266" i="165" s="1"/>
  <c r="AO1266" i="165"/>
  <c r="AE1266" i="165"/>
  <c r="AK1266" i="165" s="1"/>
  <c r="AL1266" i="165" s="1"/>
  <c r="M1266" i="165"/>
  <c r="L1266" i="165"/>
  <c r="J1266" i="165"/>
  <c r="I1266" i="165"/>
  <c r="H1266" i="165"/>
  <c r="B1266" i="165"/>
  <c r="BG1265" i="165"/>
  <c r="BF1265" i="165"/>
  <c r="BN1265" i="165" s="1"/>
  <c r="BE1265" i="165"/>
  <c r="BD1265" i="165"/>
  <c r="BC1265" i="165"/>
  <c r="AX1265" i="165"/>
  <c r="BH1265" i="165" s="1"/>
  <c r="AV1265" i="165"/>
  <c r="AQ1265" i="165"/>
  <c r="AL1265" i="165"/>
  <c r="AE1265" i="165"/>
  <c r="AN1265" i="165" s="1"/>
  <c r="L1265" i="165"/>
  <c r="K1265" i="165"/>
  <c r="J1265" i="165"/>
  <c r="I1265" i="165"/>
  <c r="BL1265" i="165" s="1"/>
  <c r="H1265" i="165"/>
  <c r="B1265" i="165"/>
  <c r="BG1264" i="165"/>
  <c r="BF1264" i="165"/>
  <c r="BN1264" i="165" s="1"/>
  <c r="BE1264" i="165"/>
  <c r="BD1264" i="165"/>
  <c r="BC1264" i="165"/>
  <c r="AV1264" i="165"/>
  <c r="AQ1264" i="165"/>
  <c r="AX1264" i="165" s="1"/>
  <c r="AL1264" i="165"/>
  <c r="AE1264" i="165"/>
  <c r="AN1264" i="165" s="1"/>
  <c r="L1264" i="165"/>
  <c r="BO1264" i="165" s="1"/>
  <c r="K1264" i="165"/>
  <c r="J1264" i="165"/>
  <c r="I1264" i="165"/>
  <c r="H1264" i="165"/>
  <c r="B1264" i="165"/>
  <c r="BG1263" i="165"/>
  <c r="BF1263" i="165"/>
  <c r="BE1263" i="165"/>
  <c r="BD1263" i="165"/>
  <c r="BL1263" i="165" s="1"/>
  <c r="BC1263" i="165"/>
  <c r="AV1263" i="165"/>
  <c r="AQ1263" i="165"/>
  <c r="AX1263" i="165" s="1"/>
  <c r="AL1263" i="165"/>
  <c r="AE1263" i="165"/>
  <c r="AN1263" i="165" s="1"/>
  <c r="L1263" i="165"/>
  <c r="K1263" i="165"/>
  <c r="J1263" i="165"/>
  <c r="I1263" i="165"/>
  <c r="H1263" i="165"/>
  <c r="B1263" i="165"/>
  <c r="BG1262" i="165"/>
  <c r="BF1262" i="165"/>
  <c r="BN1262" i="165" s="1"/>
  <c r="BE1262" i="165"/>
  <c r="BD1262" i="165"/>
  <c r="BC1262" i="165"/>
  <c r="AV1262" i="165"/>
  <c r="AQ1262" i="165"/>
  <c r="AX1262" i="165" s="1"/>
  <c r="BH1262" i="165" s="1"/>
  <c r="BI1262" i="165" s="1"/>
  <c r="AO1262" i="165"/>
  <c r="AL1262" i="165"/>
  <c r="AE1262" i="165"/>
  <c r="AN1262" i="165" s="1"/>
  <c r="M1262" i="165" s="1"/>
  <c r="N1262" i="165"/>
  <c r="L1262" i="165"/>
  <c r="BO1262" i="165" s="1"/>
  <c r="K1262" i="165"/>
  <c r="J1262" i="165"/>
  <c r="I1262" i="165"/>
  <c r="H1262" i="165"/>
  <c r="B1262" i="165"/>
  <c r="BG1261" i="165"/>
  <c r="BF1261" i="165"/>
  <c r="BN1261" i="165" s="1"/>
  <c r="BE1261" i="165"/>
  <c r="BD1261" i="165"/>
  <c r="BC1261" i="165"/>
  <c r="AV1261" i="165"/>
  <c r="AQ1261" i="165"/>
  <c r="AX1261" i="165" s="1"/>
  <c r="BH1261" i="165" s="1"/>
  <c r="AL1261" i="165"/>
  <c r="AE1261" i="165"/>
  <c r="AN1261" i="165" s="1"/>
  <c r="AO1261" i="165" s="1"/>
  <c r="L1261" i="165"/>
  <c r="K1261" i="165"/>
  <c r="J1261" i="165"/>
  <c r="I1261" i="165"/>
  <c r="BL1261" i="165" s="1"/>
  <c r="H1261" i="165"/>
  <c r="B1261" i="165"/>
  <c r="BG1260" i="165"/>
  <c r="BF1260" i="165"/>
  <c r="BE1260" i="165"/>
  <c r="BM1260" i="165" s="1"/>
  <c r="BD1260" i="165"/>
  <c r="BC1260" i="165"/>
  <c r="AV1260" i="165"/>
  <c r="AQ1260" i="165"/>
  <c r="AX1260" i="165" s="1"/>
  <c r="AL1260" i="165"/>
  <c r="AE1260" i="165"/>
  <c r="AN1260" i="165" s="1"/>
  <c r="L1260" i="165"/>
  <c r="K1260" i="165"/>
  <c r="J1260" i="165"/>
  <c r="I1260" i="165"/>
  <c r="H1260" i="165"/>
  <c r="B1260" i="165"/>
  <c r="AV1259" i="165"/>
  <c r="AQ1259" i="165"/>
  <c r="AX1259" i="165" s="1"/>
  <c r="AY1259" i="165" s="1"/>
  <c r="AL1259" i="165"/>
  <c r="AE1259" i="165"/>
  <c r="AN1259" i="165" s="1"/>
  <c r="L1259" i="165"/>
  <c r="K1259" i="165"/>
  <c r="J1259" i="165"/>
  <c r="I1259" i="165"/>
  <c r="H1259" i="165"/>
  <c r="B1259" i="165"/>
  <c r="BG1258" i="165"/>
  <c r="BF1258" i="165"/>
  <c r="BE1258" i="165"/>
  <c r="BD1258" i="165"/>
  <c r="BL1258" i="165" s="1"/>
  <c r="BC1258" i="165"/>
  <c r="AV1258" i="165"/>
  <c r="AQ1258" i="165"/>
  <c r="AX1258" i="165" s="1"/>
  <c r="AL1258" i="165"/>
  <c r="AE1258" i="165"/>
  <c r="AN1258" i="165" s="1"/>
  <c r="L1258" i="165"/>
  <c r="K1258" i="165"/>
  <c r="J1258" i="165"/>
  <c r="BM1258" i="165" s="1"/>
  <c r="I1258" i="165"/>
  <c r="H1258" i="165"/>
  <c r="B1258" i="165"/>
  <c r="BG1257" i="165"/>
  <c r="BF1257" i="165"/>
  <c r="BE1257" i="165"/>
  <c r="BD1257" i="165"/>
  <c r="BC1257" i="165"/>
  <c r="AV1257" i="165"/>
  <c r="AQ1257" i="165"/>
  <c r="AX1257" i="165" s="1"/>
  <c r="AL1257" i="165"/>
  <c r="AE1257" i="165"/>
  <c r="AN1257" i="165" s="1"/>
  <c r="L1257" i="165"/>
  <c r="K1257" i="165"/>
  <c r="J1257" i="165"/>
  <c r="I1257" i="165"/>
  <c r="H1257" i="165"/>
  <c r="B1257" i="165"/>
  <c r="BG1256" i="165"/>
  <c r="BO1256" i="165" s="1"/>
  <c r="BF1256" i="165"/>
  <c r="BN1256" i="165" s="1"/>
  <c r="BE1256" i="165"/>
  <c r="BD1256" i="165"/>
  <c r="BL1256" i="165" s="1"/>
  <c r="BC1256" i="165"/>
  <c r="BK1256" i="165" s="1"/>
  <c r="AY1256" i="165"/>
  <c r="AV1256" i="165"/>
  <c r="AQ1256" i="165"/>
  <c r="AX1256" i="165" s="1"/>
  <c r="BH1256" i="165" s="1"/>
  <c r="AL1256" i="165"/>
  <c r="AE1256" i="165"/>
  <c r="AN1256" i="165" s="1"/>
  <c r="M1256" i="165" s="1"/>
  <c r="L1256" i="165"/>
  <c r="K1256" i="165"/>
  <c r="J1256" i="165"/>
  <c r="BM1256" i="165" s="1"/>
  <c r="I1256" i="165"/>
  <c r="H1256" i="165"/>
  <c r="B1256" i="165"/>
  <c r="BG1255" i="165"/>
  <c r="BF1255" i="165"/>
  <c r="BE1255" i="165"/>
  <c r="BD1255" i="165"/>
  <c r="BC1255" i="165"/>
  <c r="AV1255" i="165"/>
  <c r="AQ1255" i="165"/>
  <c r="AX1255" i="165" s="1"/>
  <c r="BH1255" i="165" s="1"/>
  <c r="AL1255" i="165"/>
  <c r="AE1255" i="165"/>
  <c r="AN1255" i="165" s="1"/>
  <c r="AO1255" i="165" s="1"/>
  <c r="L1255" i="165"/>
  <c r="K1255" i="165"/>
  <c r="BN1255" i="165" s="1"/>
  <c r="J1255" i="165"/>
  <c r="I1255" i="165"/>
  <c r="H1255" i="165"/>
  <c r="B1255" i="165"/>
  <c r="BG1254" i="165"/>
  <c r="BF1254" i="165"/>
  <c r="BE1254" i="165"/>
  <c r="BD1254" i="165"/>
  <c r="BC1254" i="165"/>
  <c r="AV1254" i="165"/>
  <c r="AQ1254" i="165"/>
  <c r="AX1254" i="165" s="1"/>
  <c r="AL1254" i="165"/>
  <c r="AE1254" i="165"/>
  <c r="AN1254" i="165" s="1"/>
  <c r="L1254" i="165"/>
  <c r="K1254" i="165"/>
  <c r="J1254" i="165"/>
  <c r="I1254" i="165"/>
  <c r="H1254" i="165"/>
  <c r="B1254" i="165"/>
  <c r="BG1253" i="165"/>
  <c r="BO1253" i="165" s="1"/>
  <c r="BF1253" i="165"/>
  <c r="BE1253" i="165"/>
  <c r="BD1253" i="165"/>
  <c r="BC1253" i="165"/>
  <c r="BK1253" i="165" s="1"/>
  <c r="AV1253" i="165"/>
  <c r="AQ1253" i="165"/>
  <c r="AX1253" i="165" s="1"/>
  <c r="AL1253" i="165"/>
  <c r="AE1253" i="165"/>
  <c r="AN1253" i="165" s="1"/>
  <c r="L1253" i="165"/>
  <c r="K1253" i="165"/>
  <c r="J1253" i="165"/>
  <c r="I1253" i="165"/>
  <c r="H1253" i="165"/>
  <c r="B1253" i="165"/>
  <c r="BG1252" i="165"/>
  <c r="BF1252" i="165"/>
  <c r="BE1252" i="165"/>
  <c r="BD1252" i="165"/>
  <c r="BC1252" i="165"/>
  <c r="AX1252" i="165"/>
  <c r="AV1252" i="165"/>
  <c r="AQ1252" i="165"/>
  <c r="AN1252" i="165"/>
  <c r="AL1252" i="165"/>
  <c r="AE1252" i="165"/>
  <c r="L1252" i="165"/>
  <c r="K1252" i="165"/>
  <c r="J1252" i="165"/>
  <c r="I1252" i="165"/>
  <c r="H1252" i="165"/>
  <c r="B1252" i="165"/>
  <c r="BG1251" i="165"/>
  <c r="BF1251" i="165"/>
  <c r="BN1251" i="165" s="1"/>
  <c r="BE1251" i="165"/>
  <c r="BD1251" i="165"/>
  <c r="BC1251" i="165"/>
  <c r="AV1251" i="165"/>
  <c r="AQ1251" i="165"/>
  <c r="AX1251" i="165" s="1"/>
  <c r="BH1251" i="165" s="1"/>
  <c r="AL1251" i="165"/>
  <c r="AE1251" i="165"/>
  <c r="AN1251" i="165" s="1"/>
  <c r="L1251" i="165"/>
  <c r="K1251" i="165"/>
  <c r="J1251" i="165"/>
  <c r="I1251" i="165"/>
  <c r="BL1251" i="165" s="1"/>
  <c r="H1251" i="165"/>
  <c r="B1251" i="165"/>
  <c r="BG1250" i="165"/>
  <c r="BF1250" i="165"/>
  <c r="BN1250" i="165" s="1"/>
  <c r="BE1250" i="165"/>
  <c r="BD1250" i="165"/>
  <c r="BC1250" i="165"/>
  <c r="AV1250" i="165"/>
  <c r="AQ1250" i="165"/>
  <c r="AX1250" i="165" s="1"/>
  <c r="AL1250" i="165"/>
  <c r="AE1250" i="165"/>
  <c r="AN1250" i="165" s="1"/>
  <c r="L1250" i="165"/>
  <c r="BO1250" i="165" s="1"/>
  <c r="K1250" i="165"/>
  <c r="J1250" i="165"/>
  <c r="I1250" i="165"/>
  <c r="H1250" i="165"/>
  <c r="B1250" i="165"/>
  <c r="BG1249" i="165"/>
  <c r="BF1249" i="165"/>
  <c r="BE1249" i="165"/>
  <c r="BD1249" i="165"/>
  <c r="BL1249" i="165" s="1"/>
  <c r="BC1249" i="165"/>
  <c r="AV1249" i="165"/>
  <c r="AQ1249" i="165"/>
  <c r="AX1249" i="165" s="1"/>
  <c r="AL1249" i="165"/>
  <c r="AE1249" i="165"/>
  <c r="AN1249" i="165" s="1"/>
  <c r="L1249" i="165"/>
  <c r="K1249" i="165"/>
  <c r="J1249" i="165"/>
  <c r="I1249" i="165"/>
  <c r="H1249" i="165"/>
  <c r="B1249" i="165"/>
  <c r="BN1248" i="165"/>
  <c r="BM1248" i="165"/>
  <c r="BL1248" i="165"/>
  <c r="BK1248" i="165"/>
  <c r="BG1248" i="165"/>
  <c r="BO1248" i="165" s="1"/>
  <c r="AV1248" i="165"/>
  <c r="AQ1248" i="165"/>
  <c r="AX1248" i="165" s="1"/>
  <c r="AL1248" i="165"/>
  <c r="AE1248" i="165"/>
  <c r="AN1248" i="165" s="1"/>
  <c r="L1248" i="165"/>
  <c r="B1248" i="165"/>
  <c r="BG1247" i="165"/>
  <c r="BF1247" i="165"/>
  <c r="BN1247" i="165" s="1"/>
  <c r="BE1247" i="165"/>
  <c r="BD1247" i="165"/>
  <c r="BC1247" i="165"/>
  <c r="AX1247" i="165"/>
  <c r="BH1247" i="165" s="1"/>
  <c r="AV1247" i="165"/>
  <c r="AQ1247" i="165"/>
  <c r="AL1247" i="165"/>
  <c r="AE1247" i="165"/>
  <c r="AN1247" i="165" s="1"/>
  <c r="L1247" i="165"/>
  <c r="K1247" i="165"/>
  <c r="J1247" i="165"/>
  <c r="I1247" i="165"/>
  <c r="BL1247" i="165" s="1"/>
  <c r="H1247" i="165"/>
  <c r="B1247" i="165"/>
  <c r="BG1246" i="165"/>
  <c r="BF1246" i="165"/>
  <c r="BN1246" i="165" s="1"/>
  <c r="BE1246" i="165"/>
  <c r="BD1246" i="165"/>
  <c r="BC1246" i="165"/>
  <c r="AV1246" i="165"/>
  <c r="AQ1246" i="165"/>
  <c r="AX1246" i="165" s="1"/>
  <c r="AL1246" i="165"/>
  <c r="AE1246" i="165"/>
  <c r="AN1246" i="165" s="1"/>
  <c r="L1246" i="165"/>
  <c r="K1246" i="165"/>
  <c r="J1246" i="165"/>
  <c r="BM1246" i="165" s="1"/>
  <c r="I1246" i="165"/>
  <c r="H1246" i="165"/>
  <c r="B1246" i="165"/>
  <c r="BG1245" i="165"/>
  <c r="BF1245" i="165"/>
  <c r="BE1245" i="165"/>
  <c r="BD1245" i="165"/>
  <c r="BC1245" i="165"/>
  <c r="AV1245" i="165"/>
  <c r="AQ1245" i="165"/>
  <c r="AX1245" i="165" s="1"/>
  <c r="AL1245" i="165"/>
  <c r="AE1245" i="165"/>
  <c r="AN1245" i="165" s="1"/>
  <c r="L1245" i="165"/>
  <c r="K1245" i="165"/>
  <c r="J1245" i="165"/>
  <c r="I1245" i="165"/>
  <c r="H1245" i="165"/>
  <c r="B1245" i="165"/>
  <c r="BG1244" i="165"/>
  <c r="BO1244" i="165" s="1"/>
  <c r="BF1244" i="165"/>
  <c r="BE1244" i="165"/>
  <c r="BD1244" i="165"/>
  <c r="BC1244" i="165"/>
  <c r="AV1244" i="165"/>
  <c r="AQ1244" i="165"/>
  <c r="AX1244" i="165" s="1"/>
  <c r="BH1244" i="165" s="1"/>
  <c r="BI1244" i="165" s="1"/>
  <c r="AL1244" i="165"/>
  <c r="AE1244" i="165"/>
  <c r="AN1244" i="165" s="1"/>
  <c r="M1244" i="165" s="1"/>
  <c r="L1244" i="165"/>
  <c r="K1244" i="165"/>
  <c r="J1244" i="165"/>
  <c r="I1244" i="165"/>
  <c r="H1244" i="165"/>
  <c r="B1244" i="165"/>
  <c r="BG1243" i="165"/>
  <c r="BF1243" i="165"/>
  <c r="BN1243" i="165" s="1"/>
  <c r="BE1243" i="165"/>
  <c r="BD1243" i="165"/>
  <c r="BC1243" i="165"/>
  <c r="AV1243" i="165"/>
  <c r="AQ1243" i="165"/>
  <c r="AX1243" i="165" s="1"/>
  <c r="BH1243" i="165" s="1"/>
  <c r="AL1243" i="165"/>
  <c r="AE1243" i="165"/>
  <c r="AN1243" i="165" s="1"/>
  <c r="AO1243" i="165" s="1"/>
  <c r="M1243" i="165"/>
  <c r="L1243" i="165"/>
  <c r="K1243" i="165"/>
  <c r="J1243" i="165"/>
  <c r="I1243" i="165"/>
  <c r="H1243" i="165"/>
  <c r="B1243" i="165"/>
  <c r="BG1242" i="165"/>
  <c r="BF1242" i="165"/>
  <c r="BE1242" i="165"/>
  <c r="BM1242" i="165" s="1"/>
  <c r="BD1242" i="165"/>
  <c r="BC1242" i="165"/>
  <c r="AV1242" i="165"/>
  <c r="AQ1242" i="165"/>
  <c r="AX1242" i="165" s="1"/>
  <c r="AL1242" i="165"/>
  <c r="AE1242" i="165"/>
  <c r="AN1242" i="165" s="1"/>
  <c r="L1242" i="165"/>
  <c r="K1242" i="165"/>
  <c r="J1242" i="165"/>
  <c r="I1242" i="165"/>
  <c r="H1242" i="165"/>
  <c r="B1242" i="165"/>
  <c r="BG1241" i="165"/>
  <c r="BF1241" i="165"/>
  <c r="BE1241" i="165"/>
  <c r="BM1241" i="165" s="1"/>
  <c r="BD1241" i="165"/>
  <c r="BC1241" i="165"/>
  <c r="AV1241" i="165"/>
  <c r="AQ1241" i="165"/>
  <c r="AX1241" i="165" s="1"/>
  <c r="AL1241" i="165"/>
  <c r="AE1241" i="165"/>
  <c r="AN1241" i="165" s="1"/>
  <c r="L1241" i="165"/>
  <c r="K1241" i="165"/>
  <c r="BN1241" i="165" s="1"/>
  <c r="J1241" i="165"/>
  <c r="I1241" i="165"/>
  <c r="H1241" i="165"/>
  <c r="B1241" i="165"/>
  <c r="BG1240" i="165"/>
  <c r="BF1240" i="165"/>
  <c r="BE1240" i="165"/>
  <c r="BD1240" i="165"/>
  <c r="BC1240" i="165"/>
  <c r="AV1240" i="165"/>
  <c r="AQ1240" i="165"/>
  <c r="AX1240" i="165" s="1"/>
  <c r="AL1240" i="165"/>
  <c r="AE1240" i="165"/>
  <c r="AN1240" i="165" s="1"/>
  <c r="AO1240" i="165" s="1"/>
  <c r="L1240" i="165"/>
  <c r="K1240" i="165"/>
  <c r="J1240" i="165"/>
  <c r="I1240" i="165"/>
  <c r="H1240" i="165"/>
  <c r="BK1240" i="165" s="1"/>
  <c r="B1240" i="165"/>
  <c r="BG1239" i="165"/>
  <c r="BF1239" i="165"/>
  <c r="BN1239" i="165" s="1"/>
  <c r="BE1239" i="165"/>
  <c r="BD1239" i="165"/>
  <c r="BC1239" i="165"/>
  <c r="AV1239" i="165"/>
  <c r="AQ1239" i="165"/>
  <c r="AX1239" i="165" s="1"/>
  <c r="BH1239" i="165" s="1"/>
  <c r="AL1239" i="165"/>
  <c r="AE1239" i="165"/>
  <c r="AN1239" i="165" s="1"/>
  <c r="L1239" i="165"/>
  <c r="K1239" i="165"/>
  <c r="J1239" i="165"/>
  <c r="I1239" i="165"/>
  <c r="BL1239" i="165" s="1"/>
  <c r="H1239" i="165"/>
  <c r="B1239" i="165"/>
  <c r="BG1238" i="165"/>
  <c r="BF1238" i="165"/>
  <c r="BN1238" i="165" s="1"/>
  <c r="BE1238" i="165"/>
  <c r="BD1238" i="165"/>
  <c r="BC1238" i="165"/>
  <c r="AV1238" i="165"/>
  <c r="AQ1238" i="165"/>
  <c r="AX1238" i="165" s="1"/>
  <c r="AL1238" i="165"/>
  <c r="AE1238" i="165"/>
  <c r="AN1238" i="165" s="1"/>
  <c r="L1238" i="165"/>
  <c r="K1238" i="165"/>
  <c r="J1238" i="165"/>
  <c r="BM1238" i="165" s="1"/>
  <c r="I1238" i="165"/>
  <c r="H1238" i="165"/>
  <c r="B1238" i="165"/>
  <c r="BG1237" i="165"/>
  <c r="BF1237" i="165"/>
  <c r="BE1237" i="165"/>
  <c r="BD1237" i="165"/>
  <c r="BC1237" i="165"/>
  <c r="AV1237" i="165"/>
  <c r="AQ1237" i="165"/>
  <c r="AX1237" i="165" s="1"/>
  <c r="AL1237" i="165"/>
  <c r="AE1237" i="165"/>
  <c r="AN1237" i="165" s="1"/>
  <c r="L1237" i="165"/>
  <c r="K1237" i="165"/>
  <c r="J1237" i="165"/>
  <c r="I1237" i="165"/>
  <c r="H1237" i="165"/>
  <c r="B1237" i="165"/>
  <c r="BG1236" i="165"/>
  <c r="BF1236" i="165"/>
  <c r="BN1236" i="165" s="1"/>
  <c r="BE1236" i="165"/>
  <c r="BD1236" i="165"/>
  <c r="BC1236" i="165"/>
  <c r="AX1236" i="165"/>
  <c r="AV1236" i="165"/>
  <c r="AQ1236" i="165"/>
  <c r="AN1236" i="165"/>
  <c r="AL1236" i="165"/>
  <c r="AE1236" i="165"/>
  <c r="L1236" i="165"/>
  <c r="K1236" i="165"/>
  <c r="J1236" i="165"/>
  <c r="I1236" i="165"/>
  <c r="H1236" i="165"/>
  <c r="B1236" i="165"/>
  <c r="BG1235" i="165"/>
  <c r="BF1235" i="165"/>
  <c r="BE1235" i="165"/>
  <c r="BD1235" i="165"/>
  <c r="BC1235" i="165"/>
  <c r="AX1235" i="165"/>
  <c r="BH1235" i="165" s="1"/>
  <c r="AV1235" i="165"/>
  <c r="AQ1235" i="165"/>
  <c r="AL1235" i="165"/>
  <c r="AE1235" i="165"/>
  <c r="AN1235" i="165" s="1"/>
  <c r="L1235" i="165"/>
  <c r="K1235" i="165"/>
  <c r="J1235" i="165"/>
  <c r="I1235" i="165"/>
  <c r="BL1235" i="165" s="1"/>
  <c r="H1235" i="165"/>
  <c r="B1235" i="165"/>
  <c r="BG1234" i="165"/>
  <c r="BF1234" i="165"/>
  <c r="BE1234" i="165"/>
  <c r="BD1234" i="165"/>
  <c r="BC1234" i="165"/>
  <c r="AV1234" i="165"/>
  <c r="AQ1234" i="165"/>
  <c r="AX1234" i="165" s="1"/>
  <c r="AL1234" i="165"/>
  <c r="AE1234" i="165"/>
  <c r="AN1234" i="165" s="1"/>
  <c r="L1234" i="165"/>
  <c r="K1234" i="165"/>
  <c r="J1234" i="165"/>
  <c r="I1234" i="165"/>
  <c r="H1234" i="165"/>
  <c r="B1234" i="165"/>
  <c r="BG1233" i="165"/>
  <c r="BF1233" i="165"/>
  <c r="BE1233" i="165"/>
  <c r="BD1233" i="165"/>
  <c r="BC1233" i="165"/>
  <c r="AV1233" i="165"/>
  <c r="AQ1233" i="165"/>
  <c r="AX1233" i="165" s="1"/>
  <c r="AL1233" i="165"/>
  <c r="AE1233" i="165"/>
  <c r="AN1233" i="165" s="1"/>
  <c r="L1233" i="165"/>
  <c r="K1233" i="165"/>
  <c r="J1233" i="165"/>
  <c r="I1233" i="165"/>
  <c r="H1233" i="165"/>
  <c r="B1233" i="165"/>
  <c r="BG1232" i="165"/>
  <c r="BF1232" i="165"/>
  <c r="BE1232" i="165"/>
  <c r="BD1232" i="165"/>
  <c r="BC1232" i="165"/>
  <c r="AV1232" i="165"/>
  <c r="AQ1232" i="165"/>
  <c r="AX1232" i="165" s="1"/>
  <c r="AL1232" i="165"/>
  <c r="AE1232" i="165"/>
  <c r="AN1232" i="165" s="1"/>
  <c r="L1232" i="165"/>
  <c r="K1232" i="165"/>
  <c r="J1232" i="165"/>
  <c r="I1232" i="165"/>
  <c r="H1232" i="165"/>
  <c r="B1232" i="165"/>
  <c r="BG1231" i="165"/>
  <c r="BF1231" i="165"/>
  <c r="BE1231" i="165"/>
  <c r="BD1231" i="165"/>
  <c r="BC1231" i="165"/>
  <c r="AV1231" i="165"/>
  <c r="AQ1231" i="165"/>
  <c r="AX1231" i="165" s="1"/>
  <c r="BH1231" i="165" s="1"/>
  <c r="AL1231" i="165"/>
  <c r="AE1231" i="165"/>
  <c r="AN1231" i="165" s="1"/>
  <c r="L1231" i="165"/>
  <c r="K1231" i="165"/>
  <c r="J1231" i="165"/>
  <c r="I1231" i="165"/>
  <c r="H1231" i="165"/>
  <c r="B1231" i="165"/>
  <c r="BG1230" i="165"/>
  <c r="BF1230" i="165"/>
  <c r="BE1230" i="165"/>
  <c r="BD1230" i="165"/>
  <c r="BL1230" i="165" s="1"/>
  <c r="BC1230" i="165"/>
  <c r="AV1230" i="165"/>
  <c r="AQ1230" i="165"/>
  <c r="AX1230" i="165" s="1"/>
  <c r="AL1230" i="165"/>
  <c r="AE1230" i="165"/>
  <c r="AN1230" i="165" s="1"/>
  <c r="L1230" i="165"/>
  <c r="BO1230" i="165" s="1"/>
  <c r="K1230" i="165"/>
  <c r="J1230" i="165"/>
  <c r="I1230" i="165"/>
  <c r="H1230" i="165"/>
  <c r="B1230" i="165"/>
  <c r="BG1229" i="165"/>
  <c r="BF1229" i="165"/>
  <c r="BE1229" i="165"/>
  <c r="BD1229" i="165"/>
  <c r="BL1229" i="165" s="1"/>
  <c r="BC1229" i="165"/>
  <c r="AV1229" i="165"/>
  <c r="AQ1229" i="165"/>
  <c r="AX1229" i="165" s="1"/>
  <c r="AL1229" i="165"/>
  <c r="AE1229" i="165"/>
  <c r="AN1229" i="165" s="1"/>
  <c r="L1229" i="165"/>
  <c r="K1229" i="165"/>
  <c r="J1229" i="165"/>
  <c r="I1229" i="165"/>
  <c r="H1229" i="165"/>
  <c r="B1229" i="165"/>
  <c r="BO1228" i="165"/>
  <c r="BG1228" i="165"/>
  <c r="BF1228" i="165"/>
  <c r="BE1228" i="165"/>
  <c r="BD1228" i="165"/>
  <c r="BL1228" i="165" s="1"/>
  <c r="BC1228" i="165"/>
  <c r="BK1228" i="165" s="1"/>
  <c r="AV1228" i="165"/>
  <c r="AQ1228" i="165"/>
  <c r="AX1228" i="165" s="1"/>
  <c r="BH1228" i="165" s="1"/>
  <c r="AL1228" i="165"/>
  <c r="AE1228" i="165"/>
  <c r="AN1228" i="165" s="1"/>
  <c r="M1228" i="165" s="1"/>
  <c r="N1228" i="165" s="1"/>
  <c r="L1228" i="165"/>
  <c r="K1228" i="165"/>
  <c r="J1228" i="165"/>
  <c r="BM1228" i="165" s="1"/>
  <c r="I1228" i="165"/>
  <c r="H1228" i="165"/>
  <c r="B1228" i="165"/>
  <c r="BN1227" i="165"/>
  <c r="BG1227" i="165"/>
  <c r="BF1227" i="165"/>
  <c r="BE1227" i="165"/>
  <c r="BD1227" i="165"/>
  <c r="BC1227" i="165"/>
  <c r="AV1227" i="165"/>
  <c r="AQ1227" i="165"/>
  <c r="AX1227" i="165" s="1"/>
  <c r="BH1227" i="165" s="1"/>
  <c r="AL1227" i="165"/>
  <c r="AE1227" i="165"/>
  <c r="AN1227" i="165" s="1"/>
  <c r="L1227" i="165"/>
  <c r="K1227" i="165"/>
  <c r="J1227" i="165"/>
  <c r="I1227" i="165"/>
  <c r="H1227" i="165"/>
  <c r="B1227" i="165"/>
  <c r="BG1226" i="165"/>
  <c r="BF1226" i="165"/>
  <c r="BE1226" i="165"/>
  <c r="BD1226" i="165"/>
  <c r="BC1226" i="165"/>
  <c r="AV1226" i="165"/>
  <c r="AQ1226" i="165"/>
  <c r="AX1226" i="165" s="1"/>
  <c r="AL1226" i="165"/>
  <c r="AE1226" i="165"/>
  <c r="AN1226" i="165" s="1"/>
  <c r="L1226" i="165"/>
  <c r="K1226" i="165"/>
  <c r="J1226" i="165"/>
  <c r="I1226" i="165"/>
  <c r="H1226" i="165"/>
  <c r="B1226" i="165"/>
  <c r="BG1225" i="165"/>
  <c r="BF1225" i="165"/>
  <c r="BE1225" i="165"/>
  <c r="BD1225" i="165"/>
  <c r="BC1225" i="165"/>
  <c r="AV1225" i="165"/>
  <c r="AQ1225" i="165"/>
  <c r="AX1225" i="165" s="1"/>
  <c r="AL1225" i="165"/>
  <c r="AE1225" i="165"/>
  <c r="AN1225" i="165" s="1"/>
  <c r="L1225" i="165"/>
  <c r="K1225" i="165"/>
  <c r="J1225" i="165"/>
  <c r="I1225" i="165"/>
  <c r="H1225" i="165"/>
  <c r="B1225" i="165"/>
  <c r="BG1224" i="165"/>
  <c r="BF1224" i="165"/>
  <c r="BN1224" i="165" s="1"/>
  <c r="BE1224" i="165"/>
  <c r="BD1224" i="165"/>
  <c r="BC1224" i="165"/>
  <c r="AV1224" i="165"/>
  <c r="AQ1224" i="165"/>
  <c r="AX1224" i="165" s="1"/>
  <c r="BH1224" i="165" s="1"/>
  <c r="AL1224" i="165"/>
  <c r="AE1224" i="165"/>
  <c r="AN1224" i="165" s="1"/>
  <c r="L1224" i="165"/>
  <c r="K1224" i="165"/>
  <c r="J1224" i="165"/>
  <c r="I1224" i="165"/>
  <c r="H1224" i="165"/>
  <c r="BK1224" i="165" s="1"/>
  <c r="B1224" i="165"/>
  <c r="BG1223" i="165"/>
  <c r="BF1223" i="165"/>
  <c r="BN1223" i="165" s="1"/>
  <c r="BE1223" i="165"/>
  <c r="BD1223" i="165"/>
  <c r="BC1223" i="165"/>
  <c r="BK1223" i="165" s="1"/>
  <c r="AV1223" i="165"/>
  <c r="AQ1223" i="165"/>
  <c r="AX1223" i="165" s="1"/>
  <c r="AL1223" i="165"/>
  <c r="AE1223" i="165"/>
  <c r="AN1223" i="165" s="1"/>
  <c r="AO1223" i="165" s="1"/>
  <c r="L1223" i="165"/>
  <c r="K1223" i="165"/>
  <c r="J1223" i="165"/>
  <c r="I1223" i="165"/>
  <c r="H1223" i="165"/>
  <c r="B1223" i="165"/>
  <c r="AY1222" i="165"/>
  <c r="AQ1222" i="165"/>
  <c r="AU1222" i="165" s="1"/>
  <c r="AV1222" i="165" s="1"/>
  <c r="AO1222" i="165"/>
  <c r="AE1222" i="165"/>
  <c r="AK1222" i="165" s="1"/>
  <c r="M1222" i="165"/>
  <c r="L1222" i="165"/>
  <c r="J1222" i="165"/>
  <c r="I1222" i="165"/>
  <c r="H1222" i="165"/>
  <c r="B1222" i="165"/>
  <c r="BG1221" i="165"/>
  <c r="BF1221" i="165"/>
  <c r="BE1221" i="165"/>
  <c r="BD1221" i="165"/>
  <c r="BC1221" i="165"/>
  <c r="AV1221" i="165"/>
  <c r="AQ1221" i="165"/>
  <c r="AX1221" i="165" s="1"/>
  <c r="AL1221" i="165"/>
  <c r="AE1221" i="165"/>
  <c r="AN1221" i="165" s="1"/>
  <c r="AO1221" i="165" s="1"/>
  <c r="L1221" i="165"/>
  <c r="K1221" i="165"/>
  <c r="J1221" i="165"/>
  <c r="I1221" i="165"/>
  <c r="H1221" i="165"/>
  <c r="B1221" i="165"/>
  <c r="BG1220" i="165"/>
  <c r="BF1220" i="165"/>
  <c r="BE1220" i="165"/>
  <c r="BM1220" i="165" s="1"/>
  <c r="BD1220" i="165"/>
  <c r="BC1220" i="165"/>
  <c r="AV1220" i="165"/>
  <c r="AQ1220" i="165"/>
  <c r="AX1220" i="165" s="1"/>
  <c r="AY1220" i="165" s="1"/>
  <c r="AL1220" i="165"/>
  <c r="AE1220" i="165"/>
  <c r="AN1220" i="165" s="1"/>
  <c r="AO1220" i="165" s="1"/>
  <c r="L1220" i="165"/>
  <c r="K1220" i="165"/>
  <c r="J1220" i="165"/>
  <c r="I1220" i="165"/>
  <c r="H1220" i="165"/>
  <c r="B1220" i="165"/>
  <c r="BG1219" i="165"/>
  <c r="BF1219" i="165"/>
  <c r="BE1219" i="165"/>
  <c r="BM1219" i="165" s="1"/>
  <c r="BD1219" i="165"/>
  <c r="BC1219" i="165"/>
  <c r="AV1219" i="165"/>
  <c r="AQ1219" i="165"/>
  <c r="AX1219" i="165" s="1"/>
  <c r="AY1219" i="165" s="1"/>
  <c r="AL1219" i="165"/>
  <c r="AE1219" i="165"/>
  <c r="AN1219" i="165" s="1"/>
  <c r="AO1219" i="165" s="1"/>
  <c r="L1219" i="165"/>
  <c r="K1219" i="165"/>
  <c r="J1219" i="165"/>
  <c r="I1219" i="165"/>
  <c r="H1219" i="165"/>
  <c r="B1219" i="165"/>
  <c r="BG1218" i="165"/>
  <c r="BF1218" i="165"/>
  <c r="BE1218" i="165"/>
  <c r="BD1218" i="165"/>
  <c r="BC1218" i="165"/>
  <c r="AV1218" i="165"/>
  <c r="AQ1218" i="165"/>
  <c r="AX1218" i="165" s="1"/>
  <c r="AY1218" i="165" s="1"/>
  <c r="AL1218" i="165"/>
  <c r="AE1218" i="165"/>
  <c r="AN1218" i="165" s="1"/>
  <c r="M1218" i="165" s="1"/>
  <c r="L1218" i="165"/>
  <c r="K1218" i="165"/>
  <c r="J1218" i="165"/>
  <c r="I1218" i="165"/>
  <c r="H1218" i="165"/>
  <c r="B1218" i="165"/>
  <c r="BG1217" i="165"/>
  <c r="BF1217" i="165"/>
  <c r="BE1217" i="165"/>
  <c r="BD1217" i="165"/>
  <c r="BC1217" i="165"/>
  <c r="AV1217" i="165"/>
  <c r="AQ1217" i="165"/>
  <c r="AX1217" i="165" s="1"/>
  <c r="BH1217" i="165" s="1"/>
  <c r="AN1217" i="165"/>
  <c r="AO1217" i="165" s="1"/>
  <c r="AL1217" i="165"/>
  <c r="AE1217" i="165"/>
  <c r="L1217" i="165"/>
  <c r="K1217" i="165"/>
  <c r="J1217" i="165"/>
  <c r="I1217" i="165"/>
  <c r="H1217" i="165"/>
  <c r="B1217" i="165"/>
  <c r="BG1216" i="165"/>
  <c r="BF1216" i="165"/>
  <c r="BE1216" i="165"/>
  <c r="BD1216" i="165"/>
  <c r="BC1216" i="165"/>
  <c r="AV1216" i="165"/>
  <c r="AQ1216" i="165"/>
  <c r="AX1216" i="165" s="1"/>
  <c r="AY1216" i="165" s="1"/>
  <c r="AL1216" i="165"/>
  <c r="AE1216" i="165"/>
  <c r="AN1216" i="165" s="1"/>
  <c r="M1216" i="165" s="1"/>
  <c r="L1216" i="165"/>
  <c r="K1216" i="165"/>
  <c r="J1216" i="165"/>
  <c r="I1216" i="165"/>
  <c r="H1216" i="165"/>
  <c r="B1216" i="165"/>
  <c r="BG1215" i="165"/>
  <c r="BF1215" i="165"/>
  <c r="BE1215" i="165"/>
  <c r="BD1215" i="165"/>
  <c r="BL1215" i="165" s="1"/>
  <c r="BC1215" i="165"/>
  <c r="AV1215" i="165"/>
  <c r="AQ1215" i="165"/>
  <c r="AX1215" i="165" s="1"/>
  <c r="AY1215" i="165" s="1"/>
  <c r="AL1215" i="165"/>
  <c r="AE1215" i="165"/>
  <c r="AN1215" i="165" s="1"/>
  <c r="AO1215" i="165" s="1"/>
  <c r="L1215" i="165"/>
  <c r="K1215" i="165"/>
  <c r="J1215" i="165"/>
  <c r="I1215" i="165"/>
  <c r="H1215" i="165"/>
  <c r="B1215" i="165"/>
  <c r="BK1214" i="165"/>
  <c r="BG1214" i="165"/>
  <c r="BF1214" i="165"/>
  <c r="BE1214" i="165"/>
  <c r="BD1214" i="165"/>
  <c r="BL1214" i="165" s="1"/>
  <c r="BC1214" i="165"/>
  <c r="AV1214" i="165"/>
  <c r="AQ1214" i="165"/>
  <c r="AX1214" i="165" s="1"/>
  <c r="AL1214" i="165"/>
  <c r="AE1214" i="165"/>
  <c r="AN1214" i="165" s="1"/>
  <c r="L1214" i="165"/>
  <c r="BO1214" i="165" s="1"/>
  <c r="K1214" i="165"/>
  <c r="J1214" i="165"/>
  <c r="BM1214" i="165" s="1"/>
  <c r="I1214" i="165"/>
  <c r="H1214" i="165"/>
  <c r="B1214" i="165"/>
  <c r="BO1213" i="165"/>
  <c r="BG1213" i="165"/>
  <c r="BF1213" i="165"/>
  <c r="BN1213" i="165" s="1"/>
  <c r="BE1213" i="165"/>
  <c r="BD1213" i="165"/>
  <c r="BC1213" i="165"/>
  <c r="AX1213" i="165"/>
  <c r="BH1213" i="165" s="1"/>
  <c r="AV1213" i="165"/>
  <c r="AQ1213" i="165"/>
  <c r="AL1213" i="165"/>
  <c r="AE1213" i="165"/>
  <c r="AN1213" i="165" s="1"/>
  <c r="L1213" i="165"/>
  <c r="K1213" i="165"/>
  <c r="J1213" i="165"/>
  <c r="I1213" i="165"/>
  <c r="BL1213" i="165" s="1"/>
  <c r="H1213" i="165"/>
  <c r="B1213" i="165"/>
  <c r="BG1212" i="165"/>
  <c r="BF1212" i="165"/>
  <c r="BN1212" i="165" s="1"/>
  <c r="BE1212" i="165"/>
  <c r="BM1212" i="165" s="1"/>
  <c r="BD1212" i="165"/>
  <c r="BC1212" i="165"/>
  <c r="AV1212" i="165"/>
  <c r="AQ1212" i="165"/>
  <c r="AX1212" i="165" s="1"/>
  <c r="AL1212" i="165"/>
  <c r="AE1212" i="165"/>
  <c r="AN1212" i="165" s="1"/>
  <c r="AO1212" i="165" s="1"/>
  <c r="L1212" i="165"/>
  <c r="BO1212" i="165" s="1"/>
  <c r="K1212" i="165"/>
  <c r="J1212" i="165"/>
  <c r="I1212" i="165"/>
  <c r="H1212" i="165"/>
  <c r="B1212" i="165"/>
  <c r="BG1211" i="165"/>
  <c r="BF1211" i="165"/>
  <c r="BE1211" i="165"/>
  <c r="BM1211" i="165" s="1"/>
  <c r="BD1211" i="165"/>
  <c r="BC1211" i="165"/>
  <c r="AV1211" i="165"/>
  <c r="AQ1211" i="165"/>
  <c r="AX1211" i="165" s="1"/>
  <c r="AL1211" i="165"/>
  <c r="AE1211" i="165"/>
  <c r="AN1211" i="165" s="1"/>
  <c r="L1211" i="165"/>
  <c r="K1211" i="165"/>
  <c r="BN1211" i="165" s="1"/>
  <c r="J1211" i="165"/>
  <c r="I1211" i="165"/>
  <c r="H1211" i="165"/>
  <c r="B1211" i="165"/>
  <c r="BG1210" i="165"/>
  <c r="BF1210" i="165"/>
  <c r="BE1210" i="165"/>
  <c r="BD1210" i="165"/>
  <c r="BL1210" i="165" s="1"/>
  <c r="BC1210" i="165"/>
  <c r="AV1210" i="165"/>
  <c r="AQ1210" i="165"/>
  <c r="AX1210" i="165" s="1"/>
  <c r="AL1210" i="165"/>
  <c r="AE1210" i="165"/>
  <c r="AN1210" i="165" s="1"/>
  <c r="L1210" i="165"/>
  <c r="K1210" i="165"/>
  <c r="J1210" i="165"/>
  <c r="I1210" i="165"/>
  <c r="H1210" i="165"/>
  <c r="B1210" i="165"/>
  <c r="BH1209" i="165"/>
  <c r="BG1209" i="165"/>
  <c r="BF1209" i="165"/>
  <c r="BE1209" i="165"/>
  <c r="BC1209" i="165"/>
  <c r="AY1209" i="165"/>
  <c r="AQ1209" i="165"/>
  <c r="AS1209" i="165" s="1"/>
  <c r="AO1209" i="165"/>
  <c r="AE1209" i="165"/>
  <c r="AI1209" i="165" s="1"/>
  <c r="M1209" i="165"/>
  <c r="BP1209" i="165" s="1"/>
  <c r="L1209" i="165"/>
  <c r="K1209" i="165"/>
  <c r="J1209" i="165"/>
  <c r="H1209" i="165"/>
  <c r="B1209" i="165"/>
  <c r="BH1208" i="165"/>
  <c r="BG1208" i="165"/>
  <c r="BF1208" i="165"/>
  <c r="BC1208" i="165"/>
  <c r="AY1208" i="165"/>
  <c r="AQ1208" i="165"/>
  <c r="AS1208" i="165" s="1"/>
  <c r="AO1208" i="165"/>
  <c r="AE1208" i="165"/>
  <c r="AJ1208" i="165" s="1"/>
  <c r="J1208" i="165" s="1"/>
  <c r="M1208" i="165"/>
  <c r="L1208" i="165"/>
  <c r="BO1208" i="165" s="1"/>
  <c r="K1208" i="165"/>
  <c r="BN1208" i="165" s="1"/>
  <c r="H1208" i="165"/>
  <c r="BK1208" i="165" s="1"/>
  <c r="B1208" i="165"/>
  <c r="AY1207" i="165"/>
  <c r="AQ1207" i="165"/>
  <c r="AU1207" i="165" s="1"/>
  <c r="AV1207" i="165" s="1"/>
  <c r="AO1207" i="165"/>
  <c r="AE1207" i="165"/>
  <c r="AK1207" i="165" s="1"/>
  <c r="M1207" i="165"/>
  <c r="L1207" i="165"/>
  <c r="J1207" i="165"/>
  <c r="I1207" i="165"/>
  <c r="H1207" i="165"/>
  <c r="B1207" i="165"/>
  <c r="AY1206" i="165"/>
  <c r="AQ1206" i="165"/>
  <c r="AU1206" i="165" s="1"/>
  <c r="AV1206" i="165" s="1"/>
  <c r="AO1206" i="165"/>
  <c r="AE1206" i="165"/>
  <c r="AK1206" i="165" s="1"/>
  <c r="K1206" i="165" s="1"/>
  <c r="M1206" i="165"/>
  <c r="L1206" i="165"/>
  <c r="N1206" i="165" s="1"/>
  <c r="J1206" i="165"/>
  <c r="I1206" i="165"/>
  <c r="H1206" i="165"/>
  <c r="B1206" i="165"/>
  <c r="AY1205" i="165"/>
  <c r="AQ1205" i="165"/>
  <c r="AU1205" i="165" s="1"/>
  <c r="AV1205" i="165" s="1"/>
  <c r="AO1205" i="165"/>
  <c r="AE1205" i="165"/>
  <c r="AK1205" i="165" s="1"/>
  <c r="M1205" i="165"/>
  <c r="L1205" i="165"/>
  <c r="J1205" i="165"/>
  <c r="I1205" i="165"/>
  <c r="H1205" i="165"/>
  <c r="B1205" i="165"/>
  <c r="AV1204" i="165"/>
  <c r="AQ1204" i="165"/>
  <c r="AX1204" i="165" s="1"/>
  <c r="AY1204" i="165" s="1"/>
  <c r="AL1204" i="165"/>
  <c r="AE1204" i="165"/>
  <c r="AN1204" i="165" s="1"/>
  <c r="L1204" i="165"/>
  <c r="K1204" i="165"/>
  <c r="J1204" i="165"/>
  <c r="I1204" i="165"/>
  <c r="H1204" i="165"/>
  <c r="B1204" i="165"/>
  <c r="AV1203" i="165"/>
  <c r="AQ1203" i="165"/>
  <c r="AX1203" i="165" s="1"/>
  <c r="AY1203" i="165" s="1"/>
  <c r="AL1203" i="165"/>
  <c r="AE1203" i="165"/>
  <c r="AN1203" i="165" s="1"/>
  <c r="L1203" i="165"/>
  <c r="K1203" i="165"/>
  <c r="J1203" i="165"/>
  <c r="I1203" i="165"/>
  <c r="H1203" i="165"/>
  <c r="B1203" i="165"/>
  <c r="BG1202" i="165"/>
  <c r="BO1202" i="165" s="1"/>
  <c r="BF1202" i="165"/>
  <c r="BE1202" i="165"/>
  <c r="BD1202" i="165"/>
  <c r="BC1202" i="165"/>
  <c r="BK1202" i="165" s="1"/>
  <c r="AV1202" i="165"/>
  <c r="AQ1202" i="165"/>
  <c r="AX1202" i="165" s="1"/>
  <c r="AL1202" i="165"/>
  <c r="AE1202" i="165"/>
  <c r="AN1202" i="165" s="1"/>
  <c r="L1202" i="165"/>
  <c r="K1202" i="165"/>
  <c r="J1202" i="165"/>
  <c r="I1202" i="165"/>
  <c r="H1202" i="165"/>
  <c r="B1202" i="165"/>
  <c r="BG1201" i="165"/>
  <c r="BF1201" i="165"/>
  <c r="BN1201" i="165" s="1"/>
  <c r="BE1201" i="165"/>
  <c r="BD1201" i="165"/>
  <c r="BC1201" i="165"/>
  <c r="AV1201" i="165"/>
  <c r="AQ1201" i="165"/>
  <c r="AX1201" i="165" s="1"/>
  <c r="BH1201" i="165" s="1"/>
  <c r="AL1201" i="165"/>
  <c r="AE1201" i="165"/>
  <c r="AN1201" i="165" s="1"/>
  <c r="AO1201" i="165" s="1"/>
  <c r="L1201" i="165"/>
  <c r="K1201" i="165"/>
  <c r="J1201" i="165"/>
  <c r="I1201" i="165"/>
  <c r="BL1201" i="165" s="1"/>
  <c r="H1201" i="165"/>
  <c r="B1201" i="165"/>
  <c r="BG1200" i="165"/>
  <c r="BF1200" i="165"/>
  <c r="BE1200" i="165"/>
  <c r="BM1200" i="165" s="1"/>
  <c r="BD1200" i="165"/>
  <c r="BC1200" i="165"/>
  <c r="AV1200" i="165"/>
  <c r="AQ1200" i="165"/>
  <c r="AX1200" i="165" s="1"/>
  <c r="AL1200" i="165"/>
  <c r="AE1200" i="165"/>
  <c r="AN1200" i="165" s="1"/>
  <c r="L1200" i="165"/>
  <c r="K1200" i="165"/>
  <c r="J1200" i="165"/>
  <c r="I1200" i="165"/>
  <c r="H1200" i="165"/>
  <c r="B1200" i="165"/>
  <c r="BG1199" i="165"/>
  <c r="BF1199" i="165"/>
  <c r="BE1199" i="165"/>
  <c r="BD1199" i="165"/>
  <c r="BL1199" i="165" s="1"/>
  <c r="BC1199" i="165"/>
  <c r="AV1199" i="165"/>
  <c r="AQ1199" i="165"/>
  <c r="AX1199" i="165" s="1"/>
  <c r="AL1199" i="165"/>
  <c r="AE1199" i="165"/>
  <c r="AN1199" i="165" s="1"/>
  <c r="L1199" i="165"/>
  <c r="K1199" i="165"/>
  <c r="J1199" i="165"/>
  <c r="I1199" i="165"/>
  <c r="H1199" i="165"/>
  <c r="B1199" i="165"/>
  <c r="BG1198" i="165"/>
  <c r="BF1198" i="165"/>
  <c r="BE1198" i="165"/>
  <c r="BD1198" i="165"/>
  <c r="BC1198" i="165"/>
  <c r="AV1198" i="165"/>
  <c r="AQ1198" i="165"/>
  <c r="AX1198" i="165" s="1"/>
  <c r="AL1198" i="165"/>
  <c r="AE1198" i="165"/>
  <c r="AN1198" i="165" s="1"/>
  <c r="L1198" i="165"/>
  <c r="K1198" i="165"/>
  <c r="J1198" i="165"/>
  <c r="I1198" i="165"/>
  <c r="H1198" i="165"/>
  <c r="B1198" i="165"/>
  <c r="BK1197" i="165"/>
  <c r="BG1197" i="165"/>
  <c r="BF1197" i="165"/>
  <c r="BN1197" i="165" s="1"/>
  <c r="BE1197" i="165"/>
  <c r="BD1197" i="165"/>
  <c r="BC1197" i="165"/>
  <c r="AV1197" i="165"/>
  <c r="AQ1197" i="165"/>
  <c r="AX1197" i="165" s="1"/>
  <c r="BH1197" i="165" s="1"/>
  <c r="AL1197" i="165"/>
  <c r="AE1197" i="165"/>
  <c r="AN1197" i="165" s="1"/>
  <c r="L1197" i="165"/>
  <c r="BO1197" i="165" s="1"/>
  <c r="K1197" i="165"/>
  <c r="J1197" i="165"/>
  <c r="I1197" i="165"/>
  <c r="H1197" i="165"/>
  <c r="B1197" i="165"/>
  <c r="BG1196" i="165"/>
  <c r="BF1196" i="165"/>
  <c r="BE1196" i="165"/>
  <c r="BM1196" i="165" s="1"/>
  <c r="BD1196" i="165"/>
  <c r="BC1196" i="165"/>
  <c r="AV1196" i="165"/>
  <c r="AQ1196" i="165"/>
  <c r="AX1196" i="165" s="1"/>
  <c r="AL1196" i="165"/>
  <c r="AE1196" i="165"/>
  <c r="AN1196" i="165" s="1"/>
  <c r="L1196" i="165"/>
  <c r="K1196" i="165"/>
  <c r="J1196" i="165"/>
  <c r="I1196" i="165"/>
  <c r="H1196" i="165"/>
  <c r="B1196" i="165"/>
  <c r="BG1195" i="165"/>
  <c r="BF1195" i="165"/>
  <c r="BE1195" i="165"/>
  <c r="BD1195" i="165"/>
  <c r="BL1195" i="165" s="1"/>
  <c r="BC1195" i="165"/>
  <c r="AV1195" i="165"/>
  <c r="AQ1195" i="165"/>
  <c r="AX1195" i="165" s="1"/>
  <c r="AL1195" i="165"/>
  <c r="AE1195" i="165"/>
  <c r="AN1195" i="165" s="1"/>
  <c r="L1195" i="165"/>
  <c r="K1195" i="165"/>
  <c r="J1195" i="165"/>
  <c r="I1195" i="165"/>
  <c r="H1195" i="165"/>
  <c r="B1195" i="165"/>
  <c r="BG1194" i="165"/>
  <c r="BO1194" i="165" s="1"/>
  <c r="BF1194" i="165"/>
  <c r="BE1194" i="165"/>
  <c r="BD1194" i="165"/>
  <c r="BC1194" i="165"/>
  <c r="BK1194" i="165" s="1"/>
  <c r="AV1194" i="165"/>
  <c r="AQ1194" i="165"/>
  <c r="AX1194" i="165" s="1"/>
  <c r="AL1194" i="165"/>
  <c r="AE1194" i="165"/>
  <c r="AN1194" i="165" s="1"/>
  <c r="L1194" i="165"/>
  <c r="K1194" i="165"/>
  <c r="J1194" i="165"/>
  <c r="I1194" i="165"/>
  <c r="BL1194" i="165" s="1"/>
  <c r="H1194" i="165"/>
  <c r="B1194" i="165"/>
  <c r="BG1193" i="165"/>
  <c r="BF1193" i="165"/>
  <c r="BN1193" i="165" s="1"/>
  <c r="BE1193" i="165"/>
  <c r="BD1193" i="165"/>
  <c r="BC1193" i="165"/>
  <c r="AV1193" i="165"/>
  <c r="AQ1193" i="165"/>
  <c r="AX1193" i="165" s="1"/>
  <c r="BH1193" i="165" s="1"/>
  <c r="AL1193" i="165"/>
  <c r="AE1193" i="165"/>
  <c r="AN1193" i="165" s="1"/>
  <c r="L1193" i="165"/>
  <c r="K1193" i="165"/>
  <c r="J1193" i="165"/>
  <c r="I1193" i="165"/>
  <c r="BL1193" i="165" s="1"/>
  <c r="H1193" i="165"/>
  <c r="B1193" i="165"/>
  <c r="BG1192" i="165"/>
  <c r="BF1192" i="165"/>
  <c r="BE1192" i="165"/>
  <c r="BM1192" i="165" s="1"/>
  <c r="BD1192" i="165"/>
  <c r="BC1192" i="165"/>
  <c r="AV1192" i="165"/>
  <c r="AQ1192" i="165"/>
  <c r="AX1192" i="165" s="1"/>
  <c r="AY1192" i="165" s="1"/>
  <c r="AL1192" i="165"/>
  <c r="AE1192" i="165"/>
  <c r="AN1192" i="165" s="1"/>
  <c r="AO1192" i="165" s="1"/>
  <c r="M1192" i="165"/>
  <c r="L1192" i="165"/>
  <c r="BO1192" i="165" s="1"/>
  <c r="K1192" i="165"/>
  <c r="J1192" i="165"/>
  <c r="I1192" i="165"/>
  <c r="H1192" i="165"/>
  <c r="B1192" i="165"/>
  <c r="BG1191" i="165"/>
  <c r="BF1191" i="165"/>
  <c r="BE1191" i="165"/>
  <c r="BD1191" i="165"/>
  <c r="BL1191" i="165" s="1"/>
  <c r="BC1191" i="165"/>
  <c r="AV1191" i="165"/>
  <c r="AQ1191" i="165"/>
  <c r="AX1191" i="165" s="1"/>
  <c r="AL1191" i="165"/>
  <c r="AE1191" i="165"/>
  <c r="AN1191" i="165" s="1"/>
  <c r="L1191" i="165"/>
  <c r="K1191" i="165"/>
  <c r="J1191" i="165"/>
  <c r="I1191" i="165"/>
  <c r="H1191" i="165"/>
  <c r="B1191" i="165"/>
  <c r="BK1190" i="165"/>
  <c r="BG1190" i="165"/>
  <c r="BF1190" i="165"/>
  <c r="BN1190" i="165" s="1"/>
  <c r="BE1190" i="165"/>
  <c r="BD1190" i="165"/>
  <c r="BL1190" i="165" s="1"/>
  <c r="BC1190" i="165"/>
  <c r="AV1190" i="165"/>
  <c r="AQ1190" i="165"/>
  <c r="AX1190" i="165" s="1"/>
  <c r="AL1190" i="165"/>
  <c r="AE1190" i="165"/>
  <c r="AN1190" i="165" s="1"/>
  <c r="L1190" i="165"/>
  <c r="BO1190" i="165" s="1"/>
  <c r="K1190" i="165"/>
  <c r="J1190" i="165"/>
  <c r="BM1190" i="165" s="1"/>
  <c r="I1190" i="165"/>
  <c r="H1190" i="165"/>
  <c r="B1190" i="165"/>
  <c r="BO1189" i="165"/>
  <c r="BG1189" i="165"/>
  <c r="BF1189" i="165"/>
  <c r="BE1189" i="165"/>
  <c r="BD1189" i="165"/>
  <c r="BC1189" i="165"/>
  <c r="BK1189" i="165" s="1"/>
  <c r="AV1189" i="165"/>
  <c r="AQ1189" i="165"/>
  <c r="AX1189" i="165" s="1"/>
  <c r="BH1189" i="165" s="1"/>
  <c r="AL1189" i="165"/>
  <c r="AE1189" i="165"/>
  <c r="AN1189" i="165" s="1"/>
  <c r="AO1189" i="165" s="1"/>
  <c r="L1189" i="165"/>
  <c r="K1189" i="165"/>
  <c r="J1189" i="165"/>
  <c r="I1189" i="165"/>
  <c r="BL1189" i="165" s="1"/>
  <c r="H1189" i="165"/>
  <c r="B1189" i="165"/>
  <c r="BG1188" i="165"/>
  <c r="BF1188" i="165"/>
  <c r="BN1188" i="165" s="1"/>
  <c r="BE1188" i="165"/>
  <c r="BD1188" i="165"/>
  <c r="BC1188" i="165"/>
  <c r="AV1188" i="165"/>
  <c r="AQ1188" i="165"/>
  <c r="AX1188" i="165" s="1"/>
  <c r="AL1188" i="165"/>
  <c r="AE1188" i="165"/>
  <c r="AN1188" i="165" s="1"/>
  <c r="AO1188" i="165" s="1"/>
  <c r="L1188" i="165"/>
  <c r="BO1188" i="165" s="1"/>
  <c r="K1188" i="165"/>
  <c r="J1188" i="165"/>
  <c r="I1188" i="165"/>
  <c r="H1188" i="165"/>
  <c r="B1188" i="165"/>
  <c r="BG1187" i="165"/>
  <c r="BO1187" i="165" s="1"/>
  <c r="BF1187" i="165"/>
  <c r="BE1187" i="165"/>
  <c r="BM1187" i="165" s="1"/>
  <c r="BD1187" i="165"/>
  <c r="BC1187" i="165"/>
  <c r="BK1187" i="165" s="1"/>
  <c r="AV1187" i="165"/>
  <c r="AQ1187" i="165"/>
  <c r="AX1187" i="165" s="1"/>
  <c r="AL1187" i="165"/>
  <c r="AE1187" i="165"/>
  <c r="AN1187" i="165" s="1"/>
  <c r="L1187" i="165"/>
  <c r="K1187" i="165"/>
  <c r="BN1187" i="165" s="1"/>
  <c r="J1187" i="165"/>
  <c r="I1187" i="165"/>
  <c r="H1187" i="165"/>
  <c r="B1187" i="165"/>
  <c r="BG1186" i="165"/>
  <c r="BF1186" i="165"/>
  <c r="BE1186" i="165"/>
  <c r="BD1186" i="165"/>
  <c r="BL1186" i="165" s="1"/>
  <c r="BC1186" i="165"/>
  <c r="AV1186" i="165"/>
  <c r="AQ1186" i="165"/>
  <c r="AX1186" i="165" s="1"/>
  <c r="AL1186" i="165"/>
  <c r="AE1186" i="165"/>
  <c r="AN1186" i="165" s="1"/>
  <c r="L1186" i="165"/>
  <c r="K1186" i="165"/>
  <c r="J1186" i="165"/>
  <c r="I1186" i="165"/>
  <c r="H1186" i="165"/>
  <c r="B1186" i="165"/>
  <c r="BG1185" i="165"/>
  <c r="BO1185" i="165" s="1"/>
  <c r="BF1185" i="165"/>
  <c r="BE1185" i="165"/>
  <c r="BD1185" i="165"/>
  <c r="BC1185" i="165"/>
  <c r="BK1185" i="165" s="1"/>
  <c r="AX1185" i="165"/>
  <c r="BH1185" i="165" s="1"/>
  <c r="AV1185" i="165"/>
  <c r="AQ1185" i="165"/>
  <c r="AN1185" i="165"/>
  <c r="AO1185" i="165" s="1"/>
  <c r="AL1185" i="165"/>
  <c r="AE1185" i="165"/>
  <c r="L1185" i="165"/>
  <c r="K1185" i="165"/>
  <c r="J1185" i="165"/>
  <c r="I1185" i="165"/>
  <c r="BL1185" i="165" s="1"/>
  <c r="H1185" i="165"/>
  <c r="B1185" i="165"/>
  <c r="BG1184" i="165"/>
  <c r="BF1184" i="165"/>
  <c r="BN1184" i="165" s="1"/>
  <c r="BE1184" i="165"/>
  <c r="BD1184" i="165"/>
  <c r="BC1184" i="165"/>
  <c r="AV1184" i="165"/>
  <c r="AQ1184" i="165"/>
  <c r="AX1184" i="165" s="1"/>
  <c r="AN1184" i="165"/>
  <c r="AL1184" i="165"/>
  <c r="AE1184" i="165"/>
  <c r="L1184" i="165"/>
  <c r="BO1184" i="165" s="1"/>
  <c r="K1184" i="165"/>
  <c r="J1184" i="165"/>
  <c r="I1184" i="165"/>
  <c r="H1184" i="165"/>
  <c r="B1184" i="165"/>
  <c r="BG1183" i="165"/>
  <c r="BF1183" i="165"/>
  <c r="BE1183" i="165"/>
  <c r="BM1183" i="165" s="1"/>
  <c r="BD1183" i="165"/>
  <c r="BC1183" i="165"/>
  <c r="AV1183" i="165"/>
  <c r="AQ1183" i="165"/>
  <c r="AX1183" i="165" s="1"/>
  <c r="AL1183" i="165"/>
  <c r="AE1183" i="165"/>
  <c r="AN1183" i="165" s="1"/>
  <c r="L1183" i="165"/>
  <c r="K1183" i="165"/>
  <c r="J1183" i="165"/>
  <c r="I1183" i="165"/>
  <c r="H1183" i="165"/>
  <c r="B1183" i="165"/>
  <c r="BG1182" i="165"/>
  <c r="BF1182" i="165"/>
  <c r="BN1182" i="165" s="1"/>
  <c r="BE1182" i="165"/>
  <c r="BD1182" i="165"/>
  <c r="BL1182" i="165" s="1"/>
  <c r="BC1182" i="165"/>
  <c r="AV1182" i="165"/>
  <c r="AQ1182" i="165"/>
  <c r="AX1182" i="165" s="1"/>
  <c r="AL1182" i="165"/>
  <c r="AE1182" i="165"/>
  <c r="AN1182" i="165" s="1"/>
  <c r="L1182" i="165"/>
  <c r="BO1182" i="165" s="1"/>
  <c r="K1182" i="165"/>
  <c r="J1182" i="165"/>
  <c r="BM1182" i="165" s="1"/>
  <c r="I1182" i="165"/>
  <c r="H1182" i="165"/>
  <c r="BK1182" i="165" s="1"/>
  <c r="B1182" i="165"/>
  <c r="BO1181" i="165"/>
  <c r="BG1181" i="165"/>
  <c r="BF1181" i="165"/>
  <c r="BE1181" i="165"/>
  <c r="BD1181" i="165"/>
  <c r="BC1181" i="165"/>
  <c r="BK1181" i="165" s="1"/>
  <c r="AV1181" i="165"/>
  <c r="AQ1181" i="165"/>
  <c r="AX1181" i="165" s="1"/>
  <c r="BH1181" i="165" s="1"/>
  <c r="AL1181" i="165"/>
  <c r="AE1181" i="165"/>
  <c r="AN1181" i="165" s="1"/>
  <c r="AO1181" i="165" s="1"/>
  <c r="L1181" i="165"/>
  <c r="K1181" i="165"/>
  <c r="J1181" i="165"/>
  <c r="I1181" i="165"/>
  <c r="BL1181" i="165" s="1"/>
  <c r="H1181" i="165"/>
  <c r="B1181" i="165"/>
  <c r="BH1180" i="165"/>
  <c r="BP1180" i="165" s="1"/>
  <c r="BG1180" i="165"/>
  <c r="BE1180" i="165"/>
  <c r="BD1180" i="165"/>
  <c r="BC1180" i="165"/>
  <c r="AY1180" i="165"/>
  <c r="AQ1180" i="165"/>
  <c r="AU1180" i="165" s="1"/>
  <c r="BF1180" i="165" s="1"/>
  <c r="AO1180" i="165"/>
  <c r="AE1180" i="165"/>
  <c r="AK1180" i="165" s="1"/>
  <c r="K1180" i="165" s="1"/>
  <c r="M1180" i="165"/>
  <c r="L1180" i="165"/>
  <c r="J1180" i="165"/>
  <c r="I1180" i="165"/>
  <c r="H1180" i="165"/>
  <c r="B1180" i="165"/>
  <c r="AX1179" i="165"/>
  <c r="AY1179" i="165" s="1"/>
  <c r="AV1179" i="165"/>
  <c r="AQ1179" i="165"/>
  <c r="AL1179" i="165"/>
  <c r="AE1179" i="165"/>
  <c r="AN1179" i="165" s="1"/>
  <c r="AO1179" i="165" s="1"/>
  <c r="L1179" i="165"/>
  <c r="K1179" i="165"/>
  <c r="J1179" i="165"/>
  <c r="I1179" i="165"/>
  <c r="H1179" i="165"/>
  <c r="B1179" i="165"/>
  <c r="BG1178" i="165"/>
  <c r="BF1178" i="165"/>
  <c r="BN1178" i="165" s="1"/>
  <c r="BE1178" i="165"/>
  <c r="BD1178" i="165"/>
  <c r="BC1178" i="165"/>
  <c r="AV1178" i="165"/>
  <c r="AQ1178" i="165"/>
  <c r="AX1178" i="165" s="1"/>
  <c r="AL1178" i="165"/>
  <c r="AE1178" i="165"/>
  <c r="AN1178" i="165" s="1"/>
  <c r="L1178" i="165"/>
  <c r="BO1178" i="165" s="1"/>
  <c r="K1178" i="165"/>
  <c r="J1178" i="165"/>
  <c r="I1178" i="165"/>
  <c r="H1178" i="165"/>
  <c r="B1178" i="165"/>
  <c r="BG1177" i="165"/>
  <c r="BF1177" i="165"/>
  <c r="BE1177" i="165"/>
  <c r="BM1177" i="165" s="1"/>
  <c r="BD1177" i="165"/>
  <c r="BC1177" i="165"/>
  <c r="AV1177" i="165"/>
  <c r="AQ1177" i="165"/>
  <c r="AX1177" i="165" s="1"/>
  <c r="AL1177" i="165"/>
  <c r="AE1177" i="165"/>
  <c r="AN1177" i="165" s="1"/>
  <c r="L1177" i="165"/>
  <c r="K1177" i="165"/>
  <c r="J1177" i="165"/>
  <c r="I1177" i="165"/>
  <c r="H1177" i="165"/>
  <c r="B1177" i="165"/>
  <c r="BG1176" i="165"/>
  <c r="BF1176" i="165"/>
  <c r="BN1176" i="165" s="1"/>
  <c r="BE1176" i="165"/>
  <c r="BD1176" i="165"/>
  <c r="BL1176" i="165" s="1"/>
  <c r="BC1176" i="165"/>
  <c r="AV1176" i="165"/>
  <c r="AQ1176" i="165"/>
  <c r="AX1176" i="165" s="1"/>
  <c r="AL1176" i="165"/>
  <c r="AE1176" i="165"/>
  <c r="AN1176" i="165" s="1"/>
  <c r="L1176" i="165"/>
  <c r="BO1176" i="165" s="1"/>
  <c r="K1176" i="165"/>
  <c r="J1176" i="165"/>
  <c r="BM1176" i="165" s="1"/>
  <c r="I1176" i="165"/>
  <c r="H1176" i="165"/>
  <c r="BK1176" i="165" s="1"/>
  <c r="B1176" i="165"/>
  <c r="BG1175" i="165"/>
  <c r="BO1175" i="165" s="1"/>
  <c r="BF1175" i="165"/>
  <c r="BE1175" i="165"/>
  <c r="BD1175" i="165"/>
  <c r="BC1175" i="165"/>
  <c r="BK1175" i="165" s="1"/>
  <c r="AV1175" i="165"/>
  <c r="AQ1175" i="165"/>
  <c r="AX1175" i="165" s="1"/>
  <c r="BH1175" i="165" s="1"/>
  <c r="AN1175" i="165"/>
  <c r="AO1175" i="165" s="1"/>
  <c r="AL1175" i="165"/>
  <c r="AE1175" i="165"/>
  <c r="M1175" i="165"/>
  <c r="N1175" i="165" s="1"/>
  <c r="L1175" i="165"/>
  <c r="K1175" i="165"/>
  <c r="J1175" i="165"/>
  <c r="I1175" i="165"/>
  <c r="BL1175" i="165" s="1"/>
  <c r="H1175" i="165"/>
  <c r="B1175" i="165"/>
  <c r="BG1174" i="165"/>
  <c r="BF1174" i="165"/>
  <c r="BN1174" i="165" s="1"/>
  <c r="BE1174" i="165"/>
  <c r="BD1174" i="165"/>
  <c r="BC1174" i="165"/>
  <c r="AV1174" i="165"/>
  <c r="AQ1174" i="165"/>
  <c r="AX1174" i="165" s="1"/>
  <c r="AL1174" i="165"/>
  <c r="AE1174" i="165"/>
  <c r="AN1174" i="165" s="1"/>
  <c r="L1174" i="165"/>
  <c r="BO1174" i="165" s="1"/>
  <c r="K1174" i="165"/>
  <c r="J1174" i="165"/>
  <c r="I1174" i="165"/>
  <c r="H1174" i="165"/>
  <c r="B1174" i="165"/>
  <c r="BG1173" i="165"/>
  <c r="BO1173" i="165" s="1"/>
  <c r="BF1173" i="165"/>
  <c r="BE1173" i="165"/>
  <c r="BM1173" i="165" s="1"/>
  <c r="BD1173" i="165"/>
  <c r="BC1173" i="165"/>
  <c r="BK1173" i="165" s="1"/>
  <c r="AV1173" i="165"/>
  <c r="AQ1173" i="165"/>
  <c r="AX1173" i="165" s="1"/>
  <c r="AL1173" i="165"/>
  <c r="AE1173" i="165"/>
  <c r="AN1173" i="165" s="1"/>
  <c r="L1173" i="165"/>
  <c r="K1173" i="165"/>
  <c r="BN1173" i="165" s="1"/>
  <c r="J1173" i="165"/>
  <c r="I1173" i="165"/>
  <c r="H1173" i="165"/>
  <c r="B1173" i="165"/>
  <c r="BG1172" i="165"/>
  <c r="BF1172" i="165"/>
  <c r="BE1172" i="165"/>
  <c r="BD1172" i="165"/>
  <c r="BC1172" i="165"/>
  <c r="AV1172" i="165"/>
  <c r="AQ1172" i="165"/>
  <c r="AX1172" i="165" s="1"/>
  <c r="AL1172" i="165"/>
  <c r="AE1172" i="165"/>
  <c r="AN1172" i="165" s="1"/>
  <c r="L1172" i="165"/>
  <c r="K1172" i="165"/>
  <c r="J1172" i="165"/>
  <c r="I1172" i="165"/>
  <c r="H1172" i="165"/>
  <c r="B1172" i="165"/>
  <c r="BG1171" i="165"/>
  <c r="BF1171" i="165"/>
  <c r="BN1171" i="165" s="1"/>
  <c r="BE1171" i="165"/>
  <c r="BD1171" i="165"/>
  <c r="BC1171" i="165"/>
  <c r="AV1171" i="165"/>
  <c r="AQ1171" i="165"/>
  <c r="AX1171" i="165" s="1"/>
  <c r="BH1171" i="165" s="1"/>
  <c r="AL1171" i="165"/>
  <c r="AE1171" i="165"/>
  <c r="AN1171" i="165" s="1"/>
  <c r="L1171" i="165"/>
  <c r="K1171" i="165"/>
  <c r="J1171" i="165"/>
  <c r="I1171" i="165"/>
  <c r="H1171" i="165"/>
  <c r="B1171" i="165"/>
  <c r="BG1170" i="165"/>
  <c r="BF1170" i="165"/>
  <c r="BE1170" i="165"/>
  <c r="BD1170" i="165"/>
  <c r="BC1170" i="165"/>
  <c r="AX1170" i="165"/>
  <c r="AY1170" i="165" s="1"/>
  <c r="AV1170" i="165"/>
  <c r="AQ1170" i="165"/>
  <c r="AL1170" i="165"/>
  <c r="AE1170" i="165"/>
  <c r="AN1170" i="165" s="1"/>
  <c r="L1170" i="165"/>
  <c r="BO1170" i="165" s="1"/>
  <c r="K1170" i="165"/>
  <c r="J1170" i="165"/>
  <c r="I1170" i="165"/>
  <c r="H1170" i="165"/>
  <c r="B1170" i="165"/>
  <c r="BG1169" i="165"/>
  <c r="BF1169" i="165"/>
  <c r="BE1169" i="165"/>
  <c r="BM1169" i="165" s="1"/>
  <c r="BD1169" i="165"/>
  <c r="BC1169" i="165"/>
  <c r="AV1169" i="165"/>
  <c r="AQ1169" i="165"/>
  <c r="AX1169" i="165" s="1"/>
  <c r="AL1169" i="165"/>
  <c r="AE1169" i="165"/>
  <c r="AN1169" i="165" s="1"/>
  <c r="L1169" i="165"/>
  <c r="K1169" i="165"/>
  <c r="J1169" i="165"/>
  <c r="I1169" i="165"/>
  <c r="H1169" i="165"/>
  <c r="B1169" i="165"/>
  <c r="BG1168" i="165"/>
  <c r="BF1168" i="165"/>
  <c r="BE1168" i="165"/>
  <c r="BD1168" i="165"/>
  <c r="BC1168" i="165"/>
  <c r="BK1168" i="165" s="1"/>
  <c r="AV1168" i="165"/>
  <c r="AQ1168" i="165"/>
  <c r="AX1168" i="165" s="1"/>
  <c r="AL1168" i="165"/>
  <c r="AE1168" i="165"/>
  <c r="AN1168" i="165" s="1"/>
  <c r="L1168" i="165"/>
  <c r="K1168" i="165"/>
  <c r="J1168" i="165"/>
  <c r="I1168" i="165"/>
  <c r="H1168" i="165"/>
  <c r="B1168" i="165"/>
  <c r="BO1167" i="165"/>
  <c r="BK1167" i="165"/>
  <c r="BG1167" i="165"/>
  <c r="BF1167" i="165"/>
  <c r="BE1167" i="165"/>
  <c r="BD1167" i="165"/>
  <c r="BC1167" i="165"/>
  <c r="AV1167" i="165"/>
  <c r="AQ1167" i="165"/>
  <c r="AX1167" i="165" s="1"/>
  <c r="BH1167" i="165" s="1"/>
  <c r="AL1167" i="165"/>
  <c r="AE1167" i="165"/>
  <c r="AN1167" i="165" s="1"/>
  <c r="AO1167" i="165" s="1"/>
  <c r="L1167" i="165"/>
  <c r="K1167" i="165"/>
  <c r="J1167" i="165"/>
  <c r="I1167" i="165"/>
  <c r="H1167" i="165"/>
  <c r="B1167" i="165"/>
  <c r="BG1166" i="165"/>
  <c r="BF1166" i="165"/>
  <c r="BN1166" i="165" s="1"/>
  <c r="BE1166" i="165"/>
  <c r="BD1166" i="165"/>
  <c r="BC1166" i="165"/>
  <c r="AV1166" i="165"/>
  <c r="AQ1166" i="165"/>
  <c r="AX1166" i="165" s="1"/>
  <c r="AL1166" i="165"/>
  <c r="AE1166" i="165"/>
  <c r="AN1166" i="165" s="1"/>
  <c r="AO1166" i="165" s="1"/>
  <c r="L1166" i="165"/>
  <c r="K1166" i="165"/>
  <c r="J1166" i="165"/>
  <c r="I1166" i="165"/>
  <c r="H1166" i="165"/>
  <c r="B1166" i="165"/>
  <c r="BG1165" i="165"/>
  <c r="BF1165" i="165"/>
  <c r="BE1165" i="165"/>
  <c r="BD1165" i="165"/>
  <c r="BL1165" i="165" s="1"/>
  <c r="BC1165" i="165"/>
  <c r="AV1165" i="165"/>
  <c r="AQ1165" i="165"/>
  <c r="AX1165" i="165" s="1"/>
  <c r="AL1165" i="165"/>
  <c r="AE1165" i="165"/>
  <c r="AN1165" i="165" s="1"/>
  <c r="L1165" i="165"/>
  <c r="K1165" i="165"/>
  <c r="J1165" i="165"/>
  <c r="I1165" i="165"/>
  <c r="H1165" i="165"/>
  <c r="B1165" i="165"/>
  <c r="BG1164" i="165"/>
  <c r="BF1164" i="165"/>
  <c r="BE1164" i="165"/>
  <c r="BD1164" i="165"/>
  <c r="BL1164" i="165" s="1"/>
  <c r="BC1164" i="165"/>
  <c r="AV1164" i="165"/>
  <c r="AQ1164" i="165"/>
  <c r="AX1164" i="165" s="1"/>
  <c r="AL1164" i="165"/>
  <c r="AE1164" i="165"/>
  <c r="AN1164" i="165" s="1"/>
  <c r="L1164" i="165"/>
  <c r="K1164" i="165"/>
  <c r="J1164" i="165"/>
  <c r="I1164" i="165"/>
  <c r="H1164" i="165"/>
  <c r="B1164" i="165"/>
  <c r="BH1163" i="165"/>
  <c r="BG1163" i="165"/>
  <c r="BE1163" i="165"/>
  <c r="BM1163" i="165" s="1"/>
  <c r="BD1163" i="165"/>
  <c r="BC1163" i="165"/>
  <c r="BK1163" i="165" s="1"/>
  <c r="AY1163" i="165"/>
  <c r="AQ1163" i="165"/>
  <c r="AU1163" i="165" s="1"/>
  <c r="AO1163" i="165"/>
  <c r="AE1163" i="165"/>
  <c r="AK1163" i="165" s="1"/>
  <c r="M1163" i="165"/>
  <c r="L1163" i="165"/>
  <c r="J1163" i="165"/>
  <c r="I1163" i="165"/>
  <c r="BL1163" i="165" s="1"/>
  <c r="H1163" i="165"/>
  <c r="B1163" i="165"/>
  <c r="BG1162" i="165"/>
  <c r="BF1162" i="165"/>
  <c r="BN1162" i="165" s="1"/>
  <c r="BE1162" i="165"/>
  <c r="BD1162" i="165"/>
  <c r="BC1162" i="165"/>
  <c r="AV1162" i="165"/>
  <c r="AQ1162" i="165"/>
  <c r="AX1162" i="165" s="1"/>
  <c r="AL1162" i="165"/>
  <c r="AE1162" i="165"/>
  <c r="AN1162" i="165" s="1"/>
  <c r="L1162" i="165"/>
  <c r="BO1162" i="165" s="1"/>
  <c r="K1162" i="165"/>
  <c r="J1162" i="165"/>
  <c r="I1162" i="165"/>
  <c r="H1162" i="165"/>
  <c r="B1162" i="165"/>
  <c r="BG1161" i="165"/>
  <c r="BO1161" i="165" s="1"/>
  <c r="BF1161" i="165"/>
  <c r="BE1161" i="165"/>
  <c r="BM1161" i="165" s="1"/>
  <c r="BD1161" i="165"/>
  <c r="BC1161" i="165"/>
  <c r="BK1161" i="165" s="1"/>
  <c r="AV1161" i="165"/>
  <c r="AQ1161" i="165"/>
  <c r="AX1161" i="165" s="1"/>
  <c r="AL1161" i="165"/>
  <c r="AE1161" i="165"/>
  <c r="AN1161" i="165" s="1"/>
  <c r="L1161" i="165"/>
  <c r="K1161" i="165"/>
  <c r="BN1161" i="165" s="1"/>
  <c r="J1161" i="165"/>
  <c r="I1161" i="165"/>
  <c r="H1161" i="165"/>
  <c r="B1161" i="165"/>
  <c r="BG1160" i="165"/>
  <c r="BF1160" i="165"/>
  <c r="BE1160" i="165"/>
  <c r="BD1160" i="165"/>
  <c r="BC1160" i="165"/>
  <c r="AV1160" i="165"/>
  <c r="AQ1160" i="165"/>
  <c r="AX1160" i="165" s="1"/>
  <c r="AL1160" i="165"/>
  <c r="AE1160" i="165"/>
  <c r="AN1160" i="165" s="1"/>
  <c r="L1160" i="165"/>
  <c r="K1160" i="165"/>
  <c r="J1160" i="165"/>
  <c r="I1160" i="165"/>
  <c r="H1160" i="165"/>
  <c r="B1160" i="165"/>
  <c r="BG1159" i="165"/>
  <c r="BO1159" i="165" s="1"/>
  <c r="BF1159" i="165"/>
  <c r="BN1159" i="165" s="1"/>
  <c r="BE1159" i="165"/>
  <c r="BD1159" i="165"/>
  <c r="BC1159" i="165"/>
  <c r="BK1159" i="165" s="1"/>
  <c r="AX1159" i="165"/>
  <c r="BH1159" i="165" s="1"/>
  <c r="AV1159" i="165"/>
  <c r="AQ1159" i="165"/>
  <c r="AL1159" i="165"/>
  <c r="AE1159" i="165"/>
  <c r="AN1159" i="165" s="1"/>
  <c r="L1159" i="165"/>
  <c r="K1159" i="165"/>
  <c r="J1159" i="165"/>
  <c r="I1159" i="165"/>
  <c r="BL1159" i="165" s="1"/>
  <c r="H1159" i="165"/>
  <c r="B1159" i="165"/>
  <c r="BG1158" i="165"/>
  <c r="BF1158" i="165"/>
  <c r="BE1158" i="165"/>
  <c r="BD1158" i="165"/>
  <c r="BC1158" i="165"/>
  <c r="AX1158" i="165"/>
  <c r="AY1158" i="165" s="1"/>
  <c r="AV1158" i="165"/>
  <c r="AQ1158" i="165"/>
  <c r="AN1158" i="165"/>
  <c r="AO1158" i="165" s="1"/>
  <c r="AL1158" i="165"/>
  <c r="AE1158" i="165"/>
  <c r="M1158" i="165"/>
  <c r="L1158" i="165"/>
  <c r="BO1158" i="165" s="1"/>
  <c r="K1158" i="165"/>
  <c r="J1158" i="165"/>
  <c r="I1158" i="165"/>
  <c r="H1158" i="165"/>
  <c r="B1158" i="165"/>
  <c r="BG1157" i="165"/>
  <c r="BF1157" i="165"/>
  <c r="BE1157" i="165"/>
  <c r="BD1157" i="165"/>
  <c r="BL1157" i="165" s="1"/>
  <c r="BC1157" i="165"/>
  <c r="AV1157" i="165"/>
  <c r="AQ1157" i="165"/>
  <c r="AX1157" i="165" s="1"/>
  <c r="AL1157" i="165"/>
  <c r="AE1157" i="165"/>
  <c r="AN1157" i="165" s="1"/>
  <c r="L1157" i="165"/>
  <c r="K1157" i="165"/>
  <c r="J1157" i="165"/>
  <c r="I1157" i="165"/>
  <c r="H1157" i="165"/>
  <c r="B1157" i="165"/>
  <c r="AV1156" i="165"/>
  <c r="AQ1156" i="165"/>
  <c r="AX1156" i="165" s="1"/>
  <c r="AY1156" i="165" s="1"/>
  <c r="AL1156" i="165"/>
  <c r="AE1156" i="165"/>
  <c r="AN1156" i="165" s="1"/>
  <c r="L1156" i="165"/>
  <c r="K1156" i="165"/>
  <c r="J1156" i="165"/>
  <c r="I1156" i="165"/>
  <c r="H1156" i="165"/>
  <c r="B1156" i="165"/>
  <c r="BG1155" i="165"/>
  <c r="BF1155" i="165"/>
  <c r="BE1155" i="165"/>
  <c r="BM1155" i="165" s="1"/>
  <c r="BD1155" i="165"/>
  <c r="BC1155" i="165"/>
  <c r="AV1155" i="165"/>
  <c r="AQ1155" i="165"/>
  <c r="AX1155" i="165" s="1"/>
  <c r="AY1155" i="165" s="1"/>
  <c r="AL1155" i="165"/>
  <c r="AE1155" i="165"/>
  <c r="AN1155" i="165" s="1"/>
  <c r="L1155" i="165"/>
  <c r="K1155" i="165"/>
  <c r="J1155" i="165"/>
  <c r="I1155" i="165"/>
  <c r="H1155" i="165"/>
  <c r="B1155" i="165"/>
  <c r="BG1154" i="165"/>
  <c r="BF1154" i="165"/>
  <c r="BE1154" i="165"/>
  <c r="BD1154" i="165"/>
  <c r="BL1154" i="165" s="1"/>
  <c r="BC1154" i="165"/>
  <c r="AV1154" i="165"/>
  <c r="AQ1154" i="165"/>
  <c r="AX1154" i="165" s="1"/>
  <c r="BH1154" i="165" s="1"/>
  <c r="AO1154" i="165"/>
  <c r="AL1154" i="165"/>
  <c r="AE1154" i="165"/>
  <c r="AN1154" i="165" s="1"/>
  <c r="M1154" i="165" s="1"/>
  <c r="N1154" i="165" s="1"/>
  <c r="L1154" i="165"/>
  <c r="K1154" i="165"/>
  <c r="J1154" i="165"/>
  <c r="I1154" i="165"/>
  <c r="H1154" i="165"/>
  <c r="B1154" i="165"/>
  <c r="AV1153" i="165"/>
  <c r="AQ1153" i="165"/>
  <c r="AX1153" i="165" s="1"/>
  <c r="AY1153" i="165" s="1"/>
  <c r="AL1153" i="165"/>
  <c r="AE1153" i="165"/>
  <c r="AN1153" i="165" s="1"/>
  <c r="L1153" i="165"/>
  <c r="K1153" i="165"/>
  <c r="J1153" i="165"/>
  <c r="I1153" i="165"/>
  <c r="H1153" i="165"/>
  <c r="B1153" i="165"/>
  <c r="BG1152" i="165"/>
  <c r="BF1152" i="165"/>
  <c r="BE1152" i="165"/>
  <c r="BD1152" i="165"/>
  <c r="BL1152" i="165" s="1"/>
  <c r="BC1152" i="165"/>
  <c r="AV1152" i="165"/>
  <c r="AQ1152" i="165"/>
  <c r="AX1152" i="165" s="1"/>
  <c r="BH1152" i="165" s="1"/>
  <c r="AL1152" i="165"/>
  <c r="AE1152" i="165"/>
  <c r="AN1152" i="165" s="1"/>
  <c r="M1152" i="165" s="1"/>
  <c r="L1152" i="165"/>
  <c r="K1152" i="165"/>
  <c r="J1152" i="165"/>
  <c r="BM1152" i="165" s="1"/>
  <c r="I1152" i="165"/>
  <c r="H1152" i="165"/>
  <c r="B1152" i="165"/>
  <c r="BG1151" i="165"/>
  <c r="BF1151" i="165"/>
  <c r="BN1151" i="165" s="1"/>
  <c r="BE1151" i="165"/>
  <c r="BD1151" i="165"/>
  <c r="BC1151" i="165"/>
  <c r="AV1151" i="165"/>
  <c r="AQ1151" i="165"/>
  <c r="AX1151" i="165" s="1"/>
  <c r="BH1151" i="165" s="1"/>
  <c r="BI1151" i="165" s="1"/>
  <c r="AO1151" i="165"/>
  <c r="AL1151" i="165"/>
  <c r="AE1151" i="165"/>
  <c r="AN1151" i="165" s="1"/>
  <c r="M1151" i="165"/>
  <c r="L1151" i="165"/>
  <c r="K1151" i="165"/>
  <c r="J1151" i="165"/>
  <c r="I1151" i="165"/>
  <c r="H1151" i="165"/>
  <c r="B1151" i="165"/>
  <c r="BG1150" i="165"/>
  <c r="BF1150" i="165"/>
  <c r="BN1150" i="165" s="1"/>
  <c r="BE1150" i="165"/>
  <c r="BD1150" i="165"/>
  <c r="BC1150" i="165"/>
  <c r="AV1150" i="165"/>
  <c r="AQ1150" i="165"/>
  <c r="AX1150" i="165" s="1"/>
  <c r="AL1150" i="165"/>
  <c r="AE1150" i="165"/>
  <c r="AN1150" i="165" s="1"/>
  <c r="L1150" i="165"/>
  <c r="K1150" i="165"/>
  <c r="J1150" i="165"/>
  <c r="I1150" i="165"/>
  <c r="H1150" i="165"/>
  <c r="B1150" i="165"/>
  <c r="BG1149" i="165"/>
  <c r="BF1149" i="165"/>
  <c r="BE1149" i="165"/>
  <c r="BM1149" i="165" s="1"/>
  <c r="BD1149" i="165"/>
  <c r="BC1149" i="165"/>
  <c r="AV1149" i="165"/>
  <c r="AQ1149" i="165"/>
  <c r="AX1149" i="165" s="1"/>
  <c r="AY1149" i="165" s="1"/>
  <c r="AL1149" i="165"/>
  <c r="AE1149" i="165"/>
  <c r="AN1149" i="165" s="1"/>
  <c r="L1149" i="165"/>
  <c r="K1149" i="165"/>
  <c r="J1149" i="165"/>
  <c r="I1149" i="165"/>
  <c r="H1149" i="165"/>
  <c r="B1149" i="165"/>
  <c r="BG1148" i="165"/>
  <c r="BF1148" i="165"/>
  <c r="BE1148" i="165"/>
  <c r="BD1148" i="165"/>
  <c r="BL1148" i="165" s="1"/>
  <c r="BC1148" i="165"/>
  <c r="AV1148" i="165"/>
  <c r="AQ1148" i="165"/>
  <c r="AX1148" i="165" s="1"/>
  <c r="AL1148" i="165"/>
  <c r="AE1148" i="165"/>
  <c r="AN1148" i="165" s="1"/>
  <c r="M1148" i="165" s="1"/>
  <c r="L1148" i="165"/>
  <c r="K1148" i="165"/>
  <c r="J1148" i="165"/>
  <c r="I1148" i="165"/>
  <c r="H1148" i="165"/>
  <c r="B1148" i="165"/>
  <c r="BG1147" i="165"/>
  <c r="BF1147" i="165"/>
  <c r="BE1147" i="165"/>
  <c r="BD1147" i="165"/>
  <c r="BC1147" i="165"/>
  <c r="BK1147" i="165" s="1"/>
  <c r="AV1147" i="165"/>
  <c r="AQ1147" i="165"/>
  <c r="AX1147" i="165" s="1"/>
  <c r="AL1147" i="165"/>
  <c r="AE1147" i="165"/>
  <c r="AN1147" i="165" s="1"/>
  <c r="L1147" i="165"/>
  <c r="K1147" i="165"/>
  <c r="J1147" i="165"/>
  <c r="I1147" i="165"/>
  <c r="H1147" i="165"/>
  <c r="B1147" i="165"/>
  <c r="BG1146" i="165"/>
  <c r="BF1146" i="165"/>
  <c r="BN1146" i="165" s="1"/>
  <c r="BE1146" i="165"/>
  <c r="BD1146" i="165"/>
  <c r="BC1146" i="165"/>
  <c r="AV1146" i="165"/>
  <c r="AQ1146" i="165"/>
  <c r="AX1146" i="165" s="1"/>
  <c r="AY1146" i="165" s="1"/>
  <c r="AL1146" i="165"/>
  <c r="AE1146" i="165"/>
  <c r="AN1146" i="165" s="1"/>
  <c r="AO1146" i="165" s="1"/>
  <c r="L1146" i="165"/>
  <c r="K1146" i="165"/>
  <c r="J1146" i="165"/>
  <c r="I1146" i="165"/>
  <c r="H1146" i="165"/>
  <c r="B1146" i="165"/>
  <c r="BG1145" i="165"/>
  <c r="BF1145" i="165"/>
  <c r="BE1145" i="165"/>
  <c r="BM1145" i="165" s="1"/>
  <c r="BD1145" i="165"/>
  <c r="BC1145" i="165"/>
  <c r="BK1145" i="165" s="1"/>
  <c r="AV1145" i="165"/>
  <c r="AQ1145" i="165"/>
  <c r="AX1145" i="165" s="1"/>
  <c r="AY1145" i="165" s="1"/>
  <c r="AL1145" i="165"/>
  <c r="AE1145" i="165"/>
  <c r="AN1145" i="165" s="1"/>
  <c r="L1145" i="165"/>
  <c r="K1145" i="165"/>
  <c r="BN1145" i="165" s="1"/>
  <c r="J1145" i="165"/>
  <c r="I1145" i="165"/>
  <c r="H1145" i="165"/>
  <c r="B1145" i="165"/>
  <c r="BG1144" i="165"/>
  <c r="BF1144" i="165"/>
  <c r="BE1144" i="165"/>
  <c r="BD1144" i="165"/>
  <c r="BL1144" i="165" s="1"/>
  <c r="BC1144" i="165"/>
  <c r="AV1144" i="165"/>
  <c r="AQ1144" i="165"/>
  <c r="AX1144" i="165" s="1"/>
  <c r="BH1144" i="165" s="1"/>
  <c r="AO1144" i="165"/>
  <c r="AL1144" i="165"/>
  <c r="AE1144" i="165"/>
  <c r="AN1144" i="165" s="1"/>
  <c r="M1144" i="165" s="1"/>
  <c r="L1144" i="165"/>
  <c r="K1144" i="165"/>
  <c r="J1144" i="165"/>
  <c r="I1144" i="165"/>
  <c r="H1144" i="165"/>
  <c r="B1144" i="165"/>
  <c r="BG1143" i="165"/>
  <c r="BF1143" i="165"/>
  <c r="BN1143" i="165" s="1"/>
  <c r="BE1143" i="165"/>
  <c r="BD1143" i="165"/>
  <c r="BC1143" i="165"/>
  <c r="AV1143" i="165"/>
  <c r="AQ1143" i="165"/>
  <c r="AX1143" i="165" s="1"/>
  <c r="AL1143" i="165"/>
  <c r="AE1143" i="165"/>
  <c r="AN1143" i="165" s="1"/>
  <c r="L1143" i="165"/>
  <c r="BO1143" i="165" s="1"/>
  <c r="K1143" i="165"/>
  <c r="J1143" i="165"/>
  <c r="I1143" i="165"/>
  <c r="H1143" i="165"/>
  <c r="B1143" i="165"/>
  <c r="BG1142" i="165"/>
  <c r="BF1142" i="165"/>
  <c r="BE1142" i="165"/>
  <c r="BM1142" i="165" s="1"/>
  <c r="BD1142" i="165"/>
  <c r="BC1142" i="165"/>
  <c r="AV1142" i="165"/>
  <c r="AQ1142" i="165"/>
  <c r="AX1142" i="165" s="1"/>
  <c r="AN1142" i="165"/>
  <c r="AO1142" i="165" s="1"/>
  <c r="AL1142" i="165"/>
  <c r="AE1142" i="165"/>
  <c r="M1142" i="165"/>
  <c r="L1142" i="165"/>
  <c r="K1142" i="165"/>
  <c r="J1142" i="165"/>
  <c r="I1142" i="165"/>
  <c r="H1142" i="165"/>
  <c r="B1142" i="165"/>
  <c r="BG1141" i="165"/>
  <c r="BF1141" i="165"/>
  <c r="BE1141" i="165"/>
  <c r="BM1141" i="165" s="1"/>
  <c r="BD1141" i="165"/>
  <c r="BL1141" i="165" s="1"/>
  <c r="BC1141" i="165"/>
  <c r="AV1141" i="165"/>
  <c r="AQ1141" i="165"/>
  <c r="AX1141" i="165" s="1"/>
  <c r="AY1141" i="165" s="1"/>
  <c r="AN1141" i="165"/>
  <c r="AO1141" i="165" s="1"/>
  <c r="AL1141" i="165"/>
  <c r="AE1141" i="165"/>
  <c r="L1141" i="165"/>
  <c r="K1141" i="165"/>
  <c r="J1141" i="165"/>
  <c r="I1141" i="165"/>
  <c r="H1141" i="165"/>
  <c r="B1141" i="165"/>
  <c r="AY1140" i="165"/>
  <c r="AV1140" i="165"/>
  <c r="AQ1140" i="165"/>
  <c r="AR1140" i="165" s="1"/>
  <c r="AO1140" i="165"/>
  <c r="AL1140" i="165"/>
  <c r="AE1140" i="165"/>
  <c r="AH1140" i="165" s="1"/>
  <c r="H1140" i="165" s="1"/>
  <c r="M1140" i="165"/>
  <c r="L1140" i="165"/>
  <c r="K1140" i="165"/>
  <c r="J1140" i="165"/>
  <c r="I1140" i="165"/>
  <c r="B1140" i="165"/>
  <c r="BH1139" i="165"/>
  <c r="BG1139" i="165"/>
  <c r="BI1139" i="165" s="1"/>
  <c r="BF1139" i="165"/>
  <c r="BE1139" i="165"/>
  <c r="BM1139" i="165" s="1"/>
  <c r="BD1139" i="165"/>
  <c r="AY1139" i="165"/>
  <c r="AV1139" i="165"/>
  <c r="AQ1139" i="165"/>
  <c r="AR1139" i="165" s="1"/>
  <c r="BC1139" i="165" s="1"/>
  <c r="BK1139" i="165" s="1"/>
  <c r="AO1139" i="165"/>
  <c r="AL1139" i="165"/>
  <c r="AE1139" i="165"/>
  <c r="AH1139" i="165" s="1"/>
  <c r="H1139" i="165" s="1"/>
  <c r="M1139" i="165"/>
  <c r="BP1139" i="165" s="1"/>
  <c r="L1139" i="165"/>
  <c r="K1139" i="165"/>
  <c r="BN1139" i="165" s="1"/>
  <c r="J1139" i="165"/>
  <c r="I1139" i="165"/>
  <c r="B1139" i="165"/>
  <c r="BH1138" i="165"/>
  <c r="BG1138" i="165"/>
  <c r="BF1138" i="165"/>
  <c r="BE1138" i="165"/>
  <c r="BM1138" i="165" s="1"/>
  <c r="BD1138" i="165"/>
  <c r="AY1138" i="165"/>
  <c r="AV1138" i="165"/>
  <c r="AQ1138" i="165"/>
  <c r="AR1138" i="165" s="1"/>
  <c r="BC1138" i="165" s="1"/>
  <c r="AO1138" i="165"/>
  <c r="AL1138" i="165"/>
  <c r="AE1138" i="165"/>
  <c r="AH1138" i="165" s="1"/>
  <c r="H1138" i="165" s="1"/>
  <c r="M1138" i="165"/>
  <c r="BP1138" i="165" s="1"/>
  <c r="L1138" i="165"/>
  <c r="K1138" i="165"/>
  <c r="J1138" i="165"/>
  <c r="I1138" i="165"/>
  <c r="B1138" i="165"/>
  <c r="BH1137" i="165"/>
  <c r="BG1137" i="165"/>
  <c r="BO1137" i="165" s="1"/>
  <c r="BF1137" i="165"/>
  <c r="BE1137" i="165"/>
  <c r="BD1137" i="165"/>
  <c r="AY1137" i="165"/>
  <c r="AV1137" i="165"/>
  <c r="AQ1137" i="165"/>
  <c r="AR1137" i="165" s="1"/>
  <c r="BC1137" i="165" s="1"/>
  <c r="AO1137" i="165"/>
  <c r="AL1137" i="165"/>
  <c r="AE1137" i="165"/>
  <c r="AH1137" i="165" s="1"/>
  <c r="H1137" i="165" s="1"/>
  <c r="M1137" i="165"/>
  <c r="N1137" i="165" s="1"/>
  <c r="L1137" i="165"/>
  <c r="K1137" i="165"/>
  <c r="J1137" i="165"/>
  <c r="I1137" i="165"/>
  <c r="BL1137" i="165" s="1"/>
  <c r="B1137" i="165"/>
  <c r="BH1136" i="165"/>
  <c r="BG1136" i="165"/>
  <c r="BF1136" i="165"/>
  <c r="BN1136" i="165" s="1"/>
  <c r="BE1136" i="165"/>
  <c r="BD1136" i="165"/>
  <c r="AY1136" i="165"/>
  <c r="AV1136" i="165"/>
  <c r="AQ1136" i="165"/>
  <c r="AR1136" i="165" s="1"/>
  <c r="BC1136" i="165" s="1"/>
  <c r="AO1136" i="165"/>
  <c r="AL1136" i="165"/>
  <c r="AE1136" i="165"/>
  <c r="AH1136" i="165" s="1"/>
  <c r="H1136" i="165" s="1"/>
  <c r="M1136" i="165"/>
  <c r="L1136" i="165"/>
  <c r="K1136" i="165"/>
  <c r="J1136" i="165"/>
  <c r="I1136" i="165"/>
  <c r="B1136" i="165"/>
  <c r="BH1135" i="165"/>
  <c r="BI1135" i="165" s="1"/>
  <c r="BG1135" i="165"/>
  <c r="BF1135" i="165"/>
  <c r="BN1135" i="165" s="1"/>
  <c r="BE1135" i="165"/>
  <c r="BC1135" i="165"/>
  <c r="AY1135" i="165"/>
  <c r="AQ1135" i="165"/>
  <c r="AS1135" i="165" s="1"/>
  <c r="AO1135" i="165"/>
  <c r="AE1135" i="165"/>
  <c r="AI1135" i="165" s="1"/>
  <c r="M1135" i="165"/>
  <c r="L1135" i="165"/>
  <c r="K1135" i="165"/>
  <c r="J1135" i="165"/>
  <c r="H1135" i="165"/>
  <c r="B1135" i="165"/>
  <c r="BH1134" i="165"/>
  <c r="BG1134" i="165"/>
  <c r="BI1134" i="165" s="1"/>
  <c r="BF1134" i="165"/>
  <c r="BE1134" i="165"/>
  <c r="BM1134" i="165" s="1"/>
  <c r="BC1134" i="165"/>
  <c r="AY1134" i="165"/>
  <c r="AQ1134" i="165"/>
  <c r="AS1134" i="165" s="1"/>
  <c r="BD1134" i="165" s="1"/>
  <c r="AO1134" i="165"/>
  <c r="AE1134" i="165"/>
  <c r="AI1134" i="165" s="1"/>
  <c r="AL1134" i="165" s="1"/>
  <c r="M1134" i="165"/>
  <c r="L1134" i="165"/>
  <c r="K1134" i="165"/>
  <c r="J1134" i="165"/>
  <c r="H1134" i="165"/>
  <c r="B1134" i="165"/>
  <c r="AY1133" i="165"/>
  <c r="AT1133" i="165"/>
  <c r="AQ1133" i="165"/>
  <c r="AS1133" i="165" s="1"/>
  <c r="AO1133" i="165"/>
  <c r="AE1133" i="165"/>
  <c r="AJ1133" i="165" s="1"/>
  <c r="J1133" i="165" s="1"/>
  <c r="M1133" i="165"/>
  <c r="L1133" i="165"/>
  <c r="K1133" i="165"/>
  <c r="H1133" i="165"/>
  <c r="B1133" i="165"/>
  <c r="BH1132" i="165"/>
  <c r="BI1132" i="165" s="1"/>
  <c r="BG1132" i="165"/>
  <c r="BO1132" i="165" s="1"/>
  <c r="BF1132" i="165"/>
  <c r="BD1132" i="165"/>
  <c r="BC1132" i="165"/>
  <c r="AY1132" i="165"/>
  <c r="AT1132" i="165"/>
  <c r="BE1132" i="165" s="1"/>
  <c r="AQ1132" i="165"/>
  <c r="AO1132" i="165"/>
  <c r="AE1132" i="165"/>
  <c r="AJ1132" i="165" s="1"/>
  <c r="M1132" i="165"/>
  <c r="L1132" i="165"/>
  <c r="K1132" i="165"/>
  <c r="I1132" i="165"/>
  <c r="H1132" i="165"/>
  <c r="B1132" i="165"/>
  <c r="BH1131" i="165"/>
  <c r="BG1131" i="165"/>
  <c r="BO1131" i="165" s="1"/>
  <c r="BF1131" i="165"/>
  <c r="BE1131" i="165"/>
  <c r="BM1131" i="165" s="1"/>
  <c r="BC1131" i="165"/>
  <c r="AY1131" i="165"/>
  <c r="AQ1131" i="165"/>
  <c r="AS1131" i="165" s="1"/>
  <c r="AO1131" i="165"/>
  <c r="AE1131" i="165"/>
  <c r="AI1131" i="165" s="1"/>
  <c r="M1131" i="165"/>
  <c r="BP1131" i="165" s="1"/>
  <c r="L1131" i="165"/>
  <c r="K1131" i="165"/>
  <c r="J1131" i="165"/>
  <c r="H1131" i="165"/>
  <c r="B1131" i="165"/>
  <c r="BH1130" i="165"/>
  <c r="BG1130" i="165"/>
  <c r="BF1130" i="165"/>
  <c r="BN1130" i="165" s="1"/>
  <c r="BD1130" i="165"/>
  <c r="BC1130" i="165"/>
  <c r="AY1130" i="165"/>
  <c r="AT1130" i="165"/>
  <c r="BE1130" i="165" s="1"/>
  <c r="AQ1130" i="165"/>
  <c r="AO1130" i="165"/>
  <c r="AE1130" i="165"/>
  <c r="AJ1130" i="165" s="1"/>
  <c r="J1130" i="165" s="1"/>
  <c r="M1130" i="165"/>
  <c r="L1130" i="165"/>
  <c r="K1130" i="165"/>
  <c r="I1130" i="165"/>
  <c r="H1130" i="165"/>
  <c r="B1130" i="165"/>
  <c r="BH1129" i="165"/>
  <c r="BP1129" i="165" s="1"/>
  <c r="BG1129" i="165"/>
  <c r="BF1129" i="165"/>
  <c r="BE1129" i="165"/>
  <c r="BC1129" i="165"/>
  <c r="BK1129" i="165" s="1"/>
  <c r="AY1129" i="165"/>
  <c r="AQ1129" i="165"/>
  <c r="AS1129" i="165" s="1"/>
  <c r="AO1129" i="165"/>
  <c r="AE1129" i="165"/>
  <c r="AI1129" i="165" s="1"/>
  <c r="M1129" i="165"/>
  <c r="L1129" i="165"/>
  <c r="K1129" i="165"/>
  <c r="J1129" i="165"/>
  <c r="H1129" i="165"/>
  <c r="B1129" i="165"/>
  <c r="BH1128" i="165"/>
  <c r="BG1128" i="165"/>
  <c r="BO1128" i="165" s="1"/>
  <c r="BF1128" i="165"/>
  <c r="BE1128" i="165"/>
  <c r="BC1128" i="165"/>
  <c r="BK1128" i="165" s="1"/>
  <c r="AY1128" i="165"/>
  <c r="AQ1128" i="165"/>
  <c r="AS1128" i="165" s="1"/>
  <c r="AV1128" i="165" s="1"/>
  <c r="AO1128" i="165"/>
  <c r="AI1128" i="165"/>
  <c r="AL1128" i="165" s="1"/>
  <c r="AE1128" i="165"/>
  <c r="M1128" i="165"/>
  <c r="L1128" i="165"/>
  <c r="K1128" i="165"/>
  <c r="J1128" i="165"/>
  <c r="BM1128" i="165" s="1"/>
  <c r="H1128" i="165"/>
  <c r="B1128" i="165"/>
  <c r="BH1127" i="165"/>
  <c r="BG1127" i="165"/>
  <c r="BF1127" i="165"/>
  <c r="BN1127" i="165" s="1"/>
  <c r="BE1127" i="165"/>
  <c r="BC1127" i="165"/>
  <c r="AY1127" i="165"/>
  <c r="AQ1127" i="165"/>
  <c r="AS1127" i="165" s="1"/>
  <c r="AO1127" i="165"/>
  <c r="AE1127" i="165"/>
  <c r="AI1127" i="165" s="1"/>
  <c r="M1127" i="165"/>
  <c r="L1127" i="165"/>
  <c r="K1127" i="165"/>
  <c r="J1127" i="165"/>
  <c r="H1127" i="165"/>
  <c r="B1127" i="165"/>
  <c r="BH1126" i="165"/>
  <c r="BG1126" i="165"/>
  <c r="BI1126" i="165" s="1"/>
  <c r="BF1126" i="165"/>
  <c r="BE1126" i="165"/>
  <c r="BC1126" i="165"/>
  <c r="AY1126" i="165"/>
  <c r="AQ1126" i="165"/>
  <c r="AS1126" i="165" s="1"/>
  <c r="BD1126" i="165" s="1"/>
  <c r="AO1126" i="165"/>
  <c r="AE1126" i="165"/>
  <c r="AI1126" i="165" s="1"/>
  <c r="AL1126" i="165" s="1"/>
  <c r="M1126" i="165"/>
  <c r="L1126" i="165"/>
  <c r="K1126" i="165"/>
  <c r="J1126" i="165"/>
  <c r="H1126" i="165"/>
  <c r="B1126" i="165"/>
  <c r="BH1125" i="165"/>
  <c r="BG1125" i="165"/>
  <c r="BO1125" i="165" s="1"/>
  <c r="BF1125" i="165"/>
  <c r="BE1125" i="165"/>
  <c r="BC1125" i="165"/>
  <c r="AY1125" i="165"/>
  <c r="AQ1125" i="165"/>
  <c r="AS1125" i="165" s="1"/>
  <c r="AO1125" i="165"/>
  <c r="AE1125" i="165"/>
  <c r="AI1125" i="165" s="1"/>
  <c r="M1125" i="165"/>
  <c r="N1125" i="165" s="1"/>
  <c r="L1125" i="165"/>
  <c r="K1125" i="165"/>
  <c r="J1125" i="165"/>
  <c r="H1125" i="165"/>
  <c r="B1125" i="165"/>
  <c r="BH1124" i="165"/>
  <c r="BI1124" i="165" s="1"/>
  <c r="BG1124" i="165"/>
  <c r="BO1124" i="165" s="1"/>
  <c r="BF1124" i="165"/>
  <c r="BE1124" i="165"/>
  <c r="BC1124" i="165"/>
  <c r="AY1124" i="165"/>
  <c r="AS1124" i="165"/>
  <c r="AV1124" i="165" s="1"/>
  <c r="AQ1124" i="165"/>
  <c r="AO1124" i="165"/>
  <c r="AE1124" i="165"/>
  <c r="AI1124" i="165" s="1"/>
  <c r="AL1124" i="165" s="1"/>
  <c r="M1124" i="165"/>
  <c r="N1124" i="165" s="1"/>
  <c r="L1124" i="165"/>
  <c r="K1124" i="165"/>
  <c r="J1124" i="165"/>
  <c r="BM1124" i="165" s="1"/>
  <c r="H1124" i="165"/>
  <c r="B1124" i="165"/>
  <c r="BH1123" i="165"/>
  <c r="BI1123" i="165" s="1"/>
  <c r="BG1123" i="165"/>
  <c r="BF1123" i="165"/>
  <c r="BN1123" i="165" s="1"/>
  <c r="BE1123" i="165"/>
  <c r="BC1123" i="165"/>
  <c r="BK1123" i="165" s="1"/>
  <c r="AY1123" i="165"/>
  <c r="AQ1123" i="165"/>
  <c r="AS1123" i="165" s="1"/>
  <c r="AO1123" i="165"/>
  <c r="AE1123" i="165"/>
  <c r="AI1123" i="165" s="1"/>
  <c r="M1123" i="165"/>
  <c r="L1123" i="165"/>
  <c r="N1123" i="165" s="1"/>
  <c r="K1123" i="165"/>
  <c r="J1123" i="165"/>
  <c r="H1123" i="165"/>
  <c r="B1123" i="165"/>
  <c r="BH1122" i="165"/>
  <c r="BG1122" i="165"/>
  <c r="BF1122" i="165"/>
  <c r="BN1122" i="165" s="1"/>
  <c r="BE1122" i="165"/>
  <c r="BM1122" i="165" s="1"/>
  <c r="BC1122" i="165"/>
  <c r="AY1122" i="165"/>
  <c r="AQ1122" i="165"/>
  <c r="AS1122" i="165" s="1"/>
  <c r="BD1122" i="165" s="1"/>
  <c r="AO1122" i="165"/>
  <c r="AE1122" i="165"/>
  <c r="AI1122" i="165" s="1"/>
  <c r="AL1122" i="165" s="1"/>
  <c r="M1122" i="165"/>
  <c r="L1122" i="165"/>
  <c r="BO1122" i="165" s="1"/>
  <c r="K1122" i="165"/>
  <c r="J1122" i="165"/>
  <c r="H1122" i="165"/>
  <c r="B1122" i="165"/>
  <c r="BH1121" i="165"/>
  <c r="BG1121" i="165"/>
  <c r="BO1121" i="165" s="1"/>
  <c r="BF1121" i="165"/>
  <c r="BD1121" i="165"/>
  <c r="BL1121" i="165" s="1"/>
  <c r="BC1121" i="165"/>
  <c r="AY1121" i="165"/>
  <c r="AQ1121" i="165"/>
  <c r="AT1121" i="165" s="1"/>
  <c r="AO1121" i="165"/>
  <c r="AE1121" i="165"/>
  <c r="AJ1121" i="165" s="1"/>
  <c r="M1121" i="165"/>
  <c r="N1121" i="165" s="1"/>
  <c r="L1121" i="165"/>
  <c r="K1121" i="165"/>
  <c r="BN1121" i="165" s="1"/>
  <c r="I1121" i="165"/>
  <c r="H1121" i="165"/>
  <c r="B1121" i="165"/>
  <c r="BH1120" i="165"/>
  <c r="BG1120" i="165"/>
  <c r="BF1120" i="165"/>
  <c r="BD1120" i="165"/>
  <c r="BC1120" i="165"/>
  <c r="AY1120" i="165"/>
  <c r="AQ1120" i="165"/>
  <c r="AT1120" i="165" s="1"/>
  <c r="BE1120" i="165" s="1"/>
  <c r="AO1120" i="165"/>
  <c r="AE1120" i="165"/>
  <c r="AJ1120" i="165" s="1"/>
  <c r="M1120" i="165"/>
  <c r="L1120" i="165"/>
  <c r="BO1120" i="165" s="1"/>
  <c r="K1120" i="165"/>
  <c r="I1120" i="165"/>
  <c r="H1120" i="165"/>
  <c r="B1120" i="165"/>
  <c r="BH1119" i="165"/>
  <c r="BG1119" i="165"/>
  <c r="BO1119" i="165" s="1"/>
  <c r="BF1119" i="165"/>
  <c r="BE1119" i="165"/>
  <c r="BM1119" i="165" s="1"/>
  <c r="BC1119" i="165"/>
  <c r="AY1119" i="165"/>
  <c r="AQ1119" i="165"/>
  <c r="AS1119" i="165" s="1"/>
  <c r="AO1119" i="165"/>
  <c r="AE1119" i="165"/>
  <c r="AI1119" i="165" s="1"/>
  <c r="M1119" i="165"/>
  <c r="BP1119" i="165" s="1"/>
  <c r="L1119" i="165"/>
  <c r="K1119" i="165"/>
  <c r="J1119" i="165"/>
  <c r="H1119" i="165"/>
  <c r="B1119" i="165"/>
  <c r="BH1118" i="165"/>
  <c r="BG1118" i="165"/>
  <c r="BF1118" i="165"/>
  <c r="BE1118" i="165"/>
  <c r="BM1118" i="165" s="1"/>
  <c r="BC1118" i="165"/>
  <c r="AY1118" i="165"/>
  <c r="AQ1118" i="165"/>
  <c r="AS1118" i="165" s="1"/>
  <c r="BD1118" i="165" s="1"/>
  <c r="AO1118" i="165"/>
  <c r="AI1118" i="165"/>
  <c r="AL1118" i="165" s="1"/>
  <c r="AE1118" i="165"/>
  <c r="M1118" i="165"/>
  <c r="L1118" i="165"/>
  <c r="K1118" i="165"/>
  <c r="J1118" i="165"/>
  <c r="H1118" i="165"/>
  <c r="B1118" i="165"/>
  <c r="BH1117" i="165"/>
  <c r="BG1117" i="165"/>
  <c r="BF1117" i="165"/>
  <c r="BC1117" i="165"/>
  <c r="AY1117" i="165"/>
  <c r="AQ1117" i="165"/>
  <c r="AT1117" i="165" s="1"/>
  <c r="AO1117" i="165"/>
  <c r="AE1117" i="165"/>
  <c r="AI1117" i="165" s="1"/>
  <c r="M1117" i="165"/>
  <c r="L1117" i="165"/>
  <c r="K1117" i="165"/>
  <c r="H1117" i="165"/>
  <c r="B1117" i="165"/>
  <c r="BH1116" i="165"/>
  <c r="BG1116" i="165"/>
  <c r="BF1116" i="165"/>
  <c r="BN1116" i="165" s="1"/>
  <c r="BE1116" i="165"/>
  <c r="BC1116" i="165"/>
  <c r="AY1116" i="165"/>
  <c r="AS1116" i="165"/>
  <c r="BD1116" i="165" s="1"/>
  <c r="AQ1116" i="165"/>
  <c r="AO1116" i="165"/>
  <c r="AE1116" i="165"/>
  <c r="AI1116" i="165" s="1"/>
  <c r="AL1116" i="165" s="1"/>
  <c r="M1116" i="165"/>
  <c r="L1116" i="165"/>
  <c r="K1116" i="165"/>
  <c r="J1116" i="165"/>
  <c r="H1116" i="165"/>
  <c r="B1116" i="165"/>
  <c r="BH1115" i="165"/>
  <c r="BP1115" i="165" s="1"/>
  <c r="BG1115" i="165"/>
  <c r="BF1115" i="165"/>
  <c r="BE1115" i="165"/>
  <c r="BC1115" i="165"/>
  <c r="BK1115" i="165" s="1"/>
  <c r="AY1115" i="165"/>
  <c r="AQ1115" i="165"/>
  <c r="AS1115" i="165" s="1"/>
  <c r="AO1115" i="165"/>
  <c r="AE1115" i="165"/>
  <c r="AI1115" i="165" s="1"/>
  <c r="M1115" i="165"/>
  <c r="L1115" i="165"/>
  <c r="K1115" i="165"/>
  <c r="J1115" i="165"/>
  <c r="H1115" i="165"/>
  <c r="B1115" i="165"/>
  <c r="BH1114" i="165"/>
  <c r="BG1114" i="165"/>
  <c r="BO1114" i="165" s="1"/>
  <c r="BF1114" i="165"/>
  <c r="BE1114" i="165"/>
  <c r="BC1114" i="165"/>
  <c r="BK1114" i="165" s="1"/>
  <c r="AY1114" i="165"/>
  <c r="AQ1114" i="165"/>
  <c r="AS1114" i="165" s="1"/>
  <c r="AV1114" i="165" s="1"/>
  <c r="AO1114" i="165"/>
  <c r="AE1114" i="165"/>
  <c r="AI1114" i="165" s="1"/>
  <c r="AL1114" i="165" s="1"/>
  <c r="M1114" i="165"/>
  <c r="L1114" i="165"/>
  <c r="K1114" i="165"/>
  <c r="J1114" i="165"/>
  <c r="BM1114" i="165" s="1"/>
  <c r="H1114" i="165"/>
  <c r="B1114" i="165"/>
  <c r="BN1113" i="165"/>
  <c r="BG1113" i="165"/>
  <c r="BF1113" i="165"/>
  <c r="BE1113" i="165"/>
  <c r="BD1113" i="165"/>
  <c r="BC1113" i="165"/>
  <c r="AV1113" i="165"/>
  <c r="AQ1113" i="165"/>
  <c r="AX1113" i="165" s="1"/>
  <c r="BH1113" i="165" s="1"/>
  <c r="AL1113" i="165"/>
  <c r="AE1113" i="165"/>
  <c r="AN1113" i="165" s="1"/>
  <c r="L1113" i="165"/>
  <c r="K1113" i="165"/>
  <c r="J1113" i="165"/>
  <c r="I1113" i="165"/>
  <c r="BL1113" i="165" s="1"/>
  <c r="H1113" i="165"/>
  <c r="B1113" i="165"/>
  <c r="BG1112" i="165"/>
  <c r="BF1112" i="165"/>
  <c r="BN1112" i="165" s="1"/>
  <c r="BE1112" i="165"/>
  <c r="BD1112" i="165"/>
  <c r="BC1112" i="165"/>
  <c r="AV1112" i="165"/>
  <c r="AQ1112" i="165"/>
  <c r="AX1112" i="165" s="1"/>
  <c r="AL1112" i="165"/>
  <c r="AE1112" i="165"/>
  <c r="AN1112" i="165" s="1"/>
  <c r="L1112" i="165"/>
  <c r="BO1112" i="165" s="1"/>
  <c r="K1112" i="165"/>
  <c r="J1112" i="165"/>
  <c r="I1112" i="165"/>
  <c r="H1112" i="165"/>
  <c r="B1112" i="165"/>
  <c r="AY1111" i="165"/>
  <c r="AQ1111" i="165"/>
  <c r="AU1111" i="165" s="1"/>
  <c r="AV1111" i="165" s="1"/>
  <c r="AO1111" i="165"/>
  <c r="AE1111" i="165"/>
  <c r="AK1111" i="165" s="1"/>
  <c r="M1111" i="165"/>
  <c r="L1111" i="165"/>
  <c r="J1111" i="165"/>
  <c r="I1111" i="165"/>
  <c r="H1111" i="165"/>
  <c r="B1111" i="165"/>
  <c r="AY1110" i="165"/>
  <c r="AQ1110" i="165"/>
  <c r="AU1110" i="165" s="1"/>
  <c r="AV1110" i="165" s="1"/>
  <c r="AO1110" i="165"/>
  <c r="AK1110" i="165"/>
  <c r="AL1110" i="165" s="1"/>
  <c r="AE1110" i="165"/>
  <c r="M1110" i="165"/>
  <c r="L1110" i="165"/>
  <c r="N1110" i="165" s="1"/>
  <c r="J1110" i="165"/>
  <c r="I1110" i="165"/>
  <c r="H1110" i="165"/>
  <c r="B1110" i="165"/>
  <c r="BG1109" i="165"/>
  <c r="BF1109" i="165"/>
  <c r="BE1109" i="165"/>
  <c r="BD1109" i="165"/>
  <c r="BC1109" i="165"/>
  <c r="AV1109" i="165"/>
  <c r="AQ1109" i="165"/>
  <c r="AX1109" i="165" s="1"/>
  <c r="BH1109" i="165" s="1"/>
  <c r="AN1109" i="165"/>
  <c r="AO1109" i="165" s="1"/>
  <c r="AL1109" i="165"/>
  <c r="AE1109" i="165"/>
  <c r="L1109" i="165"/>
  <c r="K1109" i="165"/>
  <c r="J1109" i="165"/>
  <c r="I1109" i="165"/>
  <c r="H1109" i="165"/>
  <c r="B1109" i="165"/>
  <c r="AY1108" i="165"/>
  <c r="AQ1108" i="165"/>
  <c r="AU1108" i="165" s="1"/>
  <c r="AV1108" i="165" s="1"/>
  <c r="AO1108" i="165"/>
  <c r="AK1108" i="165"/>
  <c r="AL1108" i="165" s="1"/>
  <c r="AE1108" i="165"/>
  <c r="M1108" i="165"/>
  <c r="L1108" i="165"/>
  <c r="J1108" i="165"/>
  <c r="I1108" i="165"/>
  <c r="H1108" i="165"/>
  <c r="B1108" i="165"/>
  <c r="AY1107" i="165"/>
  <c r="AQ1107" i="165"/>
  <c r="AU1107" i="165" s="1"/>
  <c r="AV1107" i="165" s="1"/>
  <c r="AO1107" i="165"/>
  <c r="AE1107" i="165"/>
  <c r="AK1107" i="165" s="1"/>
  <c r="M1107" i="165"/>
  <c r="L1107" i="165"/>
  <c r="J1107" i="165"/>
  <c r="I1107" i="165"/>
  <c r="H1107" i="165"/>
  <c r="B1107" i="165"/>
  <c r="BH1106" i="165"/>
  <c r="BG1106" i="165"/>
  <c r="BO1106" i="165" s="1"/>
  <c r="BE1106" i="165"/>
  <c r="BD1106" i="165"/>
  <c r="BC1106" i="165"/>
  <c r="BK1106" i="165" s="1"/>
  <c r="AY1106" i="165"/>
  <c r="AU1106" i="165"/>
  <c r="AV1106" i="165" s="1"/>
  <c r="AQ1106" i="165"/>
  <c r="AO1106" i="165"/>
  <c r="AE1106" i="165"/>
  <c r="AK1106" i="165" s="1"/>
  <c r="AL1106" i="165" s="1"/>
  <c r="M1106" i="165"/>
  <c r="L1106" i="165"/>
  <c r="J1106" i="165"/>
  <c r="BM1106" i="165" s="1"/>
  <c r="I1106" i="165"/>
  <c r="H1106" i="165"/>
  <c r="B1106" i="165"/>
  <c r="BH1105" i="165"/>
  <c r="BG1105" i="165"/>
  <c r="BE1105" i="165"/>
  <c r="BD1105" i="165"/>
  <c r="BC1105" i="165"/>
  <c r="AY1105" i="165"/>
  <c r="AQ1105" i="165"/>
  <c r="AU1105" i="165" s="1"/>
  <c r="AO1105" i="165"/>
  <c r="AE1105" i="165"/>
  <c r="AK1105" i="165" s="1"/>
  <c r="M1105" i="165"/>
  <c r="L1105" i="165"/>
  <c r="J1105" i="165"/>
  <c r="I1105" i="165"/>
  <c r="H1105" i="165"/>
  <c r="B1105" i="165"/>
  <c r="BH1104" i="165"/>
  <c r="BG1104" i="165"/>
  <c r="BI1104" i="165" s="1"/>
  <c r="BE1104" i="165"/>
  <c r="BD1104" i="165"/>
  <c r="BL1104" i="165" s="1"/>
  <c r="BC1104" i="165"/>
  <c r="AY1104" i="165"/>
  <c r="AQ1104" i="165"/>
  <c r="AU1104" i="165" s="1"/>
  <c r="BF1104" i="165" s="1"/>
  <c r="AO1104" i="165"/>
  <c r="AE1104" i="165"/>
  <c r="AK1104" i="165" s="1"/>
  <c r="K1104" i="165" s="1"/>
  <c r="M1104" i="165"/>
  <c r="L1104" i="165"/>
  <c r="J1104" i="165"/>
  <c r="I1104" i="165"/>
  <c r="H1104" i="165"/>
  <c r="B1104" i="165"/>
  <c r="BH1103" i="165"/>
  <c r="BP1103" i="165" s="1"/>
  <c r="BG1103" i="165"/>
  <c r="BF1103" i="165"/>
  <c r="BE1103" i="165"/>
  <c r="BC1103" i="165"/>
  <c r="AY1103" i="165"/>
  <c r="AQ1103" i="165"/>
  <c r="AS1103" i="165" s="1"/>
  <c r="AO1103" i="165"/>
  <c r="AE1103" i="165"/>
  <c r="AI1103" i="165" s="1"/>
  <c r="M1103" i="165"/>
  <c r="L1103" i="165"/>
  <c r="K1103" i="165"/>
  <c r="J1103" i="165"/>
  <c r="H1103" i="165"/>
  <c r="B1103" i="165"/>
  <c r="BH1102" i="165"/>
  <c r="BI1102" i="165" s="1"/>
  <c r="BG1102" i="165"/>
  <c r="BE1102" i="165"/>
  <c r="BD1102" i="165"/>
  <c r="BC1102" i="165"/>
  <c r="AY1102" i="165"/>
  <c r="AQ1102" i="165"/>
  <c r="AU1102" i="165" s="1"/>
  <c r="AV1102" i="165" s="1"/>
  <c r="AO1102" i="165"/>
  <c r="AK1102" i="165"/>
  <c r="AL1102" i="165" s="1"/>
  <c r="AE1102" i="165"/>
  <c r="M1102" i="165"/>
  <c r="L1102" i="165"/>
  <c r="N1102" i="165" s="1"/>
  <c r="J1102" i="165"/>
  <c r="BM1102" i="165" s="1"/>
  <c r="I1102" i="165"/>
  <c r="H1102" i="165"/>
  <c r="B1102" i="165"/>
  <c r="BH1101" i="165"/>
  <c r="BG1101" i="165"/>
  <c r="BO1101" i="165" s="1"/>
  <c r="BF1101" i="165"/>
  <c r="BE1101" i="165"/>
  <c r="BM1101" i="165" s="1"/>
  <c r="BC1101" i="165"/>
  <c r="AY1101" i="165"/>
  <c r="AQ1101" i="165"/>
  <c r="AS1101" i="165" s="1"/>
  <c r="AO1101" i="165"/>
  <c r="AE1101" i="165"/>
  <c r="AI1101" i="165" s="1"/>
  <c r="M1101" i="165"/>
  <c r="L1101" i="165"/>
  <c r="K1101" i="165"/>
  <c r="J1101" i="165"/>
  <c r="H1101" i="165"/>
  <c r="B1101" i="165"/>
  <c r="BH1100" i="165"/>
  <c r="BG1100" i="165"/>
  <c r="BE1100" i="165"/>
  <c r="BD1100" i="165"/>
  <c r="BC1100" i="165"/>
  <c r="AY1100" i="165"/>
  <c r="AQ1100" i="165"/>
  <c r="AU1100" i="165" s="1"/>
  <c r="BF1100" i="165" s="1"/>
  <c r="AO1100" i="165"/>
  <c r="AK1100" i="165"/>
  <c r="K1100" i="165" s="1"/>
  <c r="AE1100" i="165"/>
  <c r="M1100" i="165"/>
  <c r="L1100" i="165"/>
  <c r="J1100" i="165"/>
  <c r="BM1100" i="165" s="1"/>
  <c r="I1100" i="165"/>
  <c r="H1100" i="165"/>
  <c r="B1100" i="165"/>
  <c r="BP1099" i="165"/>
  <c r="BH1099" i="165"/>
  <c r="BG1099" i="165"/>
  <c r="BE1099" i="165"/>
  <c r="BD1099" i="165"/>
  <c r="BL1099" i="165" s="1"/>
  <c r="BC1099" i="165"/>
  <c r="BK1099" i="165" s="1"/>
  <c r="AY1099" i="165"/>
  <c r="AQ1099" i="165"/>
  <c r="AU1099" i="165" s="1"/>
  <c r="AO1099" i="165"/>
  <c r="AE1099" i="165"/>
  <c r="AK1099" i="165" s="1"/>
  <c r="M1099" i="165"/>
  <c r="L1099" i="165"/>
  <c r="J1099" i="165"/>
  <c r="I1099" i="165"/>
  <c r="H1099" i="165"/>
  <c r="B1099" i="165"/>
  <c r="BH1098" i="165"/>
  <c r="BG1098" i="165"/>
  <c r="BO1098" i="165" s="1"/>
  <c r="BE1098" i="165"/>
  <c r="BD1098" i="165"/>
  <c r="BC1098" i="165"/>
  <c r="AY1098" i="165"/>
  <c r="AU1098" i="165"/>
  <c r="AQ1098" i="165"/>
  <c r="AO1098" i="165"/>
  <c r="AE1098" i="165"/>
  <c r="AK1098" i="165" s="1"/>
  <c r="AL1098" i="165" s="1"/>
  <c r="M1098" i="165"/>
  <c r="L1098" i="165"/>
  <c r="J1098" i="165"/>
  <c r="BM1098" i="165" s="1"/>
  <c r="I1098" i="165"/>
  <c r="H1098" i="165"/>
  <c r="B1098" i="165"/>
  <c r="BH1097" i="165"/>
  <c r="BG1097" i="165"/>
  <c r="BO1097" i="165" s="1"/>
  <c r="BE1097" i="165"/>
  <c r="BD1097" i="165"/>
  <c r="BC1097" i="165"/>
  <c r="AY1097" i="165"/>
  <c r="AQ1097" i="165"/>
  <c r="AU1097" i="165" s="1"/>
  <c r="AO1097" i="165"/>
  <c r="AE1097" i="165"/>
  <c r="AK1097" i="165" s="1"/>
  <c r="M1097" i="165"/>
  <c r="L1097" i="165"/>
  <c r="J1097" i="165"/>
  <c r="I1097" i="165"/>
  <c r="H1097" i="165"/>
  <c r="B1097" i="165"/>
  <c r="BH1096" i="165"/>
  <c r="BG1096" i="165"/>
  <c r="BE1096" i="165"/>
  <c r="BD1096" i="165"/>
  <c r="BC1096" i="165"/>
  <c r="AY1096" i="165"/>
  <c r="AQ1096" i="165"/>
  <c r="AU1096" i="165" s="1"/>
  <c r="BF1096" i="165" s="1"/>
  <c r="AO1096" i="165"/>
  <c r="AK1096" i="165"/>
  <c r="K1096" i="165" s="1"/>
  <c r="AE1096" i="165"/>
  <c r="M1096" i="165"/>
  <c r="L1096" i="165"/>
  <c r="J1096" i="165"/>
  <c r="I1096" i="165"/>
  <c r="H1096" i="165"/>
  <c r="B1096" i="165"/>
  <c r="BH1095" i="165"/>
  <c r="BP1095" i="165" s="1"/>
  <c r="BG1095" i="165"/>
  <c r="BE1095" i="165"/>
  <c r="BM1095" i="165" s="1"/>
  <c r="BD1095" i="165"/>
  <c r="BC1095" i="165"/>
  <c r="BK1095" i="165" s="1"/>
  <c r="AY1095" i="165"/>
  <c r="AQ1095" i="165"/>
  <c r="AU1095" i="165" s="1"/>
  <c r="AO1095" i="165"/>
  <c r="AE1095" i="165"/>
  <c r="AK1095" i="165" s="1"/>
  <c r="M1095" i="165"/>
  <c r="L1095" i="165"/>
  <c r="J1095" i="165"/>
  <c r="I1095" i="165"/>
  <c r="H1095" i="165"/>
  <c r="B1095" i="165"/>
  <c r="BH1094" i="165"/>
  <c r="BG1094" i="165"/>
  <c r="BO1094" i="165" s="1"/>
  <c r="BE1094" i="165"/>
  <c r="BD1094" i="165"/>
  <c r="BC1094" i="165"/>
  <c r="AY1094" i="165"/>
  <c r="AU1094" i="165"/>
  <c r="AQ1094" i="165"/>
  <c r="AO1094" i="165"/>
  <c r="AE1094" i="165"/>
  <c r="AK1094" i="165" s="1"/>
  <c r="AL1094" i="165" s="1"/>
  <c r="M1094" i="165"/>
  <c r="N1094" i="165" s="1"/>
  <c r="L1094" i="165"/>
  <c r="J1094" i="165"/>
  <c r="I1094" i="165"/>
  <c r="H1094" i="165"/>
  <c r="B1094" i="165"/>
  <c r="BH1093" i="165"/>
  <c r="BG1093" i="165"/>
  <c r="BO1093" i="165" s="1"/>
  <c r="BE1093" i="165"/>
  <c r="BD1093" i="165"/>
  <c r="BC1093" i="165"/>
  <c r="AY1093" i="165"/>
  <c r="AQ1093" i="165"/>
  <c r="AU1093" i="165" s="1"/>
  <c r="AO1093" i="165"/>
  <c r="AE1093" i="165"/>
  <c r="AK1093" i="165" s="1"/>
  <c r="M1093" i="165"/>
  <c r="BP1093" i="165" s="1"/>
  <c r="L1093" i="165"/>
  <c r="J1093" i="165"/>
  <c r="I1093" i="165"/>
  <c r="H1093" i="165"/>
  <c r="B1093" i="165"/>
  <c r="BH1092" i="165"/>
  <c r="BG1092" i="165"/>
  <c r="BI1092" i="165" s="1"/>
  <c r="BE1092" i="165"/>
  <c r="BM1092" i="165" s="1"/>
  <c r="BD1092" i="165"/>
  <c r="BL1092" i="165" s="1"/>
  <c r="BC1092" i="165"/>
  <c r="AY1092" i="165"/>
  <c r="AQ1092" i="165"/>
  <c r="AU1092" i="165" s="1"/>
  <c r="BF1092" i="165" s="1"/>
  <c r="AO1092" i="165"/>
  <c r="AE1092" i="165"/>
  <c r="AK1092" i="165" s="1"/>
  <c r="K1092" i="165" s="1"/>
  <c r="M1092" i="165"/>
  <c r="L1092" i="165"/>
  <c r="J1092" i="165"/>
  <c r="I1092" i="165"/>
  <c r="H1092" i="165"/>
  <c r="B1092" i="165"/>
  <c r="BG1091" i="165"/>
  <c r="BF1091" i="165"/>
  <c r="BE1091" i="165"/>
  <c r="BD1091" i="165"/>
  <c r="BL1091" i="165" s="1"/>
  <c r="BC1091" i="165"/>
  <c r="AV1091" i="165"/>
  <c r="AQ1091" i="165"/>
  <c r="AX1091" i="165" s="1"/>
  <c r="AL1091" i="165"/>
  <c r="AE1091" i="165"/>
  <c r="AN1091" i="165" s="1"/>
  <c r="L1091" i="165"/>
  <c r="K1091" i="165"/>
  <c r="J1091" i="165"/>
  <c r="I1091" i="165"/>
  <c r="H1091" i="165"/>
  <c r="B1091" i="165"/>
  <c r="BO1090" i="165"/>
  <c r="BH1090" i="165"/>
  <c r="BG1090" i="165"/>
  <c r="BF1090" i="165"/>
  <c r="BE1090" i="165"/>
  <c r="BD1090" i="165"/>
  <c r="BC1090" i="165"/>
  <c r="BK1090" i="165" s="1"/>
  <c r="AY1090" i="165"/>
  <c r="AQ1090" i="165"/>
  <c r="AU1090" i="165" s="1"/>
  <c r="AV1090" i="165" s="1"/>
  <c r="AO1090" i="165"/>
  <c r="AE1090" i="165"/>
  <c r="AK1090" i="165" s="1"/>
  <c r="AL1090" i="165" s="1"/>
  <c r="N1090" i="165"/>
  <c r="M1090" i="165"/>
  <c r="L1090" i="165"/>
  <c r="J1090" i="165"/>
  <c r="BM1090" i="165" s="1"/>
  <c r="I1090" i="165"/>
  <c r="H1090" i="165"/>
  <c r="B1090" i="165"/>
  <c r="BH1089" i="165"/>
  <c r="BG1089" i="165"/>
  <c r="BE1089" i="165"/>
  <c r="BD1089" i="165"/>
  <c r="BC1089" i="165"/>
  <c r="BK1089" i="165" s="1"/>
  <c r="AY1089" i="165"/>
  <c r="AQ1089" i="165"/>
  <c r="AU1089" i="165" s="1"/>
  <c r="AO1089" i="165"/>
  <c r="AE1089" i="165"/>
  <c r="AK1089" i="165" s="1"/>
  <c r="M1089" i="165"/>
  <c r="L1089" i="165"/>
  <c r="J1089" i="165"/>
  <c r="I1089" i="165"/>
  <c r="BL1089" i="165" s="1"/>
  <c r="H1089" i="165"/>
  <c r="B1089" i="165"/>
  <c r="BH1088" i="165"/>
  <c r="BG1088" i="165"/>
  <c r="BE1088" i="165"/>
  <c r="BM1088" i="165" s="1"/>
  <c r="BD1088" i="165"/>
  <c r="BC1088" i="165"/>
  <c r="AY1088" i="165"/>
  <c r="AU1088" i="165"/>
  <c r="BF1088" i="165" s="1"/>
  <c r="AQ1088" i="165"/>
  <c r="AO1088" i="165"/>
  <c r="AE1088" i="165"/>
  <c r="AK1088" i="165" s="1"/>
  <c r="K1088" i="165" s="1"/>
  <c r="M1088" i="165"/>
  <c r="L1088" i="165"/>
  <c r="J1088" i="165"/>
  <c r="I1088" i="165"/>
  <c r="H1088" i="165"/>
  <c r="B1088" i="165"/>
  <c r="BH1087" i="165"/>
  <c r="BG1087" i="165"/>
  <c r="BO1087" i="165" s="1"/>
  <c r="BE1087" i="165"/>
  <c r="BD1087" i="165"/>
  <c r="BC1087" i="165"/>
  <c r="AY1087" i="165"/>
  <c r="AQ1087" i="165"/>
  <c r="AU1087" i="165" s="1"/>
  <c r="AO1087" i="165"/>
  <c r="AE1087" i="165"/>
  <c r="AK1087" i="165" s="1"/>
  <c r="M1087" i="165"/>
  <c r="L1087" i="165"/>
  <c r="J1087" i="165"/>
  <c r="I1087" i="165"/>
  <c r="H1087" i="165"/>
  <c r="B1087" i="165"/>
  <c r="BH1086" i="165"/>
  <c r="BG1086" i="165"/>
  <c r="BF1086" i="165"/>
  <c r="BE1086" i="165"/>
  <c r="BD1086" i="165"/>
  <c r="BC1086" i="165"/>
  <c r="AY1086" i="165"/>
  <c r="AQ1086" i="165"/>
  <c r="AU1086" i="165" s="1"/>
  <c r="AV1086" i="165" s="1"/>
  <c r="AO1086" i="165"/>
  <c r="AE1086" i="165"/>
  <c r="AK1086" i="165" s="1"/>
  <c r="AL1086" i="165" s="1"/>
  <c r="M1086" i="165"/>
  <c r="L1086" i="165"/>
  <c r="J1086" i="165"/>
  <c r="I1086" i="165"/>
  <c r="H1086" i="165"/>
  <c r="B1086" i="165"/>
  <c r="BH1085" i="165"/>
  <c r="BG1085" i="165"/>
  <c r="BE1085" i="165"/>
  <c r="BM1085" i="165" s="1"/>
  <c r="BD1085" i="165"/>
  <c r="BC1085" i="165"/>
  <c r="AY1085" i="165"/>
  <c r="AQ1085" i="165"/>
  <c r="AU1085" i="165" s="1"/>
  <c r="AO1085" i="165"/>
  <c r="AE1085" i="165"/>
  <c r="AK1085" i="165" s="1"/>
  <c r="M1085" i="165"/>
  <c r="L1085" i="165"/>
  <c r="J1085" i="165"/>
  <c r="I1085" i="165"/>
  <c r="BL1085" i="165" s="1"/>
  <c r="H1085" i="165"/>
  <c r="B1085" i="165"/>
  <c r="BG1084" i="165"/>
  <c r="BF1084" i="165"/>
  <c r="BE1084" i="165"/>
  <c r="BM1084" i="165" s="1"/>
  <c r="BD1084" i="165"/>
  <c r="BC1084" i="165"/>
  <c r="AV1084" i="165"/>
  <c r="AQ1084" i="165"/>
  <c r="AX1084" i="165" s="1"/>
  <c r="AL1084" i="165"/>
  <c r="AE1084" i="165"/>
  <c r="AN1084" i="165" s="1"/>
  <c r="L1084" i="165"/>
  <c r="K1084" i="165"/>
  <c r="J1084" i="165"/>
  <c r="I1084" i="165"/>
  <c r="H1084" i="165"/>
  <c r="B1084" i="165"/>
  <c r="BH1083" i="165"/>
  <c r="BG1083" i="165"/>
  <c r="BE1083" i="165"/>
  <c r="BD1083" i="165"/>
  <c r="BL1083" i="165" s="1"/>
  <c r="BC1083" i="165"/>
  <c r="AY1083" i="165"/>
  <c r="AQ1083" i="165"/>
  <c r="AU1083" i="165" s="1"/>
  <c r="AO1083" i="165"/>
  <c r="AE1083" i="165"/>
  <c r="AK1083" i="165" s="1"/>
  <c r="M1083" i="165"/>
  <c r="L1083" i="165"/>
  <c r="J1083" i="165"/>
  <c r="I1083" i="165"/>
  <c r="H1083" i="165"/>
  <c r="B1083" i="165"/>
  <c r="BH1082" i="165"/>
  <c r="BI1082" i="165" s="1"/>
  <c r="BG1082" i="165"/>
  <c r="BE1082" i="165"/>
  <c r="BD1082" i="165"/>
  <c r="BC1082" i="165"/>
  <c r="BK1082" i="165" s="1"/>
  <c r="AY1082" i="165"/>
  <c r="AQ1082" i="165"/>
  <c r="AU1082" i="165" s="1"/>
  <c r="AV1082" i="165" s="1"/>
  <c r="AO1082" i="165"/>
  <c r="AK1082" i="165"/>
  <c r="AL1082" i="165" s="1"/>
  <c r="AE1082" i="165"/>
  <c r="M1082" i="165"/>
  <c r="L1082" i="165"/>
  <c r="J1082" i="165"/>
  <c r="BM1082" i="165" s="1"/>
  <c r="I1082" i="165"/>
  <c r="H1082" i="165"/>
  <c r="B1082" i="165"/>
  <c r="BH1081" i="165"/>
  <c r="BG1081" i="165"/>
  <c r="BE1081" i="165"/>
  <c r="BD1081" i="165"/>
  <c r="BC1081" i="165"/>
  <c r="BK1081" i="165" s="1"/>
  <c r="AY1081" i="165"/>
  <c r="AQ1081" i="165"/>
  <c r="AU1081" i="165" s="1"/>
  <c r="BF1081" i="165" s="1"/>
  <c r="AO1081" i="165"/>
  <c r="AE1081" i="165"/>
  <c r="AK1081" i="165" s="1"/>
  <c r="K1081" i="165" s="1"/>
  <c r="M1081" i="165"/>
  <c r="L1081" i="165"/>
  <c r="J1081" i="165"/>
  <c r="I1081" i="165"/>
  <c r="H1081" i="165"/>
  <c r="B1081" i="165"/>
  <c r="BH1080" i="165"/>
  <c r="BG1080" i="165"/>
  <c r="BF1080" i="165"/>
  <c r="BN1080" i="165" s="1"/>
  <c r="BE1080" i="165"/>
  <c r="BD1080" i="165"/>
  <c r="BC1080" i="165"/>
  <c r="AV1080" i="165"/>
  <c r="AQ1080" i="165"/>
  <c r="AX1080" i="165" s="1"/>
  <c r="AY1080" i="165" s="1"/>
  <c r="AL1080" i="165"/>
  <c r="AE1080" i="165"/>
  <c r="AN1080" i="165" s="1"/>
  <c r="L1080" i="165"/>
  <c r="K1080" i="165"/>
  <c r="J1080" i="165"/>
  <c r="I1080" i="165"/>
  <c r="H1080" i="165"/>
  <c r="B1080" i="165"/>
  <c r="BH1079" i="165"/>
  <c r="BP1079" i="165" s="1"/>
  <c r="BG1079" i="165"/>
  <c r="BE1079" i="165"/>
  <c r="BD1079" i="165"/>
  <c r="BC1079" i="165"/>
  <c r="BK1079" i="165" s="1"/>
  <c r="AY1079" i="165"/>
  <c r="AQ1079" i="165"/>
  <c r="AU1079" i="165" s="1"/>
  <c r="AO1079" i="165"/>
  <c r="AE1079" i="165"/>
  <c r="AK1079" i="165" s="1"/>
  <c r="AL1079" i="165" s="1"/>
  <c r="M1079" i="165"/>
  <c r="L1079" i="165"/>
  <c r="J1079" i="165"/>
  <c r="I1079" i="165"/>
  <c r="H1079" i="165"/>
  <c r="B1079" i="165"/>
  <c r="BH1078" i="165"/>
  <c r="BG1078" i="165"/>
  <c r="BO1078" i="165" s="1"/>
  <c r="BE1078" i="165"/>
  <c r="BD1078" i="165"/>
  <c r="BC1078" i="165"/>
  <c r="BK1078" i="165" s="1"/>
  <c r="AY1078" i="165"/>
  <c r="AQ1078" i="165"/>
  <c r="AU1078" i="165" s="1"/>
  <c r="AO1078" i="165"/>
  <c r="AE1078" i="165"/>
  <c r="AK1078" i="165" s="1"/>
  <c r="AL1078" i="165" s="1"/>
  <c r="M1078" i="165"/>
  <c r="L1078" i="165"/>
  <c r="N1078" i="165" s="1"/>
  <c r="J1078" i="165"/>
  <c r="I1078" i="165"/>
  <c r="H1078" i="165"/>
  <c r="B1078" i="165"/>
  <c r="BH1077" i="165"/>
  <c r="BG1077" i="165"/>
  <c r="BO1077" i="165" s="1"/>
  <c r="BE1077" i="165"/>
  <c r="BD1077" i="165"/>
  <c r="BC1077" i="165"/>
  <c r="AY1077" i="165"/>
  <c r="AQ1077" i="165"/>
  <c r="AU1077" i="165" s="1"/>
  <c r="AO1077" i="165"/>
  <c r="AE1077" i="165"/>
  <c r="AK1077" i="165" s="1"/>
  <c r="K1077" i="165" s="1"/>
  <c r="M1077" i="165"/>
  <c r="L1077" i="165"/>
  <c r="J1077" i="165"/>
  <c r="I1077" i="165"/>
  <c r="H1077" i="165"/>
  <c r="B1077" i="165"/>
  <c r="BH1076" i="165"/>
  <c r="BG1076" i="165"/>
  <c r="BE1076" i="165"/>
  <c r="BD1076" i="165"/>
  <c r="BL1076" i="165" s="1"/>
  <c r="BC1076" i="165"/>
  <c r="AY1076" i="165"/>
  <c r="AQ1076" i="165"/>
  <c r="AU1076" i="165" s="1"/>
  <c r="AO1076" i="165"/>
  <c r="AK1076" i="165"/>
  <c r="AE1076" i="165"/>
  <c r="M1076" i="165"/>
  <c r="L1076" i="165"/>
  <c r="J1076" i="165"/>
  <c r="BM1076" i="165" s="1"/>
  <c r="I1076" i="165"/>
  <c r="H1076" i="165"/>
  <c r="B1076" i="165"/>
  <c r="BG1075" i="165"/>
  <c r="BF1075" i="165"/>
  <c r="BE1075" i="165"/>
  <c r="BD1075" i="165"/>
  <c r="BC1075" i="165"/>
  <c r="AV1075" i="165"/>
  <c r="AQ1075" i="165"/>
  <c r="AX1075" i="165" s="1"/>
  <c r="AL1075" i="165"/>
  <c r="AE1075" i="165"/>
  <c r="AN1075" i="165" s="1"/>
  <c r="L1075" i="165"/>
  <c r="K1075" i="165"/>
  <c r="J1075" i="165"/>
  <c r="I1075" i="165"/>
  <c r="H1075" i="165"/>
  <c r="B1075" i="165"/>
  <c r="BH1074" i="165"/>
  <c r="BI1074" i="165" s="1"/>
  <c r="BG1074" i="165"/>
  <c r="BE1074" i="165"/>
  <c r="BD1074" i="165"/>
  <c r="BC1074" i="165"/>
  <c r="BK1074" i="165" s="1"/>
  <c r="AY1074" i="165"/>
  <c r="AQ1074" i="165"/>
  <c r="AU1074" i="165" s="1"/>
  <c r="AV1074" i="165" s="1"/>
  <c r="AO1074" i="165"/>
  <c r="AK1074" i="165"/>
  <c r="AL1074" i="165" s="1"/>
  <c r="AE1074" i="165"/>
  <c r="M1074" i="165"/>
  <c r="L1074" i="165"/>
  <c r="N1074" i="165" s="1"/>
  <c r="J1074" i="165"/>
  <c r="I1074" i="165"/>
  <c r="H1074" i="165"/>
  <c r="B1074" i="165"/>
  <c r="BH1073" i="165"/>
  <c r="BG1073" i="165"/>
  <c r="BE1073" i="165"/>
  <c r="BM1073" i="165" s="1"/>
  <c r="BD1073" i="165"/>
  <c r="BC1073" i="165"/>
  <c r="AY1073" i="165"/>
  <c r="AQ1073" i="165"/>
  <c r="AU1073" i="165" s="1"/>
  <c r="BF1073" i="165" s="1"/>
  <c r="AO1073" i="165"/>
  <c r="AE1073" i="165"/>
  <c r="AK1073" i="165" s="1"/>
  <c r="M1073" i="165"/>
  <c r="BP1073" i="165" s="1"/>
  <c r="L1073" i="165"/>
  <c r="J1073" i="165"/>
  <c r="I1073" i="165"/>
  <c r="H1073" i="165"/>
  <c r="B1073" i="165"/>
  <c r="BH1072" i="165"/>
  <c r="BG1072" i="165"/>
  <c r="BI1072" i="165" s="1"/>
  <c r="BE1072" i="165"/>
  <c r="BD1072" i="165"/>
  <c r="BC1072" i="165"/>
  <c r="AY1072" i="165"/>
  <c r="AQ1072" i="165"/>
  <c r="AU1072" i="165" s="1"/>
  <c r="AO1072" i="165"/>
  <c r="AE1072" i="165"/>
  <c r="AK1072" i="165" s="1"/>
  <c r="M1072" i="165"/>
  <c r="L1072" i="165"/>
  <c r="J1072" i="165"/>
  <c r="I1072" i="165"/>
  <c r="H1072" i="165"/>
  <c r="B1072" i="165"/>
  <c r="AV1071" i="165"/>
  <c r="AQ1071" i="165"/>
  <c r="AX1071" i="165" s="1"/>
  <c r="AY1071" i="165" s="1"/>
  <c r="AN1071" i="165"/>
  <c r="AO1071" i="165" s="1"/>
  <c r="AL1071" i="165"/>
  <c r="AE1071" i="165"/>
  <c r="L1071" i="165"/>
  <c r="K1071" i="165"/>
  <c r="J1071" i="165"/>
  <c r="I1071" i="165"/>
  <c r="H1071" i="165"/>
  <c r="B1071" i="165"/>
  <c r="AV1070" i="165"/>
  <c r="AQ1070" i="165"/>
  <c r="AX1070" i="165" s="1"/>
  <c r="AY1070" i="165" s="1"/>
  <c r="AL1070" i="165"/>
  <c r="AE1070" i="165"/>
  <c r="AN1070" i="165" s="1"/>
  <c r="M1070" i="165" s="1"/>
  <c r="L1070" i="165"/>
  <c r="N1070" i="165" s="1"/>
  <c r="K1070" i="165"/>
  <c r="J1070" i="165"/>
  <c r="I1070" i="165"/>
  <c r="H1070" i="165"/>
  <c r="B1070" i="165"/>
  <c r="BG1069" i="165"/>
  <c r="BF1069" i="165"/>
  <c r="BE1069" i="165"/>
  <c r="BD1069" i="165"/>
  <c r="BC1069" i="165"/>
  <c r="AV1069" i="165"/>
  <c r="AQ1069" i="165"/>
  <c r="AX1069" i="165" s="1"/>
  <c r="AL1069" i="165"/>
  <c r="AE1069" i="165"/>
  <c r="AN1069" i="165" s="1"/>
  <c r="L1069" i="165"/>
  <c r="K1069" i="165"/>
  <c r="BN1069" i="165" s="1"/>
  <c r="J1069" i="165"/>
  <c r="I1069" i="165"/>
  <c r="H1069" i="165"/>
  <c r="B1069" i="165"/>
  <c r="BG1068" i="165"/>
  <c r="BF1068" i="165"/>
  <c r="BE1068" i="165"/>
  <c r="BD1068" i="165"/>
  <c r="BC1068" i="165"/>
  <c r="AY1068" i="165"/>
  <c r="AV1068" i="165"/>
  <c r="AQ1068" i="165"/>
  <c r="AX1068" i="165" s="1"/>
  <c r="BH1068" i="165" s="1"/>
  <c r="AL1068" i="165"/>
  <c r="AE1068" i="165"/>
  <c r="AN1068" i="165" s="1"/>
  <c r="M1068" i="165" s="1"/>
  <c r="L1068" i="165"/>
  <c r="K1068" i="165"/>
  <c r="J1068" i="165"/>
  <c r="I1068" i="165"/>
  <c r="H1068" i="165"/>
  <c r="B1068" i="165"/>
  <c r="BG1067" i="165"/>
  <c r="BF1067" i="165"/>
  <c r="BE1067" i="165"/>
  <c r="BD1067" i="165"/>
  <c r="BC1067" i="165"/>
  <c r="AV1067" i="165"/>
  <c r="AQ1067" i="165"/>
  <c r="AX1067" i="165" s="1"/>
  <c r="AL1067" i="165"/>
  <c r="AE1067" i="165"/>
  <c r="AN1067" i="165" s="1"/>
  <c r="AO1067" i="165" s="1"/>
  <c r="L1067" i="165"/>
  <c r="K1067" i="165"/>
  <c r="J1067" i="165"/>
  <c r="I1067" i="165"/>
  <c r="H1067" i="165"/>
  <c r="B1067" i="165"/>
  <c r="BG1066" i="165"/>
  <c r="BO1066" i="165" s="1"/>
  <c r="BF1066" i="165"/>
  <c r="BN1066" i="165" s="1"/>
  <c r="BE1066" i="165"/>
  <c r="BD1066" i="165"/>
  <c r="BC1066" i="165"/>
  <c r="AX1066" i="165"/>
  <c r="AV1066" i="165"/>
  <c r="AQ1066" i="165"/>
  <c r="AL1066" i="165"/>
  <c r="AE1066" i="165"/>
  <c r="AN1066" i="165" s="1"/>
  <c r="L1066" i="165"/>
  <c r="K1066" i="165"/>
  <c r="J1066" i="165"/>
  <c r="I1066" i="165"/>
  <c r="H1066" i="165"/>
  <c r="B1066" i="165"/>
  <c r="BG1065" i="165"/>
  <c r="BF1065" i="165"/>
  <c r="BE1065" i="165"/>
  <c r="BD1065" i="165"/>
  <c r="BC1065" i="165"/>
  <c r="AV1065" i="165"/>
  <c r="AQ1065" i="165"/>
  <c r="AX1065" i="165" s="1"/>
  <c r="AL1065" i="165"/>
  <c r="AE1065" i="165"/>
  <c r="AN1065" i="165" s="1"/>
  <c r="L1065" i="165"/>
  <c r="K1065" i="165"/>
  <c r="J1065" i="165"/>
  <c r="I1065" i="165"/>
  <c r="H1065" i="165"/>
  <c r="B1065" i="165"/>
  <c r="BK1064" i="165"/>
  <c r="BH1064" i="165"/>
  <c r="BG1064" i="165"/>
  <c r="BO1064" i="165" s="1"/>
  <c r="BE1064" i="165"/>
  <c r="BD1064" i="165"/>
  <c r="BC1064" i="165"/>
  <c r="AY1064" i="165"/>
  <c r="AQ1064" i="165"/>
  <c r="AU1064" i="165" s="1"/>
  <c r="AV1064" i="165" s="1"/>
  <c r="AO1064" i="165"/>
  <c r="AE1064" i="165"/>
  <c r="AK1064" i="165" s="1"/>
  <c r="M1064" i="165"/>
  <c r="L1064" i="165"/>
  <c r="N1064" i="165" s="1"/>
  <c r="J1064" i="165"/>
  <c r="BM1064" i="165" s="1"/>
  <c r="I1064" i="165"/>
  <c r="H1064" i="165"/>
  <c r="B1064" i="165"/>
  <c r="BH1063" i="165"/>
  <c r="BP1063" i="165" s="1"/>
  <c r="BG1063" i="165"/>
  <c r="BO1063" i="165" s="1"/>
  <c r="BE1063" i="165"/>
  <c r="BD1063" i="165"/>
  <c r="BC1063" i="165"/>
  <c r="AY1063" i="165"/>
  <c r="AQ1063" i="165"/>
  <c r="AU1063" i="165" s="1"/>
  <c r="BF1063" i="165" s="1"/>
  <c r="AO1063" i="165"/>
  <c r="AE1063" i="165"/>
  <c r="AK1063" i="165" s="1"/>
  <c r="AL1063" i="165" s="1"/>
  <c r="M1063" i="165"/>
  <c r="L1063" i="165"/>
  <c r="J1063" i="165"/>
  <c r="I1063" i="165"/>
  <c r="H1063" i="165"/>
  <c r="B1063" i="165"/>
  <c r="BH1062" i="165"/>
  <c r="BG1062" i="165"/>
  <c r="BE1062" i="165"/>
  <c r="BD1062" i="165"/>
  <c r="BC1062" i="165"/>
  <c r="AY1062" i="165"/>
  <c r="AU1062" i="165"/>
  <c r="AQ1062" i="165"/>
  <c r="AO1062" i="165"/>
  <c r="AE1062" i="165"/>
  <c r="AK1062" i="165" s="1"/>
  <c r="M1062" i="165"/>
  <c r="L1062" i="165"/>
  <c r="J1062" i="165"/>
  <c r="I1062" i="165"/>
  <c r="H1062" i="165"/>
  <c r="B1062" i="165"/>
  <c r="BG1061" i="165"/>
  <c r="BF1061" i="165"/>
  <c r="BE1061" i="165"/>
  <c r="BD1061" i="165"/>
  <c r="BC1061" i="165"/>
  <c r="AV1061" i="165"/>
  <c r="AQ1061" i="165"/>
  <c r="AX1061" i="165" s="1"/>
  <c r="AL1061" i="165"/>
  <c r="AE1061" i="165"/>
  <c r="AN1061" i="165" s="1"/>
  <c r="L1061" i="165"/>
  <c r="K1061" i="165"/>
  <c r="J1061" i="165"/>
  <c r="I1061" i="165"/>
  <c r="H1061" i="165"/>
  <c r="B1061" i="165"/>
  <c r="AX1060" i="165"/>
  <c r="AY1060" i="165" s="1"/>
  <c r="AV1060" i="165"/>
  <c r="AQ1060" i="165"/>
  <c r="AL1060" i="165"/>
  <c r="AE1060" i="165"/>
  <c r="AN1060" i="165" s="1"/>
  <c r="L1060" i="165"/>
  <c r="K1060" i="165"/>
  <c r="J1060" i="165"/>
  <c r="I1060" i="165"/>
  <c r="H1060" i="165"/>
  <c r="B1060" i="165"/>
  <c r="BG1059" i="165"/>
  <c r="BO1059" i="165" s="1"/>
  <c r="BF1059" i="165"/>
  <c r="BE1059" i="165"/>
  <c r="BD1059" i="165"/>
  <c r="BC1059" i="165"/>
  <c r="BK1059" i="165" s="1"/>
  <c r="AV1059" i="165"/>
  <c r="AQ1059" i="165"/>
  <c r="AX1059" i="165" s="1"/>
  <c r="AL1059" i="165"/>
  <c r="AE1059" i="165"/>
  <c r="AN1059" i="165" s="1"/>
  <c r="L1059" i="165"/>
  <c r="K1059" i="165"/>
  <c r="J1059" i="165"/>
  <c r="I1059" i="165"/>
  <c r="BL1059" i="165" s="1"/>
  <c r="H1059" i="165"/>
  <c r="B1059" i="165"/>
  <c r="AY1058" i="165"/>
  <c r="AQ1058" i="165"/>
  <c r="AU1058" i="165" s="1"/>
  <c r="AV1058" i="165" s="1"/>
  <c r="AO1058" i="165"/>
  <c r="AK1058" i="165"/>
  <c r="AE1058" i="165"/>
  <c r="M1058" i="165"/>
  <c r="L1058" i="165"/>
  <c r="J1058" i="165"/>
  <c r="I1058" i="165"/>
  <c r="H1058" i="165"/>
  <c r="B1058" i="165"/>
  <c r="BH1057" i="165"/>
  <c r="BG1057" i="165"/>
  <c r="BE1057" i="165"/>
  <c r="BD1057" i="165"/>
  <c r="BC1057" i="165"/>
  <c r="AY1057" i="165"/>
  <c r="AQ1057" i="165"/>
  <c r="AU1057" i="165" s="1"/>
  <c r="BF1057" i="165" s="1"/>
  <c r="AO1057" i="165"/>
  <c r="AE1057" i="165"/>
  <c r="AK1057" i="165" s="1"/>
  <c r="AL1057" i="165" s="1"/>
  <c r="M1057" i="165"/>
  <c r="BP1057" i="165" s="1"/>
  <c r="L1057" i="165"/>
  <c r="J1057" i="165"/>
  <c r="I1057" i="165"/>
  <c r="BL1057" i="165" s="1"/>
  <c r="H1057" i="165"/>
  <c r="B1057" i="165"/>
  <c r="AY1056" i="165"/>
  <c r="AV1056" i="165"/>
  <c r="AQ1056" i="165"/>
  <c r="AR1056" i="165" s="1"/>
  <c r="AO1056" i="165"/>
  <c r="AL1056" i="165"/>
  <c r="AE1056" i="165"/>
  <c r="AH1056" i="165" s="1"/>
  <c r="H1056" i="165" s="1"/>
  <c r="M1056" i="165"/>
  <c r="L1056" i="165"/>
  <c r="K1056" i="165"/>
  <c r="J1056" i="165"/>
  <c r="I1056" i="165"/>
  <c r="B1056" i="165"/>
  <c r="BH1055" i="165"/>
  <c r="BG1055" i="165"/>
  <c r="BF1055" i="165"/>
  <c r="BE1055" i="165"/>
  <c r="BD1055" i="165"/>
  <c r="AY1055" i="165"/>
  <c r="AV1055" i="165"/>
  <c r="AQ1055" i="165"/>
  <c r="AR1055" i="165" s="1"/>
  <c r="BC1055" i="165" s="1"/>
  <c r="AO1055" i="165"/>
  <c r="AL1055" i="165"/>
  <c r="AE1055" i="165"/>
  <c r="AH1055" i="165" s="1"/>
  <c r="H1055" i="165" s="1"/>
  <c r="M1055" i="165"/>
  <c r="L1055" i="165"/>
  <c r="K1055" i="165"/>
  <c r="J1055" i="165"/>
  <c r="I1055" i="165"/>
  <c r="B1055" i="165"/>
  <c r="BL1054" i="165"/>
  <c r="BH1054" i="165"/>
  <c r="BG1054" i="165"/>
  <c r="BI1054" i="165" s="1"/>
  <c r="BF1054" i="165"/>
  <c r="BE1054" i="165"/>
  <c r="BD1054" i="165"/>
  <c r="AY1054" i="165"/>
  <c r="AV1054" i="165"/>
  <c r="AQ1054" i="165"/>
  <c r="AR1054" i="165" s="1"/>
  <c r="BC1054" i="165" s="1"/>
  <c r="AO1054" i="165"/>
  <c r="AL1054" i="165"/>
  <c r="AE1054" i="165"/>
  <c r="AH1054" i="165" s="1"/>
  <c r="H1054" i="165" s="1"/>
  <c r="M1054" i="165"/>
  <c r="L1054" i="165"/>
  <c r="N1054" i="165" s="1"/>
  <c r="BQ1054" i="165" s="1"/>
  <c r="K1054" i="165"/>
  <c r="J1054" i="165"/>
  <c r="BM1054" i="165" s="1"/>
  <c r="I1054" i="165"/>
  <c r="B1054" i="165"/>
  <c r="BQ1053" i="165"/>
  <c r="BO1053" i="165"/>
  <c r="BN1053" i="165"/>
  <c r="BM1053" i="165"/>
  <c r="BL1053" i="165"/>
  <c r="BH1053" i="165"/>
  <c r="BG1053" i="165"/>
  <c r="AY1053" i="165"/>
  <c r="AV1053" i="165"/>
  <c r="AQ1053" i="165"/>
  <c r="AR1053" i="165" s="1"/>
  <c r="BC1053" i="165" s="1"/>
  <c r="AO1053" i="165"/>
  <c r="AL1053" i="165"/>
  <c r="AE1053" i="165"/>
  <c r="AH1053" i="165" s="1"/>
  <c r="H1053" i="165" s="1"/>
  <c r="D1053" i="165" s="1"/>
  <c r="M1053" i="165"/>
  <c r="L1053" i="165"/>
  <c r="B1053" i="165"/>
  <c r="BH1052" i="165"/>
  <c r="BI1052" i="165" s="1"/>
  <c r="BG1052" i="165"/>
  <c r="BF1052" i="165"/>
  <c r="BE1052" i="165"/>
  <c r="BD1052" i="165"/>
  <c r="AY1052" i="165"/>
  <c r="AV1052" i="165"/>
  <c r="AQ1052" i="165"/>
  <c r="AR1052" i="165" s="1"/>
  <c r="BC1052" i="165" s="1"/>
  <c r="AO1052" i="165"/>
  <c r="AL1052" i="165"/>
  <c r="AE1052" i="165"/>
  <c r="AH1052" i="165" s="1"/>
  <c r="M1052" i="165"/>
  <c r="L1052" i="165"/>
  <c r="BO1052" i="165" s="1"/>
  <c r="K1052" i="165"/>
  <c r="J1052" i="165"/>
  <c r="I1052" i="165"/>
  <c r="H1052" i="165"/>
  <c r="B1052" i="165"/>
  <c r="BH1051" i="165"/>
  <c r="BG1051" i="165"/>
  <c r="BF1051" i="165"/>
  <c r="BE1051" i="165"/>
  <c r="BD1051" i="165"/>
  <c r="AY1051" i="165"/>
  <c r="AV1051" i="165"/>
  <c r="AQ1051" i="165"/>
  <c r="AR1051" i="165" s="1"/>
  <c r="BC1051" i="165" s="1"/>
  <c r="AO1051" i="165"/>
  <c r="AL1051" i="165"/>
  <c r="AE1051" i="165"/>
  <c r="AH1051" i="165" s="1"/>
  <c r="H1051" i="165" s="1"/>
  <c r="M1051" i="165"/>
  <c r="L1051" i="165"/>
  <c r="N1051" i="165" s="1"/>
  <c r="K1051" i="165"/>
  <c r="J1051" i="165"/>
  <c r="I1051" i="165"/>
  <c r="B1051" i="165"/>
  <c r="BH1050" i="165"/>
  <c r="BG1050" i="165"/>
  <c r="BF1050" i="165"/>
  <c r="BE1050" i="165"/>
  <c r="BM1050" i="165" s="1"/>
  <c r="BD1050" i="165"/>
  <c r="AY1050" i="165"/>
  <c r="AV1050" i="165"/>
  <c r="AQ1050" i="165"/>
  <c r="AR1050" i="165" s="1"/>
  <c r="BC1050" i="165" s="1"/>
  <c r="AO1050" i="165"/>
  <c r="AL1050" i="165"/>
  <c r="AE1050" i="165"/>
  <c r="AH1050" i="165" s="1"/>
  <c r="H1050" i="165" s="1"/>
  <c r="M1050" i="165"/>
  <c r="L1050" i="165"/>
  <c r="K1050" i="165"/>
  <c r="J1050" i="165"/>
  <c r="I1050" i="165"/>
  <c r="B1050" i="165"/>
  <c r="BH1049" i="165"/>
  <c r="BG1049" i="165"/>
  <c r="BO1049" i="165" s="1"/>
  <c r="BF1049" i="165"/>
  <c r="BE1049" i="165"/>
  <c r="BD1049" i="165"/>
  <c r="AY1049" i="165"/>
  <c r="AV1049" i="165"/>
  <c r="AQ1049" i="165"/>
  <c r="AR1049" i="165" s="1"/>
  <c r="BC1049" i="165" s="1"/>
  <c r="AO1049" i="165"/>
  <c r="AL1049" i="165"/>
  <c r="AE1049" i="165"/>
  <c r="AH1049" i="165" s="1"/>
  <c r="H1049" i="165" s="1"/>
  <c r="M1049" i="165"/>
  <c r="L1049" i="165"/>
  <c r="K1049" i="165"/>
  <c r="J1049" i="165"/>
  <c r="BM1049" i="165" s="1"/>
  <c r="I1049" i="165"/>
  <c r="B1049" i="165"/>
  <c r="BO1048" i="165"/>
  <c r="BI1048" i="165"/>
  <c r="BH1048" i="165"/>
  <c r="BG1048" i="165"/>
  <c r="BF1048" i="165"/>
  <c r="BN1048" i="165" s="1"/>
  <c r="BE1048" i="165"/>
  <c r="BD1048" i="165"/>
  <c r="AY1048" i="165"/>
  <c r="AV1048" i="165"/>
  <c r="AQ1048" i="165"/>
  <c r="AR1048" i="165" s="1"/>
  <c r="BC1048" i="165" s="1"/>
  <c r="AO1048" i="165"/>
  <c r="AL1048" i="165"/>
  <c r="AE1048" i="165"/>
  <c r="AH1048" i="165" s="1"/>
  <c r="H1048" i="165" s="1"/>
  <c r="M1048" i="165"/>
  <c r="BP1048" i="165" s="1"/>
  <c r="L1048" i="165"/>
  <c r="K1048" i="165"/>
  <c r="J1048" i="165"/>
  <c r="I1048" i="165"/>
  <c r="BL1048" i="165" s="1"/>
  <c r="B1048" i="165"/>
  <c r="BH1047" i="165"/>
  <c r="BG1047" i="165"/>
  <c r="BF1047" i="165"/>
  <c r="BE1047" i="165"/>
  <c r="BD1047" i="165"/>
  <c r="BL1047" i="165" s="1"/>
  <c r="AY1047" i="165"/>
  <c r="AV1047" i="165"/>
  <c r="AQ1047" i="165"/>
  <c r="AR1047" i="165" s="1"/>
  <c r="BC1047" i="165" s="1"/>
  <c r="AO1047" i="165"/>
  <c r="AL1047" i="165"/>
  <c r="AE1047" i="165"/>
  <c r="AH1047" i="165" s="1"/>
  <c r="H1047" i="165" s="1"/>
  <c r="M1047" i="165"/>
  <c r="L1047" i="165"/>
  <c r="K1047" i="165"/>
  <c r="J1047" i="165"/>
  <c r="I1047" i="165"/>
  <c r="B1047" i="165"/>
  <c r="BH1046" i="165"/>
  <c r="BG1046" i="165"/>
  <c r="BF1046" i="165"/>
  <c r="BE1046" i="165"/>
  <c r="BM1046" i="165" s="1"/>
  <c r="BD1046" i="165"/>
  <c r="AY1046" i="165"/>
  <c r="AV1046" i="165"/>
  <c r="AQ1046" i="165"/>
  <c r="AR1046" i="165" s="1"/>
  <c r="BC1046" i="165" s="1"/>
  <c r="AO1046" i="165"/>
  <c r="AL1046" i="165"/>
  <c r="AE1046" i="165"/>
  <c r="AH1046" i="165" s="1"/>
  <c r="H1046" i="165" s="1"/>
  <c r="M1046" i="165"/>
  <c r="BP1046" i="165" s="1"/>
  <c r="L1046" i="165"/>
  <c r="K1046" i="165"/>
  <c r="J1046" i="165"/>
  <c r="I1046" i="165"/>
  <c r="BL1046" i="165" s="1"/>
  <c r="B1046" i="165"/>
  <c r="BH1045" i="165"/>
  <c r="BG1045" i="165"/>
  <c r="BF1045" i="165"/>
  <c r="BE1045" i="165"/>
  <c r="BD1045" i="165"/>
  <c r="AY1045" i="165"/>
  <c r="AV1045" i="165"/>
  <c r="AQ1045" i="165"/>
  <c r="AR1045" i="165" s="1"/>
  <c r="BC1045" i="165" s="1"/>
  <c r="AO1045" i="165"/>
  <c r="AL1045" i="165"/>
  <c r="AE1045" i="165"/>
  <c r="AH1045" i="165" s="1"/>
  <c r="H1045" i="165" s="1"/>
  <c r="M1045" i="165"/>
  <c r="L1045" i="165"/>
  <c r="K1045" i="165"/>
  <c r="J1045" i="165"/>
  <c r="I1045" i="165"/>
  <c r="BL1045" i="165" s="1"/>
  <c r="B1045" i="165"/>
  <c r="BN1044" i="165"/>
  <c r="BH1044" i="165"/>
  <c r="BG1044" i="165"/>
  <c r="BF1044" i="165"/>
  <c r="BE1044" i="165"/>
  <c r="BD1044" i="165"/>
  <c r="AY1044" i="165"/>
  <c r="AV1044" i="165"/>
  <c r="AQ1044" i="165"/>
  <c r="AR1044" i="165" s="1"/>
  <c r="BC1044" i="165" s="1"/>
  <c r="AO1044" i="165"/>
  <c r="AL1044" i="165"/>
  <c r="AE1044" i="165"/>
  <c r="AH1044" i="165" s="1"/>
  <c r="H1044" i="165" s="1"/>
  <c r="M1044" i="165"/>
  <c r="L1044" i="165"/>
  <c r="K1044" i="165"/>
  <c r="J1044" i="165"/>
  <c r="I1044" i="165"/>
  <c r="B1044" i="165"/>
  <c r="AY1043" i="165"/>
  <c r="AV1043" i="165"/>
  <c r="AQ1043" i="165"/>
  <c r="AR1043" i="165" s="1"/>
  <c r="AO1043" i="165"/>
  <c r="AL1043" i="165"/>
  <c r="AE1043" i="165"/>
  <c r="AH1043" i="165" s="1"/>
  <c r="H1043" i="165" s="1"/>
  <c r="D1043" i="165" s="1"/>
  <c r="M1043" i="165"/>
  <c r="L1043" i="165"/>
  <c r="B1043" i="165"/>
  <c r="BQ1042" i="165"/>
  <c r="BN1042" i="165"/>
  <c r="BM1042" i="165"/>
  <c r="BL1042" i="165"/>
  <c r="BH1042" i="165"/>
  <c r="BG1042" i="165"/>
  <c r="AY1042" i="165"/>
  <c r="AV1042" i="165"/>
  <c r="AQ1042" i="165"/>
  <c r="AR1042" i="165" s="1"/>
  <c r="BC1042" i="165" s="1"/>
  <c r="AO1042" i="165"/>
  <c r="AL1042" i="165"/>
  <c r="AE1042" i="165"/>
  <c r="AH1042" i="165" s="1"/>
  <c r="H1042" i="165" s="1"/>
  <c r="D1042" i="165" s="1"/>
  <c r="M1042" i="165"/>
  <c r="L1042" i="165"/>
  <c r="BO1042" i="165" s="1"/>
  <c r="B1042" i="165"/>
  <c r="BH1041" i="165"/>
  <c r="BG1041" i="165"/>
  <c r="BF1041" i="165"/>
  <c r="BN1041" i="165" s="1"/>
  <c r="BE1041" i="165"/>
  <c r="BD1041" i="165"/>
  <c r="AY1041" i="165"/>
  <c r="AV1041" i="165"/>
  <c r="AQ1041" i="165"/>
  <c r="AR1041" i="165" s="1"/>
  <c r="BC1041" i="165" s="1"/>
  <c r="AO1041" i="165"/>
  <c r="AL1041" i="165"/>
  <c r="AE1041" i="165"/>
  <c r="AH1041" i="165" s="1"/>
  <c r="H1041" i="165" s="1"/>
  <c r="M1041" i="165"/>
  <c r="L1041" i="165"/>
  <c r="K1041" i="165"/>
  <c r="J1041" i="165"/>
  <c r="I1041" i="165"/>
  <c r="B1041" i="165"/>
  <c r="BH1040" i="165"/>
  <c r="BG1040" i="165"/>
  <c r="BF1040" i="165"/>
  <c r="BE1040" i="165"/>
  <c r="BD1040" i="165"/>
  <c r="AY1040" i="165"/>
  <c r="AV1040" i="165"/>
  <c r="AQ1040" i="165"/>
  <c r="AR1040" i="165" s="1"/>
  <c r="BC1040" i="165" s="1"/>
  <c r="AO1040" i="165"/>
  <c r="AL1040" i="165"/>
  <c r="AE1040" i="165"/>
  <c r="AH1040" i="165" s="1"/>
  <c r="H1040" i="165" s="1"/>
  <c r="M1040" i="165"/>
  <c r="L1040" i="165"/>
  <c r="K1040" i="165"/>
  <c r="J1040" i="165"/>
  <c r="BM1040" i="165" s="1"/>
  <c r="I1040" i="165"/>
  <c r="B1040" i="165"/>
  <c r="BO1039" i="165"/>
  <c r="BH1039" i="165"/>
  <c r="BG1039" i="165"/>
  <c r="BF1039" i="165"/>
  <c r="BE1039" i="165"/>
  <c r="BD1039" i="165"/>
  <c r="AY1039" i="165"/>
  <c r="AV1039" i="165"/>
  <c r="AQ1039" i="165"/>
  <c r="AR1039" i="165" s="1"/>
  <c r="BC1039" i="165" s="1"/>
  <c r="AO1039" i="165"/>
  <c r="AL1039" i="165"/>
  <c r="AE1039" i="165"/>
  <c r="AH1039" i="165" s="1"/>
  <c r="H1039" i="165" s="1"/>
  <c r="M1039" i="165"/>
  <c r="L1039" i="165"/>
  <c r="K1039" i="165"/>
  <c r="J1039" i="165"/>
  <c r="I1039" i="165"/>
  <c r="B1039" i="165"/>
  <c r="BH1038" i="165"/>
  <c r="BG1038" i="165"/>
  <c r="BO1038" i="165" s="1"/>
  <c r="BF1038" i="165"/>
  <c r="BE1038" i="165"/>
  <c r="BD1038" i="165"/>
  <c r="AY1038" i="165"/>
  <c r="AV1038" i="165"/>
  <c r="AQ1038" i="165"/>
  <c r="AR1038" i="165" s="1"/>
  <c r="BC1038" i="165" s="1"/>
  <c r="AO1038" i="165"/>
  <c r="AL1038" i="165"/>
  <c r="AE1038" i="165"/>
  <c r="AH1038" i="165" s="1"/>
  <c r="H1038" i="165" s="1"/>
  <c r="M1038" i="165"/>
  <c r="BP1038" i="165" s="1"/>
  <c r="L1038" i="165"/>
  <c r="K1038" i="165"/>
  <c r="J1038" i="165"/>
  <c r="I1038" i="165"/>
  <c r="BL1038" i="165" s="1"/>
  <c r="B1038" i="165"/>
  <c r="BN1037" i="165"/>
  <c r="BH1037" i="165"/>
  <c r="BI1037" i="165" s="1"/>
  <c r="BG1037" i="165"/>
  <c r="BF1037" i="165"/>
  <c r="BE1037" i="165"/>
  <c r="BM1037" i="165" s="1"/>
  <c r="BD1037" i="165"/>
  <c r="AY1037" i="165"/>
  <c r="AV1037" i="165"/>
  <c r="AQ1037" i="165"/>
  <c r="AR1037" i="165" s="1"/>
  <c r="BC1037" i="165" s="1"/>
  <c r="AO1037" i="165"/>
  <c r="AL1037" i="165"/>
  <c r="AE1037" i="165"/>
  <c r="AH1037" i="165" s="1"/>
  <c r="H1037" i="165" s="1"/>
  <c r="M1037" i="165"/>
  <c r="L1037" i="165"/>
  <c r="BO1037" i="165" s="1"/>
  <c r="K1037" i="165"/>
  <c r="J1037" i="165"/>
  <c r="I1037" i="165"/>
  <c r="B1037" i="165"/>
  <c r="BH1036" i="165"/>
  <c r="BG1036" i="165"/>
  <c r="BF1036" i="165"/>
  <c r="BE1036" i="165"/>
  <c r="BD1036" i="165"/>
  <c r="AY1036" i="165"/>
  <c r="AV1036" i="165"/>
  <c r="AQ1036" i="165"/>
  <c r="AR1036" i="165" s="1"/>
  <c r="BC1036" i="165" s="1"/>
  <c r="AO1036" i="165"/>
  <c r="AL1036" i="165"/>
  <c r="AE1036" i="165"/>
  <c r="AH1036" i="165" s="1"/>
  <c r="H1036" i="165" s="1"/>
  <c r="M1036" i="165"/>
  <c r="BP1036" i="165" s="1"/>
  <c r="L1036" i="165"/>
  <c r="K1036" i="165"/>
  <c r="J1036" i="165"/>
  <c r="I1036" i="165"/>
  <c r="BL1036" i="165" s="1"/>
  <c r="B1036" i="165"/>
  <c r="BH1035" i="165"/>
  <c r="BG1035" i="165"/>
  <c r="BF1035" i="165"/>
  <c r="BE1035" i="165"/>
  <c r="BD1035" i="165"/>
  <c r="BL1035" i="165" s="1"/>
  <c r="AY1035" i="165"/>
  <c r="AV1035" i="165"/>
  <c r="AQ1035" i="165"/>
  <c r="AR1035" i="165" s="1"/>
  <c r="BC1035" i="165" s="1"/>
  <c r="AO1035" i="165"/>
  <c r="AL1035" i="165"/>
  <c r="AE1035" i="165"/>
  <c r="AH1035" i="165" s="1"/>
  <c r="H1035" i="165" s="1"/>
  <c r="M1035" i="165"/>
  <c r="L1035" i="165"/>
  <c r="N1035" i="165" s="1"/>
  <c r="K1035" i="165"/>
  <c r="J1035" i="165"/>
  <c r="BM1035" i="165" s="1"/>
  <c r="I1035" i="165"/>
  <c r="B1035" i="165"/>
  <c r="BH1034" i="165"/>
  <c r="BG1034" i="165"/>
  <c r="BF1034" i="165"/>
  <c r="BN1034" i="165" s="1"/>
  <c r="BE1034" i="165"/>
  <c r="BD1034" i="165"/>
  <c r="AY1034" i="165"/>
  <c r="AV1034" i="165"/>
  <c r="AQ1034" i="165"/>
  <c r="AR1034" i="165" s="1"/>
  <c r="BC1034" i="165" s="1"/>
  <c r="AO1034" i="165"/>
  <c r="AL1034" i="165"/>
  <c r="AE1034" i="165"/>
  <c r="AH1034" i="165" s="1"/>
  <c r="H1034" i="165" s="1"/>
  <c r="M1034" i="165"/>
  <c r="L1034" i="165"/>
  <c r="K1034" i="165"/>
  <c r="J1034" i="165"/>
  <c r="I1034" i="165"/>
  <c r="B1034" i="165"/>
  <c r="BH1033" i="165"/>
  <c r="BG1033" i="165"/>
  <c r="BF1033" i="165"/>
  <c r="BE1033" i="165"/>
  <c r="BM1033" i="165" s="1"/>
  <c r="BD1033" i="165"/>
  <c r="AY1033" i="165"/>
  <c r="AV1033" i="165"/>
  <c r="AR1033" i="165"/>
  <c r="BC1033" i="165" s="1"/>
  <c r="AQ1033" i="165"/>
  <c r="AO1033" i="165"/>
  <c r="AL1033" i="165"/>
  <c r="AH1033" i="165"/>
  <c r="H1033" i="165" s="1"/>
  <c r="AE1033" i="165"/>
  <c r="M1033" i="165"/>
  <c r="L1033" i="165"/>
  <c r="K1033" i="165"/>
  <c r="J1033" i="165"/>
  <c r="I1033" i="165"/>
  <c r="B1033" i="165"/>
  <c r="BH1032" i="165"/>
  <c r="BP1032" i="165" s="1"/>
  <c r="BG1032" i="165"/>
  <c r="BF1032" i="165"/>
  <c r="BE1032" i="165"/>
  <c r="BD1032" i="165"/>
  <c r="BL1032" i="165" s="1"/>
  <c r="AY1032" i="165"/>
  <c r="AV1032" i="165"/>
  <c r="AQ1032" i="165"/>
  <c r="AR1032" i="165" s="1"/>
  <c r="BC1032" i="165" s="1"/>
  <c r="AO1032" i="165"/>
  <c r="AL1032" i="165"/>
  <c r="AE1032" i="165"/>
  <c r="AH1032" i="165" s="1"/>
  <c r="H1032" i="165" s="1"/>
  <c r="M1032" i="165"/>
  <c r="L1032" i="165"/>
  <c r="N1032" i="165" s="1"/>
  <c r="K1032" i="165"/>
  <c r="J1032" i="165"/>
  <c r="BM1032" i="165" s="1"/>
  <c r="I1032" i="165"/>
  <c r="B1032" i="165"/>
  <c r="BH1031" i="165"/>
  <c r="BG1031" i="165"/>
  <c r="BF1031" i="165"/>
  <c r="BE1031" i="165"/>
  <c r="BD1031" i="165"/>
  <c r="AY1031" i="165"/>
  <c r="AV1031" i="165"/>
  <c r="AQ1031" i="165"/>
  <c r="AR1031" i="165" s="1"/>
  <c r="BC1031" i="165" s="1"/>
  <c r="AO1031" i="165"/>
  <c r="AL1031" i="165"/>
  <c r="AE1031" i="165"/>
  <c r="AH1031" i="165" s="1"/>
  <c r="H1031" i="165" s="1"/>
  <c r="M1031" i="165"/>
  <c r="L1031" i="165"/>
  <c r="BO1031" i="165" s="1"/>
  <c r="K1031" i="165"/>
  <c r="J1031" i="165"/>
  <c r="BM1031" i="165" s="1"/>
  <c r="I1031" i="165"/>
  <c r="B1031" i="165"/>
  <c r="BH1030" i="165"/>
  <c r="BG1030" i="165"/>
  <c r="BI1030" i="165" s="1"/>
  <c r="BF1030" i="165"/>
  <c r="BE1030" i="165"/>
  <c r="BM1030" i="165" s="1"/>
  <c r="BD1030" i="165"/>
  <c r="AY1030" i="165"/>
  <c r="AV1030" i="165"/>
  <c r="AQ1030" i="165"/>
  <c r="AR1030" i="165" s="1"/>
  <c r="BC1030" i="165" s="1"/>
  <c r="AO1030" i="165"/>
  <c r="AL1030" i="165"/>
  <c r="AE1030" i="165"/>
  <c r="AH1030" i="165" s="1"/>
  <c r="H1030" i="165" s="1"/>
  <c r="M1030" i="165"/>
  <c r="BP1030" i="165" s="1"/>
  <c r="L1030" i="165"/>
  <c r="K1030" i="165"/>
  <c r="J1030" i="165"/>
  <c r="I1030" i="165"/>
  <c r="BL1030" i="165" s="1"/>
  <c r="B1030" i="165"/>
  <c r="BM1029" i="165"/>
  <c r="BH1029" i="165"/>
  <c r="BG1029" i="165"/>
  <c r="BE1029" i="165"/>
  <c r="BD1029" i="165"/>
  <c r="BC1029" i="165"/>
  <c r="AY1029" i="165"/>
  <c r="AQ1029" i="165"/>
  <c r="AU1029" i="165" s="1"/>
  <c r="BF1029" i="165" s="1"/>
  <c r="AO1029" i="165"/>
  <c r="AE1029" i="165"/>
  <c r="AK1029" i="165" s="1"/>
  <c r="AL1029" i="165" s="1"/>
  <c r="M1029" i="165"/>
  <c r="L1029" i="165"/>
  <c r="J1029" i="165"/>
  <c r="I1029" i="165"/>
  <c r="H1029" i="165"/>
  <c r="B1029" i="165"/>
  <c r="BH1028" i="165"/>
  <c r="BG1028" i="165"/>
  <c r="BI1028" i="165" s="1"/>
  <c r="BE1028" i="165"/>
  <c r="BD1028" i="165"/>
  <c r="BL1028" i="165" s="1"/>
  <c r="BC1028" i="165"/>
  <c r="AY1028" i="165"/>
  <c r="AQ1028" i="165"/>
  <c r="AU1028" i="165" s="1"/>
  <c r="AO1028" i="165"/>
  <c r="AE1028" i="165"/>
  <c r="AK1028" i="165" s="1"/>
  <c r="M1028" i="165"/>
  <c r="BP1028" i="165" s="1"/>
  <c r="L1028" i="165"/>
  <c r="J1028" i="165"/>
  <c r="I1028" i="165"/>
  <c r="H1028" i="165"/>
  <c r="B1028" i="165"/>
  <c r="BH1027" i="165"/>
  <c r="BG1027" i="165"/>
  <c r="BE1027" i="165"/>
  <c r="BD1027" i="165"/>
  <c r="BL1027" i="165" s="1"/>
  <c r="BC1027" i="165"/>
  <c r="AY1027" i="165"/>
  <c r="AQ1027" i="165"/>
  <c r="AU1027" i="165" s="1"/>
  <c r="AO1027" i="165"/>
  <c r="AE1027" i="165"/>
  <c r="AK1027" i="165" s="1"/>
  <c r="M1027" i="165"/>
  <c r="N1027" i="165" s="1"/>
  <c r="L1027" i="165"/>
  <c r="J1027" i="165"/>
  <c r="BM1027" i="165" s="1"/>
  <c r="I1027" i="165"/>
  <c r="H1027" i="165"/>
  <c r="B1027" i="165"/>
  <c r="BH1026" i="165"/>
  <c r="BI1026" i="165" s="1"/>
  <c r="BG1026" i="165"/>
  <c r="BE1026" i="165"/>
  <c r="BD1026" i="165"/>
  <c r="BC1026" i="165"/>
  <c r="AY1026" i="165"/>
  <c r="AQ1026" i="165"/>
  <c r="AU1026" i="165" s="1"/>
  <c r="AO1026" i="165"/>
  <c r="AE1026" i="165"/>
  <c r="AK1026" i="165" s="1"/>
  <c r="M1026" i="165"/>
  <c r="L1026" i="165"/>
  <c r="BO1026" i="165" s="1"/>
  <c r="J1026" i="165"/>
  <c r="I1026" i="165"/>
  <c r="H1026" i="165"/>
  <c r="B1026" i="165"/>
  <c r="BH1025" i="165"/>
  <c r="BG1025" i="165"/>
  <c r="BE1025" i="165"/>
  <c r="BM1025" i="165" s="1"/>
  <c r="BD1025" i="165"/>
  <c r="BL1025" i="165" s="1"/>
  <c r="BC1025" i="165"/>
  <c r="AY1025" i="165"/>
  <c r="AQ1025" i="165"/>
  <c r="AU1025" i="165" s="1"/>
  <c r="BF1025" i="165" s="1"/>
  <c r="AO1025" i="165"/>
  <c r="AK1025" i="165"/>
  <c r="AL1025" i="165" s="1"/>
  <c r="AE1025" i="165"/>
  <c r="M1025" i="165"/>
  <c r="L1025" i="165"/>
  <c r="J1025" i="165"/>
  <c r="I1025" i="165"/>
  <c r="H1025" i="165"/>
  <c r="B1025" i="165"/>
  <c r="BH1024" i="165"/>
  <c r="BG1024" i="165"/>
  <c r="BE1024" i="165"/>
  <c r="BM1024" i="165" s="1"/>
  <c r="BD1024" i="165"/>
  <c r="BC1024" i="165"/>
  <c r="AY1024" i="165"/>
  <c r="AQ1024" i="165"/>
  <c r="AU1024" i="165" s="1"/>
  <c r="AO1024" i="165"/>
  <c r="AE1024" i="165"/>
  <c r="AK1024" i="165" s="1"/>
  <c r="M1024" i="165"/>
  <c r="L1024" i="165"/>
  <c r="J1024" i="165"/>
  <c r="I1024" i="165"/>
  <c r="H1024" i="165"/>
  <c r="B1024" i="165"/>
  <c r="BP1023" i="165"/>
  <c r="BL1023" i="165"/>
  <c r="BH1023" i="165"/>
  <c r="BG1023" i="165"/>
  <c r="BF1023" i="165"/>
  <c r="BE1023" i="165"/>
  <c r="BD1023" i="165"/>
  <c r="AY1023" i="165"/>
  <c r="AV1023" i="165"/>
  <c r="AQ1023" i="165"/>
  <c r="AR1023" i="165" s="1"/>
  <c r="BC1023" i="165" s="1"/>
  <c r="AO1023" i="165"/>
  <c r="AL1023" i="165"/>
  <c r="AE1023" i="165"/>
  <c r="AH1023" i="165" s="1"/>
  <c r="H1023" i="165" s="1"/>
  <c r="N1023" i="165"/>
  <c r="M1023" i="165"/>
  <c r="L1023" i="165"/>
  <c r="K1023" i="165"/>
  <c r="J1023" i="165"/>
  <c r="BM1023" i="165" s="1"/>
  <c r="I1023" i="165"/>
  <c r="B1023" i="165"/>
  <c r="BH1022" i="165"/>
  <c r="BG1022" i="165"/>
  <c r="BO1022" i="165" s="1"/>
  <c r="BF1022" i="165"/>
  <c r="BE1022" i="165"/>
  <c r="BD1022" i="165"/>
  <c r="AY1022" i="165"/>
  <c r="AV1022" i="165"/>
  <c r="AQ1022" i="165"/>
  <c r="AR1022" i="165" s="1"/>
  <c r="BC1022" i="165" s="1"/>
  <c r="AO1022" i="165"/>
  <c r="AL1022" i="165"/>
  <c r="AE1022" i="165"/>
  <c r="AH1022" i="165" s="1"/>
  <c r="H1022" i="165" s="1"/>
  <c r="M1022" i="165"/>
  <c r="L1022" i="165"/>
  <c r="K1022" i="165"/>
  <c r="J1022" i="165"/>
  <c r="I1022" i="165"/>
  <c r="B1022" i="165"/>
  <c r="BH1021" i="165"/>
  <c r="BG1021" i="165"/>
  <c r="BF1021" i="165"/>
  <c r="BE1021" i="165"/>
  <c r="BD1021" i="165"/>
  <c r="AY1021" i="165"/>
  <c r="AV1021" i="165"/>
  <c r="AQ1021" i="165"/>
  <c r="AR1021" i="165" s="1"/>
  <c r="BC1021" i="165" s="1"/>
  <c r="AO1021" i="165"/>
  <c r="AL1021" i="165"/>
  <c r="AE1021" i="165"/>
  <c r="AH1021" i="165" s="1"/>
  <c r="H1021" i="165" s="1"/>
  <c r="M1021" i="165"/>
  <c r="L1021" i="165"/>
  <c r="K1021" i="165"/>
  <c r="J1021" i="165"/>
  <c r="I1021" i="165"/>
  <c r="B1021" i="165"/>
  <c r="BH1020" i="165"/>
  <c r="BG1020" i="165"/>
  <c r="BF1020" i="165"/>
  <c r="BE1020" i="165"/>
  <c r="BD1020" i="165"/>
  <c r="AY1020" i="165"/>
  <c r="AV1020" i="165"/>
  <c r="AQ1020" i="165"/>
  <c r="AR1020" i="165" s="1"/>
  <c r="BC1020" i="165" s="1"/>
  <c r="AO1020" i="165"/>
  <c r="AL1020" i="165"/>
  <c r="AE1020" i="165"/>
  <c r="AH1020" i="165" s="1"/>
  <c r="H1020" i="165" s="1"/>
  <c r="M1020" i="165"/>
  <c r="L1020" i="165"/>
  <c r="K1020" i="165"/>
  <c r="J1020" i="165"/>
  <c r="I1020" i="165"/>
  <c r="B1020" i="165"/>
  <c r="BO1019" i="165"/>
  <c r="BH1019" i="165"/>
  <c r="BG1019" i="165"/>
  <c r="BF1019" i="165"/>
  <c r="BE1019" i="165"/>
  <c r="BD1019" i="165"/>
  <c r="AY1019" i="165"/>
  <c r="AV1019" i="165"/>
  <c r="AQ1019" i="165"/>
  <c r="AR1019" i="165" s="1"/>
  <c r="BC1019" i="165" s="1"/>
  <c r="AO1019" i="165"/>
  <c r="AL1019" i="165"/>
  <c r="AE1019" i="165"/>
  <c r="AH1019" i="165" s="1"/>
  <c r="H1019" i="165" s="1"/>
  <c r="M1019" i="165"/>
  <c r="L1019" i="165"/>
  <c r="K1019" i="165"/>
  <c r="J1019" i="165"/>
  <c r="I1019" i="165"/>
  <c r="B1019" i="165"/>
  <c r="BH1018" i="165"/>
  <c r="BG1018" i="165"/>
  <c r="BF1018" i="165"/>
  <c r="BE1018" i="165"/>
  <c r="BD1018" i="165"/>
  <c r="AY1018" i="165"/>
  <c r="AV1018" i="165"/>
  <c r="AQ1018" i="165"/>
  <c r="AR1018" i="165" s="1"/>
  <c r="BC1018" i="165" s="1"/>
  <c r="AO1018" i="165"/>
  <c r="AL1018" i="165"/>
  <c r="AE1018" i="165"/>
  <c r="AH1018" i="165" s="1"/>
  <c r="H1018" i="165" s="1"/>
  <c r="M1018" i="165"/>
  <c r="L1018" i="165"/>
  <c r="K1018" i="165"/>
  <c r="J1018" i="165"/>
  <c r="I1018" i="165"/>
  <c r="B1018" i="165"/>
  <c r="BH1017" i="165"/>
  <c r="BI1017" i="165" s="1"/>
  <c r="BG1017" i="165"/>
  <c r="BF1017" i="165"/>
  <c r="BN1017" i="165" s="1"/>
  <c r="BE1017" i="165"/>
  <c r="BD1017" i="165"/>
  <c r="BL1017" i="165" s="1"/>
  <c r="AY1017" i="165"/>
  <c r="AV1017" i="165"/>
  <c r="AQ1017" i="165"/>
  <c r="AR1017" i="165" s="1"/>
  <c r="BC1017" i="165" s="1"/>
  <c r="AO1017" i="165"/>
  <c r="AL1017" i="165"/>
  <c r="AE1017" i="165"/>
  <c r="AH1017" i="165" s="1"/>
  <c r="M1017" i="165"/>
  <c r="L1017" i="165"/>
  <c r="BO1017" i="165" s="1"/>
  <c r="K1017" i="165"/>
  <c r="J1017" i="165"/>
  <c r="I1017" i="165"/>
  <c r="H1017" i="165"/>
  <c r="B1017" i="165"/>
  <c r="BH1016" i="165"/>
  <c r="BG1016" i="165"/>
  <c r="BF1016" i="165"/>
  <c r="BE1016" i="165"/>
  <c r="BD1016" i="165"/>
  <c r="AY1016" i="165"/>
  <c r="AV1016" i="165"/>
  <c r="AQ1016" i="165"/>
  <c r="AR1016" i="165" s="1"/>
  <c r="BC1016" i="165" s="1"/>
  <c r="AO1016" i="165"/>
  <c r="AL1016" i="165"/>
  <c r="AE1016" i="165"/>
  <c r="AH1016" i="165" s="1"/>
  <c r="H1016" i="165" s="1"/>
  <c r="M1016" i="165"/>
  <c r="L1016" i="165"/>
  <c r="K1016" i="165"/>
  <c r="J1016" i="165"/>
  <c r="I1016" i="165"/>
  <c r="B1016" i="165"/>
  <c r="BH1015" i="165"/>
  <c r="BP1015" i="165" s="1"/>
  <c r="BG1015" i="165"/>
  <c r="BE1015" i="165"/>
  <c r="BD1015" i="165"/>
  <c r="BL1015" i="165" s="1"/>
  <c r="BC1015" i="165"/>
  <c r="BK1015" i="165" s="1"/>
  <c r="AY1015" i="165"/>
  <c r="AQ1015" i="165"/>
  <c r="AU1015" i="165" s="1"/>
  <c r="AO1015" i="165"/>
  <c r="AE1015" i="165"/>
  <c r="AK1015" i="165" s="1"/>
  <c r="M1015" i="165"/>
  <c r="L1015" i="165"/>
  <c r="J1015" i="165"/>
  <c r="I1015" i="165"/>
  <c r="H1015" i="165"/>
  <c r="B1015" i="165"/>
  <c r="BH1014" i="165"/>
  <c r="BI1014" i="165" s="1"/>
  <c r="BG1014" i="165"/>
  <c r="BE1014" i="165"/>
  <c r="BD1014" i="165"/>
  <c r="BC1014" i="165"/>
  <c r="BK1014" i="165" s="1"/>
  <c r="AY1014" i="165"/>
  <c r="AQ1014" i="165"/>
  <c r="AU1014" i="165" s="1"/>
  <c r="AO1014" i="165"/>
  <c r="AE1014" i="165"/>
  <c r="AK1014" i="165" s="1"/>
  <c r="M1014" i="165"/>
  <c r="L1014" i="165"/>
  <c r="J1014" i="165"/>
  <c r="I1014" i="165"/>
  <c r="H1014" i="165"/>
  <c r="B1014" i="165"/>
  <c r="BH1013" i="165"/>
  <c r="BI1013" i="165" s="1"/>
  <c r="BG1013" i="165"/>
  <c r="BF1013" i="165"/>
  <c r="BN1013" i="165" s="1"/>
  <c r="BE1013" i="165"/>
  <c r="BD1013" i="165"/>
  <c r="BL1013" i="165" s="1"/>
  <c r="AY1013" i="165"/>
  <c r="AV1013" i="165"/>
  <c r="AQ1013" i="165"/>
  <c r="AR1013" i="165" s="1"/>
  <c r="BC1013" i="165" s="1"/>
  <c r="AO1013" i="165"/>
  <c r="AL1013" i="165"/>
  <c r="AE1013" i="165"/>
  <c r="AH1013" i="165" s="1"/>
  <c r="M1013" i="165"/>
  <c r="L1013" i="165"/>
  <c r="BO1013" i="165" s="1"/>
  <c r="K1013" i="165"/>
  <c r="J1013" i="165"/>
  <c r="I1013" i="165"/>
  <c r="H1013" i="165"/>
  <c r="B1013" i="165"/>
  <c r="BH1012" i="165"/>
  <c r="BG1012" i="165"/>
  <c r="BF1012" i="165"/>
  <c r="BE1012" i="165"/>
  <c r="BD1012" i="165"/>
  <c r="AY1012" i="165"/>
  <c r="AV1012" i="165"/>
  <c r="AQ1012" i="165"/>
  <c r="AR1012" i="165" s="1"/>
  <c r="BC1012" i="165" s="1"/>
  <c r="AO1012" i="165"/>
  <c r="AL1012" i="165"/>
  <c r="AE1012" i="165"/>
  <c r="AH1012" i="165" s="1"/>
  <c r="H1012" i="165" s="1"/>
  <c r="M1012" i="165"/>
  <c r="L1012" i="165"/>
  <c r="K1012" i="165"/>
  <c r="J1012" i="165"/>
  <c r="I1012" i="165"/>
  <c r="B1012" i="165"/>
  <c r="BH1011" i="165"/>
  <c r="BG1011" i="165"/>
  <c r="BF1011" i="165"/>
  <c r="BE1011" i="165"/>
  <c r="BD1011" i="165"/>
  <c r="AY1011" i="165"/>
  <c r="AV1011" i="165"/>
  <c r="AQ1011" i="165"/>
  <c r="AR1011" i="165" s="1"/>
  <c r="BC1011" i="165" s="1"/>
  <c r="AO1011" i="165"/>
  <c r="AL1011" i="165"/>
  <c r="AE1011" i="165"/>
  <c r="AH1011" i="165" s="1"/>
  <c r="H1011" i="165" s="1"/>
  <c r="M1011" i="165"/>
  <c r="BP1011" i="165" s="1"/>
  <c r="L1011" i="165"/>
  <c r="K1011" i="165"/>
  <c r="J1011" i="165"/>
  <c r="I1011" i="165"/>
  <c r="BL1011" i="165" s="1"/>
  <c r="B1011" i="165"/>
  <c r="AY1010" i="165"/>
  <c r="AV1010" i="165"/>
  <c r="AQ1010" i="165"/>
  <c r="AR1010" i="165" s="1"/>
  <c r="AO1010" i="165"/>
  <c r="AL1010" i="165"/>
  <c r="AE1010" i="165"/>
  <c r="AH1010" i="165" s="1"/>
  <c r="H1010" i="165" s="1"/>
  <c r="M1010" i="165"/>
  <c r="L1010" i="165"/>
  <c r="K1010" i="165"/>
  <c r="J1010" i="165"/>
  <c r="I1010" i="165"/>
  <c r="B1010" i="165"/>
  <c r="AY1009" i="165"/>
  <c r="AV1009" i="165"/>
  <c r="AQ1009" i="165"/>
  <c r="AR1009" i="165" s="1"/>
  <c r="AO1009" i="165"/>
  <c r="AL1009" i="165"/>
  <c r="AE1009" i="165"/>
  <c r="AH1009" i="165" s="1"/>
  <c r="H1009" i="165" s="1"/>
  <c r="M1009" i="165"/>
  <c r="L1009" i="165"/>
  <c r="K1009" i="165"/>
  <c r="J1009" i="165"/>
  <c r="I1009" i="165"/>
  <c r="B1009" i="165"/>
  <c r="BH1008" i="165"/>
  <c r="BG1008" i="165"/>
  <c r="BF1008" i="165"/>
  <c r="BE1008" i="165"/>
  <c r="BM1008" i="165" s="1"/>
  <c r="BD1008" i="165"/>
  <c r="AY1008" i="165"/>
  <c r="AV1008" i="165"/>
  <c r="AQ1008" i="165"/>
  <c r="AR1008" i="165" s="1"/>
  <c r="BC1008" i="165" s="1"/>
  <c r="AO1008" i="165"/>
  <c r="AL1008" i="165"/>
  <c r="AE1008" i="165"/>
  <c r="AH1008" i="165" s="1"/>
  <c r="H1008" i="165" s="1"/>
  <c r="M1008" i="165"/>
  <c r="L1008" i="165"/>
  <c r="K1008" i="165"/>
  <c r="J1008" i="165"/>
  <c r="I1008" i="165"/>
  <c r="B1008" i="165"/>
  <c r="BH1007" i="165"/>
  <c r="BP1007" i="165" s="1"/>
  <c r="BG1007" i="165"/>
  <c r="BF1007" i="165"/>
  <c r="BE1007" i="165"/>
  <c r="BD1007" i="165"/>
  <c r="BL1007" i="165" s="1"/>
  <c r="AY1007" i="165"/>
  <c r="AV1007" i="165"/>
  <c r="AQ1007" i="165"/>
  <c r="AR1007" i="165" s="1"/>
  <c r="BC1007" i="165" s="1"/>
  <c r="AO1007" i="165"/>
  <c r="AL1007" i="165"/>
  <c r="AE1007" i="165"/>
  <c r="AH1007" i="165" s="1"/>
  <c r="H1007" i="165" s="1"/>
  <c r="M1007" i="165"/>
  <c r="L1007" i="165"/>
  <c r="N1007" i="165" s="1"/>
  <c r="K1007" i="165"/>
  <c r="J1007" i="165"/>
  <c r="I1007" i="165"/>
  <c r="B1007" i="165"/>
  <c r="BH1006" i="165"/>
  <c r="BG1006" i="165"/>
  <c r="BF1006" i="165"/>
  <c r="BE1006" i="165"/>
  <c r="BD1006" i="165"/>
  <c r="AY1006" i="165"/>
  <c r="AV1006" i="165"/>
  <c r="AR1006" i="165"/>
  <c r="BC1006" i="165" s="1"/>
  <c r="AQ1006" i="165"/>
  <c r="AO1006" i="165"/>
  <c r="AL1006" i="165"/>
  <c r="AH1006" i="165"/>
  <c r="H1006" i="165" s="1"/>
  <c r="AE1006" i="165"/>
  <c r="M1006" i="165"/>
  <c r="L1006" i="165"/>
  <c r="K1006" i="165"/>
  <c r="J1006" i="165"/>
  <c r="I1006" i="165"/>
  <c r="B1006" i="165"/>
  <c r="BH1005" i="165"/>
  <c r="BG1005" i="165"/>
  <c r="BF1005" i="165"/>
  <c r="BE1005" i="165"/>
  <c r="BD1005" i="165"/>
  <c r="BL1005" i="165" s="1"/>
  <c r="AY1005" i="165"/>
  <c r="AV1005" i="165"/>
  <c r="AQ1005" i="165"/>
  <c r="AR1005" i="165" s="1"/>
  <c r="BC1005" i="165" s="1"/>
  <c r="AO1005" i="165"/>
  <c r="AL1005" i="165"/>
  <c r="AE1005" i="165"/>
  <c r="AH1005" i="165" s="1"/>
  <c r="M1005" i="165"/>
  <c r="L1005" i="165"/>
  <c r="N1005" i="165" s="1"/>
  <c r="K1005" i="165"/>
  <c r="J1005" i="165"/>
  <c r="I1005" i="165"/>
  <c r="H1005" i="165"/>
  <c r="D1005" i="165" s="1"/>
  <c r="B1005" i="165"/>
  <c r="BH1004" i="165"/>
  <c r="BG1004" i="165"/>
  <c r="BI1004" i="165" s="1"/>
  <c r="BE1004" i="165"/>
  <c r="BM1004" i="165" s="1"/>
  <c r="BD1004" i="165"/>
  <c r="BL1004" i="165" s="1"/>
  <c r="BC1004" i="165"/>
  <c r="AY1004" i="165"/>
  <c r="AQ1004" i="165"/>
  <c r="AU1004" i="165" s="1"/>
  <c r="AO1004" i="165"/>
  <c r="AE1004" i="165"/>
  <c r="AK1004" i="165" s="1"/>
  <c r="M1004" i="165"/>
  <c r="BP1004" i="165" s="1"/>
  <c r="L1004" i="165"/>
  <c r="J1004" i="165"/>
  <c r="I1004" i="165"/>
  <c r="H1004" i="165"/>
  <c r="B1004" i="165"/>
  <c r="BH1003" i="165"/>
  <c r="BP1003" i="165" s="1"/>
  <c r="BG1003" i="165"/>
  <c r="BF1003" i="165"/>
  <c r="BE1003" i="165"/>
  <c r="BD1003" i="165"/>
  <c r="BL1003" i="165" s="1"/>
  <c r="AY1003" i="165"/>
  <c r="AV1003" i="165"/>
  <c r="AQ1003" i="165"/>
  <c r="AR1003" i="165" s="1"/>
  <c r="BC1003" i="165" s="1"/>
  <c r="AO1003" i="165"/>
  <c r="AL1003" i="165"/>
  <c r="AE1003" i="165"/>
  <c r="AH1003" i="165" s="1"/>
  <c r="H1003" i="165" s="1"/>
  <c r="M1003" i="165"/>
  <c r="L1003" i="165"/>
  <c r="N1003" i="165" s="1"/>
  <c r="K1003" i="165"/>
  <c r="J1003" i="165"/>
  <c r="I1003" i="165"/>
  <c r="B1003" i="165"/>
  <c r="BH1002" i="165"/>
  <c r="BG1002" i="165"/>
  <c r="BF1002" i="165"/>
  <c r="BE1002" i="165"/>
  <c r="BM1002" i="165" s="1"/>
  <c r="BD1002" i="165"/>
  <c r="AY1002" i="165"/>
  <c r="AV1002" i="165"/>
  <c r="AR1002" i="165"/>
  <c r="BC1002" i="165" s="1"/>
  <c r="AQ1002" i="165"/>
  <c r="AO1002" i="165"/>
  <c r="AL1002" i="165"/>
  <c r="AH1002" i="165"/>
  <c r="H1002" i="165" s="1"/>
  <c r="AE1002" i="165"/>
  <c r="M1002" i="165"/>
  <c r="L1002" i="165"/>
  <c r="K1002" i="165"/>
  <c r="J1002" i="165"/>
  <c r="I1002" i="165"/>
  <c r="B1002" i="165"/>
  <c r="BH1001" i="165"/>
  <c r="BI1001" i="165" s="1"/>
  <c r="BG1001" i="165"/>
  <c r="BF1001" i="165"/>
  <c r="BE1001" i="165"/>
  <c r="BM1001" i="165" s="1"/>
  <c r="BD1001" i="165"/>
  <c r="AY1001" i="165"/>
  <c r="AV1001" i="165"/>
  <c r="AR1001" i="165"/>
  <c r="BC1001" i="165" s="1"/>
  <c r="AQ1001" i="165"/>
  <c r="AO1001" i="165"/>
  <c r="AL1001" i="165"/>
  <c r="AH1001" i="165"/>
  <c r="H1001" i="165" s="1"/>
  <c r="AE1001" i="165"/>
  <c r="M1001" i="165"/>
  <c r="L1001" i="165"/>
  <c r="K1001" i="165"/>
  <c r="J1001" i="165"/>
  <c r="I1001" i="165"/>
  <c r="B1001" i="165"/>
  <c r="BH1000" i="165"/>
  <c r="BP1000" i="165" s="1"/>
  <c r="BG1000" i="165"/>
  <c r="BF1000" i="165"/>
  <c r="BE1000" i="165"/>
  <c r="BD1000" i="165"/>
  <c r="BL1000" i="165" s="1"/>
  <c r="AY1000" i="165"/>
  <c r="AV1000" i="165"/>
  <c r="AQ1000" i="165"/>
  <c r="AR1000" i="165" s="1"/>
  <c r="BC1000" i="165" s="1"/>
  <c r="AO1000" i="165"/>
  <c r="AL1000" i="165"/>
  <c r="AE1000" i="165"/>
  <c r="AH1000" i="165" s="1"/>
  <c r="H1000" i="165" s="1"/>
  <c r="M1000" i="165"/>
  <c r="L1000" i="165"/>
  <c r="N1000" i="165" s="1"/>
  <c r="K1000" i="165"/>
  <c r="J1000" i="165"/>
  <c r="BM1000" i="165" s="1"/>
  <c r="I1000" i="165"/>
  <c r="B1000" i="165"/>
  <c r="BH999" i="165"/>
  <c r="BG999" i="165"/>
  <c r="BO999" i="165" s="1"/>
  <c r="BF999" i="165"/>
  <c r="BE999" i="165"/>
  <c r="BD999" i="165"/>
  <c r="AY999" i="165"/>
  <c r="AV999" i="165"/>
  <c r="AQ999" i="165"/>
  <c r="AO999" i="165"/>
  <c r="AL999" i="165"/>
  <c r="AE999" i="165"/>
  <c r="M999" i="165"/>
  <c r="L999" i="165"/>
  <c r="K999" i="165"/>
  <c r="J999" i="165"/>
  <c r="I999" i="165"/>
  <c r="B999" i="165"/>
  <c r="BP998" i="165"/>
  <c r="BO998" i="165"/>
  <c r="BN998" i="165"/>
  <c r="BM998" i="165"/>
  <c r="BL998" i="165"/>
  <c r="BL1563" i="165" s="1"/>
  <c r="BK998" i="165"/>
  <c r="BK1563" i="165" s="1"/>
  <c r="BI998" i="165"/>
  <c r="BI1563" i="165" s="1"/>
  <c r="AX998" i="165"/>
  <c r="AN998" i="165"/>
  <c r="AD998" i="165"/>
  <c r="AA998" i="165"/>
  <c r="AA1589" i="165" s="1"/>
  <c r="AA1592" i="165" s="1"/>
  <c r="Z998" i="165"/>
  <c r="Z1589" i="165" s="1"/>
  <c r="Z1592" i="165" s="1"/>
  <c r="Y998" i="165"/>
  <c r="Y1589" i="165" s="1"/>
  <c r="Y1592" i="165" s="1"/>
  <c r="X998" i="165"/>
  <c r="X1589" i="165" s="1"/>
  <c r="X1592" i="165" s="1"/>
  <c r="W998" i="165"/>
  <c r="W1589" i="165" s="1"/>
  <c r="W1592" i="165" s="1"/>
  <c r="V998" i="165"/>
  <c r="V1589" i="165" s="1"/>
  <c r="V1592" i="165" s="1"/>
  <c r="U998" i="165"/>
  <c r="U1589" i="165" s="1"/>
  <c r="U1592" i="165" s="1"/>
  <c r="T998" i="165"/>
  <c r="T1589" i="165" s="1"/>
  <c r="T1592" i="165" s="1"/>
  <c r="S998" i="165"/>
  <c r="S1589" i="165" s="1"/>
  <c r="S1592" i="165" s="1"/>
  <c r="R998" i="165"/>
  <c r="R1589" i="165" s="1"/>
  <c r="Q998" i="165"/>
  <c r="Q1589" i="165" s="1"/>
  <c r="Q1592" i="165" s="1"/>
  <c r="P998" i="165"/>
  <c r="P1589" i="165" s="1"/>
  <c r="P1592" i="165" s="1"/>
  <c r="N998" i="165"/>
  <c r="D998" i="165" s="1"/>
  <c r="B998" i="165"/>
  <c r="AY997" i="165"/>
  <c r="AQ997" i="165"/>
  <c r="AU997" i="165" s="1"/>
  <c r="AV997" i="165" s="1"/>
  <c r="AO997" i="165"/>
  <c r="AE997" i="165"/>
  <c r="AK997" i="165" s="1"/>
  <c r="M997" i="165"/>
  <c r="L997" i="165"/>
  <c r="J997" i="165"/>
  <c r="I997" i="165"/>
  <c r="H997" i="165"/>
  <c r="B997" i="165"/>
  <c r="AY996" i="165"/>
  <c r="AQ996" i="165"/>
  <c r="AU996" i="165" s="1"/>
  <c r="AV996" i="165" s="1"/>
  <c r="AO996" i="165"/>
  <c r="AE996" i="165"/>
  <c r="AK996" i="165" s="1"/>
  <c r="M996" i="165"/>
  <c r="L996" i="165"/>
  <c r="J996" i="165"/>
  <c r="I996" i="165"/>
  <c r="H996" i="165"/>
  <c r="B996" i="165"/>
  <c r="BH995" i="165"/>
  <c r="BI995" i="165" s="1"/>
  <c r="BG995" i="165"/>
  <c r="BE995" i="165"/>
  <c r="BD995" i="165"/>
  <c r="BC995" i="165"/>
  <c r="BK995" i="165" s="1"/>
  <c r="AY995" i="165"/>
  <c r="AQ995" i="165"/>
  <c r="AU995" i="165" s="1"/>
  <c r="AO995" i="165"/>
  <c r="AE995" i="165"/>
  <c r="AK995" i="165" s="1"/>
  <c r="M995" i="165"/>
  <c r="L995" i="165"/>
  <c r="J995" i="165"/>
  <c r="I995" i="165"/>
  <c r="H995" i="165"/>
  <c r="B995" i="165"/>
  <c r="BH994" i="165"/>
  <c r="BG994" i="165"/>
  <c r="BE994" i="165"/>
  <c r="BM994" i="165" s="1"/>
  <c r="BD994" i="165"/>
  <c r="BC994" i="165"/>
  <c r="AY994" i="165"/>
  <c r="AQ994" i="165"/>
  <c r="AU994" i="165" s="1"/>
  <c r="AO994" i="165"/>
  <c r="AE994" i="165"/>
  <c r="AK994" i="165" s="1"/>
  <c r="M994" i="165"/>
  <c r="L994" i="165"/>
  <c r="J994" i="165"/>
  <c r="I994" i="165"/>
  <c r="H994" i="165"/>
  <c r="B994" i="165"/>
  <c r="BH993" i="165"/>
  <c r="BG993" i="165"/>
  <c r="BE993" i="165"/>
  <c r="BM993" i="165" s="1"/>
  <c r="BD993" i="165"/>
  <c r="BC993" i="165"/>
  <c r="AY993" i="165"/>
  <c r="AQ993" i="165"/>
  <c r="AU993" i="165" s="1"/>
  <c r="AO993" i="165"/>
  <c r="AE993" i="165"/>
  <c r="AK993" i="165" s="1"/>
  <c r="M993" i="165"/>
  <c r="L993" i="165"/>
  <c r="J993" i="165"/>
  <c r="I993" i="165"/>
  <c r="H993" i="165"/>
  <c r="B993" i="165"/>
  <c r="BH992" i="165"/>
  <c r="BG992" i="165"/>
  <c r="BE992" i="165"/>
  <c r="BD992" i="165"/>
  <c r="BC992" i="165"/>
  <c r="AY992" i="165"/>
  <c r="AQ992" i="165"/>
  <c r="AU992" i="165" s="1"/>
  <c r="AO992" i="165"/>
  <c r="AE992" i="165"/>
  <c r="AK992" i="165" s="1"/>
  <c r="M992" i="165"/>
  <c r="L992" i="165"/>
  <c r="J992" i="165"/>
  <c r="I992" i="165"/>
  <c r="H992" i="165"/>
  <c r="B992" i="165"/>
  <c r="BH991" i="165"/>
  <c r="BI991" i="165" s="1"/>
  <c r="BG991" i="165"/>
  <c r="BE991" i="165"/>
  <c r="BM991" i="165" s="1"/>
  <c r="BD991" i="165"/>
  <c r="BC991" i="165"/>
  <c r="BK991" i="165" s="1"/>
  <c r="AY991" i="165"/>
  <c r="AQ991" i="165"/>
  <c r="AU991" i="165" s="1"/>
  <c r="AO991" i="165"/>
  <c r="AE991" i="165"/>
  <c r="AK991" i="165" s="1"/>
  <c r="M991" i="165"/>
  <c r="L991" i="165"/>
  <c r="J991" i="165"/>
  <c r="I991" i="165"/>
  <c r="H991" i="165"/>
  <c r="B991" i="165"/>
  <c r="BH990" i="165"/>
  <c r="BG990" i="165"/>
  <c r="BE990" i="165"/>
  <c r="BD990" i="165"/>
  <c r="BC990" i="165"/>
  <c r="AY990" i="165"/>
  <c r="AQ990" i="165"/>
  <c r="AU990" i="165" s="1"/>
  <c r="AO990" i="165"/>
  <c r="AE990" i="165"/>
  <c r="AK990" i="165" s="1"/>
  <c r="M990" i="165"/>
  <c r="L990" i="165"/>
  <c r="J990" i="165"/>
  <c r="I990" i="165"/>
  <c r="H990" i="165"/>
  <c r="B990" i="165"/>
  <c r="AV989" i="165"/>
  <c r="AQ989" i="165"/>
  <c r="AW989" i="165" s="1"/>
  <c r="AY989" i="165" s="1"/>
  <c r="AL989" i="165"/>
  <c r="AE989" i="165"/>
  <c r="AM989" i="165" s="1"/>
  <c r="M989" i="165"/>
  <c r="K989" i="165"/>
  <c r="B989" i="165"/>
  <c r="BH988" i="165"/>
  <c r="BG988" i="165"/>
  <c r="BI988" i="165" s="1"/>
  <c r="BE988" i="165"/>
  <c r="BD988" i="165"/>
  <c r="BL988" i="165" s="1"/>
  <c r="BC988" i="165"/>
  <c r="AY988" i="165"/>
  <c r="AQ988" i="165"/>
  <c r="AU988" i="165" s="1"/>
  <c r="AV988" i="165" s="1"/>
  <c r="AO988" i="165"/>
  <c r="AE988" i="165"/>
  <c r="AK988" i="165" s="1"/>
  <c r="AL988" i="165" s="1"/>
  <c r="M988" i="165"/>
  <c r="L988" i="165"/>
  <c r="J988" i="165"/>
  <c r="I988" i="165"/>
  <c r="H988" i="165"/>
  <c r="B988" i="165"/>
  <c r="BH987" i="165"/>
  <c r="BG987" i="165"/>
  <c r="BI987" i="165" s="1"/>
  <c r="BE987" i="165"/>
  <c r="BD987" i="165"/>
  <c r="BL987" i="165" s="1"/>
  <c r="BC987" i="165"/>
  <c r="AY987" i="165"/>
  <c r="AQ987" i="165"/>
  <c r="AU987" i="165" s="1"/>
  <c r="AV987" i="165" s="1"/>
  <c r="AO987" i="165"/>
  <c r="AE987" i="165"/>
  <c r="AK987" i="165" s="1"/>
  <c r="AL987" i="165" s="1"/>
  <c r="M987" i="165"/>
  <c r="L987" i="165"/>
  <c r="J987" i="165"/>
  <c r="I987" i="165"/>
  <c r="H987" i="165"/>
  <c r="B987" i="165"/>
  <c r="BH986" i="165"/>
  <c r="BG986" i="165"/>
  <c r="BI986" i="165" s="1"/>
  <c r="BE986" i="165"/>
  <c r="BD986" i="165"/>
  <c r="BL986" i="165" s="1"/>
  <c r="BC986" i="165"/>
  <c r="AY986" i="165"/>
  <c r="AQ986" i="165"/>
  <c r="AU986" i="165" s="1"/>
  <c r="AV986" i="165" s="1"/>
  <c r="AO986" i="165"/>
  <c r="AE986" i="165"/>
  <c r="AK986" i="165" s="1"/>
  <c r="AL986" i="165" s="1"/>
  <c r="M986" i="165"/>
  <c r="BP986" i="165" s="1"/>
  <c r="L986" i="165"/>
  <c r="J986" i="165"/>
  <c r="I986" i="165"/>
  <c r="H986" i="165"/>
  <c r="B986" i="165"/>
  <c r="BH985" i="165"/>
  <c r="BP985" i="165" s="1"/>
  <c r="BG985" i="165"/>
  <c r="BE985" i="165"/>
  <c r="BM985" i="165" s="1"/>
  <c r="BD985" i="165"/>
  <c r="BC985" i="165"/>
  <c r="AY985" i="165"/>
  <c r="AQ985" i="165"/>
  <c r="AU985" i="165" s="1"/>
  <c r="AV985" i="165" s="1"/>
  <c r="AO985" i="165"/>
  <c r="AK985" i="165"/>
  <c r="AL985" i="165" s="1"/>
  <c r="AE985" i="165"/>
  <c r="M985" i="165"/>
  <c r="L985" i="165"/>
  <c r="J985" i="165"/>
  <c r="I985" i="165"/>
  <c r="H985" i="165"/>
  <c r="B985" i="165"/>
  <c r="BP984" i="165"/>
  <c r="BH984" i="165"/>
  <c r="BG984" i="165"/>
  <c r="BF984" i="165"/>
  <c r="BE984" i="165"/>
  <c r="BC984" i="165"/>
  <c r="AY984" i="165"/>
  <c r="AQ984" i="165"/>
  <c r="AS984" i="165" s="1"/>
  <c r="BD984" i="165" s="1"/>
  <c r="AO984" i="165"/>
  <c r="AE984" i="165"/>
  <c r="D65" i="160" s="1"/>
  <c r="M984" i="165"/>
  <c r="L984" i="165"/>
  <c r="N984" i="165" s="1"/>
  <c r="K984" i="165"/>
  <c r="J984" i="165"/>
  <c r="H984" i="165"/>
  <c r="B984" i="165"/>
  <c r="BH983" i="165"/>
  <c r="BG983" i="165"/>
  <c r="BI983" i="165" s="1"/>
  <c r="BF983" i="165"/>
  <c r="BE983" i="165"/>
  <c r="BC983" i="165"/>
  <c r="AY983" i="165"/>
  <c r="AQ983" i="165"/>
  <c r="AS983" i="165" s="1"/>
  <c r="BD983" i="165" s="1"/>
  <c r="AO983" i="165"/>
  <c r="AE983" i="165"/>
  <c r="M983" i="165"/>
  <c r="BP983" i="165" s="1"/>
  <c r="L983" i="165"/>
  <c r="K983" i="165"/>
  <c r="J983" i="165"/>
  <c r="H983" i="165"/>
  <c r="B983" i="165"/>
  <c r="BH982" i="165"/>
  <c r="BP982" i="165" s="1"/>
  <c r="BG982" i="165"/>
  <c r="BF982" i="165"/>
  <c r="BC982" i="165"/>
  <c r="AY982" i="165"/>
  <c r="AQ982" i="165"/>
  <c r="AT982" i="165" s="1"/>
  <c r="BE982" i="165" s="1"/>
  <c r="AO982" i="165"/>
  <c r="AE982" i="165"/>
  <c r="AI982" i="165" s="1"/>
  <c r="M982" i="165"/>
  <c r="N982" i="165" s="1"/>
  <c r="L982" i="165"/>
  <c r="K982" i="165"/>
  <c r="BN982" i="165" s="1"/>
  <c r="H982" i="165"/>
  <c r="B982" i="165"/>
  <c r="BM981" i="165"/>
  <c r="BL981" i="165"/>
  <c r="BK981" i="165"/>
  <c r="BH981" i="165"/>
  <c r="BF981" i="165"/>
  <c r="AV981" i="165"/>
  <c r="AQ981" i="165"/>
  <c r="AW981" i="165" s="1"/>
  <c r="AL981" i="165"/>
  <c r="AE981" i="165"/>
  <c r="AM981" i="165" s="1"/>
  <c r="M981" i="165"/>
  <c r="BP981" i="165" s="1"/>
  <c r="K981" i="165"/>
  <c r="BN981" i="165" s="1"/>
  <c r="B981" i="165"/>
  <c r="AY980" i="165"/>
  <c r="AQ980" i="165"/>
  <c r="AU980" i="165" s="1"/>
  <c r="AV980" i="165" s="1"/>
  <c r="AO980" i="165"/>
  <c r="AE980" i="165"/>
  <c r="AK980" i="165" s="1"/>
  <c r="M980" i="165"/>
  <c r="L980" i="165"/>
  <c r="N980" i="165" s="1"/>
  <c r="J980" i="165"/>
  <c r="I980" i="165"/>
  <c r="H980" i="165"/>
  <c r="B980" i="165"/>
  <c r="AY979" i="165"/>
  <c r="AU979" i="165"/>
  <c r="AV979" i="165" s="1"/>
  <c r="AQ979" i="165"/>
  <c r="AO979" i="165"/>
  <c r="AE979" i="165"/>
  <c r="AK979" i="165" s="1"/>
  <c r="AL979" i="165" s="1"/>
  <c r="M979" i="165"/>
  <c r="L979" i="165"/>
  <c r="J979" i="165"/>
  <c r="I979" i="165"/>
  <c r="H979" i="165"/>
  <c r="B979" i="165"/>
  <c r="AY978" i="165"/>
  <c r="AQ978" i="165"/>
  <c r="AU978" i="165" s="1"/>
  <c r="AV978" i="165" s="1"/>
  <c r="AO978" i="165"/>
  <c r="AE978" i="165"/>
  <c r="AK978" i="165" s="1"/>
  <c r="M978" i="165"/>
  <c r="L978" i="165"/>
  <c r="J978" i="165"/>
  <c r="I978" i="165"/>
  <c r="H978" i="165"/>
  <c r="B978" i="165"/>
  <c r="AV977" i="165"/>
  <c r="AQ977" i="165"/>
  <c r="AW977" i="165" s="1"/>
  <c r="AY977" i="165" s="1"/>
  <c r="AM977" i="165"/>
  <c r="AO977" i="165" s="1"/>
  <c r="AL977" i="165"/>
  <c r="AE977" i="165"/>
  <c r="M977" i="165"/>
  <c r="L977" i="165"/>
  <c r="K977" i="165"/>
  <c r="B977" i="165"/>
  <c r="AV976" i="165"/>
  <c r="AQ976" i="165"/>
  <c r="AW976" i="165" s="1"/>
  <c r="AY976" i="165" s="1"/>
  <c r="AL976" i="165"/>
  <c r="AE976" i="165"/>
  <c r="AM976" i="165" s="1"/>
  <c r="M976" i="165"/>
  <c r="K976" i="165"/>
  <c r="B976" i="165"/>
  <c r="AY975" i="165"/>
  <c r="AQ975" i="165"/>
  <c r="AU975" i="165" s="1"/>
  <c r="AV975" i="165" s="1"/>
  <c r="AO975" i="165"/>
  <c r="AE975" i="165"/>
  <c r="AK975" i="165" s="1"/>
  <c r="M975" i="165"/>
  <c r="L975" i="165"/>
  <c r="J975" i="165"/>
  <c r="I975" i="165"/>
  <c r="H975" i="165"/>
  <c r="B975" i="165"/>
  <c r="BH974" i="165"/>
  <c r="BP974" i="165" s="1"/>
  <c r="BF974" i="165"/>
  <c r="BE974" i="165"/>
  <c r="BM974" i="165" s="1"/>
  <c r="BD974" i="165"/>
  <c r="BC974" i="165"/>
  <c r="BK974" i="165" s="1"/>
  <c r="AV974" i="165"/>
  <c r="AQ974" i="165"/>
  <c r="AL974" i="165"/>
  <c r="AE974" i="165"/>
  <c r="AM974" i="165" s="1"/>
  <c r="M974" i="165"/>
  <c r="K974" i="165"/>
  <c r="J974" i="165"/>
  <c r="I974" i="165"/>
  <c r="BL974" i="165" s="1"/>
  <c r="H974" i="165"/>
  <c r="B974" i="165"/>
  <c r="BI973" i="165"/>
  <c r="BH973" i="165"/>
  <c r="BG973" i="165"/>
  <c r="BO973" i="165" s="1"/>
  <c r="BE973" i="165"/>
  <c r="BD973" i="165"/>
  <c r="BL973" i="165" s="1"/>
  <c r="BC973" i="165"/>
  <c r="AY973" i="165"/>
  <c r="AQ973" i="165"/>
  <c r="AU973" i="165" s="1"/>
  <c r="AO973" i="165"/>
  <c r="AE973" i="165"/>
  <c r="AK973" i="165" s="1"/>
  <c r="M973" i="165"/>
  <c r="L973" i="165"/>
  <c r="J973" i="165"/>
  <c r="I973" i="165"/>
  <c r="H973" i="165"/>
  <c r="B973" i="165"/>
  <c r="BI972" i="165"/>
  <c r="BH972" i="165"/>
  <c r="BG972" i="165"/>
  <c r="BE972" i="165"/>
  <c r="BD972" i="165"/>
  <c r="BL972" i="165" s="1"/>
  <c r="BC972" i="165"/>
  <c r="AY972" i="165"/>
  <c r="AQ972" i="165"/>
  <c r="AU972" i="165" s="1"/>
  <c r="AO972" i="165"/>
  <c r="AE972" i="165"/>
  <c r="AK972" i="165" s="1"/>
  <c r="M972" i="165"/>
  <c r="BP972" i="165" s="1"/>
  <c r="L972" i="165"/>
  <c r="J972" i="165"/>
  <c r="I972" i="165"/>
  <c r="H972" i="165"/>
  <c r="BK972" i="165" s="1"/>
  <c r="B972" i="165"/>
  <c r="BK971" i="165"/>
  <c r="BH971" i="165"/>
  <c r="BG971" i="165"/>
  <c r="BE971" i="165"/>
  <c r="BD971" i="165"/>
  <c r="BC971" i="165"/>
  <c r="AY971" i="165"/>
  <c r="AQ971" i="165"/>
  <c r="AU971" i="165" s="1"/>
  <c r="AO971" i="165"/>
  <c r="AE971" i="165"/>
  <c r="AK971" i="165" s="1"/>
  <c r="M971" i="165"/>
  <c r="L971" i="165"/>
  <c r="N971" i="165" s="1"/>
  <c r="J971" i="165"/>
  <c r="I971" i="165"/>
  <c r="H971" i="165"/>
  <c r="B971" i="165"/>
  <c r="BH970" i="165"/>
  <c r="BP970" i="165" s="1"/>
  <c r="BG970" i="165"/>
  <c r="BE970" i="165"/>
  <c r="BD970" i="165"/>
  <c r="BC970" i="165"/>
  <c r="BK970" i="165" s="1"/>
  <c r="AY970" i="165"/>
  <c r="AQ970" i="165"/>
  <c r="AU970" i="165" s="1"/>
  <c r="AO970" i="165"/>
  <c r="AE970" i="165"/>
  <c r="AK970" i="165" s="1"/>
  <c r="M970" i="165"/>
  <c r="L970" i="165"/>
  <c r="N970" i="165" s="1"/>
  <c r="J970" i="165"/>
  <c r="I970" i="165"/>
  <c r="H970" i="165"/>
  <c r="B970" i="165"/>
  <c r="BH969" i="165"/>
  <c r="BG969" i="165"/>
  <c r="BE969" i="165"/>
  <c r="BD969" i="165"/>
  <c r="BL969" i="165" s="1"/>
  <c r="BC969" i="165"/>
  <c r="AY969" i="165"/>
  <c r="AQ969" i="165"/>
  <c r="AU969" i="165" s="1"/>
  <c r="AO969" i="165"/>
  <c r="AE969" i="165"/>
  <c r="AK969" i="165" s="1"/>
  <c r="M969" i="165"/>
  <c r="L969" i="165"/>
  <c r="J969" i="165"/>
  <c r="I969" i="165"/>
  <c r="H969" i="165"/>
  <c r="B969" i="165"/>
  <c r="BH968" i="165"/>
  <c r="BG968" i="165"/>
  <c r="BE968" i="165"/>
  <c r="BD968" i="165"/>
  <c r="BC968" i="165"/>
  <c r="BK968" i="165" s="1"/>
  <c r="AY968" i="165"/>
  <c r="AQ968" i="165"/>
  <c r="AU968" i="165" s="1"/>
  <c r="AO968" i="165"/>
  <c r="AE968" i="165"/>
  <c r="AK968" i="165" s="1"/>
  <c r="M968" i="165"/>
  <c r="L968" i="165"/>
  <c r="BO968" i="165" s="1"/>
  <c r="J968" i="165"/>
  <c r="I968" i="165"/>
  <c r="H968" i="165"/>
  <c r="B968" i="165"/>
  <c r="BH967" i="165"/>
  <c r="BI967" i="165" s="1"/>
  <c r="BG967" i="165"/>
  <c r="BE967" i="165"/>
  <c r="BM967" i="165" s="1"/>
  <c r="BD967" i="165"/>
  <c r="BC967" i="165"/>
  <c r="AY967" i="165"/>
  <c r="AQ967" i="165"/>
  <c r="AU967" i="165" s="1"/>
  <c r="AO967" i="165"/>
  <c r="AE967" i="165"/>
  <c r="AK967" i="165" s="1"/>
  <c r="M967" i="165"/>
  <c r="L967" i="165"/>
  <c r="BO967" i="165" s="1"/>
  <c r="J967" i="165"/>
  <c r="I967" i="165"/>
  <c r="H967" i="165"/>
  <c r="B967" i="165"/>
  <c r="BH966" i="165"/>
  <c r="BG966" i="165"/>
  <c r="BI966" i="165" s="1"/>
  <c r="BE966" i="165"/>
  <c r="BD966" i="165"/>
  <c r="BC966" i="165"/>
  <c r="AY966" i="165"/>
  <c r="AQ966" i="165"/>
  <c r="AU966" i="165" s="1"/>
  <c r="AO966" i="165"/>
  <c r="AE966" i="165"/>
  <c r="AK966" i="165" s="1"/>
  <c r="N966" i="165"/>
  <c r="M966" i="165"/>
  <c r="L966" i="165"/>
  <c r="J966" i="165"/>
  <c r="I966" i="165"/>
  <c r="BL966" i="165" s="1"/>
  <c r="H966" i="165"/>
  <c r="B966" i="165"/>
  <c r="BH965" i="165"/>
  <c r="BP965" i="165" s="1"/>
  <c r="BG965" i="165"/>
  <c r="BE965" i="165"/>
  <c r="BD965" i="165"/>
  <c r="BC965" i="165"/>
  <c r="BK965" i="165" s="1"/>
  <c r="AY965" i="165"/>
  <c r="AQ965" i="165"/>
  <c r="AU965" i="165" s="1"/>
  <c r="AO965" i="165"/>
  <c r="AE965" i="165"/>
  <c r="AK965" i="165" s="1"/>
  <c r="M965" i="165"/>
  <c r="L965" i="165"/>
  <c r="N965" i="165" s="1"/>
  <c r="J965" i="165"/>
  <c r="I965" i="165"/>
  <c r="H965" i="165"/>
  <c r="B965" i="165"/>
  <c r="BP964" i="165"/>
  <c r="BH964" i="165"/>
  <c r="BG964" i="165"/>
  <c r="BI964" i="165" s="1"/>
  <c r="BE964" i="165"/>
  <c r="BD964" i="165"/>
  <c r="BC964" i="165"/>
  <c r="BK964" i="165" s="1"/>
  <c r="AY964" i="165"/>
  <c r="AQ964" i="165"/>
  <c r="AU964" i="165" s="1"/>
  <c r="AO964" i="165"/>
  <c r="AE964" i="165"/>
  <c r="AK964" i="165" s="1"/>
  <c r="M964" i="165"/>
  <c r="L964" i="165"/>
  <c r="BO964" i="165" s="1"/>
  <c r="J964" i="165"/>
  <c r="I964" i="165"/>
  <c r="H964" i="165"/>
  <c r="B964" i="165"/>
  <c r="BH963" i="165"/>
  <c r="BG963" i="165"/>
  <c r="BI963" i="165" s="1"/>
  <c r="BE963" i="165"/>
  <c r="BM963" i="165" s="1"/>
  <c r="BD963" i="165"/>
  <c r="BC963" i="165"/>
  <c r="AY963" i="165"/>
  <c r="AQ963" i="165"/>
  <c r="AU963" i="165" s="1"/>
  <c r="AO963" i="165"/>
  <c r="AE963" i="165"/>
  <c r="AK963" i="165" s="1"/>
  <c r="M963" i="165"/>
  <c r="L963" i="165"/>
  <c r="BO963" i="165" s="1"/>
  <c r="J963" i="165"/>
  <c r="I963" i="165"/>
  <c r="H963" i="165"/>
  <c r="B963" i="165"/>
  <c r="BH962" i="165"/>
  <c r="BG962" i="165"/>
  <c r="BI962" i="165" s="1"/>
  <c r="BE962" i="165"/>
  <c r="BM962" i="165" s="1"/>
  <c r="BD962" i="165"/>
  <c r="BC962" i="165"/>
  <c r="AY962" i="165"/>
  <c r="AQ962" i="165"/>
  <c r="AU962" i="165" s="1"/>
  <c r="AO962" i="165"/>
  <c r="AE962" i="165"/>
  <c r="AK962" i="165" s="1"/>
  <c r="M962" i="165"/>
  <c r="BP962" i="165" s="1"/>
  <c r="L962" i="165"/>
  <c r="N962" i="165" s="1"/>
  <c r="J962" i="165"/>
  <c r="I962" i="165"/>
  <c r="H962" i="165"/>
  <c r="BK962" i="165" s="1"/>
  <c r="B962" i="165"/>
  <c r="BH961" i="165"/>
  <c r="BF961" i="165"/>
  <c r="BE961" i="165"/>
  <c r="BD961" i="165"/>
  <c r="BL961" i="165" s="1"/>
  <c r="BC961" i="165"/>
  <c r="AV961" i="165"/>
  <c r="AQ961" i="165"/>
  <c r="AL961" i="165"/>
  <c r="AE961" i="165"/>
  <c r="AM961" i="165" s="1"/>
  <c r="M961" i="165"/>
  <c r="K961" i="165"/>
  <c r="J961" i="165"/>
  <c r="I961" i="165"/>
  <c r="H961" i="165"/>
  <c r="B961" i="165"/>
  <c r="BH960" i="165"/>
  <c r="BP960" i="165" s="1"/>
  <c r="BF960" i="165"/>
  <c r="BE960" i="165"/>
  <c r="BM960" i="165" s="1"/>
  <c r="BD960" i="165"/>
  <c r="BC960" i="165"/>
  <c r="BK960" i="165" s="1"/>
  <c r="AV960" i="165"/>
  <c r="AQ960" i="165"/>
  <c r="AL960" i="165"/>
  <c r="AE960" i="165"/>
  <c r="AM960" i="165" s="1"/>
  <c r="M960" i="165"/>
  <c r="K960" i="165"/>
  <c r="J960" i="165"/>
  <c r="I960" i="165"/>
  <c r="H960" i="165"/>
  <c r="B960" i="165"/>
  <c r="BH959" i="165"/>
  <c r="BF959" i="165"/>
  <c r="BE959" i="165"/>
  <c r="BD959" i="165"/>
  <c r="BL959" i="165" s="1"/>
  <c r="BC959" i="165"/>
  <c r="AV959" i="165"/>
  <c r="AQ959" i="165"/>
  <c r="AL959" i="165"/>
  <c r="AE959" i="165"/>
  <c r="AM959" i="165" s="1"/>
  <c r="M959" i="165"/>
  <c r="K959" i="165"/>
  <c r="J959" i="165"/>
  <c r="I959" i="165"/>
  <c r="H959" i="165"/>
  <c r="B959" i="165"/>
  <c r="BH958" i="165"/>
  <c r="BP958" i="165" s="1"/>
  <c r="BF958" i="165"/>
  <c r="BE958" i="165"/>
  <c r="BM958" i="165" s="1"/>
  <c r="BD958" i="165"/>
  <c r="BC958" i="165"/>
  <c r="BK958" i="165" s="1"/>
  <c r="AV958" i="165"/>
  <c r="AQ958" i="165"/>
  <c r="AL958" i="165"/>
  <c r="AE958" i="165"/>
  <c r="AM958" i="165" s="1"/>
  <c r="M958" i="165"/>
  <c r="K958" i="165"/>
  <c r="J958" i="165"/>
  <c r="I958" i="165"/>
  <c r="H958" i="165"/>
  <c r="B958" i="165"/>
  <c r="BH957" i="165"/>
  <c r="BG957" i="165"/>
  <c r="BI957" i="165" s="1"/>
  <c r="BE957" i="165"/>
  <c r="BD957" i="165"/>
  <c r="BL957" i="165" s="1"/>
  <c r="BC957" i="165"/>
  <c r="AY957" i="165"/>
  <c r="AQ957" i="165"/>
  <c r="AU957" i="165" s="1"/>
  <c r="BF957" i="165" s="1"/>
  <c r="AO957" i="165"/>
  <c r="AE957" i="165"/>
  <c r="AK957" i="165" s="1"/>
  <c r="K957" i="165" s="1"/>
  <c r="M957" i="165"/>
  <c r="L957" i="165"/>
  <c r="N957" i="165" s="1"/>
  <c r="J957" i="165"/>
  <c r="I957" i="165"/>
  <c r="H957" i="165"/>
  <c r="B957" i="165"/>
  <c r="BP956" i="165"/>
  <c r="BH956" i="165"/>
  <c r="BG956" i="165"/>
  <c r="BE956" i="165"/>
  <c r="BD956" i="165"/>
  <c r="BL956" i="165" s="1"/>
  <c r="BC956" i="165"/>
  <c r="AY956" i="165"/>
  <c r="AU956" i="165"/>
  <c r="BF956" i="165" s="1"/>
  <c r="AQ956" i="165"/>
  <c r="AO956" i="165"/>
  <c r="AE956" i="165"/>
  <c r="AK956" i="165" s="1"/>
  <c r="K956" i="165" s="1"/>
  <c r="M956" i="165"/>
  <c r="L956" i="165"/>
  <c r="N956" i="165" s="1"/>
  <c r="J956" i="165"/>
  <c r="I956" i="165"/>
  <c r="H956" i="165"/>
  <c r="B956" i="165"/>
  <c r="BH955" i="165"/>
  <c r="BP955" i="165" s="1"/>
  <c r="BF955" i="165"/>
  <c r="BE955" i="165"/>
  <c r="BD955" i="165"/>
  <c r="BC955" i="165"/>
  <c r="AW955" i="165"/>
  <c r="BG955" i="165" s="1"/>
  <c r="BI955" i="165" s="1"/>
  <c r="AV955" i="165"/>
  <c r="AQ955" i="165"/>
  <c r="AL955" i="165"/>
  <c r="AE955" i="165"/>
  <c r="AM955" i="165" s="1"/>
  <c r="M955" i="165"/>
  <c r="K955" i="165"/>
  <c r="J955" i="165"/>
  <c r="I955" i="165"/>
  <c r="H955" i="165"/>
  <c r="B955" i="165"/>
  <c r="BH954" i="165"/>
  <c r="BG954" i="165"/>
  <c r="BF954" i="165"/>
  <c r="BN954" i="165" s="1"/>
  <c r="BE954" i="165"/>
  <c r="BC954" i="165"/>
  <c r="AY954" i="165"/>
  <c r="AS954" i="165"/>
  <c r="BD954" i="165" s="1"/>
  <c r="AQ954" i="165"/>
  <c r="AO954" i="165"/>
  <c r="AE954" i="165"/>
  <c r="D9" i="160" s="1"/>
  <c r="M954" i="165"/>
  <c r="L954" i="165"/>
  <c r="N954" i="165" s="1"/>
  <c r="K954" i="165"/>
  <c r="J954" i="165"/>
  <c r="H954" i="165"/>
  <c r="B954" i="165"/>
  <c r="BH953" i="165"/>
  <c r="BF953" i="165"/>
  <c r="BN953" i="165" s="1"/>
  <c r="BE953" i="165"/>
  <c r="BD953" i="165"/>
  <c r="BL953" i="165" s="1"/>
  <c r="BC953" i="165"/>
  <c r="AV953" i="165"/>
  <c r="AQ953" i="165"/>
  <c r="AL953" i="165"/>
  <c r="AE953" i="165"/>
  <c r="AM953" i="165" s="1"/>
  <c r="M953" i="165"/>
  <c r="BP953" i="165" s="1"/>
  <c r="K953" i="165"/>
  <c r="J953" i="165"/>
  <c r="I953" i="165"/>
  <c r="H953" i="165"/>
  <c r="B953" i="165"/>
  <c r="BH952" i="165"/>
  <c r="BP952" i="165" s="1"/>
  <c r="BF952" i="165"/>
  <c r="BE952" i="165"/>
  <c r="BD952" i="165"/>
  <c r="BC952" i="165"/>
  <c r="BK952" i="165" s="1"/>
  <c r="AV952" i="165"/>
  <c r="AQ952" i="165"/>
  <c r="AL952" i="165"/>
  <c r="AE952" i="165"/>
  <c r="AM952" i="165" s="1"/>
  <c r="M952" i="165"/>
  <c r="K952" i="165"/>
  <c r="J952" i="165"/>
  <c r="I952" i="165"/>
  <c r="H952" i="165"/>
  <c r="B952" i="165"/>
  <c r="BH951" i="165"/>
  <c r="BP951" i="165" s="1"/>
  <c r="BG951" i="165"/>
  <c r="BI951" i="165" s="1"/>
  <c r="BE951" i="165"/>
  <c r="BD951" i="165"/>
  <c r="BL951" i="165" s="1"/>
  <c r="BC951" i="165"/>
  <c r="AY951" i="165"/>
  <c r="AQ951" i="165"/>
  <c r="AU951" i="165" s="1"/>
  <c r="BF951" i="165" s="1"/>
  <c r="AO951" i="165"/>
  <c r="AK951" i="165"/>
  <c r="K951" i="165" s="1"/>
  <c r="AE951" i="165"/>
  <c r="M951" i="165"/>
  <c r="L951" i="165"/>
  <c r="J951" i="165"/>
  <c r="I951" i="165"/>
  <c r="H951" i="165"/>
  <c r="B951" i="165"/>
  <c r="BH950" i="165"/>
  <c r="BG950" i="165"/>
  <c r="BI950" i="165" s="1"/>
  <c r="BE950" i="165"/>
  <c r="BD950" i="165"/>
  <c r="BL950" i="165" s="1"/>
  <c r="BC950" i="165"/>
  <c r="AY950" i="165"/>
  <c r="AQ950" i="165"/>
  <c r="AU950" i="165" s="1"/>
  <c r="BF950" i="165" s="1"/>
  <c r="AO950" i="165"/>
  <c r="AK950" i="165"/>
  <c r="K950" i="165" s="1"/>
  <c r="AE950" i="165"/>
  <c r="M950" i="165"/>
  <c r="L950" i="165"/>
  <c r="J950" i="165"/>
  <c r="I950" i="165"/>
  <c r="H950" i="165"/>
  <c r="B950" i="165"/>
  <c r="BI949" i="165"/>
  <c r="BH949" i="165"/>
  <c r="BG949" i="165"/>
  <c r="BE949" i="165"/>
  <c r="BD949" i="165"/>
  <c r="BL949" i="165" s="1"/>
  <c r="BC949" i="165"/>
  <c r="AY949" i="165"/>
  <c r="AQ949" i="165"/>
  <c r="AU949" i="165" s="1"/>
  <c r="BF949" i="165" s="1"/>
  <c r="AO949" i="165"/>
  <c r="AE949" i="165"/>
  <c r="AK949" i="165" s="1"/>
  <c r="K949" i="165" s="1"/>
  <c r="M949" i="165"/>
  <c r="L949" i="165"/>
  <c r="J949" i="165"/>
  <c r="I949" i="165"/>
  <c r="H949" i="165"/>
  <c r="B949" i="165"/>
  <c r="BH948" i="165"/>
  <c r="BP948" i="165" s="1"/>
  <c r="BG948" i="165"/>
  <c r="BI948" i="165" s="1"/>
  <c r="BE948" i="165"/>
  <c r="BD948" i="165"/>
  <c r="BC948" i="165"/>
  <c r="AY948" i="165"/>
  <c r="AU948" i="165"/>
  <c r="BF948" i="165" s="1"/>
  <c r="AQ948" i="165"/>
  <c r="AO948" i="165"/>
  <c r="AE948" i="165"/>
  <c r="AK948" i="165" s="1"/>
  <c r="K948" i="165" s="1"/>
  <c r="M948" i="165"/>
  <c r="L948" i="165"/>
  <c r="N948" i="165" s="1"/>
  <c r="J948" i="165"/>
  <c r="I948" i="165"/>
  <c r="BL948" i="165" s="1"/>
  <c r="H948" i="165"/>
  <c r="B948" i="165"/>
  <c r="BH947" i="165"/>
  <c r="BP947" i="165" s="1"/>
  <c r="BG947" i="165"/>
  <c r="BF947" i="165"/>
  <c r="BN947" i="165" s="1"/>
  <c r="BD947" i="165"/>
  <c r="BC947" i="165"/>
  <c r="AY947" i="165"/>
  <c r="AQ947" i="165"/>
  <c r="AT947" i="165" s="1"/>
  <c r="AO947" i="165"/>
  <c r="AJ947" i="165"/>
  <c r="AL947" i="165" s="1"/>
  <c r="AE947" i="165"/>
  <c r="N947" i="165"/>
  <c r="M947" i="165"/>
  <c r="L947" i="165"/>
  <c r="K947" i="165"/>
  <c r="J947" i="165"/>
  <c r="I947" i="165"/>
  <c r="H947" i="165"/>
  <c r="B947" i="165"/>
  <c r="BP946" i="165"/>
  <c r="BH946" i="165"/>
  <c r="BG946" i="165"/>
  <c r="BE946" i="165"/>
  <c r="BD946" i="165"/>
  <c r="BC946" i="165"/>
  <c r="AY946" i="165"/>
  <c r="AU946" i="165"/>
  <c r="BF946" i="165" s="1"/>
  <c r="AQ946" i="165"/>
  <c r="AO946" i="165"/>
  <c r="AE946" i="165"/>
  <c r="AK946" i="165" s="1"/>
  <c r="K946" i="165" s="1"/>
  <c r="M946" i="165"/>
  <c r="L946" i="165"/>
  <c r="N946" i="165" s="1"/>
  <c r="J946" i="165"/>
  <c r="I946" i="165"/>
  <c r="H946" i="165"/>
  <c r="B946" i="165"/>
  <c r="BH945" i="165"/>
  <c r="BG945" i="165"/>
  <c r="BO945" i="165" s="1"/>
  <c r="BF945" i="165"/>
  <c r="BC945" i="165"/>
  <c r="AY945" i="165"/>
  <c r="AQ945" i="165"/>
  <c r="AT945" i="165" s="1"/>
  <c r="BE945" i="165" s="1"/>
  <c r="AO945" i="165"/>
  <c r="AI945" i="165"/>
  <c r="AE945" i="165"/>
  <c r="AJ945" i="165" s="1"/>
  <c r="J945" i="165" s="1"/>
  <c r="M945" i="165"/>
  <c r="L945" i="165"/>
  <c r="K945" i="165"/>
  <c r="H945" i="165"/>
  <c r="B945" i="165"/>
  <c r="BH944" i="165"/>
  <c r="BP944" i="165" s="1"/>
  <c r="BF944" i="165"/>
  <c r="BE944" i="165"/>
  <c r="BD944" i="165"/>
  <c r="BC944" i="165"/>
  <c r="BK944" i="165" s="1"/>
  <c r="AV944" i="165"/>
  <c r="AQ944" i="165"/>
  <c r="AW944" i="165" s="1"/>
  <c r="AL944" i="165"/>
  <c r="AE944" i="165"/>
  <c r="AM944" i="165" s="1"/>
  <c r="M944" i="165"/>
  <c r="K944" i="165"/>
  <c r="J944" i="165"/>
  <c r="I944" i="165"/>
  <c r="BL944" i="165" s="1"/>
  <c r="H944" i="165"/>
  <c r="B944" i="165"/>
  <c r="BH943" i="165"/>
  <c r="BP943" i="165" s="1"/>
  <c r="BF943" i="165"/>
  <c r="BE943" i="165"/>
  <c r="BD943" i="165"/>
  <c r="BC943" i="165"/>
  <c r="BK943" i="165" s="1"/>
  <c r="AV943" i="165"/>
  <c r="AQ943" i="165"/>
  <c r="AW943" i="165" s="1"/>
  <c r="AL943" i="165"/>
  <c r="AE943" i="165"/>
  <c r="AM943" i="165" s="1"/>
  <c r="M943" i="165"/>
  <c r="K943" i="165"/>
  <c r="J943" i="165"/>
  <c r="I943" i="165"/>
  <c r="BL943" i="165" s="1"/>
  <c r="H943" i="165"/>
  <c r="B943" i="165"/>
  <c r="BH942" i="165"/>
  <c r="BP942" i="165" s="1"/>
  <c r="BF942" i="165"/>
  <c r="BE942" i="165"/>
  <c r="BD942" i="165"/>
  <c r="BC942" i="165"/>
  <c r="BK942" i="165" s="1"/>
  <c r="AV942" i="165"/>
  <c r="AQ942" i="165"/>
  <c r="AW942" i="165" s="1"/>
  <c r="AL942" i="165"/>
  <c r="AE942" i="165"/>
  <c r="AM942" i="165" s="1"/>
  <c r="M942" i="165"/>
  <c r="K942" i="165"/>
  <c r="J942" i="165"/>
  <c r="I942" i="165"/>
  <c r="BL942" i="165" s="1"/>
  <c r="H942" i="165"/>
  <c r="B942" i="165"/>
  <c r="BH941" i="165"/>
  <c r="BP941" i="165" s="1"/>
  <c r="BG941" i="165"/>
  <c r="BF941" i="165"/>
  <c r="BN941" i="165" s="1"/>
  <c r="BC941" i="165"/>
  <c r="AY941" i="165"/>
  <c r="AQ941" i="165"/>
  <c r="AT941" i="165" s="1"/>
  <c r="BE941" i="165" s="1"/>
  <c r="AO941" i="165"/>
  <c r="AE941" i="165"/>
  <c r="AJ941" i="165" s="1"/>
  <c r="M941" i="165"/>
  <c r="L941" i="165"/>
  <c r="N941" i="165" s="1"/>
  <c r="K941" i="165"/>
  <c r="H941" i="165"/>
  <c r="B941" i="165"/>
  <c r="BH940" i="165"/>
  <c r="BP940" i="165" s="1"/>
  <c r="BF940" i="165"/>
  <c r="BE940" i="165"/>
  <c r="BD940" i="165"/>
  <c r="BC940" i="165"/>
  <c r="BK940" i="165" s="1"/>
  <c r="AV940" i="165"/>
  <c r="AQ940" i="165"/>
  <c r="AL940" i="165"/>
  <c r="AE940" i="165"/>
  <c r="AM940" i="165" s="1"/>
  <c r="M940" i="165"/>
  <c r="K940" i="165"/>
  <c r="BN940" i="165" s="1"/>
  <c r="J940" i="165"/>
  <c r="I940" i="165"/>
  <c r="H940" i="165"/>
  <c r="B940" i="165"/>
  <c r="BH939" i="165"/>
  <c r="BG939" i="165"/>
  <c r="BI939" i="165" s="1"/>
  <c r="BE939" i="165"/>
  <c r="BD939" i="165"/>
  <c r="BL939" i="165" s="1"/>
  <c r="BC939" i="165"/>
  <c r="AY939" i="165"/>
  <c r="AQ939" i="165"/>
  <c r="AU939" i="165" s="1"/>
  <c r="BF939" i="165" s="1"/>
  <c r="AO939" i="165"/>
  <c r="AK939" i="165"/>
  <c r="K939" i="165" s="1"/>
  <c r="AE939" i="165"/>
  <c r="M939" i="165"/>
  <c r="L939" i="165"/>
  <c r="J939" i="165"/>
  <c r="I939" i="165"/>
  <c r="H939" i="165"/>
  <c r="B939" i="165"/>
  <c r="BH938" i="165"/>
  <c r="BG938" i="165"/>
  <c r="BE938" i="165"/>
  <c r="BD938" i="165"/>
  <c r="BL938" i="165" s="1"/>
  <c r="BC938" i="165"/>
  <c r="AY938" i="165"/>
  <c r="AQ938" i="165"/>
  <c r="AU938" i="165" s="1"/>
  <c r="BF938" i="165" s="1"/>
  <c r="BN938" i="165" s="1"/>
  <c r="AO938" i="165"/>
  <c r="AK938" i="165"/>
  <c r="K938" i="165" s="1"/>
  <c r="AE938" i="165"/>
  <c r="M938" i="165"/>
  <c r="L938" i="165"/>
  <c r="J938" i="165"/>
  <c r="I938" i="165"/>
  <c r="H938" i="165"/>
  <c r="B938" i="165"/>
  <c r="BH937" i="165"/>
  <c r="BP937" i="165" s="1"/>
  <c r="BF937" i="165"/>
  <c r="BE937" i="165"/>
  <c r="BD937" i="165"/>
  <c r="BC937" i="165"/>
  <c r="BK937" i="165" s="1"/>
  <c r="AV937" i="165"/>
  <c r="AQ937" i="165"/>
  <c r="AL937" i="165"/>
  <c r="AE937" i="165"/>
  <c r="AM937" i="165" s="1"/>
  <c r="M937" i="165"/>
  <c r="K937" i="165"/>
  <c r="BN937" i="165" s="1"/>
  <c r="J937" i="165"/>
  <c r="I937" i="165"/>
  <c r="H937" i="165"/>
  <c r="B937" i="165"/>
  <c r="BH936" i="165"/>
  <c r="BF936" i="165"/>
  <c r="BN936" i="165" s="1"/>
  <c r="BE936" i="165"/>
  <c r="BD936" i="165"/>
  <c r="BL936" i="165" s="1"/>
  <c r="BC936" i="165"/>
  <c r="AV936" i="165"/>
  <c r="AQ936" i="165"/>
  <c r="AL936" i="165"/>
  <c r="AE936" i="165"/>
  <c r="AM936" i="165" s="1"/>
  <c r="L936" i="165" s="1"/>
  <c r="M936" i="165"/>
  <c r="BP936" i="165" s="1"/>
  <c r="K936" i="165"/>
  <c r="J936" i="165"/>
  <c r="I936" i="165"/>
  <c r="H936" i="165"/>
  <c r="B936" i="165"/>
  <c r="BI935" i="165"/>
  <c r="BH935" i="165"/>
  <c r="BP935" i="165" s="1"/>
  <c r="BG935" i="165"/>
  <c r="BE935" i="165"/>
  <c r="BD935" i="165"/>
  <c r="BL935" i="165" s="1"/>
  <c r="BC935" i="165"/>
  <c r="AY935" i="165"/>
  <c r="AQ935" i="165"/>
  <c r="AU935" i="165" s="1"/>
  <c r="BF935" i="165" s="1"/>
  <c r="AO935" i="165"/>
  <c r="AE935" i="165"/>
  <c r="AK935" i="165" s="1"/>
  <c r="K935" i="165" s="1"/>
  <c r="M935" i="165"/>
  <c r="L935" i="165"/>
  <c r="N935" i="165" s="1"/>
  <c r="J935" i="165"/>
  <c r="I935" i="165"/>
  <c r="H935" i="165"/>
  <c r="B935" i="165"/>
  <c r="BH934" i="165"/>
  <c r="BP934" i="165" s="1"/>
  <c r="BG934" i="165"/>
  <c r="BE934" i="165"/>
  <c r="BD934" i="165"/>
  <c r="BC934" i="165"/>
  <c r="AY934" i="165"/>
  <c r="AU934" i="165"/>
  <c r="BF934" i="165" s="1"/>
  <c r="AQ934" i="165"/>
  <c r="AO934" i="165"/>
  <c r="AE934" i="165"/>
  <c r="AK934" i="165" s="1"/>
  <c r="K934" i="165" s="1"/>
  <c r="M934" i="165"/>
  <c r="L934" i="165"/>
  <c r="N934" i="165" s="1"/>
  <c r="J934" i="165"/>
  <c r="I934" i="165"/>
  <c r="BL934" i="165" s="1"/>
  <c r="H934" i="165"/>
  <c r="B934" i="165"/>
  <c r="BH933" i="165"/>
  <c r="BG933" i="165"/>
  <c r="BI933" i="165" s="1"/>
  <c r="BE933" i="165"/>
  <c r="BD933" i="165"/>
  <c r="BL933" i="165" s="1"/>
  <c r="BC933" i="165"/>
  <c r="AY933" i="165"/>
  <c r="AQ933" i="165"/>
  <c r="AU933" i="165" s="1"/>
  <c r="BF933" i="165" s="1"/>
  <c r="AO933" i="165"/>
  <c r="AK933" i="165"/>
  <c r="K933" i="165" s="1"/>
  <c r="AE933" i="165"/>
  <c r="M933" i="165"/>
  <c r="BP933" i="165" s="1"/>
  <c r="L933" i="165"/>
  <c r="J933" i="165"/>
  <c r="I933" i="165"/>
  <c r="H933" i="165"/>
  <c r="B933" i="165"/>
  <c r="BH932" i="165"/>
  <c r="BG932" i="165"/>
  <c r="BF932" i="165"/>
  <c r="BN932" i="165" s="1"/>
  <c r="BE932" i="165"/>
  <c r="BC932" i="165"/>
  <c r="AY932" i="165"/>
  <c r="AQ932" i="165"/>
  <c r="AS932" i="165" s="1"/>
  <c r="BD932" i="165" s="1"/>
  <c r="AO932" i="165"/>
  <c r="AI932" i="165"/>
  <c r="AL932" i="165" s="1"/>
  <c r="AE932" i="165"/>
  <c r="M932" i="165"/>
  <c r="L932" i="165"/>
  <c r="K932" i="165"/>
  <c r="J932" i="165"/>
  <c r="H932" i="165"/>
  <c r="B932" i="165"/>
  <c r="BH931" i="165"/>
  <c r="BG931" i="165"/>
  <c r="BI931" i="165" s="1"/>
  <c r="BF931" i="165"/>
  <c r="BE931" i="165"/>
  <c r="BD931" i="165"/>
  <c r="AY931" i="165"/>
  <c r="AV931" i="165"/>
  <c r="AQ931" i="165"/>
  <c r="AR931" i="165" s="1"/>
  <c r="BC931" i="165" s="1"/>
  <c r="AO931" i="165"/>
  <c r="AL931" i="165"/>
  <c r="AE931" i="165"/>
  <c r="AH931" i="165" s="1"/>
  <c r="H931" i="165" s="1"/>
  <c r="M931" i="165"/>
  <c r="L931" i="165"/>
  <c r="K931" i="165"/>
  <c r="J931" i="165"/>
  <c r="I931" i="165"/>
  <c r="BL931" i="165" s="1"/>
  <c r="B931" i="165"/>
  <c r="BH930" i="165"/>
  <c r="BF930" i="165"/>
  <c r="BE930" i="165"/>
  <c r="BD930" i="165"/>
  <c r="BC930" i="165"/>
  <c r="AV930" i="165"/>
  <c r="AQ930" i="165"/>
  <c r="AO930" i="165"/>
  <c r="AL930" i="165"/>
  <c r="AE930" i="165"/>
  <c r="AM930" i="165" s="1"/>
  <c r="L930" i="165" s="1"/>
  <c r="N930" i="165"/>
  <c r="M930" i="165"/>
  <c r="K930" i="165"/>
  <c r="BN930" i="165" s="1"/>
  <c r="J930" i="165"/>
  <c r="I930" i="165"/>
  <c r="H930" i="165"/>
  <c r="B930" i="165"/>
  <c r="BH929" i="165"/>
  <c r="BP929" i="165" s="1"/>
  <c r="BF929" i="165"/>
  <c r="BE929" i="165"/>
  <c r="BD929" i="165"/>
  <c r="BC929" i="165"/>
  <c r="BK929" i="165" s="1"/>
  <c r="AV929" i="165"/>
  <c r="AQ929" i="165"/>
  <c r="AW929" i="165" s="1"/>
  <c r="AL929" i="165"/>
  <c r="AE929" i="165"/>
  <c r="AM929" i="165" s="1"/>
  <c r="M929" i="165"/>
  <c r="K929" i="165"/>
  <c r="J929" i="165"/>
  <c r="I929" i="165"/>
  <c r="BL929" i="165" s="1"/>
  <c r="H929" i="165"/>
  <c r="B929" i="165"/>
  <c r="BM928" i="165"/>
  <c r="BH928" i="165"/>
  <c r="BG928" i="165"/>
  <c r="BI928" i="165" s="1"/>
  <c r="BD928" i="165"/>
  <c r="BC928" i="165"/>
  <c r="BK928" i="165" s="1"/>
  <c r="AY928" i="165"/>
  <c r="AQ928" i="165"/>
  <c r="AO928" i="165"/>
  <c r="AL928" i="165"/>
  <c r="AE928" i="165"/>
  <c r="AK928" i="165" s="1"/>
  <c r="K928" i="165" s="1"/>
  <c r="M928" i="165"/>
  <c r="L928" i="165"/>
  <c r="I928" i="165"/>
  <c r="H928" i="165"/>
  <c r="B928" i="165"/>
  <c r="AV927" i="165"/>
  <c r="AQ927" i="165"/>
  <c r="AW927" i="165" s="1"/>
  <c r="AY927" i="165" s="1"/>
  <c r="AL927" i="165"/>
  <c r="AE927" i="165"/>
  <c r="AM927" i="165" s="1"/>
  <c r="M927" i="165"/>
  <c r="K927" i="165"/>
  <c r="J927" i="165"/>
  <c r="I927" i="165"/>
  <c r="H927" i="165"/>
  <c r="B927" i="165"/>
  <c r="AY926" i="165"/>
  <c r="AQ926" i="165"/>
  <c r="AU926" i="165" s="1"/>
  <c r="AV926" i="165" s="1"/>
  <c r="AO926" i="165"/>
  <c r="AE926" i="165"/>
  <c r="AK926" i="165" s="1"/>
  <c r="AL926" i="165" s="1"/>
  <c r="M926" i="165"/>
  <c r="L926" i="165"/>
  <c r="K926" i="165"/>
  <c r="I926" i="165"/>
  <c r="H926" i="165"/>
  <c r="B926" i="165"/>
  <c r="AY925" i="165"/>
  <c r="AQ925" i="165"/>
  <c r="AU925" i="165" s="1"/>
  <c r="AV925" i="165" s="1"/>
  <c r="AO925" i="165"/>
  <c r="AE925" i="165"/>
  <c r="AK925" i="165" s="1"/>
  <c r="M925" i="165"/>
  <c r="L925" i="165"/>
  <c r="I925" i="165"/>
  <c r="H925" i="165"/>
  <c r="B925" i="165"/>
  <c r="BH924" i="165"/>
  <c r="BF924" i="165"/>
  <c r="BE924" i="165"/>
  <c r="BM924" i="165" s="1"/>
  <c r="BD924" i="165"/>
  <c r="BL924" i="165" s="1"/>
  <c r="BC924" i="165"/>
  <c r="AV924" i="165"/>
  <c r="AQ924" i="165"/>
  <c r="AW924" i="165" s="1"/>
  <c r="AL924" i="165"/>
  <c r="AE924" i="165"/>
  <c r="AM924" i="165" s="1"/>
  <c r="M924" i="165"/>
  <c r="K924" i="165"/>
  <c r="J924" i="165"/>
  <c r="I924" i="165"/>
  <c r="H924" i="165"/>
  <c r="BK924" i="165" s="1"/>
  <c r="B924" i="165"/>
  <c r="AY923" i="165"/>
  <c r="AQ923" i="165"/>
  <c r="AU923" i="165" s="1"/>
  <c r="AV923" i="165" s="1"/>
  <c r="AO923" i="165"/>
  <c r="AK923" i="165"/>
  <c r="AE923" i="165"/>
  <c r="M923" i="165"/>
  <c r="L923" i="165"/>
  <c r="I923" i="165"/>
  <c r="H923" i="165"/>
  <c r="B923" i="165"/>
  <c r="BM922" i="165"/>
  <c r="BH922" i="165"/>
  <c r="BG922" i="165"/>
  <c r="BD922" i="165"/>
  <c r="BC922" i="165"/>
  <c r="BK922" i="165" s="1"/>
  <c r="AY922" i="165"/>
  <c r="AU922" i="165"/>
  <c r="AV922" i="165" s="1"/>
  <c r="AQ922" i="165"/>
  <c r="AO922" i="165"/>
  <c r="AK922" i="165"/>
  <c r="K922" i="165" s="1"/>
  <c r="AE922" i="165"/>
  <c r="M922" i="165"/>
  <c r="L922" i="165"/>
  <c r="N922" i="165" s="1"/>
  <c r="I922" i="165"/>
  <c r="H922" i="165"/>
  <c r="B922" i="165"/>
  <c r="BM921" i="165"/>
  <c r="BH921" i="165"/>
  <c r="BF921" i="165"/>
  <c r="BD921" i="165"/>
  <c r="BC921" i="165"/>
  <c r="AV921" i="165"/>
  <c r="AQ921" i="165"/>
  <c r="AW921" i="165" s="1"/>
  <c r="AL921" i="165"/>
  <c r="AE921" i="165"/>
  <c r="AM921" i="165" s="1"/>
  <c r="AO921" i="165" s="1"/>
  <c r="M921" i="165"/>
  <c r="K921" i="165"/>
  <c r="I921" i="165"/>
  <c r="BL921" i="165" s="1"/>
  <c r="H921" i="165"/>
  <c r="B921" i="165"/>
  <c r="AY920" i="165"/>
  <c r="AQ920" i="165"/>
  <c r="AO920" i="165"/>
  <c r="AE920" i="165"/>
  <c r="AK920" i="165" s="1"/>
  <c r="K920" i="165" s="1"/>
  <c r="M920" i="165"/>
  <c r="L920" i="165"/>
  <c r="I920" i="165"/>
  <c r="H920" i="165"/>
  <c r="B920" i="165"/>
  <c r="BH919" i="165"/>
  <c r="BG919" i="165"/>
  <c r="BF919" i="165"/>
  <c r="BN919" i="165" s="1"/>
  <c r="BE919" i="165"/>
  <c r="BC919" i="165"/>
  <c r="AY919" i="165"/>
  <c r="AS919" i="165"/>
  <c r="AQ919" i="165"/>
  <c r="AO919" i="165"/>
  <c r="AE919" i="165"/>
  <c r="D6" i="160" s="1"/>
  <c r="M919" i="165"/>
  <c r="L919" i="165"/>
  <c r="K919" i="165"/>
  <c r="J919" i="165"/>
  <c r="H919" i="165"/>
  <c r="B919" i="165"/>
  <c r="BM918" i="165"/>
  <c r="BH918" i="165"/>
  <c r="BP918" i="165" s="1"/>
  <c r="BF918" i="165"/>
  <c r="BD918" i="165"/>
  <c r="BC918" i="165"/>
  <c r="AQ918" i="165"/>
  <c r="AW918" i="165" s="1"/>
  <c r="AE918" i="165"/>
  <c r="AM918" i="165" s="1"/>
  <c r="L918" i="165" s="1"/>
  <c r="M918" i="165"/>
  <c r="K918" i="165"/>
  <c r="I918" i="165"/>
  <c r="H918" i="165"/>
  <c r="B918" i="165"/>
  <c r="BP917" i="165"/>
  <c r="BM917" i="165"/>
  <c r="BH917" i="165"/>
  <c r="BG917" i="165"/>
  <c r="BD917" i="165"/>
  <c r="BC917" i="165"/>
  <c r="AY917" i="165"/>
  <c r="AQ917" i="165"/>
  <c r="AU917" i="165" s="1"/>
  <c r="AO917" i="165"/>
  <c r="AE917" i="165"/>
  <c r="AK917" i="165" s="1"/>
  <c r="AL917" i="165" s="1"/>
  <c r="M917" i="165"/>
  <c r="L917" i="165"/>
  <c r="I917" i="165"/>
  <c r="H917" i="165"/>
  <c r="B917" i="165"/>
  <c r="BH916" i="165"/>
  <c r="BP916" i="165" s="1"/>
  <c r="BG916" i="165"/>
  <c r="BE916" i="165"/>
  <c r="BD916" i="165"/>
  <c r="BL916" i="165" s="1"/>
  <c r="BC916" i="165"/>
  <c r="BK916" i="165" s="1"/>
  <c r="AY916" i="165"/>
  <c r="AQ916" i="165"/>
  <c r="AU916" i="165" s="1"/>
  <c r="BF916" i="165" s="1"/>
  <c r="AO916" i="165"/>
  <c r="AE916" i="165"/>
  <c r="AK916" i="165" s="1"/>
  <c r="K916" i="165" s="1"/>
  <c r="M916" i="165"/>
  <c r="L916" i="165"/>
  <c r="N916" i="165" s="1"/>
  <c r="J916" i="165"/>
  <c r="I916" i="165"/>
  <c r="H916" i="165"/>
  <c r="B916" i="165"/>
  <c r="BH915" i="165"/>
  <c r="BP915" i="165" s="1"/>
  <c r="BF915" i="165"/>
  <c r="BN915" i="165" s="1"/>
  <c r="BE915" i="165"/>
  <c r="BD915" i="165"/>
  <c r="BC915" i="165"/>
  <c r="AV915" i="165"/>
  <c r="AQ915" i="165"/>
  <c r="AW915" i="165" s="1"/>
  <c r="AL915" i="165"/>
  <c r="AE915" i="165"/>
  <c r="AM915" i="165" s="1"/>
  <c r="M915" i="165"/>
  <c r="K915" i="165"/>
  <c r="J915" i="165"/>
  <c r="I915" i="165"/>
  <c r="H915" i="165"/>
  <c r="B915" i="165"/>
  <c r="BH914" i="165"/>
  <c r="BG914" i="165"/>
  <c r="BI914" i="165" s="1"/>
  <c r="BF914" i="165"/>
  <c r="BN914" i="165" s="1"/>
  <c r="BC914" i="165"/>
  <c r="AY914" i="165"/>
  <c r="AQ914" i="165"/>
  <c r="AO914" i="165"/>
  <c r="AI914" i="165"/>
  <c r="AE914" i="165"/>
  <c r="AJ914" i="165" s="1"/>
  <c r="J914" i="165" s="1"/>
  <c r="M914" i="165"/>
  <c r="BP914" i="165" s="1"/>
  <c r="L914" i="165"/>
  <c r="K914" i="165"/>
  <c r="H914" i="165"/>
  <c r="B914" i="165"/>
  <c r="BH913" i="165"/>
  <c r="BG913" i="165"/>
  <c r="BF913" i="165"/>
  <c r="BD913" i="165"/>
  <c r="BL913" i="165" s="1"/>
  <c r="BC913" i="165"/>
  <c r="AY913" i="165"/>
  <c r="AQ913" i="165"/>
  <c r="AT913" i="165" s="1"/>
  <c r="AO913" i="165"/>
  <c r="AJ913" i="165"/>
  <c r="AE913" i="165"/>
  <c r="M913" i="165"/>
  <c r="L913" i="165"/>
  <c r="N913" i="165" s="1"/>
  <c r="K913" i="165"/>
  <c r="I913" i="165"/>
  <c r="H913" i="165"/>
  <c r="B913" i="165"/>
  <c r="BH912" i="165"/>
  <c r="BF912" i="165"/>
  <c r="BE912" i="165"/>
  <c r="BD912" i="165"/>
  <c r="BC912" i="165"/>
  <c r="AV912" i="165"/>
  <c r="AQ912" i="165"/>
  <c r="AW912" i="165" s="1"/>
  <c r="AY912" i="165" s="1"/>
  <c r="AL912" i="165"/>
  <c r="AE912" i="165"/>
  <c r="AM912" i="165" s="1"/>
  <c r="AO912" i="165" s="1"/>
  <c r="M912" i="165"/>
  <c r="K912" i="165"/>
  <c r="J912" i="165"/>
  <c r="I912" i="165"/>
  <c r="H912" i="165"/>
  <c r="B912" i="165"/>
  <c r="BH911" i="165"/>
  <c r="BP911" i="165" s="1"/>
  <c r="BG911" i="165"/>
  <c r="BF911" i="165"/>
  <c r="BN911" i="165" s="1"/>
  <c r="BE911" i="165"/>
  <c r="BD911" i="165"/>
  <c r="BC911" i="165"/>
  <c r="AV911" i="165"/>
  <c r="AQ911" i="165"/>
  <c r="AW911" i="165" s="1"/>
  <c r="AY911" i="165" s="1"/>
  <c r="AL911" i="165"/>
  <c r="AE911" i="165"/>
  <c r="AM911" i="165" s="1"/>
  <c r="AO911" i="165" s="1"/>
  <c r="M911" i="165"/>
  <c r="K911" i="165"/>
  <c r="J911" i="165"/>
  <c r="I911" i="165"/>
  <c r="BL911" i="165" s="1"/>
  <c r="H911" i="165"/>
  <c r="B911" i="165"/>
  <c r="BH910" i="165"/>
  <c r="BF910" i="165"/>
  <c r="BN910" i="165" s="1"/>
  <c r="BE910" i="165"/>
  <c r="BD910" i="165"/>
  <c r="BL910" i="165" s="1"/>
  <c r="BC910" i="165"/>
  <c r="AV910" i="165"/>
  <c r="AQ910" i="165"/>
  <c r="AW910" i="165" s="1"/>
  <c r="AY910" i="165" s="1"/>
  <c r="AL910" i="165"/>
  <c r="AE910" i="165"/>
  <c r="AM910" i="165" s="1"/>
  <c r="AO910" i="165" s="1"/>
  <c r="M910" i="165"/>
  <c r="K910" i="165"/>
  <c r="J910" i="165"/>
  <c r="I910" i="165"/>
  <c r="H910" i="165"/>
  <c r="B910" i="165"/>
  <c r="BH909" i="165"/>
  <c r="BP909" i="165" s="1"/>
  <c r="BG909" i="165"/>
  <c r="BE909" i="165"/>
  <c r="BD909" i="165"/>
  <c r="BC909" i="165"/>
  <c r="BK909" i="165" s="1"/>
  <c r="AY909" i="165"/>
  <c r="AU909" i="165"/>
  <c r="AQ909" i="165"/>
  <c r="AO909" i="165"/>
  <c r="AE909" i="165"/>
  <c r="AK909" i="165" s="1"/>
  <c r="M909" i="165"/>
  <c r="L909" i="165"/>
  <c r="N909" i="165" s="1"/>
  <c r="J909" i="165"/>
  <c r="I909" i="165"/>
  <c r="H909" i="165"/>
  <c r="B909" i="165"/>
  <c r="BH908" i="165"/>
  <c r="BP908" i="165" s="1"/>
  <c r="BG908" i="165"/>
  <c r="BE908" i="165"/>
  <c r="BD908" i="165"/>
  <c r="BL908" i="165" s="1"/>
  <c r="BC908" i="165"/>
  <c r="AY908" i="165"/>
  <c r="AQ908" i="165"/>
  <c r="AU908" i="165" s="1"/>
  <c r="AO908" i="165"/>
  <c r="AE908" i="165"/>
  <c r="AK908" i="165" s="1"/>
  <c r="M908" i="165"/>
  <c r="L908" i="165"/>
  <c r="J908" i="165"/>
  <c r="I908" i="165"/>
  <c r="H908" i="165"/>
  <c r="B908" i="165"/>
  <c r="BH907" i="165"/>
  <c r="BP907" i="165" s="1"/>
  <c r="BG907" i="165"/>
  <c r="BE907" i="165"/>
  <c r="BM907" i="165" s="1"/>
  <c r="BD907" i="165"/>
  <c r="BC907" i="165"/>
  <c r="AY907" i="165"/>
  <c r="AU907" i="165"/>
  <c r="AQ907" i="165"/>
  <c r="AO907" i="165"/>
  <c r="AE907" i="165"/>
  <c r="AK907" i="165" s="1"/>
  <c r="M907" i="165"/>
  <c r="L907" i="165"/>
  <c r="J907" i="165"/>
  <c r="I907" i="165"/>
  <c r="H907" i="165"/>
  <c r="B907" i="165"/>
  <c r="BH906" i="165"/>
  <c r="BG906" i="165"/>
  <c r="BF906" i="165"/>
  <c r="BN906" i="165" s="1"/>
  <c r="BE906" i="165"/>
  <c r="BD906" i="165"/>
  <c r="BL906" i="165" s="1"/>
  <c r="AY906" i="165"/>
  <c r="AV906" i="165"/>
  <c r="AQ906" i="165"/>
  <c r="AO906" i="165"/>
  <c r="AL906" i="165"/>
  <c r="AE906" i="165"/>
  <c r="AH906" i="165" s="1"/>
  <c r="H906" i="165" s="1"/>
  <c r="M906" i="165"/>
  <c r="N906" i="165" s="1"/>
  <c r="L906" i="165"/>
  <c r="K906" i="165"/>
  <c r="J906" i="165"/>
  <c r="I906" i="165"/>
  <c r="B906" i="165"/>
  <c r="BH905" i="165"/>
  <c r="BP905" i="165" s="1"/>
  <c r="BG905" i="165"/>
  <c r="BI905" i="165" s="1"/>
  <c r="BE905" i="165"/>
  <c r="BD905" i="165"/>
  <c r="BL905" i="165" s="1"/>
  <c r="BC905" i="165"/>
  <c r="AY905" i="165"/>
  <c r="AQ905" i="165"/>
  <c r="AU905" i="165" s="1"/>
  <c r="AO905" i="165"/>
  <c r="AK905" i="165"/>
  <c r="AE905" i="165"/>
  <c r="M905" i="165"/>
  <c r="L905" i="165"/>
  <c r="J905" i="165"/>
  <c r="I905" i="165"/>
  <c r="H905" i="165"/>
  <c r="B905" i="165"/>
  <c r="BP904" i="165"/>
  <c r="BH904" i="165"/>
  <c r="BG904" i="165"/>
  <c r="BI904" i="165" s="1"/>
  <c r="BE904" i="165"/>
  <c r="BD904" i="165"/>
  <c r="BL904" i="165" s="1"/>
  <c r="BC904" i="165"/>
  <c r="AY904" i="165"/>
  <c r="AU904" i="165"/>
  <c r="AQ904" i="165"/>
  <c r="AO904" i="165"/>
  <c r="AE904" i="165"/>
  <c r="AK904" i="165" s="1"/>
  <c r="M904" i="165"/>
  <c r="L904" i="165"/>
  <c r="N904" i="165" s="1"/>
  <c r="J904" i="165"/>
  <c r="I904" i="165"/>
  <c r="H904" i="165"/>
  <c r="B904" i="165"/>
  <c r="BH903" i="165"/>
  <c r="BP903" i="165" s="1"/>
  <c r="BG903" i="165"/>
  <c r="BE903" i="165"/>
  <c r="BD903" i="165"/>
  <c r="BL903" i="165" s="1"/>
  <c r="BC903" i="165"/>
  <c r="AY903" i="165"/>
  <c r="AQ903" i="165"/>
  <c r="AU903" i="165" s="1"/>
  <c r="AO903" i="165"/>
  <c r="AE903" i="165"/>
  <c r="AK903" i="165" s="1"/>
  <c r="M903" i="165"/>
  <c r="L903" i="165"/>
  <c r="J903" i="165"/>
  <c r="I903" i="165"/>
  <c r="H903" i="165"/>
  <c r="B903" i="165"/>
  <c r="BH902" i="165"/>
  <c r="BP902" i="165" s="1"/>
  <c r="BF902" i="165"/>
  <c r="BE902" i="165"/>
  <c r="BD902" i="165"/>
  <c r="BC902" i="165"/>
  <c r="AV902" i="165"/>
  <c r="AQ902" i="165"/>
  <c r="AW902" i="165" s="1"/>
  <c r="AL902" i="165"/>
  <c r="AE902" i="165"/>
  <c r="AM902" i="165" s="1"/>
  <c r="AO902" i="165" s="1"/>
  <c r="M902" i="165"/>
  <c r="K902" i="165"/>
  <c r="BN902" i="165" s="1"/>
  <c r="J902" i="165"/>
  <c r="I902" i="165"/>
  <c r="H902" i="165"/>
  <c r="B902" i="165"/>
  <c r="BH901" i="165"/>
  <c r="BG901" i="165"/>
  <c r="BE901" i="165"/>
  <c r="BD901" i="165"/>
  <c r="BL901" i="165" s="1"/>
  <c r="BC901" i="165"/>
  <c r="AY901" i="165"/>
  <c r="AQ901" i="165"/>
  <c r="AU901" i="165" s="1"/>
  <c r="AO901" i="165"/>
  <c r="AE901" i="165"/>
  <c r="AK901" i="165" s="1"/>
  <c r="M901" i="165"/>
  <c r="L901" i="165"/>
  <c r="J901" i="165"/>
  <c r="I901" i="165"/>
  <c r="H901" i="165"/>
  <c r="B901" i="165"/>
  <c r="BH900" i="165"/>
  <c r="BG900" i="165"/>
  <c r="BI900" i="165" s="1"/>
  <c r="BF900" i="165"/>
  <c r="BE900" i="165"/>
  <c r="BD900" i="165"/>
  <c r="AY900" i="165"/>
  <c r="AV900" i="165"/>
  <c r="AQ900" i="165"/>
  <c r="AR900" i="165" s="1"/>
  <c r="BC900" i="165" s="1"/>
  <c r="BK900" i="165" s="1"/>
  <c r="AO900" i="165"/>
  <c r="AL900" i="165"/>
  <c r="AE900" i="165"/>
  <c r="AH900" i="165" s="1"/>
  <c r="H900" i="165" s="1"/>
  <c r="M900" i="165"/>
  <c r="L900" i="165"/>
  <c r="K900" i="165"/>
  <c r="BN900" i="165" s="1"/>
  <c r="J900" i="165"/>
  <c r="I900" i="165"/>
  <c r="B900" i="165"/>
  <c r="BH899" i="165"/>
  <c r="BG899" i="165"/>
  <c r="BF899" i="165"/>
  <c r="BE899" i="165"/>
  <c r="BD899" i="165"/>
  <c r="AY899" i="165"/>
  <c r="AV899" i="165"/>
  <c r="AQ899" i="165"/>
  <c r="AR899" i="165" s="1"/>
  <c r="BC899" i="165" s="1"/>
  <c r="BK899" i="165" s="1"/>
  <c r="AO899" i="165"/>
  <c r="AL899" i="165"/>
  <c r="AE899" i="165"/>
  <c r="AH899" i="165" s="1"/>
  <c r="H899" i="165" s="1"/>
  <c r="M899" i="165"/>
  <c r="L899" i="165"/>
  <c r="K899" i="165"/>
  <c r="J899" i="165"/>
  <c r="I899" i="165"/>
  <c r="BL899" i="165" s="1"/>
  <c r="B899" i="165"/>
  <c r="BL898" i="165"/>
  <c r="BH898" i="165"/>
  <c r="BG898" i="165"/>
  <c r="BF898" i="165"/>
  <c r="BN898" i="165" s="1"/>
  <c r="BE898" i="165"/>
  <c r="BD898" i="165"/>
  <c r="AY898" i="165"/>
  <c r="AV898" i="165"/>
  <c r="AQ898" i="165"/>
  <c r="AO898" i="165"/>
  <c r="AL898" i="165"/>
  <c r="AE898" i="165"/>
  <c r="AH898" i="165" s="1"/>
  <c r="H898" i="165" s="1"/>
  <c r="N898" i="165"/>
  <c r="M898" i="165"/>
  <c r="L898" i="165"/>
  <c r="K898" i="165"/>
  <c r="J898" i="165"/>
  <c r="I898" i="165"/>
  <c r="B898" i="165"/>
  <c r="BH897" i="165"/>
  <c r="BG897" i="165"/>
  <c r="BO897" i="165" s="1"/>
  <c r="BF897" i="165"/>
  <c r="BE897" i="165"/>
  <c r="BD897" i="165"/>
  <c r="AY897" i="165"/>
  <c r="AV897" i="165"/>
  <c r="AQ897" i="165"/>
  <c r="AO897" i="165"/>
  <c r="AL897" i="165"/>
  <c r="AE897" i="165"/>
  <c r="AH897" i="165" s="1"/>
  <c r="H897" i="165" s="1"/>
  <c r="M897" i="165"/>
  <c r="L897" i="165"/>
  <c r="K897" i="165"/>
  <c r="J897" i="165"/>
  <c r="I897" i="165"/>
  <c r="B897" i="165"/>
  <c r="BH896" i="165"/>
  <c r="BG896" i="165"/>
  <c r="BI896" i="165" s="1"/>
  <c r="BF896" i="165"/>
  <c r="BE896" i="165"/>
  <c r="BD896" i="165"/>
  <c r="AY896" i="165"/>
  <c r="AV896" i="165"/>
  <c r="AQ896" i="165"/>
  <c r="AR896" i="165" s="1"/>
  <c r="BC896" i="165" s="1"/>
  <c r="BK896" i="165" s="1"/>
  <c r="AO896" i="165"/>
  <c r="AL896" i="165"/>
  <c r="AE896" i="165"/>
  <c r="AH896" i="165" s="1"/>
  <c r="H896" i="165" s="1"/>
  <c r="M896" i="165"/>
  <c r="L896" i="165"/>
  <c r="K896" i="165"/>
  <c r="BN896" i="165" s="1"/>
  <c r="J896" i="165"/>
  <c r="I896" i="165"/>
  <c r="B896" i="165"/>
  <c r="BH895" i="165"/>
  <c r="BI895" i="165" s="1"/>
  <c r="BG895" i="165"/>
  <c r="BF895" i="165"/>
  <c r="BE895" i="165"/>
  <c r="BD895" i="165"/>
  <c r="AY895" i="165"/>
  <c r="AV895" i="165"/>
  <c r="AQ895" i="165"/>
  <c r="AR895" i="165" s="1"/>
  <c r="BC895" i="165" s="1"/>
  <c r="AO895" i="165"/>
  <c r="AL895" i="165"/>
  <c r="AE895" i="165"/>
  <c r="AH895" i="165" s="1"/>
  <c r="H895" i="165" s="1"/>
  <c r="M895" i="165"/>
  <c r="L895" i="165"/>
  <c r="K895" i="165"/>
  <c r="J895" i="165"/>
  <c r="I895" i="165"/>
  <c r="B895" i="165"/>
  <c r="BH894" i="165"/>
  <c r="BG894" i="165"/>
  <c r="BF894" i="165"/>
  <c r="BE894" i="165"/>
  <c r="BD894" i="165"/>
  <c r="AY894" i="165"/>
  <c r="AV894" i="165"/>
  <c r="AQ894" i="165"/>
  <c r="AR894" i="165" s="1"/>
  <c r="BC894" i="165" s="1"/>
  <c r="AO894" i="165"/>
  <c r="AL894" i="165"/>
  <c r="AE894" i="165"/>
  <c r="AH894" i="165" s="1"/>
  <c r="H894" i="165" s="1"/>
  <c r="M894" i="165"/>
  <c r="L894" i="165"/>
  <c r="K894" i="165"/>
  <c r="J894" i="165"/>
  <c r="I894" i="165"/>
  <c r="B894" i="165"/>
  <c r="BH893" i="165"/>
  <c r="BG893" i="165"/>
  <c r="BF893" i="165"/>
  <c r="BE893" i="165"/>
  <c r="BD893" i="165"/>
  <c r="AY893" i="165"/>
  <c r="AV893" i="165"/>
  <c r="AQ893" i="165"/>
  <c r="AR893" i="165" s="1"/>
  <c r="BC893" i="165" s="1"/>
  <c r="AO893" i="165"/>
  <c r="AL893" i="165"/>
  <c r="AE893" i="165"/>
  <c r="AH893" i="165" s="1"/>
  <c r="H893" i="165" s="1"/>
  <c r="M893" i="165"/>
  <c r="L893" i="165"/>
  <c r="K893" i="165"/>
  <c r="J893" i="165"/>
  <c r="I893" i="165"/>
  <c r="B893" i="165"/>
  <c r="BI892" i="165"/>
  <c r="BH892" i="165"/>
  <c r="BG892" i="165"/>
  <c r="BF892" i="165"/>
  <c r="BE892" i="165"/>
  <c r="BM892" i="165" s="1"/>
  <c r="BD892" i="165"/>
  <c r="AY892" i="165"/>
  <c r="AV892" i="165"/>
  <c r="AR892" i="165"/>
  <c r="BC892" i="165" s="1"/>
  <c r="AQ892" i="165"/>
  <c r="AO892" i="165"/>
  <c r="AL892" i="165"/>
  <c r="AH892" i="165"/>
  <c r="H892" i="165" s="1"/>
  <c r="AE892" i="165"/>
  <c r="M892" i="165"/>
  <c r="L892" i="165"/>
  <c r="K892" i="165"/>
  <c r="J892" i="165"/>
  <c r="I892" i="165"/>
  <c r="BL892" i="165" s="1"/>
  <c r="B892" i="165"/>
  <c r="BH891" i="165"/>
  <c r="BG891" i="165"/>
  <c r="BI891" i="165" s="1"/>
  <c r="BF891" i="165"/>
  <c r="BN891" i="165" s="1"/>
  <c r="BE891" i="165"/>
  <c r="BD891" i="165"/>
  <c r="AY891" i="165"/>
  <c r="AV891" i="165"/>
  <c r="AQ891" i="165"/>
  <c r="AR891" i="165" s="1"/>
  <c r="BC891" i="165" s="1"/>
  <c r="AO891" i="165"/>
  <c r="AL891" i="165"/>
  <c r="AE891" i="165"/>
  <c r="AH891" i="165" s="1"/>
  <c r="H891" i="165" s="1"/>
  <c r="M891" i="165"/>
  <c r="L891" i="165"/>
  <c r="K891" i="165"/>
  <c r="J891" i="165"/>
  <c r="I891" i="165"/>
  <c r="B891" i="165"/>
  <c r="BH890" i="165"/>
  <c r="BG890" i="165"/>
  <c r="BF890" i="165"/>
  <c r="BN890" i="165" s="1"/>
  <c r="BE890" i="165"/>
  <c r="BD890" i="165"/>
  <c r="AY890" i="165"/>
  <c r="AV890" i="165"/>
  <c r="AQ890" i="165"/>
  <c r="AR890" i="165" s="1"/>
  <c r="BC890" i="165" s="1"/>
  <c r="AO890" i="165"/>
  <c r="AL890" i="165"/>
  <c r="AE890" i="165"/>
  <c r="AH890" i="165" s="1"/>
  <c r="H890" i="165" s="1"/>
  <c r="M890" i="165"/>
  <c r="L890" i="165"/>
  <c r="K890" i="165"/>
  <c r="J890" i="165"/>
  <c r="I890" i="165"/>
  <c r="B890" i="165"/>
  <c r="BH889" i="165"/>
  <c r="BG889" i="165"/>
  <c r="BF889" i="165"/>
  <c r="BE889" i="165"/>
  <c r="BD889" i="165"/>
  <c r="BC889" i="165"/>
  <c r="AY889" i="165"/>
  <c r="AV889" i="165"/>
  <c r="AQ889" i="165"/>
  <c r="AR889" i="165" s="1"/>
  <c r="AO889" i="165"/>
  <c r="AL889" i="165"/>
  <c r="AE889" i="165"/>
  <c r="AH889" i="165" s="1"/>
  <c r="H889" i="165" s="1"/>
  <c r="M889" i="165"/>
  <c r="L889" i="165"/>
  <c r="K889" i="165"/>
  <c r="J889" i="165"/>
  <c r="I889" i="165"/>
  <c r="BL889" i="165" s="1"/>
  <c r="B889" i="165"/>
  <c r="BH888" i="165"/>
  <c r="BG888" i="165"/>
  <c r="BI888" i="165" s="1"/>
  <c r="BF888" i="165"/>
  <c r="BE888" i="165"/>
  <c r="BD888" i="165"/>
  <c r="AY888" i="165"/>
  <c r="AV888" i="165"/>
  <c r="AR888" i="165"/>
  <c r="BC888" i="165" s="1"/>
  <c r="AQ888" i="165"/>
  <c r="AO888" i="165"/>
  <c r="AL888" i="165"/>
  <c r="AH888" i="165"/>
  <c r="AE888" i="165"/>
  <c r="N888" i="165"/>
  <c r="M888" i="165"/>
  <c r="L888" i="165"/>
  <c r="K888" i="165"/>
  <c r="J888" i="165"/>
  <c r="I888" i="165"/>
  <c r="H888" i="165"/>
  <c r="B888" i="165"/>
  <c r="BP887" i="165"/>
  <c r="BH887" i="165"/>
  <c r="BG887" i="165"/>
  <c r="BF887" i="165"/>
  <c r="BE887" i="165"/>
  <c r="BD887" i="165"/>
  <c r="BL887" i="165" s="1"/>
  <c r="AY887" i="165"/>
  <c r="AV887" i="165"/>
  <c r="AQ887" i="165"/>
  <c r="AO887" i="165"/>
  <c r="AL887" i="165"/>
  <c r="AE887" i="165"/>
  <c r="AH887" i="165" s="1"/>
  <c r="H887" i="165" s="1"/>
  <c r="M887" i="165"/>
  <c r="L887" i="165"/>
  <c r="N887" i="165" s="1"/>
  <c r="K887" i="165"/>
  <c r="J887" i="165"/>
  <c r="I887" i="165"/>
  <c r="B887" i="165"/>
  <c r="BH886" i="165"/>
  <c r="BG886" i="165"/>
  <c r="BF886" i="165"/>
  <c r="BE886" i="165"/>
  <c r="BD886" i="165"/>
  <c r="AY886" i="165"/>
  <c r="AV886" i="165"/>
  <c r="AQ886" i="165"/>
  <c r="AO886" i="165"/>
  <c r="AL886" i="165"/>
  <c r="AE886" i="165"/>
  <c r="AH886" i="165" s="1"/>
  <c r="H886" i="165" s="1"/>
  <c r="M886" i="165"/>
  <c r="N886" i="165" s="1"/>
  <c r="L886" i="165"/>
  <c r="K886" i="165"/>
  <c r="BN886" i="165" s="1"/>
  <c r="J886" i="165"/>
  <c r="I886" i="165"/>
  <c r="B886" i="165"/>
  <c r="BH885" i="165"/>
  <c r="BG885" i="165"/>
  <c r="BF885" i="165"/>
  <c r="BN885" i="165" s="1"/>
  <c r="BE885" i="165"/>
  <c r="BD885" i="165"/>
  <c r="BL885" i="165" s="1"/>
  <c r="AY885" i="165"/>
  <c r="AV885" i="165"/>
  <c r="AQ885" i="165"/>
  <c r="AO885" i="165"/>
  <c r="AL885" i="165"/>
  <c r="AE885" i="165"/>
  <c r="AH885" i="165" s="1"/>
  <c r="H885" i="165" s="1"/>
  <c r="M885" i="165"/>
  <c r="L885" i="165"/>
  <c r="K885" i="165"/>
  <c r="J885" i="165"/>
  <c r="I885" i="165"/>
  <c r="B885" i="165"/>
  <c r="BH884" i="165"/>
  <c r="BP884" i="165" s="1"/>
  <c r="BG884" i="165"/>
  <c r="BF884" i="165"/>
  <c r="BE884" i="165"/>
  <c r="BD884" i="165"/>
  <c r="AY884" i="165"/>
  <c r="AV884" i="165"/>
  <c r="AQ884" i="165"/>
  <c r="AO884" i="165"/>
  <c r="AL884" i="165"/>
  <c r="AE884" i="165"/>
  <c r="AH884" i="165" s="1"/>
  <c r="H884" i="165" s="1"/>
  <c r="M884" i="165"/>
  <c r="N884" i="165" s="1"/>
  <c r="L884" i="165"/>
  <c r="K884" i="165"/>
  <c r="BN884" i="165" s="1"/>
  <c r="J884" i="165"/>
  <c r="I884" i="165"/>
  <c r="B884" i="165"/>
  <c r="BH883" i="165"/>
  <c r="BG883" i="165"/>
  <c r="BI883" i="165" s="1"/>
  <c r="BF883" i="165"/>
  <c r="BE883" i="165"/>
  <c r="BM883" i="165" s="1"/>
  <c r="BD883" i="165"/>
  <c r="AY883" i="165"/>
  <c r="AV883" i="165"/>
  <c r="AR883" i="165"/>
  <c r="BC883" i="165" s="1"/>
  <c r="AQ883" i="165"/>
  <c r="AO883" i="165"/>
  <c r="AL883" i="165"/>
  <c r="AH883" i="165"/>
  <c r="H883" i="165" s="1"/>
  <c r="AE883" i="165"/>
  <c r="M883" i="165"/>
  <c r="L883" i="165"/>
  <c r="K883" i="165"/>
  <c r="BN883" i="165" s="1"/>
  <c r="J883" i="165"/>
  <c r="I883" i="165"/>
  <c r="B883" i="165"/>
  <c r="BH882" i="165"/>
  <c r="BP882" i="165" s="1"/>
  <c r="BG882" i="165"/>
  <c r="BF882" i="165"/>
  <c r="BN882" i="165" s="1"/>
  <c r="BE882" i="165"/>
  <c r="BD882" i="165"/>
  <c r="AY882" i="165"/>
  <c r="AV882" i="165"/>
  <c r="AQ882" i="165"/>
  <c r="AR882" i="165" s="1"/>
  <c r="BC882" i="165" s="1"/>
  <c r="AO882" i="165"/>
  <c r="AL882" i="165"/>
  <c r="AE882" i="165"/>
  <c r="AH882" i="165" s="1"/>
  <c r="H882" i="165" s="1"/>
  <c r="M882" i="165"/>
  <c r="L882" i="165"/>
  <c r="K882" i="165"/>
  <c r="J882" i="165"/>
  <c r="I882" i="165"/>
  <c r="B882" i="165"/>
  <c r="BN881" i="165"/>
  <c r="BH881" i="165"/>
  <c r="BG881" i="165"/>
  <c r="BF881" i="165"/>
  <c r="BE881" i="165"/>
  <c r="BD881" i="165"/>
  <c r="AY881" i="165"/>
  <c r="AV881" i="165"/>
  <c r="AR881" i="165"/>
  <c r="BC881" i="165" s="1"/>
  <c r="AQ881" i="165"/>
  <c r="AO881" i="165"/>
  <c r="AL881" i="165"/>
  <c r="AH881" i="165"/>
  <c r="AE881" i="165"/>
  <c r="M881" i="165"/>
  <c r="L881" i="165"/>
  <c r="N881" i="165" s="1"/>
  <c r="K881" i="165"/>
  <c r="J881" i="165"/>
  <c r="I881" i="165"/>
  <c r="BL881" i="165" s="1"/>
  <c r="H881" i="165"/>
  <c r="B881" i="165"/>
  <c r="BP880" i="165"/>
  <c r="BH880" i="165"/>
  <c r="BG880" i="165"/>
  <c r="BF880" i="165"/>
  <c r="BE880" i="165"/>
  <c r="BD880" i="165"/>
  <c r="AY880" i="165"/>
  <c r="AV880" i="165"/>
  <c r="AQ880" i="165"/>
  <c r="AO880" i="165"/>
  <c r="AL880" i="165"/>
  <c r="AE880" i="165"/>
  <c r="AH880" i="165" s="1"/>
  <c r="H880" i="165" s="1"/>
  <c r="M880" i="165"/>
  <c r="L880" i="165"/>
  <c r="N880" i="165" s="1"/>
  <c r="K880" i="165"/>
  <c r="BN880" i="165" s="1"/>
  <c r="J880" i="165"/>
  <c r="I880" i="165"/>
  <c r="B880" i="165"/>
  <c r="BH879" i="165"/>
  <c r="BP879" i="165" s="1"/>
  <c r="BG879" i="165"/>
  <c r="BI879" i="165" s="1"/>
  <c r="BF879" i="165"/>
  <c r="BE879" i="165"/>
  <c r="BD879" i="165"/>
  <c r="BL879" i="165" s="1"/>
  <c r="AY879" i="165"/>
  <c r="AV879" i="165"/>
  <c r="AQ879" i="165"/>
  <c r="AO879" i="165"/>
  <c r="AL879" i="165"/>
  <c r="AE879" i="165"/>
  <c r="AH879" i="165" s="1"/>
  <c r="H879" i="165" s="1"/>
  <c r="D879" i="165" s="1"/>
  <c r="M879" i="165"/>
  <c r="L879" i="165"/>
  <c r="N879" i="165" s="1"/>
  <c r="K879" i="165"/>
  <c r="J879" i="165"/>
  <c r="I879" i="165"/>
  <c r="B879" i="165"/>
  <c r="BN878" i="165"/>
  <c r="BM878" i="165"/>
  <c r="BL878" i="165"/>
  <c r="BH878" i="165"/>
  <c r="BG878" i="165"/>
  <c r="BI878" i="165" s="1"/>
  <c r="AY878" i="165"/>
  <c r="AV878" i="165"/>
  <c r="AQ878" i="165"/>
  <c r="AR878" i="165" s="1"/>
  <c r="BC878" i="165" s="1"/>
  <c r="AO878" i="165"/>
  <c r="AH878" i="165"/>
  <c r="AE878" i="165"/>
  <c r="M878" i="165"/>
  <c r="BP878" i="165" s="1"/>
  <c r="L878" i="165"/>
  <c r="H878" i="165"/>
  <c r="B878" i="165"/>
  <c r="BH877" i="165"/>
  <c r="BG877" i="165"/>
  <c r="BO877" i="165" s="1"/>
  <c r="BF877" i="165"/>
  <c r="BE877" i="165"/>
  <c r="BM877" i="165" s="1"/>
  <c r="BD877" i="165"/>
  <c r="AY877" i="165"/>
  <c r="AV877" i="165"/>
  <c r="AR877" i="165"/>
  <c r="BC877" i="165" s="1"/>
  <c r="AQ877" i="165"/>
  <c r="AO877" i="165"/>
  <c r="AL877" i="165"/>
  <c r="AH877" i="165"/>
  <c r="H877" i="165" s="1"/>
  <c r="AE877" i="165"/>
  <c r="M877" i="165"/>
  <c r="L877" i="165"/>
  <c r="K877" i="165"/>
  <c r="J877" i="165"/>
  <c r="I877" i="165"/>
  <c r="BL877" i="165" s="1"/>
  <c r="B877" i="165"/>
  <c r="BH876" i="165"/>
  <c r="BP876" i="165" s="1"/>
  <c r="BG876" i="165"/>
  <c r="BF876" i="165"/>
  <c r="BN876" i="165" s="1"/>
  <c r="BE876" i="165"/>
  <c r="BD876" i="165"/>
  <c r="BL876" i="165" s="1"/>
  <c r="AY876" i="165"/>
  <c r="AV876" i="165"/>
  <c r="AQ876" i="165"/>
  <c r="AO876" i="165"/>
  <c r="AL876" i="165"/>
  <c r="AE876" i="165"/>
  <c r="AH876" i="165" s="1"/>
  <c r="H876" i="165" s="1"/>
  <c r="M876" i="165"/>
  <c r="L876" i="165"/>
  <c r="K876" i="165"/>
  <c r="J876" i="165"/>
  <c r="I876" i="165"/>
  <c r="B876" i="165"/>
  <c r="BH875" i="165"/>
  <c r="BG875" i="165"/>
  <c r="BO875" i="165" s="1"/>
  <c r="BF875" i="165"/>
  <c r="BE875" i="165"/>
  <c r="BM875" i="165" s="1"/>
  <c r="BD875" i="165"/>
  <c r="AY875" i="165"/>
  <c r="AV875" i="165"/>
  <c r="AR875" i="165"/>
  <c r="BC875" i="165" s="1"/>
  <c r="AQ875" i="165"/>
  <c r="AO875" i="165"/>
  <c r="AL875" i="165"/>
  <c r="AH875" i="165"/>
  <c r="H875" i="165" s="1"/>
  <c r="AE875" i="165"/>
  <c r="M875" i="165"/>
  <c r="BP875" i="165" s="1"/>
  <c r="L875" i="165"/>
  <c r="K875" i="165"/>
  <c r="J875" i="165"/>
  <c r="I875" i="165"/>
  <c r="BL875" i="165" s="1"/>
  <c r="B875" i="165"/>
  <c r="BH874" i="165"/>
  <c r="BP874" i="165" s="1"/>
  <c r="BG874" i="165"/>
  <c r="BF874" i="165"/>
  <c r="BN874" i="165" s="1"/>
  <c r="BE874" i="165"/>
  <c r="BD874" i="165"/>
  <c r="BL874" i="165" s="1"/>
  <c r="AY874" i="165"/>
  <c r="AV874" i="165"/>
  <c r="AQ874" i="165"/>
  <c r="AR874" i="165" s="1"/>
  <c r="BC874" i="165" s="1"/>
  <c r="AO874" i="165"/>
  <c r="AL874" i="165"/>
  <c r="AE874" i="165"/>
  <c r="AH874" i="165" s="1"/>
  <c r="H874" i="165" s="1"/>
  <c r="D874" i="165" s="1"/>
  <c r="M874" i="165"/>
  <c r="L874" i="165"/>
  <c r="N874" i="165" s="1"/>
  <c r="K874" i="165"/>
  <c r="J874" i="165"/>
  <c r="I874" i="165"/>
  <c r="B874" i="165"/>
  <c r="BL873" i="165"/>
  <c r="BH873" i="165"/>
  <c r="BG873" i="165"/>
  <c r="BF873" i="165"/>
  <c r="BE873" i="165"/>
  <c r="BM873" i="165" s="1"/>
  <c r="BD873" i="165"/>
  <c r="AY873" i="165"/>
  <c r="AV873" i="165"/>
  <c r="AR873" i="165"/>
  <c r="BC873" i="165" s="1"/>
  <c r="AQ873" i="165"/>
  <c r="AO873" i="165"/>
  <c r="AL873" i="165"/>
  <c r="AH873" i="165"/>
  <c r="H873" i="165" s="1"/>
  <c r="AE873" i="165"/>
  <c r="M873" i="165"/>
  <c r="L873" i="165"/>
  <c r="K873" i="165"/>
  <c r="J873" i="165"/>
  <c r="I873" i="165"/>
  <c r="B873" i="165"/>
  <c r="BH872" i="165"/>
  <c r="BP872" i="165" s="1"/>
  <c r="BG872" i="165"/>
  <c r="BF872" i="165"/>
  <c r="BN872" i="165" s="1"/>
  <c r="BE872" i="165"/>
  <c r="BD872" i="165"/>
  <c r="BL872" i="165" s="1"/>
  <c r="AY872" i="165"/>
  <c r="AV872" i="165"/>
  <c r="AQ872" i="165"/>
  <c r="BA872" i="165" s="1"/>
  <c r="AO872" i="165"/>
  <c r="AL872" i="165"/>
  <c r="AE872" i="165"/>
  <c r="AH872" i="165" s="1"/>
  <c r="H872" i="165" s="1"/>
  <c r="M872" i="165"/>
  <c r="L872" i="165"/>
  <c r="K872" i="165"/>
  <c r="J872" i="165"/>
  <c r="I872" i="165"/>
  <c r="B872" i="165"/>
  <c r="BH871" i="165"/>
  <c r="BF871" i="165"/>
  <c r="BN871" i="165" s="1"/>
  <c r="BE871" i="165"/>
  <c r="BD871" i="165"/>
  <c r="BL871" i="165" s="1"/>
  <c r="BC871" i="165"/>
  <c r="AV871" i="165"/>
  <c r="AQ871" i="165"/>
  <c r="AW871" i="165" s="1"/>
  <c r="AL871" i="165"/>
  <c r="AE871" i="165"/>
  <c r="AM871" i="165" s="1"/>
  <c r="M871" i="165"/>
  <c r="K871" i="165"/>
  <c r="J871" i="165"/>
  <c r="I871" i="165"/>
  <c r="H871" i="165"/>
  <c r="B871" i="165"/>
  <c r="BH870" i="165"/>
  <c r="BP870" i="165" s="1"/>
  <c r="BF870" i="165"/>
  <c r="BE870" i="165"/>
  <c r="BD870" i="165"/>
  <c r="BC870" i="165"/>
  <c r="AV870" i="165"/>
  <c r="AQ870" i="165"/>
  <c r="AW870" i="165" s="1"/>
  <c r="AL870" i="165"/>
  <c r="AE870" i="165"/>
  <c r="AM870" i="165" s="1"/>
  <c r="M870" i="165"/>
  <c r="K870" i="165"/>
  <c r="J870" i="165"/>
  <c r="I870" i="165"/>
  <c r="H870" i="165"/>
  <c r="B870" i="165"/>
  <c r="BH869" i="165"/>
  <c r="BF869" i="165"/>
  <c r="BN869" i="165" s="1"/>
  <c r="BE869" i="165"/>
  <c r="BD869" i="165"/>
  <c r="BL869" i="165" s="1"/>
  <c r="BC869" i="165"/>
  <c r="AV869" i="165"/>
  <c r="AQ869" i="165"/>
  <c r="AW869" i="165" s="1"/>
  <c r="AL869" i="165"/>
  <c r="AE869" i="165"/>
  <c r="AM869" i="165" s="1"/>
  <c r="M869" i="165"/>
  <c r="K869" i="165"/>
  <c r="J869" i="165"/>
  <c r="I869" i="165"/>
  <c r="H869" i="165"/>
  <c r="B869" i="165"/>
  <c r="BH868" i="165"/>
  <c r="BP868" i="165" s="1"/>
  <c r="BF868" i="165"/>
  <c r="BE868" i="165"/>
  <c r="BD868" i="165"/>
  <c r="BC868" i="165"/>
  <c r="AV868" i="165"/>
  <c r="AQ868" i="165"/>
  <c r="AW868" i="165" s="1"/>
  <c r="AL868" i="165"/>
  <c r="AE868" i="165"/>
  <c r="AM868" i="165" s="1"/>
  <c r="M868" i="165"/>
  <c r="K868" i="165"/>
  <c r="J868" i="165"/>
  <c r="I868" i="165"/>
  <c r="H868" i="165"/>
  <c r="B868" i="165"/>
  <c r="BH867" i="165"/>
  <c r="BF867" i="165"/>
  <c r="BN867" i="165" s="1"/>
  <c r="BE867" i="165"/>
  <c r="BD867" i="165"/>
  <c r="BL867" i="165" s="1"/>
  <c r="BC867" i="165"/>
  <c r="AV867" i="165"/>
  <c r="AQ867" i="165"/>
  <c r="AW867" i="165" s="1"/>
  <c r="AL867" i="165"/>
  <c r="AE867" i="165"/>
  <c r="AM867" i="165" s="1"/>
  <c r="M867" i="165"/>
  <c r="K867" i="165"/>
  <c r="J867" i="165"/>
  <c r="I867" i="165"/>
  <c r="H867" i="165"/>
  <c r="B867" i="165"/>
  <c r="BH866" i="165"/>
  <c r="BP866" i="165" s="1"/>
  <c r="BF866" i="165"/>
  <c r="BE866" i="165"/>
  <c r="BD866" i="165"/>
  <c r="BC866" i="165"/>
  <c r="AV866" i="165"/>
  <c r="AQ866" i="165"/>
  <c r="AW866" i="165" s="1"/>
  <c r="AL866" i="165"/>
  <c r="AE866" i="165"/>
  <c r="AM866" i="165" s="1"/>
  <c r="M866" i="165"/>
  <c r="K866" i="165"/>
  <c r="J866" i="165"/>
  <c r="I866" i="165"/>
  <c r="H866" i="165"/>
  <c r="B866" i="165"/>
  <c r="BH865" i="165"/>
  <c r="BF865" i="165"/>
  <c r="BN865" i="165" s="1"/>
  <c r="BE865" i="165"/>
  <c r="BD865" i="165"/>
  <c r="BL865" i="165" s="1"/>
  <c r="BC865" i="165"/>
  <c r="AV865" i="165"/>
  <c r="AQ865" i="165"/>
  <c r="AW865" i="165" s="1"/>
  <c r="AL865" i="165"/>
  <c r="AE865" i="165"/>
  <c r="AM865" i="165" s="1"/>
  <c r="M865" i="165"/>
  <c r="K865" i="165"/>
  <c r="J865" i="165"/>
  <c r="I865" i="165"/>
  <c r="H865" i="165"/>
  <c r="B865" i="165"/>
  <c r="AV864" i="165"/>
  <c r="AQ864" i="165"/>
  <c r="AL864" i="165"/>
  <c r="AE864" i="165"/>
  <c r="AM864" i="165" s="1"/>
  <c r="L864" i="165" s="1"/>
  <c r="M864" i="165"/>
  <c r="K864" i="165"/>
  <c r="J864" i="165"/>
  <c r="I864" i="165"/>
  <c r="H864" i="165"/>
  <c r="B864" i="165"/>
  <c r="BH863" i="165"/>
  <c r="BG863" i="165"/>
  <c r="BE863" i="165"/>
  <c r="BD863" i="165"/>
  <c r="BL863" i="165" s="1"/>
  <c r="BC863" i="165"/>
  <c r="AY863" i="165"/>
  <c r="AQ863" i="165"/>
  <c r="AU863" i="165" s="1"/>
  <c r="BF863" i="165" s="1"/>
  <c r="AO863" i="165"/>
  <c r="AK863" i="165"/>
  <c r="K863" i="165" s="1"/>
  <c r="AE863" i="165"/>
  <c r="M863" i="165"/>
  <c r="L863" i="165"/>
  <c r="J863" i="165"/>
  <c r="I863" i="165"/>
  <c r="H863" i="165"/>
  <c r="B863" i="165"/>
  <c r="AV862" i="165"/>
  <c r="AQ862" i="165"/>
  <c r="AW862" i="165" s="1"/>
  <c r="AY862" i="165" s="1"/>
  <c r="AL862" i="165"/>
  <c r="AE862" i="165"/>
  <c r="AM862" i="165" s="1"/>
  <c r="M862" i="165"/>
  <c r="K862" i="165"/>
  <c r="J862" i="165"/>
  <c r="I862" i="165"/>
  <c r="H862" i="165"/>
  <c r="B862" i="165"/>
  <c r="AY861" i="165"/>
  <c r="AQ861" i="165"/>
  <c r="AU861" i="165" s="1"/>
  <c r="AV861" i="165" s="1"/>
  <c r="AO861" i="165"/>
  <c r="AK861" i="165"/>
  <c r="K861" i="165" s="1"/>
  <c r="AE861" i="165"/>
  <c r="M861" i="165"/>
  <c r="L861" i="165"/>
  <c r="J861" i="165"/>
  <c r="I861" i="165"/>
  <c r="H861" i="165"/>
  <c r="B861" i="165"/>
  <c r="AY860" i="165"/>
  <c r="AQ860" i="165"/>
  <c r="AU860" i="165" s="1"/>
  <c r="AV860" i="165" s="1"/>
  <c r="AO860" i="165"/>
  <c r="AE860" i="165"/>
  <c r="AK860" i="165" s="1"/>
  <c r="M860" i="165"/>
  <c r="L860" i="165"/>
  <c r="J860" i="165"/>
  <c r="I860" i="165"/>
  <c r="H860" i="165"/>
  <c r="B860" i="165"/>
  <c r="AV859" i="165"/>
  <c r="AQ859" i="165"/>
  <c r="AO859" i="165"/>
  <c r="AL859" i="165"/>
  <c r="AE859" i="165"/>
  <c r="AM859" i="165" s="1"/>
  <c r="L859" i="165" s="1"/>
  <c r="M859" i="165"/>
  <c r="K859" i="165"/>
  <c r="J859" i="165"/>
  <c r="I859" i="165"/>
  <c r="H859" i="165"/>
  <c r="B859" i="165"/>
  <c r="AV858" i="165"/>
  <c r="AQ858" i="165"/>
  <c r="AW858" i="165" s="1"/>
  <c r="AY858" i="165" s="1"/>
  <c r="AL858" i="165"/>
  <c r="AE858" i="165"/>
  <c r="AM858" i="165" s="1"/>
  <c r="M858" i="165"/>
  <c r="K858" i="165"/>
  <c r="J858" i="165"/>
  <c r="I858" i="165"/>
  <c r="H858" i="165"/>
  <c r="B858" i="165"/>
  <c r="AY857" i="165"/>
  <c r="AQ857" i="165"/>
  <c r="AU857" i="165" s="1"/>
  <c r="AV857" i="165" s="1"/>
  <c r="AO857" i="165"/>
  <c r="AE857" i="165"/>
  <c r="AK857" i="165" s="1"/>
  <c r="AL857" i="165" s="1"/>
  <c r="M857" i="165"/>
  <c r="L857" i="165"/>
  <c r="J857" i="165"/>
  <c r="I857" i="165"/>
  <c r="H857" i="165"/>
  <c r="B857" i="165"/>
  <c r="BH856" i="165"/>
  <c r="BG856" i="165"/>
  <c r="BO856" i="165" s="1"/>
  <c r="BE856" i="165"/>
  <c r="BM856" i="165" s="1"/>
  <c r="BD856" i="165"/>
  <c r="BC856" i="165"/>
  <c r="AY856" i="165"/>
  <c r="AV856" i="165"/>
  <c r="AQ856" i="165"/>
  <c r="AU856" i="165" s="1"/>
  <c r="BF856" i="165" s="1"/>
  <c r="AO856" i="165"/>
  <c r="AE856" i="165"/>
  <c r="AK856" i="165" s="1"/>
  <c r="AL856" i="165" s="1"/>
  <c r="M856" i="165"/>
  <c r="N856" i="165" s="1"/>
  <c r="L856" i="165"/>
  <c r="J856" i="165"/>
  <c r="I856" i="165"/>
  <c r="H856" i="165"/>
  <c r="B856" i="165"/>
  <c r="BH855" i="165"/>
  <c r="BG855" i="165"/>
  <c r="BE855" i="165"/>
  <c r="BM855" i="165" s="1"/>
  <c r="BD855" i="165"/>
  <c r="BC855" i="165"/>
  <c r="AY855" i="165"/>
  <c r="AQ855" i="165"/>
  <c r="AU855" i="165" s="1"/>
  <c r="BF855" i="165" s="1"/>
  <c r="AO855" i="165"/>
  <c r="AL855" i="165"/>
  <c r="AE855" i="165"/>
  <c r="AK855" i="165" s="1"/>
  <c r="M855" i="165"/>
  <c r="N855" i="165" s="1"/>
  <c r="L855" i="165"/>
  <c r="K855" i="165"/>
  <c r="J855" i="165"/>
  <c r="I855" i="165"/>
  <c r="H855" i="165"/>
  <c r="B855" i="165"/>
  <c r="AY854" i="165"/>
  <c r="AV854" i="165"/>
  <c r="AQ854" i="165"/>
  <c r="AU854" i="165" s="1"/>
  <c r="AO854" i="165"/>
  <c r="AE854" i="165"/>
  <c r="AK854" i="165" s="1"/>
  <c r="AL854" i="165" s="1"/>
  <c r="M854" i="165"/>
  <c r="L854" i="165"/>
  <c r="J854" i="165"/>
  <c r="I854" i="165"/>
  <c r="H854" i="165"/>
  <c r="B854" i="165"/>
  <c r="BH853" i="165"/>
  <c r="BG853" i="165"/>
  <c r="BE853" i="165"/>
  <c r="BM853" i="165" s="1"/>
  <c r="BD853" i="165"/>
  <c r="BC853" i="165"/>
  <c r="AY853" i="165"/>
  <c r="AQ853" i="165"/>
  <c r="AU853" i="165" s="1"/>
  <c r="BF853" i="165" s="1"/>
  <c r="AO853" i="165"/>
  <c r="AL853" i="165"/>
  <c r="AE853" i="165"/>
  <c r="AK853" i="165" s="1"/>
  <c r="M853" i="165"/>
  <c r="L853" i="165"/>
  <c r="K853" i="165"/>
  <c r="J853" i="165"/>
  <c r="I853" i="165"/>
  <c r="H853" i="165"/>
  <c r="B853" i="165"/>
  <c r="BH852" i="165"/>
  <c r="BG852" i="165"/>
  <c r="BF852" i="165"/>
  <c r="BE852" i="165"/>
  <c r="BD852" i="165"/>
  <c r="BC852" i="165"/>
  <c r="BK852" i="165" s="1"/>
  <c r="BA852" i="165"/>
  <c r="AY852" i="165"/>
  <c r="AV852" i="165"/>
  <c r="AQ852" i="165"/>
  <c r="AU852" i="165" s="1"/>
  <c r="AO852" i="165"/>
  <c r="AE852" i="165"/>
  <c r="AK852" i="165" s="1"/>
  <c r="AL852" i="165" s="1"/>
  <c r="M852" i="165"/>
  <c r="L852" i="165"/>
  <c r="J852" i="165"/>
  <c r="BM852" i="165" s="1"/>
  <c r="I852" i="165"/>
  <c r="H852" i="165"/>
  <c r="B852" i="165"/>
  <c r="BO851" i="165"/>
  <c r="BH851" i="165"/>
  <c r="BG851" i="165"/>
  <c r="BI851" i="165" s="1"/>
  <c r="BE851" i="165"/>
  <c r="BD851" i="165"/>
  <c r="BC851" i="165"/>
  <c r="AY851" i="165"/>
  <c r="AQ851" i="165"/>
  <c r="AU851" i="165" s="1"/>
  <c r="AV851" i="165" s="1"/>
  <c r="AO851" i="165"/>
  <c r="AE851" i="165"/>
  <c r="AK851" i="165" s="1"/>
  <c r="M851" i="165"/>
  <c r="L851" i="165"/>
  <c r="J851" i="165"/>
  <c r="I851" i="165"/>
  <c r="H851" i="165"/>
  <c r="BK851" i="165" s="1"/>
  <c r="B851" i="165"/>
  <c r="BO850" i="165"/>
  <c r="BH850" i="165"/>
  <c r="BG850" i="165"/>
  <c r="BF850" i="165"/>
  <c r="BE850" i="165"/>
  <c r="BD850" i="165"/>
  <c r="BC850" i="165"/>
  <c r="AY850" i="165"/>
  <c r="AV850" i="165"/>
  <c r="AQ850" i="165"/>
  <c r="AU850" i="165" s="1"/>
  <c r="AO850" i="165"/>
  <c r="AE850" i="165"/>
  <c r="AK850" i="165" s="1"/>
  <c r="AL850" i="165" s="1"/>
  <c r="M850" i="165"/>
  <c r="L850" i="165"/>
  <c r="J850" i="165"/>
  <c r="I850" i="165"/>
  <c r="H850" i="165"/>
  <c r="B850" i="165"/>
  <c r="AY849" i="165"/>
  <c r="AQ849" i="165"/>
  <c r="AU849" i="165" s="1"/>
  <c r="AV849" i="165" s="1"/>
  <c r="AO849" i="165"/>
  <c r="AE849" i="165"/>
  <c r="AK849" i="165" s="1"/>
  <c r="M849" i="165"/>
  <c r="N849" i="165" s="1"/>
  <c r="L849" i="165"/>
  <c r="J849" i="165"/>
  <c r="I849" i="165"/>
  <c r="H849" i="165"/>
  <c r="B849" i="165"/>
  <c r="BH848" i="165"/>
  <c r="BG848" i="165"/>
  <c r="BO848" i="165" s="1"/>
  <c r="BF848" i="165"/>
  <c r="BE848" i="165"/>
  <c r="BD848" i="165"/>
  <c r="BC848" i="165"/>
  <c r="BK848" i="165" s="1"/>
  <c r="AY848" i="165"/>
  <c r="AV848" i="165"/>
  <c r="AQ848" i="165"/>
  <c r="AU848" i="165" s="1"/>
  <c r="AO848" i="165"/>
  <c r="AE848" i="165"/>
  <c r="AK848" i="165" s="1"/>
  <c r="AL848" i="165" s="1"/>
  <c r="M848" i="165"/>
  <c r="N848" i="165" s="1"/>
  <c r="L848" i="165"/>
  <c r="J848" i="165"/>
  <c r="BM848" i="165" s="1"/>
  <c r="I848" i="165"/>
  <c r="H848" i="165"/>
  <c r="B848" i="165"/>
  <c r="BH847" i="165"/>
  <c r="BG847" i="165"/>
  <c r="BE847" i="165"/>
  <c r="BM847" i="165" s="1"/>
  <c r="BD847" i="165"/>
  <c r="BC847" i="165"/>
  <c r="AY847" i="165"/>
  <c r="AQ847" i="165"/>
  <c r="AU847" i="165" s="1"/>
  <c r="BF847" i="165" s="1"/>
  <c r="AO847" i="165"/>
  <c r="AE847" i="165"/>
  <c r="AK847" i="165" s="1"/>
  <c r="M847" i="165"/>
  <c r="L847" i="165"/>
  <c r="J847" i="165"/>
  <c r="I847" i="165"/>
  <c r="H847" i="165"/>
  <c r="B847" i="165"/>
  <c r="BH846" i="165"/>
  <c r="BG846" i="165"/>
  <c r="BO846" i="165" s="1"/>
  <c r="BE846" i="165"/>
  <c r="BD846" i="165"/>
  <c r="BL846" i="165" s="1"/>
  <c r="BC846" i="165"/>
  <c r="AY846" i="165"/>
  <c r="AQ846" i="165"/>
  <c r="AO846" i="165"/>
  <c r="AE846" i="165"/>
  <c r="AK846" i="165" s="1"/>
  <c r="AL846" i="165" s="1"/>
  <c r="M846" i="165"/>
  <c r="N846" i="165" s="1"/>
  <c r="L846" i="165"/>
  <c r="J846" i="165"/>
  <c r="BM846" i="165" s="1"/>
  <c r="I846" i="165"/>
  <c r="H846" i="165"/>
  <c r="B846" i="165"/>
  <c r="BH845" i="165"/>
  <c r="BG845" i="165"/>
  <c r="BE845" i="165"/>
  <c r="BM845" i="165" s="1"/>
  <c r="BD845" i="165"/>
  <c r="BC845" i="165"/>
  <c r="BK845" i="165" s="1"/>
  <c r="AY845" i="165"/>
  <c r="AQ845" i="165"/>
  <c r="AU845" i="165" s="1"/>
  <c r="AV845" i="165" s="1"/>
  <c r="AO845" i="165"/>
  <c r="AL845" i="165"/>
  <c r="AE845" i="165"/>
  <c r="AK845" i="165" s="1"/>
  <c r="M845" i="165"/>
  <c r="L845" i="165"/>
  <c r="K845" i="165"/>
  <c r="J845" i="165"/>
  <c r="I845" i="165"/>
  <c r="H845" i="165"/>
  <c r="B845" i="165"/>
  <c r="BH844" i="165"/>
  <c r="BG844" i="165"/>
  <c r="BO844" i="165" s="1"/>
  <c r="BE844" i="165"/>
  <c r="BM844" i="165" s="1"/>
  <c r="BD844" i="165"/>
  <c r="BC844" i="165"/>
  <c r="AY844" i="165"/>
  <c r="AQ844" i="165"/>
  <c r="AU844" i="165" s="1"/>
  <c r="BF844" i="165" s="1"/>
  <c r="AO844" i="165"/>
  <c r="AE844" i="165"/>
  <c r="AK844" i="165" s="1"/>
  <c r="AL844" i="165" s="1"/>
  <c r="M844" i="165"/>
  <c r="L844" i="165"/>
  <c r="J844" i="165"/>
  <c r="I844" i="165"/>
  <c r="H844" i="165"/>
  <c r="BK844" i="165" s="1"/>
  <c r="B844" i="165"/>
  <c r="BH843" i="165"/>
  <c r="BG843" i="165"/>
  <c r="BO843" i="165" s="1"/>
  <c r="BE843" i="165"/>
  <c r="BD843" i="165"/>
  <c r="BC843" i="165"/>
  <c r="AY843" i="165"/>
  <c r="AQ843" i="165"/>
  <c r="AU843" i="165" s="1"/>
  <c r="BF843" i="165" s="1"/>
  <c r="AO843" i="165"/>
  <c r="AE843" i="165"/>
  <c r="AK843" i="165" s="1"/>
  <c r="M843" i="165"/>
  <c r="L843" i="165"/>
  <c r="J843" i="165"/>
  <c r="I843" i="165"/>
  <c r="H843" i="165"/>
  <c r="B843" i="165"/>
  <c r="BM842" i="165"/>
  <c r="BK842" i="165"/>
  <c r="BH842" i="165"/>
  <c r="BG842" i="165"/>
  <c r="BF842" i="165"/>
  <c r="BE842" i="165"/>
  <c r="BD842" i="165"/>
  <c r="BC842" i="165"/>
  <c r="BA842" i="165"/>
  <c r="AY842" i="165"/>
  <c r="AV842" i="165"/>
  <c r="AQ842" i="165"/>
  <c r="AU842" i="165" s="1"/>
  <c r="AO842" i="165"/>
  <c r="AE842" i="165"/>
  <c r="AK842" i="165" s="1"/>
  <c r="AL842" i="165" s="1"/>
  <c r="M842" i="165"/>
  <c r="N842" i="165" s="1"/>
  <c r="L842" i="165"/>
  <c r="K842" i="165"/>
  <c r="J842" i="165"/>
  <c r="I842" i="165"/>
  <c r="H842" i="165"/>
  <c r="B842" i="165"/>
  <c r="BH841" i="165"/>
  <c r="BG841" i="165"/>
  <c r="BO841" i="165" s="1"/>
  <c r="BE841" i="165"/>
  <c r="BD841" i="165"/>
  <c r="BC841" i="165"/>
  <c r="BK841" i="165" s="1"/>
  <c r="AY841" i="165"/>
  <c r="AQ841" i="165"/>
  <c r="AU841" i="165" s="1"/>
  <c r="AV841" i="165" s="1"/>
  <c r="AO841" i="165"/>
  <c r="AE841" i="165"/>
  <c r="AK841" i="165" s="1"/>
  <c r="AL841" i="165" s="1"/>
  <c r="M841" i="165"/>
  <c r="L841" i="165"/>
  <c r="K841" i="165"/>
  <c r="J841" i="165"/>
  <c r="I841" i="165"/>
  <c r="H841" i="165"/>
  <c r="B841" i="165"/>
  <c r="BH840" i="165"/>
  <c r="BG840" i="165"/>
  <c r="BE840" i="165"/>
  <c r="BD840" i="165"/>
  <c r="BC840" i="165"/>
  <c r="AY840" i="165"/>
  <c r="AQ840" i="165"/>
  <c r="AO840" i="165"/>
  <c r="AE840" i="165"/>
  <c r="AK840" i="165" s="1"/>
  <c r="AL840" i="165" s="1"/>
  <c r="M840" i="165"/>
  <c r="L840" i="165"/>
  <c r="K840" i="165"/>
  <c r="J840" i="165"/>
  <c r="I840" i="165"/>
  <c r="H840" i="165"/>
  <c r="B840" i="165"/>
  <c r="BH839" i="165"/>
  <c r="BG839" i="165"/>
  <c r="BE839" i="165"/>
  <c r="BD839" i="165"/>
  <c r="BC839" i="165"/>
  <c r="AY839" i="165"/>
  <c r="AV839" i="165"/>
  <c r="AQ839" i="165"/>
  <c r="AU839" i="165" s="1"/>
  <c r="BF839" i="165" s="1"/>
  <c r="AO839" i="165"/>
  <c r="AE839" i="165"/>
  <c r="AK839" i="165" s="1"/>
  <c r="M839" i="165"/>
  <c r="N839" i="165" s="1"/>
  <c r="L839" i="165"/>
  <c r="J839" i="165"/>
  <c r="I839" i="165"/>
  <c r="H839" i="165"/>
  <c r="BK839" i="165" s="1"/>
  <c r="B839" i="165"/>
  <c r="BH838" i="165"/>
  <c r="BG838" i="165"/>
  <c r="BO838" i="165" s="1"/>
  <c r="BF838" i="165"/>
  <c r="BE838" i="165"/>
  <c r="BD838" i="165"/>
  <c r="BC838" i="165"/>
  <c r="BK838" i="165" s="1"/>
  <c r="AY838" i="165"/>
  <c r="BA838" i="165" s="1"/>
  <c r="AQ838" i="165"/>
  <c r="AU838" i="165" s="1"/>
  <c r="AV838" i="165" s="1"/>
  <c r="AO838" i="165"/>
  <c r="AE838" i="165"/>
  <c r="AK838" i="165" s="1"/>
  <c r="AL838" i="165" s="1"/>
  <c r="M838" i="165"/>
  <c r="L838" i="165"/>
  <c r="J838" i="165"/>
  <c r="I838" i="165"/>
  <c r="H838" i="165"/>
  <c r="B838" i="165"/>
  <c r="BH837" i="165"/>
  <c r="BF837" i="165"/>
  <c r="BE837" i="165"/>
  <c r="BD837" i="165"/>
  <c r="BC837" i="165"/>
  <c r="AW837" i="165"/>
  <c r="AV837" i="165"/>
  <c r="AQ837" i="165"/>
  <c r="AM837" i="165"/>
  <c r="AL837" i="165"/>
  <c r="AE837" i="165"/>
  <c r="M837" i="165"/>
  <c r="K837" i="165"/>
  <c r="J837" i="165"/>
  <c r="I837" i="165"/>
  <c r="H837" i="165"/>
  <c r="B837" i="165"/>
  <c r="BH836" i="165"/>
  <c r="BF836" i="165"/>
  <c r="BE836" i="165"/>
  <c r="BM836" i="165" s="1"/>
  <c r="BD836" i="165"/>
  <c r="BC836" i="165"/>
  <c r="AV836" i="165"/>
  <c r="AQ836" i="165"/>
  <c r="AW836" i="165" s="1"/>
  <c r="BG836" i="165" s="1"/>
  <c r="AM836" i="165"/>
  <c r="L836" i="165" s="1"/>
  <c r="N836" i="165" s="1"/>
  <c r="AL836" i="165"/>
  <c r="AE836" i="165"/>
  <c r="M836" i="165"/>
  <c r="K836" i="165"/>
  <c r="J836" i="165"/>
  <c r="I836" i="165"/>
  <c r="H836" i="165"/>
  <c r="B836" i="165"/>
  <c r="BH835" i="165"/>
  <c r="BF835" i="165"/>
  <c r="BE835" i="165"/>
  <c r="BD835" i="165"/>
  <c r="BC835" i="165"/>
  <c r="AV835" i="165"/>
  <c r="AQ835" i="165"/>
  <c r="AL835" i="165"/>
  <c r="AE835" i="165"/>
  <c r="AM835" i="165" s="1"/>
  <c r="L835" i="165" s="1"/>
  <c r="M835" i="165"/>
  <c r="K835" i="165"/>
  <c r="J835" i="165"/>
  <c r="I835" i="165"/>
  <c r="H835" i="165"/>
  <c r="B835" i="165"/>
  <c r="BK834" i="165"/>
  <c r="BH834" i="165"/>
  <c r="BF834" i="165"/>
  <c r="BE834" i="165"/>
  <c r="BD834" i="165"/>
  <c r="BC834" i="165"/>
  <c r="AV834" i="165"/>
  <c r="AQ834" i="165"/>
  <c r="AL834" i="165"/>
  <c r="AE834" i="165"/>
  <c r="AM834" i="165" s="1"/>
  <c r="M834" i="165"/>
  <c r="K834" i="165"/>
  <c r="BN834" i="165" s="1"/>
  <c r="J834" i="165"/>
  <c r="I834" i="165"/>
  <c r="H834" i="165"/>
  <c r="B834" i="165"/>
  <c r="BO833" i="165"/>
  <c r="BH833" i="165"/>
  <c r="BG833" i="165"/>
  <c r="BF833" i="165"/>
  <c r="BE833" i="165"/>
  <c r="BD833" i="165"/>
  <c r="BC833" i="165"/>
  <c r="AY833" i="165"/>
  <c r="BA833" i="165" s="1"/>
  <c r="AQ833" i="165"/>
  <c r="AU833" i="165" s="1"/>
  <c r="AV833" i="165" s="1"/>
  <c r="AO833" i="165"/>
  <c r="AE833" i="165"/>
  <c r="AK833" i="165" s="1"/>
  <c r="AL833" i="165" s="1"/>
  <c r="M833" i="165"/>
  <c r="L833" i="165"/>
  <c r="J833" i="165"/>
  <c r="I833" i="165"/>
  <c r="H833" i="165"/>
  <c r="B833" i="165"/>
  <c r="BH832" i="165"/>
  <c r="BF832" i="165"/>
  <c r="BE832" i="165"/>
  <c r="BD832" i="165"/>
  <c r="BC832" i="165"/>
  <c r="AV832" i="165"/>
  <c r="AQ832" i="165"/>
  <c r="AL832" i="165"/>
  <c r="AE832" i="165"/>
  <c r="AM832" i="165" s="1"/>
  <c r="M832" i="165"/>
  <c r="K832" i="165"/>
  <c r="J832" i="165"/>
  <c r="I832" i="165"/>
  <c r="H832" i="165"/>
  <c r="BK832" i="165" s="1"/>
  <c r="B832" i="165"/>
  <c r="BH831" i="165"/>
  <c r="BF831" i="165"/>
  <c r="BE831" i="165"/>
  <c r="BM831" i="165" s="1"/>
  <c r="BD831" i="165"/>
  <c r="BC831" i="165"/>
  <c r="AV831" i="165"/>
  <c r="AQ831" i="165"/>
  <c r="AL831" i="165"/>
  <c r="AE831" i="165"/>
  <c r="AM831" i="165" s="1"/>
  <c r="M831" i="165"/>
  <c r="K831" i="165"/>
  <c r="BN831" i="165" s="1"/>
  <c r="J831" i="165"/>
  <c r="I831" i="165"/>
  <c r="H831" i="165"/>
  <c r="BK831" i="165" s="1"/>
  <c r="B831" i="165"/>
  <c r="AV830" i="165"/>
  <c r="AQ830" i="165"/>
  <c r="AW830" i="165" s="1"/>
  <c r="AY830" i="165" s="1"/>
  <c r="AO830" i="165"/>
  <c r="AL830" i="165"/>
  <c r="AE830" i="165"/>
  <c r="AM830" i="165" s="1"/>
  <c r="M830" i="165"/>
  <c r="L830" i="165"/>
  <c r="N830" i="165" s="1"/>
  <c r="K830" i="165"/>
  <c r="J830" i="165"/>
  <c r="I830" i="165"/>
  <c r="H830" i="165"/>
  <c r="B830" i="165"/>
  <c r="BH829" i="165"/>
  <c r="BF829" i="165"/>
  <c r="BE829" i="165"/>
  <c r="BD829" i="165"/>
  <c r="BL829" i="165" s="1"/>
  <c r="BC829" i="165"/>
  <c r="AV829" i="165"/>
  <c r="AQ829" i="165"/>
  <c r="AW829" i="165" s="1"/>
  <c r="AO829" i="165"/>
  <c r="AL829" i="165"/>
  <c r="AE829" i="165"/>
  <c r="AM829" i="165" s="1"/>
  <c r="M829" i="165"/>
  <c r="L829" i="165"/>
  <c r="K829" i="165"/>
  <c r="J829" i="165"/>
  <c r="I829" i="165"/>
  <c r="H829" i="165"/>
  <c r="B829" i="165"/>
  <c r="BH828" i="165"/>
  <c r="BF828" i="165"/>
  <c r="BE828" i="165"/>
  <c r="BD828" i="165"/>
  <c r="BC828" i="165"/>
  <c r="BK828" i="165" s="1"/>
  <c r="AV828" i="165"/>
  <c r="AQ828" i="165"/>
  <c r="AW828" i="165" s="1"/>
  <c r="AL828" i="165"/>
  <c r="AE828" i="165"/>
  <c r="AM828" i="165" s="1"/>
  <c r="M828" i="165"/>
  <c r="K828" i="165"/>
  <c r="J828" i="165"/>
  <c r="I828" i="165"/>
  <c r="H828" i="165"/>
  <c r="B828" i="165"/>
  <c r="BH827" i="165"/>
  <c r="BF827" i="165"/>
  <c r="BE827" i="165"/>
  <c r="BD827" i="165"/>
  <c r="BL827" i="165" s="1"/>
  <c r="BC827" i="165"/>
  <c r="AV827" i="165"/>
  <c r="AQ827" i="165"/>
  <c r="AW827" i="165" s="1"/>
  <c r="AO827" i="165"/>
  <c r="AL827" i="165"/>
  <c r="AE827" i="165"/>
  <c r="AM827" i="165" s="1"/>
  <c r="M827" i="165"/>
  <c r="L827" i="165"/>
  <c r="K827" i="165"/>
  <c r="J827" i="165"/>
  <c r="I827" i="165"/>
  <c r="H827" i="165"/>
  <c r="B827" i="165"/>
  <c r="BH826" i="165"/>
  <c r="BF826" i="165"/>
  <c r="BE826" i="165"/>
  <c r="BD826" i="165"/>
  <c r="BL826" i="165" s="1"/>
  <c r="BC826" i="165"/>
  <c r="AV826" i="165"/>
  <c r="AQ826" i="165"/>
  <c r="AW826" i="165" s="1"/>
  <c r="AO826" i="165"/>
  <c r="AL826" i="165"/>
  <c r="AE826" i="165"/>
  <c r="AM826" i="165" s="1"/>
  <c r="M826" i="165"/>
  <c r="L826" i="165"/>
  <c r="N826" i="165" s="1"/>
  <c r="K826" i="165"/>
  <c r="J826" i="165"/>
  <c r="I826" i="165"/>
  <c r="H826" i="165"/>
  <c r="D826" i="165" s="1"/>
  <c r="B826" i="165"/>
  <c r="BH825" i="165"/>
  <c r="BF825" i="165"/>
  <c r="BE825" i="165"/>
  <c r="BD825" i="165"/>
  <c r="BC825" i="165"/>
  <c r="AV825" i="165"/>
  <c r="AQ825" i="165"/>
  <c r="AW825" i="165" s="1"/>
  <c r="AL825" i="165"/>
  <c r="AE825" i="165"/>
  <c r="AM825" i="165" s="1"/>
  <c r="AO825" i="165" s="1"/>
  <c r="M825" i="165"/>
  <c r="K825" i="165"/>
  <c r="J825" i="165"/>
  <c r="I825" i="165"/>
  <c r="H825" i="165"/>
  <c r="B825" i="165"/>
  <c r="BH824" i="165"/>
  <c r="BF824" i="165"/>
  <c r="BE824" i="165"/>
  <c r="BD824" i="165"/>
  <c r="BC824" i="165"/>
  <c r="BK824" i="165" s="1"/>
  <c r="AV824" i="165"/>
  <c r="AQ824" i="165"/>
  <c r="AW824" i="165" s="1"/>
  <c r="AL824" i="165"/>
  <c r="AE824" i="165"/>
  <c r="AM824" i="165" s="1"/>
  <c r="M824" i="165"/>
  <c r="K824" i="165"/>
  <c r="J824" i="165"/>
  <c r="I824" i="165"/>
  <c r="H824" i="165"/>
  <c r="B824" i="165"/>
  <c r="BH823" i="165"/>
  <c r="BF823" i="165"/>
  <c r="BE823" i="165"/>
  <c r="BD823" i="165"/>
  <c r="BL823" i="165" s="1"/>
  <c r="BC823" i="165"/>
  <c r="AV823" i="165"/>
  <c r="AQ823" i="165"/>
  <c r="AW823" i="165" s="1"/>
  <c r="AL823" i="165"/>
  <c r="AE823" i="165"/>
  <c r="AM823" i="165" s="1"/>
  <c r="AO823" i="165" s="1"/>
  <c r="M823" i="165"/>
  <c r="K823" i="165"/>
  <c r="J823" i="165"/>
  <c r="I823" i="165"/>
  <c r="H823" i="165"/>
  <c r="B823" i="165"/>
  <c r="BI822" i="165"/>
  <c r="BH822" i="165"/>
  <c r="BG822" i="165"/>
  <c r="BE822" i="165"/>
  <c r="BM822" i="165" s="1"/>
  <c r="BD822" i="165"/>
  <c r="BC822" i="165"/>
  <c r="AY822" i="165"/>
  <c r="AQ822" i="165"/>
  <c r="AO822" i="165"/>
  <c r="AE822" i="165"/>
  <c r="AK822" i="165" s="1"/>
  <c r="AL822" i="165" s="1"/>
  <c r="M822" i="165"/>
  <c r="L822" i="165"/>
  <c r="J822" i="165"/>
  <c r="I822" i="165"/>
  <c r="H822" i="165"/>
  <c r="B822" i="165"/>
  <c r="BH821" i="165"/>
  <c r="BF821" i="165"/>
  <c r="BE821" i="165"/>
  <c r="BD821" i="165"/>
  <c r="BC821" i="165"/>
  <c r="AY821" i="165"/>
  <c r="AV821" i="165"/>
  <c r="AQ821" i="165"/>
  <c r="AW821" i="165" s="1"/>
  <c r="BG821" i="165" s="1"/>
  <c r="AL821" i="165"/>
  <c r="AE821" i="165"/>
  <c r="AM821" i="165" s="1"/>
  <c r="M821" i="165"/>
  <c r="K821" i="165"/>
  <c r="J821" i="165"/>
  <c r="I821" i="165"/>
  <c r="H821" i="165"/>
  <c r="B821" i="165"/>
  <c r="BH820" i="165"/>
  <c r="BF820" i="165"/>
  <c r="BN820" i="165" s="1"/>
  <c r="BE820" i="165"/>
  <c r="BD820" i="165"/>
  <c r="BC820" i="165"/>
  <c r="AV820" i="165"/>
  <c r="AQ820" i="165"/>
  <c r="AL820" i="165"/>
  <c r="AE820" i="165"/>
  <c r="AM820" i="165" s="1"/>
  <c r="M820" i="165"/>
  <c r="K820" i="165"/>
  <c r="J820" i="165"/>
  <c r="I820" i="165"/>
  <c r="H820" i="165"/>
  <c r="B820" i="165"/>
  <c r="BH819" i="165"/>
  <c r="BF819" i="165"/>
  <c r="BE819" i="165"/>
  <c r="BD819" i="165"/>
  <c r="BC819" i="165"/>
  <c r="AV819" i="165"/>
  <c r="AQ819" i="165"/>
  <c r="AL819" i="165"/>
  <c r="AE819" i="165"/>
  <c r="AM819" i="165" s="1"/>
  <c r="M819" i="165"/>
  <c r="K819" i="165"/>
  <c r="BN819" i="165" s="1"/>
  <c r="J819" i="165"/>
  <c r="I819" i="165"/>
  <c r="H819" i="165"/>
  <c r="B819" i="165"/>
  <c r="BH818" i="165"/>
  <c r="BP818" i="165" s="1"/>
  <c r="BF818" i="165"/>
  <c r="BE818" i="165"/>
  <c r="BD818" i="165"/>
  <c r="BC818" i="165"/>
  <c r="AW818" i="165"/>
  <c r="AY818" i="165" s="1"/>
  <c r="AV818" i="165"/>
  <c r="AQ818" i="165"/>
  <c r="AL818" i="165"/>
  <c r="AE818" i="165"/>
  <c r="AM818" i="165" s="1"/>
  <c r="M818" i="165"/>
  <c r="K818" i="165"/>
  <c r="BN818" i="165" s="1"/>
  <c r="J818" i="165"/>
  <c r="I818" i="165"/>
  <c r="H818" i="165"/>
  <c r="B818" i="165"/>
  <c r="BH817" i="165"/>
  <c r="BP817" i="165" s="1"/>
  <c r="BG817" i="165"/>
  <c r="BE817" i="165"/>
  <c r="BD817" i="165"/>
  <c r="BC817" i="165"/>
  <c r="BK817" i="165" s="1"/>
  <c r="AY817" i="165"/>
  <c r="AQ817" i="165"/>
  <c r="AU817" i="165" s="1"/>
  <c r="BF817" i="165" s="1"/>
  <c r="AO817" i="165"/>
  <c r="AE817" i="165"/>
  <c r="AK817" i="165" s="1"/>
  <c r="K817" i="165" s="1"/>
  <c r="M817" i="165"/>
  <c r="L817" i="165"/>
  <c r="N817" i="165" s="1"/>
  <c r="J817" i="165"/>
  <c r="I817" i="165"/>
  <c r="H817" i="165"/>
  <c r="B817" i="165"/>
  <c r="BH816" i="165"/>
  <c r="BP816" i="165" s="1"/>
  <c r="BF816" i="165"/>
  <c r="BE816" i="165"/>
  <c r="BD816" i="165"/>
  <c r="BC816" i="165"/>
  <c r="BK816" i="165" s="1"/>
  <c r="AV816" i="165"/>
  <c r="AQ816" i="165"/>
  <c r="AL816" i="165"/>
  <c r="AE816" i="165"/>
  <c r="AM816" i="165" s="1"/>
  <c r="AO816" i="165" s="1"/>
  <c r="M816" i="165"/>
  <c r="K816" i="165"/>
  <c r="J816" i="165"/>
  <c r="I816" i="165"/>
  <c r="H816" i="165"/>
  <c r="B816" i="165"/>
  <c r="BH815" i="165"/>
  <c r="BF815" i="165"/>
  <c r="BE815" i="165"/>
  <c r="BM815" i="165" s="1"/>
  <c r="BD815" i="165"/>
  <c r="BC815" i="165"/>
  <c r="AV815" i="165"/>
  <c r="AQ815" i="165"/>
  <c r="AW815" i="165" s="1"/>
  <c r="BG815" i="165" s="1"/>
  <c r="BI815" i="165" s="1"/>
  <c r="AM815" i="165"/>
  <c r="AO815" i="165" s="1"/>
  <c r="AL815" i="165"/>
  <c r="AE815" i="165"/>
  <c r="M815" i="165"/>
  <c r="BP815" i="165" s="1"/>
  <c r="K815" i="165"/>
  <c r="J815" i="165"/>
  <c r="I815" i="165"/>
  <c r="H815" i="165"/>
  <c r="B815" i="165"/>
  <c r="BH814" i="165"/>
  <c r="BP814" i="165" s="1"/>
  <c r="BF814" i="165"/>
  <c r="BN814" i="165" s="1"/>
  <c r="BE814" i="165"/>
  <c r="BD814" i="165"/>
  <c r="BL814" i="165" s="1"/>
  <c r="BC814" i="165"/>
  <c r="AV814" i="165"/>
  <c r="AQ814" i="165"/>
  <c r="AL814" i="165"/>
  <c r="AE814" i="165"/>
  <c r="AM814" i="165" s="1"/>
  <c r="AO814" i="165" s="1"/>
  <c r="M814" i="165"/>
  <c r="K814" i="165"/>
  <c r="J814" i="165"/>
  <c r="I814" i="165"/>
  <c r="H814" i="165"/>
  <c r="B814" i="165"/>
  <c r="BH813" i="165"/>
  <c r="BI813" i="165" s="1"/>
  <c r="BQ813" i="165" s="1"/>
  <c r="BG813" i="165"/>
  <c r="BE813" i="165"/>
  <c r="BD813" i="165"/>
  <c r="BL813" i="165" s="1"/>
  <c r="BC813" i="165"/>
  <c r="BK813" i="165" s="1"/>
  <c r="AY813" i="165"/>
  <c r="AQ813" i="165"/>
  <c r="AU813" i="165" s="1"/>
  <c r="BF813" i="165" s="1"/>
  <c r="AO813" i="165"/>
  <c r="AK813" i="165"/>
  <c r="K813" i="165" s="1"/>
  <c r="AE813" i="165"/>
  <c r="M813" i="165"/>
  <c r="L813" i="165"/>
  <c r="N813" i="165" s="1"/>
  <c r="J813" i="165"/>
  <c r="I813" i="165"/>
  <c r="H813" i="165"/>
  <c r="B813" i="165"/>
  <c r="BH812" i="165"/>
  <c r="BP812" i="165" s="1"/>
  <c r="BF812" i="165"/>
  <c r="BE812" i="165"/>
  <c r="BM812" i="165" s="1"/>
  <c r="BD812" i="165"/>
  <c r="BC812" i="165"/>
  <c r="BK812" i="165" s="1"/>
  <c r="AV812" i="165"/>
  <c r="AQ812" i="165"/>
  <c r="AW812" i="165" s="1"/>
  <c r="BG812" i="165" s="1"/>
  <c r="AL812" i="165"/>
  <c r="AE812" i="165"/>
  <c r="AM812" i="165" s="1"/>
  <c r="L812" i="165" s="1"/>
  <c r="N812" i="165" s="1"/>
  <c r="M812" i="165"/>
  <c r="K812" i="165"/>
  <c r="BN812" i="165" s="1"/>
  <c r="J812" i="165"/>
  <c r="I812" i="165"/>
  <c r="BL812" i="165" s="1"/>
  <c r="H812" i="165"/>
  <c r="B812" i="165"/>
  <c r="BH811" i="165"/>
  <c r="BP811" i="165" s="1"/>
  <c r="BG811" i="165"/>
  <c r="BE811" i="165"/>
  <c r="BD811" i="165"/>
  <c r="BL811" i="165" s="1"/>
  <c r="BC811" i="165"/>
  <c r="BK811" i="165" s="1"/>
  <c r="AY811" i="165"/>
  <c r="AU811" i="165"/>
  <c r="BF811" i="165" s="1"/>
  <c r="AQ811" i="165"/>
  <c r="AO811" i="165"/>
  <c r="AK811" i="165"/>
  <c r="K811" i="165" s="1"/>
  <c r="AE811" i="165"/>
  <c r="M811" i="165"/>
  <c r="L811" i="165"/>
  <c r="N811" i="165" s="1"/>
  <c r="J811" i="165"/>
  <c r="I811" i="165"/>
  <c r="H811" i="165"/>
  <c r="B811" i="165"/>
  <c r="BP810" i="165"/>
  <c r="BH810" i="165"/>
  <c r="BF810" i="165"/>
  <c r="BE810" i="165"/>
  <c r="BD810" i="165"/>
  <c r="BC810" i="165"/>
  <c r="AV810" i="165"/>
  <c r="AQ810" i="165"/>
  <c r="AW810" i="165" s="1"/>
  <c r="AL810" i="165"/>
  <c r="AE810" i="165"/>
  <c r="AM810" i="165" s="1"/>
  <c r="M810" i="165"/>
  <c r="K810" i="165"/>
  <c r="J810" i="165"/>
  <c r="I810" i="165"/>
  <c r="H810" i="165"/>
  <c r="B810" i="165"/>
  <c r="BH809" i="165"/>
  <c r="BP809" i="165" s="1"/>
  <c r="BF809" i="165"/>
  <c r="BE809" i="165"/>
  <c r="BD809" i="165"/>
  <c r="BC809" i="165"/>
  <c r="AV809" i="165"/>
  <c r="AQ809" i="165"/>
  <c r="AO809" i="165"/>
  <c r="AL809" i="165"/>
  <c r="AE809" i="165"/>
  <c r="AM809" i="165" s="1"/>
  <c r="M809" i="165"/>
  <c r="L809" i="165"/>
  <c r="N809" i="165" s="1"/>
  <c r="K809" i="165"/>
  <c r="J809" i="165"/>
  <c r="I809" i="165"/>
  <c r="H809" i="165"/>
  <c r="B809" i="165"/>
  <c r="BH808" i="165"/>
  <c r="BF808" i="165"/>
  <c r="BN808" i="165" s="1"/>
  <c r="BE808" i="165"/>
  <c r="BM808" i="165" s="1"/>
  <c r="BD808" i="165"/>
  <c r="BC808" i="165"/>
  <c r="AW808" i="165"/>
  <c r="BG808" i="165" s="1"/>
  <c r="BI808" i="165" s="1"/>
  <c r="AV808" i="165"/>
  <c r="AQ808" i="165"/>
  <c r="AL808" i="165"/>
  <c r="AE808" i="165"/>
  <c r="AM808" i="165" s="1"/>
  <c r="AO808" i="165" s="1"/>
  <c r="M808" i="165"/>
  <c r="K808" i="165"/>
  <c r="J808" i="165"/>
  <c r="I808" i="165"/>
  <c r="BL808" i="165" s="1"/>
  <c r="H808" i="165"/>
  <c r="B808" i="165"/>
  <c r="BH807" i="165"/>
  <c r="BG807" i="165"/>
  <c r="BI807" i="165" s="1"/>
  <c r="BE807" i="165"/>
  <c r="BD807" i="165"/>
  <c r="BL807" i="165" s="1"/>
  <c r="BC807" i="165"/>
  <c r="AY807" i="165"/>
  <c r="AQ807" i="165"/>
  <c r="AU807" i="165" s="1"/>
  <c r="BF807" i="165" s="1"/>
  <c r="AO807" i="165"/>
  <c r="AE807" i="165"/>
  <c r="AK807" i="165" s="1"/>
  <c r="K807" i="165" s="1"/>
  <c r="M807" i="165"/>
  <c r="BP807" i="165" s="1"/>
  <c r="L807" i="165"/>
  <c r="N807" i="165" s="1"/>
  <c r="J807" i="165"/>
  <c r="I807" i="165"/>
  <c r="H807" i="165"/>
  <c r="B807" i="165"/>
  <c r="BH806" i="165"/>
  <c r="BP806" i="165" s="1"/>
  <c r="BF806" i="165"/>
  <c r="BE806" i="165"/>
  <c r="BD806" i="165"/>
  <c r="BC806" i="165"/>
  <c r="AV806" i="165"/>
  <c r="AQ806" i="165"/>
  <c r="AW806" i="165" s="1"/>
  <c r="AL806" i="165"/>
  <c r="AE806" i="165"/>
  <c r="AM806" i="165" s="1"/>
  <c r="M806" i="165"/>
  <c r="K806" i="165"/>
  <c r="BN806" i="165" s="1"/>
  <c r="J806" i="165"/>
  <c r="I806" i="165"/>
  <c r="H806" i="165"/>
  <c r="B806" i="165"/>
  <c r="BH805" i="165"/>
  <c r="BG805" i="165"/>
  <c r="BE805" i="165"/>
  <c r="BD805" i="165"/>
  <c r="BC805" i="165"/>
  <c r="AY805" i="165"/>
  <c r="AQ805" i="165"/>
  <c r="AU805" i="165" s="1"/>
  <c r="BF805" i="165" s="1"/>
  <c r="AO805" i="165"/>
  <c r="AE805" i="165"/>
  <c r="AK805" i="165" s="1"/>
  <c r="K805" i="165" s="1"/>
  <c r="M805" i="165"/>
  <c r="N805" i="165" s="1"/>
  <c r="L805" i="165"/>
  <c r="J805" i="165"/>
  <c r="I805" i="165"/>
  <c r="H805" i="165"/>
  <c r="B805" i="165"/>
  <c r="BH804" i="165"/>
  <c r="BF804" i="165"/>
  <c r="BE804" i="165"/>
  <c r="BD804" i="165"/>
  <c r="BC804" i="165"/>
  <c r="AV804" i="165"/>
  <c r="AQ804" i="165"/>
  <c r="AL804" i="165"/>
  <c r="AE804" i="165"/>
  <c r="AM804" i="165" s="1"/>
  <c r="AO804" i="165" s="1"/>
  <c r="M804" i="165"/>
  <c r="K804" i="165"/>
  <c r="J804" i="165"/>
  <c r="I804" i="165"/>
  <c r="H804" i="165"/>
  <c r="B804" i="165"/>
  <c r="BH803" i="165"/>
  <c r="BP803" i="165" s="1"/>
  <c r="BG803" i="165"/>
  <c r="BO803" i="165" s="1"/>
  <c r="BE803" i="165"/>
  <c r="BD803" i="165"/>
  <c r="BC803" i="165"/>
  <c r="AY803" i="165"/>
  <c r="AQ803" i="165"/>
  <c r="AU803" i="165" s="1"/>
  <c r="BF803" i="165" s="1"/>
  <c r="AO803" i="165"/>
  <c r="AE803" i="165"/>
  <c r="AK803" i="165" s="1"/>
  <c r="K803" i="165" s="1"/>
  <c r="N803" i="165"/>
  <c r="M803" i="165"/>
  <c r="L803" i="165"/>
  <c r="J803" i="165"/>
  <c r="I803" i="165"/>
  <c r="H803" i="165"/>
  <c r="B803" i="165"/>
  <c r="BH802" i="165"/>
  <c r="BF802" i="165"/>
  <c r="BN802" i="165" s="1"/>
  <c r="BE802" i="165"/>
  <c r="BD802" i="165"/>
  <c r="BC802" i="165"/>
  <c r="AV802" i="165"/>
  <c r="AQ802" i="165"/>
  <c r="AW802" i="165" s="1"/>
  <c r="AL802" i="165"/>
  <c r="AE802" i="165"/>
  <c r="AM802" i="165" s="1"/>
  <c r="M802" i="165"/>
  <c r="K802" i="165"/>
  <c r="J802" i="165"/>
  <c r="I802" i="165"/>
  <c r="BL802" i="165" s="1"/>
  <c r="H802" i="165"/>
  <c r="B802" i="165"/>
  <c r="BH801" i="165"/>
  <c r="BP801" i="165" s="1"/>
  <c r="BF801" i="165"/>
  <c r="BE801" i="165"/>
  <c r="BD801" i="165"/>
  <c r="BC801" i="165"/>
  <c r="AW801" i="165"/>
  <c r="AY801" i="165" s="1"/>
  <c r="AV801" i="165"/>
  <c r="AQ801" i="165"/>
  <c r="AM801" i="165"/>
  <c r="AO801" i="165" s="1"/>
  <c r="AL801" i="165"/>
  <c r="AE801" i="165"/>
  <c r="M801" i="165"/>
  <c r="L801" i="165"/>
  <c r="N801" i="165" s="1"/>
  <c r="K801" i="165"/>
  <c r="BN801" i="165" s="1"/>
  <c r="J801" i="165"/>
  <c r="I801" i="165"/>
  <c r="H801" i="165"/>
  <c r="B801" i="165"/>
  <c r="BH800" i="165"/>
  <c r="BF800" i="165"/>
  <c r="BE800" i="165"/>
  <c r="BD800" i="165"/>
  <c r="BC800" i="165"/>
  <c r="AV800" i="165"/>
  <c r="AQ800" i="165"/>
  <c r="AW800" i="165" s="1"/>
  <c r="BG800" i="165" s="1"/>
  <c r="AL800" i="165"/>
  <c r="AE800" i="165"/>
  <c r="AM800" i="165" s="1"/>
  <c r="L800" i="165" s="1"/>
  <c r="M800" i="165"/>
  <c r="K800" i="165"/>
  <c r="J800" i="165"/>
  <c r="I800" i="165"/>
  <c r="H800" i="165"/>
  <c r="B800" i="165"/>
  <c r="BH799" i="165"/>
  <c r="BG799" i="165"/>
  <c r="BE799" i="165"/>
  <c r="BD799" i="165"/>
  <c r="BL799" i="165" s="1"/>
  <c r="BC799" i="165"/>
  <c r="AY799" i="165"/>
  <c r="AQ799" i="165"/>
  <c r="AU799" i="165" s="1"/>
  <c r="BF799" i="165" s="1"/>
  <c r="AO799" i="165"/>
  <c r="AK799" i="165"/>
  <c r="K799" i="165" s="1"/>
  <c r="AE799" i="165"/>
  <c r="M799" i="165"/>
  <c r="L799" i="165"/>
  <c r="N799" i="165" s="1"/>
  <c r="J799" i="165"/>
  <c r="I799" i="165"/>
  <c r="H799" i="165"/>
  <c r="B799" i="165"/>
  <c r="BH798" i="165"/>
  <c r="BF798" i="165"/>
  <c r="BE798" i="165"/>
  <c r="BD798" i="165"/>
  <c r="BC798" i="165"/>
  <c r="AW798" i="165"/>
  <c r="AV798" i="165"/>
  <c r="AQ798" i="165"/>
  <c r="AM798" i="165"/>
  <c r="AL798" i="165"/>
  <c r="AE798" i="165"/>
  <c r="M798" i="165"/>
  <c r="BP798" i="165" s="1"/>
  <c r="K798" i="165"/>
  <c r="J798" i="165"/>
  <c r="I798" i="165"/>
  <c r="H798" i="165"/>
  <c r="B798" i="165"/>
  <c r="BH797" i="165"/>
  <c r="BF797" i="165"/>
  <c r="BN797" i="165" s="1"/>
  <c r="BE797" i="165"/>
  <c r="BD797" i="165"/>
  <c r="BC797" i="165"/>
  <c r="AV797" i="165"/>
  <c r="AQ797" i="165"/>
  <c r="AL797" i="165"/>
  <c r="AE797" i="165"/>
  <c r="AM797" i="165" s="1"/>
  <c r="L797" i="165" s="1"/>
  <c r="N797" i="165"/>
  <c r="M797" i="165"/>
  <c r="BP797" i="165" s="1"/>
  <c r="K797" i="165"/>
  <c r="J797" i="165"/>
  <c r="I797" i="165"/>
  <c r="H797" i="165"/>
  <c r="B797" i="165"/>
  <c r="BH796" i="165"/>
  <c r="BF796" i="165"/>
  <c r="BN796" i="165" s="1"/>
  <c r="BE796" i="165"/>
  <c r="BD796" i="165"/>
  <c r="BC796" i="165"/>
  <c r="AW796" i="165"/>
  <c r="BG796" i="165" s="1"/>
  <c r="BI796" i="165" s="1"/>
  <c r="AV796" i="165"/>
  <c r="AQ796" i="165"/>
  <c r="AM796" i="165"/>
  <c r="AO796" i="165" s="1"/>
  <c r="AL796" i="165"/>
  <c r="AE796" i="165"/>
  <c r="M796" i="165"/>
  <c r="K796" i="165"/>
  <c r="J796" i="165"/>
  <c r="I796" i="165"/>
  <c r="H796" i="165"/>
  <c r="B796" i="165"/>
  <c r="BP795" i="165"/>
  <c r="BH795" i="165"/>
  <c r="BG795" i="165"/>
  <c r="BI795" i="165" s="1"/>
  <c r="BE795" i="165"/>
  <c r="BD795" i="165"/>
  <c r="BL795" i="165" s="1"/>
  <c r="BC795" i="165"/>
  <c r="AY795" i="165"/>
  <c r="AU795" i="165"/>
  <c r="BF795" i="165" s="1"/>
  <c r="AQ795" i="165"/>
  <c r="AO795" i="165"/>
  <c r="AE795" i="165"/>
  <c r="AK795" i="165" s="1"/>
  <c r="K795" i="165" s="1"/>
  <c r="M795" i="165"/>
  <c r="L795" i="165"/>
  <c r="J795" i="165"/>
  <c r="I795" i="165"/>
  <c r="H795" i="165"/>
  <c r="B795" i="165"/>
  <c r="BH794" i="165"/>
  <c r="BP794" i="165" s="1"/>
  <c r="BG794" i="165"/>
  <c r="BE794" i="165"/>
  <c r="BD794" i="165"/>
  <c r="BL794" i="165" s="1"/>
  <c r="BC794" i="165"/>
  <c r="AY794" i="165"/>
  <c r="AQ794" i="165"/>
  <c r="AU794" i="165" s="1"/>
  <c r="BF794" i="165" s="1"/>
  <c r="AO794" i="165"/>
  <c r="AE794" i="165"/>
  <c r="AK794" i="165" s="1"/>
  <c r="K794" i="165" s="1"/>
  <c r="M794" i="165"/>
  <c r="L794" i="165"/>
  <c r="J794" i="165"/>
  <c r="I794" i="165"/>
  <c r="H794" i="165"/>
  <c r="B794" i="165"/>
  <c r="BH793" i="165"/>
  <c r="BF793" i="165"/>
  <c r="BE793" i="165"/>
  <c r="BM793" i="165" s="1"/>
  <c r="BD793" i="165"/>
  <c r="BC793" i="165"/>
  <c r="AV793" i="165"/>
  <c r="AQ793" i="165"/>
  <c r="AW793" i="165" s="1"/>
  <c r="BG793" i="165" s="1"/>
  <c r="AL793" i="165"/>
  <c r="AE793" i="165"/>
  <c r="AM793" i="165" s="1"/>
  <c r="AO793" i="165" s="1"/>
  <c r="M793" i="165"/>
  <c r="K793" i="165"/>
  <c r="J793" i="165"/>
  <c r="I793" i="165"/>
  <c r="BL793" i="165" s="1"/>
  <c r="H793" i="165"/>
  <c r="B793" i="165"/>
  <c r="BH792" i="165"/>
  <c r="BP792" i="165" s="1"/>
  <c r="BF792" i="165"/>
  <c r="BE792" i="165"/>
  <c r="BD792" i="165"/>
  <c r="BL792" i="165" s="1"/>
  <c r="BC792" i="165"/>
  <c r="AV792" i="165"/>
  <c r="AQ792" i="165"/>
  <c r="AO792" i="165"/>
  <c r="AL792" i="165"/>
  <c r="AE792" i="165"/>
  <c r="AM792" i="165" s="1"/>
  <c r="M792" i="165"/>
  <c r="L792" i="165"/>
  <c r="N792" i="165" s="1"/>
  <c r="K792" i="165"/>
  <c r="J792" i="165"/>
  <c r="I792" i="165"/>
  <c r="H792" i="165"/>
  <c r="B792" i="165"/>
  <c r="BH791" i="165"/>
  <c r="BI791" i="165" s="1"/>
  <c r="BG791" i="165"/>
  <c r="BE791" i="165"/>
  <c r="BD791" i="165"/>
  <c r="BL791" i="165" s="1"/>
  <c r="BC791" i="165"/>
  <c r="AY791" i="165"/>
  <c r="AQ791" i="165"/>
  <c r="AU791" i="165" s="1"/>
  <c r="BF791" i="165" s="1"/>
  <c r="AO791" i="165"/>
  <c r="AK791" i="165"/>
  <c r="K791" i="165" s="1"/>
  <c r="AE791" i="165"/>
  <c r="M791" i="165"/>
  <c r="L791" i="165"/>
  <c r="N791" i="165" s="1"/>
  <c r="J791" i="165"/>
  <c r="I791" i="165"/>
  <c r="H791" i="165"/>
  <c r="B791" i="165"/>
  <c r="BH790" i="165"/>
  <c r="BF790" i="165"/>
  <c r="BE790" i="165"/>
  <c r="BM790" i="165" s="1"/>
  <c r="BD790" i="165"/>
  <c r="BC790" i="165"/>
  <c r="AV790" i="165"/>
  <c r="AQ790" i="165"/>
  <c r="AW790" i="165" s="1"/>
  <c r="BG790" i="165" s="1"/>
  <c r="AM790" i="165"/>
  <c r="L790" i="165" s="1"/>
  <c r="N790" i="165" s="1"/>
  <c r="AL790" i="165"/>
  <c r="AE790" i="165"/>
  <c r="M790" i="165"/>
  <c r="K790" i="165"/>
  <c r="BN790" i="165" s="1"/>
  <c r="J790" i="165"/>
  <c r="I790" i="165"/>
  <c r="H790" i="165"/>
  <c r="B790" i="165"/>
  <c r="BH789" i="165"/>
  <c r="BF789" i="165"/>
  <c r="BE789" i="165"/>
  <c r="BD789" i="165"/>
  <c r="BC789" i="165"/>
  <c r="AV789" i="165"/>
  <c r="AQ789" i="165"/>
  <c r="AW789" i="165" s="1"/>
  <c r="AL789" i="165"/>
  <c r="AE789" i="165"/>
  <c r="AM789" i="165" s="1"/>
  <c r="M789" i="165"/>
  <c r="K789" i="165"/>
  <c r="BN789" i="165" s="1"/>
  <c r="J789" i="165"/>
  <c r="I789" i="165"/>
  <c r="H789" i="165"/>
  <c r="B789" i="165"/>
  <c r="BH788" i="165"/>
  <c r="BF788" i="165"/>
  <c r="BE788" i="165"/>
  <c r="BD788" i="165"/>
  <c r="BC788" i="165"/>
  <c r="BK788" i="165" s="1"/>
  <c r="AV788" i="165"/>
  <c r="AQ788" i="165"/>
  <c r="AW788" i="165" s="1"/>
  <c r="AL788" i="165"/>
  <c r="AE788" i="165"/>
  <c r="AM788" i="165" s="1"/>
  <c r="M788" i="165"/>
  <c r="K788" i="165"/>
  <c r="J788" i="165"/>
  <c r="I788" i="165"/>
  <c r="BL788" i="165" s="1"/>
  <c r="H788" i="165"/>
  <c r="B788" i="165"/>
  <c r="BH787" i="165"/>
  <c r="BP787" i="165" s="1"/>
  <c r="BF787" i="165"/>
  <c r="BE787" i="165"/>
  <c r="BM787" i="165" s="1"/>
  <c r="BD787" i="165"/>
  <c r="BC787" i="165"/>
  <c r="AV787" i="165"/>
  <c r="AQ787" i="165"/>
  <c r="AW787" i="165" s="1"/>
  <c r="AY787" i="165" s="1"/>
  <c r="AM787" i="165"/>
  <c r="AO787" i="165" s="1"/>
  <c r="AL787" i="165"/>
  <c r="AE787" i="165"/>
  <c r="M787" i="165"/>
  <c r="L787" i="165"/>
  <c r="N787" i="165" s="1"/>
  <c r="K787" i="165"/>
  <c r="BN787" i="165" s="1"/>
  <c r="J787" i="165"/>
  <c r="I787" i="165"/>
  <c r="H787" i="165"/>
  <c r="B787" i="165"/>
  <c r="BH786" i="165"/>
  <c r="BP786" i="165" s="1"/>
  <c r="BF786" i="165"/>
  <c r="BE786" i="165"/>
  <c r="BM786" i="165" s="1"/>
  <c r="BD786" i="165"/>
  <c r="BC786" i="165"/>
  <c r="BK786" i="165" s="1"/>
  <c r="AW786" i="165"/>
  <c r="BG786" i="165" s="1"/>
  <c r="AV786" i="165"/>
  <c r="AQ786" i="165"/>
  <c r="AL786" i="165"/>
  <c r="AE786" i="165"/>
  <c r="AM786" i="165" s="1"/>
  <c r="L786" i="165" s="1"/>
  <c r="N786" i="165" s="1"/>
  <c r="M786" i="165"/>
  <c r="K786" i="165"/>
  <c r="J786" i="165"/>
  <c r="I786" i="165"/>
  <c r="BL786" i="165" s="1"/>
  <c r="H786" i="165"/>
  <c r="B786" i="165"/>
  <c r="BH785" i="165"/>
  <c r="BF785" i="165"/>
  <c r="BE785" i="165"/>
  <c r="BD785" i="165"/>
  <c r="BC785" i="165"/>
  <c r="AV785" i="165"/>
  <c r="AQ785" i="165"/>
  <c r="AW785" i="165" s="1"/>
  <c r="AL785" i="165"/>
  <c r="AE785" i="165"/>
  <c r="AM785" i="165" s="1"/>
  <c r="M785" i="165"/>
  <c r="K785" i="165"/>
  <c r="J785" i="165"/>
  <c r="I785" i="165"/>
  <c r="H785" i="165"/>
  <c r="B785" i="165"/>
  <c r="BH784" i="165"/>
  <c r="BF784" i="165"/>
  <c r="BE784" i="165"/>
  <c r="BD784" i="165"/>
  <c r="BC784" i="165"/>
  <c r="AV784" i="165"/>
  <c r="AQ784" i="165"/>
  <c r="AW784" i="165" s="1"/>
  <c r="AL784" i="165"/>
  <c r="AE784" i="165"/>
  <c r="AM784" i="165" s="1"/>
  <c r="M784" i="165"/>
  <c r="K784" i="165"/>
  <c r="J784" i="165"/>
  <c r="I784" i="165"/>
  <c r="BL784" i="165" s="1"/>
  <c r="H784" i="165"/>
  <c r="B784" i="165"/>
  <c r="BH783" i="165"/>
  <c r="BP783" i="165" s="1"/>
  <c r="BF783" i="165"/>
  <c r="BE783" i="165"/>
  <c r="BD783" i="165"/>
  <c r="BC783" i="165"/>
  <c r="AW783" i="165"/>
  <c r="AY783" i="165" s="1"/>
  <c r="AV783" i="165"/>
  <c r="AQ783" i="165"/>
  <c r="AM783" i="165"/>
  <c r="AO783" i="165" s="1"/>
  <c r="AL783" i="165"/>
  <c r="AE783" i="165"/>
  <c r="M783" i="165"/>
  <c r="L783" i="165"/>
  <c r="N783" i="165" s="1"/>
  <c r="K783" i="165"/>
  <c r="BN783" i="165" s="1"/>
  <c r="J783" i="165"/>
  <c r="I783" i="165"/>
  <c r="H783" i="165"/>
  <c r="B783" i="165"/>
  <c r="BH782" i="165"/>
  <c r="BF782" i="165"/>
  <c r="BE782" i="165"/>
  <c r="BM782" i="165" s="1"/>
  <c r="BD782" i="165"/>
  <c r="BC782" i="165"/>
  <c r="AV782" i="165"/>
  <c r="AQ782" i="165"/>
  <c r="AW782" i="165" s="1"/>
  <c r="BG782" i="165" s="1"/>
  <c r="AL782" i="165"/>
  <c r="AE782" i="165"/>
  <c r="AM782" i="165" s="1"/>
  <c r="L782" i="165" s="1"/>
  <c r="M782" i="165"/>
  <c r="K782" i="165"/>
  <c r="BN782" i="165" s="1"/>
  <c r="J782" i="165"/>
  <c r="I782" i="165"/>
  <c r="BL782" i="165" s="1"/>
  <c r="H782" i="165"/>
  <c r="B782" i="165"/>
  <c r="BH781" i="165"/>
  <c r="BF781" i="165"/>
  <c r="BE781" i="165"/>
  <c r="BM781" i="165" s="1"/>
  <c r="BD781" i="165"/>
  <c r="BC781" i="165"/>
  <c r="AV781" i="165"/>
  <c r="AQ781" i="165"/>
  <c r="AW781" i="165" s="1"/>
  <c r="AL781" i="165"/>
  <c r="AE781" i="165"/>
  <c r="AM781" i="165" s="1"/>
  <c r="M781" i="165"/>
  <c r="K781" i="165"/>
  <c r="BN781" i="165" s="1"/>
  <c r="J781" i="165"/>
  <c r="I781" i="165"/>
  <c r="H781" i="165"/>
  <c r="B781" i="165"/>
  <c r="BH780" i="165"/>
  <c r="BF780" i="165"/>
  <c r="BE780" i="165"/>
  <c r="BD780" i="165"/>
  <c r="BC780" i="165"/>
  <c r="BK780" i="165" s="1"/>
  <c r="AV780" i="165"/>
  <c r="AQ780" i="165"/>
  <c r="AW780" i="165" s="1"/>
  <c r="AL780" i="165"/>
  <c r="AE780" i="165"/>
  <c r="AM780" i="165" s="1"/>
  <c r="M780" i="165"/>
  <c r="K780" i="165"/>
  <c r="J780" i="165"/>
  <c r="I780" i="165"/>
  <c r="H780" i="165"/>
  <c r="B780" i="165"/>
  <c r="BP779" i="165"/>
  <c r="BH779" i="165"/>
  <c r="BF779" i="165"/>
  <c r="BE779" i="165"/>
  <c r="BM779" i="165" s="1"/>
  <c r="BD779" i="165"/>
  <c r="BC779" i="165"/>
  <c r="AV779" i="165"/>
  <c r="AQ779" i="165"/>
  <c r="AW779" i="165" s="1"/>
  <c r="AY779" i="165" s="1"/>
  <c r="AM779" i="165"/>
  <c r="AO779" i="165" s="1"/>
  <c r="AL779" i="165"/>
  <c r="AE779" i="165"/>
  <c r="M779" i="165"/>
  <c r="L779" i="165"/>
  <c r="N779" i="165" s="1"/>
  <c r="K779" i="165"/>
  <c r="BN779" i="165" s="1"/>
  <c r="J779" i="165"/>
  <c r="I779" i="165"/>
  <c r="H779" i="165"/>
  <c r="B779" i="165"/>
  <c r="BH778" i="165"/>
  <c r="BP778" i="165" s="1"/>
  <c r="BF778" i="165"/>
  <c r="BE778" i="165"/>
  <c r="BM778" i="165" s="1"/>
  <c r="BD778" i="165"/>
  <c r="BC778" i="165"/>
  <c r="BK778" i="165" s="1"/>
  <c r="AW778" i="165"/>
  <c r="BG778" i="165" s="1"/>
  <c r="AV778" i="165"/>
  <c r="AQ778" i="165"/>
  <c r="AL778" i="165"/>
  <c r="AE778" i="165"/>
  <c r="AM778" i="165" s="1"/>
  <c r="L778" i="165" s="1"/>
  <c r="N778" i="165" s="1"/>
  <c r="M778" i="165"/>
  <c r="K778" i="165"/>
  <c r="J778" i="165"/>
  <c r="I778" i="165"/>
  <c r="BL778" i="165" s="1"/>
  <c r="H778" i="165"/>
  <c r="B778" i="165"/>
  <c r="BH777" i="165"/>
  <c r="BF777" i="165"/>
  <c r="BE777" i="165"/>
  <c r="BD777" i="165"/>
  <c r="BC777" i="165"/>
  <c r="AV777" i="165"/>
  <c r="AQ777" i="165"/>
  <c r="AW777" i="165" s="1"/>
  <c r="AL777" i="165"/>
  <c r="AE777" i="165"/>
  <c r="AM777" i="165" s="1"/>
  <c r="M777" i="165"/>
  <c r="K777" i="165"/>
  <c r="J777" i="165"/>
  <c r="I777" i="165"/>
  <c r="H777" i="165"/>
  <c r="B777" i="165"/>
  <c r="BH776" i="165"/>
  <c r="BF776" i="165"/>
  <c r="BE776" i="165"/>
  <c r="BD776" i="165"/>
  <c r="BC776" i="165"/>
  <c r="AV776" i="165"/>
  <c r="AQ776" i="165"/>
  <c r="AW776" i="165" s="1"/>
  <c r="AL776" i="165"/>
  <c r="AE776" i="165"/>
  <c r="AM776" i="165" s="1"/>
  <c r="M776" i="165"/>
  <c r="K776" i="165"/>
  <c r="J776" i="165"/>
  <c r="I776" i="165"/>
  <c r="BL776" i="165" s="1"/>
  <c r="H776" i="165"/>
  <c r="B776" i="165"/>
  <c r="BH775" i="165"/>
  <c r="BG775" i="165"/>
  <c r="BE775" i="165"/>
  <c r="BM775" i="165" s="1"/>
  <c r="BD775" i="165"/>
  <c r="BL775" i="165" s="1"/>
  <c r="BC775" i="165"/>
  <c r="AY775" i="165"/>
  <c r="AU775" i="165"/>
  <c r="BF775" i="165" s="1"/>
  <c r="AQ775" i="165"/>
  <c r="AO775" i="165"/>
  <c r="AE775" i="165"/>
  <c r="AK775" i="165" s="1"/>
  <c r="K775" i="165" s="1"/>
  <c r="M775" i="165"/>
  <c r="BP775" i="165" s="1"/>
  <c r="L775" i="165"/>
  <c r="J775" i="165"/>
  <c r="I775" i="165"/>
  <c r="H775" i="165"/>
  <c r="B775" i="165"/>
  <c r="AY774" i="165"/>
  <c r="AQ774" i="165"/>
  <c r="AO774" i="165"/>
  <c r="AE774" i="165"/>
  <c r="AK774" i="165" s="1"/>
  <c r="AL774" i="165" s="1"/>
  <c r="M774" i="165"/>
  <c r="L774" i="165"/>
  <c r="N774" i="165" s="1"/>
  <c r="J774" i="165"/>
  <c r="I774" i="165"/>
  <c r="H774" i="165"/>
  <c r="B774" i="165"/>
  <c r="BH773" i="165"/>
  <c r="BF773" i="165"/>
  <c r="BN773" i="165" s="1"/>
  <c r="BE773" i="165"/>
  <c r="BD773" i="165"/>
  <c r="BL773" i="165" s="1"/>
  <c r="BC773" i="165"/>
  <c r="AV773" i="165"/>
  <c r="AQ773" i="165"/>
  <c r="AW773" i="165" s="1"/>
  <c r="AL773" i="165"/>
  <c r="AE773" i="165"/>
  <c r="AM773" i="165" s="1"/>
  <c r="M773" i="165"/>
  <c r="K773" i="165"/>
  <c r="J773" i="165"/>
  <c r="I773" i="165"/>
  <c r="H773" i="165"/>
  <c r="B773" i="165"/>
  <c r="AY772" i="165"/>
  <c r="AQ772" i="165"/>
  <c r="AU772" i="165" s="1"/>
  <c r="AV772" i="165" s="1"/>
  <c r="AO772" i="165"/>
  <c r="AE772" i="165"/>
  <c r="AK772" i="165" s="1"/>
  <c r="K772" i="165" s="1"/>
  <c r="M772" i="165"/>
  <c r="L772" i="165"/>
  <c r="N772" i="165" s="1"/>
  <c r="J772" i="165"/>
  <c r="I772" i="165"/>
  <c r="H772" i="165"/>
  <c r="B772" i="165"/>
  <c r="BH771" i="165"/>
  <c r="BP771" i="165" s="1"/>
  <c r="BF771" i="165"/>
  <c r="BE771" i="165"/>
  <c r="BM771" i="165" s="1"/>
  <c r="BD771" i="165"/>
  <c r="BC771" i="165"/>
  <c r="AV771" i="165"/>
  <c r="AQ771" i="165"/>
  <c r="AW771" i="165" s="1"/>
  <c r="AY771" i="165" s="1"/>
  <c r="AL771" i="165"/>
  <c r="AE771" i="165"/>
  <c r="AM771" i="165" s="1"/>
  <c r="M771" i="165"/>
  <c r="K771" i="165"/>
  <c r="BN771" i="165" s="1"/>
  <c r="J771" i="165"/>
  <c r="I771" i="165"/>
  <c r="H771" i="165"/>
  <c r="B771" i="165"/>
  <c r="AY770" i="165"/>
  <c r="AQ770" i="165"/>
  <c r="AU770" i="165" s="1"/>
  <c r="AV770" i="165" s="1"/>
  <c r="AO770" i="165"/>
  <c r="AE770" i="165"/>
  <c r="AK770" i="165" s="1"/>
  <c r="AL770" i="165" s="1"/>
  <c r="M770" i="165"/>
  <c r="L770" i="165"/>
  <c r="N770" i="165" s="1"/>
  <c r="J770" i="165"/>
  <c r="I770" i="165"/>
  <c r="H770" i="165"/>
  <c r="B770" i="165"/>
  <c r="BH769" i="165"/>
  <c r="BP769" i="165" s="1"/>
  <c r="BF769" i="165"/>
  <c r="BE769" i="165"/>
  <c r="BD769" i="165"/>
  <c r="BL769" i="165" s="1"/>
  <c r="BC769" i="165"/>
  <c r="BK769" i="165" s="1"/>
  <c r="AV769" i="165"/>
  <c r="AQ769" i="165"/>
  <c r="AW769" i="165" s="1"/>
  <c r="AL769" i="165"/>
  <c r="AE769" i="165"/>
  <c r="AM769" i="165" s="1"/>
  <c r="M769" i="165"/>
  <c r="K769" i="165"/>
  <c r="BN769" i="165" s="1"/>
  <c r="J769" i="165"/>
  <c r="I769" i="165"/>
  <c r="H769" i="165"/>
  <c r="B769" i="165"/>
  <c r="AY768" i="165"/>
  <c r="AU768" i="165"/>
  <c r="AV768" i="165" s="1"/>
  <c r="AQ768" i="165"/>
  <c r="AO768" i="165"/>
  <c r="AK768" i="165"/>
  <c r="K768" i="165" s="1"/>
  <c r="AE768" i="165"/>
  <c r="M768" i="165"/>
  <c r="L768" i="165"/>
  <c r="N768" i="165" s="1"/>
  <c r="J768" i="165"/>
  <c r="I768" i="165"/>
  <c r="H768" i="165"/>
  <c r="B768" i="165"/>
  <c r="AY767" i="165"/>
  <c r="AV767" i="165"/>
  <c r="AQ767" i="165"/>
  <c r="AR767" i="165" s="1"/>
  <c r="AO767" i="165"/>
  <c r="AL767" i="165"/>
  <c r="AE767" i="165"/>
  <c r="AH767" i="165" s="1"/>
  <c r="H767" i="165" s="1"/>
  <c r="M767" i="165"/>
  <c r="L767" i="165"/>
  <c r="K767" i="165"/>
  <c r="J767" i="165"/>
  <c r="I767" i="165"/>
  <c r="B767" i="165"/>
  <c r="BH766" i="165"/>
  <c r="BF766" i="165"/>
  <c r="BE766" i="165"/>
  <c r="BD766" i="165"/>
  <c r="BC766" i="165"/>
  <c r="AV766" i="165"/>
  <c r="AQ766" i="165"/>
  <c r="AL766" i="165"/>
  <c r="AE766" i="165"/>
  <c r="AM766" i="165" s="1"/>
  <c r="M766" i="165"/>
  <c r="K766" i="165"/>
  <c r="J766" i="165"/>
  <c r="I766" i="165"/>
  <c r="H766" i="165"/>
  <c r="B766" i="165"/>
  <c r="BH765" i="165"/>
  <c r="BF765" i="165"/>
  <c r="BN765" i="165" s="1"/>
  <c r="BE765" i="165"/>
  <c r="BM765" i="165" s="1"/>
  <c r="BD765" i="165"/>
  <c r="BC765" i="165"/>
  <c r="AV765" i="165"/>
  <c r="AQ765" i="165"/>
  <c r="AL765" i="165"/>
  <c r="AE765" i="165"/>
  <c r="AM765" i="165" s="1"/>
  <c r="M765" i="165"/>
  <c r="K765" i="165"/>
  <c r="J765" i="165"/>
  <c r="I765" i="165"/>
  <c r="H765" i="165"/>
  <c r="B765" i="165"/>
  <c r="BH764" i="165"/>
  <c r="BG764" i="165"/>
  <c r="BO764" i="165" s="1"/>
  <c r="BF764" i="165"/>
  <c r="BE764" i="165"/>
  <c r="BD764" i="165"/>
  <c r="AY764" i="165"/>
  <c r="AV764" i="165"/>
  <c r="AQ764" i="165"/>
  <c r="AO764" i="165"/>
  <c r="AL764" i="165"/>
  <c r="AR764" i="165" s="1"/>
  <c r="BC764" i="165" s="1"/>
  <c r="AE764" i="165"/>
  <c r="AH764" i="165" s="1"/>
  <c r="H764" i="165" s="1"/>
  <c r="M764" i="165"/>
  <c r="L764" i="165"/>
  <c r="K764" i="165"/>
  <c r="J764" i="165"/>
  <c r="I764" i="165"/>
  <c r="B764" i="165"/>
  <c r="BH763" i="165"/>
  <c r="BF763" i="165"/>
  <c r="BN763" i="165" s="1"/>
  <c r="BE763" i="165"/>
  <c r="BM763" i="165" s="1"/>
  <c r="BD763" i="165"/>
  <c r="BC763" i="165"/>
  <c r="AV763" i="165"/>
  <c r="AQ763" i="165"/>
  <c r="AL763" i="165"/>
  <c r="AE763" i="165"/>
  <c r="AM763" i="165" s="1"/>
  <c r="M763" i="165"/>
  <c r="K763" i="165"/>
  <c r="J763" i="165"/>
  <c r="I763" i="165"/>
  <c r="H763" i="165"/>
  <c r="B763" i="165"/>
  <c r="BH762" i="165"/>
  <c r="BF762" i="165"/>
  <c r="BE762" i="165"/>
  <c r="BM762" i="165" s="1"/>
  <c r="BD762" i="165"/>
  <c r="BC762" i="165"/>
  <c r="AV762" i="165"/>
  <c r="AQ762" i="165"/>
  <c r="AL762" i="165"/>
  <c r="AE762" i="165"/>
  <c r="AM762" i="165" s="1"/>
  <c r="M762" i="165"/>
  <c r="K762" i="165"/>
  <c r="J762" i="165"/>
  <c r="I762" i="165"/>
  <c r="H762" i="165"/>
  <c r="B762" i="165"/>
  <c r="BH761" i="165"/>
  <c r="BF761" i="165"/>
  <c r="BE761" i="165"/>
  <c r="BM761" i="165" s="1"/>
  <c r="BD761" i="165"/>
  <c r="BL761" i="165" s="1"/>
  <c r="BC761" i="165"/>
  <c r="AV761" i="165"/>
  <c r="AQ761" i="165"/>
  <c r="AL761" i="165"/>
  <c r="AE761" i="165"/>
  <c r="AM761" i="165" s="1"/>
  <c r="M761" i="165"/>
  <c r="K761" i="165"/>
  <c r="J761" i="165"/>
  <c r="I761" i="165"/>
  <c r="H761" i="165"/>
  <c r="BK761" i="165" s="1"/>
  <c r="B761" i="165"/>
  <c r="AV760" i="165"/>
  <c r="AQ760" i="165"/>
  <c r="AW760" i="165" s="1"/>
  <c r="AY760" i="165" s="1"/>
  <c r="AM760" i="165"/>
  <c r="AL760" i="165"/>
  <c r="AE760" i="165"/>
  <c r="M760" i="165"/>
  <c r="K760" i="165"/>
  <c r="J760" i="165"/>
  <c r="I760" i="165"/>
  <c r="H760" i="165"/>
  <c r="B760" i="165"/>
  <c r="BH759" i="165"/>
  <c r="BG759" i="165"/>
  <c r="BE759" i="165"/>
  <c r="BM759" i="165" s="1"/>
  <c r="BD759" i="165"/>
  <c r="BC759" i="165"/>
  <c r="AY759" i="165"/>
  <c r="AQ759" i="165"/>
  <c r="AU759" i="165" s="1"/>
  <c r="AO759" i="165"/>
  <c r="AE759" i="165"/>
  <c r="AK759" i="165" s="1"/>
  <c r="K759" i="165" s="1"/>
  <c r="M759" i="165"/>
  <c r="L759" i="165"/>
  <c r="J759" i="165"/>
  <c r="I759" i="165"/>
  <c r="H759" i="165"/>
  <c r="B759" i="165"/>
  <c r="BH758" i="165"/>
  <c r="BF758" i="165"/>
  <c r="BE758" i="165"/>
  <c r="BD758" i="165"/>
  <c r="BC758" i="165"/>
  <c r="AV758" i="165"/>
  <c r="AQ758" i="165"/>
  <c r="AW758" i="165" s="1"/>
  <c r="AL758" i="165"/>
  <c r="AE758" i="165"/>
  <c r="AM758" i="165" s="1"/>
  <c r="M758" i="165"/>
  <c r="K758" i="165"/>
  <c r="J758" i="165"/>
  <c r="I758" i="165"/>
  <c r="H758" i="165"/>
  <c r="B758" i="165"/>
  <c r="BH757" i="165"/>
  <c r="BG757" i="165"/>
  <c r="BF757" i="165"/>
  <c r="BE757" i="165"/>
  <c r="BM757" i="165" s="1"/>
  <c r="BD757" i="165"/>
  <c r="AY757" i="165"/>
  <c r="AV757" i="165"/>
  <c r="AQ757" i="165"/>
  <c r="AR757" i="165" s="1"/>
  <c r="BC757" i="165" s="1"/>
  <c r="AO757" i="165"/>
  <c r="AL757" i="165"/>
  <c r="AE757" i="165"/>
  <c r="AH757" i="165" s="1"/>
  <c r="H757" i="165" s="1"/>
  <c r="M757" i="165"/>
  <c r="L757" i="165"/>
  <c r="K757" i="165"/>
  <c r="J757" i="165"/>
  <c r="I757" i="165"/>
  <c r="B757" i="165"/>
  <c r="BH756" i="165"/>
  <c r="BG756" i="165"/>
  <c r="BF756" i="165"/>
  <c r="BE756" i="165"/>
  <c r="BM756" i="165" s="1"/>
  <c r="BD756" i="165"/>
  <c r="AY756" i="165"/>
  <c r="AV756" i="165"/>
  <c r="AQ756" i="165"/>
  <c r="AR756" i="165" s="1"/>
  <c r="BC756" i="165" s="1"/>
  <c r="AO756" i="165"/>
  <c r="AL756" i="165"/>
  <c r="AE756" i="165"/>
  <c r="AH756" i="165" s="1"/>
  <c r="H756" i="165" s="1"/>
  <c r="M756" i="165"/>
  <c r="L756" i="165"/>
  <c r="K756" i="165"/>
  <c r="J756" i="165"/>
  <c r="I756" i="165"/>
  <c r="B756" i="165"/>
  <c r="BH755" i="165"/>
  <c r="BF755" i="165"/>
  <c r="BN755" i="165" s="1"/>
  <c r="BE755" i="165"/>
  <c r="BM755" i="165" s="1"/>
  <c r="BD755" i="165"/>
  <c r="BC755" i="165"/>
  <c r="AW755" i="165"/>
  <c r="AV755" i="165"/>
  <c r="AQ755" i="165"/>
  <c r="AL755" i="165"/>
  <c r="AE755" i="165"/>
  <c r="AM755" i="165" s="1"/>
  <c r="M755" i="165"/>
  <c r="K755" i="165"/>
  <c r="J755" i="165"/>
  <c r="I755" i="165"/>
  <c r="H755" i="165"/>
  <c r="BK755" i="165" s="1"/>
  <c r="B755" i="165"/>
  <c r="BH754" i="165"/>
  <c r="BF754" i="165"/>
  <c r="BE754" i="165"/>
  <c r="BM754" i="165" s="1"/>
  <c r="BD754" i="165"/>
  <c r="BC754" i="165"/>
  <c r="AV754" i="165"/>
  <c r="AQ754" i="165"/>
  <c r="AW754" i="165" s="1"/>
  <c r="AL754" i="165"/>
  <c r="AE754" i="165"/>
  <c r="AM754" i="165" s="1"/>
  <c r="M754" i="165"/>
  <c r="K754" i="165"/>
  <c r="J754" i="165"/>
  <c r="I754" i="165"/>
  <c r="H754" i="165"/>
  <c r="BK754" i="165" s="1"/>
  <c r="B754" i="165"/>
  <c r="BH753" i="165"/>
  <c r="BF753" i="165"/>
  <c r="BE753" i="165"/>
  <c r="BM753" i="165" s="1"/>
  <c r="BD753" i="165"/>
  <c r="BC753" i="165"/>
  <c r="AV753" i="165"/>
  <c r="AQ753" i="165"/>
  <c r="AW753" i="165" s="1"/>
  <c r="AM753" i="165"/>
  <c r="AL753" i="165"/>
  <c r="AE753" i="165"/>
  <c r="M753" i="165"/>
  <c r="K753" i="165"/>
  <c r="J753" i="165"/>
  <c r="I753" i="165"/>
  <c r="H753" i="165"/>
  <c r="B753" i="165"/>
  <c r="BH752" i="165"/>
  <c r="BF752" i="165"/>
  <c r="BE752" i="165"/>
  <c r="BM752" i="165" s="1"/>
  <c r="BD752" i="165"/>
  <c r="BC752" i="165"/>
  <c r="AV752" i="165"/>
  <c r="AQ752" i="165"/>
  <c r="AW752" i="165" s="1"/>
  <c r="AM752" i="165"/>
  <c r="AL752" i="165"/>
  <c r="AE752" i="165"/>
  <c r="M752" i="165"/>
  <c r="K752" i="165"/>
  <c r="J752" i="165"/>
  <c r="I752" i="165"/>
  <c r="H752" i="165"/>
  <c r="B752" i="165"/>
  <c r="BH751" i="165"/>
  <c r="BG751" i="165"/>
  <c r="BI751" i="165" s="1"/>
  <c r="BF751" i="165"/>
  <c r="BN751" i="165" s="1"/>
  <c r="BE751" i="165"/>
  <c r="BD751" i="165"/>
  <c r="AY751" i="165"/>
  <c r="AV751" i="165"/>
  <c r="AQ751" i="165"/>
  <c r="AO751" i="165"/>
  <c r="AL751" i="165"/>
  <c r="AR751" i="165" s="1"/>
  <c r="BC751" i="165" s="1"/>
  <c r="AE751" i="165"/>
  <c r="AH751" i="165" s="1"/>
  <c r="H751" i="165" s="1"/>
  <c r="M751" i="165"/>
  <c r="L751" i="165"/>
  <c r="K751" i="165"/>
  <c r="J751" i="165"/>
  <c r="I751" i="165"/>
  <c r="B751" i="165"/>
  <c r="AV750" i="165"/>
  <c r="AQ750" i="165"/>
  <c r="AW750" i="165" s="1"/>
  <c r="AY750" i="165" s="1"/>
  <c r="AL750" i="165"/>
  <c r="AE750" i="165"/>
  <c r="AM750" i="165" s="1"/>
  <c r="M750" i="165"/>
  <c r="K750" i="165"/>
  <c r="J750" i="165"/>
  <c r="I750" i="165"/>
  <c r="H750" i="165"/>
  <c r="B750" i="165"/>
  <c r="AY749" i="165"/>
  <c r="AQ749" i="165"/>
  <c r="AU749" i="165" s="1"/>
  <c r="AV749" i="165" s="1"/>
  <c r="AO749" i="165"/>
  <c r="AE749" i="165"/>
  <c r="AK749" i="165" s="1"/>
  <c r="K749" i="165" s="1"/>
  <c r="M749" i="165"/>
  <c r="L749" i="165"/>
  <c r="J749" i="165"/>
  <c r="I749" i="165"/>
  <c r="H749" i="165"/>
  <c r="B749" i="165"/>
  <c r="AV748" i="165"/>
  <c r="AQ748" i="165"/>
  <c r="AW748" i="165" s="1"/>
  <c r="AY748" i="165" s="1"/>
  <c r="AL748" i="165"/>
  <c r="AE748" i="165"/>
  <c r="AM748" i="165" s="1"/>
  <c r="M748" i="165"/>
  <c r="K748" i="165"/>
  <c r="J748" i="165"/>
  <c r="I748" i="165"/>
  <c r="H748" i="165"/>
  <c r="B748" i="165"/>
  <c r="AV747" i="165"/>
  <c r="AQ747" i="165"/>
  <c r="AW747" i="165" s="1"/>
  <c r="AY747" i="165" s="1"/>
  <c r="AL747" i="165"/>
  <c r="AE747" i="165"/>
  <c r="AM747" i="165" s="1"/>
  <c r="M747" i="165"/>
  <c r="B747" i="165"/>
  <c r="BN746" i="165"/>
  <c r="BM746" i="165"/>
  <c r="BL746" i="165"/>
  <c r="BK746" i="165"/>
  <c r="BH746" i="165"/>
  <c r="AW746" i="165"/>
  <c r="AV746" i="165"/>
  <c r="AQ746" i="165"/>
  <c r="AL746" i="165"/>
  <c r="AE746" i="165"/>
  <c r="AM746" i="165" s="1"/>
  <c r="M746" i="165"/>
  <c r="B746" i="165"/>
  <c r="BH745" i="165"/>
  <c r="BF745" i="165"/>
  <c r="BE745" i="165"/>
  <c r="BM745" i="165" s="1"/>
  <c r="BD745" i="165"/>
  <c r="BC745" i="165"/>
  <c r="AV745" i="165"/>
  <c r="AQ745" i="165"/>
  <c r="AW745" i="165" s="1"/>
  <c r="AL745" i="165"/>
  <c r="AE745" i="165"/>
  <c r="AM745" i="165" s="1"/>
  <c r="M745" i="165"/>
  <c r="K745" i="165"/>
  <c r="J745" i="165"/>
  <c r="I745" i="165"/>
  <c r="H745" i="165"/>
  <c r="BK745" i="165" s="1"/>
  <c r="B745" i="165"/>
  <c r="BH744" i="165"/>
  <c r="BF744" i="165"/>
  <c r="BE744" i="165"/>
  <c r="BM744" i="165" s="1"/>
  <c r="BD744" i="165"/>
  <c r="BC744" i="165"/>
  <c r="AV744" i="165"/>
  <c r="AQ744" i="165"/>
  <c r="AW744" i="165" s="1"/>
  <c r="AL744" i="165"/>
  <c r="AE744" i="165"/>
  <c r="AM744" i="165" s="1"/>
  <c r="M744" i="165"/>
  <c r="K744" i="165"/>
  <c r="J744" i="165"/>
  <c r="I744" i="165"/>
  <c r="H744" i="165"/>
  <c r="B744" i="165"/>
  <c r="BH743" i="165"/>
  <c r="BF743" i="165"/>
  <c r="BN743" i="165" s="1"/>
  <c r="BE743" i="165"/>
  <c r="BM743" i="165" s="1"/>
  <c r="BD743" i="165"/>
  <c r="BC743" i="165"/>
  <c r="AW743" i="165"/>
  <c r="AV743" i="165"/>
  <c r="AQ743" i="165"/>
  <c r="AL743" i="165"/>
  <c r="AE743" i="165"/>
  <c r="AM743" i="165" s="1"/>
  <c r="M743" i="165"/>
  <c r="K743" i="165"/>
  <c r="J743" i="165"/>
  <c r="I743" i="165"/>
  <c r="H743" i="165"/>
  <c r="B743" i="165"/>
  <c r="BH742" i="165"/>
  <c r="BF742" i="165"/>
  <c r="BN742" i="165" s="1"/>
  <c r="BE742" i="165"/>
  <c r="BD742" i="165"/>
  <c r="BC742" i="165"/>
  <c r="AW742" i="165"/>
  <c r="AV742" i="165"/>
  <c r="AQ742" i="165"/>
  <c r="AL742" i="165"/>
  <c r="AE742" i="165"/>
  <c r="AM742" i="165" s="1"/>
  <c r="M742" i="165"/>
  <c r="K742" i="165"/>
  <c r="J742" i="165"/>
  <c r="I742" i="165"/>
  <c r="H742" i="165"/>
  <c r="B742" i="165"/>
  <c r="BH741" i="165"/>
  <c r="BF741" i="165"/>
  <c r="BE741" i="165"/>
  <c r="BM741" i="165" s="1"/>
  <c r="BD741" i="165"/>
  <c r="BC741" i="165"/>
  <c r="AV741" i="165"/>
  <c r="AQ741" i="165"/>
  <c r="AW741" i="165" s="1"/>
  <c r="AL741" i="165"/>
  <c r="AE741" i="165"/>
  <c r="AM741" i="165" s="1"/>
  <c r="M741" i="165"/>
  <c r="K741" i="165"/>
  <c r="J741" i="165"/>
  <c r="I741" i="165"/>
  <c r="H741" i="165"/>
  <c r="BK741" i="165" s="1"/>
  <c r="B741" i="165"/>
  <c r="BH740" i="165"/>
  <c r="BG740" i="165"/>
  <c r="BO740" i="165" s="1"/>
  <c r="BE740" i="165"/>
  <c r="BM740" i="165" s="1"/>
  <c r="BD740" i="165"/>
  <c r="BC740" i="165"/>
  <c r="BK740" i="165" s="1"/>
  <c r="AY740" i="165"/>
  <c r="AQ740" i="165"/>
  <c r="AU740" i="165" s="1"/>
  <c r="BF740" i="165" s="1"/>
  <c r="AO740" i="165"/>
  <c r="AE740" i="165"/>
  <c r="AK740" i="165" s="1"/>
  <c r="K740" i="165" s="1"/>
  <c r="M740" i="165"/>
  <c r="L740" i="165"/>
  <c r="J740" i="165"/>
  <c r="I740" i="165"/>
  <c r="H740" i="165"/>
  <c r="B740" i="165"/>
  <c r="BH739" i="165"/>
  <c r="BG739" i="165"/>
  <c r="BI739" i="165" s="1"/>
  <c r="BE739" i="165"/>
  <c r="BM739" i="165" s="1"/>
  <c r="BD739" i="165"/>
  <c r="BC739" i="165"/>
  <c r="AY739" i="165"/>
  <c r="AV739" i="165"/>
  <c r="AQ739" i="165"/>
  <c r="AU739" i="165" s="1"/>
  <c r="BF739" i="165" s="1"/>
  <c r="AO739" i="165"/>
  <c r="AE739" i="165"/>
  <c r="AK739" i="165" s="1"/>
  <c r="K739" i="165" s="1"/>
  <c r="M739" i="165"/>
  <c r="L739" i="165"/>
  <c r="J739" i="165"/>
  <c r="I739" i="165"/>
  <c r="H739" i="165"/>
  <c r="B739" i="165"/>
  <c r="BH738" i="165"/>
  <c r="BG738" i="165"/>
  <c r="BI738" i="165" s="1"/>
  <c r="BE738" i="165"/>
  <c r="BM738" i="165" s="1"/>
  <c r="BD738" i="165"/>
  <c r="BC738" i="165"/>
  <c r="AY738" i="165"/>
  <c r="AV738" i="165"/>
  <c r="AQ738" i="165"/>
  <c r="AU738" i="165" s="1"/>
  <c r="BF738" i="165" s="1"/>
  <c r="AO738" i="165"/>
  <c r="AE738" i="165"/>
  <c r="AK738" i="165" s="1"/>
  <c r="K738" i="165" s="1"/>
  <c r="M738" i="165"/>
  <c r="L738" i="165"/>
  <c r="J738" i="165"/>
  <c r="I738" i="165"/>
  <c r="H738" i="165"/>
  <c r="BK738" i="165" s="1"/>
  <c r="B738" i="165"/>
  <c r="BH737" i="165"/>
  <c r="BF737" i="165"/>
  <c r="BE737" i="165"/>
  <c r="BM737" i="165" s="1"/>
  <c r="BD737" i="165"/>
  <c r="BC737" i="165"/>
  <c r="AV737" i="165"/>
  <c r="AQ737" i="165"/>
  <c r="AW737" i="165" s="1"/>
  <c r="AL737" i="165"/>
  <c r="AE737" i="165"/>
  <c r="AM737" i="165" s="1"/>
  <c r="M737" i="165"/>
  <c r="K737" i="165"/>
  <c r="J737" i="165"/>
  <c r="I737" i="165"/>
  <c r="H737" i="165"/>
  <c r="BK737" i="165" s="1"/>
  <c r="B737" i="165"/>
  <c r="BH736" i="165"/>
  <c r="BG736" i="165"/>
  <c r="BO736" i="165" s="1"/>
  <c r="BE736" i="165"/>
  <c r="BM736" i="165" s="1"/>
  <c r="BD736" i="165"/>
  <c r="BC736" i="165"/>
  <c r="AY736" i="165"/>
  <c r="AQ736" i="165"/>
  <c r="AU736" i="165" s="1"/>
  <c r="BF736" i="165" s="1"/>
  <c r="BN736" i="165" s="1"/>
  <c r="AO736" i="165"/>
  <c r="AE736" i="165"/>
  <c r="AK736" i="165" s="1"/>
  <c r="K736" i="165" s="1"/>
  <c r="M736" i="165"/>
  <c r="L736" i="165"/>
  <c r="J736" i="165"/>
  <c r="I736" i="165"/>
  <c r="H736" i="165"/>
  <c r="BK736" i="165" s="1"/>
  <c r="B736" i="165"/>
  <c r="BH735" i="165"/>
  <c r="BG735" i="165"/>
  <c r="BO735" i="165" s="1"/>
  <c r="BF735" i="165"/>
  <c r="BE735" i="165"/>
  <c r="BD735" i="165"/>
  <c r="AY735" i="165"/>
  <c r="AV735" i="165"/>
  <c r="AQ735" i="165"/>
  <c r="AR735" i="165" s="1"/>
  <c r="BC735" i="165" s="1"/>
  <c r="AO735" i="165"/>
  <c r="AL735" i="165"/>
  <c r="AE735" i="165"/>
  <c r="AH735" i="165" s="1"/>
  <c r="H735" i="165" s="1"/>
  <c r="M735" i="165"/>
  <c r="L735" i="165"/>
  <c r="K735" i="165"/>
  <c r="J735" i="165"/>
  <c r="I735" i="165"/>
  <c r="B735" i="165"/>
  <c r="BH734" i="165"/>
  <c r="BF734" i="165"/>
  <c r="BN734" i="165" s="1"/>
  <c r="BE734" i="165"/>
  <c r="BD734" i="165"/>
  <c r="BC734" i="165"/>
  <c r="AW734" i="165"/>
  <c r="AV734" i="165"/>
  <c r="AQ734" i="165"/>
  <c r="AL734" i="165"/>
  <c r="AE734" i="165"/>
  <c r="AM734" i="165" s="1"/>
  <c r="M734" i="165"/>
  <c r="K734" i="165"/>
  <c r="J734" i="165"/>
  <c r="I734" i="165"/>
  <c r="H734" i="165"/>
  <c r="B734" i="165"/>
  <c r="BH733" i="165"/>
  <c r="BG733" i="165"/>
  <c r="BF733" i="165"/>
  <c r="BE733" i="165"/>
  <c r="BM733" i="165" s="1"/>
  <c r="BD733" i="165"/>
  <c r="AY733" i="165"/>
  <c r="AV733" i="165"/>
  <c r="AQ733" i="165"/>
  <c r="AR733" i="165" s="1"/>
  <c r="BC733" i="165" s="1"/>
  <c r="BK733" i="165" s="1"/>
  <c r="AO733" i="165"/>
  <c r="AL733" i="165"/>
  <c r="AE733" i="165"/>
  <c r="AH733" i="165" s="1"/>
  <c r="H733" i="165" s="1"/>
  <c r="M733" i="165"/>
  <c r="L733" i="165"/>
  <c r="BO733" i="165" s="1"/>
  <c r="K733" i="165"/>
  <c r="J733" i="165"/>
  <c r="I733" i="165"/>
  <c r="B733" i="165"/>
  <c r="BH732" i="165"/>
  <c r="BG732" i="165"/>
  <c r="BF732" i="165"/>
  <c r="BE732" i="165"/>
  <c r="BM732" i="165" s="1"/>
  <c r="BD732" i="165"/>
  <c r="AY732" i="165"/>
  <c r="AV732" i="165"/>
  <c r="AQ732" i="165"/>
  <c r="AR732" i="165" s="1"/>
  <c r="BC732" i="165" s="1"/>
  <c r="BK732" i="165" s="1"/>
  <c r="AO732" i="165"/>
  <c r="AL732" i="165"/>
  <c r="AE732" i="165"/>
  <c r="AH732" i="165" s="1"/>
  <c r="H732" i="165" s="1"/>
  <c r="M732" i="165"/>
  <c r="L732" i="165"/>
  <c r="K732" i="165"/>
  <c r="J732" i="165"/>
  <c r="I732" i="165"/>
  <c r="B732" i="165"/>
  <c r="BM731" i="165"/>
  <c r="BL731" i="165"/>
  <c r="BK731" i="165"/>
  <c r="BH731" i="165"/>
  <c r="BG731" i="165"/>
  <c r="AY731" i="165"/>
  <c r="AQ731" i="165"/>
  <c r="AU731" i="165" s="1"/>
  <c r="AV731" i="165" s="1"/>
  <c r="AO731" i="165"/>
  <c r="AE731" i="165"/>
  <c r="AK731" i="165" s="1"/>
  <c r="K731" i="165" s="1"/>
  <c r="M731" i="165"/>
  <c r="N731" i="165" s="1"/>
  <c r="L731" i="165"/>
  <c r="B731" i="165"/>
  <c r="BH730" i="165"/>
  <c r="BF730" i="165"/>
  <c r="BE730" i="165"/>
  <c r="BM730" i="165" s="1"/>
  <c r="BD730" i="165"/>
  <c r="BC730" i="165"/>
  <c r="AV730" i="165"/>
  <c r="AQ730" i="165"/>
  <c r="AW730" i="165" s="1"/>
  <c r="AL730" i="165"/>
  <c r="AE730" i="165"/>
  <c r="AM730" i="165" s="1"/>
  <c r="M730" i="165"/>
  <c r="K730" i="165"/>
  <c r="J730" i="165"/>
  <c r="I730" i="165"/>
  <c r="H730" i="165"/>
  <c r="B730" i="165"/>
  <c r="BH729" i="165"/>
  <c r="BF729" i="165"/>
  <c r="BE729" i="165"/>
  <c r="BM729" i="165" s="1"/>
  <c r="BD729" i="165"/>
  <c r="BC729" i="165"/>
  <c r="AV729" i="165"/>
  <c r="AQ729" i="165"/>
  <c r="AW729" i="165" s="1"/>
  <c r="AL729" i="165"/>
  <c r="AE729" i="165"/>
  <c r="AM729" i="165" s="1"/>
  <c r="M729" i="165"/>
  <c r="K729" i="165"/>
  <c r="J729" i="165"/>
  <c r="I729" i="165"/>
  <c r="H729" i="165"/>
  <c r="B729" i="165"/>
  <c r="BH728" i="165"/>
  <c r="BF728" i="165"/>
  <c r="BE728" i="165"/>
  <c r="BM728" i="165" s="1"/>
  <c r="BD728" i="165"/>
  <c r="BL728" i="165" s="1"/>
  <c r="BC728" i="165"/>
  <c r="AV728" i="165"/>
  <c r="AQ728" i="165"/>
  <c r="AW728" i="165" s="1"/>
  <c r="AL728" i="165"/>
  <c r="AE728" i="165"/>
  <c r="AM728" i="165" s="1"/>
  <c r="M728" i="165"/>
  <c r="K728" i="165"/>
  <c r="J728" i="165"/>
  <c r="I728" i="165"/>
  <c r="H728" i="165"/>
  <c r="BK728" i="165" s="1"/>
  <c r="B728" i="165"/>
  <c r="BH727" i="165"/>
  <c r="BG727" i="165"/>
  <c r="BE727" i="165"/>
  <c r="BD727" i="165"/>
  <c r="BC727" i="165"/>
  <c r="BK727" i="165" s="1"/>
  <c r="AY727" i="165"/>
  <c r="AQ727" i="165"/>
  <c r="AU727" i="165" s="1"/>
  <c r="AV727" i="165" s="1"/>
  <c r="AO727" i="165"/>
  <c r="AE727" i="165"/>
  <c r="AK727" i="165" s="1"/>
  <c r="AL727" i="165" s="1"/>
  <c r="M727" i="165"/>
  <c r="L727" i="165"/>
  <c r="J727" i="165"/>
  <c r="I727" i="165"/>
  <c r="H727" i="165"/>
  <c r="B727" i="165"/>
  <c r="BH726" i="165"/>
  <c r="BP726" i="165" s="1"/>
  <c r="BF726" i="165"/>
  <c r="BN726" i="165" s="1"/>
  <c r="BE726" i="165"/>
  <c r="BD726" i="165"/>
  <c r="BC726" i="165"/>
  <c r="BK726" i="165" s="1"/>
  <c r="AV726" i="165"/>
  <c r="AQ726" i="165"/>
  <c r="AW726" i="165" s="1"/>
  <c r="AL726" i="165"/>
  <c r="AE726" i="165"/>
  <c r="AM726" i="165" s="1"/>
  <c r="M726" i="165"/>
  <c r="K726" i="165"/>
  <c r="J726" i="165"/>
  <c r="I726" i="165"/>
  <c r="H726" i="165"/>
  <c r="B726" i="165"/>
  <c r="BH725" i="165"/>
  <c r="BP725" i="165" s="1"/>
  <c r="BF725" i="165"/>
  <c r="BE725" i="165"/>
  <c r="BD725" i="165"/>
  <c r="BC725" i="165"/>
  <c r="BK725" i="165" s="1"/>
  <c r="AV725" i="165"/>
  <c r="AQ725" i="165"/>
  <c r="AW725" i="165" s="1"/>
  <c r="AL725" i="165"/>
  <c r="AE725" i="165"/>
  <c r="AM725" i="165" s="1"/>
  <c r="M725" i="165"/>
  <c r="K725" i="165"/>
  <c r="J725" i="165"/>
  <c r="I725" i="165"/>
  <c r="H725" i="165"/>
  <c r="B725" i="165"/>
  <c r="BH724" i="165"/>
  <c r="BF724" i="165"/>
  <c r="BE724" i="165"/>
  <c r="BD724" i="165"/>
  <c r="BC724" i="165"/>
  <c r="AV724" i="165"/>
  <c r="AQ724" i="165"/>
  <c r="AW724" i="165" s="1"/>
  <c r="AL724" i="165"/>
  <c r="AE724" i="165"/>
  <c r="AM724" i="165" s="1"/>
  <c r="M724" i="165"/>
  <c r="K724" i="165"/>
  <c r="J724" i="165"/>
  <c r="I724" i="165"/>
  <c r="H724" i="165"/>
  <c r="BK724" i="165" s="1"/>
  <c r="B724" i="165"/>
  <c r="BH723" i="165"/>
  <c r="BF723" i="165"/>
  <c r="BE723" i="165"/>
  <c r="BM723" i="165" s="1"/>
  <c r="BD723" i="165"/>
  <c r="BC723" i="165"/>
  <c r="AV723" i="165"/>
  <c r="AQ723" i="165"/>
  <c r="AW723" i="165" s="1"/>
  <c r="AL723" i="165"/>
  <c r="AE723" i="165"/>
  <c r="AM723" i="165" s="1"/>
  <c r="M723" i="165"/>
  <c r="K723" i="165"/>
  <c r="J723" i="165"/>
  <c r="I723" i="165"/>
  <c r="H723" i="165"/>
  <c r="B723" i="165"/>
  <c r="BH722" i="165"/>
  <c r="BG722" i="165"/>
  <c r="BO722" i="165" s="1"/>
  <c r="BF722" i="165"/>
  <c r="BE722" i="165"/>
  <c r="BD722" i="165"/>
  <c r="BC722" i="165"/>
  <c r="AY722" i="165"/>
  <c r="BA722" i="165" s="1"/>
  <c r="AQ722" i="165"/>
  <c r="AU722" i="165" s="1"/>
  <c r="AV722" i="165" s="1"/>
  <c r="AO722" i="165"/>
  <c r="AE722" i="165"/>
  <c r="AK722" i="165" s="1"/>
  <c r="AL722" i="165" s="1"/>
  <c r="M722" i="165"/>
  <c r="N722" i="165" s="1"/>
  <c r="L722" i="165"/>
  <c r="J722" i="165"/>
  <c r="I722" i="165"/>
  <c r="H722" i="165"/>
  <c r="B722" i="165"/>
  <c r="BH721" i="165"/>
  <c r="BG721" i="165"/>
  <c r="BE721" i="165"/>
  <c r="BM721" i="165" s="1"/>
  <c r="BD721" i="165"/>
  <c r="BC721" i="165"/>
  <c r="AY721" i="165"/>
  <c r="AQ721" i="165"/>
  <c r="AU721" i="165" s="1"/>
  <c r="AV721" i="165" s="1"/>
  <c r="AO721" i="165"/>
  <c r="AE721" i="165"/>
  <c r="AK721" i="165" s="1"/>
  <c r="AL721" i="165" s="1"/>
  <c r="M721" i="165"/>
  <c r="L721" i="165"/>
  <c r="J721" i="165"/>
  <c r="I721" i="165"/>
  <c r="H721" i="165"/>
  <c r="B721" i="165"/>
  <c r="BH720" i="165"/>
  <c r="BG720" i="165"/>
  <c r="BO720" i="165" s="1"/>
  <c r="BF720" i="165"/>
  <c r="BE720" i="165"/>
  <c r="BD720" i="165"/>
  <c r="BC720" i="165"/>
  <c r="BK720" i="165" s="1"/>
  <c r="AY720" i="165"/>
  <c r="BA720" i="165" s="1"/>
  <c r="AQ720" i="165"/>
  <c r="AU720" i="165" s="1"/>
  <c r="AV720" i="165" s="1"/>
  <c r="AO720" i="165"/>
  <c r="AE720" i="165"/>
  <c r="AK720" i="165" s="1"/>
  <c r="AL720" i="165" s="1"/>
  <c r="M720" i="165"/>
  <c r="N720" i="165" s="1"/>
  <c r="L720" i="165"/>
  <c r="J720" i="165"/>
  <c r="I720" i="165"/>
  <c r="H720" i="165"/>
  <c r="B720" i="165"/>
  <c r="AV719" i="165"/>
  <c r="AQ719" i="165"/>
  <c r="AW719" i="165" s="1"/>
  <c r="AY719" i="165" s="1"/>
  <c r="AL719" i="165"/>
  <c r="AE719" i="165"/>
  <c r="AM719" i="165" s="1"/>
  <c r="M719" i="165"/>
  <c r="K719" i="165"/>
  <c r="J719" i="165"/>
  <c r="I719" i="165"/>
  <c r="H719" i="165"/>
  <c r="B719" i="165"/>
  <c r="AV718" i="165"/>
  <c r="AQ718" i="165"/>
  <c r="AW718" i="165" s="1"/>
  <c r="AY718" i="165" s="1"/>
  <c r="AL718" i="165"/>
  <c r="AE718" i="165"/>
  <c r="AM718" i="165" s="1"/>
  <c r="M718" i="165"/>
  <c r="K718" i="165"/>
  <c r="J718" i="165"/>
  <c r="I718" i="165"/>
  <c r="H718" i="165"/>
  <c r="B718" i="165"/>
  <c r="BH717" i="165"/>
  <c r="BP717" i="165" s="1"/>
  <c r="BF717" i="165"/>
  <c r="BE717" i="165"/>
  <c r="BD717" i="165"/>
  <c r="BC717" i="165"/>
  <c r="BK717" i="165" s="1"/>
  <c r="AV717" i="165"/>
  <c r="AQ717" i="165"/>
  <c r="AW717" i="165" s="1"/>
  <c r="AL717" i="165"/>
  <c r="AE717" i="165"/>
  <c r="AM717" i="165" s="1"/>
  <c r="M717" i="165"/>
  <c r="K717" i="165"/>
  <c r="J717" i="165"/>
  <c r="I717" i="165"/>
  <c r="H717" i="165"/>
  <c r="B717" i="165"/>
  <c r="BH716" i="165"/>
  <c r="BP716" i="165" s="1"/>
  <c r="BF716" i="165"/>
  <c r="BE716" i="165"/>
  <c r="BD716" i="165"/>
  <c r="BC716" i="165"/>
  <c r="BK716" i="165" s="1"/>
  <c r="AV716" i="165"/>
  <c r="AQ716" i="165"/>
  <c r="AW716" i="165" s="1"/>
  <c r="AL716" i="165"/>
  <c r="AE716" i="165"/>
  <c r="AM716" i="165" s="1"/>
  <c r="M716" i="165"/>
  <c r="K716" i="165"/>
  <c r="J716" i="165"/>
  <c r="I716" i="165"/>
  <c r="H716" i="165"/>
  <c r="B716" i="165"/>
  <c r="BH715" i="165"/>
  <c r="BF715" i="165"/>
  <c r="BE715" i="165"/>
  <c r="BD715" i="165"/>
  <c r="BC715" i="165"/>
  <c r="AV715" i="165"/>
  <c r="AQ715" i="165"/>
  <c r="AW715" i="165" s="1"/>
  <c r="AL715" i="165"/>
  <c r="AE715" i="165"/>
  <c r="AM715" i="165" s="1"/>
  <c r="M715" i="165"/>
  <c r="K715" i="165"/>
  <c r="J715" i="165"/>
  <c r="I715" i="165"/>
  <c r="H715" i="165"/>
  <c r="BK715" i="165" s="1"/>
  <c r="B715" i="165"/>
  <c r="BH714" i="165"/>
  <c r="BF714" i="165"/>
  <c r="BE714" i="165"/>
  <c r="BM714" i="165" s="1"/>
  <c r="BD714" i="165"/>
  <c r="BC714" i="165"/>
  <c r="AV714" i="165"/>
  <c r="AQ714" i="165"/>
  <c r="AW714" i="165" s="1"/>
  <c r="AL714" i="165"/>
  <c r="AE714" i="165"/>
  <c r="AM714" i="165" s="1"/>
  <c r="M714" i="165"/>
  <c r="K714" i="165"/>
  <c r="J714" i="165"/>
  <c r="I714" i="165"/>
  <c r="H714" i="165"/>
  <c r="B714" i="165"/>
  <c r="AV713" i="165"/>
  <c r="AQ713" i="165"/>
  <c r="AW713" i="165" s="1"/>
  <c r="AY713" i="165" s="1"/>
  <c r="AL713" i="165"/>
  <c r="AE713" i="165"/>
  <c r="AM713" i="165" s="1"/>
  <c r="M713" i="165"/>
  <c r="K713" i="165"/>
  <c r="J713" i="165"/>
  <c r="I713" i="165"/>
  <c r="H713" i="165"/>
  <c r="B713" i="165"/>
  <c r="BN712" i="165"/>
  <c r="BM712" i="165"/>
  <c r="BL712" i="165"/>
  <c r="BK712" i="165"/>
  <c r="BH712" i="165"/>
  <c r="AW712" i="165"/>
  <c r="AV712" i="165"/>
  <c r="AQ712" i="165"/>
  <c r="AL712" i="165"/>
  <c r="AE712" i="165"/>
  <c r="AM712" i="165" s="1"/>
  <c r="M712" i="165"/>
  <c r="B712" i="165"/>
  <c r="BH711" i="165"/>
  <c r="BF711" i="165"/>
  <c r="BE711" i="165"/>
  <c r="BM711" i="165" s="1"/>
  <c r="BD711" i="165"/>
  <c r="BC711" i="165"/>
  <c r="AV711" i="165"/>
  <c r="AQ711" i="165"/>
  <c r="AW711" i="165" s="1"/>
  <c r="AL711" i="165"/>
  <c r="AE711" i="165"/>
  <c r="AM711" i="165" s="1"/>
  <c r="M711" i="165"/>
  <c r="K711" i="165"/>
  <c r="J711" i="165"/>
  <c r="I711" i="165"/>
  <c r="H711" i="165"/>
  <c r="BK711" i="165" s="1"/>
  <c r="B711" i="165"/>
  <c r="BH710" i="165"/>
  <c r="BF710" i="165"/>
  <c r="BE710" i="165"/>
  <c r="BM710" i="165" s="1"/>
  <c r="BD710" i="165"/>
  <c r="BC710" i="165"/>
  <c r="AV710" i="165"/>
  <c r="AQ710" i="165"/>
  <c r="AW710" i="165" s="1"/>
  <c r="AL710" i="165"/>
  <c r="AE710" i="165"/>
  <c r="AM710" i="165" s="1"/>
  <c r="M710" i="165"/>
  <c r="K710" i="165"/>
  <c r="J710" i="165"/>
  <c r="I710" i="165"/>
  <c r="H710" i="165"/>
  <c r="B710" i="165"/>
  <c r="AV709" i="165"/>
  <c r="AQ709" i="165"/>
  <c r="AW709" i="165" s="1"/>
  <c r="AY709" i="165" s="1"/>
  <c r="AL709" i="165"/>
  <c r="AE709" i="165"/>
  <c r="AM709" i="165" s="1"/>
  <c r="M709" i="165"/>
  <c r="K709" i="165"/>
  <c r="J709" i="165"/>
  <c r="I709" i="165"/>
  <c r="H709" i="165"/>
  <c r="B709" i="165"/>
  <c r="BH708" i="165"/>
  <c r="BF708" i="165"/>
  <c r="BE708" i="165"/>
  <c r="BD708" i="165"/>
  <c r="BC708" i="165"/>
  <c r="AV708" i="165"/>
  <c r="AQ708" i="165"/>
  <c r="AW708" i="165" s="1"/>
  <c r="AL708" i="165"/>
  <c r="AE708" i="165"/>
  <c r="AM708" i="165" s="1"/>
  <c r="M708" i="165"/>
  <c r="K708" i="165"/>
  <c r="J708" i="165"/>
  <c r="I708" i="165"/>
  <c r="H708" i="165"/>
  <c r="B708" i="165"/>
  <c r="BH707" i="165"/>
  <c r="BF707" i="165"/>
  <c r="BN707" i="165" s="1"/>
  <c r="BE707" i="165"/>
  <c r="BM707" i="165" s="1"/>
  <c r="BD707" i="165"/>
  <c r="BC707" i="165"/>
  <c r="AV707" i="165"/>
  <c r="AQ707" i="165"/>
  <c r="AW707" i="165" s="1"/>
  <c r="AL707" i="165"/>
  <c r="AE707" i="165"/>
  <c r="AM707" i="165" s="1"/>
  <c r="M707" i="165"/>
  <c r="K707" i="165"/>
  <c r="J707" i="165"/>
  <c r="I707" i="165"/>
  <c r="H707" i="165"/>
  <c r="B707" i="165"/>
  <c r="BH706" i="165"/>
  <c r="BF706" i="165"/>
  <c r="BE706" i="165"/>
  <c r="BM706" i="165" s="1"/>
  <c r="BD706" i="165"/>
  <c r="BC706" i="165"/>
  <c r="AV706" i="165"/>
  <c r="AQ706" i="165"/>
  <c r="AW706" i="165" s="1"/>
  <c r="AL706" i="165"/>
  <c r="AE706" i="165"/>
  <c r="AM706" i="165" s="1"/>
  <c r="M706" i="165"/>
  <c r="K706" i="165"/>
  <c r="J706" i="165"/>
  <c r="I706" i="165"/>
  <c r="H706" i="165"/>
  <c r="B706" i="165"/>
  <c r="AV705" i="165"/>
  <c r="AQ705" i="165"/>
  <c r="AW705" i="165" s="1"/>
  <c r="AY705" i="165" s="1"/>
  <c r="AL705" i="165"/>
  <c r="AE705" i="165"/>
  <c r="AM705" i="165" s="1"/>
  <c r="M705" i="165"/>
  <c r="K705" i="165"/>
  <c r="J705" i="165"/>
  <c r="I705" i="165"/>
  <c r="H705" i="165"/>
  <c r="B705" i="165"/>
  <c r="AW704" i="165"/>
  <c r="AY704" i="165" s="1"/>
  <c r="AV704" i="165"/>
  <c r="AQ704" i="165"/>
  <c r="AM704" i="165"/>
  <c r="AO704" i="165" s="1"/>
  <c r="AL704" i="165"/>
  <c r="AE704" i="165"/>
  <c r="M704" i="165"/>
  <c r="L704" i="165"/>
  <c r="N704" i="165" s="1"/>
  <c r="K704" i="165"/>
  <c r="J704" i="165"/>
  <c r="I704" i="165"/>
  <c r="H704" i="165"/>
  <c r="B704" i="165"/>
  <c r="AV703" i="165"/>
  <c r="AQ703" i="165"/>
  <c r="AW703" i="165" s="1"/>
  <c r="AY703" i="165" s="1"/>
  <c r="AL703" i="165"/>
  <c r="AE703" i="165"/>
  <c r="AM703" i="165" s="1"/>
  <c r="M703" i="165"/>
  <c r="K703" i="165"/>
  <c r="J703" i="165"/>
  <c r="I703" i="165"/>
  <c r="H703" i="165"/>
  <c r="B703" i="165"/>
  <c r="AY702" i="165"/>
  <c r="AU702" i="165"/>
  <c r="AV702" i="165" s="1"/>
  <c r="AQ702" i="165"/>
  <c r="AO702" i="165"/>
  <c r="AE702" i="165"/>
  <c r="AK702" i="165" s="1"/>
  <c r="M702" i="165"/>
  <c r="L702" i="165"/>
  <c r="J702" i="165"/>
  <c r="I702" i="165"/>
  <c r="H702" i="165"/>
  <c r="B702" i="165"/>
  <c r="AY701" i="165"/>
  <c r="AQ701" i="165"/>
  <c r="AU701" i="165" s="1"/>
  <c r="AV701" i="165" s="1"/>
  <c r="AO701" i="165"/>
  <c r="AE701" i="165"/>
  <c r="AK701" i="165" s="1"/>
  <c r="K701" i="165" s="1"/>
  <c r="M701" i="165"/>
  <c r="L701" i="165"/>
  <c r="J701" i="165"/>
  <c r="I701" i="165"/>
  <c r="H701" i="165"/>
  <c r="B701" i="165"/>
  <c r="AY700" i="165"/>
  <c r="AQ700" i="165"/>
  <c r="AU700" i="165" s="1"/>
  <c r="AV700" i="165" s="1"/>
  <c r="AO700" i="165"/>
  <c r="AE700" i="165"/>
  <c r="AK700" i="165" s="1"/>
  <c r="M700" i="165"/>
  <c r="L700" i="165"/>
  <c r="J700" i="165"/>
  <c r="I700" i="165"/>
  <c r="H700" i="165"/>
  <c r="B700" i="165"/>
  <c r="AV699" i="165"/>
  <c r="AQ699" i="165"/>
  <c r="AW699" i="165" s="1"/>
  <c r="AY699" i="165" s="1"/>
  <c r="AL699" i="165"/>
  <c r="AE699" i="165"/>
  <c r="AM699" i="165" s="1"/>
  <c r="AO699" i="165" s="1"/>
  <c r="M699" i="165"/>
  <c r="K699" i="165"/>
  <c r="J699" i="165"/>
  <c r="I699" i="165"/>
  <c r="H699" i="165"/>
  <c r="B699" i="165"/>
  <c r="AY698" i="165"/>
  <c r="AQ698" i="165"/>
  <c r="AU698" i="165" s="1"/>
  <c r="AV698" i="165" s="1"/>
  <c r="AO698" i="165"/>
  <c r="AE698" i="165"/>
  <c r="AK698" i="165" s="1"/>
  <c r="K698" i="165" s="1"/>
  <c r="M698" i="165"/>
  <c r="N698" i="165" s="1"/>
  <c r="L698" i="165"/>
  <c r="J698" i="165"/>
  <c r="I698" i="165"/>
  <c r="H698" i="165"/>
  <c r="B698" i="165"/>
  <c r="AY697" i="165"/>
  <c r="AQ697" i="165"/>
  <c r="AU697" i="165" s="1"/>
  <c r="AV697" i="165" s="1"/>
  <c r="AO697" i="165"/>
  <c r="AE697" i="165"/>
  <c r="AK697" i="165" s="1"/>
  <c r="M697" i="165"/>
  <c r="L697" i="165"/>
  <c r="J697" i="165"/>
  <c r="I697" i="165"/>
  <c r="H697" i="165"/>
  <c r="B697" i="165"/>
  <c r="AY696" i="165"/>
  <c r="AQ696" i="165"/>
  <c r="AU696" i="165" s="1"/>
  <c r="AV696" i="165" s="1"/>
  <c r="AO696" i="165"/>
  <c r="AE696" i="165"/>
  <c r="AK696" i="165" s="1"/>
  <c r="K696" i="165" s="1"/>
  <c r="N696" i="165"/>
  <c r="M696" i="165"/>
  <c r="L696" i="165"/>
  <c r="J696" i="165"/>
  <c r="I696" i="165"/>
  <c r="H696" i="165"/>
  <c r="B696" i="165"/>
  <c r="AY695" i="165"/>
  <c r="AS695" i="165"/>
  <c r="AV695" i="165" s="1"/>
  <c r="AQ695" i="165"/>
  <c r="AO695" i="165"/>
  <c r="AE695" i="165"/>
  <c r="AI695" i="165" s="1"/>
  <c r="M695" i="165"/>
  <c r="L695" i="165"/>
  <c r="K695" i="165"/>
  <c r="J695" i="165"/>
  <c r="H695" i="165"/>
  <c r="B695" i="165"/>
  <c r="AV694" i="165"/>
  <c r="AQ694" i="165"/>
  <c r="AW694" i="165" s="1"/>
  <c r="AY694" i="165" s="1"/>
  <c r="AL694" i="165"/>
  <c r="AE694" i="165"/>
  <c r="AM694" i="165" s="1"/>
  <c r="AO694" i="165" s="1"/>
  <c r="M694" i="165"/>
  <c r="K694" i="165"/>
  <c r="J694" i="165"/>
  <c r="I694" i="165"/>
  <c r="H694" i="165"/>
  <c r="B694" i="165"/>
  <c r="AY693" i="165"/>
  <c r="AQ693" i="165"/>
  <c r="AU693" i="165" s="1"/>
  <c r="AV693" i="165" s="1"/>
  <c r="AO693" i="165"/>
  <c r="AE693" i="165"/>
  <c r="AK693" i="165" s="1"/>
  <c r="M693" i="165"/>
  <c r="L693" i="165"/>
  <c r="J693" i="165"/>
  <c r="I693" i="165"/>
  <c r="H693" i="165"/>
  <c r="B693" i="165"/>
  <c r="AY692" i="165"/>
  <c r="AQ692" i="165"/>
  <c r="AU692" i="165" s="1"/>
  <c r="AV692" i="165" s="1"/>
  <c r="AO692" i="165"/>
  <c r="AE692" i="165"/>
  <c r="AK692" i="165" s="1"/>
  <c r="K692" i="165" s="1"/>
  <c r="M692" i="165"/>
  <c r="L692" i="165"/>
  <c r="N692" i="165" s="1"/>
  <c r="J692" i="165"/>
  <c r="I692" i="165"/>
  <c r="H692" i="165"/>
  <c r="B692" i="165"/>
  <c r="AY691" i="165"/>
  <c r="AQ691" i="165"/>
  <c r="AU691" i="165" s="1"/>
  <c r="AV691" i="165" s="1"/>
  <c r="AO691" i="165"/>
  <c r="AK691" i="165"/>
  <c r="AE691" i="165"/>
  <c r="M691" i="165"/>
  <c r="L691" i="165"/>
  <c r="N691" i="165" s="1"/>
  <c r="J691" i="165"/>
  <c r="I691" i="165"/>
  <c r="H691" i="165"/>
  <c r="B691" i="165"/>
  <c r="AY690" i="165"/>
  <c r="AQ690" i="165"/>
  <c r="AS690" i="165" s="1"/>
  <c r="AV690" i="165" s="1"/>
  <c r="AO690" i="165"/>
  <c r="AI690" i="165"/>
  <c r="AL690" i="165" s="1"/>
  <c r="AE690" i="165"/>
  <c r="M690" i="165"/>
  <c r="L690" i="165"/>
  <c r="N690" i="165" s="1"/>
  <c r="K690" i="165"/>
  <c r="J690" i="165"/>
  <c r="H690" i="165"/>
  <c r="B690" i="165"/>
  <c r="AV689" i="165"/>
  <c r="AQ689" i="165"/>
  <c r="AW689" i="165" s="1"/>
  <c r="AY689" i="165" s="1"/>
  <c r="AL689" i="165"/>
  <c r="AE689" i="165"/>
  <c r="AM689" i="165" s="1"/>
  <c r="AO689" i="165" s="1"/>
  <c r="M689" i="165"/>
  <c r="K689" i="165"/>
  <c r="J689" i="165"/>
  <c r="I689" i="165"/>
  <c r="H689" i="165"/>
  <c r="B689" i="165"/>
  <c r="BH688" i="165"/>
  <c r="BP688" i="165" s="1"/>
  <c r="BG688" i="165"/>
  <c r="BF688" i="165"/>
  <c r="BE688" i="165"/>
  <c r="BC688" i="165"/>
  <c r="AY688" i="165"/>
  <c r="AQ688" i="165"/>
  <c r="AS688" i="165" s="1"/>
  <c r="AO688" i="165"/>
  <c r="AE688" i="165"/>
  <c r="AI688" i="165" s="1"/>
  <c r="M688" i="165"/>
  <c r="L688" i="165"/>
  <c r="K688" i="165"/>
  <c r="J688" i="165"/>
  <c r="H688" i="165"/>
  <c r="B688" i="165"/>
  <c r="BH687" i="165"/>
  <c r="BF687" i="165"/>
  <c r="BE687" i="165"/>
  <c r="BM687" i="165" s="1"/>
  <c r="BD687" i="165"/>
  <c r="BL687" i="165" s="1"/>
  <c r="BC687" i="165"/>
  <c r="AV687" i="165"/>
  <c r="AQ687" i="165"/>
  <c r="AW687" i="165" s="1"/>
  <c r="AL687" i="165"/>
  <c r="AE687" i="165"/>
  <c r="AM687" i="165" s="1"/>
  <c r="L687" i="165" s="1"/>
  <c r="M687" i="165"/>
  <c r="BP687" i="165" s="1"/>
  <c r="K687" i="165"/>
  <c r="BN687" i="165" s="1"/>
  <c r="J687" i="165"/>
  <c r="I687" i="165"/>
  <c r="H687" i="165"/>
  <c r="B687" i="165"/>
  <c r="BH686" i="165"/>
  <c r="BG686" i="165"/>
  <c r="BI686" i="165" s="1"/>
  <c r="BE686" i="165"/>
  <c r="BD686" i="165"/>
  <c r="BC686" i="165"/>
  <c r="AY686" i="165"/>
  <c r="AQ686" i="165"/>
  <c r="AU686" i="165" s="1"/>
  <c r="AO686" i="165"/>
  <c r="AE686" i="165"/>
  <c r="AK686" i="165" s="1"/>
  <c r="M686" i="165"/>
  <c r="N686" i="165" s="1"/>
  <c r="L686" i="165"/>
  <c r="J686" i="165"/>
  <c r="I686" i="165"/>
  <c r="H686" i="165"/>
  <c r="B686" i="165"/>
  <c r="BH685" i="165"/>
  <c r="BG685" i="165"/>
  <c r="BE685" i="165"/>
  <c r="BD685" i="165"/>
  <c r="BL685" i="165" s="1"/>
  <c r="BC685" i="165"/>
  <c r="AY685" i="165"/>
  <c r="AQ685" i="165"/>
  <c r="AU685" i="165" s="1"/>
  <c r="AO685" i="165"/>
  <c r="AE685" i="165"/>
  <c r="AK685" i="165" s="1"/>
  <c r="M685" i="165"/>
  <c r="L685" i="165"/>
  <c r="J685" i="165"/>
  <c r="I685" i="165"/>
  <c r="H685" i="165"/>
  <c r="B685" i="165"/>
  <c r="BH684" i="165"/>
  <c r="BG684" i="165"/>
  <c r="BI684" i="165" s="1"/>
  <c r="BE684" i="165"/>
  <c r="BD684" i="165"/>
  <c r="BC684" i="165"/>
  <c r="AY684" i="165"/>
  <c r="AQ684" i="165"/>
  <c r="AU684" i="165" s="1"/>
  <c r="AO684" i="165"/>
  <c r="AE684" i="165"/>
  <c r="AK684" i="165" s="1"/>
  <c r="M684" i="165"/>
  <c r="N684" i="165" s="1"/>
  <c r="L684" i="165"/>
  <c r="J684" i="165"/>
  <c r="I684" i="165"/>
  <c r="H684" i="165"/>
  <c r="B684" i="165"/>
  <c r="BH683" i="165"/>
  <c r="BG683" i="165"/>
  <c r="BE683" i="165"/>
  <c r="BD683" i="165"/>
  <c r="BL683" i="165" s="1"/>
  <c r="BC683" i="165"/>
  <c r="AY683" i="165"/>
  <c r="AQ683" i="165"/>
  <c r="AU683" i="165" s="1"/>
  <c r="AO683" i="165"/>
  <c r="AE683" i="165"/>
  <c r="AK683" i="165" s="1"/>
  <c r="M683" i="165"/>
  <c r="L683" i="165"/>
  <c r="J683" i="165"/>
  <c r="I683" i="165"/>
  <c r="H683" i="165"/>
  <c r="B683" i="165"/>
  <c r="BH682" i="165"/>
  <c r="BG682" i="165"/>
  <c r="BI682" i="165" s="1"/>
  <c r="BE682" i="165"/>
  <c r="BD682" i="165"/>
  <c r="BC682" i="165"/>
  <c r="AY682" i="165"/>
  <c r="AQ682" i="165"/>
  <c r="AU682" i="165" s="1"/>
  <c r="AO682" i="165"/>
  <c r="AE682" i="165"/>
  <c r="AK682" i="165" s="1"/>
  <c r="M682" i="165"/>
  <c r="N682" i="165" s="1"/>
  <c r="L682" i="165"/>
  <c r="J682" i="165"/>
  <c r="I682" i="165"/>
  <c r="H682" i="165"/>
  <c r="B682" i="165"/>
  <c r="BH681" i="165"/>
  <c r="BG681" i="165"/>
  <c r="BE681" i="165"/>
  <c r="BD681" i="165"/>
  <c r="BL681" i="165" s="1"/>
  <c r="BC681" i="165"/>
  <c r="AY681" i="165"/>
  <c r="AQ681" i="165"/>
  <c r="AU681" i="165" s="1"/>
  <c r="AO681" i="165"/>
  <c r="AE681" i="165"/>
  <c r="AK681" i="165" s="1"/>
  <c r="M681" i="165"/>
  <c r="L681" i="165"/>
  <c r="J681" i="165"/>
  <c r="I681" i="165"/>
  <c r="H681" i="165"/>
  <c r="B681" i="165"/>
  <c r="AV680" i="165"/>
  <c r="AQ680" i="165"/>
  <c r="AW680" i="165" s="1"/>
  <c r="AY680" i="165" s="1"/>
  <c r="AM680" i="165"/>
  <c r="AL680" i="165"/>
  <c r="AE680" i="165"/>
  <c r="M680" i="165"/>
  <c r="K680" i="165"/>
  <c r="J680" i="165"/>
  <c r="I680" i="165"/>
  <c r="H680" i="165"/>
  <c r="B680" i="165"/>
  <c r="BH679" i="165"/>
  <c r="BG679" i="165"/>
  <c r="BE679" i="165"/>
  <c r="BD679" i="165"/>
  <c r="BC679" i="165"/>
  <c r="BK679" i="165" s="1"/>
  <c r="AY679" i="165"/>
  <c r="AQ679" i="165"/>
  <c r="AU679" i="165" s="1"/>
  <c r="AV679" i="165" s="1"/>
  <c r="AO679" i="165"/>
  <c r="AL679" i="165"/>
  <c r="AE679" i="165"/>
  <c r="AK679" i="165" s="1"/>
  <c r="M679" i="165"/>
  <c r="L679" i="165"/>
  <c r="N679" i="165" s="1"/>
  <c r="K679" i="165"/>
  <c r="J679" i="165"/>
  <c r="I679" i="165"/>
  <c r="H679" i="165"/>
  <c r="B679" i="165"/>
  <c r="BH678" i="165"/>
  <c r="BG678" i="165"/>
  <c r="BE678" i="165"/>
  <c r="BM678" i="165" s="1"/>
  <c r="BD678" i="165"/>
  <c r="BC678" i="165"/>
  <c r="AY678" i="165"/>
  <c r="AQ678" i="165"/>
  <c r="AU678" i="165" s="1"/>
  <c r="AV678" i="165" s="1"/>
  <c r="AO678" i="165"/>
  <c r="AE678" i="165"/>
  <c r="AK678" i="165" s="1"/>
  <c r="AL678" i="165" s="1"/>
  <c r="M678" i="165"/>
  <c r="L678" i="165"/>
  <c r="J678" i="165"/>
  <c r="I678" i="165"/>
  <c r="H678" i="165"/>
  <c r="BK678" i="165" s="1"/>
  <c r="B678" i="165"/>
  <c r="BH677" i="165"/>
  <c r="BG677" i="165"/>
  <c r="BE677" i="165"/>
  <c r="BM677" i="165" s="1"/>
  <c r="BD677" i="165"/>
  <c r="BC677" i="165"/>
  <c r="AY677" i="165"/>
  <c r="AQ677" i="165"/>
  <c r="AU677" i="165" s="1"/>
  <c r="AO677" i="165"/>
  <c r="AE677" i="165"/>
  <c r="AK677" i="165" s="1"/>
  <c r="AL677" i="165" s="1"/>
  <c r="M677" i="165"/>
  <c r="L677" i="165"/>
  <c r="J677" i="165"/>
  <c r="I677" i="165"/>
  <c r="H677" i="165"/>
  <c r="B677" i="165"/>
  <c r="BH676" i="165"/>
  <c r="BG676" i="165"/>
  <c r="BO676" i="165" s="1"/>
  <c r="BF676" i="165"/>
  <c r="BE676" i="165"/>
  <c r="BM676" i="165" s="1"/>
  <c r="BD676" i="165"/>
  <c r="BC676" i="165"/>
  <c r="AY676" i="165"/>
  <c r="AQ676" i="165"/>
  <c r="AU676" i="165" s="1"/>
  <c r="AV676" i="165" s="1"/>
  <c r="AO676" i="165"/>
  <c r="AE676" i="165"/>
  <c r="AK676" i="165" s="1"/>
  <c r="M676" i="165"/>
  <c r="L676" i="165"/>
  <c r="J676" i="165"/>
  <c r="I676" i="165"/>
  <c r="H676" i="165"/>
  <c r="B676" i="165"/>
  <c r="BK675" i="165"/>
  <c r="BH675" i="165"/>
  <c r="BG675" i="165"/>
  <c r="BE675" i="165"/>
  <c r="BD675" i="165"/>
  <c r="BC675" i="165"/>
  <c r="AY675" i="165"/>
  <c r="AQ675" i="165"/>
  <c r="AU675" i="165" s="1"/>
  <c r="AO675" i="165"/>
  <c r="AE675" i="165"/>
  <c r="AK675" i="165" s="1"/>
  <c r="AL675" i="165" s="1"/>
  <c r="M675" i="165"/>
  <c r="L675" i="165"/>
  <c r="J675" i="165"/>
  <c r="I675" i="165"/>
  <c r="H675" i="165"/>
  <c r="B675" i="165"/>
  <c r="AV674" i="165"/>
  <c r="AQ674" i="165"/>
  <c r="AW674" i="165" s="1"/>
  <c r="AY674" i="165" s="1"/>
  <c r="AL674" i="165"/>
  <c r="AE674" i="165"/>
  <c r="AM674" i="165" s="1"/>
  <c r="M674" i="165"/>
  <c r="K674" i="165"/>
  <c r="J674" i="165"/>
  <c r="I674" i="165"/>
  <c r="H674" i="165"/>
  <c r="B674" i="165"/>
  <c r="AY673" i="165"/>
  <c r="AV673" i="165"/>
  <c r="AQ673" i="165"/>
  <c r="AT673" i="165" s="1"/>
  <c r="AO673" i="165"/>
  <c r="AE673" i="165"/>
  <c r="AJ673" i="165" s="1"/>
  <c r="J673" i="165" s="1"/>
  <c r="M673" i="165"/>
  <c r="N673" i="165" s="1"/>
  <c r="L673" i="165"/>
  <c r="K673" i="165"/>
  <c r="I673" i="165"/>
  <c r="H673" i="165"/>
  <c r="B673" i="165"/>
  <c r="BH672" i="165"/>
  <c r="BG672" i="165"/>
  <c r="BE672" i="165"/>
  <c r="BD672" i="165"/>
  <c r="BL672" i="165" s="1"/>
  <c r="BC672" i="165"/>
  <c r="AY672" i="165"/>
  <c r="AQ672" i="165"/>
  <c r="AU672" i="165" s="1"/>
  <c r="AO672" i="165"/>
  <c r="AE672" i="165"/>
  <c r="AK672" i="165" s="1"/>
  <c r="M672" i="165"/>
  <c r="L672" i="165"/>
  <c r="J672" i="165"/>
  <c r="I672" i="165"/>
  <c r="H672" i="165"/>
  <c r="B672" i="165"/>
  <c r="AY671" i="165"/>
  <c r="AQ671" i="165"/>
  <c r="AO671" i="165"/>
  <c r="AE671" i="165"/>
  <c r="AJ671" i="165" s="1"/>
  <c r="M671" i="165"/>
  <c r="L671" i="165"/>
  <c r="N671" i="165" s="1"/>
  <c r="K671" i="165"/>
  <c r="I671" i="165"/>
  <c r="H671" i="165"/>
  <c r="B671" i="165"/>
  <c r="BH670" i="165"/>
  <c r="BG670" i="165"/>
  <c r="BO670" i="165" s="1"/>
  <c r="BE670" i="165"/>
  <c r="BD670" i="165"/>
  <c r="BC670" i="165"/>
  <c r="BK670" i="165" s="1"/>
  <c r="AY670" i="165"/>
  <c r="AQ670" i="165"/>
  <c r="AU670" i="165" s="1"/>
  <c r="AV670" i="165" s="1"/>
  <c r="AO670" i="165"/>
  <c r="AE670" i="165"/>
  <c r="AK670" i="165" s="1"/>
  <c r="AL670" i="165" s="1"/>
  <c r="M670" i="165"/>
  <c r="N670" i="165" s="1"/>
  <c r="L670" i="165"/>
  <c r="J670" i="165"/>
  <c r="I670" i="165"/>
  <c r="H670" i="165"/>
  <c r="B670" i="165"/>
  <c r="BH669" i="165"/>
  <c r="BF669" i="165"/>
  <c r="BE669" i="165"/>
  <c r="BD669" i="165"/>
  <c r="BC669" i="165"/>
  <c r="BK669" i="165" s="1"/>
  <c r="AW669" i="165"/>
  <c r="BG669" i="165" s="1"/>
  <c r="BI669" i="165" s="1"/>
  <c r="AV669" i="165"/>
  <c r="AQ669" i="165"/>
  <c r="AL669" i="165"/>
  <c r="AE669" i="165"/>
  <c r="AM669" i="165" s="1"/>
  <c r="L669" i="165" s="1"/>
  <c r="N669" i="165" s="1"/>
  <c r="M669" i="165"/>
  <c r="K669" i="165"/>
  <c r="J669" i="165"/>
  <c r="I669" i="165"/>
  <c r="H669" i="165"/>
  <c r="B669" i="165"/>
  <c r="BH668" i="165"/>
  <c r="BF668" i="165"/>
  <c r="BE668" i="165"/>
  <c r="BD668" i="165"/>
  <c r="BC668" i="165"/>
  <c r="AV668" i="165"/>
  <c r="AQ668" i="165"/>
  <c r="AW668" i="165" s="1"/>
  <c r="BG668" i="165" s="1"/>
  <c r="AL668" i="165"/>
  <c r="AE668" i="165"/>
  <c r="AM668" i="165" s="1"/>
  <c r="L668" i="165" s="1"/>
  <c r="M668" i="165"/>
  <c r="K668" i="165"/>
  <c r="J668" i="165"/>
  <c r="I668" i="165"/>
  <c r="H668" i="165"/>
  <c r="B668" i="165"/>
  <c r="BH667" i="165"/>
  <c r="BF667" i="165"/>
  <c r="BE667" i="165"/>
  <c r="BD667" i="165"/>
  <c r="BC667" i="165"/>
  <c r="BK667" i="165" s="1"/>
  <c r="AW667" i="165"/>
  <c r="BG667" i="165" s="1"/>
  <c r="AV667" i="165"/>
  <c r="AQ667" i="165"/>
  <c r="AL667" i="165"/>
  <c r="AE667" i="165"/>
  <c r="AM667" i="165" s="1"/>
  <c r="L667" i="165" s="1"/>
  <c r="N667" i="165" s="1"/>
  <c r="M667" i="165"/>
  <c r="K667" i="165"/>
  <c r="J667" i="165"/>
  <c r="I667" i="165"/>
  <c r="H667" i="165"/>
  <c r="B667" i="165"/>
  <c r="BH666" i="165"/>
  <c r="BF666" i="165"/>
  <c r="BE666" i="165"/>
  <c r="BD666" i="165"/>
  <c r="BC666" i="165"/>
  <c r="AV666" i="165"/>
  <c r="AQ666" i="165"/>
  <c r="AW666" i="165" s="1"/>
  <c r="BG666" i="165" s="1"/>
  <c r="AL666" i="165"/>
  <c r="AE666" i="165"/>
  <c r="AM666" i="165" s="1"/>
  <c r="L666" i="165" s="1"/>
  <c r="M666" i="165"/>
  <c r="K666" i="165"/>
  <c r="J666" i="165"/>
  <c r="I666" i="165"/>
  <c r="H666" i="165"/>
  <c r="B666" i="165"/>
  <c r="BH665" i="165"/>
  <c r="BF665" i="165"/>
  <c r="BE665" i="165"/>
  <c r="BD665" i="165"/>
  <c r="BC665" i="165"/>
  <c r="BK665" i="165" s="1"/>
  <c r="AW665" i="165"/>
  <c r="BG665" i="165" s="1"/>
  <c r="AV665" i="165"/>
  <c r="AQ665" i="165"/>
  <c r="AL665" i="165"/>
  <c r="AE665" i="165"/>
  <c r="AM665" i="165" s="1"/>
  <c r="L665" i="165" s="1"/>
  <c r="N665" i="165" s="1"/>
  <c r="M665" i="165"/>
  <c r="K665" i="165"/>
  <c r="J665" i="165"/>
  <c r="I665" i="165"/>
  <c r="H665" i="165"/>
  <c r="B665" i="165"/>
  <c r="BH664" i="165"/>
  <c r="BF664" i="165"/>
  <c r="BE664" i="165"/>
  <c r="BD664" i="165"/>
  <c r="BC664" i="165"/>
  <c r="AV664" i="165"/>
  <c r="AQ664" i="165"/>
  <c r="AW664" i="165" s="1"/>
  <c r="BG664" i="165" s="1"/>
  <c r="AL664" i="165"/>
  <c r="AE664" i="165"/>
  <c r="AM664" i="165" s="1"/>
  <c r="L664" i="165" s="1"/>
  <c r="M664" i="165"/>
  <c r="K664" i="165"/>
  <c r="J664" i="165"/>
  <c r="I664" i="165"/>
  <c r="H664" i="165"/>
  <c r="B664" i="165"/>
  <c r="BH663" i="165"/>
  <c r="BF663" i="165"/>
  <c r="BE663" i="165"/>
  <c r="BD663" i="165"/>
  <c r="BC663" i="165"/>
  <c r="BK663" i="165" s="1"/>
  <c r="AW663" i="165"/>
  <c r="BG663" i="165" s="1"/>
  <c r="AV663" i="165"/>
  <c r="AQ663" i="165"/>
  <c r="AL663" i="165"/>
  <c r="AE663" i="165"/>
  <c r="AM663" i="165" s="1"/>
  <c r="L663" i="165" s="1"/>
  <c r="N663" i="165" s="1"/>
  <c r="M663" i="165"/>
  <c r="K663" i="165"/>
  <c r="J663" i="165"/>
  <c r="I663" i="165"/>
  <c r="H663" i="165"/>
  <c r="B663" i="165"/>
  <c r="BH662" i="165"/>
  <c r="BF662" i="165"/>
  <c r="BE662" i="165"/>
  <c r="BD662" i="165"/>
  <c r="BC662" i="165"/>
  <c r="AV662" i="165"/>
  <c r="AQ662" i="165"/>
  <c r="AW662" i="165" s="1"/>
  <c r="BG662" i="165" s="1"/>
  <c r="AL662" i="165"/>
  <c r="AE662" i="165"/>
  <c r="AM662" i="165" s="1"/>
  <c r="L662" i="165" s="1"/>
  <c r="M662" i="165"/>
  <c r="K662" i="165"/>
  <c r="J662" i="165"/>
  <c r="I662" i="165"/>
  <c r="H662" i="165"/>
  <c r="B662" i="165"/>
  <c r="BH661" i="165"/>
  <c r="BF661" i="165"/>
  <c r="BN661" i="165" s="1"/>
  <c r="BE661" i="165"/>
  <c r="BM661" i="165" s="1"/>
  <c r="BD661" i="165"/>
  <c r="BC661" i="165"/>
  <c r="AV661" i="165"/>
  <c r="AQ661" i="165"/>
  <c r="AL661" i="165"/>
  <c r="AE661" i="165"/>
  <c r="AM661" i="165" s="1"/>
  <c r="M661" i="165"/>
  <c r="K661" i="165"/>
  <c r="J661" i="165"/>
  <c r="I661" i="165"/>
  <c r="H661" i="165"/>
  <c r="B661" i="165"/>
  <c r="BH660" i="165"/>
  <c r="BF660" i="165"/>
  <c r="BE660" i="165"/>
  <c r="BD660" i="165"/>
  <c r="BC660" i="165"/>
  <c r="AV660" i="165"/>
  <c r="AQ660" i="165"/>
  <c r="AL660" i="165"/>
  <c r="AE660" i="165"/>
  <c r="AM660" i="165" s="1"/>
  <c r="M660" i="165"/>
  <c r="K660" i="165"/>
  <c r="J660" i="165"/>
  <c r="I660" i="165"/>
  <c r="H660" i="165"/>
  <c r="B660" i="165"/>
  <c r="BH659" i="165"/>
  <c r="BG659" i="165"/>
  <c r="BO659" i="165" s="1"/>
  <c r="BF659" i="165"/>
  <c r="BN659" i="165" s="1"/>
  <c r="BE659" i="165"/>
  <c r="BC659" i="165"/>
  <c r="AY659" i="165"/>
  <c r="AQ659" i="165"/>
  <c r="AO659" i="165"/>
  <c r="AE659" i="165"/>
  <c r="M659" i="165"/>
  <c r="N659" i="165" s="1"/>
  <c r="L659" i="165"/>
  <c r="K659" i="165"/>
  <c r="J659" i="165"/>
  <c r="H659" i="165"/>
  <c r="BK659" i="165" s="1"/>
  <c r="B659" i="165"/>
  <c r="BH658" i="165"/>
  <c r="BG658" i="165"/>
  <c r="BO658" i="165" s="1"/>
  <c r="BF658" i="165"/>
  <c r="BN658" i="165" s="1"/>
  <c r="BE658" i="165"/>
  <c r="BC658" i="165"/>
  <c r="AY658" i="165"/>
  <c r="AQ658" i="165"/>
  <c r="AO658" i="165"/>
  <c r="AE658" i="165"/>
  <c r="N658" i="165"/>
  <c r="M658" i="165"/>
  <c r="L658" i="165"/>
  <c r="K658" i="165"/>
  <c r="J658" i="165"/>
  <c r="H658" i="165"/>
  <c r="B658" i="165"/>
  <c r="BH657" i="165"/>
  <c r="BG657" i="165"/>
  <c r="BF657" i="165"/>
  <c r="BE657" i="165"/>
  <c r="BC657" i="165"/>
  <c r="AY657" i="165"/>
  <c r="AQ657" i="165"/>
  <c r="AO657" i="165"/>
  <c r="AE657" i="165"/>
  <c r="M657" i="165"/>
  <c r="L657" i="165"/>
  <c r="N657" i="165" s="1"/>
  <c r="K657" i="165"/>
  <c r="BN657" i="165" s="1"/>
  <c r="J657" i="165"/>
  <c r="H657" i="165"/>
  <c r="B657" i="165"/>
  <c r="BI656" i="165"/>
  <c r="BH656" i="165"/>
  <c r="BG656" i="165"/>
  <c r="BE656" i="165"/>
  <c r="BD656" i="165"/>
  <c r="BL656" i="165" s="1"/>
  <c r="BC656" i="165"/>
  <c r="AY656" i="165"/>
  <c r="AQ656" i="165"/>
  <c r="AO656" i="165"/>
  <c r="AE656" i="165"/>
  <c r="AK656" i="165" s="1"/>
  <c r="M656" i="165"/>
  <c r="L656" i="165"/>
  <c r="N656" i="165" s="1"/>
  <c r="J656" i="165"/>
  <c r="I656" i="165"/>
  <c r="H656" i="165"/>
  <c r="B656" i="165"/>
  <c r="BI655" i="165"/>
  <c r="BH655" i="165"/>
  <c r="BP655" i="165" s="1"/>
  <c r="BG655" i="165"/>
  <c r="BE655" i="165"/>
  <c r="BD655" i="165"/>
  <c r="BL655" i="165" s="1"/>
  <c r="BC655" i="165"/>
  <c r="BK655" i="165" s="1"/>
  <c r="AY655" i="165"/>
  <c r="AQ655" i="165"/>
  <c r="AO655" i="165"/>
  <c r="AE655" i="165"/>
  <c r="AK655" i="165" s="1"/>
  <c r="M655" i="165"/>
  <c r="L655" i="165"/>
  <c r="N655" i="165" s="1"/>
  <c r="J655" i="165"/>
  <c r="I655" i="165"/>
  <c r="H655" i="165"/>
  <c r="B655" i="165"/>
  <c r="BH654" i="165"/>
  <c r="BP654" i="165" s="1"/>
  <c r="BF654" i="165"/>
  <c r="BN654" i="165" s="1"/>
  <c r="BE654" i="165"/>
  <c r="BD654" i="165"/>
  <c r="BC654" i="165"/>
  <c r="BK654" i="165" s="1"/>
  <c r="AV654" i="165"/>
  <c r="AQ654" i="165"/>
  <c r="AL654" i="165"/>
  <c r="AW654" i="165" s="1"/>
  <c r="AE654" i="165"/>
  <c r="AM654" i="165" s="1"/>
  <c r="M654" i="165"/>
  <c r="K654" i="165"/>
  <c r="J654" i="165"/>
  <c r="I654" i="165"/>
  <c r="H654" i="165"/>
  <c r="B654" i="165"/>
  <c r="BH653" i="165"/>
  <c r="BG653" i="165"/>
  <c r="BO653" i="165" s="1"/>
  <c r="BE653" i="165"/>
  <c r="BD653" i="165"/>
  <c r="BC653" i="165"/>
  <c r="AY653" i="165"/>
  <c r="AQ653" i="165"/>
  <c r="AO653" i="165"/>
  <c r="AE653" i="165"/>
  <c r="AK653" i="165" s="1"/>
  <c r="N653" i="165"/>
  <c r="M653" i="165"/>
  <c r="L653" i="165"/>
  <c r="J653" i="165"/>
  <c r="I653" i="165"/>
  <c r="H653" i="165"/>
  <c r="B653" i="165"/>
  <c r="BH652" i="165"/>
  <c r="BI652" i="165" s="1"/>
  <c r="BG652" i="165"/>
  <c r="BO652" i="165" s="1"/>
  <c r="BE652" i="165"/>
  <c r="BD652" i="165"/>
  <c r="BC652" i="165"/>
  <c r="AY652" i="165"/>
  <c r="AQ652" i="165"/>
  <c r="AO652" i="165"/>
  <c r="AE652" i="165"/>
  <c r="AK652" i="165" s="1"/>
  <c r="M652" i="165"/>
  <c r="L652" i="165"/>
  <c r="J652" i="165"/>
  <c r="I652" i="165"/>
  <c r="H652" i="165"/>
  <c r="B652" i="165"/>
  <c r="BH651" i="165"/>
  <c r="BG651" i="165"/>
  <c r="BO651" i="165" s="1"/>
  <c r="BE651" i="165"/>
  <c r="BD651" i="165"/>
  <c r="BC651" i="165"/>
  <c r="BK651" i="165" s="1"/>
  <c r="AY651" i="165"/>
  <c r="AQ651" i="165"/>
  <c r="AO651" i="165"/>
  <c r="AE651" i="165"/>
  <c r="AK651" i="165" s="1"/>
  <c r="M651" i="165"/>
  <c r="L651" i="165"/>
  <c r="J651" i="165"/>
  <c r="I651" i="165"/>
  <c r="H651" i="165"/>
  <c r="B651" i="165"/>
  <c r="BH650" i="165"/>
  <c r="BP650" i="165" s="1"/>
  <c r="BG650" i="165"/>
  <c r="BI650" i="165" s="1"/>
  <c r="BE650" i="165"/>
  <c r="BD650" i="165"/>
  <c r="BC650" i="165"/>
  <c r="BK650" i="165" s="1"/>
  <c r="AY650" i="165"/>
  <c r="AQ650" i="165"/>
  <c r="AO650" i="165"/>
  <c r="AE650" i="165"/>
  <c r="AK650" i="165" s="1"/>
  <c r="N650" i="165"/>
  <c r="M650" i="165"/>
  <c r="L650" i="165"/>
  <c r="J650" i="165"/>
  <c r="I650" i="165"/>
  <c r="H650" i="165"/>
  <c r="B650" i="165"/>
  <c r="BH649" i="165"/>
  <c r="BG649" i="165"/>
  <c r="BO649" i="165" s="1"/>
  <c r="BE649" i="165"/>
  <c r="BD649" i="165"/>
  <c r="BC649" i="165"/>
  <c r="AY649" i="165"/>
  <c r="AQ649" i="165"/>
  <c r="AO649" i="165"/>
  <c r="AE649" i="165"/>
  <c r="AK649" i="165" s="1"/>
  <c r="N649" i="165"/>
  <c r="M649" i="165"/>
  <c r="L649" i="165"/>
  <c r="J649" i="165"/>
  <c r="I649" i="165"/>
  <c r="H649" i="165"/>
  <c r="B649" i="165"/>
  <c r="BH648" i="165"/>
  <c r="BI648" i="165" s="1"/>
  <c r="BG648" i="165"/>
  <c r="BO648" i="165" s="1"/>
  <c r="BE648" i="165"/>
  <c r="BD648" i="165"/>
  <c r="BC648" i="165"/>
  <c r="AY648" i="165"/>
  <c r="AQ648" i="165"/>
  <c r="AO648" i="165"/>
  <c r="AE648" i="165"/>
  <c r="AK648" i="165" s="1"/>
  <c r="M648" i="165"/>
  <c r="L648" i="165"/>
  <c r="J648" i="165"/>
  <c r="I648" i="165"/>
  <c r="H648" i="165"/>
  <c r="B648" i="165"/>
  <c r="BH647" i="165"/>
  <c r="BG647" i="165"/>
  <c r="BO647" i="165" s="1"/>
  <c r="BE647" i="165"/>
  <c r="BD647" i="165"/>
  <c r="BC647" i="165"/>
  <c r="BK647" i="165" s="1"/>
  <c r="AY647" i="165"/>
  <c r="AQ647" i="165"/>
  <c r="AO647" i="165"/>
  <c r="AE647" i="165"/>
  <c r="AK647" i="165" s="1"/>
  <c r="M647" i="165"/>
  <c r="L647" i="165"/>
  <c r="J647" i="165"/>
  <c r="I647" i="165"/>
  <c r="H647" i="165"/>
  <c r="B647" i="165"/>
  <c r="BH646" i="165"/>
  <c r="BP646" i="165" s="1"/>
  <c r="BG646" i="165"/>
  <c r="BI646" i="165" s="1"/>
  <c r="BE646" i="165"/>
  <c r="BD646" i="165"/>
  <c r="BC646" i="165"/>
  <c r="BK646" i="165" s="1"/>
  <c r="AY646" i="165"/>
  <c r="AQ646" i="165"/>
  <c r="AO646" i="165"/>
  <c r="AE646" i="165"/>
  <c r="AK646" i="165" s="1"/>
  <c r="N646" i="165"/>
  <c r="M646" i="165"/>
  <c r="L646" i="165"/>
  <c r="J646" i="165"/>
  <c r="I646" i="165"/>
  <c r="H646" i="165"/>
  <c r="B646" i="165"/>
  <c r="BH645" i="165"/>
  <c r="BG645" i="165"/>
  <c r="BO645" i="165" s="1"/>
  <c r="BE645" i="165"/>
  <c r="BD645" i="165"/>
  <c r="BC645" i="165"/>
  <c r="AY645" i="165"/>
  <c r="AQ645" i="165"/>
  <c r="AO645" i="165"/>
  <c r="AE645" i="165"/>
  <c r="AK645" i="165" s="1"/>
  <c r="N645" i="165"/>
  <c r="M645" i="165"/>
  <c r="L645" i="165"/>
  <c r="J645" i="165"/>
  <c r="I645" i="165"/>
  <c r="H645" i="165"/>
  <c r="B645" i="165"/>
  <c r="BH644" i="165"/>
  <c r="BI644" i="165" s="1"/>
  <c r="BG644" i="165"/>
  <c r="BO644" i="165" s="1"/>
  <c r="BE644" i="165"/>
  <c r="BD644" i="165"/>
  <c r="BC644" i="165"/>
  <c r="AY644" i="165"/>
  <c r="AQ644" i="165"/>
  <c r="AO644" i="165"/>
  <c r="AE644" i="165"/>
  <c r="AK644" i="165" s="1"/>
  <c r="M644" i="165"/>
  <c r="L644" i="165"/>
  <c r="J644" i="165"/>
  <c r="I644" i="165"/>
  <c r="H644" i="165"/>
  <c r="B644" i="165"/>
  <c r="BH643" i="165"/>
  <c r="BF643" i="165"/>
  <c r="BN643" i="165" s="1"/>
  <c r="BE643" i="165"/>
  <c r="BD643" i="165"/>
  <c r="BC643" i="165"/>
  <c r="AV643" i="165"/>
  <c r="AQ643" i="165"/>
  <c r="AL643" i="165"/>
  <c r="AE643" i="165"/>
  <c r="AM643" i="165" s="1"/>
  <c r="M643" i="165"/>
  <c r="K643" i="165"/>
  <c r="J643" i="165"/>
  <c r="I643" i="165"/>
  <c r="H643" i="165"/>
  <c r="B643" i="165"/>
  <c r="BH642" i="165"/>
  <c r="BF642" i="165"/>
  <c r="BE642" i="165"/>
  <c r="BD642" i="165"/>
  <c r="BC642" i="165"/>
  <c r="AV642" i="165"/>
  <c r="AQ642" i="165"/>
  <c r="AL642" i="165"/>
  <c r="AE642" i="165"/>
  <c r="AM642" i="165" s="1"/>
  <c r="M642" i="165"/>
  <c r="K642" i="165"/>
  <c r="J642" i="165"/>
  <c r="I642" i="165"/>
  <c r="H642" i="165"/>
  <c r="B642" i="165"/>
  <c r="BH641" i="165"/>
  <c r="BF641" i="165"/>
  <c r="BE641" i="165"/>
  <c r="BM641" i="165" s="1"/>
  <c r="BD641" i="165"/>
  <c r="BC641" i="165"/>
  <c r="BK641" i="165" s="1"/>
  <c r="AV641" i="165"/>
  <c r="AQ641" i="165"/>
  <c r="AL641" i="165"/>
  <c r="AE641" i="165"/>
  <c r="AM641" i="165" s="1"/>
  <c r="M641" i="165"/>
  <c r="K641" i="165"/>
  <c r="J641" i="165"/>
  <c r="I641" i="165"/>
  <c r="H641" i="165"/>
  <c r="B641" i="165"/>
  <c r="BH640" i="165"/>
  <c r="BF640" i="165"/>
  <c r="BE640" i="165"/>
  <c r="BM640" i="165" s="1"/>
  <c r="BD640" i="165"/>
  <c r="BC640" i="165"/>
  <c r="AV640" i="165"/>
  <c r="AQ640" i="165"/>
  <c r="AL640" i="165"/>
  <c r="AE640" i="165"/>
  <c r="AM640" i="165" s="1"/>
  <c r="M640" i="165"/>
  <c r="K640" i="165"/>
  <c r="J640" i="165"/>
  <c r="I640" i="165"/>
  <c r="H640" i="165"/>
  <c r="B640" i="165"/>
  <c r="BH639" i="165"/>
  <c r="BG639" i="165"/>
  <c r="BE639" i="165"/>
  <c r="BD639" i="165"/>
  <c r="BL639" i="165" s="1"/>
  <c r="BC639" i="165"/>
  <c r="AY639" i="165"/>
  <c r="AQ639" i="165"/>
  <c r="AO639" i="165"/>
  <c r="AE639" i="165"/>
  <c r="AK639" i="165" s="1"/>
  <c r="M639" i="165"/>
  <c r="L639" i="165"/>
  <c r="N639" i="165" s="1"/>
  <c r="J639" i="165"/>
  <c r="I639" i="165"/>
  <c r="H639" i="165"/>
  <c r="B639" i="165"/>
  <c r="BH638" i="165"/>
  <c r="BG638" i="165"/>
  <c r="BE638" i="165"/>
  <c r="BD638" i="165"/>
  <c r="BC638" i="165"/>
  <c r="AY638" i="165"/>
  <c r="AQ638" i="165"/>
  <c r="AO638" i="165"/>
  <c r="AE638" i="165"/>
  <c r="AK638" i="165" s="1"/>
  <c r="M638" i="165"/>
  <c r="L638" i="165"/>
  <c r="N638" i="165" s="1"/>
  <c r="J638" i="165"/>
  <c r="I638" i="165"/>
  <c r="H638" i="165"/>
  <c r="B638" i="165"/>
  <c r="BQ637" i="165"/>
  <c r="BM637" i="165"/>
  <c r="BL637" i="165"/>
  <c r="BK637" i="165"/>
  <c r="BH637" i="165"/>
  <c r="BG637" i="165"/>
  <c r="AY637" i="165"/>
  <c r="AQ637" i="165"/>
  <c r="AO637" i="165"/>
  <c r="AE637" i="165"/>
  <c r="AK637" i="165" s="1"/>
  <c r="M637" i="165"/>
  <c r="L637" i="165"/>
  <c r="BO637" i="165" s="1"/>
  <c r="B637" i="165"/>
  <c r="BQ636" i="165"/>
  <c r="BM636" i="165"/>
  <c r="BL636" i="165"/>
  <c r="BK636" i="165"/>
  <c r="BH636" i="165"/>
  <c r="BG636" i="165"/>
  <c r="BO636" i="165" s="1"/>
  <c r="AY636" i="165"/>
  <c r="AQ636" i="165"/>
  <c r="AO636" i="165"/>
  <c r="AE636" i="165"/>
  <c r="AK636" i="165" s="1"/>
  <c r="M636" i="165"/>
  <c r="L636" i="165"/>
  <c r="B636" i="165"/>
  <c r="AY635" i="165"/>
  <c r="AU635" i="165"/>
  <c r="AV635" i="165" s="1"/>
  <c r="AQ635" i="165"/>
  <c r="AO635" i="165"/>
  <c r="AE635" i="165"/>
  <c r="AK635" i="165" s="1"/>
  <c r="AL635" i="165" s="1"/>
  <c r="M635" i="165"/>
  <c r="L635" i="165"/>
  <c r="J635" i="165"/>
  <c r="I635" i="165"/>
  <c r="H635" i="165"/>
  <c r="B635" i="165"/>
  <c r="AY634" i="165"/>
  <c r="AQ634" i="165"/>
  <c r="AO634" i="165"/>
  <c r="AE634" i="165"/>
  <c r="AK634" i="165" s="1"/>
  <c r="M634" i="165"/>
  <c r="L634" i="165"/>
  <c r="B634" i="165"/>
  <c r="BQ633" i="165"/>
  <c r="BM633" i="165"/>
  <c r="BL633" i="165"/>
  <c r="BK633" i="165"/>
  <c r="BH633" i="165"/>
  <c r="BP633" i="165" s="1"/>
  <c r="BG633" i="165"/>
  <c r="BO633" i="165" s="1"/>
  <c r="AY633" i="165"/>
  <c r="AQ633" i="165"/>
  <c r="AO633" i="165"/>
  <c r="AE633" i="165"/>
  <c r="AK633" i="165" s="1"/>
  <c r="M633" i="165"/>
  <c r="L633" i="165"/>
  <c r="B633" i="165"/>
  <c r="AY632" i="165"/>
  <c r="AQ632" i="165"/>
  <c r="AU632" i="165" s="1"/>
  <c r="AV632" i="165" s="1"/>
  <c r="AO632" i="165"/>
  <c r="AE632" i="165"/>
  <c r="AK632" i="165" s="1"/>
  <c r="AL632" i="165" s="1"/>
  <c r="M632" i="165"/>
  <c r="L632" i="165"/>
  <c r="J632" i="165"/>
  <c r="I632" i="165"/>
  <c r="H632" i="165"/>
  <c r="B632" i="165"/>
  <c r="BH631" i="165"/>
  <c r="BP631" i="165" s="1"/>
  <c r="BG631" i="165"/>
  <c r="BE631" i="165"/>
  <c r="BD631" i="165"/>
  <c r="BC631" i="165"/>
  <c r="BK631" i="165" s="1"/>
  <c r="AY631" i="165"/>
  <c r="AQ631" i="165"/>
  <c r="AU631" i="165" s="1"/>
  <c r="AV631" i="165" s="1"/>
  <c r="AO631" i="165"/>
  <c r="AE631" i="165"/>
  <c r="AK631" i="165" s="1"/>
  <c r="AL631" i="165" s="1"/>
  <c r="M631" i="165"/>
  <c r="L631" i="165"/>
  <c r="J631" i="165"/>
  <c r="I631" i="165"/>
  <c r="H631" i="165"/>
  <c r="B631" i="165"/>
  <c r="BH630" i="165"/>
  <c r="BP630" i="165" s="1"/>
  <c r="BG630" i="165"/>
  <c r="BE630" i="165"/>
  <c r="BD630" i="165"/>
  <c r="BC630" i="165"/>
  <c r="BK630" i="165" s="1"/>
  <c r="AY630" i="165"/>
  <c r="AQ630" i="165"/>
  <c r="AU630" i="165" s="1"/>
  <c r="AV630" i="165" s="1"/>
  <c r="AO630" i="165"/>
  <c r="AE630" i="165"/>
  <c r="AK630" i="165" s="1"/>
  <c r="AL630" i="165" s="1"/>
  <c r="M630" i="165"/>
  <c r="L630" i="165"/>
  <c r="J630" i="165"/>
  <c r="I630" i="165"/>
  <c r="H630" i="165"/>
  <c r="B630" i="165"/>
  <c r="BH629" i="165"/>
  <c r="BP629" i="165" s="1"/>
  <c r="BG629" i="165"/>
  <c r="BE629" i="165"/>
  <c r="BD629" i="165"/>
  <c r="BC629" i="165"/>
  <c r="BK629" i="165" s="1"/>
  <c r="AY629" i="165"/>
  <c r="AQ629" i="165"/>
  <c r="AU629" i="165" s="1"/>
  <c r="AV629" i="165" s="1"/>
  <c r="AO629" i="165"/>
  <c r="AE629" i="165"/>
  <c r="AK629" i="165" s="1"/>
  <c r="AL629" i="165" s="1"/>
  <c r="M629" i="165"/>
  <c r="L629" i="165"/>
  <c r="J629" i="165"/>
  <c r="I629" i="165"/>
  <c r="H629" i="165"/>
  <c r="B629" i="165"/>
  <c r="BH628" i="165"/>
  <c r="BP628" i="165" s="1"/>
  <c r="BG628" i="165"/>
  <c r="BE628" i="165"/>
  <c r="BD628" i="165"/>
  <c r="BC628" i="165"/>
  <c r="BK628" i="165" s="1"/>
  <c r="AY628" i="165"/>
  <c r="AQ628" i="165"/>
  <c r="AU628" i="165" s="1"/>
  <c r="AV628" i="165" s="1"/>
  <c r="AO628" i="165"/>
  <c r="AE628" i="165"/>
  <c r="AK628" i="165" s="1"/>
  <c r="AL628" i="165" s="1"/>
  <c r="M628" i="165"/>
  <c r="L628" i="165"/>
  <c r="J628" i="165"/>
  <c r="I628" i="165"/>
  <c r="H628" i="165"/>
  <c r="B628" i="165"/>
  <c r="BH627" i="165"/>
  <c r="BP627" i="165" s="1"/>
  <c r="BG627" i="165"/>
  <c r="BE627" i="165"/>
  <c r="BD627" i="165"/>
  <c r="BC627" i="165"/>
  <c r="BK627" i="165" s="1"/>
  <c r="AY627" i="165"/>
  <c r="AQ627" i="165"/>
  <c r="AU627" i="165" s="1"/>
  <c r="AV627" i="165" s="1"/>
  <c r="AO627" i="165"/>
  <c r="AE627" i="165"/>
  <c r="AK627" i="165" s="1"/>
  <c r="AL627" i="165" s="1"/>
  <c r="M627" i="165"/>
  <c r="L627" i="165"/>
  <c r="J627" i="165"/>
  <c r="I627" i="165"/>
  <c r="H627" i="165"/>
  <c r="B627" i="165"/>
  <c r="BH626" i="165"/>
  <c r="BP626" i="165" s="1"/>
  <c r="BG626" i="165"/>
  <c r="BE626" i="165"/>
  <c r="BD626" i="165"/>
  <c r="BC626" i="165"/>
  <c r="BK626" i="165" s="1"/>
  <c r="AY626" i="165"/>
  <c r="AQ626" i="165"/>
  <c r="AU626" i="165" s="1"/>
  <c r="AV626" i="165" s="1"/>
  <c r="AO626" i="165"/>
  <c r="AE626" i="165"/>
  <c r="AK626" i="165" s="1"/>
  <c r="AL626" i="165" s="1"/>
  <c r="M626" i="165"/>
  <c r="L626" i="165"/>
  <c r="J626" i="165"/>
  <c r="I626" i="165"/>
  <c r="H626" i="165"/>
  <c r="B626" i="165"/>
  <c r="BH625" i="165"/>
  <c r="BP625" i="165" s="1"/>
  <c r="BG625" i="165"/>
  <c r="BE625" i="165"/>
  <c r="BD625" i="165"/>
  <c r="BC625" i="165"/>
  <c r="BK625" i="165" s="1"/>
  <c r="AY625" i="165"/>
  <c r="AQ625" i="165"/>
  <c r="AU625" i="165" s="1"/>
  <c r="AV625" i="165" s="1"/>
  <c r="AO625" i="165"/>
  <c r="AE625" i="165"/>
  <c r="AK625" i="165" s="1"/>
  <c r="AL625" i="165" s="1"/>
  <c r="M625" i="165"/>
  <c r="L625" i="165"/>
  <c r="J625" i="165"/>
  <c r="I625" i="165"/>
  <c r="H625" i="165"/>
  <c r="B625" i="165"/>
  <c r="BH624" i="165"/>
  <c r="BP624" i="165" s="1"/>
  <c r="BG624" i="165"/>
  <c r="BE624" i="165"/>
  <c r="BD624" i="165"/>
  <c r="BC624" i="165"/>
  <c r="BK624" i="165" s="1"/>
  <c r="AY624" i="165"/>
  <c r="AQ624" i="165"/>
  <c r="AU624" i="165" s="1"/>
  <c r="AV624" i="165" s="1"/>
  <c r="AO624" i="165"/>
  <c r="AE624" i="165"/>
  <c r="AK624" i="165" s="1"/>
  <c r="AL624" i="165" s="1"/>
  <c r="M624" i="165"/>
  <c r="L624" i="165"/>
  <c r="J624" i="165"/>
  <c r="I624" i="165"/>
  <c r="H624" i="165"/>
  <c r="B624" i="165"/>
  <c r="BH623" i="165"/>
  <c r="BP623" i="165" s="1"/>
  <c r="BG623" i="165"/>
  <c r="BE623" i="165"/>
  <c r="BD623" i="165"/>
  <c r="BC623" i="165"/>
  <c r="BK623" i="165" s="1"/>
  <c r="AY623" i="165"/>
  <c r="AQ623" i="165"/>
  <c r="AU623" i="165" s="1"/>
  <c r="AV623" i="165" s="1"/>
  <c r="AO623" i="165"/>
  <c r="AE623" i="165"/>
  <c r="AK623" i="165" s="1"/>
  <c r="AL623" i="165" s="1"/>
  <c r="M623" i="165"/>
  <c r="L623" i="165"/>
  <c r="J623" i="165"/>
  <c r="I623" i="165"/>
  <c r="H623" i="165"/>
  <c r="B623" i="165"/>
  <c r="BQ622" i="165"/>
  <c r="BM622" i="165"/>
  <c r="BL622" i="165"/>
  <c r="BK622" i="165"/>
  <c r="BH622" i="165"/>
  <c r="BG622" i="165"/>
  <c r="AY622" i="165"/>
  <c r="AQ622" i="165"/>
  <c r="AU622" i="165" s="1"/>
  <c r="AV622" i="165" s="1"/>
  <c r="AO622" i="165"/>
  <c r="AK622" i="165"/>
  <c r="AL622" i="165" s="1"/>
  <c r="AE622" i="165"/>
  <c r="M622" i="165"/>
  <c r="L622" i="165"/>
  <c r="K622" i="165"/>
  <c r="D622" i="165" s="1"/>
  <c r="B622" i="165"/>
  <c r="BH621" i="165"/>
  <c r="BG621" i="165"/>
  <c r="BE621" i="165"/>
  <c r="BM621" i="165" s="1"/>
  <c r="BD621" i="165"/>
  <c r="BC621" i="165"/>
  <c r="AY621" i="165"/>
  <c r="AQ621" i="165"/>
  <c r="AU621" i="165" s="1"/>
  <c r="AV621" i="165" s="1"/>
  <c r="AO621" i="165"/>
  <c r="AE621" i="165"/>
  <c r="AK621" i="165" s="1"/>
  <c r="AL621" i="165" s="1"/>
  <c r="M621" i="165"/>
  <c r="L621" i="165"/>
  <c r="J621" i="165"/>
  <c r="I621" i="165"/>
  <c r="H621" i="165"/>
  <c r="B621" i="165"/>
  <c r="BH620" i="165"/>
  <c r="BG620" i="165"/>
  <c r="BE620" i="165"/>
  <c r="BM620" i="165" s="1"/>
  <c r="BD620" i="165"/>
  <c r="BL620" i="165" s="1"/>
  <c r="BC620" i="165"/>
  <c r="AY620" i="165"/>
  <c r="AQ620" i="165"/>
  <c r="AU620" i="165" s="1"/>
  <c r="AV620" i="165" s="1"/>
  <c r="AO620" i="165"/>
  <c r="AE620" i="165"/>
  <c r="AK620" i="165" s="1"/>
  <c r="AL620" i="165" s="1"/>
  <c r="M620" i="165"/>
  <c r="L620" i="165"/>
  <c r="J620" i="165"/>
  <c r="I620" i="165"/>
  <c r="H620" i="165"/>
  <c r="B620" i="165"/>
  <c r="BH619" i="165"/>
  <c r="BP619" i="165" s="1"/>
  <c r="BG619" i="165"/>
  <c r="BE619" i="165"/>
  <c r="BD619" i="165"/>
  <c r="BL619" i="165" s="1"/>
  <c r="BC619" i="165"/>
  <c r="AY619" i="165"/>
  <c r="AQ619" i="165"/>
  <c r="AU619" i="165" s="1"/>
  <c r="AV619" i="165" s="1"/>
  <c r="AO619" i="165"/>
  <c r="AE619" i="165"/>
  <c r="AK619" i="165" s="1"/>
  <c r="AL619" i="165" s="1"/>
  <c r="M619" i="165"/>
  <c r="L619" i="165"/>
  <c r="J619" i="165"/>
  <c r="I619" i="165"/>
  <c r="H619" i="165"/>
  <c r="B619" i="165"/>
  <c r="BH618" i="165"/>
  <c r="BP618" i="165" s="1"/>
  <c r="BG618" i="165"/>
  <c r="BE618" i="165"/>
  <c r="BD618" i="165"/>
  <c r="BC618" i="165"/>
  <c r="AY618" i="165"/>
  <c r="AQ618" i="165"/>
  <c r="AU618" i="165" s="1"/>
  <c r="AV618" i="165" s="1"/>
  <c r="AO618" i="165"/>
  <c r="AE618" i="165"/>
  <c r="AK618" i="165" s="1"/>
  <c r="AL618" i="165" s="1"/>
  <c r="M618" i="165"/>
  <c r="L618" i="165"/>
  <c r="J618" i="165"/>
  <c r="I618" i="165"/>
  <c r="H618" i="165"/>
  <c r="B618" i="165"/>
  <c r="BH617" i="165"/>
  <c r="BG617" i="165"/>
  <c r="BE617" i="165"/>
  <c r="BM617" i="165" s="1"/>
  <c r="BD617" i="165"/>
  <c r="BC617" i="165"/>
  <c r="AY617" i="165"/>
  <c r="AQ617" i="165"/>
  <c r="AU617" i="165" s="1"/>
  <c r="AV617" i="165" s="1"/>
  <c r="AO617" i="165"/>
  <c r="AE617" i="165"/>
  <c r="AK617" i="165" s="1"/>
  <c r="AL617" i="165" s="1"/>
  <c r="M617" i="165"/>
  <c r="L617" i="165"/>
  <c r="J617" i="165"/>
  <c r="I617" i="165"/>
  <c r="H617" i="165"/>
  <c r="B617" i="165"/>
  <c r="BH616" i="165"/>
  <c r="BG616" i="165"/>
  <c r="BE616" i="165"/>
  <c r="BM616" i="165" s="1"/>
  <c r="BD616" i="165"/>
  <c r="BL616" i="165" s="1"/>
  <c r="BC616" i="165"/>
  <c r="AY616" i="165"/>
  <c r="AQ616" i="165"/>
  <c r="AU616" i="165" s="1"/>
  <c r="AV616" i="165" s="1"/>
  <c r="AO616" i="165"/>
  <c r="AE616" i="165"/>
  <c r="AK616" i="165" s="1"/>
  <c r="AL616" i="165" s="1"/>
  <c r="M616" i="165"/>
  <c r="L616" i="165"/>
  <c r="J616" i="165"/>
  <c r="I616" i="165"/>
  <c r="H616" i="165"/>
  <c r="B616" i="165"/>
  <c r="BH615" i="165"/>
  <c r="BP615" i="165" s="1"/>
  <c r="BG615" i="165"/>
  <c r="BE615" i="165"/>
  <c r="BD615" i="165"/>
  <c r="BL615" i="165" s="1"/>
  <c r="BC615" i="165"/>
  <c r="AY615" i="165"/>
  <c r="AQ615" i="165"/>
  <c r="AU615" i="165" s="1"/>
  <c r="AV615" i="165" s="1"/>
  <c r="AO615" i="165"/>
  <c r="AE615" i="165"/>
  <c r="AK615" i="165" s="1"/>
  <c r="AL615" i="165" s="1"/>
  <c r="M615" i="165"/>
  <c r="L615" i="165"/>
  <c r="J615" i="165"/>
  <c r="I615" i="165"/>
  <c r="H615" i="165"/>
  <c r="B615" i="165"/>
  <c r="BH614" i="165"/>
  <c r="BP614" i="165" s="1"/>
  <c r="BG614" i="165"/>
  <c r="BE614" i="165"/>
  <c r="BD614" i="165"/>
  <c r="BC614" i="165"/>
  <c r="AY614" i="165"/>
  <c r="AQ614" i="165"/>
  <c r="AU614" i="165" s="1"/>
  <c r="AV614" i="165" s="1"/>
  <c r="AO614" i="165"/>
  <c r="AE614" i="165"/>
  <c r="AK614" i="165" s="1"/>
  <c r="AL614" i="165" s="1"/>
  <c r="M614" i="165"/>
  <c r="L614" i="165"/>
  <c r="J614" i="165"/>
  <c r="I614" i="165"/>
  <c r="H614" i="165"/>
  <c r="B614" i="165"/>
  <c r="BH613" i="165"/>
  <c r="BG613" i="165"/>
  <c r="BE613" i="165"/>
  <c r="BM613" i="165" s="1"/>
  <c r="BD613" i="165"/>
  <c r="BC613" i="165"/>
  <c r="AY613" i="165"/>
  <c r="AQ613" i="165"/>
  <c r="AU613" i="165" s="1"/>
  <c r="AV613" i="165" s="1"/>
  <c r="AO613" i="165"/>
  <c r="AE613" i="165"/>
  <c r="AK613" i="165" s="1"/>
  <c r="AL613" i="165" s="1"/>
  <c r="M613" i="165"/>
  <c r="L613" i="165"/>
  <c r="J613" i="165"/>
  <c r="I613" i="165"/>
  <c r="H613" i="165"/>
  <c r="B613" i="165"/>
  <c r="BH612" i="165"/>
  <c r="BG612" i="165"/>
  <c r="BE612" i="165"/>
  <c r="BM612" i="165" s="1"/>
  <c r="BD612" i="165"/>
  <c r="BL612" i="165" s="1"/>
  <c r="BC612" i="165"/>
  <c r="AY612" i="165"/>
  <c r="AQ612" i="165"/>
  <c r="AU612" i="165" s="1"/>
  <c r="AV612" i="165" s="1"/>
  <c r="AO612" i="165"/>
  <c r="AE612" i="165"/>
  <c r="AK612" i="165" s="1"/>
  <c r="AL612" i="165" s="1"/>
  <c r="M612" i="165"/>
  <c r="L612" i="165"/>
  <c r="J612" i="165"/>
  <c r="I612" i="165"/>
  <c r="H612" i="165"/>
  <c r="B612" i="165"/>
  <c r="BH611" i="165"/>
  <c r="BG611" i="165"/>
  <c r="BE611" i="165"/>
  <c r="BD611" i="165"/>
  <c r="BC611" i="165"/>
  <c r="AY611" i="165"/>
  <c r="AQ611" i="165"/>
  <c r="AU611" i="165" s="1"/>
  <c r="AV611" i="165" s="1"/>
  <c r="AE611" i="165"/>
  <c r="AK611" i="165" s="1"/>
  <c r="M611" i="165"/>
  <c r="L611" i="165"/>
  <c r="J611" i="165"/>
  <c r="I611" i="165"/>
  <c r="H611" i="165"/>
  <c r="B611" i="165"/>
  <c r="BH610" i="165"/>
  <c r="BG610" i="165"/>
  <c r="BE610" i="165"/>
  <c r="BM610" i="165" s="1"/>
  <c r="BD610" i="165"/>
  <c r="BL610" i="165" s="1"/>
  <c r="BC610" i="165"/>
  <c r="AY610" i="165"/>
  <c r="AQ610" i="165"/>
  <c r="AU610" i="165" s="1"/>
  <c r="AO610" i="165"/>
  <c r="AE610" i="165"/>
  <c r="AK610" i="165" s="1"/>
  <c r="M610" i="165"/>
  <c r="BP610" i="165" s="1"/>
  <c r="L610" i="165"/>
  <c r="N610" i="165" s="1"/>
  <c r="J610" i="165"/>
  <c r="I610" i="165"/>
  <c r="H610" i="165"/>
  <c r="BK610" i="165" s="1"/>
  <c r="B610" i="165"/>
  <c r="BH609" i="165"/>
  <c r="BP609" i="165" s="1"/>
  <c r="BG609" i="165"/>
  <c r="BO609" i="165" s="1"/>
  <c r="BE609" i="165"/>
  <c r="BD609" i="165"/>
  <c r="BC609" i="165"/>
  <c r="BK609" i="165" s="1"/>
  <c r="AY609" i="165"/>
  <c r="AQ609" i="165"/>
  <c r="AU609" i="165" s="1"/>
  <c r="AO609" i="165"/>
  <c r="AE609" i="165"/>
  <c r="AK609" i="165" s="1"/>
  <c r="M609" i="165"/>
  <c r="L609" i="165"/>
  <c r="J609" i="165"/>
  <c r="I609" i="165"/>
  <c r="H609" i="165"/>
  <c r="B609" i="165"/>
  <c r="BO608" i="165"/>
  <c r="BH608" i="165"/>
  <c r="BG608" i="165"/>
  <c r="BE608" i="165"/>
  <c r="BM608" i="165" s="1"/>
  <c r="BD608" i="165"/>
  <c r="BL608" i="165" s="1"/>
  <c r="BC608" i="165"/>
  <c r="AY608" i="165"/>
  <c r="AQ608" i="165"/>
  <c r="AU608" i="165" s="1"/>
  <c r="AO608" i="165"/>
  <c r="AE608" i="165"/>
  <c r="AK608" i="165" s="1"/>
  <c r="M608" i="165"/>
  <c r="BP608" i="165" s="1"/>
  <c r="L608" i="165"/>
  <c r="N608" i="165" s="1"/>
  <c r="J608" i="165"/>
  <c r="I608" i="165"/>
  <c r="H608" i="165"/>
  <c r="BK608" i="165" s="1"/>
  <c r="B608" i="165"/>
  <c r="BH607" i="165"/>
  <c r="BP607" i="165" s="1"/>
  <c r="BG607" i="165"/>
  <c r="BO607" i="165" s="1"/>
  <c r="BE607" i="165"/>
  <c r="BD607" i="165"/>
  <c r="BC607" i="165"/>
  <c r="BK607" i="165" s="1"/>
  <c r="AY607" i="165"/>
  <c r="AQ607" i="165"/>
  <c r="AU607" i="165" s="1"/>
  <c r="AO607" i="165"/>
  <c r="AE607" i="165"/>
  <c r="AK607" i="165" s="1"/>
  <c r="M607" i="165"/>
  <c r="L607" i="165"/>
  <c r="J607" i="165"/>
  <c r="I607" i="165"/>
  <c r="H607" i="165"/>
  <c r="B607" i="165"/>
  <c r="BH606" i="165"/>
  <c r="BG606" i="165"/>
  <c r="BE606" i="165"/>
  <c r="BM606" i="165" s="1"/>
  <c r="BD606" i="165"/>
  <c r="BL606" i="165" s="1"/>
  <c r="BC606" i="165"/>
  <c r="AY606" i="165"/>
  <c r="AQ606" i="165"/>
  <c r="AU606" i="165" s="1"/>
  <c r="AO606" i="165"/>
  <c r="AE606" i="165"/>
  <c r="AK606" i="165" s="1"/>
  <c r="M606" i="165"/>
  <c r="BP606" i="165" s="1"/>
  <c r="L606" i="165"/>
  <c r="N606" i="165" s="1"/>
  <c r="J606" i="165"/>
  <c r="I606" i="165"/>
  <c r="H606" i="165"/>
  <c r="BK606" i="165" s="1"/>
  <c r="B606" i="165"/>
  <c r="BH605" i="165"/>
  <c r="BP605" i="165" s="1"/>
  <c r="BG605" i="165"/>
  <c r="BO605" i="165" s="1"/>
  <c r="BE605" i="165"/>
  <c r="BD605" i="165"/>
  <c r="BC605" i="165"/>
  <c r="BK605" i="165" s="1"/>
  <c r="AY605" i="165"/>
  <c r="AQ605" i="165"/>
  <c r="AU605" i="165" s="1"/>
  <c r="AO605" i="165"/>
  <c r="AE605" i="165"/>
  <c r="AK605" i="165" s="1"/>
  <c r="M605" i="165"/>
  <c r="L605" i="165"/>
  <c r="J605" i="165"/>
  <c r="I605" i="165"/>
  <c r="H605" i="165"/>
  <c r="B605" i="165"/>
  <c r="BM604" i="165"/>
  <c r="BL604" i="165"/>
  <c r="BK604" i="165"/>
  <c r="BH604" i="165"/>
  <c r="BG604" i="165"/>
  <c r="BI604" i="165" s="1"/>
  <c r="AY604" i="165"/>
  <c r="AQ604" i="165"/>
  <c r="AU604" i="165" s="1"/>
  <c r="AV604" i="165" s="1"/>
  <c r="AO604" i="165"/>
  <c r="AE604" i="165"/>
  <c r="AK604" i="165" s="1"/>
  <c r="AL604" i="165" s="1"/>
  <c r="M604" i="165"/>
  <c r="BP604" i="165" s="1"/>
  <c r="L604" i="165"/>
  <c r="B604" i="165"/>
  <c r="BK603" i="165"/>
  <c r="BH603" i="165"/>
  <c r="BI603" i="165" s="1"/>
  <c r="BG603" i="165"/>
  <c r="BE603" i="165"/>
  <c r="BD603" i="165"/>
  <c r="BL603" i="165" s="1"/>
  <c r="BC603" i="165"/>
  <c r="AY603" i="165"/>
  <c r="AQ603" i="165"/>
  <c r="AU603" i="165" s="1"/>
  <c r="AO603" i="165"/>
  <c r="AE603" i="165"/>
  <c r="AK603" i="165" s="1"/>
  <c r="M603" i="165"/>
  <c r="L603" i="165"/>
  <c r="J603" i="165"/>
  <c r="I603" i="165"/>
  <c r="H603" i="165"/>
  <c r="B603" i="165"/>
  <c r="BH602" i="165"/>
  <c r="BG602" i="165"/>
  <c r="BO602" i="165" s="1"/>
  <c r="BE602" i="165"/>
  <c r="BD602" i="165"/>
  <c r="BC602" i="165"/>
  <c r="BK602" i="165" s="1"/>
  <c r="AY602" i="165"/>
  <c r="AQ602" i="165"/>
  <c r="AU602" i="165" s="1"/>
  <c r="AO602" i="165"/>
  <c r="AE602" i="165"/>
  <c r="AK602" i="165" s="1"/>
  <c r="M602" i="165"/>
  <c r="N602" i="165" s="1"/>
  <c r="L602" i="165"/>
  <c r="J602" i="165"/>
  <c r="I602" i="165"/>
  <c r="H602" i="165"/>
  <c r="B602" i="165"/>
  <c r="BH601" i="165"/>
  <c r="BI601" i="165" s="1"/>
  <c r="BG601" i="165"/>
  <c r="BO601" i="165" s="1"/>
  <c r="BE601" i="165"/>
  <c r="BD601" i="165"/>
  <c r="BC601" i="165"/>
  <c r="BK601" i="165" s="1"/>
  <c r="AY601" i="165"/>
  <c r="AQ601" i="165"/>
  <c r="AU601" i="165" s="1"/>
  <c r="AO601" i="165"/>
  <c r="AE601" i="165"/>
  <c r="AK601" i="165" s="1"/>
  <c r="M601" i="165"/>
  <c r="L601" i="165"/>
  <c r="J601" i="165"/>
  <c r="I601" i="165"/>
  <c r="H601" i="165"/>
  <c r="B601" i="165"/>
  <c r="BH600" i="165"/>
  <c r="BP600" i="165" s="1"/>
  <c r="BF600" i="165"/>
  <c r="BN600" i="165" s="1"/>
  <c r="BE600" i="165"/>
  <c r="BD600" i="165"/>
  <c r="BC600" i="165"/>
  <c r="BK600" i="165" s="1"/>
  <c r="AW600" i="165"/>
  <c r="AY600" i="165" s="1"/>
  <c r="AV600" i="165"/>
  <c r="AQ600" i="165"/>
  <c r="AL600" i="165"/>
  <c r="AE600" i="165"/>
  <c r="AM600" i="165" s="1"/>
  <c r="AO600" i="165" s="1"/>
  <c r="M600" i="165"/>
  <c r="K600" i="165"/>
  <c r="J600" i="165"/>
  <c r="I600" i="165"/>
  <c r="H600" i="165"/>
  <c r="B600" i="165"/>
  <c r="BH599" i="165"/>
  <c r="BF599" i="165"/>
  <c r="BN599" i="165" s="1"/>
  <c r="BE599" i="165"/>
  <c r="BM599" i="165" s="1"/>
  <c r="BD599" i="165"/>
  <c r="BC599" i="165"/>
  <c r="AV599" i="165"/>
  <c r="AQ599" i="165"/>
  <c r="AW599" i="165" s="1"/>
  <c r="AY599" i="165" s="1"/>
  <c r="AL599" i="165"/>
  <c r="AE599" i="165"/>
  <c r="AM599" i="165" s="1"/>
  <c r="AO599" i="165" s="1"/>
  <c r="M599" i="165"/>
  <c r="K599" i="165"/>
  <c r="J599" i="165"/>
  <c r="I599" i="165"/>
  <c r="H599" i="165"/>
  <c r="B599" i="165"/>
  <c r="BH598" i="165"/>
  <c r="BF598" i="165"/>
  <c r="BE598" i="165"/>
  <c r="BM598" i="165" s="1"/>
  <c r="BD598" i="165"/>
  <c r="BL598" i="165" s="1"/>
  <c r="BC598" i="165"/>
  <c r="AV598" i="165"/>
  <c r="AQ598" i="165"/>
  <c r="AW598" i="165" s="1"/>
  <c r="AY598" i="165" s="1"/>
  <c r="AL598" i="165"/>
  <c r="AE598" i="165"/>
  <c r="AM598" i="165" s="1"/>
  <c r="AO598" i="165" s="1"/>
  <c r="M598" i="165"/>
  <c r="K598" i="165"/>
  <c r="J598" i="165"/>
  <c r="I598" i="165"/>
  <c r="H598" i="165"/>
  <c r="BK598" i="165" s="1"/>
  <c r="B598" i="165"/>
  <c r="BH597" i="165"/>
  <c r="BF597" i="165"/>
  <c r="BE597" i="165"/>
  <c r="BD597" i="165"/>
  <c r="BL597" i="165" s="1"/>
  <c r="BC597" i="165"/>
  <c r="AV597" i="165"/>
  <c r="AQ597" i="165"/>
  <c r="AW597" i="165" s="1"/>
  <c r="AY597" i="165" s="1"/>
  <c r="AL597" i="165"/>
  <c r="AE597" i="165"/>
  <c r="AM597" i="165" s="1"/>
  <c r="AO597" i="165" s="1"/>
  <c r="M597" i="165"/>
  <c r="K597" i="165"/>
  <c r="J597" i="165"/>
  <c r="I597" i="165"/>
  <c r="H597" i="165"/>
  <c r="B597" i="165"/>
  <c r="BH596" i="165"/>
  <c r="BF596" i="165"/>
  <c r="BN596" i="165" s="1"/>
  <c r="BE596" i="165"/>
  <c r="BD596" i="165"/>
  <c r="BC596" i="165"/>
  <c r="AV596" i="165"/>
  <c r="AQ596" i="165"/>
  <c r="AW596" i="165" s="1"/>
  <c r="AY596" i="165" s="1"/>
  <c r="AL596" i="165"/>
  <c r="AE596" i="165"/>
  <c r="AM596" i="165" s="1"/>
  <c r="AO596" i="165" s="1"/>
  <c r="M596" i="165"/>
  <c r="K596" i="165"/>
  <c r="J596" i="165"/>
  <c r="I596" i="165"/>
  <c r="H596" i="165"/>
  <c r="B596" i="165"/>
  <c r="BH595" i="165"/>
  <c r="BI595" i="165" s="1"/>
  <c r="BG595" i="165"/>
  <c r="BF595" i="165"/>
  <c r="BE595" i="165"/>
  <c r="BC595" i="165"/>
  <c r="BK595" i="165" s="1"/>
  <c r="AY595" i="165"/>
  <c r="AQ595" i="165"/>
  <c r="AS595" i="165" s="1"/>
  <c r="AO595" i="165"/>
  <c r="AE595" i="165"/>
  <c r="AI595" i="165" s="1"/>
  <c r="M595" i="165"/>
  <c r="L595" i="165"/>
  <c r="K595" i="165"/>
  <c r="J595" i="165"/>
  <c r="H595" i="165"/>
  <c r="B595" i="165"/>
  <c r="BH594" i="165"/>
  <c r="BG594" i="165"/>
  <c r="BO594" i="165" s="1"/>
  <c r="BF594" i="165"/>
  <c r="BE594" i="165"/>
  <c r="BC594" i="165"/>
  <c r="BK594" i="165" s="1"/>
  <c r="AY594" i="165"/>
  <c r="AQ594" i="165"/>
  <c r="AS594" i="165" s="1"/>
  <c r="AO594" i="165"/>
  <c r="AE594" i="165"/>
  <c r="AI594" i="165" s="1"/>
  <c r="M594" i="165"/>
  <c r="N594" i="165" s="1"/>
  <c r="L594" i="165"/>
  <c r="K594" i="165"/>
  <c r="BN594" i="165" s="1"/>
  <c r="J594" i="165"/>
  <c r="H594" i="165"/>
  <c r="B594" i="165"/>
  <c r="BO593" i="165"/>
  <c r="BH593" i="165"/>
  <c r="BI593" i="165" s="1"/>
  <c r="BG593" i="165"/>
  <c r="BF593" i="165"/>
  <c r="BE593" i="165"/>
  <c r="BC593" i="165"/>
  <c r="BK593" i="165" s="1"/>
  <c r="AY593" i="165"/>
  <c r="AQ593" i="165"/>
  <c r="AS593" i="165" s="1"/>
  <c r="AO593" i="165"/>
  <c r="AE593" i="165"/>
  <c r="AI593" i="165" s="1"/>
  <c r="M593" i="165"/>
  <c r="L593" i="165"/>
  <c r="K593" i="165"/>
  <c r="J593" i="165"/>
  <c r="BM593" i="165" s="1"/>
  <c r="H593" i="165"/>
  <c r="B593" i="165"/>
  <c r="BH592" i="165"/>
  <c r="BG592" i="165"/>
  <c r="BO592" i="165" s="1"/>
  <c r="BF592" i="165"/>
  <c r="BE592" i="165"/>
  <c r="BC592" i="165"/>
  <c r="AY592" i="165"/>
  <c r="AQ592" i="165"/>
  <c r="AS592" i="165" s="1"/>
  <c r="AO592" i="165"/>
  <c r="AE592" i="165"/>
  <c r="AI592" i="165" s="1"/>
  <c r="M592" i="165"/>
  <c r="N592" i="165" s="1"/>
  <c r="L592" i="165"/>
  <c r="K592" i="165"/>
  <c r="BN592" i="165" s="1"/>
  <c r="J592" i="165"/>
  <c r="H592" i="165"/>
  <c r="B592" i="165"/>
  <c r="BH591" i="165"/>
  <c r="BI591" i="165" s="1"/>
  <c r="BG591" i="165"/>
  <c r="BF591" i="165"/>
  <c r="BE591" i="165"/>
  <c r="BC591" i="165"/>
  <c r="BK591" i="165" s="1"/>
  <c r="AY591" i="165"/>
  <c r="AQ591" i="165"/>
  <c r="AS591" i="165" s="1"/>
  <c r="AO591" i="165"/>
  <c r="AE591" i="165"/>
  <c r="AI591" i="165" s="1"/>
  <c r="M591" i="165"/>
  <c r="L591" i="165"/>
  <c r="K591" i="165"/>
  <c r="J591" i="165"/>
  <c r="H591" i="165"/>
  <c r="B591" i="165"/>
  <c r="BH590" i="165"/>
  <c r="BG590" i="165"/>
  <c r="BO590" i="165" s="1"/>
  <c r="BF590" i="165"/>
  <c r="BE590" i="165"/>
  <c r="BC590" i="165"/>
  <c r="BK590" i="165" s="1"/>
  <c r="AY590" i="165"/>
  <c r="AQ590" i="165"/>
  <c r="AS590" i="165" s="1"/>
  <c r="AO590" i="165"/>
  <c r="AE590" i="165"/>
  <c r="AI590" i="165" s="1"/>
  <c r="M590" i="165"/>
  <c r="N590" i="165" s="1"/>
  <c r="L590" i="165"/>
  <c r="K590" i="165"/>
  <c r="BN590" i="165" s="1"/>
  <c r="J590" i="165"/>
  <c r="H590" i="165"/>
  <c r="B590" i="165"/>
  <c r="BO589" i="165"/>
  <c r="BH589" i="165"/>
  <c r="BI589" i="165" s="1"/>
  <c r="BG589" i="165"/>
  <c r="BF589" i="165"/>
  <c r="BE589" i="165"/>
  <c r="BC589" i="165"/>
  <c r="BK589" i="165" s="1"/>
  <c r="AY589" i="165"/>
  <c r="AQ589" i="165"/>
  <c r="AS589" i="165" s="1"/>
  <c r="AO589" i="165"/>
  <c r="AE589" i="165"/>
  <c r="AI589" i="165" s="1"/>
  <c r="M589" i="165"/>
  <c r="L589" i="165"/>
  <c r="K589" i="165"/>
  <c r="J589" i="165"/>
  <c r="BM589" i="165" s="1"/>
  <c r="H589" i="165"/>
  <c r="B589" i="165"/>
  <c r="BH588" i="165"/>
  <c r="BG588" i="165"/>
  <c r="BO588" i="165" s="1"/>
  <c r="BF588" i="165"/>
  <c r="BE588" i="165"/>
  <c r="BC588" i="165"/>
  <c r="AY588" i="165"/>
  <c r="AQ588" i="165"/>
  <c r="AS588" i="165" s="1"/>
  <c r="AO588" i="165"/>
  <c r="AE588" i="165"/>
  <c r="AI588" i="165" s="1"/>
  <c r="M588" i="165"/>
  <c r="N588" i="165" s="1"/>
  <c r="L588" i="165"/>
  <c r="K588" i="165"/>
  <c r="J588" i="165"/>
  <c r="H588" i="165"/>
  <c r="BK588" i="165" s="1"/>
  <c r="B588" i="165"/>
  <c r="BH587" i="165"/>
  <c r="BG587" i="165"/>
  <c r="BF587" i="165"/>
  <c r="BN587" i="165" s="1"/>
  <c r="BE587" i="165"/>
  <c r="BC587" i="165"/>
  <c r="AY587" i="165"/>
  <c r="AQ587" i="165"/>
  <c r="AS587" i="165" s="1"/>
  <c r="AO587" i="165"/>
  <c r="AE587" i="165"/>
  <c r="AI587" i="165" s="1"/>
  <c r="M587" i="165"/>
  <c r="L587" i="165"/>
  <c r="BO587" i="165" s="1"/>
  <c r="K587" i="165"/>
  <c r="J587" i="165"/>
  <c r="H587" i="165"/>
  <c r="B587" i="165"/>
  <c r="BH586" i="165"/>
  <c r="BG586" i="165"/>
  <c r="BF586" i="165"/>
  <c r="BE586" i="165"/>
  <c r="BM586" i="165" s="1"/>
  <c r="BC586" i="165"/>
  <c r="AY586" i="165"/>
  <c r="AQ586" i="165"/>
  <c r="AS586" i="165" s="1"/>
  <c r="AO586" i="165"/>
  <c r="AE586" i="165"/>
  <c r="M586" i="165"/>
  <c r="L586" i="165"/>
  <c r="K586" i="165"/>
  <c r="J586" i="165"/>
  <c r="H586" i="165"/>
  <c r="BK586" i="165" s="1"/>
  <c r="B586" i="165"/>
  <c r="BH585" i="165"/>
  <c r="BF585" i="165"/>
  <c r="BN585" i="165" s="1"/>
  <c r="BE585" i="165"/>
  <c r="BM585" i="165" s="1"/>
  <c r="BD585" i="165"/>
  <c r="BC585" i="165"/>
  <c r="AV585" i="165"/>
  <c r="AQ585" i="165"/>
  <c r="AW585" i="165" s="1"/>
  <c r="AY585" i="165" s="1"/>
  <c r="AL585" i="165"/>
  <c r="AE585" i="165"/>
  <c r="AM585" i="165" s="1"/>
  <c r="AO585" i="165" s="1"/>
  <c r="M585" i="165"/>
  <c r="K585" i="165"/>
  <c r="J585" i="165"/>
  <c r="I585" i="165"/>
  <c r="H585" i="165"/>
  <c r="BK585" i="165" s="1"/>
  <c r="B585" i="165"/>
  <c r="BH584" i="165"/>
  <c r="BF584" i="165"/>
  <c r="BN584" i="165" s="1"/>
  <c r="BE584" i="165"/>
  <c r="BD584" i="165"/>
  <c r="BC584" i="165"/>
  <c r="AV584" i="165"/>
  <c r="AQ584" i="165"/>
  <c r="AW584" i="165" s="1"/>
  <c r="AY584" i="165" s="1"/>
  <c r="AL584" i="165"/>
  <c r="AE584" i="165"/>
  <c r="AM584" i="165" s="1"/>
  <c r="AO584" i="165" s="1"/>
  <c r="M584" i="165"/>
  <c r="K584" i="165"/>
  <c r="J584" i="165"/>
  <c r="I584" i="165"/>
  <c r="H584" i="165"/>
  <c r="BK584" i="165" s="1"/>
  <c r="B584" i="165"/>
  <c r="BH583" i="165"/>
  <c r="BG583" i="165"/>
  <c r="BF583" i="165"/>
  <c r="BN583" i="165" s="1"/>
  <c r="BE583" i="165"/>
  <c r="BC583" i="165"/>
  <c r="AY583" i="165"/>
  <c r="AQ583" i="165"/>
  <c r="AS583" i="165" s="1"/>
  <c r="AO583" i="165"/>
  <c r="AE583" i="165"/>
  <c r="AI583" i="165" s="1"/>
  <c r="M583" i="165"/>
  <c r="L583" i="165"/>
  <c r="BO583" i="165" s="1"/>
  <c r="K583" i="165"/>
  <c r="J583" i="165"/>
  <c r="H583" i="165"/>
  <c r="B583" i="165"/>
  <c r="BH582" i="165"/>
  <c r="BG582" i="165"/>
  <c r="BF582" i="165"/>
  <c r="BE582" i="165"/>
  <c r="BM582" i="165" s="1"/>
  <c r="BC582" i="165"/>
  <c r="AY582" i="165"/>
  <c r="AQ582" i="165"/>
  <c r="AS582" i="165" s="1"/>
  <c r="AO582" i="165"/>
  <c r="AE582" i="165"/>
  <c r="M582" i="165"/>
  <c r="L582" i="165"/>
  <c r="K582" i="165"/>
  <c r="J582" i="165"/>
  <c r="H582" i="165"/>
  <c r="BK582" i="165" s="1"/>
  <c r="B582" i="165"/>
  <c r="BH581" i="165"/>
  <c r="BI581" i="165" s="1"/>
  <c r="BG581" i="165"/>
  <c r="BF581" i="165"/>
  <c r="BE581" i="165"/>
  <c r="BC581" i="165"/>
  <c r="BK581" i="165" s="1"/>
  <c r="AY581" i="165"/>
  <c r="AQ581" i="165"/>
  <c r="AS581" i="165" s="1"/>
  <c r="AO581" i="165"/>
  <c r="AE581" i="165"/>
  <c r="M581" i="165"/>
  <c r="L581" i="165"/>
  <c r="BO581" i="165" s="1"/>
  <c r="K581" i="165"/>
  <c r="J581" i="165"/>
  <c r="H581" i="165"/>
  <c r="B581" i="165"/>
  <c r="BH580" i="165"/>
  <c r="BG580" i="165"/>
  <c r="BF580" i="165"/>
  <c r="BE580" i="165"/>
  <c r="BM580" i="165" s="1"/>
  <c r="BC580" i="165"/>
  <c r="AY580" i="165"/>
  <c r="AQ580" i="165"/>
  <c r="AS580" i="165" s="1"/>
  <c r="AO580" i="165"/>
  <c r="AE580" i="165"/>
  <c r="M580" i="165"/>
  <c r="L580" i="165"/>
  <c r="K580" i="165"/>
  <c r="J580" i="165"/>
  <c r="H580" i="165"/>
  <c r="B580" i="165"/>
  <c r="BH579" i="165"/>
  <c r="BF579" i="165"/>
  <c r="BE579" i="165"/>
  <c r="BD579" i="165"/>
  <c r="BL579" i="165" s="1"/>
  <c r="BC579" i="165"/>
  <c r="AV579" i="165"/>
  <c r="AQ579" i="165"/>
  <c r="AW579" i="165" s="1"/>
  <c r="AY579" i="165" s="1"/>
  <c r="AM579" i="165"/>
  <c r="AO579" i="165" s="1"/>
  <c r="AL579" i="165"/>
  <c r="AE579" i="165"/>
  <c r="M579" i="165"/>
  <c r="K579" i="165"/>
  <c r="J579" i="165"/>
  <c r="I579" i="165"/>
  <c r="H579" i="165"/>
  <c r="B579" i="165"/>
  <c r="BO578" i="165"/>
  <c r="BH578" i="165"/>
  <c r="BI578" i="165" s="1"/>
  <c r="BG578" i="165"/>
  <c r="BE578" i="165"/>
  <c r="BD578" i="165"/>
  <c r="BC578" i="165"/>
  <c r="BK578" i="165" s="1"/>
  <c r="AY578" i="165"/>
  <c r="AQ578" i="165"/>
  <c r="AU578" i="165" s="1"/>
  <c r="AO578" i="165"/>
  <c r="AE578" i="165"/>
  <c r="AK578" i="165" s="1"/>
  <c r="M578" i="165"/>
  <c r="L578" i="165"/>
  <c r="J578" i="165"/>
  <c r="I578" i="165"/>
  <c r="H578" i="165"/>
  <c r="B578" i="165"/>
  <c r="BH577" i="165"/>
  <c r="BF577" i="165"/>
  <c r="BN577" i="165" s="1"/>
  <c r="BE577" i="165"/>
  <c r="BD577" i="165"/>
  <c r="BC577" i="165"/>
  <c r="AV577" i="165"/>
  <c r="AQ577" i="165"/>
  <c r="AW577" i="165" s="1"/>
  <c r="AY577" i="165" s="1"/>
  <c r="AL577" i="165"/>
  <c r="AE577" i="165"/>
  <c r="AM577" i="165" s="1"/>
  <c r="AO577" i="165" s="1"/>
  <c r="M577" i="165"/>
  <c r="K577" i="165"/>
  <c r="J577" i="165"/>
  <c r="I577" i="165"/>
  <c r="H577" i="165"/>
  <c r="B577" i="165"/>
  <c r="BH576" i="165"/>
  <c r="BG576" i="165"/>
  <c r="BO576" i="165" s="1"/>
  <c r="BE576" i="165"/>
  <c r="BD576" i="165"/>
  <c r="BC576" i="165"/>
  <c r="BK576" i="165" s="1"/>
  <c r="AY576" i="165"/>
  <c r="AQ576" i="165"/>
  <c r="AU576" i="165" s="1"/>
  <c r="AO576" i="165"/>
  <c r="AE576" i="165"/>
  <c r="AK576" i="165" s="1"/>
  <c r="M576" i="165"/>
  <c r="N576" i="165" s="1"/>
  <c r="L576" i="165"/>
  <c r="J576" i="165"/>
  <c r="I576" i="165"/>
  <c r="H576" i="165"/>
  <c r="B576" i="165"/>
  <c r="AY575" i="165"/>
  <c r="AQ575" i="165"/>
  <c r="AU575" i="165" s="1"/>
  <c r="AV575" i="165" s="1"/>
  <c r="AO575" i="165"/>
  <c r="AE575" i="165"/>
  <c r="AK575" i="165" s="1"/>
  <c r="M575" i="165"/>
  <c r="L575" i="165"/>
  <c r="J575" i="165"/>
  <c r="I575" i="165"/>
  <c r="H575" i="165"/>
  <c r="B575" i="165"/>
  <c r="AY574" i="165"/>
  <c r="AQ574" i="165"/>
  <c r="AU574" i="165" s="1"/>
  <c r="AV574" i="165" s="1"/>
  <c r="AO574" i="165"/>
  <c r="AE574" i="165"/>
  <c r="AK574" i="165" s="1"/>
  <c r="M574" i="165"/>
  <c r="N574" i="165" s="1"/>
  <c r="L574" i="165"/>
  <c r="J574" i="165"/>
  <c r="I574" i="165"/>
  <c r="H574" i="165"/>
  <c r="B574" i="165"/>
  <c r="BH573" i="165"/>
  <c r="BG573" i="165"/>
  <c r="BE573" i="165"/>
  <c r="BD573" i="165"/>
  <c r="BC573" i="165"/>
  <c r="AY573" i="165"/>
  <c r="AQ573" i="165"/>
  <c r="AU573" i="165" s="1"/>
  <c r="AO573" i="165"/>
  <c r="AE573" i="165"/>
  <c r="AK573" i="165" s="1"/>
  <c r="M573" i="165"/>
  <c r="N573" i="165" s="1"/>
  <c r="L573" i="165"/>
  <c r="J573" i="165"/>
  <c r="I573" i="165"/>
  <c r="H573" i="165"/>
  <c r="B573" i="165"/>
  <c r="BH572" i="165"/>
  <c r="BG572" i="165"/>
  <c r="BO572" i="165" s="1"/>
  <c r="BE572" i="165"/>
  <c r="BD572" i="165"/>
  <c r="BC572" i="165"/>
  <c r="AY572" i="165"/>
  <c r="AU572" i="165"/>
  <c r="AQ572" i="165"/>
  <c r="AO572" i="165"/>
  <c r="AE572" i="165"/>
  <c r="AK572" i="165" s="1"/>
  <c r="M572" i="165"/>
  <c r="N572" i="165" s="1"/>
  <c r="L572" i="165"/>
  <c r="J572" i="165"/>
  <c r="I572" i="165"/>
  <c r="H572" i="165"/>
  <c r="B572" i="165"/>
  <c r="BM571" i="165"/>
  <c r="BH571" i="165"/>
  <c r="BG571" i="165"/>
  <c r="BE571" i="165"/>
  <c r="BD571" i="165"/>
  <c r="BL571" i="165" s="1"/>
  <c r="BC571" i="165"/>
  <c r="AY571" i="165"/>
  <c r="AQ571" i="165"/>
  <c r="AU571" i="165" s="1"/>
  <c r="AO571" i="165"/>
  <c r="AK571" i="165"/>
  <c r="AE571" i="165"/>
  <c r="M571" i="165"/>
  <c r="L571" i="165"/>
  <c r="J571" i="165"/>
  <c r="I571" i="165"/>
  <c r="H571" i="165"/>
  <c r="B571" i="165"/>
  <c r="BH570" i="165"/>
  <c r="BG570" i="165"/>
  <c r="BE570" i="165"/>
  <c r="BD570" i="165"/>
  <c r="BL570" i="165" s="1"/>
  <c r="BC570" i="165"/>
  <c r="AY570" i="165"/>
  <c r="AQ570" i="165"/>
  <c r="AU570" i="165" s="1"/>
  <c r="AO570" i="165"/>
  <c r="AE570" i="165"/>
  <c r="AK570" i="165" s="1"/>
  <c r="M570" i="165"/>
  <c r="N570" i="165" s="1"/>
  <c r="L570" i="165"/>
  <c r="J570" i="165"/>
  <c r="I570" i="165"/>
  <c r="H570" i="165"/>
  <c r="B570" i="165"/>
  <c r="BH569" i="165"/>
  <c r="BG569" i="165"/>
  <c r="BO569" i="165" s="1"/>
  <c r="BE569" i="165"/>
  <c r="BM569" i="165" s="1"/>
  <c r="BD569" i="165"/>
  <c r="BC569" i="165"/>
  <c r="AY569" i="165"/>
  <c r="AU569" i="165"/>
  <c r="AQ569" i="165"/>
  <c r="AO569" i="165"/>
  <c r="AK569" i="165"/>
  <c r="AE569" i="165"/>
  <c r="M569" i="165"/>
  <c r="L569" i="165"/>
  <c r="J569" i="165"/>
  <c r="I569" i="165"/>
  <c r="H569" i="165"/>
  <c r="B569" i="165"/>
  <c r="BH568" i="165"/>
  <c r="BG568" i="165"/>
  <c r="BE568" i="165"/>
  <c r="BD568" i="165"/>
  <c r="BL568" i="165" s="1"/>
  <c r="BC568" i="165"/>
  <c r="AY568" i="165"/>
  <c r="AQ568" i="165"/>
  <c r="AU568" i="165" s="1"/>
  <c r="AO568" i="165"/>
  <c r="AK568" i="165"/>
  <c r="AE568" i="165"/>
  <c r="M568" i="165"/>
  <c r="L568" i="165"/>
  <c r="J568" i="165"/>
  <c r="BM568" i="165" s="1"/>
  <c r="I568" i="165"/>
  <c r="H568" i="165"/>
  <c r="B568" i="165"/>
  <c r="BH567" i="165"/>
  <c r="BG567" i="165"/>
  <c r="BO567" i="165" s="1"/>
  <c r="BE567" i="165"/>
  <c r="BM567" i="165" s="1"/>
  <c r="BD567" i="165"/>
  <c r="BC567" i="165"/>
  <c r="AY567" i="165"/>
  <c r="AU567" i="165"/>
  <c r="AQ567" i="165"/>
  <c r="AO567" i="165"/>
  <c r="AE567" i="165"/>
  <c r="AK567" i="165" s="1"/>
  <c r="M567" i="165"/>
  <c r="N567" i="165" s="1"/>
  <c r="L567" i="165"/>
  <c r="J567" i="165"/>
  <c r="I567" i="165"/>
  <c r="H567" i="165"/>
  <c r="B567" i="165"/>
  <c r="BH566" i="165"/>
  <c r="BG566" i="165"/>
  <c r="BO566" i="165" s="1"/>
  <c r="BE566" i="165"/>
  <c r="BD566" i="165"/>
  <c r="BC566" i="165"/>
  <c r="AY566" i="165"/>
  <c r="AU566" i="165"/>
  <c r="AQ566" i="165"/>
  <c r="AO566" i="165"/>
  <c r="AK566" i="165"/>
  <c r="AE566" i="165"/>
  <c r="M566" i="165"/>
  <c r="L566" i="165"/>
  <c r="J566" i="165"/>
  <c r="BM566" i="165" s="1"/>
  <c r="I566" i="165"/>
  <c r="H566" i="165"/>
  <c r="B566" i="165"/>
  <c r="BM565" i="165"/>
  <c r="BH565" i="165"/>
  <c r="BG565" i="165"/>
  <c r="BE565" i="165"/>
  <c r="BD565" i="165"/>
  <c r="BL565" i="165" s="1"/>
  <c r="BC565" i="165"/>
  <c r="AY565" i="165"/>
  <c r="AQ565" i="165"/>
  <c r="AU565" i="165" s="1"/>
  <c r="AO565" i="165"/>
  <c r="AE565" i="165"/>
  <c r="AK565" i="165" s="1"/>
  <c r="M565" i="165"/>
  <c r="N565" i="165" s="1"/>
  <c r="L565" i="165"/>
  <c r="J565" i="165"/>
  <c r="I565" i="165"/>
  <c r="H565" i="165"/>
  <c r="B565" i="165"/>
  <c r="BH564" i="165"/>
  <c r="BG564" i="165"/>
  <c r="BO564" i="165" s="1"/>
  <c r="BE564" i="165"/>
  <c r="BD564" i="165"/>
  <c r="BC564" i="165"/>
  <c r="AY564" i="165"/>
  <c r="AU564" i="165"/>
  <c r="AQ564" i="165"/>
  <c r="AO564" i="165"/>
  <c r="AE564" i="165"/>
  <c r="AK564" i="165" s="1"/>
  <c r="M564" i="165"/>
  <c r="N564" i="165" s="1"/>
  <c r="L564" i="165"/>
  <c r="J564" i="165"/>
  <c r="I564" i="165"/>
  <c r="H564" i="165"/>
  <c r="B564" i="165"/>
  <c r="BM563" i="165"/>
  <c r="BH563" i="165"/>
  <c r="BG563" i="165"/>
  <c r="BE563" i="165"/>
  <c r="BD563" i="165"/>
  <c r="BL563" i="165" s="1"/>
  <c r="BC563" i="165"/>
  <c r="AY563" i="165"/>
  <c r="AQ563" i="165"/>
  <c r="AU563" i="165" s="1"/>
  <c r="AO563" i="165"/>
  <c r="AK563" i="165"/>
  <c r="AE563" i="165"/>
  <c r="M563" i="165"/>
  <c r="L563" i="165"/>
  <c r="J563" i="165"/>
  <c r="I563" i="165"/>
  <c r="H563" i="165"/>
  <c r="B563" i="165"/>
  <c r="BH562" i="165"/>
  <c r="BG562" i="165"/>
  <c r="BE562" i="165"/>
  <c r="BD562" i="165"/>
  <c r="BL562" i="165" s="1"/>
  <c r="BC562" i="165"/>
  <c r="AY562" i="165"/>
  <c r="AQ562" i="165"/>
  <c r="AU562" i="165" s="1"/>
  <c r="AO562" i="165"/>
  <c r="AE562" i="165"/>
  <c r="AK562" i="165" s="1"/>
  <c r="M562" i="165"/>
  <c r="N562" i="165" s="1"/>
  <c r="L562" i="165"/>
  <c r="J562" i="165"/>
  <c r="I562" i="165"/>
  <c r="H562" i="165"/>
  <c r="B562" i="165"/>
  <c r="BH561" i="165"/>
  <c r="BG561" i="165"/>
  <c r="BO561" i="165" s="1"/>
  <c r="BE561" i="165"/>
  <c r="BM561" i="165" s="1"/>
  <c r="BD561" i="165"/>
  <c r="BC561" i="165"/>
  <c r="AY561" i="165"/>
  <c r="AU561" i="165"/>
  <c r="AQ561" i="165"/>
  <c r="AO561" i="165"/>
  <c r="AK561" i="165"/>
  <c r="AE561" i="165"/>
  <c r="M561" i="165"/>
  <c r="L561" i="165"/>
  <c r="J561" i="165"/>
  <c r="I561" i="165"/>
  <c r="H561" i="165"/>
  <c r="B561" i="165"/>
  <c r="BH560" i="165"/>
  <c r="BG560" i="165"/>
  <c r="BE560" i="165"/>
  <c r="BD560" i="165"/>
  <c r="BL560" i="165" s="1"/>
  <c r="BC560" i="165"/>
  <c r="AY560" i="165"/>
  <c r="AQ560" i="165"/>
  <c r="AU560" i="165" s="1"/>
  <c r="AO560" i="165"/>
  <c r="AK560" i="165"/>
  <c r="AE560" i="165"/>
  <c r="M560" i="165"/>
  <c r="L560" i="165"/>
  <c r="J560" i="165"/>
  <c r="BM560" i="165" s="1"/>
  <c r="I560" i="165"/>
  <c r="H560" i="165"/>
  <c r="B560" i="165"/>
  <c r="BH559" i="165"/>
  <c r="BG559" i="165"/>
  <c r="BO559" i="165" s="1"/>
  <c r="BE559" i="165"/>
  <c r="BD559" i="165"/>
  <c r="BC559" i="165"/>
  <c r="AY559" i="165"/>
  <c r="AU559" i="165"/>
  <c r="AQ559" i="165"/>
  <c r="AO559" i="165"/>
  <c r="AK559" i="165"/>
  <c r="AE559" i="165"/>
  <c r="M559" i="165"/>
  <c r="N559" i="165" s="1"/>
  <c r="L559" i="165"/>
  <c r="J559" i="165"/>
  <c r="I559" i="165"/>
  <c r="H559" i="165"/>
  <c r="B559" i="165"/>
  <c r="BN558" i="165"/>
  <c r="BH558" i="165"/>
  <c r="BG558" i="165"/>
  <c r="BF558" i="165"/>
  <c r="BE558" i="165"/>
  <c r="BM558" i="165" s="1"/>
  <c r="BC558" i="165"/>
  <c r="AY558" i="165"/>
  <c r="AQ558" i="165"/>
  <c r="AS558" i="165" s="1"/>
  <c r="AV558" i="165" s="1"/>
  <c r="AO558" i="165"/>
  <c r="AI558" i="165"/>
  <c r="AL558" i="165" s="1"/>
  <c r="AE558" i="165"/>
  <c r="M558" i="165"/>
  <c r="L558" i="165"/>
  <c r="K558" i="165"/>
  <c r="J558" i="165"/>
  <c r="I558" i="165"/>
  <c r="H558" i="165"/>
  <c r="B558" i="165"/>
  <c r="BH557" i="165"/>
  <c r="BG557" i="165"/>
  <c r="BE557" i="165"/>
  <c r="BM557" i="165" s="1"/>
  <c r="BD557" i="165"/>
  <c r="BC557" i="165"/>
  <c r="AY557" i="165"/>
  <c r="AQ557" i="165"/>
  <c r="AO557" i="165"/>
  <c r="AE557" i="165"/>
  <c r="AK557" i="165" s="1"/>
  <c r="M557" i="165"/>
  <c r="L557" i="165"/>
  <c r="J557" i="165"/>
  <c r="I557" i="165"/>
  <c r="H557" i="165"/>
  <c r="B557" i="165"/>
  <c r="BH556" i="165"/>
  <c r="BG556" i="165"/>
  <c r="BE556" i="165"/>
  <c r="BD556" i="165"/>
  <c r="BC556" i="165"/>
  <c r="BK556" i="165" s="1"/>
  <c r="AY556" i="165"/>
  <c r="AQ556" i="165"/>
  <c r="AO556" i="165"/>
  <c r="AE556" i="165"/>
  <c r="AK556" i="165" s="1"/>
  <c r="M556" i="165"/>
  <c r="L556" i="165"/>
  <c r="J556" i="165"/>
  <c r="I556" i="165"/>
  <c r="H556" i="165"/>
  <c r="B556" i="165"/>
  <c r="BH555" i="165"/>
  <c r="BG555" i="165"/>
  <c r="BE555" i="165"/>
  <c r="BD555" i="165"/>
  <c r="BC555" i="165"/>
  <c r="BK555" i="165" s="1"/>
  <c r="AY555" i="165"/>
  <c r="AQ555" i="165"/>
  <c r="AO555" i="165"/>
  <c r="AE555" i="165"/>
  <c r="AK555" i="165" s="1"/>
  <c r="M555" i="165"/>
  <c r="L555" i="165"/>
  <c r="J555" i="165"/>
  <c r="I555" i="165"/>
  <c r="H555" i="165"/>
  <c r="B555" i="165"/>
  <c r="BH554" i="165"/>
  <c r="BG554" i="165"/>
  <c r="BE554" i="165"/>
  <c r="BM554" i="165" s="1"/>
  <c r="BD554" i="165"/>
  <c r="BC554" i="165"/>
  <c r="AY554" i="165"/>
  <c r="AQ554" i="165"/>
  <c r="AU554" i="165" s="1"/>
  <c r="AO554" i="165"/>
  <c r="AE554" i="165"/>
  <c r="AK554" i="165" s="1"/>
  <c r="M554" i="165"/>
  <c r="L554" i="165"/>
  <c r="J554" i="165"/>
  <c r="I554" i="165"/>
  <c r="H554" i="165"/>
  <c r="B554" i="165"/>
  <c r="BH553" i="165"/>
  <c r="BG553" i="165"/>
  <c r="BE553" i="165"/>
  <c r="BM553" i="165" s="1"/>
  <c r="BD553" i="165"/>
  <c r="BC553" i="165"/>
  <c r="AY553" i="165"/>
  <c r="AQ553" i="165"/>
  <c r="AU553" i="165" s="1"/>
  <c r="AO553" i="165"/>
  <c r="AE553" i="165"/>
  <c r="AK553" i="165" s="1"/>
  <c r="M553" i="165"/>
  <c r="L553" i="165"/>
  <c r="J553" i="165"/>
  <c r="I553" i="165"/>
  <c r="H553" i="165"/>
  <c r="B553" i="165"/>
  <c r="BH552" i="165"/>
  <c r="BG552" i="165"/>
  <c r="BE552" i="165"/>
  <c r="BD552" i="165"/>
  <c r="BC552" i="165"/>
  <c r="BK552" i="165" s="1"/>
  <c r="AY552" i="165"/>
  <c r="AQ552" i="165"/>
  <c r="AO552" i="165"/>
  <c r="AE552" i="165"/>
  <c r="AK552" i="165" s="1"/>
  <c r="M552" i="165"/>
  <c r="L552" i="165"/>
  <c r="J552" i="165"/>
  <c r="I552" i="165"/>
  <c r="H552" i="165"/>
  <c r="B552" i="165"/>
  <c r="BH551" i="165"/>
  <c r="BG551" i="165"/>
  <c r="BE551" i="165"/>
  <c r="BD551" i="165"/>
  <c r="BC551" i="165"/>
  <c r="BK551" i="165" s="1"/>
  <c r="AY551" i="165"/>
  <c r="AQ551" i="165"/>
  <c r="AO551" i="165"/>
  <c r="AE551" i="165"/>
  <c r="AK551" i="165" s="1"/>
  <c r="M551" i="165"/>
  <c r="L551" i="165"/>
  <c r="J551" i="165"/>
  <c r="I551" i="165"/>
  <c r="H551" i="165"/>
  <c r="B551" i="165"/>
  <c r="BH550" i="165"/>
  <c r="BG550" i="165"/>
  <c r="BE550" i="165"/>
  <c r="BM550" i="165" s="1"/>
  <c r="BD550" i="165"/>
  <c r="BC550" i="165"/>
  <c r="AY550" i="165"/>
  <c r="AQ550" i="165"/>
  <c r="AU550" i="165" s="1"/>
  <c r="AO550" i="165"/>
  <c r="AE550" i="165"/>
  <c r="AK550" i="165" s="1"/>
  <c r="M550" i="165"/>
  <c r="L550" i="165"/>
  <c r="J550" i="165"/>
  <c r="I550" i="165"/>
  <c r="H550" i="165"/>
  <c r="B550" i="165"/>
  <c r="BH549" i="165"/>
  <c r="BG549" i="165"/>
  <c r="BE549" i="165"/>
  <c r="BM549" i="165" s="1"/>
  <c r="BD549" i="165"/>
  <c r="BC549" i="165"/>
  <c r="AY549" i="165"/>
  <c r="AQ549" i="165"/>
  <c r="AU549" i="165" s="1"/>
  <c r="AO549" i="165"/>
  <c r="AE549" i="165"/>
  <c r="AK549" i="165" s="1"/>
  <c r="M549" i="165"/>
  <c r="L549" i="165"/>
  <c r="J549" i="165"/>
  <c r="I549" i="165"/>
  <c r="H549" i="165"/>
  <c r="B549" i="165"/>
  <c r="BH548" i="165"/>
  <c r="BG548" i="165"/>
  <c r="BE548" i="165"/>
  <c r="BD548" i="165"/>
  <c r="BC548" i="165"/>
  <c r="BK548" i="165" s="1"/>
  <c r="AY548" i="165"/>
  <c r="AQ548" i="165"/>
  <c r="AO548" i="165"/>
  <c r="AE548" i="165"/>
  <c r="AK548" i="165" s="1"/>
  <c r="M548" i="165"/>
  <c r="L548" i="165"/>
  <c r="J548" i="165"/>
  <c r="I548" i="165"/>
  <c r="H548" i="165"/>
  <c r="B548" i="165"/>
  <c r="BH547" i="165"/>
  <c r="BG547" i="165"/>
  <c r="BE547" i="165"/>
  <c r="BD547" i="165"/>
  <c r="BC547" i="165"/>
  <c r="BK547" i="165" s="1"/>
  <c r="AY547" i="165"/>
  <c r="AQ547" i="165"/>
  <c r="AO547" i="165"/>
  <c r="AE547" i="165"/>
  <c r="AK547" i="165" s="1"/>
  <c r="M547" i="165"/>
  <c r="L547" i="165"/>
  <c r="J547" i="165"/>
  <c r="I547" i="165"/>
  <c r="H547" i="165"/>
  <c r="B547" i="165"/>
  <c r="BH546" i="165"/>
  <c r="BG546" i="165"/>
  <c r="BE546" i="165"/>
  <c r="BM546" i="165" s="1"/>
  <c r="BD546" i="165"/>
  <c r="BC546" i="165"/>
  <c r="AY546" i="165"/>
  <c r="AQ546" i="165"/>
  <c r="AU546" i="165" s="1"/>
  <c r="AO546" i="165"/>
  <c r="AE546" i="165"/>
  <c r="AK546" i="165" s="1"/>
  <c r="M546" i="165"/>
  <c r="L546" i="165"/>
  <c r="J546" i="165"/>
  <c r="I546" i="165"/>
  <c r="H546" i="165"/>
  <c r="B546" i="165"/>
  <c r="BH545" i="165"/>
  <c r="BG545" i="165"/>
  <c r="BE545" i="165"/>
  <c r="BM545" i="165" s="1"/>
  <c r="BD545" i="165"/>
  <c r="BC545" i="165"/>
  <c r="AY545" i="165"/>
  <c r="AQ545" i="165"/>
  <c r="AU545" i="165" s="1"/>
  <c r="AO545" i="165"/>
  <c r="AE545" i="165"/>
  <c r="AK545" i="165" s="1"/>
  <c r="M545" i="165"/>
  <c r="L545" i="165"/>
  <c r="J545" i="165"/>
  <c r="I545" i="165"/>
  <c r="H545" i="165"/>
  <c r="B545" i="165"/>
  <c r="BH544" i="165"/>
  <c r="BG544" i="165"/>
  <c r="BE544" i="165"/>
  <c r="BD544" i="165"/>
  <c r="BC544" i="165"/>
  <c r="BK544" i="165" s="1"/>
  <c r="AY544" i="165"/>
  <c r="AQ544" i="165"/>
  <c r="AO544" i="165"/>
  <c r="AE544" i="165"/>
  <c r="AK544" i="165" s="1"/>
  <c r="M544" i="165"/>
  <c r="L544" i="165"/>
  <c r="J544" i="165"/>
  <c r="I544" i="165"/>
  <c r="H544" i="165"/>
  <c r="B544" i="165"/>
  <c r="BH543" i="165"/>
  <c r="BG543" i="165"/>
  <c r="BE543" i="165"/>
  <c r="BD543" i="165"/>
  <c r="BC543" i="165"/>
  <c r="BK543" i="165" s="1"/>
  <c r="AY543" i="165"/>
  <c r="AQ543" i="165"/>
  <c r="AO543" i="165"/>
  <c r="AE543" i="165"/>
  <c r="AK543" i="165" s="1"/>
  <c r="M543" i="165"/>
  <c r="L543" i="165"/>
  <c r="J543" i="165"/>
  <c r="I543" i="165"/>
  <c r="H543" i="165"/>
  <c r="B543" i="165"/>
  <c r="BH542" i="165"/>
  <c r="BG542" i="165"/>
  <c r="BE542" i="165"/>
  <c r="BM542" i="165" s="1"/>
  <c r="BD542" i="165"/>
  <c r="BC542" i="165"/>
  <c r="AY542" i="165"/>
  <c r="AQ542" i="165"/>
  <c r="AU542" i="165" s="1"/>
  <c r="AO542" i="165"/>
  <c r="AE542" i="165"/>
  <c r="AK542" i="165" s="1"/>
  <c r="M542" i="165"/>
  <c r="L542" i="165"/>
  <c r="J542" i="165"/>
  <c r="I542" i="165"/>
  <c r="H542" i="165"/>
  <c r="B542" i="165"/>
  <c r="BH541" i="165"/>
  <c r="BG541" i="165"/>
  <c r="BE541" i="165"/>
  <c r="BM541" i="165" s="1"/>
  <c r="BD541" i="165"/>
  <c r="BC541" i="165"/>
  <c r="AY541" i="165"/>
  <c r="AQ541" i="165"/>
  <c r="AU541" i="165" s="1"/>
  <c r="AO541" i="165"/>
  <c r="AE541" i="165"/>
  <c r="AK541" i="165" s="1"/>
  <c r="M541" i="165"/>
  <c r="L541" i="165"/>
  <c r="J541" i="165"/>
  <c r="I541" i="165"/>
  <c r="H541" i="165"/>
  <c r="B541" i="165"/>
  <c r="BH540" i="165"/>
  <c r="BG540" i="165"/>
  <c r="BE540" i="165"/>
  <c r="BD540" i="165"/>
  <c r="BC540" i="165"/>
  <c r="BK540" i="165" s="1"/>
  <c r="AY540" i="165"/>
  <c r="AQ540" i="165"/>
  <c r="AO540" i="165"/>
  <c r="AE540" i="165"/>
  <c r="AK540" i="165" s="1"/>
  <c r="M540" i="165"/>
  <c r="L540" i="165"/>
  <c r="J540" i="165"/>
  <c r="I540" i="165"/>
  <c r="H540" i="165"/>
  <c r="B540" i="165"/>
  <c r="BI539" i="165"/>
  <c r="BH539" i="165"/>
  <c r="BG539" i="165"/>
  <c r="BF539" i="165"/>
  <c r="BE539" i="165"/>
  <c r="BC539" i="165"/>
  <c r="BK539" i="165" s="1"/>
  <c r="AY539" i="165"/>
  <c r="AQ539" i="165"/>
  <c r="AO539" i="165"/>
  <c r="AE539" i="165"/>
  <c r="AI539" i="165" s="1"/>
  <c r="AL539" i="165" s="1"/>
  <c r="M539" i="165"/>
  <c r="L539" i="165"/>
  <c r="K539" i="165"/>
  <c r="J539" i="165"/>
  <c r="H539" i="165"/>
  <c r="B539" i="165"/>
  <c r="BH538" i="165"/>
  <c r="BG538" i="165"/>
  <c r="BE538" i="165"/>
  <c r="BD538" i="165"/>
  <c r="BC538" i="165"/>
  <c r="BK538" i="165" s="1"/>
  <c r="AY538" i="165"/>
  <c r="AQ538" i="165"/>
  <c r="AO538" i="165"/>
  <c r="AE538" i="165"/>
  <c r="AK538" i="165" s="1"/>
  <c r="M538" i="165"/>
  <c r="L538" i="165"/>
  <c r="J538" i="165"/>
  <c r="I538" i="165"/>
  <c r="H538" i="165"/>
  <c r="B538" i="165"/>
  <c r="BH537" i="165"/>
  <c r="BF537" i="165"/>
  <c r="BE537" i="165"/>
  <c r="BD537" i="165"/>
  <c r="BC537" i="165"/>
  <c r="AV537" i="165"/>
  <c r="AQ537" i="165"/>
  <c r="AW537" i="165" s="1"/>
  <c r="AM537" i="165"/>
  <c r="AL537" i="165"/>
  <c r="AE537" i="165"/>
  <c r="M537" i="165"/>
  <c r="K537" i="165"/>
  <c r="BN537" i="165" s="1"/>
  <c r="J537" i="165"/>
  <c r="I537" i="165"/>
  <c r="H537" i="165"/>
  <c r="B537" i="165"/>
  <c r="BH536" i="165"/>
  <c r="BF536" i="165"/>
  <c r="BE536" i="165"/>
  <c r="BD536" i="165"/>
  <c r="BL536" i="165" s="1"/>
  <c r="BC536" i="165"/>
  <c r="AV536" i="165"/>
  <c r="AQ536" i="165"/>
  <c r="AL536" i="165"/>
  <c r="AE536" i="165"/>
  <c r="AM536" i="165" s="1"/>
  <c r="M536" i="165"/>
  <c r="K536" i="165"/>
  <c r="J536" i="165"/>
  <c r="I536" i="165"/>
  <c r="H536" i="165"/>
  <c r="B536" i="165"/>
  <c r="BH535" i="165"/>
  <c r="BF535" i="165"/>
  <c r="BN535" i="165" s="1"/>
  <c r="BE535" i="165"/>
  <c r="BM535" i="165" s="1"/>
  <c r="BD535" i="165"/>
  <c r="BC535" i="165"/>
  <c r="AW535" i="165"/>
  <c r="AV535" i="165"/>
  <c r="AQ535" i="165"/>
  <c r="AL535" i="165"/>
  <c r="AE535" i="165"/>
  <c r="AM535" i="165" s="1"/>
  <c r="M535" i="165"/>
  <c r="K535" i="165"/>
  <c r="J535" i="165"/>
  <c r="I535" i="165"/>
  <c r="H535" i="165"/>
  <c r="B535" i="165"/>
  <c r="BN534" i="165"/>
  <c r="BH534" i="165"/>
  <c r="BP534" i="165" s="1"/>
  <c r="BF534" i="165"/>
  <c r="BE534" i="165"/>
  <c r="BD534" i="165"/>
  <c r="BC534" i="165"/>
  <c r="BK534" i="165" s="1"/>
  <c r="AV534" i="165"/>
  <c r="AQ534" i="165"/>
  <c r="AL534" i="165"/>
  <c r="AE534" i="165"/>
  <c r="AM534" i="165" s="1"/>
  <c r="M534" i="165"/>
  <c r="K534" i="165"/>
  <c r="J534" i="165"/>
  <c r="I534" i="165"/>
  <c r="H534" i="165"/>
  <c r="B534" i="165"/>
  <c r="BH533" i="165"/>
  <c r="BG533" i="165"/>
  <c r="BO533" i="165" s="1"/>
  <c r="BF533" i="165"/>
  <c r="BE533" i="165"/>
  <c r="BC533" i="165"/>
  <c r="AY533" i="165"/>
  <c r="AS533" i="165"/>
  <c r="AV533" i="165" s="1"/>
  <c r="AQ533" i="165"/>
  <c r="AO533" i="165"/>
  <c r="AI533" i="165"/>
  <c r="AE533" i="165"/>
  <c r="M533" i="165"/>
  <c r="L533" i="165"/>
  <c r="K533" i="165"/>
  <c r="J533" i="165"/>
  <c r="H533" i="165"/>
  <c r="B533" i="165"/>
  <c r="BH532" i="165"/>
  <c r="BG532" i="165"/>
  <c r="BI532" i="165" s="1"/>
  <c r="BF532" i="165"/>
  <c r="BN532" i="165" s="1"/>
  <c r="BE532" i="165"/>
  <c r="BM532" i="165" s="1"/>
  <c r="BC532" i="165"/>
  <c r="AY532" i="165"/>
  <c r="AQ532" i="165"/>
  <c r="AO532" i="165"/>
  <c r="AE532" i="165"/>
  <c r="D23" i="160" s="1"/>
  <c r="M532" i="165"/>
  <c r="L532" i="165"/>
  <c r="K532" i="165"/>
  <c r="J532" i="165"/>
  <c r="H532" i="165"/>
  <c r="B532" i="165"/>
  <c r="BH531" i="165"/>
  <c r="BF531" i="165"/>
  <c r="BN531" i="165" s="1"/>
  <c r="BE531" i="165"/>
  <c r="BD531" i="165"/>
  <c r="BL531" i="165" s="1"/>
  <c r="BC531" i="165"/>
  <c r="AV531" i="165"/>
  <c r="AQ531" i="165"/>
  <c r="AW531" i="165" s="1"/>
  <c r="AL531" i="165"/>
  <c r="AE531" i="165"/>
  <c r="AM531" i="165" s="1"/>
  <c r="M531" i="165"/>
  <c r="K531" i="165"/>
  <c r="J531" i="165"/>
  <c r="I531" i="165"/>
  <c r="H531" i="165"/>
  <c r="B531" i="165"/>
  <c r="BH530" i="165"/>
  <c r="BG530" i="165"/>
  <c r="BI530" i="165" s="1"/>
  <c r="BE530" i="165"/>
  <c r="BM530" i="165" s="1"/>
  <c r="BD530" i="165"/>
  <c r="BC530" i="165"/>
  <c r="AY530" i="165"/>
  <c r="AU530" i="165"/>
  <c r="AQ530" i="165"/>
  <c r="AO530" i="165"/>
  <c r="AE530" i="165"/>
  <c r="AK530" i="165" s="1"/>
  <c r="M530" i="165"/>
  <c r="L530" i="165"/>
  <c r="J530" i="165"/>
  <c r="I530" i="165"/>
  <c r="H530" i="165"/>
  <c r="B530" i="165"/>
  <c r="BH529" i="165"/>
  <c r="BG529" i="165"/>
  <c r="BO529" i="165" s="1"/>
  <c r="BE529" i="165"/>
  <c r="BM529" i="165" s="1"/>
  <c r="BD529" i="165"/>
  <c r="BC529" i="165"/>
  <c r="AY529" i="165"/>
  <c r="AQ529" i="165"/>
  <c r="AU529" i="165" s="1"/>
  <c r="BF529" i="165" s="1"/>
  <c r="AO529" i="165"/>
  <c r="AE529" i="165"/>
  <c r="AK529" i="165" s="1"/>
  <c r="K529" i="165" s="1"/>
  <c r="M529" i="165"/>
  <c r="N529" i="165" s="1"/>
  <c r="L529" i="165"/>
  <c r="J529" i="165"/>
  <c r="I529" i="165"/>
  <c r="H529" i="165"/>
  <c r="B529" i="165"/>
  <c r="BH528" i="165"/>
  <c r="BG528" i="165"/>
  <c r="BE528" i="165"/>
  <c r="BD528" i="165"/>
  <c r="BC528" i="165"/>
  <c r="AY528" i="165"/>
  <c r="AU528" i="165"/>
  <c r="BF528" i="165" s="1"/>
  <c r="AQ528" i="165"/>
  <c r="AO528" i="165"/>
  <c r="AE528" i="165"/>
  <c r="AK528" i="165" s="1"/>
  <c r="K528" i="165" s="1"/>
  <c r="M528" i="165"/>
  <c r="L528" i="165"/>
  <c r="N528" i="165" s="1"/>
  <c r="J528" i="165"/>
  <c r="I528" i="165"/>
  <c r="H528" i="165"/>
  <c r="B528" i="165"/>
  <c r="BI527" i="165"/>
  <c r="BH527" i="165"/>
  <c r="BG527" i="165"/>
  <c r="BF527" i="165"/>
  <c r="BN527" i="165" s="1"/>
  <c r="BE527" i="165"/>
  <c r="BM527" i="165" s="1"/>
  <c r="BC527" i="165"/>
  <c r="AY527" i="165"/>
  <c r="AQ527" i="165"/>
  <c r="AS527" i="165" s="1"/>
  <c r="BD527" i="165" s="1"/>
  <c r="AO527" i="165"/>
  <c r="AE527" i="165"/>
  <c r="AI527" i="165" s="1"/>
  <c r="I527" i="165" s="1"/>
  <c r="M527" i="165"/>
  <c r="L527" i="165"/>
  <c r="K527" i="165"/>
  <c r="J527" i="165"/>
  <c r="H527" i="165"/>
  <c r="B527" i="165"/>
  <c r="BH526" i="165"/>
  <c r="BI526" i="165" s="1"/>
  <c r="BG526" i="165"/>
  <c r="BF526" i="165"/>
  <c r="BE526" i="165"/>
  <c r="BM526" i="165" s="1"/>
  <c r="BC526" i="165"/>
  <c r="AY526" i="165"/>
  <c r="AQ526" i="165"/>
  <c r="AS526" i="165" s="1"/>
  <c r="AV526" i="165" s="1"/>
  <c r="AO526" i="165"/>
  <c r="AI526" i="165"/>
  <c r="AE526" i="165"/>
  <c r="M526" i="165"/>
  <c r="L526" i="165"/>
  <c r="K526" i="165"/>
  <c r="J526" i="165"/>
  <c r="H526" i="165"/>
  <c r="B526" i="165"/>
  <c r="BH525" i="165"/>
  <c r="BG525" i="165"/>
  <c r="BF525" i="165"/>
  <c r="BE525" i="165"/>
  <c r="BC525" i="165"/>
  <c r="BK525" i="165" s="1"/>
  <c r="AY525" i="165"/>
  <c r="AQ525" i="165"/>
  <c r="AS525" i="165" s="1"/>
  <c r="AO525" i="165"/>
  <c r="AE525" i="165"/>
  <c r="AI525" i="165" s="1"/>
  <c r="M525" i="165"/>
  <c r="L525" i="165"/>
  <c r="K525" i="165"/>
  <c r="J525" i="165"/>
  <c r="H525" i="165"/>
  <c r="B525" i="165"/>
  <c r="BN524" i="165"/>
  <c r="BH524" i="165"/>
  <c r="BG524" i="165"/>
  <c r="BF524" i="165"/>
  <c r="BE524" i="165"/>
  <c r="BC524" i="165"/>
  <c r="AY524" i="165"/>
  <c r="AQ524" i="165"/>
  <c r="AS524" i="165" s="1"/>
  <c r="AV524" i="165" s="1"/>
  <c r="AO524" i="165"/>
  <c r="AE524" i="165"/>
  <c r="AI524" i="165" s="1"/>
  <c r="AL524" i="165" s="1"/>
  <c r="M524" i="165"/>
  <c r="N524" i="165" s="1"/>
  <c r="L524" i="165"/>
  <c r="K524" i="165"/>
  <c r="J524" i="165"/>
  <c r="H524" i="165"/>
  <c r="B524" i="165"/>
  <c r="BH523" i="165"/>
  <c r="BF523" i="165"/>
  <c r="BE523" i="165"/>
  <c r="BD523" i="165"/>
  <c r="BL523" i="165" s="1"/>
  <c r="BC523" i="165"/>
  <c r="AV523" i="165"/>
  <c r="AQ523" i="165"/>
  <c r="AW523" i="165" s="1"/>
  <c r="AL523" i="165"/>
  <c r="AE523" i="165"/>
  <c r="AM523" i="165" s="1"/>
  <c r="M523" i="165"/>
  <c r="K523" i="165"/>
  <c r="J523" i="165"/>
  <c r="I523" i="165"/>
  <c r="H523" i="165"/>
  <c r="B523" i="165"/>
  <c r="BH522" i="165"/>
  <c r="BG522" i="165"/>
  <c r="BF522" i="165"/>
  <c r="BE522" i="165"/>
  <c r="BC522" i="165"/>
  <c r="BK522" i="165" s="1"/>
  <c r="AY522" i="165"/>
  <c r="AQ522" i="165"/>
  <c r="AS522" i="165" s="1"/>
  <c r="AO522" i="165"/>
  <c r="AE522" i="165"/>
  <c r="AI522" i="165" s="1"/>
  <c r="M522" i="165"/>
  <c r="L522" i="165"/>
  <c r="K522" i="165"/>
  <c r="J522" i="165"/>
  <c r="H522" i="165"/>
  <c r="B522" i="165"/>
  <c r="BH521" i="165"/>
  <c r="BF521" i="165"/>
  <c r="BE521" i="165"/>
  <c r="BD521" i="165"/>
  <c r="BC521" i="165"/>
  <c r="AV521" i="165"/>
  <c r="AQ521" i="165"/>
  <c r="AW521" i="165" s="1"/>
  <c r="AM521" i="165"/>
  <c r="AL521" i="165"/>
  <c r="AE521" i="165"/>
  <c r="M521" i="165"/>
  <c r="K521" i="165"/>
  <c r="BN521" i="165" s="1"/>
  <c r="J521" i="165"/>
  <c r="I521" i="165"/>
  <c r="H521" i="165"/>
  <c r="B521" i="165"/>
  <c r="BH520" i="165"/>
  <c r="BI520" i="165" s="1"/>
  <c r="BG520" i="165"/>
  <c r="BF520" i="165"/>
  <c r="BE520" i="165"/>
  <c r="BC520" i="165"/>
  <c r="AY520" i="165"/>
  <c r="AS520" i="165"/>
  <c r="AQ520" i="165"/>
  <c r="AO520" i="165"/>
  <c r="AE520" i="165"/>
  <c r="AI520" i="165" s="1"/>
  <c r="M520" i="165"/>
  <c r="N520" i="165" s="1"/>
  <c r="L520" i="165"/>
  <c r="K520" i="165"/>
  <c r="J520" i="165"/>
  <c r="H520" i="165"/>
  <c r="B520" i="165"/>
  <c r="BH519" i="165"/>
  <c r="BP519" i="165" s="1"/>
  <c r="BF519" i="165"/>
  <c r="BN519" i="165" s="1"/>
  <c r="BE519" i="165"/>
  <c r="BD519" i="165"/>
  <c r="BC519" i="165"/>
  <c r="BK519" i="165" s="1"/>
  <c r="AV519" i="165"/>
  <c r="AQ519" i="165"/>
  <c r="AW519" i="165" s="1"/>
  <c r="BG519" i="165" s="1"/>
  <c r="AL519" i="165"/>
  <c r="AE519" i="165"/>
  <c r="AM519" i="165" s="1"/>
  <c r="L519" i="165" s="1"/>
  <c r="N519" i="165"/>
  <c r="M519" i="165"/>
  <c r="K519" i="165"/>
  <c r="J519" i="165"/>
  <c r="I519" i="165"/>
  <c r="H519" i="165"/>
  <c r="B519" i="165"/>
  <c r="BH518" i="165"/>
  <c r="BG518" i="165"/>
  <c r="BE518" i="165"/>
  <c r="BD518" i="165"/>
  <c r="BC518" i="165"/>
  <c r="AY518" i="165"/>
  <c r="AQ518" i="165"/>
  <c r="AU518" i="165" s="1"/>
  <c r="AO518" i="165"/>
  <c r="AE518" i="165"/>
  <c r="AK518" i="165" s="1"/>
  <c r="M518" i="165"/>
  <c r="L518" i="165"/>
  <c r="J518" i="165"/>
  <c r="I518" i="165"/>
  <c r="H518" i="165"/>
  <c r="B518" i="165"/>
  <c r="AY517" i="165"/>
  <c r="AQ517" i="165"/>
  <c r="AO517" i="165"/>
  <c r="AE517" i="165"/>
  <c r="AK517" i="165" s="1"/>
  <c r="M517" i="165"/>
  <c r="L517" i="165"/>
  <c r="N517" i="165" s="1"/>
  <c r="J517" i="165"/>
  <c r="I517" i="165"/>
  <c r="H517" i="165"/>
  <c r="B517" i="165"/>
  <c r="AY516" i="165"/>
  <c r="AQ516" i="165"/>
  <c r="AS516" i="165" s="1"/>
  <c r="AV516" i="165" s="1"/>
  <c r="AO516" i="165"/>
  <c r="AE516" i="165"/>
  <c r="AI516" i="165" s="1"/>
  <c r="M516" i="165"/>
  <c r="L516" i="165"/>
  <c r="K516" i="165"/>
  <c r="J516" i="165"/>
  <c r="H516" i="165"/>
  <c r="B516" i="165"/>
  <c r="BH515" i="165"/>
  <c r="BG515" i="165"/>
  <c r="BF515" i="165"/>
  <c r="BN515" i="165" s="1"/>
  <c r="BE515" i="165"/>
  <c r="BC515" i="165"/>
  <c r="AY515" i="165"/>
  <c r="AS515" i="165"/>
  <c r="AV515" i="165" s="1"/>
  <c r="AQ515" i="165"/>
  <c r="AO515" i="165"/>
  <c r="AE515" i="165"/>
  <c r="M515" i="165"/>
  <c r="L515" i="165"/>
  <c r="N515" i="165" s="1"/>
  <c r="K515" i="165"/>
  <c r="J515" i="165"/>
  <c r="BM515" i="165" s="1"/>
  <c r="H515" i="165"/>
  <c r="B515" i="165"/>
  <c r="BH514" i="165"/>
  <c r="BG514" i="165"/>
  <c r="BF514" i="165"/>
  <c r="BN514" i="165" s="1"/>
  <c r="BE514" i="165"/>
  <c r="BC514" i="165"/>
  <c r="AY514" i="165"/>
  <c r="AQ514" i="165"/>
  <c r="AS514" i="165" s="1"/>
  <c r="BD514" i="165" s="1"/>
  <c r="AO514" i="165"/>
  <c r="AE514" i="165"/>
  <c r="AI514" i="165" s="1"/>
  <c r="AL514" i="165" s="1"/>
  <c r="M514" i="165"/>
  <c r="L514" i="165"/>
  <c r="K514" i="165"/>
  <c r="J514" i="165"/>
  <c r="H514" i="165"/>
  <c r="B514" i="165"/>
  <c r="BH513" i="165"/>
  <c r="BG513" i="165"/>
  <c r="BF513" i="165"/>
  <c r="BE513" i="165"/>
  <c r="BC513" i="165"/>
  <c r="AY513" i="165"/>
  <c r="AS513" i="165"/>
  <c r="AQ513" i="165"/>
  <c r="AO513" i="165"/>
  <c r="AI513" i="165"/>
  <c r="AE513" i="165"/>
  <c r="M513" i="165"/>
  <c r="L513" i="165"/>
  <c r="K513" i="165"/>
  <c r="J513" i="165"/>
  <c r="H513" i="165"/>
  <c r="B513" i="165"/>
  <c r="BH512" i="165"/>
  <c r="BG512" i="165"/>
  <c r="BO512" i="165" s="1"/>
  <c r="BF512" i="165"/>
  <c r="BE512" i="165"/>
  <c r="BC512" i="165"/>
  <c r="BK512" i="165" s="1"/>
  <c r="AY512" i="165"/>
  <c r="AQ512" i="165"/>
  <c r="AS512" i="165" s="1"/>
  <c r="AO512" i="165"/>
  <c r="AE512" i="165"/>
  <c r="M512" i="165"/>
  <c r="L512" i="165"/>
  <c r="K512" i="165"/>
  <c r="J512" i="165"/>
  <c r="H512" i="165"/>
  <c r="B512" i="165"/>
  <c r="BH511" i="165"/>
  <c r="BG511" i="165"/>
  <c r="BF511" i="165"/>
  <c r="BE511" i="165"/>
  <c r="BC511" i="165"/>
  <c r="AY511" i="165"/>
  <c r="AS511" i="165"/>
  <c r="AV511" i="165" s="1"/>
  <c r="AQ511" i="165"/>
  <c r="AO511" i="165"/>
  <c r="AI511" i="165"/>
  <c r="AL511" i="165" s="1"/>
  <c r="AE511" i="165"/>
  <c r="D78" i="160" s="1"/>
  <c r="M511" i="165"/>
  <c r="L511" i="165"/>
  <c r="N511" i="165" s="1"/>
  <c r="K511" i="165"/>
  <c r="J511" i="165"/>
  <c r="BM511" i="165" s="1"/>
  <c r="H511" i="165"/>
  <c r="B511" i="165"/>
  <c r="BH510" i="165"/>
  <c r="BG510" i="165"/>
  <c r="BF510" i="165"/>
  <c r="BE510" i="165"/>
  <c r="BC510" i="165"/>
  <c r="BK510" i="165" s="1"/>
  <c r="AY510" i="165"/>
  <c r="AQ510" i="165"/>
  <c r="AS510" i="165" s="1"/>
  <c r="BD510" i="165" s="1"/>
  <c r="AO510" i="165"/>
  <c r="AE510" i="165"/>
  <c r="D77" i="160" s="1"/>
  <c r="M510" i="165"/>
  <c r="L510" i="165"/>
  <c r="K510" i="165"/>
  <c r="BN510" i="165" s="1"/>
  <c r="J510" i="165"/>
  <c r="H510" i="165"/>
  <c r="B510" i="165"/>
  <c r="BH509" i="165"/>
  <c r="BG509" i="165"/>
  <c r="BF509" i="165"/>
  <c r="BE509" i="165"/>
  <c r="BC509" i="165"/>
  <c r="AY509" i="165"/>
  <c r="AQ509" i="165"/>
  <c r="AS509" i="165" s="1"/>
  <c r="AV509" i="165" s="1"/>
  <c r="AO509" i="165"/>
  <c r="AI509" i="165"/>
  <c r="AE509" i="165"/>
  <c r="D76" i="160" s="1"/>
  <c r="M509" i="165"/>
  <c r="L509" i="165"/>
  <c r="K509" i="165"/>
  <c r="J509" i="165"/>
  <c r="H509" i="165"/>
  <c r="B509" i="165"/>
  <c r="AV508" i="165"/>
  <c r="AQ508" i="165"/>
  <c r="AL508" i="165"/>
  <c r="AE508" i="165"/>
  <c r="AM508" i="165" s="1"/>
  <c r="M508" i="165"/>
  <c r="K508" i="165"/>
  <c r="J508" i="165"/>
  <c r="I508" i="165"/>
  <c r="H508" i="165"/>
  <c r="B508" i="165"/>
  <c r="AV507" i="165"/>
  <c r="AQ507" i="165"/>
  <c r="AW507" i="165" s="1"/>
  <c r="AY507" i="165" s="1"/>
  <c r="AL507" i="165"/>
  <c r="AE507" i="165"/>
  <c r="AM507" i="165" s="1"/>
  <c r="M507" i="165"/>
  <c r="K507" i="165"/>
  <c r="J507" i="165"/>
  <c r="I507" i="165"/>
  <c r="H507" i="165"/>
  <c r="B507" i="165"/>
  <c r="AV506" i="165"/>
  <c r="AQ506" i="165"/>
  <c r="AL506" i="165"/>
  <c r="AE506" i="165"/>
  <c r="AM506" i="165" s="1"/>
  <c r="M506" i="165"/>
  <c r="K506" i="165"/>
  <c r="J506" i="165"/>
  <c r="I506" i="165"/>
  <c r="H506" i="165"/>
  <c r="B506" i="165"/>
  <c r="BH505" i="165"/>
  <c r="BG505" i="165"/>
  <c r="BF505" i="165"/>
  <c r="BE505" i="165"/>
  <c r="BD505" i="165"/>
  <c r="BC505" i="165"/>
  <c r="AV505" i="165"/>
  <c r="BA505" i="165" s="1"/>
  <c r="AQ505" i="165"/>
  <c r="AW505" i="165" s="1"/>
  <c r="AY505" i="165" s="1"/>
  <c r="AL505" i="165"/>
  <c r="AE505" i="165"/>
  <c r="AM505" i="165" s="1"/>
  <c r="AO505" i="165" s="1"/>
  <c r="M505" i="165"/>
  <c r="BP505" i="165" s="1"/>
  <c r="K505" i="165"/>
  <c r="J505" i="165"/>
  <c r="I505" i="165"/>
  <c r="H505" i="165"/>
  <c r="B505" i="165"/>
  <c r="BH504" i="165"/>
  <c r="BF504" i="165"/>
  <c r="BE504" i="165"/>
  <c r="BD504" i="165"/>
  <c r="BL504" i="165" s="1"/>
  <c r="BC504" i="165"/>
  <c r="AV504" i="165"/>
  <c r="AQ504" i="165"/>
  <c r="AW504" i="165" s="1"/>
  <c r="AY504" i="165" s="1"/>
  <c r="AL504" i="165"/>
  <c r="AE504" i="165"/>
  <c r="AM504" i="165" s="1"/>
  <c r="M504" i="165"/>
  <c r="K504" i="165"/>
  <c r="J504" i="165"/>
  <c r="I504" i="165"/>
  <c r="H504" i="165"/>
  <c r="B504" i="165"/>
  <c r="BH503" i="165"/>
  <c r="BG503" i="165"/>
  <c r="BI503" i="165" s="1"/>
  <c r="BF503" i="165"/>
  <c r="BE503" i="165"/>
  <c r="BD503" i="165"/>
  <c r="BC503" i="165"/>
  <c r="BK503" i="165" s="1"/>
  <c r="AV503" i="165"/>
  <c r="AQ503" i="165"/>
  <c r="AW503" i="165" s="1"/>
  <c r="AY503" i="165" s="1"/>
  <c r="AL503" i="165"/>
  <c r="AE503" i="165"/>
  <c r="AM503" i="165" s="1"/>
  <c r="M503" i="165"/>
  <c r="BP503" i="165" s="1"/>
  <c r="K503" i="165"/>
  <c r="J503" i="165"/>
  <c r="I503" i="165"/>
  <c r="H503" i="165"/>
  <c r="B503" i="165"/>
  <c r="BH502" i="165"/>
  <c r="BF502" i="165"/>
  <c r="BN502" i="165" s="1"/>
  <c r="BE502" i="165"/>
  <c r="BD502" i="165"/>
  <c r="BC502" i="165"/>
  <c r="AV502" i="165"/>
  <c r="AQ502" i="165"/>
  <c r="AL502" i="165"/>
  <c r="AE502" i="165"/>
  <c r="AM502" i="165" s="1"/>
  <c r="AO502" i="165" s="1"/>
  <c r="M502" i="165"/>
  <c r="K502" i="165"/>
  <c r="J502" i="165"/>
  <c r="I502" i="165"/>
  <c r="H502" i="165"/>
  <c r="B502" i="165"/>
  <c r="BH501" i="165"/>
  <c r="BF501" i="165"/>
  <c r="BE501" i="165"/>
  <c r="BM501" i="165" s="1"/>
  <c r="BD501" i="165"/>
  <c r="BL501" i="165" s="1"/>
  <c r="BC501" i="165"/>
  <c r="AV501" i="165"/>
  <c r="AQ501" i="165"/>
  <c r="AW501" i="165" s="1"/>
  <c r="AL501" i="165"/>
  <c r="AE501" i="165"/>
  <c r="AM501" i="165" s="1"/>
  <c r="AO501" i="165" s="1"/>
  <c r="M501" i="165"/>
  <c r="BP501" i="165" s="1"/>
  <c r="K501" i="165"/>
  <c r="J501" i="165"/>
  <c r="I501" i="165"/>
  <c r="H501" i="165"/>
  <c r="B501" i="165"/>
  <c r="BH500" i="165"/>
  <c r="BF500" i="165"/>
  <c r="BE500" i="165"/>
  <c r="BD500" i="165"/>
  <c r="BC500" i="165"/>
  <c r="AV500" i="165"/>
  <c r="AQ500" i="165"/>
  <c r="AL500" i="165"/>
  <c r="AE500" i="165"/>
  <c r="AM500" i="165" s="1"/>
  <c r="M500" i="165"/>
  <c r="K500" i="165"/>
  <c r="J500" i="165"/>
  <c r="I500" i="165"/>
  <c r="H500" i="165"/>
  <c r="B500" i="165"/>
  <c r="BH499" i="165"/>
  <c r="BG499" i="165"/>
  <c r="BF499" i="165"/>
  <c r="BE499" i="165"/>
  <c r="BD499" i="165"/>
  <c r="BC499" i="165"/>
  <c r="AV499" i="165"/>
  <c r="AQ499" i="165"/>
  <c r="AW499" i="165" s="1"/>
  <c r="AY499" i="165" s="1"/>
  <c r="AL499" i="165"/>
  <c r="AE499" i="165"/>
  <c r="AM499" i="165" s="1"/>
  <c r="AO499" i="165" s="1"/>
  <c r="M499" i="165"/>
  <c r="K499" i="165"/>
  <c r="J499" i="165"/>
  <c r="I499" i="165"/>
  <c r="BL499" i="165" s="1"/>
  <c r="H499" i="165"/>
  <c r="B499" i="165"/>
  <c r="BH498" i="165"/>
  <c r="BP498" i="165" s="1"/>
  <c r="BF498" i="165"/>
  <c r="BN498" i="165" s="1"/>
  <c r="BE498" i="165"/>
  <c r="BD498" i="165"/>
  <c r="BC498" i="165"/>
  <c r="AV498" i="165"/>
  <c r="AQ498" i="165"/>
  <c r="AL498" i="165"/>
  <c r="AE498" i="165"/>
  <c r="AM498" i="165" s="1"/>
  <c r="M498" i="165"/>
  <c r="K498" i="165"/>
  <c r="J498" i="165"/>
  <c r="I498" i="165"/>
  <c r="H498" i="165"/>
  <c r="B498" i="165"/>
  <c r="BH497" i="165"/>
  <c r="BP497" i="165" s="1"/>
  <c r="BF497" i="165"/>
  <c r="BE497" i="165"/>
  <c r="BD497" i="165"/>
  <c r="BC497" i="165"/>
  <c r="AV497" i="165"/>
  <c r="BA497" i="165" s="1"/>
  <c r="AQ497" i="165"/>
  <c r="AW497" i="165" s="1"/>
  <c r="AY497" i="165" s="1"/>
  <c r="AL497" i="165"/>
  <c r="AE497" i="165"/>
  <c r="AM497" i="165" s="1"/>
  <c r="M497" i="165"/>
  <c r="K497" i="165"/>
  <c r="J497" i="165"/>
  <c r="I497" i="165"/>
  <c r="H497" i="165"/>
  <c r="B497" i="165"/>
  <c r="BI496" i="165"/>
  <c r="BH496" i="165"/>
  <c r="BG496" i="165"/>
  <c r="BF496" i="165"/>
  <c r="BE496" i="165"/>
  <c r="BD496" i="165"/>
  <c r="AY496" i="165"/>
  <c r="AV496" i="165"/>
  <c r="AQ496" i="165"/>
  <c r="AR496" i="165" s="1"/>
  <c r="BC496" i="165" s="1"/>
  <c r="AO496" i="165"/>
  <c r="AL496" i="165"/>
  <c r="AE496" i="165"/>
  <c r="AH496" i="165" s="1"/>
  <c r="H496" i="165" s="1"/>
  <c r="M496" i="165"/>
  <c r="L496" i="165"/>
  <c r="K496" i="165"/>
  <c r="J496" i="165"/>
  <c r="I496" i="165"/>
  <c r="BL496" i="165" s="1"/>
  <c r="B496" i="165"/>
  <c r="BH495" i="165"/>
  <c r="BG495" i="165"/>
  <c r="BO495" i="165" s="1"/>
  <c r="BF495" i="165"/>
  <c r="BE495" i="165"/>
  <c r="BD495" i="165"/>
  <c r="AY495" i="165"/>
  <c r="AV495" i="165"/>
  <c r="AQ495" i="165"/>
  <c r="AO495" i="165"/>
  <c r="AL495" i="165"/>
  <c r="AE495" i="165"/>
  <c r="AH495" i="165" s="1"/>
  <c r="H495" i="165" s="1"/>
  <c r="M495" i="165"/>
  <c r="BP495" i="165" s="1"/>
  <c r="L495" i="165"/>
  <c r="K495" i="165"/>
  <c r="J495" i="165"/>
  <c r="I495" i="165"/>
  <c r="BL495" i="165" s="1"/>
  <c r="B495" i="165"/>
  <c r="BP494" i="165"/>
  <c r="BL494" i="165"/>
  <c r="BH494" i="165"/>
  <c r="BG494" i="165"/>
  <c r="BF494" i="165"/>
  <c r="BE494" i="165"/>
  <c r="BD494" i="165"/>
  <c r="AY494" i="165"/>
  <c r="AV494" i="165"/>
  <c r="AQ494" i="165"/>
  <c r="AR494" i="165" s="1"/>
  <c r="BC494" i="165" s="1"/>
  <c r="AO494" i="165"/>
  <c r="AL494" i="165"/>
  <c r="AE494" i="165"/>
  <c r="AH494" i="165" s="1"/>
  <c r="H494" i="165" s="1"/>
  <c r="M494" i="165"/>
  <c r="L494" i="165"/>
  <c r="N494" i="165" s="1"/>
  <c r="K494" i="165"/>
  <c r="J494" i="165"/>
  <c r="I494" i="165"/>
  <c r="B494" i="165"/>
  <c r="BH493" i="165"/>
  <c r="BG493" i="165"/>
  <c r="BF493" i="165"/>
  <c r="BE493" i="165"/>
  <c r="BD493" i="165"/>
  <c r="AY493" i="165"/>
  <c r="AV493" i="165"/>
  <c r="AQ493" i="165"/>
  <c r="AO493" i="165"/>
  <c r="AL493" i="165"/>
  <c r="AE493" i="165"/>
  <c r="AH493" i="165" s="1"/>
  <c r="H493" i="165" s="1"/>
  <c r="M493" i="165"/>
  <c r="BP493" i="165" s="1"/>
  <c r="L493" i="165"/>
  <c r="K493" i="165"/>
  <c r="J493" i="165"/>
  <c r="I493" i="165"/>
  <c r="BL493" i="165" s="1"/>
  <c r="B493" i="165"/>
  <c r="BH492" i="165"/>
  <c r="BG492" i="165"/>
  <c r="BF492" i="165"/>
  <c r="BE492" i="165"/>
  <c r="BD492" i="165"/>
  <c r="BL492" i="165" s="1"/>
  <c r="AY492" i="165"/>
  <c r="AV492" i="165"/>
  <c r="AQ492" i="165"/>
  <c r="AO492" i="165"/>
  <c r="AL492" i="165"/>
  <c r="AE492" i="165"/>
  <c r="AH492" i="165" s="1"/>
  <c r="H492" i="165" s="1"/>
  <c r="M492" i="165"/>
  <c r="L492" i="165"/>
  <c r="N492" i="165" s="1"/>
  <c r="K492" i="165"/>
  <c r="J492" i="165"/>
  <c r="I492" i="165"/>
  <c r="B492" i="165"/>
  <c r="BH491" i="165"/>
  <c r="BG491" i="165"/>
  <c r="BF491" i="165"/>
  <c r="BE491" i="165"/>
  <c r="BD491" i="165"/>
  <c r="AY491" i="165"/>
  <c r="AV491" i="165"/>
  <c r="AQ491" i="165"/>
  <c r="AO491" i="165"/>
  <c r="AL491" i="165"/>
  <c r="AE491" i="165"/>
  <c r="AH491" i="165" s="1"/>
  <c r="H491" i="165" s="1"/>
  <c r="M491" i="165"/>
  <c r="L491" i="165"/>
  <c r="K491" i="165"/>
  <c r="J491" i="165"/>
  <c r="I491" i="165"/>
  <c r="B491" i="165"/>
  <c r="BH490" i="165"/>
  <c r="BG490" i="165"/>
  <c r="BF490" i="165"/>
  <c r="BE490" i="165"/>
  <c r="BD490" i="165"/>
  <c r="AY490" i="165"/>
  <c r="AV490" i="165"/>
  <c r="AQ490" i="165"/>
  <c r="AR490" i="165" s="1"/>
  <c r="BC490" i="165" s="1"/>
  <c r="BK490" i="165" s="1"/>
  <c r="AO490" i="165"/>
  <c r="AL490" i="165"/>
  <c r="AE490" i="165"/>
  <c r="AH490" i="165" s="1"/>
  <c r="H490" i="165" s="1"/>
  <c r="M490" i="165"/>
  <c r="L490" i="165"/>
  <c r="K490" i="165"/>
  <c r="J490" i="165"/>
  <c r="I490" i="165"/>
  <c r="BL490" i="165" s="1"/>
  <c r="B490" i="165"/>
  <c r="BH489" i="165"/>
  <c r="BG489" i="165"/>
  <c r="BF489" i="165"/>
  <c r="BN489" i="165" s="1"/>
  <c r="BE489" i="165"/>
  <c r="BD489" i="165"/>
  <c r="AY489" i="165"/>
  <c r="AV489" i="165"/>
  <c r="AQ489" i="165"/>
  <c r="AO489" i="165"/>
  <c r="AL489" i="165"/>
  <c r="AE489" i="165"/>
  <c r="AH489" i="165" s="1"/>
  <c r="H489" i="165" s="1"/>
  <c r="M489" i="165"/>
  <c r="L489" i="165"/>
  <c r="K489" i="165"/>
  <c r="J489" i="165"/>
  <c r="I489" i="165"/>
  <c r="B489" i="165"/>
  <c r="BH488" i="165"/>
  <c r="BG488" i="165"/>
  <c r="BO488" i="165" s="1"/>
  <c r="BF488" i="165"/>
  <c r="BE488" i="165"/>
  <c r="BD488" i="165"/>
  <c r="AY488" i="165"/>
  <c r="AV488" i="165"/>
  <c r="AQ488" i="165"/>
  <c r="AO488" i="165"/>
  <c r="AL488" i="165"/>
  <c r="AE488" i="165"/>
  <c r="AH488" i="165" s="1"/>
  <c r="H488" i="165" s="1"/>
  <c r="M488" i="165"/>
  <c r="L488" i="165"/>
  <c r="K488" i="165"/>
  <c r="J488" i="165"/>
  <c r="I488" i="165"/>
  <c r="B488" i="165"/>
  <c r="BH487" i="165"/>
  <c r="BG487" i="165"/>
  <c r="BF487" i="165"/>
  <c r="BN487" i="165" s="1"/>
  <c r="BE487" i="165"/>
  <c r="BD487" i="165"/>
  <c r="AY487" i="165"/>
  <c r="AV487" i="165"/>
  <c r="AQ487" i="165"/>
  <c r="AO487" i="165"/>
  <c r="AL487" i="165"/>
  <c r="AE487" i="165"/>
  <c r="AH487" i="165" s="1"/>
  <c r="H487" i="165" s="1"/>
  <c r="M487" i="165"/>
  <c r="L487" i="165"/>
  <c r="K487" i="165"/>
  <c r="J487" i="165"/>
  <c r="I487" i="165"/>
  <c r="B487" i="165"/>
  <c r="BH486" i="165"/>
  <c r="BP486" i="165" s="1"/>
  <c r="BG486" i="165"/>
  <c r="BF486" i="165"/>
  <c r="BE486" i="165"/>
  <c r="BD486" i="165"/>
  <c r="BL486" i="165" s="1"/>
  <c r="AY486" i="165"/>
  <c r="AV486" i="165"/>
  <c r="AQ486" i="165"/>
  <c r="AR486" i="165" s="1"/>
  <c r="BC486" i="165" s="1"/>
  <c r="BK486" i="165" s="1"/>
  <c r="AO486" i="165"/>
  <c r="AL486" i="165"/>
  <c r="AE486" i="165"/>
  <c r="AH486" i="165" s="1"/>
  <c r="H486" i="165" s="1"/>
  <c r="M486" i="165"/>
  <c r="L486" i="165"/>
  <c r="N486" i="165" s="1"/>
  <c r="K486" i="165"/>
  <c r="J486" i="165"/>
  <c r="I486" i="165"/>
  <c r="B486" i="165"/>
  <c r="BH485" i="165"/>
  <c r="BG485" i="165"/>
  <c r="BF485" i="165"/>
  <c r="BN485" i="165" s="1"/>
  <c r="BE485" i="165"/>
  <c r="BD485" i="165"/>
  <c r="AY485" i="165"/>
  <c r="AV485" i="165"/>
  <c r="AQ485" i="165"/>
  <c r="AO485" i="165"/>
  <c r="AL485" i="165"/>
  <c r="AE485" i="165"/>
  <c r="AH485" i="165" s="1"/>
  <c r="H485" i="165" s="1"/>
  <c r="M485" i="165"/>
  <c r="L485" i="165"/>
  <c r="K485" i="165"/>
  <c r="J485" i="165"/>
  <c r="I485" i="165"/>
  <c r="B485" i="165"/>
  <c r="BH484" i="165"/>
  <c r="BG484" i="165"/>
  <c r="BO484" i="165" s="1"/>
  <c r="BF484" i="165"/>
  <c r="BE484" i="165"/>
  <c r="BD484" i="165"/>
  <c r="AY484" i="165"/>
  <c r="AV484" i="165"/>
  <c r="AQ484" i="165"/>
  <c r="AO484" i="165"/>
  <c r="AL484" i="165"/>
  <c r="AE484" i="165"/>
  <c r="AH484" i="165" s="1"/>
  <c r="H484" i="165" s="1"/>
  <c r="M484" i="165"/>
  <c r="L484" i="165"/>
  <c r="N484" i="165" s="1"/>
  <c r="K484" i="165"/>
  <c r="J484" i="165"/>
  <c r="I484" i="165"/>
  <c r="B484" i="165"/>
  <c r="BH483" i="165"/>
  <c r="BP483" i="165" s="1"/>
  <c r="BG483" i="165"/>
  <c r="BF483" i="165"/>
  <c r="BE483" i="165"/>
  <c r="BD483" i="165"/>
  <c r="BL483" i="165" s="1"/>
  <c r="AY483" i="165"/>
  <c r="AV483" i="165"/>
  <c r="AQ483" i="165"/>
  <c r="AO483" i="165"/>
  <c r="AL483" i="165"/>
  <c r="AE483" i="165"/>
  <c r="AH483" i="165" s="1"/>
  <c r="H483" i="165" s="1"/>
  <c r="M483" i="165"/>
  <c r="L483" i="165"/>
  <c r="N483" i="165" s="1"/>
  <c r="K483" i="165"/>
  <c r="J483" i="165"/>
  <c r="I483" i="165"/>
  <c r="B483" i="165"/>
  <c r="BH482" i="165"/>
  <c r="BG482" i="165"/>
  <c r="BI482" i="165" s="1"/>
  <c r="BF482" i="165"/>
  <c r="BE482" i="165"/>
  <c r="BD482" i="165"/>
  <c r="AY482" i="165"/>
  <c r="AV482" i="165"/>
  <c r="AQ482" i="165"/>
  <c r="AR482" i="165" s="1"/>
  <c r="BC482" i="165" s="1"/>
  <c r="AO482" i="165"/>
  <c r="AL482" i="165"/>
  <c r="AE482" i="165"/>
  <c r="AH482" i="165" s="1"/>
  <c r="H482" i="165" s="1"/>
  <c r="M482" i="165"/>
  <c r="L482" i="165"/>
  <c r="K482" i="165"/>
  <c r="J482" i="165"/>
  <c r="I482" i="165"/>
  <c r="BL482" i="165" s="1"/>
  <c r="B482" i="165"/>
  <c r="AY481" i="165"/>
  <c r="AV481" i="165"/>
  <c r="AQ481" i="165"/>
  <c r="AO481" i="165"/>
  <c r="AL481" i="165"/>
  <c r="AE481" i="165"/>
  <c r="AH481" i="165" s="1"/>
  <c r="H481" i="165" s="1"/>
  <c r="M481" i="165"/>
  <c r="L481" i="165"/>
  <c r="B481" i="165"/>
  <c r="BN480" i="165"/>
  <c r="BM480" i="165"/>
  <c r="BL480" i="165"/>
  <c r="BH480" i="165"/>
  <c r="BG480" i="165"/>
  <c r="AY480" i="165"/>
  <c r="AV480" i="165"/>
  <c r="AQ480" i="165"/>
  <c r="AO480" i="165"/>
  <c r="AL480" i="165"/>
  <c r="AE480" i="165"/>
  <c r="AH480" i="165" s="1"/>
  <c r="H480" i="165" s="1"/>
  <c r="M480" i="165"/>
  <c r="L480" i="165"/>
  <c r="N480" i="165" s="1"/>
  <c r="B480" i="165"/>
  <c r="BH479" i="165"/>
  <c r="BG479" i="165"/>
  <c r="BF479" i="165"/>
  <c r="BE479" i="165"/>
  <c r="BM479" i="165" s="1"/>
  <c r="BD479" i="165"/>
  <c r="AY479" i="165"/>
  <c r="AV479" i="165"/>
  <c r="AQ479" i="165"/>
  <c r="AO479" i="165"/>
  <c r="AL479" i="165"/>
  <c r="AE479" i="165"/>
  <c r="AH479" i="165" s="1"/>
  <c r="H479" i="165" s="1"/>
  <c r="M479" i="165"/>
  <c r="L479" i="165"/>
  <c r="K479" i="165"/>
  <c r="J479" i="165"/>
  <c r="I479" i="165"/>
  <c r="B479" i="165"/>
  <c r="BH478" i="165"/>
  <c r="BG478" i="165"/>
  <c r="BF478" i="165"/>
  <c r="BE478" i="165"/>
  <c r="BM478" i="165" s="1"/>
  <c r="BD478" i="165"/>
  <c r="BL478" i="165" s="1"/>
  <c r="AY478" i="165"/>
  <c r="AV478" i="165"/>
  <c r="AR478" i="165"/>
  <c r="BC478" i="165" s="1"/>
  <c r="AQ478" i="165"/>
  <c r="AO478" i="165"/>
  <c r="AL478" i="165"/>
  <c r="AH478" i="165"/>
  <c r="H478" i="165" s="1"/>
  <c r="AE478" i="165"/>
  <c r="M478" i="165"/>
  <c r="L478" i="165"/>
  <c r="K478" i="165"/>
  <c r="J478" i="165"/>
  <c r="I478" i="165"/>
  <c r="B478" i="165"/>
  <c r="BH477" i="165"/>
  <c r="BG477" i="165"/>
  <c r="BF477" i="165"/>
  <c r="BE477" i="165"/>
  <c r="BM477" i="165" s="1"/>
  <c r="BD477" i="165"/>
  <c r="AY477" i="165"/>
  <c r="AV477" i="165"/>
  <c r="AR477" i="165"/>
  <c r="BC477" i="165" s="1"/>
  <c r="AQ477" i="165"/>
  <c r="AO477" i="165"/>
  <c r="AL477" i="165"/>
  <c r="AH477" i="165"/>
  <c r="H477" i="165" s="1"/>
  <c r="AE477" i="165"/>
  <c r="M477" i="165"/>
  <c r="L477" i="165"/>
  <c r="K477" i="165"/>
  <c r="J477" i="165"/>
  <c r="I477" i="165"/>
  <c r="B477" i="165"/>
  <c r="BH476" i="165"/>
  <c r="BG476" i="165"/>
  <c r="BF476" i="165"/>
  <c r="BE476" i="165"/>
  <c r="BD476" i="165"/>
  <c r="AY476" i="165"/>
  <c r="AV476" i="165"/>
  <c r="AQ476" i="165"/>
  <c r="AO476" i="165"/>
  <c r="AL476" i="165"/>
  <c r="AE476" i="165"/>
  <c r="AH476" i="165" s="1"/>
  <c r="M476" i="165"/>
  <c r="L476" i="165"/>
  <c r="K476" i="165"/>
  <c r="J476" i="165"/>
  <c r="I476" i="165"/>
  <c r="H476" i="165"/>
  <c r="B476" i="165"/>
  <c r="BH475" i="165"/>
  <c r="BG475" i="165"/>
  <c r="BF475" i="165"/>
  <c r="BN475" i="165" s="1"/>
  <c r="BE475" i="165"/>
  <c r="BD475" i="165"/>
  <c r="AY475" i="165"/>
  <c r="AV475" i="165"/>
  <c r="AQ475" i="165"/>
  <c r="AR475" i="165" s="1"/>
  <c r="BC475" i="165" s="1"/>
  <c r="AO475" i="165"/>
  <c r="AL475" i="165"/>
  <c r="AE475" i="165"/>
  <c r="AH475" i="165" s="1"/>
  <c r="H475" i="165" s="1"/>
  <c r="M475" i="165"/>
  <c r="L475" i="165"/>
  <c r="K475" i="165"/>
  <c r="J475" i="165"/>
  <c r="BM475" i="165" s="1"/>
  <c r="I475" i="165"/>
  <c r="B475" i="165"/>
  <c r="BH474" i="165"/>
  <c r="BG474" i="165"/>
  <c r="BF474" i="165"/>
  <c r="BE474" i="165"/>
  <c r="BM474" i="165" s="1"/>
  <c r="BD474" i="165"/>
  <c r="AY474" i="165"/>
  <c r="AV474" i="165"/>
  <c r="AR474" i="165"/>
  <c r="BC474" i="165" s="1"/>
  <c r="AQ474" i="165"/>
  <c r="AO474" i="165"/>
  <c r="AL474" i="165"/>
  <c r="AH474" i="165"/>
  <c r="H474" i="165" s="1"/>
  <c r="AE474" i="165"/>
  <c r="M474" i="165"/>
  <c r="BP474" i="165" s="1"/>
  <c r="L474" i="165"/>
  <c r="K474" i="165"/>
  <c r="J474" i="165"/>
  <c r="I474" i="165"/>
  <c r="BL474" i="165" s="1"/>
  <c r="B474" i="165"/>
  <c r="BH473" i="165"/>
  <c r="BG473" i="165"/>
  <c r="BF473" i="165"/>
  <c r="BE473" i="165"/>
  <c r="BM473" i="165" s="1"/>
  <c r="BD473" i="165"/>
  <c r="AY473" i="165"/>
  <c r="AV473" i="165"/>
  <c r="AR473" i="165"/>
  <c r="BC473" i="165" s="1"/>
  <c r="AQ473" i="165"/>
  <c r="AO473" i="165"/>
  <c r="AL473" i="165"/>
  <c r="AH473" i="165"/>
  <c r="H473" i="165" s="1"/>
  <c r="AE473" i="165"/>
  <c r="M473" i="165"/>
  <c r="L473" i="165"/>
  <c r="K473" i="165"/>
  <c r="J473" i="165"/>
  <c r="I473" i="165"/>
  <c r="B473" i="165"/>
  <c r="BH472" i="165"/>
  <c r="BG472" i="165"/>
  <c r="BF472" i="165"/>
  <c r="BE472" i="165"/>
  <c r="BM472" i="165" s="1"/>
  <c r="BD472" i="165"/>
  <c r="AY472" i="165"/>
  <c r="AV472" i="165"/>
  <c r="AQ472" i="165"/>
  <c r="AO472" i="165"/>
  <c r="AL472" i="165"/>
  <c r="AE472" i="165"/>
  <c r="AH472" i="165" s="1"/>
  <c r="H472" i="165" s="1"/>
  <c r="M472" i="165"/>
  <c r="L472" i="165"/>
  <c r="K472" i="165"/>
  <c r="J472" i="165"/>
  <c r="I472" i="165"/>
  <c r="B472" i="165"/>
  <c r="BH471" i="165"/>
  <c r="BG471" i="165"/>
  <c r="BE471" i="165"/>
  <c r="BM471" i="165" s="1"/>
  <c r="BD471" i="165"/>
  <c r="BC471" i="165"/>
  <c r="AY471" i="165"/>
  <c r="AQ471" i="165"/>
  <c r="AO471" i="165"/>
  <c r="AE471" i="165"/>
  <c r="AK471" i="165" s="1"/>
  <c r="K471" i="165" s="1"/>
  <c r="M471" i="165"/>
  <c r="L471" i="165"/>
  <c r="J471" i="165"/>
  <c r="I471" i="165"/>
  <c r="H471" i="165"/>
  <c r="B471" i="165"/>
  <c r="BK470" i="165"/>
  <c r="BH470" i="165"/>
  <c r="BG470" i="165"/>
  <c r="BE470" i="165"/>
  <c r="BM470" i="165" s="1"/>
  <c r="BD470" i="165"/>
  <c r="BL470" i="165" s="1"/>
  <c r="BC470" i="165"/>
  <c r="AY470" i="165"/>
  <c r="AQ470" i="165"/>
  <c r="AO470" i="165"/>
  <c r="AE470" i="165"/>
  <c r="AK470" i="165" s="1"/>
  <c r="K470" i="165" s="1"/>
  <c r="M470" i="165"/>
  <c r="L470" i="165"/>
  <c r="J470" i="165"/>
  <c r="I470" i="165"/>
  <c r="H470" i="165"/>
  <c r="B470" i="165"/>
  <c r="BH469" i="165"/>
  <c r="BP469" i="165" s="1"/>
  <c r="BG469" i="165"/>
  <c r="BE469" i="165"/>
  <c r="BD469" i="165"/>
  <c r="BC469" i="165"/>
  <c r="AY469" i="165"/>
  <c r="AQ469" i="165"/>
  <c r="AO469" i="165"/>
  <c r="AE469" i="165"/>
  <c r="AK469" i="165" s="1"/>
  <c r="K469" i="165" s="1"/>
  <c r="M469" i="165"/>
  <c r="L469" i="165"/>
  <c r="J469" i="165"/>
  <c r="I469" i="165"/>
  <c r="H469" i="165"/>
  <c r="B469" i="165"/>
  <c r="BH468" i="165"/>
  <c r="BG468" i="165"/>
  <c r="BE468" i="165"/>
  <c r="BM468" i="165" s="1"/>
  <c r="BD468" i="165"/>
  <c r="BC468" i="165"/>
  <c r="BK468" i="165" s="1"/>
  <c r="AY468" i="165"/>
  <c r="AQ468" i="165"/>
  <c r="AO468" i="165"/>
  <c r="AE468" i="165"/>
  <c r="AK468" i="165" s="1"/>
  <c r="K468" i="165" s="1"/>
  <c r="M468" i="165"/>
  <c r="L468" i="165"/>
  <c r="J468" i="165"/>
  <c r="I468" i="165"/>
  <c r="H468" i="165"/>
  <c r="B468" i="165"/>
  <c r="AY467" i="165"/>
  <c r="AQ467" i="165"/>
  <c r="AU467" i="165" s="1"/>
  <c r="AV467" i="165" s="1"/>
  <c r="AO467" i="165"/>
  <c r="AE467" i="165"/>
  <c r="AK467" i="165" s="1"/>
  <c r="AL467" i="165" s="1"/>
  <c r="M467" i="165"/>
  <c r="L467" i="165"/>
  <c r="N467" i="165" s="1"/>
  <c r="J467" i="165"/>
  <c r="I467" i="165"/>
  <c r="H467" i="165"/>
  <c r="B467" i="165"/>
  <c r="AV466" i="165"/>
  <c r="AQ466" i="165"/>
  <c r="AW466" i="165" s="1"/>
  <c r="AY466" i="165" s="1"/>
  <c r="AL466" i="165"/>
  <c r="AE466" i="165"/>
  <c r="AM466" i="165" s="1"/>
  <c r="M466" i="165"/>
  <c r="B466" i="165"/>
  <c r="BH465" i="165"/>
  <c r="BF465" i="165"/>
  <c r="BN465" i="165" s="1"/>
  <c r="BE465" i="165"/>
  <c r="BD465" i="165"/>
  <c r="BC465" i="165"/>
  <c r="AW465" i="165"/>
  <c r="AV465" i="165"/>
  <c r="AQ465" i="165"/>
  <c r="AL465" i="165"/>
  <c r="AE465" i="165"/>
  <c r="AM465" i="165" s="1"/>
  <c r="M465" i="165"/>
  <c r="K465" i="165"/>
  <c r="J465" i="165"/>
  <c r="BM465" i="165" s="1"/>
  <c r="I465" i="165"/>
  <c r="H465" i="165"/>
  <c r="B465" i="165"/>
  <c r="BH464" i="165"/>
  <c r="BF464" i="165"/>
  <c r="BN464" i="165" s="1"/>
  <c r="BE464" i="165"/>
  <c r="BD464" i="165"/>
  <c r="BC464" i="165"/>
  <c r="AV464" i="165"/>
  <c r="AQ464" i="165"/>
  <c r="AW464" i="165" s="1"/>
  <c r="AL464" i="165"/>
  <c r="AE464" i="165"/>
  <c r="AM464" i="165" s="1"/>
  <c r="M464" i="165"/>
  <c r="K464" i="165"/>
  <c r="J464" i="165"/>
  <c r="BM464" i="165" s="1"/>
  <c r="I464" i="165"/>
  <c r="H464" i="165"/>
  <c r="B464" i="165"/>
  <c r="BH463" i="165"/>
  <c r="BF463" i="165"/>
  <c r="BN463" i="165" s="1"/>
  <c r="BE463" i="165"/>
  <c r="BD463" i="165"/>
  <c r="BC463" i="165"/>
  <c r="AW463" i="165"/>
  <c r="AV463" i="165"/>
  <c r="AQ463" i="165"/>
  <c r="AM463" i="165"/>
  <c r="AL463" i="165"/>
  <c r="AE463" i="165"/>
  <c r="M463" i="165"/>
  <c r="K463" i="165"/>
  <c r="J463" i="165"/>
  <c r="BM463" i="165" s="1"/>
  <c r="I463" i="165"/>
  <c r="H463" i="165"/>
  <c r="B463" i="165"/>
  <c r="BH462" i="165"/>
  <c r="BF462" i="165"/>
  <c r="BE462" i="165"/>
  <c r="BD462" i="165"/>
  <c r="BL462" i="165" s="1"/>
  <c r="BC462" i="165"/>
  <c r="AV462" i="165"/>
  <c r="AQ462" i="165"/>
  <c r="AW462" i="165" s="1"/>
  <c r="AL462" i="165"/>
  <c r="AE462" i="165"/>
  <c r="AM462" i="165" s="1"/>
  <c r="M462" i="165"/>
  <c r="K462" i="165"/>
  <c r="J462" i="165"/>
  <c r="BM462" i="165" s="1"/>
  <c r="I462" i="165"/>
  <c r="H462" i="165"/>
  <c r="B462" i="165"/>
  <c r="BH461" i="165"/>
  <c r="BF461" i="165"/>
  <c r="BE461" i="165"/>
  <c r="BD461" i="165"/>
  <c r="BC461" i="165"/>
  <c r="AV461" i="165"/>
  <c r="AQ461" i="165"/>
  <c r="AW461" i="165" s="1"/>
  <c r="AM461" i="165"/>
  <c r="AL461" i="165"/>
  <c r="AE461" i="165"/>
  <c r="M461" i="165"/>
  <c r="K461" i="165"/>
  <c r="J461" i="165"/>
  <c r="BM461" i="165" s="1"/>
  <c r="I461" i="165"/>
  <c r="H461" i="165"/>
  <c r="B461" i="165"/>
  <c r="BH460" i="165"/>
  <c r="BF460" i="165"/>
  <c r="BE460" i="165"/>
  <c r="BM460" i="165" s="1"/>
  <c r="BD460" i="165"/>
  <c r="BL460" i="165" s="1"/>
  <c r="BC460" i="165"/>
  <c r="AV460" i="165"/>
  <c r="AQ460" i="165"/>
  <c r="AW460" i="165" s="1"/>
  <c r="AL460" i="165"/>
  <c r="AE460" i="165"/>
  <c r="AM460" i="165" s="1"/>
  <c r="M460" i="165"/>
  <c r="K460" i="165"/>
  <c r="J460" i="165"/>
  <c r="I460" i="165"/>
  <c r="H460" i="165"/>
  <c r="B460" i="165"/>
  <c r="BH459" i="165"/>
  <c r="BF459" i="165"/>
  <c r="BE459" i="165"/>
  <c r="BD459" i="165"/>
  <c r="BC459" i="165"/>
  <c r="AV459" i="165"/>
  <c r="AQ459" i="165"/>
  <c r="AW459" i="165" s="1"/>
  <c r="AL459" i="165"/>
  <c r="AE459" i="165"/>
  <c r="AM459" i="165" s="1"/>
  <c r="M459" i="165"/>
  <c r="K459" i="165"/>
  <c r="J459" i="165"/>
  <c r="I459" i="165"/>
  <c r="H459" i="165"/>
  <c r="B459" i="165"/>
  <c r="BH458" i="165"/>
  <c r="BF458" i="165"/>
  <c r="BN458" i="165" s="1"/>
  <c r="BE458" i="165"/>
  <c r="BM458" i="165" s="1"/>
  <c r="BD458" i="165"/>
  <c r="BC458" i="165"/>
  <c r="AV458" i="165"/>
  <c r="AQ458" i="165"/>
  <c r="AW458" i="165" s="1"/>
  <c r="AL458" i="165"/>
  <c r="AE458" i="165"/>
  <c r="AM458" i="165" s="1"/>
  <c r="M458" i="165"/>
  <c r="K458" i="165"/>
  <c r="J458" i="165"/>
  <c r="I458" i="165"/>
  <c r="H458" i="165"/>
  <c r="B458" i="165"/>
  <c r="BH457" i="165"/>
  <c r="BF457" i="165"/>
  <c r="BN457" i="165" s="1"/>
  <c r="BE457" i="165"/>
  <c r="BD457" i="165"/>
  <c r="BC457" i="165"/>
  <c r="AW457" i="165"/>
  <c r="AV457" i="165"/>
  <c r="AQ457" i="165"/>
  <c r="AL457" i="165"/>
  <c r="AE457" i="165"/>
  <c r="AM457" i="165" s="1"/>
  <c r="M457" i="165"/>
  <c r="K457" i="165"/>
  <c r="J457" i="165"/>
  <c r="I457" i="165"/>
  <c r="H457" i="165"/>
  <c r="B457" i="165"/>
  <c r="BH456" i="165"/>
  <c r="BF456" i="165"/>
  <c r="BN456" i="165" s="1"/>
  <c r="BE456" i="165"/>
  <c r="BD456" i="165"/>
  <c r="BC456" i="165"/>
  <c r="AV456" i="165"/>
  <c r="AQ456" i="165"/>
  <c r="AW456" i="165" s="1"/>
  <c r="AL456" i="165"/>
  <c r="AE456" i="165"/>
  <c r="AM456" i="165" s="1"/>
  <c r="M456" i="165"/>
  <c r="K456" i="165"/>
  <c r="J456" i="165"/>
  <c r="BM456" i="165" s="1"/>
  <c r="I456" i="165"/>
  <c r="H456" i="165"/>
  <c r="B456" i="165"/>
  <c r="AV455" i="165"/>
  <c r="AQ455" i="165"/>
  <c r="AW455" i="165" s="1"/>
  <c r="AY455" i="165" s="1"/>
  <c r="AL455" i="165"/>
  <c r="AE455" i="165"/>
  <c r="AM455" i="165" s="1"/>
  <c r="M455" i="165"/>
  <c r="B455" i="165"/>
  <c r="AW454" i="165"/>
  <c r="AY454" i="165" s="1"/>
  <c r="AV454" i="165"/>
  <c r="AQ454" i="165"/>
  <c r="AM454" i="165"/>
  <c r="AL454" i="165"/>
  <c r="AE454" i="165"/>
  <c r="M454" i="165"/>
  <c r="B454" i="165"/>
  <c r="AV453" i="165"/>
  <c r="AQ453" i="165"/>
  <c r="AW453" i="165" s="1"/>
  <c r="AY453" i="165" s="1"/>
  <c r="AL453" i="165"/>
  <c r="AE453" i="165"/>
  <c r="AM453" i="165" s="1"/>
  <c r="M453" i="165"/>
  <c r="B453" i="165"/>
  <c r="AV452" i="165"/>
  <c r="AQ452" i="165"/>
  <c r="AL452" i="165"/>
  <c r="AE452" i="165"/>
  <c r="AM452" i="165" s="1"/>
  <c r="M452" i="165"/>
  <c r="B452" i="165"/>
  <c r="AV451" i="165"/>
  <c r="AQ451" i="165"/>
  <c r="AW451" i="165" s="1"/>
  <c r="AY451" i="165" s="1"/>
  <c r="AL451" i="165"/>
  <c r="AE451" i="165"/>
  <c r="AM451" i="165" s="1"/>
  <c r="M451" i="165"/>
  <c r="B451" i="165"/>
  <c r="AV450" i="165"/>
  <c r="AQ450" i="165"/>
  <c r="AW450" i="165" s="1"/>
  <c r="AY450" i="165" s="1"/>
  <c r="AL450" i="165"/>
  <c r="AE450" i="165"/>
  <c r="AM450" i="165" s="1"/>
  <c r="M450" i="165"/>
  <c r="B450" i="165"/>
  <c r="AV449" i="165"/>
  <c r="AQ449" i="165"/>
  <c r="AW449" i="165" s="1"/>
  <c r="AY449" i="165" s="1"/>
  <c r="AL449" i="165"/>
  <c r="AE449" i="165"/>
  <c r="AM449" i="165" s="1"/>
  <c r="M449" i="165"/>
  <c r="B449" i="165"/>
  <c r="AV448" i="165"/>
  <c r="AQ448" i="165"/>
  <c r="AL448" i="165"/>
  <c r="AE448" i="165"/>
  <c r="AM448" i="165" s="1"/>
  <c r="M448" i="165"/>
  <c r="B448" i="165"/>
  <c r="AV447" i="165"/>
  <c r="AQ447" i="165"/>
  <c r="AW447" i="165" s="1"/>
  <c r="AY447" i="165" s="1"/>
  <c r="AL447" i="165"/>
  <c r="AE447" i="165"/>
  <c r="AM447" i="165" s="1"/>
  <c r="M447" i="165"/>
  <c r="B447" i="165"/>
  <c r="AV446" i="165"/>
  <c r="AQ446" i="165"/>
  <c r="AW446" i="165" s="1"/>
  <c r="AY446" i="165" s="1"/>
  <c r="AM446" i="165"/>
  <c r="AL446" i="165"/>
  <c r="AE446" i="165"/>
  <c r="M446" i="165"/>
  <c r="B446" i="165"/>
  <c r="BN445" i="165"/>
  <c r="BM445" i="165"/>
  <c r="BL445" i="165"/>
  <c r="BK445" i="165"/>
  <c r="BH445" i="165"/>
  <c r="AV445" i="165"/>
  <c r="AQ445" i="165"/>
  <c r="AW445" i="165" s="1"/>
  <c r="AM445" i="165"/>
  <c r="AL445" i="165"/>
  <c r="AE445" i="165"/>
  <c r="M445" i="165"/>
  <c r="BN444" i="165"/>
  <c r="BM444" i="165"/>
  <c r="BL444" i="165"/>
  <c r="BK444" i="165"/>
  <c r="BH444" i="165"/>
  <c r="BP444" i="165" s="1"/>
  <c r="AV444" i="165"/>
  <c r="AQ444" i="165"/>
  <c r="AW444" i="165" s="1"/>
  <c r="AY444" i="165" s="1"/>
  <c r="AL444" i="165"/>
  <c r="AE444" i="165"/>
  <c r="AM444" i="165" s="1"/>
  <c r="AO444" i="165" s="1"/>
  <c r="M444" i="165"/>
  <c r="L444" i="165"/>
  <c r="AW443" i="165"/>
  <c r="AY443" i="165" s="1"/>
  <c r="AV443" i="165"/>
  <c r="AQ443" i="165"/>
  <c r="AM443" i="165"/>
  <c r="AL443" i="165"/>
  <c r="AE443" i="165"/>
  <c r="M443" i="165"/>
  <c r="B443" i="165"/>
  <c r="BN442" i="165"/>
  <c r="BM442" i="165"/>
  <c r="BL442" i="165"/>
  <c r="BK442" i="165"/>
  <c r="BH442" i="165"/>
  <c r="AV442" i="165"/>
  <c r="AQ442" i="165"/>
  <c r="AW442" i="165" s="1"/>
  <c r="AM442" i="165"/>
  <c r="AL442" i="165"/>
  <c r="AE442" i="165"/>
  <c r="M442" i="165"/>
  <c r="B442" i="165"/>
  <c r="AV441" i="165"/>
  <c r="AQ441" i="165"/>
  <c r="AW441" i="165" s="1"/>
  <c r="AY441" i="165" s="1"/>
  <c r="AL441" i="165"/>
  <c r="AE441" i="165"/>
  <c r="AM441" i="165" s="1"/>
  <c r="M441" i="165"/>
  <c r="B441" i="165"/>
  <c r="BN440" i="165"/>
  <c r="BM440" i="165"/>
  <c r="BL440" i="165"/>
  <c r="BK440" i="165"/>
  <c r="BH440" i="165"/>
  <c r="AV440" i="165"/>
  <c r="AQ440" i="165"/>
  <c r="AW440" i="165" s="1"/>
  <c r="AL440" i="165"/>
  <c r="AE440" i="165"/>
  <c r="AM440" i="165" s="1"/>
  <c r="M440" i="165"/>
  <c r="B440" i="165"/>
  <c r="BH439" i="165"/>
  <c r="BF439" i="165"/>
  <c r="BE439" i="165"/>
  <c r="BD439" i="165"/>
  <c r="BC439" i="165"/>
  <c r="AV439" i="165"/>
  <c r="AQ439" i="165"/>
  <c r="AW439" i="165" s="1"/>
  <c r="AL439" i="165"/>
  <c r="AE439" i="165"/>
  <c r="AM439" i="165" s="1"/>
  <c r="M439" i="165"/>
  <c r="K439" i="165"/>
  <c r="J439" i="165"/>
  <c r="I439" i="165"/>
  <c r="H439" i="165"/>
  <c r="B439" i="165"/>
  <c r="BH438" i="165"/>
  <c r="BF438" i="165"/>
  <c r="BE438" i="165"/>
  <c r="BD438" i="165"/>
  <c r="BL438" i="165" s="1"/>
  <c r="BC438" i="165"/>
  <c r="AV438" i="165"/>
  <c r="AQ438" i="165"/>
  <c r="AW438" i="165" s="1"/>
  <c r="AL438" i="165"/>
  <c r="AE438" i="165"/>
  <c r="AM438" i="165" s="1"/>
  <c r="M438" i="165"/>
  <c r="K438" i="165"/>
  <c r="J438" i="165"/>
  <c r="I438" i="165"/>
  <c r="H438" i="165"/>
  <c r="BK438" i="165" s="1"/>
  <c r="B438" i="165"/>
  <c r="BH437" i="165"/>
  <c r="BF437" i="165"/>
  <c r="BE437" i="165"/>
  <c r="BD437" i="165"/>
  <c r="BC437" i="165"/>
  <c r="AV437" i="165"/>
  <c r="AQ437" i="165"/>
  <c r="AW437" i="165" s="1"/>
  <c r="AL437" i="165"/>
  <c r="AE437" i="165"/>
  <c r="AM437" i="165" s="1"/>
  <c r="M437" i="165"/>
  <c r="K437" i="165"/>
  <c r="J437" i="165"/>
  <c r="I437" i="165"/>
  <c r="H437" i="165"/>
  <c r="B437" i="165"/>
  <c r="BH436" i="165"/>
  <c r="BF436" i="165"/>
  <c r="BN436" i="165" s="1"/>
  <c r="BE436" i="165"/>
  <c r="BD436" i="165"/>
  <c r="BL436" i="165" s="1"/>
  <c r="BC436" i="165"/>
  <c r="AV436" i="165"/>
  <c r="AQ436" i="165"/>
  <c r="AW436" i="165" s="1"/>
  <c r="AL436" i="165"/>
  <c r="AE436" i="165"/>
  <c r="AM436" i="165" s="1"/>
  <c r="M436" i="165"/>
  <c r="K436" i="165"/>
  <c r="J436" i="165"/>
  <c r="I436" i="165"/>
  <c r="H436" i="165"/>
  <c r="BK436" i="165" s="1"/>
  <c r="B436" i="165"/>
  <c r="BH435" i="165"/>
  <c r="BF435" i="165"/>
  <c r="BE435" i="165"/>
  <c r="BD435" i="165"/>
  <c r="BC435" i="165"/>
  <c r="AV435" i="165"/>
  <c r="AQ435" i="165"/>
  <c r="AW435" i="165" s="1"/>
  <c r="AL435" i="165"/>
  <c r="AE435" i="165"/>
  <c r="AM435" i="165" s="1"/>
  <c r="M435" i="165"/>
  <c r="K435" i="165"/>
  <c r="J435" i="165"/>
  <c r="I435" i="165"/>
  <c r="H435" i="165"/>
  <c r="B435" i="165"/>
  <c r="BH434" i="165"/>
  <c r="BF434" i="165"/>
  <c r="BE434" i="165"/>
  <c r="BD434" i="165"/>
  <c r="BL434" i="165" s="1"/>
  <c r="BC434" i="165"/>
  <c r="AV434" i="165"/>
  <c r="AQ434" i="165"/>
  <c r="AW434" i="165" s="1"/>
  <c r="AL434" i="165"/>
  <c r="AE434" i="165"/>
  <c r="AM434" i="165" s="1"/>
  <c r="M434" i="165"/>
  <c r="K434" i="165"/>
  <c r="J434" i="165"/>
  <c r="I434" i="165"/>
  <c r="H434" i="165"/>
  <c r="BK434" i="165" s="1"/>
  <c r="B434" i="165"/>
  <c r="BH433" i="165"/>
  <c r="BF433" i="165"/>
  <c r="BE433" i="165"/>
  <c r="BD433" i="165"/>
  <c r="BC433" i="165"/>
  <c r="AV433" i="165"/>
  <c r="AQ433" i="165"/>
  <c r="AW433" i="165" s="1"/>
  <c r="AL433" i="165"/>
  <c r="AE433" i="165"/>
  <c r="AM433" i="165" s="1"/>
  <c r="M433" i="165"/>
  <c r="K433" i="165"/>
  <c r="J433" i="165"/>
  <c r="I433" i="165"/>
  <c r="H433" i="165"/>
  <c r="B433" i="165"/>
  <c r="BH432" i="165"/>
  <c r="BF432" i="165"/>
  <c r="BN432" i="165" s="1"/>
  <c r="BE432" i="165"/>
  <c r="BD432" i="165"/>
  <c r="BL432" i="165" s="1"/>
  <c r="BC432" i="165"/>
  <c r="AV432" i="165"/>
  <c r="AQ432" i="165"/>
  <c r="AW432" i="165" s="1"/>
  <c r="AL432" i="165"/>
  <c r="AE432" i="165"/>
  <c r="AM432" i="165" s="1"/>
  <c r="M432" i="165"/>
  <c r="K432" i="165"/>
  <c r="J432" i="165"/>
  <c r="I432" i="165"/>
  <c r="H432" i="165"/>
  <c r="BK432" i="165" s="1"/>
  <c r="B432" i="165"/>
  <c r="BH431" i="165"/>
  <c r="BF431" i="165"/>
  <c r="BE431" i="165"/>
  <c r="BD431" i="165"/>
  <c r="BC431" i="165"/>
  <c r="AV431" i="165"/>
  <c r="AQ431" i="165"/>
  <c r="AW431" i="165" s="1"/>
  <c r="AL431" i="165"/>
  <c r="AE431" i="165"/>
  <c r="AM431" i="165" s="1"/>
  <c r="M431" i="165"/>
  <c r="K431" i="165"/>
  <c r="J431" i="165"/>
  <c r="I431" i="165"/>
  <c r="H431" i="165"/>
  <c r="B431" i="165"/>
  <c r="BH430" i="165"/>
  <c r="BF430" i="165"/>
  <c r="BE430" i="165"/>
  <c r="BD430" i="165"/>
  <c r="BL430" i="165" s="1"/>
  <c r="BC430" i="165"/>
  <c r="AV430" i="165"/>
  <c r="AQ430" i="165"/>
  <c r="AW430" i="165" s="1"/>
  <c r="AL430" i="165"/>
  <c r="AE430" i="165"/>
  <c r="AM430" i="165" s="1"/>
  <c r="M430" i="165"/>
  <c r="K430" i="165"/>
  <c r="J430" i="165"/>
  <c r="I430" i="165"/>
  <c r="H430" i="165"/>
  <c r="BK430" i="165" s="1"/>
  <c r="B430" i="165"/>
  <c r="BH429" i="165"/>
  <c r="BF429" i="165"/>
  <c r="BE429" i="165"/>
  <c r="BD429" i="165"/>
  <c r="BC429" i="165"/>
  <c r="AV429" i="165"/>
  <c r="AQ429" i="165"/>
  <c r="AW429" i="165" s="1"/>
  <c r="AL429" i="165"/>
  <c r="AE429" i="165"/>
  <c r="AM429" i="165" s="1"/>
  <c r="M429" i="165"/>
  <c r="K429" i="165"/>
  <c r="J429" i="165"/>
  <c r="I429" i="165"/>
  <c r="H429" i="165"/>
  <c r="B429" i="165"/>
  <c r="BH428" i="165"/>
  <c r="BF428" i="165"/>
  <c r="BN428" i="165" s="1"/>
  <c r="BE428" i="165"/>
  <c r="BD428" i="165"/>
  <c r="BL428" i="165" s="1"/>
  <c r="BC428" i="165"/>
  <c r="AV428" i="165"/>
  <c r="AQ428" i="165"/>
  <c r="AW428" i="165" s="1"/>
  <c r="AL428" i="165"/>
  <c r="AE428" i="165"/>
  <c r="AM428" i="165" s="1"/>
  <c r="M428" i="165"/>
  <c r="K428" i="165"/>
  <c r="J428" i="165"/>
  <c r="I428" i="165"/>
  <c r="H428" i="165"/>
  <c r="BK428" i="165" s="1"/>
  <c r="B428" i="165"/>
  <c r="BH427" i="165"/>
  <c r="BF427" i="165"/>
  <c r="BE427" i="165"/>
  <c r="BD427" i="165"/>
  <c r="BC427" i="165"/>
  <c r="AV427" i="165"/>
  <c r="AQ427" i="165"/>
  <c r="AW427" i="165" s="1"/>
  <c r="AL427" i="165"/>
  <c r="AE427" i="165"/>
  <c r="AM427" i="165" s="1"/>
  <c r="M427" i="165"/>
  <c r="K427" i="165"/>
  <c r="J427" i="165"/>
  <c r="I427" i="165"/>
  <c r="H427" i="165"/>
  <c r="B427" i="165"/>
  <c r="BH426" i="165"/>
  <c r="BF426" i="165"/>
  <c r="BE426" i="165"/>
  <c r="BD426" i="165"/>
  <c r="BL426" i="165" s="1"/>
  <c r="BC426" i="165"/>
  <c r="AV426" i="165"/>
  <c r="AQ426" i="165"/>
  <c r="AW426" i="165" s="1"/>
  <c r="AL426" i="165"/>
  <c r="AE426" i="165"/>
  <c r="AM426" i="165" s="1"/>
  <c r="M426" i="165"/>
  <c r="K426" i="165"/>
  <c r="J426" i="165"/>
  <c r="I426" i="165"/>
  <c r="H426" i="165"/>
  <c r="BK426" i="165" s="1"/>
  <c r="B426" i="165"/>
  <c r="BH425" i="165"/>
  <c r="BF425" i="165"/>
  <c r="BE425" i="165"/>
  <c r="BD425" i="165"/>
  <c r="BC425" i="165"/>
  <c r="AV425" i="165"/>
  <c r="AQ425" i="165"/>
  <c r="AW425" i="165" s="1"/>
  <c r="AL425" i="165"/>
  <c r="AE425" i="165"/>
  <c r="AM425" i="165" s="1"/>
  <c r="M425" i="165"/>
  <c r="K425" i="165"/>
  <c r="J425" i="165"/>
  <c r="I425" i="165"/>
  <c r="H425" i="165"/>
  <c r="B425" i="165"/>
  <c r="BH424" i="165"/>
  <c r="BF424" i="165"/>
  <c r="BN424" i="165" s="1"/>
  <c r="BE424" i="165"/>
  <c r="BD424" i="165"/>
  <c r="BL424" i="165" s="1"/>
  <c r="BC424" i="165"/>
  <c r="AV424" i="165"/>
  <c r="AQ424" i="165"/>
  <c r="AW424" i="165" s="1"/>
  <c r="AL424" i="165"/>
  <c r="AE424" i="165"/>
  <c r="AM424" i="165" s="1"/>
  <c r="M424" i="165"/>
  <c r="K424" i="165"/>
  <c r="J424" i="165"/>
  <c r="I424" i="165"/>
  <c r="H424" i="165"/>
  <c r="BK424" i="165" s="1"/>
  <c r="B424" i="165"/>
  <c r="BH423" i="165"/>
  <c r="BF423" i="165"/>
  <c r="BE423" i="165"/>
  <c r="BD423" i="165"/>
  <c r="BC423" i="165"/>
  <c r="AV423" i="165"/>
  <c r="AQ423" i="165"/>
  <c r="AW423" i="165" s="1"/>
  <c r="AL423" i="165"/>
  <c r="AE423" i="165"/>
  <c r="AM423" i="165" s="1"/>
  <c r="M423" i="165"/>
  <c r="K423" i="165"/>
  <c r="J423" i="165"/>
  <c r="I423" i="165"/>
  <c r="H423" i="165"/>
  <c r="B423" i="165"/>
  <c r="BH422" i="165"/>
  <c r="BF422" i="165"/>
  <c r="BE422" i="165"/>
  <c r="BD422" i="165"/>
  <c r="BL422" i="165" s="1"/>
  <c r="BC422" i="165"/>
  <c r="AV422" i="165"/>
  <c r="AQ422" i="165"/>
  <c r="AW422" i="165" s="1"/>
  <c r="AL422" i="165"/>
  <c r="AE422" i="165"/>
  <c r="AM422" i="165" s="1"/>
  <c r="M422" i="165"/>
  <c r="K422" i="165"/>
  <c r="J422" i="165"/>
  <c r="I422" i="165"/>
  <c r="H422" i="165"/>
  <c r="BK422" i="165" s="1"/>
  <c r="B422" i="165"/>
  <c r="BH421" i="165"/>
  <c r="BF421" i="165"/>
  <c r="BE421" i="165"/>
  <c r="BD421" i="165"/>
  <c r="BC421" i="165"/>
  <c r="AV421" i="165"/>
  <c r="AQ421" i="165"/>
  <c r="AW421" i="165" s="1"/>
  <c r="AL421" i="165"/>
  <c r="AE421" i="165"/>
  <c r="AM421" i="165" s="1"/>
  <c r="M421" i="165"/>
  <c r="K421" i="165"/>
  <c r="J421" i="165"/>
  <c r="I421" i="165"/>
  <c r="H421" i="165"/>
  <c r="B421" i="165"/>
  <c r="BH420" i="165"/>
  <c r="BF420" i="165"/>
  <c r="BN420" i="165" s="1"/>
  <c r="BE420" i="165"/>
  <c r="BD420" i="165"/>
  <c r="BC420" i="165"/>
  <c r="AV420" i="165"/>
  <c r="AQ420" i="165"/>
  <c r="AW420" i="165" s="1"/>
  <c r="AL420" i="165"/>
  <c r="AE420" i="165"/>
  <c r="AM420" i="165" s="1"/>
  <c r="M420" i="165"/>
  <c r="K420" i="165"/>
  <c r="J420" i="165"/>
  <c r="I420" i="165"/>
  <c r="H420" i="165"/>
  <c r="BK420" i="165" s="1"/>
  <c r="B420" i="165"/>
  <c r="BH419" i="165"/>
  <c r="BF419" i="165"/>
  <c r="BE419" i="165"/>
  <c r="BD419" i="165"/>
  <c r="BC419" i="165"/>
  <c r="AV419" i="165"/>
  <c r="AQ419" i="165"/>
  <c r="AW419" i="165" s="1"/>
  <c r="AL419" i="165"/>
  <c r="AE419" i="165"/>
  <c r="AM419" i="165" s="1"/>
  <c r="M419" i="165"/>
  <c r="K419" i="165"/>
  <c r="J419" i="165"/>
  <c r="I419" i="165"/>
  <c r="H419" i="165"/>
  <c r="BK419" i="165" s="1"/>
  <c r="B419" i="165"/>
  <c r="BH418" i="165"/>
  <c r="BF418" i="165"/>
  <c r="BE418" i="165"/>
  <c r="BD418" i="165"/>
  <c r="BL418" i="165" s="1"/>
  <c r="BC418" i="165"/>
  <c r="AV418" i="165"/>
  <c r="AQ418" i="165"/>
  <c r="AW418" i="165" s="1"/>
  <c r="AL418" i="165"/>
  <c r="AE418" i="165"/>
  <c r="AM418" i="165" s="1"/>
  <c r="M418" i="165"/>
  <c r="K418" i="165"/>
  <c r="J418" i="165"/>
  <c r="I418" i="165"/>
  <c r="H418" i="165"/>
  <c r="BK418" i="165" s="1"/>
  <c r="B418" i="165"/>
  <c r="BH417" i="165"/>
  <c r="BF417" i="165"/>
  <c r="BE417" i="165"/>
  <c r="BD417" i="165"/>
  <c r="BC417" i="165"/>
  <c r="AV417" i="165"/>
  <c r="AQ417" i="165"/>
  <c r="AW417" i="165" s="1"/>
  <c r="AL417" i="165"/>
  <c r="AE417" i="165"/>
  <c r="AM417" i="165" s="1"/>
  <c r="M417" i="165"/>
  <c r="K417" i="165"/>
  <c r="J417" i="165"/>
  <c r="I417" i="165"/>
  <c r="H417" i="165"/>
  <c r="B417" i="165"/>
  <c r="BH416" i="165"/>
  <c r="BI416" i="165" s="1"/>
  <c r="BG416" i="165"/>
  <c r="BE416" i="165"/>
  <c r="BD416" i="165"/>
  <c r="BL416" i="165" s="1"/>
  <c r="BC416" i="165"/>
  <c r="AY416" i="165"/>
  <c r="AQ416" i="165"/>
  <c r="AU416" i="165" s="1"/>
  <c r="AV416" i="165" s="1"/>
  <c r="AO416" i="165"/>
  <c r="AE416" i="165"/>
  <c r="AK416" i="165" s="1"/>
  <c r="M416" i="165"/>
  <c r="L416" i="165"/>
  <c r="N416" i="165" s="1"/>
  <c r="J416" i="165"/>
  <c r="I416" i="165"/>
  <c r="H416" i="165"/>
  <c r="B416" i="165"/>
  <c r="BH415" i="165"/>
  <c r="BP415" i="165" s="1"/>
  <c r="BF415" i="165"/>
  <c r="BE415" i="165"/>
  <c r="BD415" i="165"/>
  <c r="BC415" i="165"/>
  <c r="BK415" i="165" s="1"/>
  <c r="AV415" i="165"/>
  <c r="AQ415" i="165"/>
  <c r="AW415" i="165" s="1"/>
  <c r="AL415" i="165"/>
  <c r="AE415" i="165"/>
  <c r="AM415" i="165" s="1"/>
  <c r="M415" i="165"/>
  <c r="K415" i="165"/>
  <c r="J415" i="165"/>
  <c r="I415" i="165"/>
  <c r="H415" i="165"/>
  <c r="B415" i="165"/>
  <c r="BH414" i="165"/>
  <c r="BF414" i="165"/>
  <c r="BE414" i="165"/>
  <c r="BD414" i="165"/>
  <c r="BC414" i="165"/>
  <c r="AV414" i="165"/>
  <c r="AQ414" i="165"/>
  <c r="AW414" i="165" s="1"/>
  <c r="AL414" i="165"/>
  <c r="AE414" i="165"/>
  <c r="AM414" i="165" s="1"/>
  <c r="M414" i="165"/>
  <c r="K414" i="165"/>
  <c r="J414" i="165"/>
  <c r="I414" i="165"/>
  <c r="H414" i="165"/>
  <c r="B414" i="165"/>
  <c r="BH413" i="165"/>
  <c r="BF413" i="165"/>
  <c r="BE413" i="165"/>
  <c r="BM413" i="165" s="1"/>
  <c r="BD413" i="165"/>
  <c r="BC413" i="165"/>
  <c r="AV413" i="165"/>
  <c r="AQ413" i="165"/>
  <c r="AW413" i="165" s="1"/>
  <c r="AL413" i="165"/>
  <c r="AE413" i="165"/>
  <c r="AM413" i="165" s="1"/>
  <c r="M413" i="165"/>
  <c r="K413" i="165"/>
  <c r="J413" i="165"/>
  <c r="I413" i="165"/>
  <c r="H413" i="165"/>
  <c r="B413" i="165"/>
  <c r="BH412" i="165"/>
  <c r="BF412" i="165"/>
  <c r="BE412" i="165"/>
  <c r="BD412" i="165"/>
  <c r="BC412" i="165"/>
  <c r="AV412" i="165"/>
  <c r="AQ412" i="165"/>
  <c r="AW412" i="165" s="1"/>
  <c r="AL412" i="165"/>
  <c r="AE412" i="165"/>
  <c r="AM412" i="165" s="1"/>
  <c r="M412" i="165"/>
  <c r="K412" i="165"/>
  <c r="J412" i="165"/>
  <c r="I412" i="165"/>
  <c r="H412" i="165"/>
  <c r="B412" i="165"/>
  <c r="BH411" i="165"/>
  <c r="BP411" i="165" s="1"/>
  <c r="BF411" i="165"/>
  <c r="BE411" i="165"/>
  <c r="BD411" i="165"/>
  <c r="BC411" i="165"/>
  <c r="BK411" i="165" s="1"/>
  <c r="AV411" i="165"/>
  <c r="AQ411" i="165"/>
  <c r="AW411" i="165" s="1"/>
  <c r="AL411" i="165"/>
  <c r="AE411" i="165"/>
  <c r="AM411" i="165" s="1"/>
  <c r="M411" i="165"/>
  <c r="K411" i="165"/>
  <c r="J411" i="165"/>
  <c r="I411" i="165"/>
  <c r="H411" i="165"/>
  <c r="B411" i="165"/>
  <c r="BH410" i="165"/>
  <c r="BF410" i="165"/>
  <c r="BE410" i="165"/>
  <c r="BD410" i="165"/>
  <c r="BC410" i="165"/>
  <c r="AV410" i="165"/>
  <c r="AQ410" i="165"/>
  <c r="AW410" i="165" s="1"/>
  <c r="AL410" i="165"/>
  <c r="AE410" i="165"/>
  <c r="AM410" i="165" s="1"/>
  <c r="M410" i="165"/>
  <c r="K410" i="165"/>
  <c r="J410" i="165"/>
  <c r="I410" i="165"/>
  <c r="H410" i="165"/>
  <c r="B410" i="165"/>
  <c r="BH409" i="165"/>
  <c r="BF409" i="165"/>
  <c r="BE409" i="165"/>
  <c r="BM409" i="165" s="1"/>
  <c r="BD409" i="165"/>
  <c r="BC409" i="165"/>
  <c r="AV409" i="165"/>
  <c r="AQ409" i="165"/>
  <c r="AW409" i="165" s="1"/>
  <c r="AL409" i="165"/>
  <c r="AE409" i="165"/>
  <c r="AM409" i="165" s="1"/>
  <c r="M409" i="165"/>
  <c r="K409" i="165"/>
  <c r="J409" i="165"/>
  <c r="I409" i="165"/>
  <c r="H409" i="165"/>
  <c r="B409" i="165"/>
  <c r="BH408" i="165"/>
  <c r="BF408" i="165"/>
  <c r="BE408" i="165"/>
  <c r="BD408" i="165"/>
  <c r="BC408" i="165"/>
  <c r="AV408" i="165"/>
  <c r="AQ408" i="165"/>
  <c r="AW408" i="165" s="1"/>
  <c r="AL408" i="165"/>
  <c r="AE408" i="165"/>
  <c r="AM408" i="165" s="1"/>
  <c r="M408" i="165"/>
  <c r="K408" i="165"/>
  <c r="J408" i="165"/>
  <c r="I408" i="165"/>
  <c r="H408" i="165"/>
  <c r="B408" i="165"/>
  <c r="BH407" i="165"/>
  <c r="BP407" i="165" s="1"/>
  <c r="BF407" i="165"/>
  <c r="BE407" i="165"/>
  <c r="BD407" i="165"/>
  <c r="BC407" i="165"/>
  <c r="BK407" i="165" s="1"/>
  <c r="AV407" i="165"/>
  <c r="AQ407" i="165"/>
  <c r="AW407" i="165" s="1"/>
  <c r="AL407" i="165"/>
  <c r="AE407" i="165"/>
  <c r="AM407" i="165" s="1"/>
  <c r="M407" i="165"/>
  <c r="K407" i="165"/>
  <c r="J407" i="165"/>
  <c r="I407" i="165"/>
  <c r="H407" i="165"/>
  <c r="B407" i="165"/>
  <c r="BH406" i="165"/>
  <c r="BF406" i="165"/>
  <c r="BE406" i="165"/>
  <c r="BD406" i="165"/>
  <c r="BC406" i="165"/>
  <c r="AV406" i="165"/>
  <c r="AQ406" i="165"/>
  <c r="AW406" i="165" s="1"/>
  <c r="AL406" i="165"/>
  <c r="AE406" i="165"/>
  <c r="AM406" i="165" s="1"/>
  <c r="M406" i="165"/>
  <c r="K406" i="165"/>
  <c r="J406" i="165"/>
  <c r="I406" i="165"/>
  <c r="H406" i="165"/>
  <c r="B406" i="165"/>
  <c r="BH405" i="165"/>
  <c r="BF405" i="165"/>
  <c r="BE405" i="165"/>
  <c r="BM405" i="165" s="1"/>
  <c r="BD405" i="165"/>
  <c r="BC405" i="165"/>
  <c r="AV405" i="165"/>
  <c r="AQ405" i="165"/>
  <c r="AW405" i="165" s="1"/>
  <c r="AL405" i="165"/>
  <c r="AE405" i="165"/>
  <c r="AM405" i="165" s="1"/>
  <c r="M405" i="165"/>
  <c r="K405" i="165"/>
  <c r="J405" i="165"/>
  <c r="I405" i="165"/>
  <c r="H405" i="165"/>
  <c r="B405" i="165"/>
  <c r="AV404" i="165"/>
  <c r="AQ404" i="165"/>
  <c r="AW404" i="165" s="1"/>
  <c r="AY404" i="165" s="1"/>
  <c r="AL404" i="165"/>
  <c r="AE404" i="165"/>
  <c r="AM404" i="165" s="1"/>
  <c r="AO404" i="165" s="1"/>
  <c r="M404" i="165"/>
  <c r="K404" i="165"/>
  <c r="J404" i="165"/>
  <c r="I404" i="165"/>
  <c r="H404" i="165"/>
  <c r="B404" i="165"/>
  <c r="AW403" i="165"/>
  <c r="AY403" i="165" s="1"/>
  <c r="AV403" i="165"/>
  <c r="AQ403" i="165"/>
  <c r="AL403" i="165"/>
  <c r="AE403" i="165"/>
  <c r="AM403" i="165" s="1"/>
  <c r="M403" i="165"/>
  <c r="K403" i="165"/>
  <c r="J403" i="165"/>
  <c r="I403" i="165"/>
  <c r="H403" i="165"/>
  <c r="B403" i="165"/>
  <c r="AV402" i="165"/>
  <c r="AQ402" i="165"/>
  <c r="AW402" i="165" s="1"/>
  <c r="AY402" i="165" s="1"/>
  <c r="AL402" i="165"/>
  <c r="AE402" i="165"/>
  <c r="AM402" i="165" s="1"/>
  <c r="AO402" i="165" s="1"/>
  <c r="M402" i="165"/>
  <c r="K402" i="165"/>
  <c r="J402" i="165"/>
  <c r="I402" i="165"/>
  <c r="H402" i="165"/>
  <c r="B402" i="165"/>
  <c r="AV401" i="165"/>
  <c r="AQ401" i="165"/>
  <c r="AW401" i="165" s="1"/>
  <c r="AY401" i="165" s="1"/>
  <c r="AL401" i="165"/>
  <c r="AE401" i="165"/>
  <c r="AM401" i="165" s="1"/>
  <c r="M401" i="165"/>
  <c r="K401" i="165"/>
  <c r="J401" i="165"/>
  <c r="I401" i="165"/>
  <c r="H401" i="165"/>
  <c r="B401" i="165"/>
  <c r="AV400" i="165"/>
  <c r="AQ400" i="165"/>
  <c r="AW400" i="165" s="1"/>
  <c r="AY400" i="165" s="1"/>
  <c r="AL400" i="165"/>
  <c r="AE400" i="165"/>
  <c r="AM400" i="165" s="1"/>
  <c r="AO400" i="165" s="1"/>
  <c r="M400" i="165"/>
  <c r="K400" i="165"/>
  <c r="J400" i="165"/>
  <c r="I400" i="165"/>
  <c r="H400" i="165"/>
  <c r="B400" i="165"/>
  <c r="AV399" i="165"/>
  <c r="AQ399" i="165"/>
  <c r="AW399" i="165" s="1"/>
  <c r="AY399" i="165" s="1"/>
  <c r="AO399" i="165"/>
  <c r="AL399" i="165"/>
  <c r="AE399" i="165"/>
  <c r="AM399" i="165" s="1"/>
  <c r="L399" i="165" s="1"/>
  <c r="M399" i="165"/>
  <c r="K399" i="165"/>
  <c r="J399" i="165"/>
  <c r="I399" i="165"/>
  <c r="H399" i="165"/>
  <c r="B399" i="165"/>
  <c r="AV398" i="165"/>
  <c r="AQ398" i="165"/>
  <c r="AW398" i="165" s="1"/>
  <c r="AY398" i="165" s="1"/>
  <c r="AL398" i="165"/>
  <c r="AE398" i="165"/>
  <c r="AM398" i="165" s="1"/>
  <c r="AO398" i="165" s="1"/>
  <c r="M398" i="165"/>
  <c r="K398" i="165"/>
  <c r="J398" i="165"/>
  <c r="I398" i="165"/>
  <c r="H398" i="165"/>
  <c r="B398" i="165"/>
  <c r="BN397" i="165"/>
  <c r="BM397" i="165"/>
  <c r="BL397" i="165"/>
  <c r="BK397" i="165"/>
  <c r="BH397" i="165"/>
  <c r="BP397" i="165" s="1"/>
  <c r="AV397" i="165"/>
  <c r="AQ397" i="165"/>
  <c r="AW397" i="165" s="1"/>
  <c r="AY397" i="165" s="1"/>
  <c r="AL397" i="165"/>
  <c r="AE397" i="165"/>
  <c r="AM397" i="165" s="1"/>
  <c r="AO397" i="165" s="1"/>
  <c r="M397" i="165"/>
  <c r="B397" i="165"/>
  <c r="AV396" i="165"/>
  <c r="AQ396" i="165"/>
  <c r="AW396" i="165" s="1"/>
  <c r="AY396" i="165" s="1"/>
  <c r="AL396" i="165"/>
  <c r="AE396" i="165"/>
  <c r="AM396" i="165" s="1"/>
  <c r="M396" i="165"/>
  <c r="K396" i="165"/>
  <c r="J396" i="165"/>
  <c r="I396" i="165"/>
  <c r="H396" i="165"/>
  <c r="B396" i="165"/>
  <c r="BH395" i="165"/>
  <c r="BP395" i="165" s="1"/>
  <c r="BF395" i="165"/>
  <c r="BN395" i="165" s="1"/>
  <c r="BE395" i="165"/>
  <c r="BD395" i="165"/>
  <c r="BC395" i="165"/>
  <c r="BK395" i="165" s="1"/>
  <c r="AW395" i="165"/>
  <c r="AV395" i="165"/>
  <c r="AQ395" i="165"/>
  <c r="AL395" i="165"/>
  <c r="AE395" i="165"/>
  <c r="AM395" i="165" s="1"/>
  <c r="M395" i="165"/>
  <c r="K395" i="165"/>
  <c r="J395" i="165"/>
  <c r="I395" i="165"/>
  <c r="H395" i="165"/>
  <c r="B395" i="165"/>
  <c r="BH394" i="165"/>
  <c r="BP394" i="165" s="1"/>
  <c r="BF394" i="165"/>
  <c r="BE394" i="165"/>
  <c r="BD394" i="165"/>
  <c r="BC394" i="165"/>
  <c r="BK394" i="165" s="1"/>
  <c r="AV394" i="165"/>
  <c r="AQ394" i="165"/>
  <c r="AW394" i="165" s="1"/>
  <c r="AM394" i="165"/>
  <c r="AL394" i="165"/>
  <c r="AE394" i="165"/>
  <c r="M394" i="165"/>
  <c r="K394" i="165"/>
  <c r="BN394" i="165" s="1"/>
  <c r="J394" i="165"/>
  <c r="I394" i="165"/>
  <c r="H394" i="165"/>
  <c r="B394" i="165"/>
  <c r="BN393" i="165"/>
  <c r="BH393" i="165"/>
  <c r="BF393" i="165"/>
  <c r="BE393" i="165"/>
  <c r="BM393" i="165" s="1"/>
  <c r="BD393" i="165"/>
  <c r="BC393" i="165"/>
  <c r="AV393" i="165"/>
  <c r="AQ393" i="165"/>
  <c r="AW393" i="165" s="1"/>
  <c r="AL393" i="165"/>
  <c r="AE393" i="165"/>
  <c r="AM393" i="165" s="1"/>
  <c r="M393" i="165"/>
  <c r="K393" i="165"/>
  <c r="J393" i="165"/>
  <c r="I393" i="165"/>
  <c r="H393" i="165"/>
  <c r="B393" i="165"/>
  <c r="BH392" i="165"/>
  <c r="BF392" i="165"/>
  <c r="BN392" i="165" s="1"/>
  <c r="BE392" i="165"/>
  <c r="BD392" i="165"/>
  <c r="BC392" i="165"/>
  <c r="AV392" i="165"/>
  <c r="AQ392" i="165"/>
  <c r="AW392" i="165" s="1"/>
  <c r="AL392" i="165"/>
  <c r="AE392" i="165"/>
  <c r="AM392" i="165" s="1"/>
  <c r="M392" i="165"/>
  <c r="K392" i="165"/>
  <c r="J392" i="165"/>
  <c r="I392" i="165"/>
  <c r="H392" i="165"/>
  <c r="B392" i="165"/>
  <c r="BH391" i="165"/>
  <c r="BP391" i="165" s="1"/>
  <c r="BF391" i="165"/>
  <c r="BN391" i="165" s="1"/>
  <c r="BE391" i="165"/>
  <c r="BD391" i="165"/>
  <c r="BC391" i="165"/>
  <c r="BK391" i="165" s="1"/>
  <c r="AW391" i="165"/>
  <c r="AV391" i="165"/>
  <c r="AQ391" i="165"/>
  <c r="AL391" i="165"/>
  <c r="AE391" i="165"/>
  <c r="AM391" i="165" s="1"/>
  <c r="M391" i="165"/>
  <c r="K391" i="165"/>
  <c r="J391" i="165"/>
  <c r="I391" i="165"/>
  <c r="H391" i="165"/>
  <c r="B391" i="165"/>
  <c r="BH390" i="165"/>
  <c r="BP390" i="165" s="1"/>
  <c r="BF390" i="165"/>
  <c r="BE390" i="165"/>
  <c r="BD390" i="165"/>
  <c r="BC390" i="165"/>
  <c r="BK390" i="165" s="1"/>
  <c r="AV390" i="165"/>
  <c r="AQ390" i="165"/>
  <c r="AW390" i="165" s="1"/>
  <c r="AM390" i="165"/>
  <c r="AL390" i="165"/>
  <c r="AE390" i="165"/>
  <c r="M390" i="165"/>
  <c r="K390" i="165"/>
  <c r="BN390" i="165" s="1"/>
  <c r="J390" i="165"/>
  <c r="I390" i="165"/>
  <c r="H390" i="165"/>
  <c r="B390" i="165"/>
  <c r="BH389" i="165"/>
  <c r="BF389" i="165"/>
  <c r="BE389" i="165"/>
  <c r="BM389" i="165" s="1"/>
  <c r="BD389" i="165"/>
  <c r="BC389" i="165"/>
  <c r="AV389" i="165"/>
  <c r="AQ389" i="165"/>
  <c r="AW389" i="165" s="1"/>
  <c r="AL389" i="165"/>
  <c r="AE389" i="165"/>
  <c r="AM389" i="165" s="1"/>
  <c r="M389" i="165"/>
  <c r="K389" i="165"/>
  <c r="BN389" i="165" s="1"/>
  <c r="J389" i="165"/>
  <c r="I389" i="165"/>
  <c r="H389" i="165"/>
  <c r="B389" i="165"/>
  <c r="BH388" i="165"/>
  <c r="BF388" i="165"/>
  <c r="BN388" i="165" s="1"/>
  <c r="BE388" i="165"/>
  <c r="BD388" i="165"/>
  <c r="BC388" i="165"/>
  <c r="AV388" i="165"/>
  <c r="AQ388" i="165"/>
  <c r="AW388" i="165" s="1"/>
  <c r="AL388" i="165"/>
  <c r="AE388" i="165"/>
  <c r="AM388" i="165" s="1"/>
  <c r="M388" i="165"/>
  <c r="K388" i="165"/>
  <c r="J388" i="165"/>
  <c r="I388" i="165"/>
  <c r="H388" i="165"/>
  <c r="B388" i="165"/>
  <c r="BH387" i="165"/>
  <c r="BP387" i="165" s="1"/>
  <c r="BF387" i="165"/>
  <c r="BN387" i="165" s="1"/>
  <c r="BE387" i="165"/>
  <c r="BD387" i="165"/>
  <c r="BC387" i="165"/>
  <c r="BK387" i="165" s="1"/>
  <c r="AW387" i="165"/>
  <c r="AV387" i="165"/>
  <c r="AQ387" i="165"/>
  <c r="AL387" i="165"/>
  <c r="AE387" i="165"/>
  <c r="AM387" i="165" s="1"/>
  <c r="M387" i="165"/>
  <c r="K387" i="165"/>
  <c r="J387" i="165"/>
  <c r="I387" i="165"/>
  <c r="H387" i="165"/>
  <c r="B387" i="165"/>
  <c r="BH386" i="165"/>
  <c r="BP386" i="165" s="1"/>
  <c r="BF386" i="165"/>
  <c r="BE386" i="165"/>
  <c r="BD386" i="165"/>
  <c r="BC386" i="165"/>
  <c r="BK386" i="165" s="1"/>
  <c r="AV386" i="165"/>
  <c r="AQ386" i="165"/>
  <c r="AW386" i="165" s="1"/>
  <c r="AM386" i="165"/>
  <c r="AL386" i="165"/>
  <c r="AE386" i="165"/>
  <c r="M386" i="165"/>
  <c r="K386" i="165"/>
  <c r="BN386" i="165" s="1"/>
  <c r="J386" i="165"/>
  <c r="I386" i="165"/>
  <c r="H386" i="165"/>
  <c r="B386" i="165"/>
  <c r="BH385" i="165"/>
  <c r="BF385" i="165"/>
  <c r="BE385" i="165"/>
  <c r="BM385" i="165" s="1"/>
  <c r="BD385" i="165"/>
  <c r="BC385" i="165"/>
  <c r="AV385" i="165"/>
  <c r="AQ385" i="165"/>
  <c r="AW385" i="165" s="1"/>
  <c r="AL385" i="165"/>
  <c r="AE385" i="165"/>
  <c r="AM385" i="165" s="1"/>
  <c r="M385" i="165"/>
  <c r="K385" i="165"/>
  <c r="BN385" i="165" s="1"/>
  <c r="J385" i="165"/>
  <c r="I385" i="165"/>
  <c r="H385" i="165"/>
  <c r="B385" i="165"/>
  <c r="BH384" i="165"/>
  <c r="BF384" i="165"/>
  <c r="BN384" i="165" s="1"/>
  <c r="BE384" i="165"/>
  <c r="BD384" i="165"/>
  <c r="BC384" i="165"/>
  <c r="AV384" i="165"/>
  <c r="AQ384" i="165"/>
  <c r="AW384" i="165" s="1"/>
  <c r="AL384" i="165"/>
  <c r="AE384" i="165"/>
  <c r="AM384" i="165" s="1"/>
  <c r="M384" i="165"/>
  <c r="K384" i="165"/>
  <c r="J384" i="165"/>
  <c r="I384" i="165"/>
  <c r="H384" i="165"/>
  <c r="B384" i="165"/>
  <c r="BH383" i="165"/>
  <c r="BF383" i="165"/>
  <c r="BN383" i="165" s="1"/>
  <c r="BE383" i="165"/>
  <c r="BM383" i="165" s="1"/>
  <c r="BD383" i="165"/>
  <c r="BC383" i="165"/>
  <c r="AW383" i="165"/>
  <c r="BG383" i="165" s="1"/>
  <c r="BI383" i="165" s="1"/>
  <c r="AV383" i="165"/>
  <c r="AQ383" i="165"/>
  <c r="AL383" i="165"/>
  <c r="AE383" i="165"/>
  <c r="AM383" i="165" s="1"/>
  <c r="L383" i="165" s="1"/>
  <c r="N383" i="165" s="1"/>
  <c r="M383" i="165"/>
  <c r="K383" i="165"/>
  <c r="J383" i="165"/>
  <c r="I383" i="165"/>
  <c r="H383" i="165"/>
  <c r="B383" i="165"/>
  <c r="BH382" i="165"/>
  <c r="BF382" i="165"/>
  <c r="BE382" i="165"/>
  <c r="BD382" i="165"/>
  <c r="BC382" i="165"/>
  <c r="AV382" i="165"/>
  <c r="AQ382" i="165"/>
  <c r="AW382" i="165" s="1"/>
  <c r="AL382" i="165"/>
  <c r="AE382" i="165"/>
  <c r="AM382" i="165" s="1"/>
  <c r="M382" i="165"/>
  <c r="K382" i="165"/>
  <c r="J382" i="165"/>
  <c r="I382" i="165"/>
  <c r="H382" i="165"/>
  <c r="B382" i="165"/>
  <c r="BH381" i="165"/>
  <c r="BF381" i="165"/>
  <c r="BN381" i="165" s="1"/>
  <c r="BE381" i="165"/>
  <c r="BD381" i="165"/>
  <c r="BC381" i="165"/>
  <c r="AW381" i="165"/>
  <c r="BG381" i="165" s="1"/>
  <c r="BI381" i="165" s="1"/>
  <c r="AV381" i="165"/>
  <c r="AQ381" i="165"/>
  <c r="AM381" i="165"/>
  <c r="L381" i="165" s="1"/>
  <c r="N381" i="165" s="1"/>
  <c r="AL381" i="165"/>
  <c r="AE381" i="165"/>
  <c r="M381" i="165"/>
  <c r="K381" i="165"/>
  <c r="J381" i="165"/>
  <c r="I381" i="165"/>
  <c r="H381" i="165"/>
  <c r="B381" i="165"/>
  <c r="BH380" i="165"/>
  <c r="BP380" i="165" s="1"/>
  <c r="BF380" i="165"/>
  <c r="BE380" i="165"/>
  <c r="BD380" i="165"/>
  <c r="BC380" i="165"/>
  <c r="BK380" i="165" s="1"/>
  <c r="AV380" i="165"/>
  <c r="AQ380" i="165"/>
  <c r="AW380" i="165" s="1"/>
  <c r="AL380" i="165"/>
  <c r="AE380" i="165"/>
  <c r="AM380" i="165" s="1"/>
  <c r="M380" i="165"/>
  <c r="K380" i="165"/>
  <c r="BN380" i="165" s="1"/>
  <c r="J380" i="165"/>
  <c r="I380" i="165"/>
  <c r="H380" i="165"/>
  <c r="B380" i="165"/>
  <c r="BH379" i="165"/>
  <c r="BF379" i="165"/>
  <c r="BE379" i="165"/>
  <c r="BM379" i="165" s="1"/>
  <c r="BD379" i="165"/>
  <c r="BC379" i="165"/>
  <c r="AV379" i="165"/>
  <c r="AQ379" i="165"/>
  <c r="AW379" i="165" s="1"/>
  <c r="BG379" i="165" s="1"/>
  <c r="AM379" i="165"/>
  <c r="L379" i="165" s="1"/>
  <c r="N379" i="165" s="1"/>
  <c r="AL379" i="165"/>
  <c r="AE379" i="165"/>
  <c r="M379" i="165"/>
  <c r="K379" i="165"/>
  <c r="BN379" i="165" s="1"/>
  <c r="J379" i="165"/>
  <c r="I379" i="165"/>
  <c r="H379" i="165"/>
  <c r="B379" i="165"/>
  <c r="BH378" i="165"/>
  <c r="BG378" i="165"/>
  <c r="BE378" i="165"/>
  <c r="BD378" i="165"/>
  <c r="BC378" i="165"/>
  <c r="AY378" i="165"/>
  <c r="AQ378" i="165"/>
  <c r="AU378" i="165" s="1"/>
  <c r="AO378" i="165"/>
  <c r="AE378" i="165"/>
  <c r="AK378" i="165" s="1"/>
  <c r="M378" i="165"/>
  <c r="L378" i="165"/>
  <c r="N378" i="165" s="1"/>
  <c r="J378" i="165"/>
  <c r="I378" i="165"/>
  <c r="H378" i="165"/>
  <c r="B378" i="165"/>
  <c r="BH377" i="165"/>
  <c r="BF377" i="165"/>
  <c r="BE377" i="165"/>
  <c r="BM377" i="165" s="1"/>
  <c r="BD377" i="165"/>
  <c r="BC377" i="165"/>
  <c r="AW377" i="165"/>
  <c r="BG377" i="165" s="1"/>
  <c r="BI377" i="165" s="1"/>
  <c r="AV377" i="165"/>
  <c r="AQ377" i="165"/>
  <c r="AL377" i="165"/>
  <c r="AE377" i="165"/>
  <c r="AM377" i="165" s="1"/>
  <c r="L377" i="165" s="1"/>
  <c r="N377" i="165" s="1"/>
  <c r="M377" i="165"/>
  <c r="K377" i="165"/>
  <c r="J377" i="165"/>
  <c r="I377" i="165"/>
  <c r="H377" i="165"/>
  <c r="B377" i="165"/>
  <c r="AV376" i="165"/>
  <c r="AQ376" i="165"/>
  <c r="AW376" i="165" s="1"/>
  <c r="AY376" i="165" s="1"/>
  <c r="AL376" i="165"/>
  <c r="AE376" i="165"/>
  <c r="AM376" i="165" s="1"/>
  <c r="AO376" i="165" s="1"/>
  <c r="M376" i="165"/>
  <c r="K376" i="165"/>
  <c r="J376" i="165"/>
  <c r="I376" i="165"/>
  <c r="H376" i="165"/>
  <c r="B376" i="165"/>
  <c r="AV375" i="165"/>
  <c r="AQ375" i="165"/>
  <c r="AW375" i="165" s="1"/>
  <c r="AY375" i="165" s="1"/>
  <c r="AM375" i="165"/>
  <c r="L375" i="165" s="1"/>
  <c r="N375" i="165" s="1"/>
  <c r="AL375" i="165"/>
  <c r="AE375" i="165"/>
  <c r="M375" i="165"/>
  <c r="K375" i="165"/>
  <c r="J375" i="165"/>
  <c r="I375" i="165"/>
  <c r="H375" i="165"/>
  <c r="B375" i="165"/>
  <c r="AV374" i="165"/>
  <c r="AQ374" i="165"/>
  <c r="AW374" i="165" s="1"/>
  <c r="AY374" i="165" s="1"/>
  <c r="AL374" i="165"/>
  <c r="AE374" i="165"/>
  <c r="AM374" i="165" s="1"/>
  <c r="AO374" i="165" s="1"/>
  <c r="M374" i="165"/>
  <c r="K374" i="165"/>
  <c r="J374" i="165"/>
  <c r="I374" i="165"/>
  <c r="H374" i="165"/>
  <c r="B374" i="165"/>
  <c r="AV373" i="165"/>
  <c r="AQ373" i="165"/>
  <c r="AW373" i="165" s="1"/>
  <c r="AY373" i="165" s="1"/>
  <c r="AL373" i="165"/>
  <c r="AE373" i="165"/>
  <c r="AM373" i="165" s="1"/>
  <c r="M373" i="165"/>
  <c r="K373" i="165"/>
  <c r="J373" i="165"/>
  <c r="I373" i="165"/>
  <c r="H373" i="165"/>
  <c r="B373" i="165"/>
  <c r="AV372" i="165"/>
  <c r="AQ372" i="165"/>
  <c r="AW372" i="165" s="1"/>
  <c r="AY372" i="165" s="1"/>
  <c r="AL372" i="165"/>
  <c r="AE372" i="165"/>
  <c r="AM372" i="165" s="1"/>
  <c r="AO372" i="165" s="1"/>
  <c r="M372" i="165"/>
  <c r="K372" i="165"/>
  <c r="J372" i="165"/>
  <c r="I372" i="165"/>
  <c r="H372" i="165"/>
  <c r="B372" i="165"/>
  <c r="AV371" i="165"/>
  <c r="AQ371" i="165"/>
  <c r="AW371" i="165" s="1"/>
  <c r="AY371" i="165" s="1"/>
  <c r="AL371" i="165"/>
  <c r="AE371" i="165"/>
  <c r="AM371" i="165" s="1"/>
  <c r="M371" i="165"/>
  <c r="K371" i="165"/>
  <c r="J371" i="165"/>
  <c r="I371" i="165"/>
  <c r="H371" i="165"/>
  <c r="B371" i="165"/>
  <c r="AV370" i="165"/>
  <c r="AQ370" i="165"/>
  <c r="AW370" i="165" s="1"/>
  <c r="AY370" i="165" s="1"/>
  <c r="BA370" i="165" s="1"/>
  <c r="AO370" i="165"/>
  <c r="AL370" i="165"/>
  <c r="AE370" i="165"/>
  <c r="AM370" i="165" s="1"/>
  <c r="L370" i="165" s="1"/>
  <c r="M370" i="165"/>
  <c r="K370" i="165"/>
  <c r="J370" i="165"/>
  <c r="I370" i="165"/>
  <c r="H370" i="165"/>
  <c r="B370" i="165"/>
  <c r="AV369" i="165"/>
  <c r="AQ369" i="165"/>
  <c r="AW369" i="165" s="1"/>
  <c r="AY369" i="165" s="1"/>
  <c r="AL369" i="165"/>
  <c r="AE369" i="165"/>
  <c r="AM369" i="165" s="1"/>
  <c r="M369" i="165"/>
  <c r="K369" i="165"/>
  <c r="J369" i="165"/>
  <c r="I369" i="165"/>
  <c r="H369" i="165"/>
  <c r="B369" i="165"/>
  <c r="AV368" i="165"/>
  <c r="AQ368" i="165"/>
  <c r="AW368" i="165" s="1"/>
  <c r="AY368" i="165" s="1"/>
  <c r="BA368" i="165" s="1"/>
  <c r="AO368" i="165"/>
  <c r="AL368" i="165"/>
  <c r="AE368" i="165"/>
  <c r="AM368" i="165" s="1"/>
  <c r="M368" i="165"/>
  <c r="L368" i="165"/>
  <c r="N368" i="165" s="1"/>
  <c r="K368" i="165"/>
  <c r="J368" i="165"/>
  <c r="I368" i="165"/>
  <c r="H368" i="165"/>
  <c r="B368" i="165"/>
  <c r="BL367" i="165"/>
  <c r="BK367" i="165"/>
  <c r="BH367" i="165"/>
  <c r="AV367" i="165"/>
  <c r="AQ367" i="165"/>
  <c r="AW367" i="165" s="1"/>
  <c r="AL367" i="165"/>
  <c r="AE367" i="165"/>
  <c r="AM367" i="165" s="1"/>
  <c r="AO367" i="165" s="1"/>
  <c r="M367" i="165"/>
  <c r="BP367" i="165" s="1"/>
  <c r="K367" i="165"/>
  <c r="BN367" i="165" s="1"/>
  <c r="J367" i="165"/>
  <c r="BM367" i="165" s="1"/>
  <c r="I367" i="165"/>
  <c r="H367" i="165"/>
  <c r="B367" i="165"/>
  <c r="BH366" i="165"/>
  <c r="BP366" i="165" s="1"/>
  <c r="BF366" i="165"/>
  <c r="BN366" i="165" s="1"/>
  <c r="BE366" i="165"/>
  <c r="BD366" i="165"/>
  <c r="BC366" i="165"/>
  <c r="BK366" i="165" s="1"/>
  <c r="AV366" i="165"/>
  <c r="AQ366" i="165"/>
  <c r="AW366" i="165" s="1"/>
  <c r="BG366" i="165" s="1"/>
  <c r="AL366" i="165"/>
  <c r="AE366" i="165"/>
  <c r="AM366" i="165" s="1"/>
  <c r="AO366" i="165" s="1"/>
  <c r="M366" i="165"/>
  <c r="K366" i="165"/>
  <c r="J366" i="165"/>
  <c r="I366" i="165"/>
  <c r="H366" i="165"/>
  <c r="B366" i="165"/>
  <c r="BH365" i="165"/>
  <c r="BP365" i="165" s="1"/>
  <c r="BF365" i="165"/>
  <c r="BE365" i="165"/>
  <c r="BD365" i="165"/>
  <c r="BL365" i="165" s="1"/>
  <c r="BC365" i="165"/>
  <c r="BK365" i="165" s="1"/>
  <c r="AV365" i="165"/>
  <c r="AQ365" i="165"/>
  <c r="AW365" i="165" s="1"/>
  <c r="BG365" i="165" s="1"/>
  <c r="AL365" i="165"/>
  <c r="AE365" i="165"/>
  <c r="AM365" i="165" s="1"/>
  <c r="AO365" i="165" s="1"/>
  <c r="M365" i="165"/>
  <c r="K365" i="165"/>
  <c r="J365" i="165"/>
  <c r="I365" i="165"/>
  <c r="H365" i="165"/>
  <c r="B365" i="165"/>
  <c r="BP364" i="165"/>
  <c r="BH364" i="165"/>
  <c r="BF364" i="165"/>
  <c r="BN364" i="165" s="1"/>
  <c r="BE364" i="165"/>
  <c r="BD364" i="165"/>
  <c r="BL364" i="165" s="1"/>
  <c r="BC364" i="165"/>
  <c r="AV364" i="165"/>
  <c r="AQ364" i="165"/>
  <c r="AW364" i="165" s="1"/>
  <c r="BG364" i="165" s="1"/>
  <c r="AO364" i="165"/>
  <c r="AL364" i="165"/>
  <c r="AE364" i="165"/>
  <c r="AM364" i="165" s="1"/>
  <c r="M364" i="165"/>
  <c r="L364" i="165"/>
  <c r="N364" i="165" s="1"/>
  <c r="K364" i="165"/>
  <c r="J364" i="165"/>
  <c r="I364" i="165"/>
  <c r="H364" i="165"/>
  <c r="B364" i="165"/>
  <c r="BH363" i="165"/>
  <c r="BP363" i="165" s="1"/>
  <c r="BF363" i="165"/>
  <c r="BE363" i="165"/>
  <c r="BD363" i="165"/>
  <c r="BC363" i="165"/>
  <c r="BK363" i="165" s="1"/>
  <c r="AY363" i="165"/>
  <c r="AV363" i="165"/>
  <c r="AQ363" i="165"/>
  <c r="AW363" i="165" s="1"/>
  <c r="BG363" i="165" s="1"/>
  <c r="AL363" i="165"/>
  <c r="AE363" i="165"/>
  <c r="AM363" i="165" s="1"/>
  <c r="AO363" i="165" s="1"/>
  <c r="M363" i="165"/>
  <c r="K363" i="165"/>
  <c r="J363" i="165"/>
  <c r="I363" i="165"/>
  <c r="H363" i="165"/>
  <c r="B363" i="165"/>
  <c r="BH362" i="165"/>
  <c r="BP362" i="165" s="1"/>
  <c r="BF362" i="165"/>
  <c r="BE362" i="165"/>
  <c r="BM362" i="165" s="1"/>
  <c r="BD362" i="165"/>
  <c r="BC362" i="165"/>
  <c r="BK362" i="165" s="1"/>
  <c r="AV362" i="165"/>
  <c r="AQ362" i="165"/>
  <c r="AW362" i="165" s="1"/>
  <c r="BG362" i="165" s="1"/>
  <c r="AO362" i="165"/>
  <c r="AL362" i="165"/>
  <c r="AE362" i="165"/>
  <c r="AM362" i="165" s="1"/>
  <c r="M362" i="165"/>
  <c r="L362" i="165"/>
  <c r="N362" i="165" s="1"/>
  <c r="K362" i="165"/>
  <c r="J362" i="165"/>
  <c r="I362" i="165"/>
  <c r="H362" i="165"/>
  <c r="B362" i="165"/>
  <c r="BH361" i="165"/>
  <c r="BF361" i="165"/>
  <c r="BE361" i="165"/>
  <c r="BD361" i="165"/>
  <c r="BC361" i="165"/>
  <c r="AY361" i="165"/>
  <c r="AV361" i="165"/>
  <c r="AQ361" i="165"/>
  <c r="AW361" i="165" s="1"/>
  <c r="BG361" i="165" s="1"/>
  <c r="AL361" i="165"/>
  <c r="AE361" i="165"/>
  <c r="AM361" i="165" s="1"/>
  <c r="AO361" i="165" s="1"/>
  <c r="M361" i="165"/>
  <c r="K361" i="165"/>
  <c r="J361" i="165"/>
  <c r="I361" i="165"/>
  <c r="H361" i="165"/>
  <c r="B361" i="165"/>
  <c r="BH360" i="165"/>
  <c r="BP360" i="165" s="1"/>
  <c r="BF360" i="165"/>
  <c r="BN360" i="165" s="1"/>
  <c r="BE360" i="165"/>
  <c r="BD360" i="165"/>
  <c r="BC360" i="165"/>
  <c r="BK360" i="165" s="1"/>
  <c r="AV360" i="165"/>
  <c r="AQ360" i="165"/>
  <c r="AW360" i="165" s="1"/>
  <c r="BG360" i="165" s="1"/>
  <c r="AL360" i="165"/>
  <c r="AE360" i="165"/>
  <c r="AM360" i="165" s="1"/>
  <c r="M360" i="165"/>
  <c r="K360" i="165"/>
  <c r="J360" i="165"/>
  <c r="I360" i="165"/>
  <c r="H360" i="165"/>
  <c r="B360" i="165"/>
  <c r="BK359" i="165"/>
  <c r="BH359" i="165"/>
  <c r="BF359" i="165"/>
  <c r="BE359" i="165"/>
  <c r="BD359" i="165"/>
  <c r="BL359" i="165" s="1"/>
  <c r="BC359" i="165"/>
  <c r="AV359" i="165"/>
  <c r="AQ359" i="165"/>
  <c r="AW359" i="165" s="1"/>
  <c r="AL359" i="165"/>
  <c r="AE359" i="165"/>
  <c r="AM359" i="165" s="1"/>
  <c r="AO359" i="165" s="1"/>
  <c r="M359" i="165"/>
  <c r="K359" i="165"/>
  <c r="J359" i="165"/>
  <c r="I359" i="165"/>
  <c r="H359" i="165"/>
  <c r="B359" i="165"/>
  <c r="BH358" i="165"/>
  <c r="BP358" i="165" s="1"/>
  <c r="BF358" i="165"/>
  <c r="BN358" i="165" s="1"/>
  <c r="BE358" i="165"/>
  <c r="BM358" i="165" s="1"/>
  <c r="BD358" i="165"/>
  <c r="BC358" i="165"/>
  <c r="BK358" i="165" s="1"/>
  <c r="AV358" i="165"/>
  <c r="AQ358" i="165"/>
  <c r="AW358" i="165" s="1"/>
  <c r="BG358" i="165" s="1"/>
  <c r="AL358" i="165"/>
  <c r="AE358" i="165"/>
  <c r="AM358" i="165" s="1"/>
  <c r="AO358" i="165" s="1"/>
  <c r="M358" i="165"/>
  <c r="K358" i="165"/>
  <c r="J358" i="165"/>
  <c r="I358" i="165"/>
  <c r="BL358" i="165" s="1"/>
  <c r="H358" i="165"/>
  <c r="B358" i="165"/>
  <c r="BH357" i="165"/>
  <c r="BP357" i="165" s="1"/>
  <c r="BF357" i="165"/>
  <c r="BE357" i="165"/>
  <c r="BD357" i="165"/>
  <c r="BL357" i="165" s="1"/>
  <c r="BC357" i="165"/>
  <c r="BK357" i="165" s="1"/>
  <c r="AV357" i="165"/>
  <c r="AQ357" i="165"/>
  <c r="AW357" i="165" s="1"/>
  <c r="BG357" i="165" s="1"/>
  <c r="AL357" i="165"/>
  <c r="AE357" i="165"/>
  <c r="AM357" i="165" s="1"/>
  <c r="AO357" i="165" s="1"/>
  <c r="M357" i="165"/>
  <c r="K357" i="165"/>
  <c r="J357" i="165"/>
  <c r="I357" i="165"/>
  <c r="H357" i="165"/>
  <c r="B357" i="165"/>
  <c r="BP356" i="165"/>
  <c r="BH356" i="165"/>
  <c r="BF356" i="165"/>
  <c r="BN356" i="165" s="1"/>
  <c r="BE356" i="165"/>
  <c r="BM356" i="165" s="1"/>
  <c r="BD356" i="165"/>
  <c r="BC356" i="165"/>
  <c r="AV356" i="165"/>
  <c r="AQ356" i="165"/>
  <c r="AW356" i="165" s="1"/>
  <c r="BG356" i="165" s="1"/>
  <c r="AO356" i="165"/>
  <c r="AL356" i="165"/>
  <c r="AE356" i="165"/>
  <c r="AM356" i="165" s="1"/>
  <c r="M356" i="165"/>
  <c r="L356" i="165"/>
  <c r="N356" i="165" s="1"/>
  <c r="K356" i="165"/>
  <c r="J356" i="165"/>
  <c r="I356" i="165"/>
  <c r="H356" i="165"/>
  <c r="B356" i="165"/>
  <c r="BH355" i="165"/>
  <c r="BP355" i="165" s="1"/>
  <c r="BF355" i="165"/>
  <c r="BE355" i="165"/>
  <c r="BD355" i="165"/>
  <c r="BC355" i="165"/>
  <c r="BK355" i="165" s="1"/>
  <c r="AY355" i="165"/>
  <c r="AV355" i="165"/>
  <c r="AQ355" i="165"/>
  <c r="AW355" i="165" s="1"/>
  <c r="BG355" i="165" s="1"/>
  <c r="AL355" i="165"/>
  <c r="AE355" i="165"/>
  <c r="AM355" i="165" s="1"/>
  <c r="AO355" i="165" s="1"/>
  <c r="M355" i="165"/>
  <c r="K355" i="165"/>
  <c r="J355" i="165"/>
  <c r="I355" i="165"/>
  <c r="H355" i="165"/>
  <c r="B355" i="165"/>
  <c r="BH354" i="165"/>
  <c r="BP354" i="165" s="1"/>
  <c r="BF354" i="165"/>
  <c r="BE354" i="165"/>
  <c r="BM354" i="165" s="1"/>
  <c r="BD354" i="165"/>
  <c r="BC354" i="165"/>
  <c r="BK354" i="165" s="1"/>
  <c r="AV354" i="165"/>
  <c r="AQ354" i="165"/>
  <c r="AW354" i="165" s="1"/>
  <c r="BG354" i="165" s="1"/>
  <c r="AO354" i="165"/>
  <c r="AL354" i="165"/>
  <c r="AE354" i="165"/>
  <c r="AM354" i="165" s="1"/>
  <c r="M354" i="165"/>
  <c r="L354" i="165"/>
  <c r="N354" i="165" s="1"/>
  <c r="K354" i="165"/>
  <c r="J354" i="165"/>
  <c r="I354" i="165"/>
  <c r="H354" i="165"/>
  <c r="B354" i="165"/>
  <c r="BH353" i="165"/>
  <c r="BF353" i="165"/>
  <c r="BE353" i="165"/>
  <c r="BD353" i="165"/>
  <c r="BC353" i="165"/>
  <c r="AY353" i="165"/>
  <c r="AV353" i="165"/>
  <c r="AQ353" i="165"/>
  <c r="AW353" i="165" s="1"/>
  <c r="BG353" i="165" s="1"/>
  <c r="AL353" i="165"/>
  <c r="AE353" i="165"/>
  <c r="AM353" i="165" s="1"/>
  <c r="AO353" i="165" s="1"/>
  <c r="M353" i="165"/>
  <c r="K353" i="165"/>
  <c r="J353" i="165"/>
  <c r="I353" i="165"/>
  <c r="H353" i="165"/>
  <c r="B353" i="165"/>
  <c r="BH352" i="165"/>
  <c r="BP352" i="165" s="1"/>
  <c r="BF352" i="165"/>
  <c r="BE352" i="165"/>
  <c r="BD352" i="165"/>
  <c r="BC352" i="165"/>
  <c r="AY352" i="165"/>
  <c r="BA352" i="165" s="1"/>
  <c r="AV352" i="165"/>
  <c r="AQ352" i="165"/>
  <c r="AW352" i="165" s="1"/>
  <c r="BG352" i="165" s="1"/>
  <c r="AM352" i="165"/>
  <c r="L352" i="165" s="1"/>
  <c r="N352" i="165" s="1"/>
  <c r="AL352" i="165"/>
  <c r="AE352" i="165"/>
  <c r="M352" i="165"/>
  <c r="K352" i="165"/>
  <c r="J352" i="165"/>
  <c r="I352" i="165"/>
  <c r="H352" i="165"/>
  <c r="B352" i="165"/>
  <c r="BH351" i="165"/>
  <c r="BF351" i="165"/>
  <c r="BE351" i="165"/>
  <c r="BM351" i="165" s="1"/>
  <c r="BD351" i="165"/>
  <c r="BL351" i="165" s="1"/>
  <c r="BC351" i="165"/>
  <c r="AV351" i="165"/>
  <c r="AQ351" i="165"/>
  <c r="AW351" i="165" s="1"/>
  <c r="BG351" i="165" s="1"/>
  <c r="AM351" i="165"/>
  <c r="L351" i="165" s="1"/>
  <c r="N351" i="165" s="1"/>
  <c r="AL351" i="165"/>
  <c r="AE351" i="165"/>
  <c r="M351" i="165"/>
  <c r="K351" i="165"/>
  <c r="J351" i="165"/>
  <c r="I351" i="165"/>
  <c r="H351" i="165"/>
  <c r="B351" i="165"/>
  <c r="BH350" i="165"/>
  <c r="BF350" i="165"/>
  <c r="BN350" i="165" s="1"/>
  <c r="BE350" i="165"/>
  <c r="BM350" i="165" s="1"/>
  <c r="BD350" i="165"/>
  <c r="BL350" i="165" s="1"/>
  <c r="BC350" i="165"/>
  <c r="AV350" i="165"/>
  <c r="AQ350" i="165"/>
  <c r="AW350" i="165" s="1"/>
  <c r="BG350" i="165" s="1"/>
  <c r="AL350" i="165"/>
  <c r="AE350" i="165"/>
  <c r="AM350" i="165" s="1"/>
  <c r="L350" i="165" s="1"/>
  <c r="N350" i="165" s="1"/>
  <c r="M350" i="165"/>
  <c r="K350" i="165"/>
  <c r="J350" i="165"/>
  <c r="I350" i="165"/>
  <c r="H350" i="165"/>
  <c r="B350" i="165"/>
  <c r="BH349" i="165"/>
  <c r="BF349" i="165"/>
  <c r="BN349" i="165" s="1"/>
  <c r="BE349" i="165"/>
  <c r="BM349" i="165" s="1"/>
  <c r="BD349" i="165"/>
  <c r="BC349" i="165"/>
  <c r="AW349" i="165"/>
  <c r="BG349" i="165" s="1"/>
  <c r="AV349" i="165"/>
  <c r="AQ349" i="165"/>
  <c r="AL349" i="165"/>
  <c r="AE349" i="165"/>
  <c r="AM349" i="165" s="1"/>
  <c r="L349" i="165" s="1"/>
  <c r="N349" i="165" s="1"/>
  <c r="M349" i="165"/>
  <c r="K349" i="165"/>
  <c r="J349" i="165"/>
  <c r="I349" i="165"/>
  <c r="H349" i="165"/>
  <c r="B349" i="165"/>
  <c r="BH348" i="165"/>
  <c r="BF348" i="165"/>
  <c r="BN348" i="165" s="1"/>
  <c r="BE348" i="165"/>
  <c r="BD348" i="165"/>
  <c r="BL348" i="165" s="1"/>
  <c r="BC348" i="165"/>
  <c r="AW348" i="165"/>
  <c r="BG348" i="165" s="1"/>
  <c r="AV348" i="165"/>
  <c r="AQ348" i="165"/>
  <c r="AM348" i="165"/>
  <c r="L348" i="165" s="1"/>
  <c r="N348" i="165" s="1"/>
  <c r="AL348" i="165"/>
  <c r="AE348" i="165"/>
  <c r="M348" i="165"/>
  <c r="K348" i="165"/>
  <c r="J348" i="165"/>
  <c r="I348" i="165"/>
  <c r="H348" i="165"/>
  <c r="B348" i="165"/>
  <c r="BN347" i="165"/>
  <c r="BM347" i="165"/>
  <c r="BL347" i="165"/>
  <c r="BK347" i="165"/>
  <c r="BH347" i="165"/>
  <c r="AQ347" i="165"/>
  <c r="AE347" i="165"/>
  <c r="AM347" i="165" s="1"/>
  <c r="M347" i="165"/>
  <c r="B347" i="165"/>
  <c r="BH346" i="165"/>
  <c r="BF346" i="165"/>
  <c r="BN346" i="165" s="1"/>
  <c r="BE346" i="165"/>
  <c r="BD346" i="165"/>
  <c r="BC346" i="165"/>
  <c r="AV346" i="165"/>
  <c r="AQ346" i="165"/>
  <c r="AL346" i="165"/>
  <c r="AE346" i="165"/>
  <c r="AM346" i="165" s="1"/>
  <c r="M346" i="165"/>
  <c r="K346" i="165"/>
  <c r="J346" i="165"/>
  <c r="I346" i="165"/>
  <c r="H346" i="165"/>
  <c r="B346" i="165"/>
  <c r="BH345" i="165"/>
  <c r="BP345" i="165" s="1"/>
  <c r="BF345" i="165"/>
  <c r="BE345" i="165"/>
  <c r="BD345" i="165"/>
  <c r="BC345" i="165"/>
  <c r="AV345" i="165"/>
  <c r="AQ345" i="165"/>
  <c r="AL345" i="165"/>
  <c r="AE345" i="165"/>
  <c r="AM345" i="165" s="1"/>
  <c r="M345" i="165"/>
  <c r="K345" i="165"/>
  <c r="J345" i="165"/>
  <c r="I345" i="165"/>
  <c r="H345" i="165"/>
  <c r="B345" i="165"/>
  <c r="BH344" i="165"/>
  <c r="BF344" i="165"/>
  <c r="BE344" i="165"/>
  <c r="BD344" i="165"/>
  <c r="BC344" i="165"/>
  <c r="AV344" i="165"/>
  <c r="AQ344" i="165"/>
  <c r="AL344" i="165"/>
  <c r="AE344" i="165"/>
  <c r="AM344" i="165" s="1"/>
  <c r="M344" i="165"/>
  <c r="K344" i="165"/>
  <c r="J344" i="165"/>
  <c r="I344" i="165"/>
  <c r="H344" i="165"/>
  <c r="B344" i="165"/>
  <c r="BH343" i="165"/>
  <c r="BF343" i="165"/>
  <c r="BE343" i="165"/>
  <c r="BM343" i="165" s="1"/>
  <c r="BD343" i="165"/>
  <c r="BC343" i="165"/>
  <c r="AV343" i="165"/>
  <c r="AQ343" i="165"/>
  <c r="AL343" i="165"/>
  <c r="AE343" i="165"/>
  <c r="AM343" i="165" s="1"/>
  <c r="M343" i="165"/>
  <c r="K343" i="165"/>
  <c r="J343" i="165"/>
  <c r="I343" i="165"/>
  <c r="H343" i="165"/>
  <c r="B343" i="165"/>
  <c r="BH342" i="165"/>
  <c r="BF342" i="165"/>
  <c r="BE342" i="165"/>
  <c r="BD342" i="165"/>
  <c r="BL342" i="165" s="1"/>
  <c r="BC342" i="165"/>
  <c r="AV342" i="165"/>
  <c r="AQ342" i="165"/>
  <c r="AL342" i="165"/>
  <c r="AE342" i="165"/>
  <c r="AM342" i="165" s="1"/>
  <c r="M342" i="165"/>
  <c r="K342" i="165"/>
  <c r="J342" i="165"/>
  <c r="I342" i="165"/>
  <c r="H342" i="165"/>
  <c r="B342" i="165"/>
  <c r="BH341" i="165"/>
  <c r="BG341" i="165"/>
  <c r="BE341" i="165"/>
  <c r="BD341" i="165"/>
  <c r="BC341" i="165"/>
  <c r="AY341" i="165"/>
  <c r="AQ341" i="165"/>
  <c r="AU341" i="165" s="1"/>
  <c r="BF341" i="165" s="1"/>
  <c r="AO341" i="165"/>
  <c r="AE341" i="165"/>
  <c r="AK341" i="165" s="1"/>
  <c r="K341" i="165" s="1"/>
  <c r="M341" i="165"/>
  <c r="L341" i="165"/>
  <c r="J341" i="165"/>
  <c r="I341" i="165"/>
  <c r="H341" i="165"/>
  <c r="B341" i="165"/>
  <c r="BH340" i="165"/>
  <c r="BF340" i="165"/>
  <c r="BN340" i="165" s="1"/>
  <c r="BE340" i="165"/>
  <c r="BD340" i="165"/>
  <c r="BC340" i="165"/>
  <c r="AV340" i="165"/>
  <c r="AQ340" i="165"/>
  <c r="AL340" i="165"/>
  <c r="AE340" i="165"/>
  <c r="AM340" i="165" s="1"/>
  <c r="M340" i="165"/>
  <c r="K340" i="165"/>
  <c r="J340" i="165"/>
  <c r="I340" i="165"/>
  <c r="H340" i="165"/>
  <c r="B340" i="165"/>
  <c r="BH339" i="165"/>
  <c r="BP339" i="165" s="1"/>
  <c r="BF339" i="165"/>
  <c r="BE339" i="165"/>
  <c r="BD339" i="165"/>
  <c r="BC339" i="165"/>
  <c r="AV339" i="165"/>
  <c r="AQ339" i="165"/>
  <c r="AL339" i="165"/>
  <c r="AE339" i="165"/>
  <c r="AM339" i="165" s="1"/>
  <c r="M339" i="165"/>
  <c r="K339" i="165"/>
  <c r="J339" i="165"/>
  <c r="I339" i="165"/>
  <c r="H339" i="165"/>
  <c r="B339" i="165"/>
  <c r="BH338" i="165"/>
  <c r="BP338" i="165" s="1"/>
  <c r="BG338" i="165"/>
  <c r="BO338" i="165" s="1"/>
  <c r="BE338" i="165"/>
  <c r="BD338" i="165"/>
  <c r="BC338" i="165"/>
  <c r="AY338" i="165"/>
  <c r="AQ338" i="165"/>
  <c r="AU338" i="165" s="1"/>
  <c r="BF338" i="165" s="1"/>
  <c r="AO338" i="165"/>
  <c r="AE338" i="165"/>
  <c r="AK338" i="165" s="1"/>
  <c r="K338" i="165" s="1"/>
  <c r="M338" i="165"/>
  <c r="L338" i="165"/>
  <c r="J338" i="165"/>
  <c r="I338" i="165"/>
  <c r="H338" i="165"/>
  <c r="B338" i="165"/>
  <c r="AW337" i="165"/>
  <c r="AY337" i="165" s="1"/>
  <c r="AV337" i="165"/>
  <c r="AQ337" i="165"/>
  <c r="AL337" i="165"/>
  <c r="AE337" i="165"/>
  <c r="AM337" i="165" s="1"/>
  <c r="L337" i="165" s="1"/>
  <c r="N337" i="165" s="1"/>
  <c r="M337" i="165"/>
  <c r="K337" i="165"/>
  <c r="J337" i="165"/>
  <c r="I337" i="165"/>
  <c r="H337" i="165"/>
  <c r="B337" i="165"/>
  <c r="AV336" i="165"/>
  <c r="AQ336" i="165"/>
  <c r="AL336" i="165"/>
  <c r="AE336" i="165"/>
  <c r="AM336" i="165" s="1"/>
  <c r="M336" i="165"/>
  <c r="K336" i="165"/>
  <c r="J336" i="165"/>
  <c r="I336" i="165"/>
  <c r="H336" i="165"/>
  <c r="B336" i="165"/>
  <c r="AV335" i="165"/>
  <c r="AQ335" i="165"/>
  <c r="AW335" i="165" s="1"/>
  <c r="AY335" i="165" s="1"/>
  <c r="AM335" i="165"/>
  <c r="L335" i="165" s="1"/>
  <c r="N335" i="165" s="1"/>
  <c r="AL335" i="165"/>
  <c r="AE335" i="165"/>
  <c r="M335" i="165"/>
  <c r="K335" i="165"/>
  <c r="J335" i="165"/>
  <c r="I335" i="165"/>
  <c r="H335" i="165"/>
  <c r="B335" i="165"/>
  <c r="AV334" i="165"/>
  <c r="AQ334" i="165"/>
  <c r="AL334" i="165"/>
  <c r="AE334" i="165"/>
  <c r="AM334" i="165" s="1"/>
  <c r="M334" i="165"/>
  <c r="K334" i="165"/>
  <c r="J334" i="165"/>
  <c r="I334" i="165"/>
  <c r="H334" i="165"/>
  <c r="B334" i="165"/>
  <c r="AW333" i="165"/>
  <c r="AY333" i="165" s="1"/>
  <c r="AV333" i="165"/>
  <c r="AQ333" i="165"/>
  <c r="AL333" i="165"/>
  <c r="AE333" i="165"/>
  <c r="AM333" i="165" s="1"/>
  <c r="L333" i="165" s="1"/>
  <c r="N333" i="165" s="1"/>
  <c r="M333" i="165"/>
  <c r="K333" i="165"/>
  <c r="J333" i="165"/>
  <c r="I333" i="165"/>
  <c r="H333" i="165"/>
  <c r="B333" i="165"/>
  <c r="AV332" i="165"/>
  <c r="AQ332" i="165"/>
  <c r="AL332" i="165"/>
  <c r="AE332" i="165"/>
  <c r="AM332" i="165" s="1"/>
  <c r="M332" i="165"/>
  <c r="K332" i="165"/>
  <c r="B332" i="165"/>
  <c r="AV331" i="165"/>
  <c r="AQ331" i="165"/>
  <c r="AW331" i="165" s="1"/>
  <c r="AY331" i="165" s="1"/>
  <c r="AL331" i="165"/>
  <c r="AE331" i="165"/>
  <c r="AM331" i="165" s="1"/>
  <c r="M331" i="165"/>
  <c r="K331" i="165"/>
  <c r="J331" i="165"/>
  <c r="I331" i="165"/>
  <c r="H331" i="165"/>
  <c r="B331" i="165"/>
  <c r="AV330" i="165"/>
  <c r="AQ330" i="165"/>
  <c r="AL330" i="165"/>
  <c r="AE330" i="165"/>
  <c r="AM330" i="165" s="1"/>
  <c r="L330" i="165" s="1"/>
  <c r="M330" i="165"/>
  <c r="K330" i="165"/>
  <c r="J330" i="165"/>
  <c r="I330" i="165"/>
  <c r="H330" i="165"/>
  <c r="B330" i="165"/>
  <c r="BH329" i="165"/>
  <c r="BF329" i="165"/>
  <c r="BN329" i="165" s="1"/>
  <c r="AV329" i="165"/>
  <c r="AQ329" i="165"/>
  <c r="AL329" i="165"/>
  <c r="AE329" i="165"/>
  <c r="AM329" i="165" s="1"/>
  <c r="M329" i="165"/>
  <c r="K329" i="165"/>
  <c r="J329" i="165"/>
  <c r="BM329" i="165" s="1"/>
  <c r="I329" i="165"/>
  <c r="BL329" i="165" s="1"/>
  <c r="H329" i="165"/>
  <c r="BK329" i="165" s="1"/>
  <c r="B329" i="165"/>
  <c r="AV328" i="165"/>
  <c r="AQ328" i="165"/>
  <c r="AL328" i="165"/>
  <c r="AE328" i="165"/>
  <c r="AM328" i="165" s="1"/>
  <c r="M328" i="165"/>
  <c r="K328" i="165"/>
  <c r="J328" i="165"/>
  <c r="I328" i="165"/>
  <c r="H328" i="165"/>
  <c r="B328" i="165"/>
  <c r="AV327" i="165"/>
  <c r="AQ327" i="165"/>
  <c r="AL327" i="165"/>
  <c r="AE327" i="165"/>
  <c r="AM327" i="165" s="1"/>
  <c r="M327" i="165"/>
  <c r="K327" i="165"/>
  <c r="J327" i="165"/>
  <c r="I327" i="165"/>
  <c r="H327" i="165"/>
  <c r="B327" i="165"/>
  <c r="BH326" i="165"/>
  <c r="BF326" i="165"/>
  <c r="BE326" i="165"/>
  <c r="BD326" i="165"/>
  <c r="BC326" i="165"/>
  <c r="AV326" i="165"/>
  <c r="AQ326" i="165"/>
  <c r="AL326" i="165"/>
  <c r="AE326" i="165"/>
  <c r="AM326" i="165" s="1"/>
  <c r="M326" i="165"/>
  <c r="K326" i="165"/>
  <c r="J326" i="165"/>
  <c r="I326" i="165"/>
  <c r="H326" i="165"/>
  <c r="B326" i="165"/>
  <c r="BH325" i="165"/>
  <c r="BF325" i="165"/>
  <c r="BE325" i="165"/>
  <c r="BD325" i="165"/>
  <c r="BL325" i="165" s="1"/>
  <c r="BC325" i="165"/>
  <c r="AV325" i="165"/>
  <c r="AQ325" i="165"/>
  <c r="AL325" i="165"/>
  <c r="AE325" i="165"/>
  <c r="AM325" i="165" s="1"/>
  <c r="M325" i="165"/>
  <c r="K325" i="165"/>
  <c r="J325" i="165"/>
  <c r="I325" i="165"/>
  <c r="H325" i="165"/>
  <c r="B325" i="165"/>
  <c r="BH324" i="165"/>
  <c r="BF324" i="165"/>
  <c r="BE324" i="165"/>
  <c r="BD324" i="165"/>
  <c r="BC324" i="165"/>
  <c r="AV324" i="165"/>
  <c r="AQ324" i="165"/>
  <c r="AL324" i="165"/>
  <c r="AE324" i="165"/>
  <c r="AM324" i="165" s="1"/>
  <c r="M324" i="165"/>
  <c r="K324" i="165"/>
  <c r="J324" i="165"/>
  <c r="I324" i="165"/>
  <c r="H324" i="165"/>
  <c r="B324" i="165"/>
  <c r="BH323" i="165"/>
  <c r="BF323" i="165"/>
  <c r="BN323" i="165" s="1"/>
  <c r="BE323" i="165"/>
  <c r="BD323" i="165"/>
  <c r="BC323" i="165"/>
  <c r="AV323" i="165"/>
  <c r="AQ323" i="165"/>
  <c r="AL323" i="165"/>
  <c r="AE323" i="165"/>
  <c r="AM323" i="165" s="1"/>
  <c r="M323" i="165"/>
  <c r="K323" i="165"/>
  <c r="J323" i="165"/>
  <c r="I323" i="165"/>
  <c r="H323" i="165"/>
  <c r="B323" i="165"/>
  <c r="BH322" i="165"/>
  <c r="BF322" i="165"/>
  <c r="BE322" i="165"/>
  <c r="BD322" i="165"/>
  <c r="BC322" i="165"/>
  <c r="AV322" i="165"/>
  <c r="AQ322" i="165"/>
  <c r="AL322" i="165"/>
  <c r="AE322" i="165"/>
  <c r="AM322" i="165" s="1"/>
  <c r="M322" i="165"/>
  <c r="K322" i="165"/>
  <c r="J322" i="165"/>
  <c r="I322" i="165"/>
  <c r="H322" i="165"/>
  <c r="B322" i="165"/>
  <c r="BH321" i="165"/>
  <c r="BF321" i="165"/>
  <c r="BE321" i="165"/>
  <c r="BD321" i="165"/>
  <c r="BC321" i="165"/>
  <c r="AV321" i="165"/>
  <c r="AQ321" i="165"/>
  <c r="AL321" i="165"/>
  <c r="AE321" i="165"/>
  <c r="AM321" i="165" s="1"/>
  <c r="M321" i="165"/>
  <c r="K321" i="165"/>
  <c r="J321" i="165"/>
  <c r="I321" i="165"/>
  <c r="H321" i="165"/>
  <c r="B321" i="165"/>
  <c r="BH320" i="165"/>
  <c r="BF320" i="165"/>
  <c r="BE320" i="165"/>
  <c r="BD320" i="165"/>
  <c r="BC320" i="165"/>
  <c r="AV320" i="165"/>
  <c r="AQ320" i="165"/>
  <c r="AL320" i="165"/>
  <c r="AE320" i="165"/>
  <c r="AM320" i="165" s="1"/>
  <c r="M320" i="165"/>
  <c r="K320" i="165"/>
  <c r="J320" i="165"/>
  <c r="I320" i="165"/>
  <c r="H320" i="165"/>
  <c r="B320" i="165"/>
  <c r="BH319" i="165"/>
  <c r="BF319" i="165"/>
  <c r="BN319" i="165" s="1"/>
  <c r="BE319" i="165"/>
  <c r="BD319" i="165"/>
  <c r="BC319" i="165"/>
  <c r="AV319" i="165"/>
  <c r="AQ319" i="165"/>
  <c r="AL319" i="165"/>
  <c r="AE319" i="165"/>
  <c r="AM319" i="165" s="1"/>
  <c r="M319" i="165"/>
  <c r="K319" i="165"/>
  <c r="J319" i="165"/>
  <c r="I319" i="165"/>
  <c r="H319" i="165"/>
  <c r="B319" i="165"/>
  <c r="BH318" i="165"/>
  <c r="BF318" i="165"/>
  <c r="BE318" i="165"/>
  <c r="BM318" i="165" s="1"/>
  <c r="BD318" i="165"/>
  <c r="BC318" i="165"/>
  <c r="AV318" i="165"/>
  <c r="AQ318" i="165"/>
  <c r="AL318" i="165"/>
  <c r="AE318" i="165"/>
  <c r="AM318" i="165" s="1"/>
  <c r="M318" i="165"/>
  <c r="K318" i="165"/>
  <c r="J318" i="165"/>
  <c r="I318" i="165"/>
  <c r="H318" i="165"/>
  <c r="B318" i="165"/>
  <c r="BH317" i="165"/>
  <c r="BF317" i="165"/>
  <c r="BE317" i="165"/>
  <c r="BD317" i="165"/>
  <c r="BC317" i="165"/>
  <c r="AV317" i="165"/>
  <c r="AQ317" i="165"/>
  <c r="AL317" i="165"/>
  <c r="AE317" i="165"/>
  <c r="AM317" i="165" s="1"/>
  <c r="M317" i="165"/>
  <c r="K317" i="165"/>
  <c r="J317" i="165"/>
  <c r="I317" i="165"/>
  <c r="H317" i="165"/>
  <c r="B317" i="165"/>
  <c r="BH316" i="165"/>
  <c r="BF316" i="165"/>
  <c r="BE316" i="165"/>
  <c r="BD316" i="165"/>
  <c r="BC316" i="165"/>
  <c r="AV316" i="165"/>
  <c r="AQ316" i="165"/>
  <c r="AL316" i="165"/>
  <c r="AE316" i="165"/>
  <c r="AM316" i="165" s="1"/>
  <c r="M316" i="165"/>
  <c r="K316" i="165"/>
  <c r="J316" i="165"/>
  <c r="I316" i="165"/>
  <c r="H316" i="165"/>
  <c r="B316" i="165"/>
  <c r="BH315" i="165"/>
  <c r="BF315" i="165"/>
  <c r="BN315" i="165" s="1"/>
  <c r="BE315" i="165"/>
  <c r="BD315" i="165"/>
  <c r="BC315" i="165"/>
  <c r="AV315" i="165"/>
  <c r="AQ315" i="165"/>
  <c r="AL315" i="165"/>
  <c r="AE315" i="165"/>
  <c r="AM315" i="165" s="1"/>
  <c r="M315" i="165"/>
  <c r="K315" i="165"/>
  <c r="J315" i="165"/>
  <c r="I315" i="165"/>
  <c r="H315" i="165"/>
  <c r="B315" i="165"/>
  <c r="BH314" i="165"/>
  <c r="BF314" i="165"/>
  <c r="BE314" i="165"/>
  <c r="BM314" i="165" s="1"/>
  <c r="BD314" i="165"/>
  <c r="BC314" i="165"/>
  <c r="AV314" i="165"/>
  <c r="AQ314" i="165"/>
  <c r="AL314" i="165"/>
  <c r="AE314" i="165"/>
  <c r="AM314" i="165" s="1"/>
  <c r="M314" i="165"/>
  <c r="K314" i="165"/>
  <c r="J314" i="165"/>
  <c r="I314" i="165"/>
  <c r="H314" i="165"/>
  <c r="B314" i="165"/>
  <c r="BH313" i="165"/>
  <c r="BF313" i="165"/>
  <c r="BE313" i="165"/>
  <c r="BD313" i="165"/>
  <c r="BC313" i="165"/>
  <c r="AV313" i="165"/>
  <c r="AQ313" i="165"/>
  <c r="AL313" i="165"/>
  <c r="AE313" i="165"/>
  <c r="AM313" i="165" s="1"/>
  <c r="M313" i="165"/>
  <c r="K313" i="165"/>
  <c r="J313" i="165"/>
  <c r="I313" i="165"/>
  <c r="H313" i="165"/>
  <c r="B313" i="165"/>
  <c r="BH312" i="165"/>
  <c r="BF312" i="165"/>
  <c r="BE312" i="165"/>
  <c r="BM312" i="165" s="1"/>
  <c r="BD312" i="165"/>
  <c r="BC312" i="165"/>
  <c r="AV312" i="165"/>
  <c r="AQ312" i="165"/>
  <c r="AM312" i="165"/>
  <c r="AE312" i="165"/>
  <c r="M312" i="165"/>
  <c r="K312" i="165"/>
  <c r="J312" i="165"/>
  <c r="I312" i="165"/>
  <c r="H312" i="165"/>
  <c r="B312" i="165"/>
  <c r="BH311" i="165"/>
  <c r="BF311" i="165"/>
  <c r="BE311" i="165"/>
  <c r="BD311" i="165"/>
  <c r="BC311" i="165"/>
  <c r="AV311" i="165"/>
  <c r="AQ311" i="165"/>
  <c r="AW311" i="165" s="1"/>
  <c r="BG311" i="165" s="1"/>
  <c r="AE311" i="165"/>
  <c r="AM311" i="165" s="1"/>
  <c r="M311" i="165"/>
  <c r="K311" i="165"/>
  <c r="J311" i="165"/>
  <c r="I311" i="165"/>
  <c r="H311" i="165"/>
  <c r="B311" i="165"/>
  <c r="BP310" i="165"/>
  <c r="BH310" i="165"/>
  <c r="BF310" i="165"/>
  <c r="BE310" i="165"/>
  <c r="BD310" i="165"/>
  <c r="BL310" i="165" s="1"/>
  <c r="BC310" i="165"/>
  <c r="AV310" i="165"/>
  <c r="AQ310" i="165"/>
  <c r="AL310" i="165"/>
  <c r="AE310" i="165"/>
  <c r="AM310" i="165" s="1"/>
  <c r="M310" i="165"/>
  <c r="K310" i="165"/>
  <c r="J310" i="165"/>
  <c r="I310" i="165"/>
  <c r="H310" i="165"/>
  <c r="B310" i="165"/>
  <c r="BH309" i="165"/>
  <c r="BP309" i="165" s="1"/>
  <c r="BF309" i="165"/>
  <c r="BE309" i="165"/>
  <c r="BD309" i="165"/>
  <c r="BC309" i="165"/>
  <c r="AV309" i="165"/>
  <c r="AQ309" i="165"/>
  <c r="AL309" i="165"/>
  <c r="AE309" i="165"/>
  <c r="AM309" i="165" s="1"/>
  <c r="M309" i="165"/>
  <c r="K309" i="165"/>
  <c r="J309" i="165"/>
  <c r="I309" i="165"/>
  <c r="H309" i="165"/>
  <c r="B309" i="165"/>
  <c r="BH308" i="165"/>
  <c r="BF308" i="165"/>
  <c r="BN308" i="165" s="1"/>
  <c r="BE308" i="165"/>
  <c r="BD308" i="165"/>
  <c r="BC308" i="165"/>
  <c r="AV308" i="165"/>
  <c r="AQ308" i="165"/>
  <c r="AL308" i="165"/>
  <c r="AE308" i="165"/>
  <c r="AM308" i="165" s="1"/>
  <c r="M308" i="165"/>
  <c r="K308" i="165"/>
  <c r="J308" i="165"/>
  <c r="I308" i="165"/>
  <c r="H308" i="165"/>
  <c r="B308" i="165"/>
  <c r="BH307" i="165"/>
  <c r="BG307" i="165"/>
  <c r="BE307" i="165"/>
  <c r="BM307" i="165" s="1"/>
  <c r="BD307" i="165"/>
  <c r="BC307" i="165"/>
  <c r="AY307" i="165"/>
  <c r="AQ307" i="165"/>
  <c r="AU307" i="165" s="1"/>
  <c r="BF307" i="165" s="1"/>
  <c r="BN307" i="165" s="1"/>
  <c r="AO307" i="165"/>
  <c r="AE307" i="165"/>
  <c r="AK307" i="165" s="1"/>
  <c r="K307" i="165" s="1"/>
  <c r="M307" i="165"/>
  <c r="BP307" i="165" s="1"/>
  <c r="L307" i="165"/>
  <c r="J307" i="165"/>
  <c r="I307" i="165"/>
  <c r="H307" i="165"/>
  <c r="B307" i="165"/>
  <c r="BH306" i="165"/>
  <c r="BF306" i="165"/>
  <c r="BE306" i="165"/>
  <c r="BD306" i="165"/>
  <c r="BL306" i="165" s="1"/>
  <c r="BC306" i="165"/>
  <c r="AV306" i="165"/>
  <c r="AQ306" i="165"/>
  <c r="AL306" i="165"/>
  <c r="AE306" i="165"/>
  <c r="AM306" i="165" s="1"/>
  <c r="M306" i="165"/>
  <c r="K306" i="165"/>
  <c r="J306" i="165"/>
  <c r="I306" i="165"/>
  <c r="H306" i="165"/>
  <c r="B306" i="165"/>
  <c r="BP305" i="165"/>
  <c r="BH305" i="165"/>
  <c r="BF305" i="165"/>
  <c r="BE305" i="165"/>
  <c r="BD305" i="165"/>
  <c r="BL305" i="165" s="1"/>
  <c r="BC305" i="165"/>
  <c r="AV305" i="165"/>
  <c r="AQ305" i="165"/>
  <c r="AL305" i="165"/>
  <c r="AE305" i="165"/>
  <c r="AM305" i="165" s="1"/>
  <c r="M305" i="165"/>
  <c r="K305" i="165"/>
  <c r="J305" i="165"/>
  <c r="I305" i="165"/>
  <c r="H305" i="165"/>
  <c r="B305" i="165"/>
  <c r="BP304" i="165"/>
  <c r="BH304" i="165"/>
  <c r="BF304" i="165"/>
  <c r="BE304" i="165"/>
  <c r="BD304" i="165"/>
  <c r="BL304" i="165" s="1"/>
  <c r="BC304" i="165"/>
  <c r="AV304" i="165"/>
  <c r="AQ304" i="165"/>
  <c r="AL304" i="165"/>
  <c r="AE304" i="165"/>
  <c r="AM304" i="165" s="1"/>
  <c r="M304" i="165"/>
  <c r="K304" i="165"/>
  <c r="J304" i="165"/>
  <c r="I304" i="165"/>
  <c r="H304" i="165"/>
  <c r="B304" i="165"/>
  <c r="AV303" i="165"/>
  <c r="AQ303" i="165"/>
  <c r="AL303" i="165"/>
  <c r="AE303" i="165"/>
  <c r="AM303" i="165" s="1"/>
  <c r="M303" i="165"/>
  <c r="K303" i="165"/>
  <c r="J303" i="165"/>
  <c r="I303" i="165"/>
  <c r="H303" i="165"/>
  <c r="B303" i="165"/>
  <c r="BH302" i="165"/>
  <c r="BF302" i="165"/>
  <c r="BN302" i="165" s="1"/>
  <c r="BE302" i="165"/>
  <c r="BD302" i="165"/>
  <c r="BC302" i="165"/>
  <c r="AV302" i="165"/>
  <c r="AQ302" i="165"/>
  <c r="AL302" i="165"/>
  <c r="AE302" i="165"/>
  <c r="AM302" i="165" s="1"/>
  <c r="M302" i="165"/>
  <c r="K302" i="165"/>
  <c r="J302" i="165"/>
  <c r="I302" i="165"/>
  <c r="H302" i="165"/>
  <c r="B302" i="165"/>
  <c r="BH301" i="165"/>
  <c r="BF301" i="165"/>
  <c r="BN301" i="165" s="1"/>
  <c r="BE301" i="165"/>
  <c r="BD301" i="165"/>
  <c r="BC301" i="165"/>
  <c r="AV301" i="165"/>
  <c r="AQ301" i="165"/>
  <c r="AL301" i="165"/>
  <c r="AE301" i="165"/>
  <c r="AM301" i="165" s="1"/>
  <c r="M301" i="165"/>
  <c r="K301" i="165"/>
  <c r="J301" i="165"/>
  <c r="I301" i="165"/>
  <c r="H301" i="165"/>
  <c r="B301" i="165"/>
  <c r="BH300" i="165"/>
  <c r="BF300" i="165"/>
  <c r="BN300" i="165" s="1"/>
  <c r="BE300" i="165"/>
  <c r="BD300" i="165"/>
  <c r="BC300" i="165"/>
  <c r="AV300" i="165"/>
  <c r="AQ300" i="165"/>
  <c r="AL300" i="165"/>
  <c r="AE300" i="165"/>
  <c r="AM300" i="165" s="1"/>
  <c r="M300" i="165"/>
  <c r="K300" i="165"/>
  <c r="J300" i="165"/>
  <c r="I300" i="165"/>
  <c r="H300" i="165"/>
  <c r="B300" i="165"/>
  <c r="BH299" i="165"/>
  <c r="BF299" i="165"/>
  <c r="BN299" i="165" s="1"/>
  <c r="BE299" i="165"/>
  <c r="BD299" i="165"/>
  <c r="BC299" i="165"/>
  <c r="AV299" i="165"/>
  <c r="AQ299" i="165"/>
  <c r="AL299" i="165"/>
  <c r="AE299" i="165"/>
  <c r="AM299" i="165" s="1"/>
  <c r="M299" i="165"/>
  <c r="K299" i="165"/>
  <c r="J299" i="165"/>
  <c r="I299" i="165"/>
  <c r="H299" i="165"/>
  <c r="B299" i="165"/>
  <c r="BH298" i="165"/>
  <c r="BF298" i="165"/>
  <c r="BN298" i="165" s="1"/>
  <c r="BE298" i="165"/>
  <c r="BD298" i="165"/>
  <c r="BC298" i="165"/>
  <c r="AV298" i="165"/>
  <c r="AQ298" i="165"/>
  <c r="AL298" i="165"/>
  <c r="AE298" i="165"/>
  <c r="AM298" i="165" s="1"/>
  <c r="M298" i="165"/>
  <c r="K298" i="165"/>
  <c r="J298" i="165"/>
  <c r="I298" i="165"/>
  <c r="H298" i="165"/>
  <c r="B298" i="165"/>
  <c r="BH297" i="165"/>
  <c r="BF297" i="165"/>
  <c r="BN297" i="165" s="1"/>
  <c r="BE297" i="165"/>
  <c r="BD297" i="165"/>
  <c r="BC297" i="165"/>
  <c r="AV297" i="165"/>
  <c r="AQ297" i="165"/>
  <c r="AL297" i="165"/>
  <c r="AE297" i="165"/>
  <c r="AM297" i="165" s="1"/>
  <c r="M297" i="165"/>
  <c r="K297" i="165"/>
  <c r="J297" i="165"/>
  <c r="I297" i="165"/>
  <c r="H297" i="165"/>
  <c r="B297" i="165"/>
  <c r="BH296" i="165"/>
  <c r="BF296" i="165"/>
  <c r="BN296" i="165" s="1"/>
  <c r="BE296" i="165"/>
  <c r="BD296" i="165"/>
  <c r="BC296" i="165"/>
  <c r="AV296" i="165"/>
  <c r="AQ296" i="165"/>
  <c r="AL296" i="165"/>
  <c r="AE296" i="165"/>
  <c r="AM296" i="165" s="1"/>
  <c r="M296" i="165"/>
  <c r="K296" i="165"/>
  <c r="J296" i="165"/>
  <c r="I296" i="165"/>
  <c r="H296" i="165"/>
  <c r="B296" i="165"/>
  <c r="BH295" i="165"/>
  <c r="BF295" i="165"/>
  <c r="BE295" i="165"/>
  <c r="BD295" i="165"/>
  <c r="BC295" i="165"/>
  <c r="AV295" i="165"/>
  <c r="AQ295" i="165"/>
  <c r="AL295" i="165"/>
  <c r="AE295" i="165"/>
  <c r="AM295" i="165" s="1"/>
  <c r="M295" i="165"/>
  <c r="K295" i="165"/>
  <c r="BN295" i="165" s="1"/>
  <c r="J295" i="165"/>
  <c r="I295" i="165"/>
  <c r="H295" i="165"/>
  <c r="B295" i="165"/>
  <c r="BH294" i="165"/>
  <c r="BF294" i="165"/>
  <c r="BE294" i="165"/>
  <c r="BD294" i="165"/>
  <c r="BC294" i="165"/>
  <c r="AV294" i="165"/>
  <c r="AQ294" i="165"/>
  <c r="AL294" i="165"/>
  <c r="AE294" i="165"/>
  <c r="AM294" i="165" s="1"/>
  <c r="M294" i="165"/>
  <c r="K294" i="165"/>
  <c r="BN294" i="165" s="1"/>
  <c r="J294" i="165"/>
  <c r="I294" i="165"/>
  <c r="H294" i="165"/>
  <c r="B294" i="165"/>
  <c r="BH293" i="165"/>
  <c r="BP293" i="165" s="1"/>
  <c r="BF293" i="165"/>
  <c r="BE293" i="165"/>
  <c r="BD293" i="165"/>
  <c r="BC293" i="165"/>
  <c r="BK293" i="165" s="1"/>
  <c r="AV293" i="165"/>
  <c r="AQ293" i="165"/>
  <c r="AL293" i="165"/>
  <c r="AE293" i="165"/>
  <c r="AM293" i="165" s="1"/>
  <c r="M293" i="165"/>
  <c r="K293" i="165"/>
  <c r="BN293" i="165" s="1"/>
  <c r="J293" i="165"/>
  <c r="I293" i="165"/>
  <c r="H293" i="165"/>
  <c r="B293" i="165"/>
  <c r="BH292" i="165"/>
  <c r="BF292" i="165"/>
  <c r="BE292" i="165"/>
  <c r="BD292" i="165"/>
  <c r="BC292" i="165"/>
  <c r="AV292" i="165"/>
  <c r="AQ292" i="165"/>
  <c r="AL292" i="165"/>
  <c r="AE292" i="165"/>
  <c r="AM292" i="165" s="1"/>
  <c r="M292" i="165"/>
  <c r="K292" i="165"/>
  <c r="J292" i="165"/>
  <c r="I292" i="165"/>
  <c r="H292" i="165"/>
  <c r="B292" i="165"/>
  <c r="BH291" i="165"/>
  <c r="BF291" i="165"/>
  <c r="BE291" i="165"/>
  <c r="BM291" i="165" s="1"/>
  <c r="BD291" i="165"/>
  <c r="BC291" i="165"/>
  <c r="AV291" i="165"/>
  <c r="AQ291" i="165"/>
  <c r="AL291" i="165"/>
  <c r="AE291" i="165"/>
  <c r="AM291" i="165" s="1"/>
  <c r="M291" i="165"/>
  <c r="K291" i="165"/>
  <c r="BN291" i="165" s="1"/>
  <c r="J291" i="165"/>
  <c r="I291" i="165"/>
  <c r="H291" i="165"/>
  <c r="B291" i="165"/>
  <c r="BH290" i="165"/>
  <c r="BF290" i="165"/>
  <c r="BE290" i="165"/>
  <c r="BD290" i="165"/>
  <c r="BC290" i="165"/>
  <c r="AV290" i="165"/>
  <c r="AQ290" i="165"/>
  <c r="AL290" i="165"/>
  <c r="AE290" i="165"/>
  <c r="AM290" i="165" s="1"/>
  <c r="M290" i="165"/>
  <c r="K290" i="165"/>
  <c r="BN290" i="165" s="1"/>
  <c r="J290" i="165"/>
  <c r="I290" i="165"/>
  <c r="H290" i="165"/>
  <c r="B290" i="165"/>
  <c r="BH289" i="165"/>
  <c r="BP289" i="165" s="1"/>
  <c r="BF289" i="165"/>
  <c r="BE289" i="165"/>
  <c r="BD289" i="165"/>
  <c r="BC289" i="165"/>
  <c r="BK289" i="165" s="1"/>
  <c r="AV289" i="165"/>
  <c r="AQ289" i="165"/>
  <c r="AL289" i="165"/>
  <c r="AE289" i="165"/>
  <c r="AM289" i="165" s="1"/>
  <c r="M289" i="165"/>
  <c r="K289" i="165"/>
  <c r="BN289" i="165" s="1"/>
  <c r="J289" i="165"/>
  <c r="I289" i="165"/>
  <c r="H289" i="165"/>
  <c r="B289" i="165"/>
  <c r="BH288" i="165"/>
  <c r="BF288" i="165"/>
  <c r="BE288" i="165"/>
  <c r="BD288" i="165"/>
  <c r="BC288" i="165"/>
  <c r="AV288" i="165"/>
  <c r="AQ288" i="165"/>
  <c r="AL288" i="165"/>
  <c r="AE288" i="165"/>
  <c r="AM288" i="165" s="1"/>
  <c r="M288" i="165"/>
  <c r="K288" i="165"/>
  <c r="J288" i="165"/>
  <c r="I288" i="165"/>
  <c r="H288" i="165"/>
  <c r="B288" i="165"/>
  <c r="BH287" i="165"/>
  <c r="BF287" i="165"/>
  <c r="BE287" i="165"/>
  <c r="BM287" i="165" s="1"/>
  <c r="BD287" i="165"/>
  <c r="BC287" i="165"/>
  <c r="AV287" i="165"/>
  <c r="AQ287" i="165"/>
  <c r="AL287" i="165"/>
  <c r="AE287" i="165"/>
  <c r="AM287" i="165" s="1"/>
  <c r="M287" i="165"/>
  <c r="K287" i="165"/>
  <c r="BN287" i="165" s="1"/>
  <c r="J287" i="165"/>
  <c r="I287" i="165"/>
  <c r="H287" i="165"/>
  <c r="B287" i="165"/>
  <c r="BH286" i="165"/>
  <c r="BF286" i="165"/>
  <c r="BE286" i="165"/>
  <c r="BD286" i="165"/>
  <c r="BC286" i="165"/>
  <c r="AV286" i="165"/>
  <c r="AQ286" i="165"/>
  <c r="AL286" i="165"/>
  <c r="AE286" i="165"/>
  <c r="AM286" i="165" s="1"/>
  <c r="M286" i="165"/>
  <c r="K286" i="165"/>
  <c r="BN286" i="165" s="1"/>
  <c r="J286" i="165"/>
  <c r="I286" i="165"/>
  <c r="H286" i="165"/>
  <c r="B286" i="165"/>
  <c r="BH285" i="165"/>
  <c r="BP285" i="165" s="1"/>
  <c r="BF285" i="165"/>
  <c r="BE285" i="165"/>
  <c r="BD285" i="165"/>
  <c r="BC285" i="165"/>
  <c r="BK285" i="165" s="1"/>
  <c r="AV285" i="165"/>
  <c r="AQ285" i="165"/>
  <c r="AL285" i="165"/>
  <c r="AE285" i="165"/>
  <c r="AM285" i="165" s="1"/>
  <c r="M285" i="165"/>
  <c r="K285" i="165"/>
  <c r="BN285" i="165" s="1"/>
  <c r="J285" i="165"/>
  <c r="I285" i="165"/>
  <c r="H285" i="165"/>
  <c r="B285" i="165"/>
  <c r="BH284" i="165"/>
  <c r="BF284" i="165"/>
  <c r="BE284" i="165"/>
  <c r="BD284" i="165"/>
  <c r="BC284" i="165"/>
  <c r="AV284" i="165"/>
  <c r="AQ284" i="165"/>
  <c r="AL284" i="165"/>
  <c r="AE284" i="165"/>
  <c r="AM284" i="165" s="1"/>
  <c r="M284" i="165"/>
  <c r="K284" i="165"/>
  <c r="J284" i="165"/>
  <c r="I284" i="165"/>
  <c r="H284" i="165"/>
  <c r="B284" i="165"/>
  <c r="BH283" i="165"/>
  <c r="BF283" i="165"/>
  <c r="BE283" i="165"/>
  <c r="BM283" i="165" s="1"/>
  <c r="BD283" i="165"/>
  <c r="BC283" i="165"/>
  <c r="AV283" i="165"/>
  <c r="AQ283" i="165"/>
  <c r="AL283" i="165"/>
  <c r="AE283" i="165"/>
  <c r="AM283" i="165" s="1"/>
  <c r="M283" i="165"/>
  <c r="K283" i="165"/>
  <c r="BN283" i="165" s="1"/>
  <c r="J283" i="165"/>
  <c r="I283" i="165"/>
  <c r="H283" i="165"/>
  <c r="B283" i="165"/>
  <c r="BH282" i="165"/>
  <c r="BF282" i="165"/>
  <c r="BE282" i="165"/>
  <c r="BD282" i="165"/>
  <c r="BC282" i="165"/>
  <c r="AV282" i="165"/>
  <c r="AQ282" i="165"/>
  <c r="AL282" i="165"/>
  <c r="AE282" i="165"/>
  <c r="AM282" i="165" s="1"/>
  <c r="M282" i="165"/>
  <c r="K282" i="165"/>
  <c r="BN282" i="165" s="1"/>
  <c r="J282" i="165"/>
  <c r="I282" i="165"/>
  <c r="H282" i="165"/>
  <c r="B282" i="165"/>
  <c r="BH281" i="165"/>
  <c r="BP281" i="165" s="1"/>
  <c r="BF281" i="165"/>
  <c r="BE281" i="165"/>
  <c r="BD281" i="165"/>
  <c r="BC281" i="165"/>
  <c r="BK281" i="165" s="1"/>
  <c r="AV281" i="165"/>
  <c r="AQ281" i="165"/>
  <c r="AL281" i="165"/>
  <c r="AE281" i="165"/>
  <c r="AM281" i="165" s="1"/>
  <c r="M281" i="165"/>
  <c r="K281" i="165"/>
  <c r="BN281" i="165" s="1"/>
  <c r="J281" i="165"/>
  <c r="I281" i="165"/>
  <c r="H281" i="165"/>
  <c r="B281" i="165"/>
  <c r="BH280" i="165"/>
  <c r="BF280" i="165"/>
  <c r="BE280" i="165"/>
  <c r="BD280" i="165"/>
  <c r="BC280" i="165"/>
  <c r="AV280" i="165"/>
  <c r="AQ280" i="165"/>
  <c r="AL280" i="165"/>
  <c r="AE280" i="165"/>
  <c r="AM280" i="165" s="1"/>
  <c r="M280" i="165"/>
  <c r="K280" i="165"/>
  <c r="J280" i="165"/>
  <c r="I280" i="165"/>
  <c r="H280" i="165"/>
  <c r="B280" i="165"/>
  <c r="BH279" i="165"/>
  <c r="BF279" i="165"/>
  <c r="BE279" i="165"/>
  <c r="BM279" i="165" s="1"/>
  <c r="BD279" i="165"/>
  <c r="BC279" i="165"/>
  <c r="AV279" i="165"/>
  <c r="AQ279" i="165"/>
  <c r="AL279" i="165"/>
  <c r="AE279" i="165"/>
  <c r="AM279" i="165" s="1"/>
  <c r="M279" i="165"/>
  <c r="K279" i="165"/>
  <c r="BN279" i="165" s="1"/>
  <c r="J279" i="165"/>
  <c r="I279" i="165"/>
  <c r="H279" i="165"/>
  <c r="B279" i="165"/>
  <c r="BH278" i="165"/>
  <c r="BF278" i="165"/>
  <c r="BE278" i="165"/>
  <c r="BD278" i="165"/>
  <c r="BC278" i="165"/>
  <c r="AV278" i="165"/>
  <c r="AQ278" i="165"/>
  <c r="AL278" i="165"/>
  <c r="AE278" i="165"/>
  <c r="AM278" i="165" s="1"/>
  <c r="M278" i="165"/>
  <c r="K278" i="165"/>
  <c r="BN278" i="165" s="1"/>
  <c r="J278" i="165"/>
  <c r="I278" i="165"/>
  <c r="H278" i="165"/>
  <c r="B278" i="165"/>
  <c r="BH277" i="165"/>
  <c r="BP277" i="165" s="1"/>
  <c r="BF277" i="165"/>
  <c r="BE277" i="165"/>
  <c r="BD277" i="165"/>
  <c r="BC277" i="165"/>
  <c r="BK277" i="165" s="1"/>
  <c r="AV277" i="165"/>
  <c r="AQ277" i="165"/>
  <c r="AL277" i="165"/>
  <c r="AE277" i="165"/>
  <c r="AM277" i="165" s="1"/>
  <c r="M277" i="165"/>
  <c r="K277" i="165"/>
  <c r="BN277" i="165" s="1"/>
  <c r="J277" i="165"/>
  <c r="I277" i="165"/>
  <c r="H277" i="165"/>
  <c r="B277" i="165"/>
  <c r="BH276" i="165"/>
  <c r="BF276" i="165"/>
  <c r="BE276" i="165"/>
  <c r="BD276" i="165"/>
  <c r="BC276" i="165"/>
  <c r="AV276" i="165"/>
  <c r="AQ276" i="165"/>
  <c r="AL276" i="165"/>
  <c r="AE276" i="165"/>
  <c r="AM276" i="165" s="1"/>
  <c r="M276" i="165"/>
  <c r="K276" i="165"/>
  <c r="J276" i="165"/>
  <c r="I276" i="165"/>
  <c r="H276" i="165"/>
  <c r="B276" i="165"/>
  <c r="BH275" i="165"/>
  <c r="BF275" i="165"/>
  <c r="BE275" i="165"/>
  <c r="BM275" i="165" s="1"/>
  <c r="BD275" i="165"/>
  <c r="BC275" i="165"/>
  <c r="AV275" i="165"/>
  <c r="AQ275" i="165"/>
  <c r="AL275" i="165"/>
  <c r="AE275" i="165"/>
  <c r="AM275" i="165" s="1"/>
  <c r="M275" i="165"/>
  <c r="K275" i="165"/>
  <c r="BN275" i="165" s="1"/>
  <c r="J275" i="165"/>
  <c r="I275" i="165"/>
  <c r="H275" i="165"/>
  <c r="B275" i="165"/>
  <c r="BH274" i="165"/>
  <c r="BF274" i="165"/>
  <c r="BE274" i="165"/>
  <c r="BD274" i="165"/>
  <c r="BC274" i="165"/>
  <c r="AV274" i="165"/>
  <c r="AQ274" i="165"/>
  <c r="AL274" i="165"/>
  <c r="AE274" i="165"/>
  <c r="AM274" i="165" s="1"/>
  <c r="M274" i="165"/>
  <c r="K274" i="165"/>
  <c r="BN274" i="165" s="1"/>
  <c r="J274" i="165"/>
  <c r="I274" i="165"/>
  <c r="H274" i="165"/>
  <c r="B274" i="165"/>
  <c r="BH273" i="165"/>
  <c r="BP273" i="165" s="1"/>
  <c r="BF273" i="165"/>
  <c r="BE273" i="165"/>
  <c r="BD273" i="165"/>
  <c r="BC273" i="165"/>
  <c r="BK273" i="165" s="1"/>
  <c r="AV273" i="165"/>
  <c r="AQ273" i="165"/>
  <c r="AL273" i="165"/>
  <c r="AE273" i="165"/>
  <c r="AM273" i="165" s="1"/>
  <c r="M273" i="165"/>
  <c r="K273" i="165"/>
  <c r="BN273" i="165" s="1"/>
  <c r="J273" i="165"/>
  <c r="I273" i="165"/>
  <c r="H273" i="165"/>
  <c r="B273" i="165"/>
  <c r="AV272" i="165"/>
  <c r="AQ272" i="165"/>
  <c r="AL272" i="165"/>
  <c r="AE272" i="165"/>
  <c r="AM272" i="165" s="1"/>
  <c r="M272" i="165"/>
  <c r="K272" i="165"/>
  <c r="J272" i="165"/>
  <c r="I272" i="165"/>
  <c r="H272" i="165"/>
  <c r="BK271" i="165"/>
  <c r="BH271" i="165"/>
  <c r="BF271" i="165"/>
  <c r="BE271" i="165"/>
  <c r="BD271" i="165"/>
  <c r="BL271" i="165" s="1"/>
  <c r="BC271" i="165"/>
  <c r="AV271" i="165"/>
  <c r="AQ271" i="165"/>
  <c r="AW271" i="165" s="1"/>
  <c r="AL271" i="165"/>
  <c r="AE271" i="165"/>
  <c r="AM271" i="165" s="1"/>
  <c r="M271" i="165"/>
  <c r="K271" i="165"/>
  <c r="J271" i="165"/>
  <c r="I271" i="165"/>
  <c r="H271" i="165"/>
  <c r="B271" i="165"/>
  <c r="BK270" i="165"/>
  <c r="BH270" i="165"/>
  <c r="BF270" i="165"/>
  <c r="BE270" i="165"/>
  <c r="BD270" i="165"/>
  <c r="BL270" i="165" s="1"/>
  <c r="BC270" i="165"/>
  <c r="AV270" i="165"/>
  <c r="AQ270" i="165"/>
  <c r="AW270" i="165" s="1"/>
  <c r="AL270" i="165"/>
  <c r="AE270" i="165"/>
  <c r="AM270" i="165" s="1"/>
  <c r="M270" i="165"/>
  <c r="K270" i="165"/>
  <c r="J270" i="165"/>
  <c r="I270" i="165"/>
  <c r="H270" i="165"/>
  <c r="B270" i="165"/>
  <c r="AW269" i="165"/>
  <c r="AY269" i="165" s="1"/>
  <c r="AV269" i="165"/>
  <c r="AQ269" i="165"/>
  <c r="AM269" i="165"/>
  <c r="L269" i="165" s="1"/>
  <c r="AL269" i="165"/>
  <c r="AE269" i="165"/>
  <c r="M269" i="165"/>
  <c r="K269" i="165"/>
  <c r="J269" i="165"/>
  <c r="I269" i="165"/>
  <c r="H269" i="165"/>
  <c r="BH268" i="165"/>
  <c r="BF268" i="165"/>
  <c r="BN268" i="165" s="1"/>
  <c r="BE268" i="165"/>
  <c r="BD268" i="165"/>
  <c r="BC268" i="165"/>
  <c r="AV268" i="165"/>
  <c r="AQ268" i="165"/>
  <c r="AL268" i="165"/>
  <c r="AE268" i="165"/>
  <c r="AM268" i="165" s="1"/>
  <c r="M268" i="165"/>
  <c r="BP268" i="165" s="1"/>
  <c r="K268" i="165"/>
  <c r="J268" i="165"/>
  <c r="I268" i="165"/>
  <c r="H268" i="165"/>
  <c r="B268" i="165"/>
  <c r="BH267" i="165"/>
  <c r="BP267" i="165" s="1"/>
  <c r="BF267" i="165"/>
  <c r="BE267" i="165"/>
  <c r="BD267" i="165"/>
  <c r="BC267" i="165"/>
  <c r="AV267" i="165"/>
  <c r="AQ267" i="165"/>
  <c r="AL267" i="165"/>
  <c r="AE267" i="165"/>
  <c r="AM267" i="165" s="1"/>
  <c r="M267" i="165"/>
  <c r="K267" i="165"/>
  <c r="J267" i="165"/>
  <c r="I267" i="165"/>
  <c r="H267" i="165"/>
  <c r="B267" i="165"/>
  <c r="BH266" i="165"/>
  <c r="BF266" i="165"/>
  <c r="BN266" i="165" s="1"/>
  <c r="BE266" i="165"/>
  <c r="BD266" i="165"/>
  <c r="BC266" i="165"/>
  <c r="AQ266" i="165"/>
  <c r="AM266" i="165"/>
  <c r="AO266" i="165" s="1"/>
  <c r="AE266" i="165"/>
  <c r="M266" i="165"/>
  <c r="L266" i="165"/>
  <c r="N266" i="165" s="1"/>
  <c r="K266" i="165"/>
  <c r="J266" i="165"/>
  <c r="I266" i="165"/>
  <c r="H266" i="165"/>
  <c r="B266" i="165"/>
  <c r="BH265" i="165"/>
  <c r="BF265" i="165"/>
  <c r="BN265" i="165" s="1"/>
  <c r="BE265" i="165"/>
  <c r="BD265" i="165"/>
  <c r="BC265" i="165"/>
  <c r="AV265" i="165"/>
  <c r="AQ265" i="165"/>
  <c r="AW265" i="165" s="1"/>
  <c r="BG265" i="165" s="1"/>
  <c r="AO265" i="165"/>
  <c r="AL265" i="165"/>
  <c r="AE265" i="165"/>
  <c r="AM265" i="165" s="1"/>
  <c r="L265" i="165" s="1"/>
  <c r="M265" i="165"/>
  <c r="K265" i="165"/>
  <c r="J265" i="165"/>
  <c r="I265" i="165"/>
  <c r="H265" i="165"/>
  <c r="B265" i="165"/>
  <c r="BH264" i="165"/>
  <c r="BF264" i="165"/>
  <c r="BN264" i="165" s="1"/>
  <c r="BE264" i="165"/>
  <c r="BD264" i="165"/>
  <c r="BC264" i="165"/>
  <c r="AV264" i="165"/>
  <c r="AQ264" i="165"/>
  <c r="AW264" i="165" s="1"/>
  <c r="BG264" i="165" s="1"/>
  <c r="AL264" i="165"/>
  <c r="AE264" i="165"/>
  <c r="AM264" i="165" s="1"/>
  <c r="L264" i="165" s="1"/>
  <c r="M264" i="165"/>
  <c r="K264" i="165"/>
  <c r="J264" i="165"/>
  <c r="I264" i="165"/>
  <c r="H264" i="165"/>
  <c r="B264" i="165"/>
  <c r="BH263" i="165"/>
  <c r="BF263" i="165"/>
  <c r="BN263" i="165" s="1"/>
  <c r="BE263" i="165"/>
  <c r="BD263" i="165"/>
  <c r="BC263" i="165"/>
  <c r="AY263" i="165"/>
  <c r="AV263" i="165"/>
  <c r="AQ263" i="165"/>
  <c r="AW263" i="165" s="1"/>
  <c r="BG263" i="165" s="1"/>
  <c r="AL263" i="165"/>
  <c r="AE263" i="165"/>
  <c r="AM263" i="165" s="1"/>
  <c r="L263" i="165" s="1"/>
  <c r="M263" i="165"/>
  <c r="K263" i="165"/>
  <c r="J263" i="165"/>
  <c r="I263" i="165"/>
  <c r="H263" i="165"/>
  <c r="B263" i="165"/>
  <c r="BH262" i="165"/>
  <c r="BF262" i="165"/>
  <c r="BN262" i="165" s="1"/>
  <c r="BE262" i="165"/>
  <c r="BD262" i="165"/>
  <c r="BC262" i="165"/>
  <c r="AY262" i="165"/>
  <c r="AV262" i="165"/>
  <c r="AQ262" i="165"/>
  <c r="AW262" i="165" s="1"/>
  <c r="BG262" i="165" s="1"/>
  <c r="AO262" i="165"/>
  <c r="AL262" i="165"/>
  <c r="AE262" i="165"/>
  <c r="AM262" i="165" s="1"/>
  <c r="L262" i="165" s="1"/>
  <c r="M262" i="165"/>
  <c r="K262" i="165"/>
  <c r="J262" i="165"/>
  <c r="I262" i="165"/>
  <c r="H262" i="165"/>
  <c r="B262" i="165"/>
  <c r="BH261" i="165"/>
  <c r="BP261" i="165" s="1"/>
  <c r="BF261" i="165"/>
  <c r="BE261" i="165"/>
  <c r="BM261" i="165" s="1"/>
  <c r="BD261" i="165"/>
  <c r="BC261" i="165"/>
  <c r="BK261" i="165" s="1"/>
  <c r="AW261" i="165"/>
  <c r="BG261" i="165" s="1"/>
  <c r="AV261" i="165"/>
  <c r="AQ261" i="165"/>
  <c r="AL261" i="165"/>
  <c r="AE261" i="165"/>
  <c r="AM261" i="165" s="1"/>
  <c r="L261" i="165" s="1"/>
  <c r="N261" i="165" s="1"/>
  <c r="M261" i="165"/>
  <c r="K261" i="165"/>
  <c r="J261" i="165"/>
  <c r="I261" i="165"/>
  <c r="H261" i="165"/>
  <c r="B261" i="165"/>
  <c r="BH260" i="165"/>
  <c r="BF260" i="165"/>
  <c r="BN260" i="165" s="1"/>
  <c r="BE260" i="165"/>
  <c r="BD260" i="165"/>
  <c r="BC260" i="165"/>
  <c r="AV260" i="165"/>
  <c r="AQ260" i="165"/>
  <c r="AL260" i="165"/>
  <c r="AE260" i="165"/>
  <c r="AM260" i="165" s="1"/>
  <c r="M260" i="165"/>
  <c r="K260" i="165"/>
  <c r="J260" i="165"/>
  <c r="I260" i="165"/>
  <c r="H260" i="165"/>
  <c r="BK260" i="165" s="1"/>
  <c r="B260" i="165"/>
  <c r="BH259" i="165"/>
  <c r="BF259" i="165"/>
  <c r="BE259" i="165"/>
  <c r="BM259" i="165" s="1"/>
  <c r="BD259" i="165"/>
  <c r="BC259" i="165"/>
  <c r="AV259" i="165"/>
  <c r="AQ259" i="165"/>
  <c r="AL259" i="165"/>
  <c r="AE259" i="165"/>
  <c r="AM259" i="165" s="1"/>
  <c r="M259" i="165"/>
  <c r="K259" i="165"/>
  <c r="BN259" i="165" s="1"/>
  <c r="J259" i="165"/>
  <c r="I259" i="165"/>
  <c r="H259" i="165"/>
  <c r="B259" i="165"/>
  <c r="BH258" i="165"/>
  <c r="BF258" i="165"/>
  <c r="BE258" i="165"/>
  <c r="BD258" i="165"/>
  <c r="BC258" i="165"/>
  <c r="BK258" i="165" s="1"/>
  <c r="AW258" i="165"/>
  <c r="AV258" i="165"/>
  <c r="AQ258" i="165"/>
  <c r="AM258" i="165"/>
  <c r="AL258" i="165"/>
  <c r="AE258" i="165"/>
  <c r="M258" i="165"/>
  <c r="K258" i="165"/>
  <c r="J258" i="165"/>
  <c r="I258" i="165"/>
  <c r="H258" i="165"/>
  <c r="B258" i="165"/>
  <c r="BH257" i="165"/>
  <c r="BF257" i="165"/>
  <c r="BE257" i="165"/>
  <c r="BM257" i="165" s="1"/>
  <c r="BD257" i="165"/>
  <c r="BC257" i="165"/>
  <c r="AV257" i="165"/>
  <c r="AQ257" i="165"/>
  <c r="AW257" i="165" s="1"/>
  <c r="AL257" i="165"/>
  <c r="AE257" i="165"/>
  <c r="AM257" i="165" s="1"/>
  <c r="M257" i="165"/>
  <c r="K257" i="165"/>
  <c r="J257" i="165"/>
  <c r="I257" i="165"/>
  <c r="H257" i="165"/>
  <c r="B257" i="165"/>
  <c r="BH256" i="165"/>
  <c r="BF256" i="165"/>
  <c r="BE256" i="165"/>
  <c r="BD256" i="165"/>
  <c r="BC256" i="165"/>
  <c r="AV256" i="165"/>
  <c r="AQ256" i="165"/>
  <c r="AL256" i="165"/>
  <c r="AE256" i="165"/>
  <c r="AM256" i="165" s="1"/>
  <c r="L256" i="165" s="1"/>
  <c r="M256" i="165"/>
  <c r="K256" i="165"/>
  <c r="J256" i="165"/>
  <c r="I256" i="165"/>
  <c r="H256" i="165"/>
  <c r="BK256" i="165" s="1"/>
  <c r="B256" i="165"/>
  <c r="BH255" i="165"/>
  <c r="BF255" i="165"/>
  <c r="BE255" i="165"/>
  <c r="BD255" i="165"/>
  <c r="BC255" i="165"/>
  <c r="AV255" i="165"/>
  <c r="AQ255" i="165"/>
  <c r="AL255" i="165"/>
  <c r="AE255" i="165"/>
  <c r="AM255" i="165" s="1"/>
  <c r="M255" i="165"/>
  <c r="K255" i="165"/>
  <c r="BN255" i="165" s="1"/>
  <c r="J255" i="165"/>
  <c r="I255" i="165"/>
  <c r="H255" i="165"/>
  <c r="B255" i="165"/>
  <c r="BK254" i="165"/>
  <c r="BH254" i="165"/>
  <c r="BF254" i="165"/>
  <c r="BE254" i="165"/>
  <c r="BD254" i="165"/>
  <c r="BL254" i="165" s="1"/>
  <c r="BC254" i="165"/>
  <c r="AW254" i="165"/>
  <c r="BG254" i="165" s="1"/>
  <c r="AV254" i="165"/>
  <c r="AQ254" i="165"/>
  <c r="AM254" i="165"/>
  <c r="L254" i="165" s="1"/>
  <c r="AL254" i="165"/>
  <c r="AE254" i="165"/>
  <c r="M254" i="165"/>
  <c r="K254" i="165"/>
  <c r="J254" i="165"/>
  <c r="I254" i="165"/>
  <c r="H254" i="165"/>
  <c r="B254" i="165"/>
  <c r="BH253" i="165"/>
  <c r="BP253" i="165" s="1"/>
  <c r="BF253" i="165"/>
  <c r="BE253" i="165"/>
  <c r="BM253" i="165" s="1"/>
  <c r="BD253" i="165"/>
  <c r="BC253" i="165"/>
  <c r="BK253" i="165" s="1"/>
  <c r="AV253" i="165"/>
  <c r="AQ253" i="165"/>
  <c r="AW253" i="165" s="1"/>
  <c r="AM253" i="165"/>
  <c r="AL253" i="165"/>
  <c r="AE253" i="165"/>
  <c r="M253" i="165"/>
  <c r="K253" i="165"/>
  <c r="BN253" i="165" s="1"/>
  <c r="J253" i="165"/>
  <c r="I253" i="165"/>
  <c r="H253" i="165"/>
  <c r="B253" i="165"/>
  <c r="BH252" i="165"/>
  <c r="BF252" i="165"/>
  <c r="BE252" i="165"/>
  <c r="BD252" i="165"/>
  <c r="BL252" i="165" s="1"/>
  <c r="BC252" i="165"/>
  <c r="AV252" i="165"/>
  <c r="AQ252" i="165"/>
  <c r="AO252" i="165"/>
  <c r="AL252" i="165"/>
  <c r="AE252" i="165"/>
  <c r="AM252" i="165" s="1"/>
  <c r="L252" i="165" s="1"/>
  <c r="M252" i="165"/>
  <c r="K252" i="165"/>
  <c r="J252" i="165"/>
  <c r="I252" i="165"/>
  <c r="H252" i="165"/>
  <c r="BK252" i="165" s="1"/>
  <c r="B252" i="165"/>
  <c r="BH251" i="165"/>
  <c r="BF251" i="165"/>
  <c r="BE251" i="165"/>
  <c r="BD251" i="165"/>
  <c r="BC251" i="165"/>
  <c r="AV251" i="165"/>
  <c r="AQ251" i="165"/>
  <c r="AL251" i="165"/>
  <c r="AE251" i="165"/>
  <c r="AM251" i="165" s="1"/>
  <c r="M251" i="165"/>
  <c r="K251" i="165"/>
  <c r="BN251" i="165" s="1"/>
  <c r="J251" i="165"/>
  <c r="I251" i="165"/>
  <c r="H251" i="165"/>
  <c r="B251" i="165"/>
  <c r="BK250" i="165"/>
  <c r="BH250" i="165"/>
  <c r="BF250" i="165"/>
  <c r="BE250" i="165"/>
  <c r="BD250" i="165"/>
  <c r="BL250" i="165" s="1"/>
  <c r="BC250" i="165"/>
  <c r="AW250" i="165"/>
  <c r="BG250" i="165" s="1"/>
  <c r="AV250" i="165"/>
  <c r="AQ250" i="165"/>
  <c r="AM250" i="165"/>
  <c r="L250" i="165" s="1"/>
  <c r="AL250" i="165"/>
  <c r="AE250" i="165"/>
  <c r="M250" i="165"/>
  <c r="K250" i="165"/>
  <c r="J250" i="165"/>
  <c r="I250" i="165"/>
  <c r="H250" i="165"/>
  <c r="B250" i="165"/>
  <c r="BH249" i="165"/>
  <c r="BP249" i="165" s="1"/>
  <c r="BF249" i="165"/>
  <c r="BE249" i="165"/>
  <c r="BM249" i="165" s="1"/>
  <c r="BD249" i="165"/>
  <c r="BC249" i="165"/>
  <c r="BK249" i="165" s="1"/>
  <c r="AV249" i="165"/>
  <c r="AQ249" i="165"/>
  <c r="AW249" i="165" s="1"/>
  <c r="AM249" i="165"/>
  <c r="AL249" i="165"/>
  <c r="AE249" i="165"/>
  <c r="M249" i="165"/>
  <c r="K249" i="165"/>
  <c r="BN249" i="165" s="1"/>
  <c r="J249" i="165"/>
  <c r="I249" i="165"/>
  <c r="H249" i="165"/>
  <c r="B249" i="165"/>
  <c r="BH248" i="165"/>
  <c r="BF248" i="165"/>
  <c r="BE248" i="165"/>
  <c r="BD248" i="165"/>
  <c r="BL248" i="165" s="1"/>
  <c r="BC248" i="165"/>
  <c r="AV248" i="165"/>
  <c r="AQ248" i="165"/>
  <c r="AL248" i="165"/>
  <c r="AE248" i="165"/>
  <c r="AM248" i="165" s="1"/>
  <c r="L248" i="165" s="1"/>
  <c r="M248" i="165"/>
  <c r="K248" i="165"/>
  <c r="J248" i="165"/>
  <c r="I248" i="165"/>
  <c r="H248" i="165"/>
  <c r="BK248" i="165" s="1"/>
  <c r="B248" i="165"/>
  <c r="BH247" i="165"/>
  <c r="BP247" i="165" s="1"/>
  <c r="BF247" i="165"/>
  <c r="BE247" i="165"/>
  <c r="BD247" i="165"/>
  <c r="BC247" i="165"/>
  <c r="BK247" i="165" s="1"/>
  <c r="AV247" i="165"/>
  <c r="AQ247" i="165"/>
  <c r="AL247" i="165"/>
  <c r="AE247" i="165"/>
  <c r="AM247" i="165" s="1"/>
  <c r="M247" i="165"/>
  <c r="K247" i="165"/>
  <c r="BN247" i="165" s="1"/>
  <c r="J247" i="165"/>
  <c r="I247" i="165"/>
  <c r="H247" i="165"/>
  <c r="B247" i="165"/>
  <c r="BH246" i="165"/>
  <c r="BF246" i="165"/>
  <c r="BE246" i="165"/>
  <c r="BD246" i="165"/>
  <c r="BC246" i="165"/>
  <c r="BK246" i="165" s="1"/>
  <c r="AV246" i="165"/>
  <c r="AQ246" i="165"/>
  <c r="AW246" i="165" s="1"/>
  <c r="AL246" i="165"/>
  <c r="AE246" i="165"/>
  <c r="AM246" i="165" s="1"/>
  <c r="M246" i="165"/>
  <c r="K246" i="165"/>
  <c r="J246" i="165"/>
  <c r="I246" i="165"/>
  <c r="H246" i="165"/>
  <c r="B246" i="165"/>
  <c r="BH245" i="165"/>
  <c r="BP245" i="165" s="1"/>
  <c r="BF245" i="165"/>
  <c r="BE245" i="165"/>
  <c r="BD245" i="165"/>
  <c r="BC245" i="165"/>
  <c r="BK245" i="165" s="1"/>
  <c r="AW245" i="165"/>
  <c r="AV245" i="165"/>
  <c r="AQ245" i="165"/>
  <c r="AM245" i="165"/>
  <c r="AL245" i="165"/>
  <c r="AE245" i="165"/>
  <c r="M245" i="165"/>
  <c r="K245" i="165"/>
  <c r="J245" i="165"/>
  <c r="I245" i="165"/>
  <c r="H245" i="165"/>
  <c r="B245" i="165"/>
  <c r="BH244" i="165"/>
  <c r="BF244" i="165"/>
  <c r="BE244" i="165"/>
  <c r="BD244" i="165"/>
  <c r="BL244" i="165" s="1"/>
  <c r="BC244" i="165"/>
  <c r="AV244" i="165"/>
  <c r="AQ244" i="165"/>
  <c r="AO244" i="165"/>
  <c r="AL244" i="165"/>
  <c r="AE244" i="165"/>
  <c r="AM244" i="165" s="1"/>
  <c r="L244" i="165" s="1"/>
  <c r="M244" i="165"/>
  <c r="K244" i="165"/>
  <c r="J244" i="165"/>
  <c r="I244" i="165"/>
  <c r="H244" i="165"/>
  <c r="B244" i="165"/>
  <c r="BH243" i="165"/>
  <c r="BP243" i="165" s="1"/>
  <c r="BF243" i="165"/>
  <c r="BE243" i="165"/>
  <c r="BD243" i="165"/>
  <c r="BC243" i="165"/>
  <c r="BK243" i="165" s="1"/>
  <c r="AV243" i="165"/>
  <c r="AQ243" i="165"/>
  <c r="AL243" i="165"/>
  <c r="AE243" i="165"/>
  <c r="AM243" i="165" s="1"/>
  <c r="M243" i="165"/>
  <c r="K243" i="165"/>
  <c r="BN243" i="165" s="1"/>
  <c r="J243" i="165"/>
  <c r="I243" i="165"/>
  <c r="H243" i="165"/>
  <c r="B243" i="165"/>
  <c r="BH242" i="165"/>
  <c r="BF242" i="165"/>
  <c r="BE242" i="165"/>
  <c r="BD242" i="165"/>
  <c r="BC242" i="165"/>
  <c r="BK242" i="165" s="1"/>
  <c r="AV242" i="165"/>
  <c r="AQ242" i="165"/>
  <c r="AW242" i="165" s="1"/>
  <c r="AL242" i="165"/>
  <c r="AE242" i="165"/>
  <c r="AM242" i="165" s="1"/>
  <c r="M242" i="165"/>
  <c r="K242" i="165"/>
  <c r="J242" i="165"/>
  <c r="I242" i="165"/>
  <c r="H242" i="165"/>
  <c r="B242" i="165"/>
  <c r="BH241" i="165"/>
  <c r="BP241" i="165" s="1"/>
  <c r="BF241" i="165"/>
  <c r="BE241" i="165"/>
  <c r="BD241" i="165"/>
  <c r="BC241" i="165"/>
  <c r="BK241" i="165" s="1"/>
  <c r="AW241" i="165"/>
  <c r="AV241" i="165"/>
  <c r="AQ241" i="165"/>
  <c r="AM241" i="165"/>
  <c r="AL241" i="165"/>
  <c r="AE241" i="165"/>
  <c r="M241" i="165"/>
  <c r="K241" i="165"/>
  <c r="J241" i="165"/>
  <c r="I241" i="165"/>
  <c r="H241" i="165"/>
  <c r="B241" i="165"/>
  <c r="BH240" i="165"/>
  <c r="BF240" i="165"/>
  <c r="BE240" i="165"/>
  <c r="BD240" i="165"/>
  <c r="BC240" i="165"/>
  <c r="AV240" i="165"/>
  <c r="AQ240" i="165"/>
  <c r="AL240" i="165"/>
  <c r="AE240" i="165"/>
  <c r="AM240" i="165" s="1"/>
  <c r="L240" i="165" s="1"/>
  <c r="M240" i="165"/>
  <c r="K240" i="165"/>
  <c r="J240" i="165"/>
  <c r="I240" i="165"/>
  <c r="H240" i="165"/>
  <c r="B240" i="165"/>
  <c r="BH239" i="165"/>
  <c r="BF239" i="165"/>
  <c r="BE239" i="165"/>
  <c r="BD239" i="165"/>
  <c r="BC239" i="165"/>
  <c r="AV239" i="165"/>
  <c r="AQ239" i="165"/>
  <c r="AL239" i="165"/>
  <c r="AE239" i="165"/>
  <c r="AM239" i="165" s="1"/>
  <c r="M239" i="165"/>
  <c r="K239" i="165"/>
  <c r="J239" i="165"/>
  <c r="I239" i="165"/>
  <c r="H239" i="165"/>
  <c r="B239" i="165"/>
  <c r="BH238" i="165"/>
  <c r="BF238" i="165"/>
  <c r="BN238" i="165" s="1"/>
  <c r="BE238" i="165"/>
  <c r="BD238" i="165"/>
  <c r="BC238" i="165"/>
  <c r="BK238" i="165" s="1"/>
  <c r="AY238" i="165"/>
  <c r="AV238" i="165"/>
  <c r="AQ238" i="165"/>
  <c r="AW238" i="165" s="1"/>
  <c r="BG238" i="165" s="1"/>
  <c r="AL238" i="165"/>
  <c r="AE238" i="165"/>
  <c r="AM238" i="165" s="1"/>
  <c r="L238" i="165" s="1"/>
  <c r="M238" i="165"/>
  <c r="K238" i="165"/>
  <c r="J238" i="165"/>
  <c r="I238" i="165"/>
  <c r="H238" i="165"/>
  <c r="B238" i="165"/>
  <c r="BH237" i="165"/>
  <c r="BP237" i="165" s="1"/>
  <c r="BF237" i="165"/>
  <c r="BE237" i="165"/>
  <c r="BM237" i="165" s="1"/>
  <c r="BD237" i="165"/>
  <c r="BC237" i="165"/>
  <c r="BK237" i="165" s="1"/>
  <c r="AW237" i="165"/>
  <c r="AV237" i="165"/>
  <c r="AQ237" i="165"/>
  <c r="AL237" i="165"/>
  <c r="AE237" i="165"/>
  <c r="AM237" i="165" s="1"/>
  <c r="M237" i="165"/>
  <c r="K237" i="165"/>
  <c r="J237" i="165"/>
  <c r="I237" i="165"/>
  <c r="H237" i="165"/>
  <c r="B237" i="165"/>
  <c r="BH236" i="165"/>
  <c r="BF236" i="165"/>
  <c r="BN236" i="165" s="1"/>
  <c r="BE236" i="165"/>
  <c r="BD236" i="165"/>
  <c r="BC236" i="165"/>
  <c r="AV236" i="165"/>
  <c r="AQ236" i="165"/>
  <c r="AL236" i="165"/>
  <c r="AE236" i="165"/>
  <c r="AM236" i="165" s="1"/>
  <c r="M236" i="165"/>
  <c r="K236" i="165"/>
  <c r="J236" i="165"/>
  <c r="I236" i="165"/>
  <c r="H236" i="165"/>
  <c r="B236" i="165"/>
  <c r="BH235" i="165"/>
  <c r="BF235" i="165"/>
  <c r="BE235" i="165"/>
  <c r="BD235" i="165"/>
  <c r="BC235" i="165"/>
  <c r="AV235" i="165"/>
  <c r="AQ235" i="165"/>
  <c r="AL235" i="165"/>
  <c r="AE235" i="165"/>
  <c r="AM235" i="165" s="1"/>
  <c r="M235" i="165"/>
  <c r="K235" i="165"/>
  <c r="J235" i="165"/>
  <c r="I235" i="165"/>
  <c r="H235" i="165"/>
  <c r="B235" i="165"/>
  <c r="BH234" i="165"/>
  <c r="BF234" i="165"/>
  <c r="BN234" i="165" s="1"/>
  <c r="BE234" i="165"/>
  <c r="BD234" i="165"/>
  <c r="BC234" i="165"/>
  <c r="AV234" i="165"/>
  <c r="AQ234" i="165"/>
  <c r="AW234" i="165" s="1"/>
  <c r="BG234" i="165" s="1"/>
  <c r="AL234" i="165"/>
  <c r="AE234" i="165"/>
  <c r="AM234" i="165" s="1"/>
  <c r="L234" i="165" s="1"/>
  <c r="M234" i="165"/>
  <c r="K234" i="165"/>
  <c r="J234" i="165"/>
  <c r="I234" i="165"/>
  <c r="H234" i="165"/>
  <c r="B234" i="165"/>
  <c r="BH233" i="165"/>
  <c r="BP233" i="165" s="1"/>
  <c r="BF233" i="165"/>
  <c r="BE233" i="165"/>
  <c r="BM233" i="165" s="1"/>
  <c r="BD233" i="165"/>
  <c r="BC233" i="165"/>
  <c r="BK233" i="165" s="1"/>
  <c r="AW233" i="165"/>
  <c r="AV233" i="165"/>
  <c r="AQ233" i="165"/>
  <c r="AL233" i="165"/>
  <c r="AE233" i="165"/>
  <c r="AM233" i="165" s="1"/>
  <c r="M233" i="165"/>
  <c r="K233" i="165"/>
  <c r="J233" i="165"/>
  <c r="I233" i="165"/>
  <c r="H233" i="165"/>
  <c r="B233" i="165"/>
  <c r="BH232" i="165"/>
  <c r="BF232" i="165"/>
  <c r="BN232" i="165" s="1"/>
  <c r="BE232" i="165"/>
  <c r="BD232" i="165"/>
  <c r="BC232" i="165"/>
  <c r="AV232" i="165"/>
  <c r="AQ232" i="165"/>
  <c r="AL232" i="165"/>
  <c r="AE232" i="165"/>
  <c r="AM232" i="165" s="1"/>
  <c r="L232" i="165" s="1"/>
  <c r="M232" i="165"/>
  <c r="K232" i="165"/>
  <c r="J232" i="165"/>
  <c r="I232" i="165"/>
  <c r="H232" i="165"/>
  <c r="BK232" i="165" s="1"/>
  <c r="B232" i="165"/>
  <c r="BH231" i="165"/>
  <c r="BF231" i="165"/>
  <c r="BE231" i="165"/>
  <c r="BM231" i="165" s="1"/>
  <c r="BD231" i="165"/>
  <c r="BC231" i="165"/>
  <c r="AV231" i="165"/>
  <c r="AQ231" i="165"/>
  <c r="AL231" i="165"/>
  <c r="AE231" i="165"/>
  <c r="AM231" i="165" s="1"/>
  <c r="M231" i="165"/>
  <c r="K231" i="165"/>
  <c r="BN231" i="165" s="1"/>
  <c r="J231" i="165"/>
  <c r="I231" i="165"/>
  <c r="H231" i="165"/>
  <c r="B231" i="165"/>
  <c r="BH230" i="165"/>
  <c r="BF230" i="165"/>
  <c r="BE230" i="165"/>
  <c r="BD230" i="165"/>
  <c r="BC230" i="165"/>
  <c r="BK230" i="165" s="1"/>
  <c r="AW230" i="165"/>
  <c r="AV230" i="165"/>
  <c r="AQ230" i="165"/>
  <c r="AM230" i="165"/>
  <c r="AL230" i="165"/>
  <c r="AE230" i="165"/>
  <c r="M230" i="165"/>
  <c r="K230" i="165"/>
  <c r="J230" i="165"/>
  <c r="I230" i="165"/>
  <c r="H230" i="165"/>
  <c r="B230" i="165"/>
  <c r="BH229" i="165"/>
  <c r="BG229" i="165"/>
  <c r="BI229" i="165" s="1"/>
  <c r="BE229" i="165"/>
  <c r="BD229" i="165"/>
  <c r="BC229" i="165"/>
  <c r="AY229" i="165"/>
  <c r="AQ229" i="165"/>
  <c r="AU229" i="165" s="1"/>
  <c r="AO229" i="165"/>
  <c r="AE229" i="165"/>
  <c r="AK229" i="165" s="1"/>
  <c r="M229" i="165"/>
  <c r="L229" i="165"/>
  <c r="N229" i="165" s="1"/>
  <c r="J229" i="165"/>
  <c r="I229" i="165"/>
  <c r="H229" i="165"/>
  <c r="B229" i="165"/>
  <c r="BH228" i="165"/>
  <c r="BF228" i="165"/>
  <c r="BE228" i="165"/>
  <c r="BD228" i="165"/>
  <c r="BC228" i="165"/>
  <c r="BK228" i="165" s="1"/>
  <c r="AW228" i="165"/>
  <c r="AV228" i="165"/>
  <c r="AQ228" i="165"/>
  <c r="AM228" i="165"/>
  <c r="AL228" i="165"/>
  <c r="AE228" i="165"/>
  <c r="M228" i="165"/>
  <c r="K228" i="165"/>
  <c r="J228" i="165"/>
  <c r="I228" i="165"/>
  <c r="H228" i="165"/>
  <c r="B228" i="165"/>
  <c r="BH227" i="165"/>
  <c r="BP227" i="165" s="1"/>
  <c r="BF227" i="165"/>
  <c r="BN227" i="165" s="1"/>
  <c r="BE227" i="165"/>
  <c r="BM227" i="165" s="1"/>
  <c r="BD227" i="165"/>
  <c r="BC227" i="165"/>
  <c r="BK227" i="165" s="1"/>
  <c r="AW227" i="165"/>
  <c r="AV227" i="165"/>
  <c r="AQ227" i="165"/>
  <c r="AL227" i="165"/>
  <c r="AE227" i="165"/>
  <c r="AM227" i="165" s="1"/>
  <c r="M227" i="165"/>
  <c r="K227" i="165"/>
  <c r="J227" i="165"/>
  <c r="I227" i="165"/>
  <c r="H227" i="165"/>
  <c r="B227" i="165"/>
  <c r="BH226" i="165"/>
  <c r="BF226" i="165"/>
  <c r="BN226" i="165" s="1"/>
  <c r="BE226" i="165"/>
  <c r="BD226" i="165"/>
  <c r="BC226" i="165"/>
  <c r="AV226" i="165"/>
  <c r="AQ226" i="165"/>
  <c r="AL226" i="165"/>
  <c r="AE226" i="165"/>
  <c r="AM226" i="165" s="1"/>
  <c r="L226" i="165" s="1"/>
  <c r="M226" i="165"/>
  <c r="K226" i="165"/>
  <c r="J226" i="165"/>
  <c r="I226" i="165"/>
  <c r="H226" i="165"/>
  <c r="BK226" i="165" s="1"/>
  <c r="B226" i="165"/>
  <c r="BH225" i="165"/>
  <c r="BF225" i="165"/>
  <c r="BE225" i="165"/>
  <c r="BM225" i="165" s="1"/>
  <c r="BD225" i="165"/>
  <c r="BC225" i="165"/>
  <c r="AV225" i="165"/>
  <c r="AQ225" i="165"/>
  <c r="AL225" i="165"/>
  <c r="AE225" i="165"/>
  <c r="AM225" i="165" s="1"/>
  <c r="M225" i="165"/>
  <c r="K225" i="165"/>
  <c r="BN225" i="165" s="1"/>
  <c r="J225" i="165"/>
  <c r="I225" i="165"/>
  <c r="H225" i="165"/>
  <c r="B225" i="165"/>
  <c r="BH224" i="165"/>
  <c r="BF224" i="165"/>
  <c r="BE224" i="165"/>
  <c r="BD224" i="165"/>
  <c r="BC224" i="165"/>
  <c r="AV224" i="165"/>
  <c r="AQ224" i="165"/>
  <c r="AM224" i="165"/>
  <c r="AO224" i="165" s="1"/>
  <c r="AE224" i="165"/>
  <c r="M224" i="165"/>
  <c r="K224" i="165"/>
  <c r="BN224" i="165" s="1"/>
  <c r="J224" i="165"/>
  <c r="I224" i="165"/>
  <c r="H224" i="165"/>
  <c r="BH223" i="165"/>
  <c r="BF223" i="165"/>
  <c r="BN223" i="165" s="1"/>
  <c r="BE223" i="165"/>
  <c r="BD223" i="165"/>
  <c r="BC223" i="165"/>
  <c r="AV223" i="165"/>
  <c r="AQ223" i="165"/>
  <c r="AL223" i="165"/>
  <c r="AE223" i="165"/>
  <c r="AM223" i="165" s="1"/>
  <c r="M223" i="165"/>
  <c r="BP223" i="165" s="1"/>
  <c r="K223" i="165"/>
  <c r="J223" i="165"/>
  <c r="I223" i="165"/>
  <c r="H223" i="165"/>
  <c r="B223" i="165"/>
  <c r="BH222" i="165"/>
  <c r="BP222" i="165" s="1"/>
  <c r="BF222" i="165"/>
  <c r="BN222" i="165" s="1"/>
  <c r="BE222" i="165"/>
  <c r="BD222" i="165"/>
  <c r="BC222" i="165"/>
  <c r="AV222" i="165"/>
  <c r="AQ222" i="165"/>
  <c r="AL222" i="165"/>
  <c r="AE222" i="165"/>
  <c r="AM222" i="165" s="1"/>
  <c r="M222" i="165"/>
  <c r="K222" i="165"/>
  <c r="J222" i="165"/>
  <c r="I222" i="165"/>
  <c r="H222" i="165"/>
  <c r="B222" i="165"/>
  <c r="BH221" i="165"/>
  <c r="BF221" i="165"/>
  <c r="BE221" i="165"/>
  <c r="BD221" i="165"/>
  <c r="BC221" i="165"/>
  <c r="AV221" i="165"/>
  <c r="AQ221" i="165"/>
  <c r="AL221" i="165"/>
  <c r="AE221" i="165"/>
  <c r="AM221" i="165" s="1"/>
  <c r="M221" i="165"/>
  <c r="BP221" i="165" s="1"/>
  <c r="K221" i="165"/>
  <c r="J221" i="165"/>
  <c r="I221" i="165"/>
  <c r="H221" i="165"/>
  <c r="B221" i="165"/>
  <c r="BH220" i="165"/>
  <c r="BP220" i="165" s="1"/>
  <c r="BF220" i="165"/>
  <c r="BE220" i="165"/>
  <c r="BM220" i="165" s="1"/>
  <c r="BD220" i="165"/>
  <c r="BC220" i="165"/>
  <c r="AV220" i="165"/>
  <c r="AQ220" i="165"/>
  <c r="AL220" i="165"/>
  <c r="AE220" i="165"/>
  <c r="AM220" i="165" s="1"/>
  <c r="M220" i="165"/>
  <c r="K220" i="165"/>
  <c r="J220" i="165"/>
  <c r="I220" i="165"/>
  <c r="H220" i="165"/>
  <c r="B220" i="165"/>
  <c r="BH219" i="165"/>
  <c r="BF219" i="165"/>
  <c r="BE219" i="165"/>
  <c r="BD219" i="165"/>
  <c r="BL219" i="165" s="1"/>
  <c r="BC219" i="165"/>
  <c r="AV219" i="165"/>
  <c r="AQ219" i="165"/>
  <c r="AL219" i="165"/>
  <c r="AE219" i="165"/>
  <c r="AM219" i="165" s="1"/>
  <c r="M219" i="165"/>
  <c r="BP219" i="165" s="1"/>
  <c r="K219" i="165"/>
  <c r="J219" i="165"/>
  <c r="I219" i="165"/>
  <c r="H219" i="165"/>
  <c r="B219" i="165"/>
  <c r="BP218" i="165"/>
  <c r="BH218" i="165"/>
  <c r="BF218" i="165"/>
  <c r="BE218" i="165"/>
  <c r="BD218" i="165"/>
  <c r="BL218" i="165" s="1"/>
  <c r="BC218" i="165"/>
  <c r="AV218" i="165"/>
  <c r="AQ218" i="165"/>
  <c r="AL218" i="165"/>
  <c r="AE218" i="165"/>
  <c r="AM218" i="165" s="1"/>
  <c r="M218" i="165"/>
  <c r="K218" i="165"/>
  <c r="J218" i="165"/>
  <c r="I218" i="165"/>
  <c r="H218" i="165"/>
  <c r="B218" i="165"/>
  <c r="BH217" i="165"/>
  <c r="BF217" i="165"/>
  <c r="BE217" i="165"/>
  <c r="BD217" i="165"/>
  <c r="BC217" i="165"/>
  <c r="AV217" i="165"/>
  <c r="AQ217" i="165"/>
  <c r="AL217" i="165"/>
  <c r="AE217" i="165"/>
  <c r="AM217" i="165" s="1"/>
  <c r="M217" i="165"/>
  <c r="K217" i="165"/>
  <c r="J217" i="165"/>
  <c r="I217" i="165"/>
  <c r="H217" i="165"/>
  <c r="B217" i="165"/>
  <c r="BH216" i="165"/>
  <c r="BP216" i="165" s="1"/>
  <c r="BF216" i="165"/>
  <c r="BE216" i="165"/>
  <c r="BD216" i="165"/>
  <c r="BC216" i="165"/>
  <c r="AV216" i="165"/>
  <c r="AQ216" i="165"/>
  <c r="AL216" i="165"/>
  <c r="AE216" i="165"/>
  <c r="AM216" i="165" s="1"/>
  <c r="AO216" i="165" s="1"/>
  <c r="M216" i="165"/>
  <c r="K216" i="165"/>
  <c r="J216" i="165"/>
  <c r="I216" i="165"/>
  <c r="H216" i="165"/>
  <c r="B216" i="165"/>
  <c r="BH215" i="165"/>
  <c r="BF215" i="165"/>
  <c r="BN215" i="165" s="1"/>
  <c r="BE215" i="165"/>
  <c r="BD215" i="165"/>
  <c r="BC215" i="165"/>
  <c r="AV215" i="165"/>
  <c r="AQ215" i="165"/>
  <c r="AL215" i="165"/>
  <c r="AE215" i="165"/>
  <c r="AM215" i="165" s="1"/>
  <c r="AO215" i="165" s="1"/>
  <c r="M215" i="165"/>
  <c r="BP215" i="165" s="1"/>
  <c r="K215" i="165"/>
  <c r="J215" i="165"/>
  <c r="I215" i="165"/>
  <c r="H215" i="165"/>
  <c r="B215" i="165"/>
  <c r="BH214" i="165"/>
  <c r="BF214" i="165"/>
  <c r="BN214" i="165" s="1"/>
  <c r="BE214" i="165"/>
  <c r="BD214" i="165"/>
  <c r="BC214" i="165"/>
  <c r="AV214" i="165"/>
  <c r="AQ214" i="165"/>
  <c r="AL214" i="165"/>
  <c r="AE214" i="165"/>
  <c r="AM214" i="165" s="1"/>
  <c r="AO214" i="165" s="1"/>
  <c r="M214" i="165"/>
  <c r="K214" i="165"/>
  <c r="J214" i="165"/>
  <c r="I214" i="165"/>
  <c r="H214" i="165"/>
  <c r="B214" i="165"/>
  <c r="BH213" i="165"/>
  <c r="BF213" i="165"/>
  <c r="BE213" i="165"/>
  <c r="BD213" i="165"/>
  <c r="BC213" i="165"/>
  <c r="AV213" i="165"/>
  <c r="AQ213" i="165"/>
  <c r="AL213" i="165"/>
  <c r="AE213" i="165"/>
  <c r="AM213" i="165" s="1"/>
  <c r="AO213" i="165" s="1"/>
  <c r="M213" i="165"/>
  <c r="BP213" i="165" s="1"/>
  <c r="K213" i="165"/>
  <c r="J213" i="165"/>
  <c r="I213" i="165"/>
  <c r="H213" i="165"/>
  <c r="B213" i="165"/>
  <c r="BH212" i="165"/>
  <c r="BP212" i="165" s="1"/>
  <c r="BF212" i="165"/>
  <c r="BE212" i="165"/>
  <c r="BM212" i="165" s="1"/>
  <c r="BD212" i="165"/>
  <c r="BC212" i="165"/>
  <c r="AV212" i="165"/>
  <c r="AQ212" i="165"/>
  <c r="AL212" i="165"/>
  <c r="AE212" i="165"/>
  <c r="AM212" i="165" s="1"/>
  <c r="AO212" i="165" s="1"/>
  <c r="M212" i="165"/>
  <c r="K212" i="165"/>
  <c r="J212" i="165"/>
  <c r="I212" i="165"/>
  <c r="H212" i="165"/>
  <c r="B212" i="165"/>
  <c r="BH211" i="165"/>
  <c r="BF211" i="165"/>
  <c r="BE211" i="165"/>
  <c r="BD211" i="165"/>
  <c r="BL211" i="165" s="1"/>
  <c r="BC211" i="165"/>
  <c r="AV211" i="165"/>
  <c r="AQ211" i="165"/>
  <c r="AL211" i="165"/>
  <c r="AE211" i="165"/>
  <c r="AM211" i="165" s="1"/>
  <c r="AO211" i="165" s="1"/>
  <c r="M211" i="165"/>
  <c r="BP211" i="165" s="1"/>
  <c r="K211" i="165"/>
  <c r="J211" i="165"/>
  <c r="I211" i="165"/>
  <c r="H211" i="165"/>
  <c r="B211" i="165"/>
  <c r="BP210" i="165"/>
  <c r="BH210" i="165"/>
  <c r="BF210" i="165"/>
  <c r="BE210" i="165"/>
  <c r="BD210" i="165"/>
  <c r="BL210" i="165" s="1"/>
  <c r="BC210" i="165"/>
  <c r="AV210" i="165"/>
  <c r="AQ210" i="165"/>
  <c r="AL210" i="165"/>
  <c r="AE210" i="165"/>
  <c r="AM210" i="165" s="1"/>
  <c r="AO210" i="165" s="1"/>
  <c r="M210" i="165"/>
  <c r="K210" i="165"/>
  <c r="J210" i="165"/>
  <c r="I210" i="165"/>
  <c r="H210" i="165"/>
  <c r="B210" i="165"/>
  <c r="BH209" i="165"/>
  <c r="BF209" i="165"/>
  <c r="BE209" i="165"/>
  <c r="BD209" i="165"/>
  <c r="BC209" i="165"/>
  <c r="AV209" i="165"/>
  <c r="AQ209" i="165"/>
  <c r="AL209" i="165"/>
  <c r="AE209" i="165"/>
  <c r="AM209" i="165" s="1"/>
  <c r="AO209" i="165" s="1"/>
  <c r="M209" i="165"/>
  <c r="K209" i="165"/>
  <c r="J209" i="165"/>
  <c r="I209" i="165"/>
  <c r="H209" i="165"/>
  <c r="B209" i="165"/>
  <c r="BH208" i="165"/>
  <c r="BP208" i="165" s="1"/>
  <c r="BF208" i="165"/>
  <c r="BE208" i="165"/>
  <c r="BD208" i="165"/>
  <c r="BC208" i="165"/>
  <c r="AV208" i="165"/>
  <c r="AQ208" i="165"/>
  <c r="AL208" i="165"/>
  <c r="AE208" i="165"/>
  <c r="AM208" i="165" s="1"/>
  <c r="AO208" i="165" s="1"/>
  <c r="M208" i="165"/>
  <c r="K208" i="165"/>
  <c r="J208" i="165"/>
  <c r="I208" i="165"/>
  <c r="H208" i="165"/>
  <c r="B208" i="165"/>
  <c r="BH207" i="165"/>
  <c r="BF207" i="165"/>
  <c r="BN207" i="165" s="1"/>
  <c r="BE207" i="165"/>
  <c r="BD207" i="165"/>
  <c r="BC207" i="165"/>
  <c r="AV207" i="165"/>
  <c r="AQ207" i="165"/>
  <c r="AL207" i="165"/>
  <c r="AE207" i="165"/>
  <c r="AM207" i="165" s="1"/>
  <c r="AO207" i="165" s="1"/>
  <c r="M207" i="165"/>
  <c r="BP207" i="165" s="1"/>
  <c r="K207" i="165"/>
  <c r="J207" i="165"/>
  <c r="I207" i="165"/>
  <c r="H207" i="165"/>
  <c r="B207" i="165"/>
  <c r="BH206" i="165"/>
  <c r="BF206" i="165"/>
  <c r="BN206" i="165" s="1"/>
  <c r="BE206" i="165"/>
  <c r="BD206" i="165"/>
  <c r="BC206" i="165"/>
  <c r="AV206" i="165"/>
  <c r="AQ206" i="165"/>
  <c r="AL206" i="165"/>
  <c r="AE206" i="165"/>
  <c r="AM206" i="165" s="1"/>
  <c r="AO206" i="165" s="1"/>
  <c r="M206" i="165"/>
  <c r="K206" i="165"/>
  <c r="J206" i="165"/>
  <c r="I206" i="165"/>
  <c r="H206" i="165"/>
  <c r="B206" i="165"/>
  <c r="BH205" i="165"/>
  <c r="BF205" i="165"/>
  <c r="BE205" i="165"/>
  <c r="BD205" i="165"/>
  <c r="BC205" i="165"/>
  <c r="AV205" i="165"/>
  <c r="AQ205" i="165"/>
  <c r="AL205" i="165"/>
  <c r="AE205" i="165"/>
  <c r="AM205" i="165" s="1"/>
  <c r="AO205" i="165" s="1"/>
  <c r="M205" i="165"/>
  <c r="BP205" i="165" s="1"/>
  <c r="K205" i="165"/>
  <c r="J205" i="165"/>
  <c r="I205" i="165"/>
  <c r="H205" i="165"/>
  <c r="B205" i="165"/>
  <c r="BH204" i="165"/>
  <c r="BP204" i="165" s="1"/>
  <c r="BF204" i="165"/>
  <c r="BE204" i="165"/>
  <c r="BM204" i="165" s="1"/>
  <c r="BD204" i="165"/>
  <c r="BC204" i="165"/>
  <c r="AV204" i="165"/>
  <c r="AQ204" i="165"/>
  <c r="AL204" i="165"/>
  <c r="AE204" i="165"/>
  <c r="AM204" i="165" s="1"/>
  <c r="AO204" i="165" s="1"/>
  <c r="M204" i="165"/>
  <c r="K204" i="165"/>
  <c r="J204" i="165"/>
  <c r="I204" i="165"/>
  <c r="H204" i="165"/>
  <c r="B204" i="165"/>
  <c r="BM203" i="165"/>
  <c r="BL203" i="165"/>
  <c r="BK203" i="165"/>
  <c r="BH203" i="165"/>
  <c r="BG203" i="165"/>
  <c r="AY203" i="165"/>
  <c r="AQ203" i="165"/>
  <c r="AU203" i="165" s="1"/>
  <c r="AO203" i="165"/>
  <c r="AE203" i="165"/>
  <c r="AK203" i="165" s="1"/>
  <c r="M203" i="165"/>
  <c r="L203" i="165"/>
  <c r="B203" i="165"/>
  <c r="BM202" i="165"/>
  <c r="BL202" i="165"/>
  <c r="BK202" i="165"/>
  <c r="BH202" i="165"/>
  <c r="BG202" i="165"/>
  <c r="BI202" i="165" s="1"/>
  <c r="AY202" i="165"/>
  <c r="AQ202" i="165"/>
  <c r="AU202" i="165" s="1"/>
  <c r="AO202" i="165"/>
  <c r="AE202" i="165"/>
  <c r="AK202" i="165" s="1"/>
  <c r="M202" i="165"/>
  <c r="L202" i="165"/>
  <c r="B202" i="165"/>
  <c r="BM201" i="165"/>
  <c r="BL201" i="165"/>
  <c r="BK201" i="165"/>
  <c r="BH201" i="165"/>
  <c r="BG201" i="165"/>
  <c r="AY201" i="165"/>
  <c r="AQ201" i="165"/>
  <c r="AU201" i="165" s="1"/>
  <c r="AO201" i="165"/>
  <c r="AE201" i="165"/>
  <c r="AK201" i="165" s="1"/>
  <c r="K201" i="165" s="1"/>
  <c r="M201" i="165"/>
  <c r="L201" i="165"/>
  <c r="N201" i="165" s="1"/>
  <c r="B201" i="165"/>
  <c r="BM200" i="165"/>
  <c r="BL200" i="165"/>
  <c r="BK200" i="165"/>
  <c r="BH200" i="165"/>
  <c r="BG200" i="165"/>
  <c r="BI200" i="165" s="1"/>
  <c r="AY200" i="165"/>
  <c r="AQ200" i="165"/>
  <c r="AU200" i="165" s="1"/>
  <c r="AO200" i="165"/>
  <c r="AE200" i="165"/>
  <c r="AK200" i="165" s="1"/>
  <c r="AL200" i="165" s="1"/>
  <c r="M200" i="165"/>
  <c r="L200" i="165"/>
  <c r="BO200" i="165" s="1"/>
  <c r="B200" i="165"/>
  <c r="BM199" i="165"/>
  <c r="BL199" i="165"/>
  <c r="BK199" i="165"/>
  <c r="BH199" i="165"/>
  <c r="BG199" i="165"/>
  <c r="AY199" i="165"/>
  <c r="AQ199" i="165"/>
  <c r="AO199" i="165"/>
  <c r="AE199" i="165"/>
  <c r="AK199" i="165" s="1"/>
  <c r="K199" i="165" s="1"/>
  <c r="M199" i="165"/>
  <c r="L199" i="165"/>
  <c r="B199" i="165"/>
  <c r="BM198" i="165"/>
  <c r="BL198" i="165"/>
  <c r="BK198" i="165"/>
  <c r="BH198" i="165"/>
  <c r="BG198" i="165"/>
  <c r="BI198" i="165" s="1"/>
  <c r="AY198" i="165"/>
  <c r="AQ198" i="165"/>
  <c r="AU198" i="165" s="1"/>
  <c r="AO198" i="165"/>
  <c r="AE198" i="165"/>
  <c r="AK198" i="165" s="1"/>
  <c r="AL198" i="165" s="1"/>
  <c r="M198" i="165"/>
  <c r="L198" i="165"/>
  <c r="B198" i="165"/>
  <c r="BM197" i="165"/>
  <c r="BH197" i="165"/>
  <c r="BG197" i="165"/>
  <c r="BE197" i="165"/>
  <c r="BD197" i="165"/>
  <c r="BL197" i="165" s="1"/>
  <c r="BC197" i="165"/>
  <c r="AY197" i="165"/>
  <c r="AQ197" i="165"/>
  <c r="AU197" i="165" s="1"/>
  <c r="AO197" i="165"/>
  <c r="AE197" i="165"/>
  <c r="AK197" i="165" s="1"/>
  <c r="M197" i="165"/>
  <c r="L197" i="165"/>
  <c r="N197" i="165" s="1"/>
  <c r="J197" i="165"/>
  <c r="I197" i="165"/>
  <c r="H197" i="165"/>
  <c r="B197" i="165"/>
  <c r="BH196" i="165"/>
  <c r="BF196" i="165"/>
  <c r="BE196" i="165"/>
  <c r="BM196" i="165" s="1"/>
  <c r="BD196" i="165"/>
  <c r="BL196" i="165" s="1"/>
  <c r="BC196" i="165"/>
  <c r="AV196" i="165"/>
  <c r="AQ196" i="165"/>
  <c r="AL196" i="165"/>
  <c r="AE196" i="165"/>
  <c r="AM196" i="165" s="1"/>
  <c r="AO196" i="165" s="1"/>
  <c r="M196" i="165"/>
  <c r="L196" i="165"/>
  <c r="N196" i="165" s="1"/>
  <c r="K196" i="165"/>
  <c r="J196" i="165"/>
  <c r="I196" i="165"/>
  <c r="H196" i="165"/>
  <c r="B196" i="165"/>
  <c r="BH195" i="165"/>
  <c r="BP195" i="165" s="1"/>
  <c r="BF195" i="165"/>
  <c r="BE195" i="165"/>
  <c r="BM195" i="165" s="1"/>
  <c r="BD195" i="165"/>
  <c r="BC195" i="165"/>
  <c r="AV195" i="165"/>
  <c r="AQ195" i="165"/>
  <c r="AL195" i="165"/>
  <c r="AE195" i="165"/>
  <c r="AM195" i="165" s="1"/>
  <c r="AO195" i="165" s="1"/>
  <c r="M195" i="165"/>
  <c r="K195" i="165"/>
  <c r="J195" i="165"/>
  <c r="I195" i="165"/>
  <c r="H195" i="165"/>
  <c r="B195" i="165"/>
  <c r="BH194" i="165"/>
  <c r="BF194" i="165"/>
  <c r="BE194" i="165"/>
  <c r="BM194" i="165" s="1"/>
  <c r="BD194" i="165"/>
  <c r="BL194" i="165" s="1"/>
  <c r="BC194" i="165"/>
  <c r="AV194" i="165"/>
  <c r="AQ194" i="165"/>
  <c r="AL194" i="165"/>
  <c r="AE194" i="165"/>
  <c r="AM194" i="165" s="1"/>
  <c r="AO194" i="165" s="1"/>
  <c r="M194" i="165"/>
  <c r="K194" i="165"/>
  <c r="J194" i="165"/>
  <c r="I194" i="165"/>
  <c r="H194" i="165"/>
  <c r="B194" i="165"/>
  <c r="BP193" i="165"/>
  <c r="BH193" i="165"/>
  <c r="BF193" i="165"/>
  <c r="BE193" i="165"/>
  <c r="BM193" i="165" s="1"/>
  <c r="BD193" i="165"/>
  <c r="BL193" i="165" s="1"/>
  <c r="BC193" i="165"/>
  <c r="AV193" i="165"/>
  <c r="AQ193" i="165"/>
  <c r="AL193" i="165"/>
  <c r="AE193" i="165"/>
  <c r="AM193" i="165" s="1"/>
  <c r="AO193" i="165" s="1"/>
  <c r="M193" i="165"/>
  <c r="L193" i="165"/>
  <c r="K193" i="165"/>
  <c r="J193" i="165"/>
  <c r="I193" i="165"/>
  <c r="H193" i="165"/>
  <c r="B193" i="165"/>
  <c r="BH192" i="165"/>
  <c r="BF192" i="165"/>
  <c r="BE192" i="165"/>
  <c r="BM192" i="165" s="1"/>
  <c r="BD192" i="165"/>
  <c r="BC192" i="165"/>
  <c r="AV192" i="165"/>
  <c r="AQ192" i="165"/>
  <c r="AL192" i="165"/>
  <c r="AE192" i="165"/>
  <c r="AM192" i="165" s="1"/>
  <c r="AO192" i="165" s="1"/>
  <c r="M192" i="165"/>
  <c r="L192" i="165"/>
  <c r="N192" i="165" s="1"/>
  <c r="K192" i="165"/>
  <c r="J192" i="165"/>
  <c r="I192" i="165"/>
  <c r="H192" i="165"/>
  <c r="D192" i="165" s="1"/>
  <c r="B192" i="165"/>
  <c r="BH191" i="165"/>
  <c r="BF191" i="165"/>
  <c r="BE191" i="165"/>
  <c r="BM191" i="165" s="1"/>
  <c r="BD191" i="165"/>
  <c r="BC191" i="165"/>
  <c r="AV191" i="165"/>
  <c r="AQ191" i="165"/>
  <c r="AL191" i="165"/>
  <c r="AE191" i="165"/>
  <c r="AM191" i="165" s="1"/>
  <c r="AO191" i="165" s="1"/>
  <c r="M191" i="165"/>
  <c r="BP191" i="165" s="1"/>
  <c r="K191" i="165"/>
  <c r="J191" i="165"/>
  <c r="I191" i="165"/>
  <c r="H191" i="165"/>
  <c r="B191" i="165"/>
  <c r="BH190" i="165"/>
  <c r="BF190" i="165"/>
  <c r="BE190" i="165"/>
  <c r="BM190" i="165" s="1"/>
  <c r="BD190" i="165"/>
  <c r="BC190" i="165"/>
  <c r="AV190" i="165"/>
  <c r="AQ190" i="165"/>
  <c r="AL190" i="165"/>
  <c r="AE190" i="165"/>
  <c r="AM190" i="165" s="1"/>
  <c r="AO190" i="165" s="1"/>
  <c r="M190" i="165"/>
  <c r="K190" i="165"/>
  <c r="J190" i="165"/>
  <c r="I190" i="165"/>
  <c r="H190" i="165"/>
  <c r="B190" i="165"/>
  <c r="BH189" i="165"/>
  <c r="BG189" i="165"/>
  <c r="BE189" i="165"/>
  <c r="BM189" i="165" s="1"/>
  <c r="BD189" i="165"/>
  <c r="BL189" i="165" s="1"/>
  <c r="BC189" i="165"/>
  <c r="AY189" i="165"/>
  <c r="AQ189" i="165"/>
  <c r="AU189" i="165" s="1"/>
  <c r="AO189" i="165"/>
  <c r="AE189" i="165"/>
  <c r="AK189" i="165" s="1"/>
  <c r="M189" i="165"/>
  <c r="BP189" i="165" s="1"/>
  <c r="L189" i="165"/>
  <c r="J189" i="165"/>
  <c r="I189" i="165"/>
  <c r="H189" i="165"/>
  <c r="B189" i="165"/>
  <c r="BH188" i="165"/>
  <c r="BF188" i="165"/>
  <c r="BE188" i="165"/>
  <c r="BM188" i="165" s="1"/>
  <c r="BD188" i="165"/>
  <c r="BL188" i="165" s="1"/>
  <c r="BC188" i="165"/>
  <c r="AV188" i="165"/>
  <c r="AQ188" i="165"/>
  <c r="AL188" i="165"/>
  <c r="AE188" i="165"/>
  <c r="AM188" i="165" s="1"/>
  <c r="AO188" i="165" s="1"/>
  <c r="M188" i="165"/>
  <c r="BP188" i="165" s="1"/>
  <c r="L188" i="165"/>
  <c r="K188" i="165"/>
  <c r="J188" i="165"/>
  <c r="I188" i="165"/>
  <c r="H188" i="165"/>
  <c r="B188" i="165"/>
  <c r="BH187" i="165"/>
  <c r="BF187" i="165"/>
  <c r="BE187" i="165"/>
  <c r="BM187" i="165" s="1"/>
  <c r="BD187" i="165"/>
  <c r="BL187" i="165" s="1"/>
  <c r="BC187" i="165"/>
  <c r="AV187" i="165"/>
  <c r="AQ187" i="165"/>
  <c r="AL187" i="165"/>
  <c r="AE187" i="165"/>
  <c r="AM187" i="165" s="1"/>
  <c r="AO187" i="165" s="1"/>
  <c r="M187" i="165"/>
  <c r="L187" i="165"/>
  <c r="N187" i="165" s="1"/>
  <c r="K187" i="165"/>
  <c r="J187" i="165"/>
  <c r="I187" i="165"/>
  <c r="H187" i="165"/>
  <c r="B187" i="165"/>
  <c r="BH186" i="165"/>
  <c r="BF186" i="165"/>
  <c r="BE186" i="165"/>
  <c r="BD186" i="165"/>
  <c r="BL186" i="165" s="1"/>
  <c r="BC186" i="165"/>
  <c r="AV186" i="165"/>
  <c r="AQ186" i="165"/>
  <c r="AL186" i="165"/>
  <c r="AE186" i="165"/>
  <c r="AM186" i="165" s="1"/>
  <c r="M186" i="165"/>
  <c r="K186" i="165"/>
  <c r="J186" i="165"/>
  <c r="I186" i="165"/>
  <c r="H186" i="165"/>
  <c r="B186" i="165"/>
  <c r="AW185" i="165"/>
  <c r="AY185" i="165" s="1"/>
  <c r="AV185" i="165"/>
  <c r="AQ185" i="165"/>
  <c r="AM185" i="165"/>
  <c r="L185" i="165" s="1"/>
  <c r="N185" i="165" s="1"/>
  <c r="AL185" i="165"/>
  <c r="AE185" i="165"/>
  <c r="M185" i="165"/>
  <c r="K185" i="165"/>
  <c r="J185" i="165"/>
  <c r="I185" i="165"/>
  <c r="H185" i="165"/>
  <c r="B185" i="165"/>
  <c r="BH184" i="165"/>
  <c r="BF184" i="165"/>
  <c r="BE184" i="165"/>
  <c r="BD184" i="165"/>
  <c r="BL184" i="165" s="1"/>
  <c r="BC184" i="165"/>
  <c r="AV184" i="165"/>
  <c r="AQ184" i="165"/>
  <c r="AW184" i="165" s="1"/>
  <c r="AM184" i="165"/>
  <c r="AL184" i="165"/>
  <c r="AE184" i="165"/>
  <c r="M184" i="165"/>
  <c r="K184" i="165"/>
  <c r="BN184" i="165" s="1"/>
  <c r="J184" i="165"/>
  <c r="I184" i="165"/>
  <c r="H184" i="165"/>
  <c r="B184" i="165"/>
  <c r="BH183" i="165"/>
  <c r="BF183" i="165"/>
  <c r="BE183" i="165"/>
  <c r="BM183" i="165" s="1"/>
  <c r="BD183" i="165"/>
  <c r="BC183" i="165"/>
  <c r="AV183" i="165"/>
  <c r="AQ183" i="165"/>
  <c r="AW183" i="165" s="1"/>
  <c r="BG183" i="165" s="1"/>
  <c r="AL183" i="165"/>
  <c r="AE183" i="165"/>
  <c r="AM183" i="165" s="1"/>
  <c r="L183" i="165" s="1"/>
  <c r="M183" i="165"/>
  <c r="K183" i="165"/>
  <c r="J183" i="165"/>
  <c r="I183" i="165"/>
  <c r="H183" i="165"/>
  <c r="B183" i="165"/>
  <c r="BH182" i="165"/>
  <c r="BF182" i="165"/>
  <c r="BE182" i="165"/>
  <c r="BM182" i="165" s="1"/>
  <c r="BD182" i="165"/>
  <c r="BC182" i="165"/>
  <c r="AV182" i="165"/>
  <c r="AQ182" i="165"/>
  <c r="AW182" i="165" s="1"/>
  <c r="AL182" i="165"/>
  <c r="AE182" i="165"/>
  <c r="AM182" i="165" s="1"/>
  <c r="M182" i="165"/>
  <c r="K182" i="165"/>
  <c r="J182" i="165"/>
  <c r="I182" i="165"/>
  <c r="H182" i="165"/>
  <c r="B182" i="165"/>
  <c r="BH181" i="165"/>
  <c r="BF181" i="165"/>
  <c r="BN181" i="165" s="1"/>
  <c r="BE181" i="165"/>
  <c r="BD181" i="165"/>
  <c r="BC181" i="165"/>
  <c r="AV181" i="165"/>
  <c r="AQ181" i="165"/>
  <c r="AW181" i="165" s="1"/>
  <c r="BG181" i="165" s="1"/>
  <c r="BI181" i="165" s="1"/>
  <c r="AL181" i="165"/>
  <c r="AE181" i="165"/>
  <c r="AM181" i="165" s="1"/>
  <c r="L181" i="165" s="1"/>
  <c r="N181" i="165" s="1"/>
  <c r="M181" i="165"/>
  <c r="K181" i="165"/>
  <c r="J181" i="165"/>
  <c r="I181" i="165"/>
  <c r="H181" i="165"/>
  <c r="BK181" i="165" s="1"/>
  <c r="B181" i="165"/>
  <c r="BH180" i="165"/>
  <c r="BF180" i="165"/>
  <c r="BN180" i="165" s="1"/>
  <c r="BE180" i="165"/>
  <c r="BD180" i="165"/>
  <c r="BC180" i="165"/>
  <c r="AV180" i="165"/>
  <c r="AQ180" i="165"/>
  <c r="AW180" i="165" s="1"/>
  <c r="AL180" i="165"/>
  <c r="AE180" i="165"/>
  <c r="AM180" i="165" s="1"/>
  <c r="M180" i="165"/>
  <c r="K180" i="165"/>
  <c r="J180" i="165"/>
  <c r="I180" i="165"/>
  <c r="H180" i="165"/>
  <c r="B180" i="165"/>
  <c r="BH179" i="165"/>
  <c r="BP179" i="165" s="1"/>
  <c r="BF179" i="165"/>
  <c r="BE179" i="165"/>
  <c r="BM179" i="165" s="1"/>
  <c r="BD179" i="165"/>
  <c r="BC179" i="165"/>
  <c r="BK179" i="165" s="1"/>
  <c r="AW179" i="165"/>
  <c r="BG179" i="165" s="1"/>
  <c r="AV179" i="165"/>
  <c r="AQ179" i="165"/>
  <c r="AL179" i="165"/>
  <c r="AE179" i="165"/>
  <c r="AM179" i="165" s="1"/>
  <c r="L179" i="165" s="1"/>
  <c r="N179" i="165" s="1"/>
  <c r="M179" i="165"/>
  <c r="K179" i="165"/>
  <c r="J179" i="165"/>
  <c r="I179" i="165"/>
  <c r="H179" i="165"/>
  <c r="B179" i="165"/>
  <c r="BH178" i="165"/>
  <c r="BF178" i="165"/>
  <c r="BN178" i="165" s="1"/>
  <c r="BE178" i="165"/>
  <c r="BD178" i="165"/>
  <c r="BC178" i="165"/>
  <c r="AV178" i="165"/>
  <c r="AQ178" i="165"/>
  <c r="AW178" i="165" s="1"/>
  <c r="AL178" i="165"/>
  <c r="AE178" i="165"/>
  <c r="AM178" i="165" s="1"/>
  <c r="M178" i="165"/>
  <c r="K178" i="165"/>
  <c r="J178" i="165"/>
  <c r="I178" i="165"/>
  <c r="H178" i="165"/>
  <c r="B178" i="165"/>
  <c r="BH177" i="165"/>
  <c r="BF177" i="165"/>
  <c r="BN177" i="165" s="1"/>
  <c r="BE177" i="165"/>
  <c r="BD177" i="165"/>
  <c r="BC177" i="165"/>
  <c r="AW177" i="165"/>
  <c r="BG177" i="165" s="1"/>
  <c r="BI177" i="165" s="1"/>
  <c r="AV177" i="165"/>
  <c r="AQ177" i="165"/>
  <c r="AL177" i="165"/>
  <c r="AE177" i="165"/>
  <c r="AM177" i="165" s="1"/>
  <c r="L177" i="165" s="1"/>
  <c r="N177" i="165" s="1"/>
  <c r="M177" i="165"/>
  <c r="K177" i="165"/>
  <c r="J177" i="165"/>
  <c r="I177" i="165"/>
  <c r="H177" i="165"/>
  <c r="B177" i="165"/>
  <c r="BN176" i="165"/>
  <c r="BH176" i="165"/>
  <c r="BP176" i="165" s="1"/>
  <c r="BF176" i="165"/>
  <c r="BE176" i="165"/>
  <c r="BD176" i="165"/>
  <c r="BC176" i="165"/>
  <c r="BK176" i="165" s="1"/>
  <c r="AV176" i="165"/>
  <c r="AQ176" i="165"/>
  <c r="AW176" i="165" s="1"/>
  <c r="AL176" i="165"/>
  <c r="AE176" i="165"/>
  <c r="AM176" i="165" s="1"/>
  <c r="M176" i="165"/>
  <c r="K176" i="165"/>
  <c r="J176" i="165"/>
  <c r="I176" i="165"/>
  <c r="H176" i="165"/>
  <c r="B176" i="165"/>
  <c r="BH175" i="165"/>
  <c r="BP175" i="165" s="1"/>
  <c r="BF175" i="165"/>
  <c r="BE175" i="165"/>
  <c r="BD175" i="165"/>
  <c r="BC175" i="165"/>
  <c r="BK175" i="165" s="1"/>
  <c r="AW175" i="165"/>
  <c r="BG175" i="165" s="1"/>
  <c r="AV175" i="165"/>
  <c r="AQ175" i="165"/>
  <c r="AM175" i="165"/>
  <c r="L175" i="165" s="1"/>
  <c r="N175" i="165" s="1"/>
  <c r="AL175" i="165"/>
  <c r="AE175" i="165"/>
  <c r="M175" i="165"/>
  <c r="K175" i="165"/>
  <c r="J175" i="165"/>
  <c r="I175" i="165"/>
  <c r="H175" i="165"/>
  <c r="B175" i="165"/>
  <c r="BH174" i="165"/>
  <c r="BP174" i="165" s="1"/>
  <c r="BF174" i="165"/>
  <c r="BE174" i="165"/>
  <c r="BD174" i="165"/>
  <c r="BC174" i="165"/>
  <c r="BK174" i="165" s="1"/>
  <c r="AV174" i="165"/>
  <c r="AQ174" i="165"/>
  <c r="AW174" i="165" s="1"/>
  <c r="AL174" i="165"/>
  <c r="AE174" i="165"/>
  <c r="AM174" i="165" s="1"/>
  <c r="M174" i="165"/>
  <c r="K174" i="165"/>
  <c r="J174" i="165"/>
  <c r="I174" i="165"/>
  <c r="H174" i="165"/>
  <c r="B174" i="165"/>
  <c r="BH173" i="165"/>
  <c r="BF173" i="165"/>
  <c r="BN173" i="165" s="1"/>
  <c r="BE173" i="165"/>
  <c r="BD173" i="165"/>
  <c r="BL173" i="165" s="1"/>
  <c r="BC173" i="165"/>
  <c r="AW173" i="165"/>
  <c r="BG173" i="165" s="1"/>
  <c r="BI173" i="165" s="1"/>
  <c r="AV173" i="165"/>
  <c r="AQ173" i="165"/>
  <c r="AM173" i="165"/>
  <c r="L173" i="165" s="1"/>
  <c r="N173" i="165" s="1"/>
  <c r="AL173" i="165"/>
  <c r="AE173" i="165"/>
  <c r="M173" i="165"/>
  <c r="K173" i="165"/>
  <c r="J173" i="165"/>
  <c r="I173" i="165"/>
  <c r="H173" i="165"/>
  <c r="B173" i="165"/>
  <c r="BI172" i="165"/>
  <c r="BH172" i="165"/>
  <c r="BG172" i="165"/>
  <c r="BE172" i="165"/>
  <c r="BD172" i="165"/>
  <c r="BL172" i="165" s="1"/>
  <c r="BC172" i="165"/>
  <c r="AY172" i="165"/>
  <c r="AQ172" i="165"/>
  <c r="AU172" i="165" s="1"/>
  <c r="AO172" i="165"/>
  <c r="AE172" i="165"/>
  <c r="AK172" i="165" s="1"/>
  <c r="M172" i="165"/>
  <c r="L172" i="165"/>
  <c r="N172" i="165" s="1"/>
  <c r="J172" i="165"/>
  <c r="I172" i="165"/>
  <c r="H172" i="165"/>
  <c r="B172" i="165"/>
  <c r="BH171" i="165"/>
  <c r="BF171" i="165"/>
  <c r="BE171" i="165"/>
  <c r="BD171" i="165"/>
  <c r="BC171" i="165"/>
  <c r="AW171" i="165"/>
  <c r="AV171" i="165"/>
  <c r="AQ171" i="165"/>
  <c r="AM171" i="165"/>
  <c r="AL171" i="165"/>
  <c r="AE171" i="165"/>
  <c r="M171" i="165"/>
  <c r="K171" i="165"/>
  <c r="J171" i="165"/>
  <c r="I171" i="165"/>
  <c r="H171" i="165"/>
  <c r="BK171" i="165" s="1"/>
  <c r="B171" i="165"/>
  <c r="BH170" i="165"/>
  <c r="BG170" i="165"/>
  <c r="BE170" i="165"/>
  <c r="BD170" i="165"/>
  <c r="BL170" i="165" s="1"/>
  <c r="BC170" i="165"/>
  <c r="AY170" i="165"/>
  <c r="AQ170" i="165"/>
  <c r="AU170" i="165" s="1"/>
  <c r="AO170" i="165"/>
  <c r="AE170" i="165"/>
  <c r="AK170" i="165" s="1"/>
  <c r="M170" i="165"/>
  <c r="L170" i="165"/>
  <c r="N170" i="165" s="1"/>
  <c r="J170" i="165"/>
  <c r="I170" i="165"/>
  <c r="H170" i="165"/>
  <c r="BK170" i="165" s="1"/>
  <c r="B170" i="165"/>
  <c r="BH169" i="165"/>
  <c r="BP169" i="165" s="1"/>
  <c r="BF169" i="165"/>
  <c r="BE169" i="165"/>
  <c r="BD169" i="165"/>
  <c r="BC169" i="165"/>
  <c r="BK169" i="165" s="1"/>
  <c r="AV169" i="165"/>
  <c r="AQ169" i="165"/>
  <c r="AW169" i="165" s="1"/>
  <c r="AL169" i="165"/>
  <c r="AE169" i="165"/>
  <c r="AM169" i="165" s="1"/>
  <c r="M169" i="165"/>
  <c r="K169" i="165"/>
  <c r="BN169" i="165" s="1"/>
  <c r="J169" i="165"/>
  <c r="I169" i="165"/>
  <c r="H169" i="165"/>
  <c r="B169" i="165"/>
  <c r="BK168" i="165"/>
  <c r="BH168" i="165"/>
  <c r="BP168" i="165" s="1"/>
  <c r="BF168" i="165"/>
  <c r="BE168" i="165"/>
  <c r="BM168" i="165" s="1"/>
  <c r="BD168" i="165"/>
  <c r="BC168" i="165"/>
  <c r="AV168" i="165"/>
  <c r="AQ168" i="165"/>
  <c r="AW168" i="165" s="1"/>
  <c r="BG168" i="165" s="1"/>
  <c r="AM168" i="165"/>
  <c r="L168" i="165" s="1"/>
  <c r="N168" i="165" s="1"/>
  <c r="AL168" i="165"/>
  <c r="AE168" i="165"/>
  <c r="M168" i="165"/>
  <c r="K168" i="165"/>
  <c r="J168" i="165"/>
  <c r="I168" i="165"/>
  <c r="H168" i="165"/>
  <c r="B168" i="165"/>
  <c r="BH167" i="165"/>
  <c r="BF167" i="165"/>
  <c r="BE167" i="165"/>
  <c r="BD167" i="165"/>
  <c r="BC167" i="165"/>
  <c r="AV167" i="165"/>
  <c r="AQ167" i="165"/>
  <c r="AW167" i="165" s="1"/>
  <c r="AL167" i="165"/>
  <c r="AE167" i="165"/>
  <c r="AM167" i="165" s="1"/>
  <c r="M167" i="165"/>
  <c r="K167" i="165"/>
  <c r="J167" i="165"/>
  <c r="I167" i="165"/>
  <c r="H167" i="165"/>
  <c r="B167" i="165"/>
  <c r="BN166" i="165"/>
  <c r="BH166" i="165"/>
  <c r="BF166" i="165"/>
  <c r="BE166" i="165"/>
  <c r="BD166" i="165"/>
  <c r="BL166" i="165" s="1"/>
  <c r="BC166" i="165"/>
  <c r="AV166" i="165"/>
  <c r="AQ166" i="165"/>
  <c r="AW166" i="165" s="1"/>
  <c r="BG166" i="165" s="1"/>
  <c r="BI166" i="165" s="1"/>
  <c r="AL166" i="165"/>
  <c r="AE166" i="165"/>
  <c r="AM166" i="165" s="1"/>
  <c r="L166" i="165" s="1"/>
  <c r="M166" i="165"/>
  <c r="K166" i="165"/>
  <c r="J166" i="165"/>
  <c r="I166" i="165"/>
  <c r="H166" i="165"/>
  <c r="B166" i="165"/>
  <c r="BH165" i="165"/>
  <c r="BF165" i="165"/>
  <c r="BE165" i="165"/>
  <c r="BM165" i="165" s="1"/>
  <c r="BD165" i="165"/>
  <c r="BC165" i="165"/>
  <c r="AV165" i="165"/>
  <c r="AQ165" i="165"/>
  <c r="AW165" i="165" s="1"/>
  <c r="AL165" i="165"/>
  <c r="AE165" i="165"/>
  <c r="AM165" i="165" s="1"/>
  <c r="M165" i="165"/>
  <c r="K165" i="165"/>
  <c r="BN165" i="165" s="1"/>
  <c r="J165" i="165"/>
  <c r="I165" i="165"/>
  <c r="H165" i="165"/>
  <c r="B165" i="165"/>
  <c r="BH164" i="165"/>
  <c r="BP164" i="165" s="1"/>
  <c r="BF164" i="165"/>
  <c r="BN164" i="165" s="1"/>
  <c r="BE164" i="165"/>
  <c r="BM164" i="165" s="1"/>
  <c r="BD164" i="165"/>
  <c r="BC164" i="165"/>
  <c r="BK164" i="165" s="1"/>
  <c r="AW164" i="165"/>
  <c r="BG164" i="165" s="1"/>
  <c r="BI164" i="165" s="1"/>
  <c r="AV164" i="165"/>
  <c r="AQ164" i="165"/>
  <c r="AL164" i="165"/>
  <c r="AE164" i="165"/>
  <c r="AM164" i="165" s="1"/>
  <c r="L164" i="165" s="1"/>
  <c r="N164" i="165" s="1"/>
  <c r="M164" i="165"/>
  <c r="K164" i="165"/>
  <c r="J164" i="165"/>
  <c r="I164" i="165"/>
  <c r="H164" i="165"/>
  <c r="B164" i="165"/>
  <c r="BH163" i="165"/>
  <c r="BF163" i="165"/>
  <c r="BN163" i="165" s="1"/>
  <c r="BE163" i="165"/>
  <c r="BD163" i="165"/>
  <c r="BC163" i="165"/>
  <c r="AV163" i="165"/>
  <c r="AQ163" i="165"/>
  <c r="AW163" i="165" s="1"/>
  <c r="AL163" i="165"/>
  <c r="AE163" i="165"/>
  <c r="AM163" i="165" s="1"/>
  <c r="M163" i="165"/>
  <c r="K163" i="165"/>
  <c r="J163" i="165"/>
  <c r="I163" i="165"/>
  <c r="H163" i="165"/>
  <c r="B163" i="165"/>
  <c r="BH162" i="165"/>
  <c r="BF162" i="165"/>
  <c r="BE162" i="165"/>
  <c r="BD162" i="165"/>
  <c r="BL162" i="165" s="1"/>
  <c r="BC162" i="165"/>
  <c r="BK162" i="165" s="1"/>
  <c r="AW162" i="165"/>
  <c r="BG162" i="165" s="1"/>
  <c r="AV162" i="165"/>
  <c r="AQ162" i="165"/>
  <c r="AM162" i="165"/>
  <c r="L162" i="165" s="1"/>
  <c r="N162" i="165" s="1"/>
  <c r="AL162" i="165"/>
  <c r="AE162" i="165"/>
  <c r="M162" i="165"/>
  <c r="K162" i="165"/>
  <c r="J162" i="165"/>
  <c r="I162" i="165"/>
  <c r="H162" i="165"/>
  <c r="B162" i="165"/>
  <c r="BH161" i="165"/>
  <c r="BP161" i="165" s="1"/>
  <c r="BF161" i="165"/>
  <c r="BE161" i="165"/>
  <c r="BD161" i="165"/>
  <c r="BC161" i="165"/>
  <c r="BK161" i="165" s="1"/>
  <c r="AV161" i="165"/>
  <c r="AQ161" i="165"/>
  <c r="AW161" i="165" s="1"/>
  <c r="AL161" i="165"/>
  <c r="AE161" i="165"/>
  <c r="AM161" i="165" s="1"/>
  <c r="M161" i="165"/>
  <c r="K161" i="165"/>
  <c r="BN161" i="165" s="1"/>
  <c r="J161" i="165"/>
  <c r="I161" i="165"/>
  <c r="H161" i="165"/>
  <c r="B161" i="165"/>
  <c r="BK160" i="165"/>
  <c r="BH160" i="165"/>
  <c r="BF160" i="165"/>
  <c r="BE160" i="165"/>
  <c r="BM160" i="165" s="1"/>
  <c r="BD160" i="165"/>
  <c r="BC160" i="165"/>
  <c r="AV160" i="165"/>
  <c r="AQ160" i="165"/>
  <c r="AW160" i="165" s="1"/>
  <c r="BG160" i="165" s="1"/>
  <c r="BI160" i="165" s="1"/>
  <c r="AM160" i="165"/>
  <c r="L160" i="165" s="1"/>
  <c r="N160" i="165" s="1"/>
  <c r="AL160" i="165"/>
  <c r="AE160" i="165"/>
  <c r="M160" i="165"/>
  <c r="K160" i="165"/>
  <c r="J160" i="165"/>
  <c r="I160" i="165"/>
  <c r="H160" i="165"/>
  <c r="B160" i="165"/>
  <c r="BH159" i="165"/>
  <c r="BF159" i="165"/>
  <c r="BE159" i="165"/>
  <c r="BD159" i="165"/>
  <c r="BC159" i="165"/>
  <c r="AV159" i="165"/>
  <c r="AQ159" i="165"/>
  <c r="AW159" i="165" s="1"/>
  <c r="AL159" i="165"/>
  <c r="AE159" i="165"/>
  <c r="AM159" i="165" s="1"/>
  <c r="M159" i="165"/>
  <c r="K159" i="165"/>
  <c r="J159" i="165"/>
  <c r="I159" i="165"/>
  <c r="H159" i="165"/>
  <c r="B159" i="165"/>
  <c r="BN158" i="165"/>
  <c r="BH158" i="165"/>
  <c r="BF158" i="165"/>
  <c r="BE158" i="165"/>
  <c r="BD158" i="165"/>
  <c r="BL158" i="165" s="1"/>
  <c r="BC158" i="165"/>
  <c r="AV158" i="165"/>
  <c r="AQ158" i="165"/>
  <c r="AW158" i="165" s="1"/>
  <c r="BG158" i="165" s="1"/>
  <c r="BI158" i="165" s="1"/>
  <c r="AL158" i="165"/>
  <c r="AE158" i="165"/>
  <c r="AM158" i="165" s="1"/>
  <c r="L158" i="165" s="1"/>
  <c r="M158" i="165"/>
  <c r="K158" i="165"/>
  <c r="J158" i="165"/>
  <c r="I158" i="165"/>
  <c r="H158" i="165"/>
  <c r="B158" i="165"/>
  <c r="BH157" i="165"/>
  <c r="BF157" i="165"/>
  <c r="BE157" i="165"/>
  <c r="BM157" i="165" s="1"/>
  <c r="BD157" i="165"/>
  <c r="BC157" i="165"/>
  <c r="AV157" i="165"/>
  <c r="AQ157" i="165"/>
  <c r="AW157" i="165" s="1"/>
  <c r="AL157" i="165"/>
  <c r="AE157" i="165"/>
  <c r="AM157" i="165" s="1"/>
  <c r="M157" i="165"/>
  <c r="K157" i="165"/>
  <c r="BN157" i="165" s="1"/>
  <c r="J157" i="165"/>
  <c r="I157" i="165"/>
  <c r="H157" i="165"/>
  <c r="B157" i="165"/>
  <c r="BH156" i="165"/>
  <c r="BP156" i="165" s="1"/>
  <c r="BF156" i="165"/>
  <c r="BN156" i="165" s="1"/>
  <c r="BE156" i="165"/>
  <c r="BD156" i="165"/>
  <c r="BC156" i="165"/>
  <c r="BK156" i="165" s="1"/>
  <c r="AW156" i="165"/>
  <c r="BG156" i="165" s="1"/>
  <c r="BI156" i="165" s="1"/>
  <c r="AV156" i="165"/>
  <c r="AQ156" i="165"/>
  <c r="AL156" i="165"/>
  <c r="AE156" i="165"/>
  <c r="AM156" i="165" s="1"/>
  <c r="L156" i="165" s="1"/>
  <c r="N156" i="165" s="1"/>
  <c r="M156" i="165"/>
  <c r="K156" i="165"/>
  <c r="J156" i="165"/>
  <c r="I156" i="165"/>
  <c r="H156" i="165"/>
  <c r="B156" i="165"/>
  <c r="BH155" i="165"/>
  <c r="BF155" i="165"/>
  <c r="BN155" i="165" s="1"/>
  <c r="BE155" i="165"/>
  <c r="BD155" i="165"/>
  <c r="BC155" i="165"/>
  <c r="AV155" i="165"/>
  <c r="AQ155" i="165"/>
  <c r="AW155" i="165" s="1"/>
  <c r="AL155" i="165"/>
  <c r="AE155" i="165"/>
  <c r="AM155" i="165" s="1"/>
  <c r="M155" i="165"/>
  <c r="K155" i="165"/>
  <c r="J155" i="165"/>
  <c r="I155" i="165"/>
  <c r="H155" i="165"/>
  <c r="B155" i="165"/>
  <c r="BH154" i="165"/>
  <c r="BF154" i="165"/>
  <c r="BE154" i="165"/>
  <c r="BD154" i="165"/>
  <c r="BL154" i="165" s="1"/>
  <c r="BC154" i="165"/>
  <c r="BK154" i="165" s="1"/>
  <c r="AW154" i="165"/>
  <c r="BG154" i="165" s="1"/>
  <c r="AV154" i="165"/>
  <c r="AQ154" i="165"/>
  <c r="AM154" i="165"/>
  <c r="L154" i="165" s="1"/>
  <c r="N154" i="165" s="1"/>
  <c r="AL154" i="165"/>
  <c r="AE154" i="165"/>
  <c r="M154" i="165"/>
  <c r="K154" i="165"/>
  <c r="J154" i="165"/>
  <c r="I154" i="165"/>
  <c r="H154" i="165"/>
  <c r="B154" i="165"/>
  <c r="BH153" i="165"/>
  <c r="BP153" i="165" s="1"/>
  <c r="BF153" i="165"/>
  <c r="BE153" i="165"/>
  <c r="BD153" i="165"/>
  <c r="BC153" i="165"/>
  <c r="BK153" i="165" s="1"/>
  <c r="AV153" i="165"/>
  <c r="AQ153" i="165"/>
  <c r="AW153" i="165" s="1"/>
  <c r="AL153" i="165"/>
  <c r="AE153" i="165"/>
  <c r="AM153" i="165" s="1"/>
  <c r="M153" i="165"/>
  <c r="K153" i="165"/>
  <c r="BN153" i="165" s="1"/>
  <c r="J153" i="165"/>
  <c r="I153" i="165"/>
  <c r="H153" i="165"/>
  <c r="B153" i="165"/>
  <c r="BH152" i="165"/>
  <c r="BG152" i="165"/>
  <c r="BO152" i="165" s="1"/>
  <c r="BE152" i="165"/>
  <c r="BD152" i="165"/>
  <c r="BC152" i="165"/>
  <c r="AY152" i="165"/>
  <c r="AQ152" i="165"/>
  <c r="AU152" i="165" s="1"/>
  <c r="AO152" i="165"/>
  <c r="AE152" i="165"/>
  <c r="AK152" i="165" s="1"/>
  <c r="M152" i="165"/>
  <c r="L152" i="165"/>
  <c r="J152" i="165"/>
  <c r="I152" i="165"/>
  <c r="H152" i="165"/>
  <c r="B152" i="165"/>
  <c r="BH151" i="165"/>
  <c r="BG151" i="165"/>
  <c r="BE151" i="165"/>
  <c r="BD151" i="165"/>
  <c r="BC151" i="165"/>
  <c r="AY151" i="165"/>
  <c r="AQ151" i="165"/>
  <c r="AU151" i="165" s="1"/>
  <c r="AO151" i="165"/>
  <c r="AE151" i="165"/>
  <c r="AK151" i="165" s="1"/>
  <c r="M151" i="165"/>
  <c r="L151" i="165"/>
  <c r="J151" i="165"/>
  <c r="I151" i="165"/>
  <c r="H151" i="165"/>
  <c r="B151" i="165"/>
  <c r="AV150" i="165"/>
  <c r="AQ150" i="165"/>
  <c r="AL150" i="165"/>
  <c r="AE150" i="165"/>
  <c r="AM150" i="165" s="1"/>
  <c r="AO150" i="165" s="1"/>
  <c r="M150" i="165"/>
  <c r="K150" i="165"/>
  <c r="J150" i="165"/>
  <c r="I150" i="165"/>
  <c r="H150" i="165"/>
  <c r="B150" i="165"/>
  <c r="BH149" i="165"/>
  <c r="BF149" i="165"/>
  <c r="BE149" i="165"/>
  <c r="BD149" i="165"/>
  <c r="BL149" i="165" s="1"/>
  <c r="BC149" i="165"/>
  <c r="AV149" i="165"/>
  <c r="AQ149" i="165"/>
  <c r="AL149" i="165"/>
  <c r="AE149" i="165"/>
  <c r="AM149" i="165" s="1"/>
  <c r="M149" i="165"/>
  <c r="K149" i="165"/>
  <c r="J149" i="165"/>
  <c r="I149" i="165"/>
  <c r="H149" i="165"/>
  <c r="B149" i="165"/>
  <c r="BH148" i="165"/>
  <c r="BP148" i="165" s="1"/>
  <c r="BF148" i="165"/>
  <c r="BE148" i="165"/>
  <c r="BD148" i="165"/>
  <c r="BL148" i="165" s="1"/>
  <c r="BC148" i="165"/>
  <c r="AV148" i="165"/>
  <c r="AQ148" i="165"/>
  <c r="AL148" i="165"/>
  <c r="AE148" i="165"/>
  <c r="AM148" i="165" s="1"/>
  <c r="M148" i="165"/>
  <c r="K148" i="165"/>
  <c r="J148" i="165"/>
  <c r="I148" i="165"/>
  <c r="H148" i="165"/>
  <c r="B148" i="165"/>
  <c r="BH147" i="165"/>
  <c r="BF147" i="165"/>
  <c r="BE147" i="165"/>
  <c r="BD147" i="165"/>
  <c r="BC147" i="165"/>
  <c r="AV147" i="165"/>
  <c r="AQ147" i="165"/>
  <c r="AL147" i="165"/>
  <c r="AE147" i="165"/>
  <c r="AM147" i="165" s="1"/>
  <c r="AO147" i="165" s="1"/>
  <c r="M147" i="165"/>
  <c r="K147" i="165"/>
  <c r="J147" i="165"/>
  <c r="I147" i="165"/>
  <c r="H147" i="165"/>
  <c r="B147" i="165"/>
  <c r="BP146" i="165"/>
  <c r="BH146" i="165"/>
  <c r="BF146" i="165"/>
  <c r="BE146" i="165"/>
  <c r="BM146" i="165" s="1"/>
  <c r="BD146" i="165"/>
  <c r="BL146" i="165" s="1"/>
  <c r="BC146" i="165"/>
  <c r="AV146" i="165"/>
  <c r="AQ146" i="165"/>
  <c r="AW146" i="165" s="1"/>
  <c r="AY146" i="165" s="1"/>
  <c r="AL146" i="165"/>
  <c r="AE146" i="165"/>
  <c r="AM146" i="165" s="1"/>
  <c r="AO146" i="165" s="1"/>
  <c r="M146" i="165"/>
  <c r="L146" i="165"/>
  <c r="N146" i="165" s="1"/>
  <c r="K146" i="165"/>
  <c r="J146" i="165"/>
  <c r="I146" i="165"/>
  <c r="H146" i="165"/>
  <c r="B146" i="165"/>
  <c r="BH145" i="165"/>
  <c r="BF145" i="165"/>
  <c r="BE145" i="165"/>
  <c r="BD145" i="165"/>
  <c r="BL145" i="165" s="1"/>
  <c r="BC145" i="165"/>
  <c r="AV145" i="165"/>
  <c r="AQ145" i="165"/>
  <c r="AW145" i="165" s="1"/>
  <c r="AY145" i="165" s="1"/>
  <c r="AL145" i="165"/>
  <c r="AE145" i="165"/>
  <c r="AM145" i="165" s="1"/>
  <c r="M145" i="165"/>
  <c r="K145" i="165"/>
  <c r="J145" i="165"/>
  <c r="I145" i="165"/>
  <c r="H145" i="165"/>
  <c r="B145" i="165"/>
  <c r="BP144" i="165"/>
  <c r="BH144" i="165"/>
  <c r="BF144" i="165"/>
  <c r="BE144" i="165"/>
  <c r="BM144" i="165" s="1"/>
  <c r="BD144" i="165"/>
  <c r="BL144" i="165" s="1"/>
  <c r="BC144" i="165"/>
  <c r="AV144" i="165"/>
  <c r="AQ144" i="165"/>
  <c r="AW144" i="165" s="1"/>
  <c r="AY144" i="165" s="1"/>
  <c r="AL144" i="165"/>
  <c r="AE144" i="165"/>
  <c r="AM144" i="165" s="1"/>
  <c r="AO144" i="165" s="1"/>
  <c r="M144" i="165"/>
  <c r="L144" i="165"/>
  <c r="N144" i="165" s="1"/>
  <c r="K144" i="165"/>
  <c r="J144" i="165"/>
  <c r="I144" i="165"/>
  <c r="H144" i="165"/>
  <c r="D144" i="165" s="1"/>
  <c r="B144" i="165"/>
  <c r="BH143" i="165"/>
  <c r="BF143" i="165"/>
  <c r="BE143" i="165"/>
  <c r="BM143" i="165" s="1"/>
  <c r="BD143" i="165"/>
  <c r="BC143" i="165"/>
  <c r="AV143" i="165"/>
  <c r="AQ143" i="165"/>
  <c r="AW143" i="165" s="1"/>
  <c r="AY143" i="165" s="1"/>
  <c r="AL143" i="165"/>
  <c r="AE143" i="165"/>
  <c r="AM143" i="165" s="1"/>
  <c r="AO143" i="165" s="1"/>
  <c r="M143" i="165"/>
  <c r="L143" i="165"/>
  <c r="K143" i="165"/>
  <c r="J143" i="165"/>
  <c r="I143" i="165"/>
  <c r="H143" i="165"/>
  <c r="B143" i="165"/>
  <c r="BH142" i="165"/>
  <c r="BP142" i="165" s="1"/>
  <c r="BF142" i="165"/>
  <c r="BE142" i="165"/>
  <c r="BD142" i="165"/>
  <c r="BL142" i="165" s="1"/>
  <c r="BC142" i="165"/>
  <c r="AV142" i="165"/>
  <c r="AQ142" i="165"/>
  <c r="AW142" i="165" s="1"/>
  <c r="AL142" i="165"/>
  <c r="AE142" i="165"/>
  <c r="AM142" i="165" s="1"/>
  <c r="AO142" i="165" s="1"/>
  <c r="M142" i="165"/>
  <c r="K142" i="165"/>
  <c r="J142" i="165"/>
  <c r="I142" i="165"/>
  <c r="H142" i="165"/>
  <c r="B142" i="165"/>
  <c r="BM141" i="165"/>
  <c r="BH141" i="165"/>
  <c r="BF141" i="165"/>
  <c r="BE141" i="165"/>
  <c r="BD141" i="165"/>
  <c r="BC141" i="165"/>
  <c r="AV141" i="165"/>
  <c r="AQ141" i="165"/>
  <c r="AW141" i="165" s="1"/>
  <c r="AL141" i="165"/>
  <c r="AE141" i="165"/>
  <c r="AM141" i="165" s="1"/>
  <c r="AO141" i="165" s="1"/>
  <c r="M141" i="165"/>
  <c r="K141" i="165"/>
  <c r="J141" i="165"/>
  <c r="I141" i="165"/>
  <c r="H141" i="165"/>
  <c r="B141" i="165"/>
  <c r="AY140" i="165"/>
  <c r="AQ140" i="165"/>
  <c r="AU140" i="165" s="1"/>
  <c r="AV140" i="165" s="1"/>
  <c r="AO140" i="165"/>
  <c r="AE140" i="165"/>
  <c r="AK140" i="165" s="1"/>
  <c r="K140" i="165" s="1"/>
  <c r="M140" i="165"/>
  <c r="L140" i="165"/>
  <c r="J140" i="165"/>
  <c r="I140" i="165"/>
  <c r="H140" i="165"/>
  <c r="B140" i="165"/>
  <c r="BA139" i="165"/>
  <c r="AY139" i="165"/>
  <c r="AQ139" i="165"/>
  <c r="AU139" i="165" s="1"/>
  <c r="AV139" i="165" s="1"/>
  <c r="AO139" i="165"/>
  <c r="AE139" i="165"/>
  <c r="AK139" i="165" s="1"/>
  <c r="M139" i="165"/>
  <c r="L139" i="165"/>
  <c r="N139" i="165" s="1"/>
  <c r="J139" i="165"/>
  <c r="I139" i="165"/>
  <c r="H139" i="165"/>
  <c r="B139" i="165"/>
  <c r="BH138" i="165"/>
  <c r="BG138" i="165"/>
  <c r="BI138" i="165" s="1"/>
  <c r="BE138" i="165"/>
  <c r="BD138" i="165"/>
  <c r="BC138" i="165"/>
  <c r="AY138" i="165"/>
  <c r="AQ138" i="165"/>
  <c r="AO138" i="165"/>
  <c r="AE138" i="165"/>
  <c r="AK138" i="165" s="1"/>
  <c r="M138" i="165"/>
  <c r="BP138" i="165" s="1"/>
  <c r="L138" i="165"/>
  <c r="J138" i="165"/>
  <c r="I138" i="165"/>
  <c r="H138" i="165"/>
  <c r="B138" i="165"/>
  <c r="BH137" i="165"/>
  <c r="BG137" i="165"/>
  <c r="BE137" i="165"/>
  <c r="BD137" i="165"/>
  <c r="BC137" i="165"/>
  <c r="AY137" i="165"/>
  <c r="AU137" i="165"/>
  <c r="AV137" i="165" s="1"/>
  <c r="BA137" i="165" s="1"/>
  <c r="AQ137" i="165"/>
  <c r="AO137" i="165"/>
  <c r="AE137" i="165"/>
  <c r="AK137" i="165" s="1"/>
  <c r="M137" i="165"/>
  <c r="L137" i="165"/>
  <c r="J137" i="165"/>
  <c r="I137" i="165"/>
  <c r="H137" i="165"/>
  <c r="B137" i="165"/>
  <c r="BH136" i="165"/>
  <c r="BG136" i="165"/>
  <c r="BF136" i="165"/>
  <c r="BE136" i="165"/>
  <c r="BC136" i="165"/>
  <c r="AY136" i="165"/>
  <c r="AQ136" i="165"/>
  <c r="AS136" i="165" s="1"/>
  <c r="AO136" i="165"/>
  <c r="AE136" i="165"/>
  <c r="AI136" i="165" s="1"/>
  <c r="M136" i="165"/>
  <c r="BP136" i="165" s="1"/>
  <c r="L136" i="165"/>
  <c r="K136" i="165"/>
  <c r="J136" i="165"/>
  <c r="H136" i="165"/>
  <c r="B136" i="165"/>
  <c r="BH135" i="165"/>
  <c r="BP135" i="165" s="1"/>
  <c r="BF135" i="165"/>
  <c r="BE135" i="165"/>
  <c r="BD135" i="165"/>
  <c r="BL135" i="165" s="1"/>
  <c r="BC135" i="165"/>
  <c r="AV135" i="165"/>
  <c r="AQ135" i="165"/>
  <c r="AW135" i="165" s="1"/>
  <c r="AY135" i="165" s="1"/>
  <c r="AL135" i="165"/>
  <c r="AE135" i="165"/>
  <c r="AM135" i="165" s="1"/>
  <c r="M135" i="165"/>
  <c r="K135" i="165"/>
  <c r="J135" i="165"/>
  <c r="I135" i="165"/>
  <c r="H135" i="165"/>
  <c r="B135" i="165"/>
  <c r="BH134" i="165"/>
  <c r="BP134" i="165" s="1"/>
  <c r="BF134" i="165"/>
  <c r="BE134" i="165"/>
  <c r="BD134" i="165"/>
  <c r="BL134" i="165" s="1"/>
  <c r="BC134" i="165"/>
  <c r="AV134" i="165"/>
  <c r="AQ134" i="165"/>
  <c r="AL134" i="165"/>
  <c r="AW134" i="165" s="1"/>
  <c r="AY134" i="165" s="1"/>
  <c r="AE134" i="165"/>
  <c r="AM134" i="165" s="1"/>
  <c r="M134" i="165"/>
  <c r="K134" i="165"/>
  <c r="J134" i="165"/>
  <c r="I134" i="165"/>
  <c r="H134" i="165"/>
  <c r="B134" i="165"/>
  <c r="BH133" i="165"/>
  <c r="BF133" i="165"/>
  <c r="BE133" i="165"/>
  <c r="BD133" i="165"/>
  <c r="BC133" i="165"/>
  <c r="BK133" i="165" s="1"/>
  <c r="AV133" i="165"/>
  <c r="AQ133" i="165"/>
  <c r="AL133" i="165"/>
  <c r="AW133" i="165" s="1"/>
  <c r="AY133" i="165" s="1"/>
  <c r="AE133" i="165"/>
  <c r="AM133" i="165" s="1"/>
  <c r="AO133" i="165" s="1"/>
  <c r="M133" i="165"/>
  <c r="K133" i="165"/>
  <c r="J133" i="165"/>
  <c r="I133" i="165"/>
  <c r="H133" i="165"/>
  <c r="B133" i="165"/>
  <c r="BH132" i="165"/>
  <c r="BP132" i="165" s="1"/>
  <c r="BG132" i="165"/>
  <c r="BF132" i="165"/>
  <c r="BE132" i="165"/>
  <c r="BC132" i="165"/>
  <c r="BK132" i="165" s="1"/>
  <c r="AY132" i="165"/>
  <c r="AQ132" i="165"/>
  <c r="AS132" i="165" s="1"/>
  <c r="AO132" i="165"/>
  <c r="AE132" i="165"/>
  <c r="AI132" i="165" s="1"/>
  <c r="M132" i="165"/>
  <c r="L132" i="165"/>
  <c r="K132" i="165"/>
  <c r="J132" i="165"/>
  <c r="H132" i="165"/>
  <c r="B132" i="165"/>
  <c r="BH131" i="165"/>
  <c r="BG131" i="165"/>
  <c r="BF131" i="165"/>
  <c r="BE131" i="165"/>
  <c r="BC131" i="165"/>
  <c r="AY131" i="165"/>
  <c r="AQ131" i="165"/>
  <c r="AS131" i="165" s="1"/>
  <c r="AO131" i="165"/>
  <c r="AE131" i="165"/>
  <c r="AI131" i="165" s="1"/>
  <c r="M131" i="165"/>
  <c r="L131" i="165"/>
  <c r="K131" i="165"/>
  <c r="J131" i="165"/>
  <c r="H131" i="165"/>
  <c r="B131" i="165"/>
  <c r="BH130" i="165"/>
  <c r="BF130" i="165"/>
  <c r="BE130" i="165"/>
  <c r="BD130" i="165"/>
  <c r="BC130" i="165"/>
  <c r="AV130" i="165"/>
  <c r="AQ130" i="165"/>
  <c r="AL130" i="165"/>
  <c r="AW130" i="165" s="1"/>
  <c r="AY130" i="165" s="1"/>
  <c r="AE130" i="165"/>
  <c r="AM130" i="165" s="1"/>
  <c r="AO130" i="165" s="1"/>
  <c r="M130" i="165"/>
  <c r="BP130" i="165" s="1"/>
  <c r="K130" i="165"/>
  <c r="J130" i="165"/>
  <c r="I130" i="165"/>
  <c r="H130" i="165"/>
  <c r="B130" i="165"/>
  <c r="BH129" i="165"/>
  <c r="BG129" i="165"/>
  <c r="BE129" i="165"/>
  <c r="BM129" i="165" s="1"/>
  <c r="BD129" i="165"/>
  <c r="BC129" i="165"/>
  <c r="AY129" i="165"/>
  <c r="AQ129" i="165"/>
  <c r="AO129" i="165"/>
  <c r="AE129" i="165"/>
  <c r="AK129" i="165" s="1"/>
  <c r="M129" i="165"/>
  <c r="L129" i="165"/>
  <c r="N129" i="165" s="1"/>
  <c r="J129" i="165"/>
  <c r="I129" i="165"/>
  <c r="H129" i="165"/>
  <c r="B129" i="165"/>
  <c r="BH128" i="165"/>
  <c r="BG128" i="165"/>
  <c r="BI128" i="165" s="1"/>
  <c r="BF128" i="165"/>
  <c r="BE128" i="165"/>
  <c r="BC128" i="165"/>
  <c r="AY128" i="165"/>
  <c r="AQ128" i="165"/>
  <c r="AS128" i="165" s="1"/>
  <c r="AO128" i="165"/>
  <c r="AE128" i="165"/>
  <c r="AI128" i="165" s="1"/>
  <c r="M128" i="165"/>
  <c r="L128" i="165"/>
  <c r="N128" i="165" s="1"/>
  <c r="K128" i="165"/>
  <c r="J128" i="165"/>
  <c r="H128" i="165"/>
  <c r="B128" i="165"/>
  <c r="BH127" i="165"/>
  <c r="BP127" i="165" s="1"/>
  <c r="BG127" i="165"/>
  <c r="BE127" i="165"/>
  <c r="BD127" i="165"/>
  <c r="BL127" i="165" s="1"/>
  <c r="BC127" i="165"/>
  <c r="BK127" i="165" s="1"/>
  <c r="AY127" i="165"/>
  <c r="AQ127" i="165"/>
  <c r="AU127" i="165" s="1"/>
  <c r="AO127" i="165"/>
  <c r="AK127" i="165"/>
  <c r="AL127" i="165" s="1"/>
  <c r="AE127" i="165"/>
  <c r="M127" i="165"/>
  <c r="L127" i="165"/>
  <c r="J127" i="165"/>
  <c r="I127" i="165"/>
  <c r="H127" i="165"/>
  <c r="B127" i="165"/>
  <c r="BH126" i="165"/>
  <c r="BP126" i="165" s="1"/>
  <c r="BG126" i="165"/>
  <c r="BF126" i="165"/>
  <c r="BE126" i="165"/>
  <c r="BC126" i="165"/>
  <c r="BK126" i="165" s="1"/>
  <c r="AY126" i="165"/>
  <c r="AQ126" i="165"/>
  <c r="AS126" i="165" s="1"/>
  <c r="AO126" i="165"/>
  <c r="AI126" i="165"/>
  <c r="AE126" i="165"/>
  <c r="M126" i="165"/>
  <c r="L126" i="165"/>
  <c r="K126" i="165"/>
  <c r="J126" i="165"/>
  <c r="H126" i="165"/>
  <c r="B126" i="165"/>
  <c r="BH125" i="165"/>
  <c r="BG125" i="165"/>
  <c r="BF125" i="165"/>
  <c r="BE125" i="165"/>
  <c r="BC125" i="165"/>
  <c r="AY125" i="165"/>
  <c r="AQ125" i="165"/>
  <c r="AS125" i="165" s="1"/>
  <c r="AO125" i="165"/>
  <c r="AI125" i="165"/>
  <c r="AE125" i="165"/>
  <c r="M125" i="165"/>
  <c r="L125" i="165"/>
  <c r="K125" i="165"/>
  <c r="J125" i="165"/>
  <c r="H125" i="165"/>
  <c r="B125" i="165"/>
  <c r="BH124" i="165"/>
  <c r="BF124" i="165"/>
  <c r="BE124" i="165"/>
  <c r="BD124" i="165"/>
  <c r="BC124" i="165"/>
  <c r="AV124" i="165"/>
  <c r="AQ124" i="165"/>
  <c r="AW124" i="165" s="1"/>
  <c r="AY124" i="165" s="1"/>
  <c r="AE124" i="165"/>
  <c r="AM124" i="165" s="1"/>
  <c r="M124" i="165"/>
  <c r="K124" i="165"/>
  <c r="J124" i="165"/>
  <c r="BM124" i="165" s="1"/>
  <c r="I124" i="165"/>
  <c r="H124" i="165"/>
  <c r="B124" i="165"/>
  <c r="BH123" i="165"/>
  <c r="BF123" i="165"/>
  <c r="BE123" i="165"/>
  <c r="BM123" i="165" s="1"/>
  <c r="BD123" i="165"/>
  <c r="BC123" i="165"/>
  <c r="AV123" i="165"/>
  <c r="AQ123" i="165"/>
  <c r="AW123" i="165" s="1"/>
  <c r="AL123" i="165"/>
  <c r="AE123" i="165"/>
  <c r="AM123" i="165" s="1"/>
  <c r="M123" i="165"/>
  <c r="K123" i="165"/>
  <c r="J123" i="165"/>
  <c r="I123" i="165"/>
  <c r="BL123" i="165" s="1"/>
  <c r="H123" i="165"/>
  <c r="B123" i="165"/>
  <c r="BH122" i="165"/>
  <c r="BP122" i="165" s="1"/>
  <c r="BF122" i="165"/>
  <c r="BN122" i="165" s="1"/>
  <c r="BE122" i="165"/>
  <c r="BD122" i="165"/>
  <c r="BC122" i="165"/>
  <c r="BK122" i="165" s="1"/>
  <c r="AV122" i="165"/>
  <c r="AQ122" i="165"/>
  <c r="AW122" i="165" s="1"/>
  <c r="BG122" i="165" s="1"/>
  <c r="AL122" i="165"/>
  <c r="AE122" i="165"/>
  <c r="AM122" i="165" s="1"/>
  <c r="L122" i="165" s="1"/>
  <c r="N122" i="165"/>
  <c r="M122" i="165"/>
  <c r="K122" i="165"/>
  <c r="J122" i="165"/>
  <c r="I122" i="165"/>
  <c r="H122" i="165"/>
  <c r="B122" i="165"/>
  <c r="BH121" i="165"/>
  <c r="BP121" i="165" s="1"/>
  <c r="BF121" i="165"/>
  <c r="BN121" i="165" s="1"/>
  <c r="BE121" i="165"/>
  <c r="BD121" i="165"/>
  <c r="BC121" i="165"/>
  <c r="BK121" i="165" s="1"/>
  <c r="AV121" i="165"/>
  <c r="AQ121" i="165"/>
  <c r="AW121" i="165" s="1"/>
  <c r="BG121" i="165" s="1"/>
  <c r="AL121" i="165"/>
  <c r="AE121" i="165"/>
  <c r="AM121" i="165" s="1"/>
  <c r="M121" i="165"/>
  <c r="K121" i="165"/>
  <c r="J121" i="165"/>
  <c r="I121" i="165"/>
  <c r="H121" i="165"/>
  <c r="B121" i="165"/>
  <c r="AV120" i="165"/>
  <c r="AQ120" i="165"/>
  <c r="AW120" i="165" s="1"/>
  <c r="AY120" i="165" s="1"/>
  <c r="AL120" i="165"/>
  <c r="AE120" i="165"/>
  <c r="AM120" i="165" s="1"/>
  <c r="M120" i="165"/>
  <c r="K120" i="165"/>
  <c r="J120" i="165"/>
  <c r="I120" i="165"/>
  <c r="H120" i="165"/>
  <c r="B120" i="165"/>
  <c r="BH119" i="165"/>
  <c r="BF119" i="165"/>
  <c r="BN119" i="165" s="1"/>
  <c r="BE119" i="165"/>
  <c r="BD119" i="165"/>
  <c r="BC119" i="165"/>
  <c r="AV119" i="165"/>
  <c r="AQ119" i="165"/>
  <c r="AL119" i="165"/>
  <c r="AE119" i="165"/>
  <c r="AM119" i="165" s="1"/>
  <c r="M119" i="165"/>
  <c r="K119" i="165"/>
  <c r="J119" i="165"/>
  <c r="I119" i="165"/>
  <c r="H119" i="165"/>
  <c r="B119" i="165"/>
  <c r="BH118" i="165"/>
  <c r="BF118" i="165"/>
  <c r="BN118" i="165" s="1"/>
  <c r="BE118" i="165"/>
  <c r="BM118" i="165" s="1"/>
  <c r="BD118" i="165"/>
  <c r="BC118" i="165"/>
  <c r="AW118" i="165"/>
  <c r="AY118" i="165" s="1"/>
  <c r="AV118" i="165"/>
  <c r="AQ118" i="165"/>
  <c r="AL118" i="165"/>
  <c r="AE118" i="165"/>
  <c r="AM118" i="165" s="1"/>
  <c r="M118" i="165"/>
  <c r="K118" i="165"/>
  <c r="J118" i="165"/>
  <c r="I118" i="165"/>
  <c r="H118" i="165"/>
  <c r="B118" i="165"/>
  <c r="BH117" i="165"/>
  <c r="BF117" i="165"/>
  <c r="BE117" i="165"/>
  <c r="BD117" i="165"/>
  <c r="BC117" i="165"/>
  <c r="AW117" i="165"/>
  <c r="AY117" i="165" s="1"/>
  <c r="AV117" i="165"/>
  <c r="AQ117" i="165"/>
  <c r="AM117" i="165"/>
  <c r="AO117" i="165" s="1"/>
  <c r="AL117" i="165"/>
  <c r="AE117" i="165"/>
  <c r="M117" i="165"/>
  <c r="L117" i="165"/>
  <c r="K117" i="165"/>
  <c r="J117" i="165"/>
  <c r="I117" i="165"/>
  <c r="H117" i="165"/>
  <c r="B117" i="165"/>
  <c r="BH116" i="165"/>
  <c r="BF116" i="165"/>
  <c r="BN116" i="165" s="1"/>
  <c r="BE116" i="165"/>
  <c r="BM116" i="165" s="1"/>
  <c r="BD116" i="165"/>
  <c r="BC116" i="165"/>
  <c r="AV116" i="165"/>
  <c r="AQ116" i="165"/>
  <c r="AW116" i="165" s="1"/>
  <c r="AM116" i="165"/>
  <c r="AO116" i="165" s="1"/>
  <c r="AL116" i="165"/>
  <c r="AE116" i="165"/>
  <c r="M116" i="165"/>
  <c r="L116" i="165"/>
  <c r="K116" i="165"/>
  <c r="J116" i="165"/>
  <c r="I116" i="165"/>
  <c r="H116" i="165"/>
  <c r="B116" i="165"/>
  <c r="BH115" i="165"/>
  <c r="BF115" i="165"/>
  <c r="BE115" i="165"/>
  <c r="BM115" i="165" s="1"/>
  <c r="BD115" i="165"/>
  <c r="BC115" i="165"/>
  <c r="AV115" i="165"/>
  <c r="AQ115" i="165"/>
  <c r="AL115" i="165"/>
  <c r="AE115" i="165"/>
  <c r="AM115" i="165" s="1"/>
  <c r="M115" i="165"/>
  <c r="K115" i="165"/>
  <c r="J115" i="165"/>
  <c r="I115" i="165"/>
  <c r="H115" i="165"/>
  <c r="B115" i="165"/>
  <c r="BH114" i="165"/>
  <c r="BF114" i="165"/>
  <c r="BE114" i="165"/>
  <c r="BM114" i="165" s="1"/>
  <c r="BD114" i="165"/>
  <c r="BC114" i="165"/>
  <c r="AV114" i="165"/>
  <c r="AQ114" i="165"/>
  <c r="AW114" i="165" s="1"/>
  <c r="AY114" i="165" s="1"/>
  <c r="AL114" i="165"/>
  <c r="AE114" i="165"/>
  <c r="AM114" i="165" s="1"/>
  <c r="M114" i="165"/>
  <c r="K114" i="165"/>
  <c r="J114" i="165"/>
  <c r="I114" i="165"/>
  <c r="H114" i="165"/>
  <c r="B114" i="165"/>
  <c r="BH113" i="165"/>
  <c r="BF113" i="165"/>
  <c r="BN113" i="165" s="1"/>
  <c r="BE113" i="165"/>
  <c r="BD113" i="165"/>
  <c r="BC113" i="165"/>
  <c r="AW113" i="165"/>
  <c r="AV113" i="165"/>
  <c r="AQ113" i="165"/>
  <c r="AL113" i="165"/>
  <c r="AE113" i="165"/>
  <c r="AM113" i="165" s="1"/>
  <c r="M113" i="165"/>
  <c r="K113" i="165"/>
  <c r="J113" i="165"/>
  <c r="I113" i="165"/>
  <c r="H113" i="165"/>
  <c r="B113" i="165"/>
  <c r="BH112" i="165"/>
  <c r="BF112" i="165"/>
  <c r="BE112" i="165"/>
  <c r="BM112" i="165" s="1"/>
  <c r="BD112" i="165"/>
  <c r="BC112" i="165"/>
  <c r="AV112" i="165"/>
  <c r="AQ112" i="165"/>
  <c r="AW112" i="165" s="1"/>
  <c r="AM112" i="165"/>
  <c r="AO112" i="165" s="1"/>
  <c r="AL112" i="165"/>
  <c r="AE112" i="165"/>
  <c r="M112" i="165"/>
  <c r="L112" i="165"/>
  <c r="K112" i="165"/>
  <c r="J112" i="165"/>
  <c r="I112" i="165"/>
  <c r="H112" i="165"/>
  <c r="B112" i="165"/>
  <c r="AV111" i="165"/>
  <c r="AQ111" i="165"/>
  <c r="AW111" i="165" s="1"/>
  <c r="AY111" i="165" s="1"/>
  <c r="BA111" i="165" s="1"/>
  <c r="AL111" i="165"/>
  <c r="AE111" i="165"/>
  <c r="AM111" i="165" s="1"/>
  <c r="L111" i="165" s="1"/>
  <c r="N111" i="165" s="1"/>
  <c r="M111" i="165"/>
  <c r="K111" i="165"/>
  <c r="J111" i="165"/>
  <c r="I111" i="165"/>
  <c r="H111" i="165"/>
  <c r="B111" i="165"/>
  <c r="BH110" i="165"/>
  <c r="BF110" i="165"/>
  <c r="BE110" i="165"/>
  <c r="BD110" i="165"/>
  <c r="BC110" i="165"/>
  <c r="AV110" i="165"/>
  <c r="AQ110" i="165"/>
  <c r="AW110" i="165" s="1"/>
  <c r="BG110" i="165" s="1"/>
  <c r="AL110" i="165"/>
  <c r="AE110" i="165"/>
  <c r="AM110" i="165" s="1"/>
  <c r="AO110" i="165" s="1"/>
  <c r="M110" i="165"/>
  <c r="K110" i="165"/>
  <c r="J110" i="165"/>
  <c r="I110" i="165"/>
  <c r="H110" i="165"/>
  <c r="B110" i="165"/>
  <c r="BH109" i="165"/>
  <c r="BF109" i="165"/>
  <c r="BE109" i="165"/>
  <c r="BM109" i="165" s="1"/>
  <c r="BD109" i="165"/>
  <c r="BC109" i="165"/>
  <c r="AY109" i="165"/>
  <c r="AV109" i="165"/>
  <c r="AQ109" i="165"/>
  <c r="AW109" i="165" s="1"/>
  <c r="BG109" i="165" s="1"/>
  <c r="AL109" i="165"/>
  <c r="AE109" i="165"/>
  <c r="AM109" i="165" s="1"/>
  <c r="AO109" i="165" s="1"/>
  <c r="M109" i="165"/>
  <c r="BP109" i="165" s="1"/>
  <c r="K109" i="165"/>
  <c r="J109" i="165"/>
  <c r="I109" i="165"/>
  <c r="H109" i="165"/>
  <c r="B109" i="165"/>
  <c r="BH108" i="165"/>
  <c r="BF108" i="165"/>
  <c r="BE108" i="165"/>
  <c r="BD108" i="165"/>
  <c r="BC108" i="165"/>
  <c r="AV108" i="165"/>
  <c r="AQ108" i="165"/>
  <c r="AW108" i="165" s="1"/>
  <c r="BG108" i="165" s="1"/>
  <c r="AL108" i="165"/>
  <c r="AE108" i="165"/>
  <c r="AM108" i="165" s="1"/>
  <c r="AO108" i="165" s="1"/>
  <c r="M108" i="165"/>
  <c r="K108" i="165"/>
  <c r="J108" i="165"/>
  <c r="I108" i="165"/>
  <c r="H108" i="165"/>
  <c r="B108" i="165"/>
  <c r="BH107" i="165"/>
  <c r="BF107" i="165"/>
  <c r="BE107" i="165"/>
  <c r="BM107" i="165" s="1"/>
  <c r="BD107" i="165"/>
  <c r="BL107" i="165" s="1"/>
  <c r="BC107" i="165"/>
  <c r="AV107" i="165"/>
  <c r="AQ107" i="165"/>
  <c r="AW107" i="165" s="1"/>
  <c r="AL107" i="165"/>
  <c r="AE107" i="165"/>
  <c r="AM107" i="165" s="1"/>
  <c r="AO107" i="165" s="1"/>
  <c r="M107" i="165"/>
  <c r="BP107" i="165" s="1"/>
  <c r="K107" i="165"/>
  <c r="J107" i="165"/>
  <c r="I107" i="165"/>
  <c r="H107" i="165"/>
  <c r="B107" i="165"/>
  <c r="BH106" i="165"/>
  <c r="BF106" i="165"/>
  <c r="BE106" i="165"/>
  <c r="BD106" i="165"/>
  <c r="BL106" i="165" s="1"/>
  <c r="BC106" i="165"/>
  <c r="AV106" i="165"/>
  <c r="AQ106" i="165"/>
  <c r="AW106" i="165" s="1"/>
  <c r="BG106" i="165" s="1"/>
  <c r="AL106" i="165"/>
  <c r="AE106" i="165"/>
  <c r="AM106" i="165" s="1"/>
  <c r="AO106" i="165" s="1"/>
  <c r="M106" i="165"/>
  <c r="K106" i="165"/>
  <c r="J106" i="165"/>
  <c r="I106" i="165"/>
  <c r="H106" i="165"/>
  <c r="B106" i="165"/>
  <c r="BH105" i="165"/>
  <c r="BF105" i="165"/>
  <c r="BE105" i="165"/>
  <c r="BD105" i="165"/>
  <c r="BL105" i="165" s="1"/>
  <c r="BC105" i="165"/>
  <c r="AV105" i="165"/>
  <c r="AQ105" i="165"/>
  <c r="AW105" i="165" s="1"/>
  <c r="AL105" i="165"/>
  <c r="AE105" i="165"/>
  <c r="AM105" i="165" s="1"/>
  <c r="AO105" i="165" s="1"/>
  <c r="M105" i="165"/>
  <c r="K105" i="165"/>
  <c r="J105" i="165"/>
  <c r="I105" i="165"/>
  <c r="H105" i="165"/>
  <c r="B105" i="165"/>
  <c r="BH104" i="165"/>
  <c r="BP104" i="165" s="1"/>
  <c r="BF104" i="165"/>
  <c r="BE104" i="165"/>
  <c r="BD104" i="165"/>
  <c r="BL104" i="165" s="1"/>
  <c r="BC104" i="165"/>
  <c r="BK104" i="165" s="1"/>
  <c r="AV104" i="165"/>
  <c r="AQ104" i="165"/>
  <c r="AW104" i="165" s="1"/>
  <c r="BG104" i="165" s="1"/>
  <c r="AL104" i="165"/>
  <c r="AE104" i="165"/>
  <c r="AM104" i="165" s="1"/>
  <c r="AO104" i="165" s="1"/>
  <c r="M104" i="165"/>
  <c r="K104" i="165"/>
  <c r="J104" i="165"/>
  <c r="I104" i="165"/>
  <c r="H104" i="165"/>
  <c r="B104" i="165"/>
  <c r="AV103" i="165"/>
  <c r="AQ103" i="165"/>
  <c r="AW103" i="165" s="1"/>
  <c r="AY103" i="165" s="1"/>
  <c r="AL103" i="165"/>
  <c r="AE103" i="165"/>
  <c r="AM103" i="165" s="1"/>
  <c r="M103" i="165"/>
  <c r="K103" i="165"/>
  <c r="J103" i="165"/>
  <c r="I103" i="165"/>
  <c r="H103" i="165"/>
  <c r="B103" i="165"/>
  <c r="BH102" i="165"/>
  <c r="BG102" i="165"/>
  <c r="BI102" i="165" s="1"/>
  <c r="BE102" i="165"/>
  <c r="BM102" i="165" s="1"/>
  <c r="BD102" i="165"/>
  <c r="BL102" i="165" s="1"/>
  <c r="BC102" i="165"/>
  <c r="AY102" i="165"/>
  <c r="AQ102" i="165"/>
  <c r="AO102" i="165"/>
  <c r="AE102" i="165"/>
  <c r="AK102" i="165" s="1"/>
  <c r="M102" i="165"/>
  <c r="BP102" i="165" s="1"/>
  <c r="L102" i="165"/>
  <c r="J102" i="165"/>
  <c r="I102" i="165"/>
  <c r="H102" i="165"/>
  <c r="B102" i="165"/>
  <c r="BH101" i="165"/>
  <c r="BG101" i="165"/>
  <c r="BF101" i="165"/>
  <c r="BE101" i="165"/>
  <c r="BM101" i="165" s="1"/>
  <c r="BC101" i="165"/>
  <c r="AY101" i="165"/>
  <c r="AQ101" i="165"/>
  <c r="AS101" i="165" s="1"/>
  <c r="BD101" i="165" s="1"/>
  <c r="AO101" i="165"/>
  <c r="AI101" i="165"/>
  <c r="I101" i="165" s="1"/>
  <c r="AE101" i="165"/>
  <c r="D27" i="160" s="1"/>
  <c r="M101" i="165"/>
  <c r="L101" i="165"/>
  <c r="K101" i="165"/>
  <c r="J101" i="165"/>
  <c r="H101" i="165"/>
  <c r="B101" i="165"/>
  <c r="BH100" i="165"/>
  <c r="BG100" i="165"/>
  <c r="BE100" i="165"/>
  <c r="BM100" i="165" s="1"/>
  <c r="BD100" i="165"/>
  <c r="BC100" i="165"/>
  <c r="AY100" i="165"/>
  <c r="AU100" i="165"/>
  <c r="BF100" i="165" s="1"/>
  <c r="AQ100" i="165"/>
  <c r="AO100" i="165"/>
  <c r="AE100" i="165"/>
  <c r="AK100" i="165" s="1"/>
  <c r="M100" i="165"/>
  <c r="L100" i="165"/>
  <c r="J100" i="165"/>
  <c r="I100" i="165"/>
  <c r="H100" i="165"/>
  <c r="B100" i="165"/>
  <c r="BH99" i="165"/>
  <c r="BG99" i="165"/>
  <c r="BE99" i="165"/>
  <c r="BD99" i="165"/>
  <c r="BC99" i="165"/>
  <c r="BK99" i="165" s="1"/>
  <c r="AY99" i="165"/>
  <c r="AQ99" i="165"/>
  <c r="AU99" i="165" s="1"/>
  <c r="AO99" i="165"/>
  <c r="AE99" i="165"/>
  <c r="AK99" i="165" s="1"/>
  <c r="M99" i="165"/>
  <c r="L99" i="165"/>
  <c r="J99" i="165"/>
  <c r="I99" i="165"/>
  <c r="H99" i="165"/>
  <c r="B99" i="165"/>
  <c r="BH98" i="165"/>
  <c r="BG98" i="165"/>
  <c r="BE98" i="165"/>
  <c r="BD98" i="165"/>
  <c r="BC98" i="165"/>
  <c r="AY98" i="165"/>
  <c r="AQ98" i="165"/>
  <c r="AO98" i="165"/>
  <c r="AE98" i="165"/>
  <c r="AK98" i="165" s="1"/>
  <c r="M98" i="165"/>
  <c r="L98" i="165"/>
  <c r="J98" i="165"/>
  <c r="I98" i="165"/>
  <c r="H98" i="165"/>
  <c r="B98" i="165"/>
  <c r="BH97" i="165"/>
  <c r="BG97" i="165"/>
  <c r="BE97" i="165"/>
  <c r="BM97" i="165" s="1"/>
  <c r="BD97" i="165"/>
  <c r="BC97" i="165"/>
  <c r="AY97" i="165"/>
  <c r="AU97" i="165"/>
  <c r="BF97" i="165" s="1"/>
  <c r="AQ97" i="165"/>
  <c r="AO97" i="165"/>
  <c r="AE97" i="165"/>
  <c r="AK97" i="165" s="1"/>
  <c r="M97" i="165"/>
  <c r="L97" i="165"/>
  <c r="J97" i="165"/>
  <c r="I97" i="165"/>
  <c r="H97" i="165"/>
  <c r="B97" i="165"/>
  <c r="BM96" i="165"/>
  <c r="BH96" i="165"/>
  <c r="BG96" i="165"/>
  <c r="BE96" i="165"/>
  <c r="BD96" i="165"/>
  <c r="BC96" i="165"/>
  <c r="AY96" i="165"/>
  <c r="AQ96" i="165"/>
  <c r="AU96" i="165" s="1"/>
  <c r="BF96" i="165" s="1"/>
  <c r="AO96" i="165"/>
  <c r="AK96" i="165"/>
  <c r="AL96" i="165" s="1"/>
  <c r="AE96" i="165"/>
  <c r="M96" i="165"/>
  <c r="L96" i="165"/>
  <c r="K96" i="165"/>
  <c r="J96" i="165"/>
  <c r="I96" i="165"/>
  <c r="H96" i="165"/>
  <c r="B96" i="165"/>
  <c r="AY95" i="165"/>
  <c r="AQ95" i="165"/>
  <c r="AU95" i="165" s="1"/>
  <c r="AV95" i="165" s="1"/>
  <c r="AO95" i="165"/>
  <c r="AE95" i="165"/>
  <c r="AK95" i="165" s="1"/>
  <c r="M95" i="165"/>
  <c r="L95" i="165"/>
  <c r="J95" i="165"/>
  <c r="I95" i="165"/>
  <c r="H95" i="165"/>
  <c r="B95" i="165"/>
  <c r="BH94" i="165"/>
  <c r="BP94" i="165" s="1"/>
  <c r="BG94" i="165"/>
  <c r="BE94" i="165"/>
  <c r="BD94" i="165"/>
  <c r="BC94" i="165"/>
  <c r="BK94" i="165" s="1"/>
  <c r="AY94" i="165"/>
  <c r="AQ94" i="165"/>
  <c r="AU94" i="165" s="1"/>
  <c r="BF94" i="165" s="1"/>
  <c r="AO94" i="165"/>
  <c r="AE94" i="165"/>
  <c r="AK94" i="165" s="1"/>
  <c r="K94" i="165" s="1"/>
  <c r="M94" i="165"/>
  <c r="L94" i="165"/>
  <c r="N94" i="165" s="1"/>
  <c r="J94" i="165"/>
  <c r="I94" i="165"/>
  <c r="H94" i="165"/>
  <c r="B94" i="165"/>
  <c r="BH93" i="165"/>
  <c r="BG93" i="165"/>
  <c r="BE93" i="165"/>
  <c r="BD93" i="165"/>
  <c r="BC93" i="165"/>
  <c r="AY93" i="165"/>
  <c r="AQ93" i="165"/>
  <c r="AU93" i="165" s="1"/>
  <c r="AO93" i="165"/>
  <c r="AE93" i="165"/>
  <c r="AK93" i="165" s="1"/>
  <c r="M93" i="165"/>
  <c r="L93" i="165"/>
  <c r="J93" i="165"/>
  <c r="I93" i="165"/>
  <c r="H93" i="165"/>
  <c r="B93" i="165"/>
  <c r="BH92" i="165"/>
  <c r="BG92" i="165"/>
  <c r="BE92" i="165"/>
  <c r="BD92" i="165"/>
  <c r="BC92" i="165"/>
  <c r="AY92" i="165"/>
  <c r="AU92" i="165"/>
  <c r="BF92" i="165" s="1"/>
  <c r="AQ92" i="165"/>
  <c r="AO92" i="165"/>
  <c r="AE92" i="165"/>
  <c r="AK92" i="165" s="1"/>
  <c r="K92" i="165" s="1"/>
  <c r="M92" i="165"/>
  <c r="L92" i="165"/>
  <c r="J92" i="165"/>
  <c r="I92" i="165"/>
  <c r="H92" i="165"/>
  <c r="B92" i="165"/>
  <c r="BH91" i="165"/>
  <c r="BG91" i="165"/>
  <c r="BE91" i="165"/>
  <c r="BM91" i="165" s="1"/>
  <c r="BD91" i="165"/>
  <c r="BC91" i="165"/>
  <c r="AY91" i="165"/>
  <c r="AQ91" i="165"/>
  <c r="AU91" i="165" s="1"/>
  <c r="AO91" i="165"/>
  <c r="AE91" i="165"/>
  <c r="AK91" i="165" s="1"/>
  <c r="M91" i="165"/>
  <c r="L91" i="165"/>
  <c r="J91" i="165"/>
  <c r="I91" i="165"/>
  <c r="H91" i="165"/>
  <c r="B91" i="165"/>
  <c r="BH90" i="165"/>
  <c r="BG90" i="165"/>
  <c r="BE90" i="165"/>
  <c r="BD90" i="165"/>
  <c r="BC90" i="165"/>
  <c r="AY90" i="165"/>
  <c r="AU90" i="165"/>
  <c r="BF90" i="165" s="1"/>
  <c r="BN90" i="165" s="1"/>
  <c r="AQ90" i="165"/>
  <c r="AO90" i="165"/>
  <c r="AE90" i="165"/>
  <c r="AK90" i="165" s="1"/>
  <c r="K90" i="165" s="1"/>
  <c r="M90" i="165"/>
  <c r="L90" i="165"/>
  <c r="J90" i="165"/>
  <c r="I90" i="165"/>
  <c r="H90" i="165"/>
  <c r="B90" i="165"/>
  <c r="BH89" i="165"/>
  <c r="BG89" i="165"/>
  <c r="BF89" i="165"/>
  <c r="BN89" i="165" s="1"/>
  <c r="BD89" i="165"/>
  <c r="BC89" i="165"/>
  <c r="AY89" i="165"/>
  <c r="AQ89" i="165"/>
  <c r="AT89" i="165" s="1"/>
  <c r="AO89" i="165"/>
  <c r="AE89" i="165"/>
  <c r="AJ89" i="165" s="1"/>
  <c r="M89" i="165"/>
  <c r="BP89" i="165" s="1"/>
  <c r="L89" i="165"/>
  <c r="K89" i="165"/>
  <c r="I89" i="165"/>
  <c r="H89" i="165"/>
  <c r="B89" i="165"/>
  <c r="BH88" i="165"/>
  <c r="BG88" i="165"/>
  <c r="BF88" i="165"/>
  <c r="BD88" i="165"/>
  <c r="BC88" i="165"/>
  <c r="BK88" i="165" s="1"/>
  <c r="AY88" i="165"/>
  <c r="AQ88" i="165"/>
  <c r="AT88" i="165" s="1"/>
  <c r="AO88" i="165"/>
  <c r="AE88" i="165"/>
  <c r="AJ88" i="165" s="1"/>
  <c r="M88" i="165"/>
  <c r="L88" i="165"/>
  <c r="K88" i="165"/>
  <c r="I88" i="165"/>
  <c r="H88" i="165"/>
  <c r="B88" i="165"/>
  <c r="BH87" i="165"/>
  <c r="BG87" i="165"/>
  <c r="BF87" i="165"/>
  <c r="BE87" i="165"/>
  <c r="BC87" i="165"/>
  <c r="BK87" i="165" s="1"/>
  <c r="AY87" i="165"/>
  <c r="AQ87" i="165"/>
  <c r="AS87" i="165" s="1"/>
  <c r="AO87" i="165"/>
  <c r="AE87" i="165"/>
  <c r="AI87" i="165" s="1"/>
  <c r="M87" i="165"/>
  <c r="L87" i="165"/>
  <c r="K87" i="165"/>
  <c r="J87" i="165"/>
  <c r="H87" i="165"/>
  <c r="B87" i="165"/>
  <c r="BH86" i="165"/>
  <c r="BG86" i="165"/>
  <c r="BO86" i="165" s="1"/>
  <c r="BF86" i="165"/>
  <c r="BN86" i="165" s="1"/>
  <c r="BE86" i="165"/>
  <c r="BC86" i="165"/>
  <c r="AY86" i="165"/>
  <c r="AQ86" i="165"/>
  <c r="AS86" i="165" s="1"/>
  <c r="AO86" i="165"/>
  <c r="AE86" i="165"/>
  <c r="AI86" i="165" s="1"/>
  <c r="M86" i="165"/>
  <c r="L86" i="165"/>
  <c r="K86" i="165"/>
  <c r="J86" i="165"/>
  <c r="BM86" i="165" s="1"/>
  <c r="H86" i="165"/>
  <c r="B86" i="165"/>
  <c r="BH85" i="165"/>
  <c r="BG85" i="165"/>
  <c r="BF85" i="165"/>
  <c r="BN85" i="165" s="1"/>
  <c r="BE85" i="165"/>
  <c r="BC85" i="165"/>
  <c r="AY85" i="165"/>
  <c r="AQ85" i="165"/>
  <c r="AS85" i="165" s="1"/>
  <c r="AO85" i="165"/>
  <c r="AE85" i="165"/>
  <c r="AI85" i="165" s="1"/>
  <c r="M85" i="165"/>
  <c r="BP85" i="165" s="1"/>
  <c r="L85" i="165"/>
  <c r="N85" i="165" s="1"/>
  <c r="K85" i="165"/>
  <c r="J85" i="165"/>
  <c r="H85" i="165"/>
  <c r="B85" i="165"/>
  <c r="BH84" i="165"/>
  <c r="BG84" i="165"/>
  <c r="BF84" i="165"/>
  <c r="BE84" i="165"/>
  <c r="BC84" i="165"/>
  <c r="BK84" i="165" s="1"/>
  <c r="AY84" i="165"/>
  <c r="AQ84" i="165"/>
  <c r="AS84" i="165" s="1"/>
  <c r="AO84" i="165"/>
  <c r="AE84" i="165"/>
  <c r="AI84" i="165" s="1"/>
  <c r="M84" i="165"/>
  <c r="L84" i="165"/>
  <c r="K84" i="165"/>
  <c r="J84" i="165"/>
  <c r="H84" i="165"/>
  <c r="B84" i="165"/>
  <c r="BH83" i="165"/>
  <c r="BG83" i="165"/>
  <c r="BF83" i="165"/>
  <c r="BE83" i="165"/>
  <c r="BC83" i="165"/>
  <c r="BK83" i="165" s="1"/>
  <c r="AY83" i="165"/>
  <c r="AQ83" i="165"/>
  <c r="AS83" i="165" s="1"/>
  <c r="AO83" i="165"/>
  <c r="AE83" i="165"/>
  <c r="AI83" i="165" s="1"/>
  <c r="M83" i="165"/>
  <c r="L83" i="165"/>
  <c r="K83" i="165"/>
  <c r="J83" i="165"/>
  <c r="H83" i="165"/>
  <c r="B83" i="165"/>
  <c r="BH82" i="165"/>
  <c r="BG82" i="165"/>
  <c r="BO82" i="165" s="1"/>
  <c r="BF82" i="165"/>
  <c r="BN82" i="165" s="1"/>
  <c r="BE82" i="165"/>
  <c r="BC82" i="165"/>
  <c r="AY82" i="165"/>
  <c r="AQ82" i="165"/>
  <c r="AS82" i="165" s="1"/>
  <c r="AO82" i="165"/>
  <c r="AE82" i="165"/>
  <c r="AI82" i="165" s="1"/>
  <c r="M82" i="165"/>
  <c r="L82" i="165"/>
  <c r="K82" i="165"/>
  <c r="J82" i="165"/>
  <c r="BM82" i="165" s="1"/>
  <c r="H82" i="165"/>
  <c r="B82" i="165"/>
  <c r="BH81" i="165"/>
  <c r="BG81" i="165"/>
  <c r="BF81" i="165"/>
  <c r="BN81" i="165" s="1"/>
  <c r="BE81" i="165"/>
  <c r="BC81" i="165"/>
  <c r="AY81" i="165"/>
  <c r="AQ81" i="165"/>
  <c r="AS81" i="165" s="1"/>
  <c r="AO81" i="165"/>
  <c r="AE81" i="165"/>
  <c r="AI81" i="165" s="1"/>
  <c r="M81" i="165"/>
  <c r="BP81" i="165" s="1"/>
  <c r="L81" i="165"/>
  <c r="N81" i="165" s="1"/>
  <c r="K81" i="165"/>
  <c r="J81" i="165"/>
  <c r="H81" i="165"/>
  <c r="B81" i="165"/>
  <c r="BH80" i="165"/>
  <c r="BG80" i="165"/>
  <c r="BF80" i="165"/>
  <c r="BE80" i="165"/>
  <c r="BC80" i="165"/>
  <c r="BK80" i="165" s="1"/>
  <c r="AY80" i="165"/>
  <c r="AQ80" i="165"/>
  <c r="AS80" i="165" s="1"/>
  <c r="AO80" i="165"/>
  <c r="AE80" i="165"/>
  <c r="AI80" i="165" s="1"/>
  <c r="M80" i="165"/>
  <c r="L80" i="165"/>
  <c r="K80" i="165"/>
  <c r="J80" i="165"/>
  <c r="H80" i="165"/>
  <c r="B80" i="165"/>
  <c r="BH79" i="165"/>
  <c r="BG79" i="165"/>
  <c r="BF79" i="165"/>
  <c r="BE79" i="165"/>
  <c r="BC79" i="165"/>
  <c r="BK79" i="165" s="1"/>
  <c r="AY79" i="165"/>
  <c r="AQ79" i="165"/>
  <c r="AS79" i="165" s="1"/>
  <c r="AO79" i="165"/>
  <c r="AE79" i="165"/>
  <c r="AI79" i="165" s="1"/>
  <c r="M79" i="165"/>
  <c r="L79" i="165"/>
  <c r="K79" i="165"/>
  <c r="J79" i="165"/>
  <c r="H79" i="165"/>
  <c r="B79" i="165"/>
  <c r="BH78" i="165"/>
  <c r="BG78" i="165"/>
  <c r="BO78" i="165" s="1"/>
  <c r="BF78" i="165"/>
  <c r="BN78" i="165" s="1"/>
  <c r="BE78" i="165"/>
  <c r="BC78" i="165"/>
  <c r="AY78" i="165"/>
  <c r="AQ78" i="165"/>
  <c r="AS78" i="165" s="1"/>
  <c r="AO78" i="165"/>
  <c r="AE78" i="165"/>
  <c r="AI78" i="165" s="1"/>
  <c r="M78" i="165"/>
  <c r="L78" i="165"/>
  <c r="K78" i="165"/>
  <c r="J78" i="165"/>
  <c r="BM78" i="165" s="1"/>
  <c r="H78" i="165"/>
  <c r="B78" i="165"/>
  <c r="BH77" i="165"/>
  <c r="BG77" i="165"/>
  <c r="BF77" i="165"/>
  <c r="BN77" i="165" s="1"/>
  <c r="BE77" i="165"/>
  <c r="BC77" i="165"/>
  <c r="AY77" i="165"/>
  <c r="AQ77" i="165"/>
  <c r="AS77" i="165" s="1"/>
  <c r="AO77" i="165"/>
  <c r="AE77" i="165"/>
  <c r="AI77" i="165" s="1"/>
  <c r="M77" i="165"/>
  <c r="BP77" i="165" s="1"/>
  <c r="L77" i="165"/>
  <c r="N77" i="165" s="1"/>
  <c r="K77" i="165"/>
  <c r="J77" i="165"/>
  <c r="H77" i="165"/>
  <c r="B77" i="165"/>
  <c r="BH76" i="165"/>
  <c r="BG76" i="165"/>
  <c r="BF76" i="165"/>
  <c r="BE76" i="165"/>
  <c r="BC76" i="165"/>
  <c r="BK76" i="165" s="1"/>
  <c r="AY76" i="165"/>
  <c r="AQ76" i="165"/>
  <c r="AS76" i="165" s="1"/>
  <c r="AO76" i="165"/>
  <c r="AE76" i="165"/>
  <c r="AI76" i="165" s="1"/>
  <c r="M76" i="165"/>
  <c r="L76" i="165"/>
  <c r="K76" i="165"/>
  <c r="J76" i="165"/>
  <c r="H76" i="165"/>
  <c r="B76" i="165"/>
  <c r="BH75" i="165"/>
  <c r="BG75" i="165"/>
  <c r="BF75" i="165"/>
  <c r="BC75" i="165"/>
  <c r="AY75" i="165"/>
  <c r="AQ75" i="165"/>
  <c r="AO75" i="165"/>
  <c r="AE75" i="165"/>
  <c r="AJ75" i="165" s="1"/>
  <c r="M75" i="165"/>
  <c r="L75" i="165"/>
  <c r="K75" i="165"/>
  <c r="J75" i="165"/>
  <c r="H75" i="165"/>
  <c r="B75" i="165"/>
  <c r="BH74" i="165"/>
  <c r="BP74" i="165" s="1"/>
  <c r="BG74" i="165"/>
  <c r="BF74" i="165"/>
  <c r="BD74" i="165"/>
  <c r="BL74" i="165" s="1"/>
  <c r="BC74" i="165"/>
  <c r="BK74" i="165" s="1"/>
  <c r="AY74" i="165"/>
  <c r="AQ74" i="165"/>
  <c r="AT74" i="165" s="1"/>
  <c r="AO74" i="165"/>
  <c r="AE74" i="165"/>
  <c r="AJ74" i="165" s="1"/>
  <c r="AL74" i="165" s="1"/>
  <c r="M74" i="165"/>
  <c r="L74" i="165"/>
  <c r="K74" i="165"/>
  <c r="I74" i="165"/>
  <c r="H74" i="165"/>
  <c r="B74" i="165"/>
  <c r="BH73" i="165"/>
  <c r="BP73" i="165" s="1"/>
  <c r="BG73" i="165"/>
  <c r="BF73" i="165"/>
  <c r="BE73" i="165"/>
  <c r="BC73" i="165"/>
  <c r="BK73" i="165" s="1"/>
  <c r="AY73" i="165"/>
  <c r="AS73" i="165"/>
  <c r="AQ73" i="165"/>
  <c r="AO73" i="165"/>
  <c r="AE73" i="165"/>
  <c r="AI73" i="165" s="1"/>
  <c r="M73" i="165"/>
  <c r="L73" i="165"/>
  <c r="K73" i="165"/>
  <c r="J73" i="165"/>
  <c r="H73" i="165"/>
  <c r="B73" i="165"/>
  <c r="AY72" i="165"/>
  <c r="AO72" i="165"/>
  <c r="AB72" i="165"/>
  <c r="M72" i="165"/>
  <c r="L72" i="165"/>
  <c r="J72" i="165"/>
  <c r="I72" i="165"/>
  <c r="H72" i="165"/>
  <c r="B72" i="165"/>
  <c r="AY71" i="165"/>
  <c r="AQ71" i="165"/>
  <c r="AS71" i="165" s="1"/>
  <c r="AV71" i="165" s="1"/>
  <c r="AO71" i="165"/>
  <c r="AE71" i="165"/>
  <c r="AI71" i="165" s="1"/>
  <c r="M71" i="165"/>
  <c r="L71" i="165"/>
  <c r="K71" i="165"/>
  <c r="J71" i="165"/>
  <c r="H71" i="165"/>
  <c r="B71" i="165"/>
  <c r="AY70" i="165"/>
  <c r="AQ70" i="165"/>
  <c r="AU70" i="165" s="1"/>
  <c r="AV70" i="165" s="1"/>
  <c r="AO70" i="165"/>
  <c r="AE70" i="165"/>
  <c r="AK70" i="165" s="1"/>
  <c r="AL70" i="165" s="1"/>
  <c r="M70" i="165"/>
  <c r="L70" i="165"/>
  <c r="J70" i="165"/>
  <c r="I70" i="165"/>
  <c r="H70" i="165"/>
  <c r="B70" i="165"/>
  <c r="AY69" i="165"/>
  <c r="AQ69" i="165"/>
  <c r="AU69" i="165" s="1"/>
  <c r="AV69" i="165" s="1"/>
  <c r="AO69" i="165"/>
  <c r="AE69" i="165"/>
  <c r="AK69" i="165" s="1"/>
  <c r="K69" i="165" s="1"/>
  <c r="M69" i="165"/>
  <c r="L69" i="165"/>
  <c r="J69" i="165"/>
  <c r="I69" i="165"/>
  <c r="H69" i="165"/>
  <c r="B69" i="165"/>
  <c r="AY68" i="165"/>
  <c r="AU68" i="165"/>
  <c r="AV68" i="165" s="1"/>
  <c r="AQ68" i="165"/>
  <c r="AO68" i="165"/>
  <c r="AE68" i="165"/>
  <c r="AK68" i="165" s="1"/>
  <c r="M68" i="165"/>
  <c r="L68" i="165"/>
  <c r="J68" i="165"/>
  <c r="I68" i="165"/>
  <c r="H68" i="165"/>
  <c r="B68" i="165"/>
  <c r="AY67" i="165"/>
  <c r="AU67" i="165"/>
  <c r="AV67" i="165" s="1"/>
  <c r="AQ67" i="165"/>
  <c r="AO67" i="165"/>
  <c r="AE67" i="165"/>
  <c r="AK67" i="165" s="1"/>
  <c r="M67" i="165"/>
  <c r="L67" i="165"/>
  <c r="J67" i="165"/>
  <c r="I67" i="165"/>
  <c r="H67" i="165"/>
  <c r="B67" i="165"/>
  <c r="BH66" i="165"/>
  <c r="BP66" i="165" s="1"/>
  <c r="BG66" i="165"/>
  <c r="BE66" i="165"/>
  <c r="BD66" i="165"/>
  <c r="BL66" i="165" s="1"/>
  <c r="BC66" i="165"/>
  <c r="AY66" i="165"/>
  <c r="AQ66" i="165"/>
  <c r="AU66" i="165" s="1"/>
  <c r="AO66" i="165"/>
  <c r="AK66" i="165"/>
  <c r="AL66" i="165" s="1"/>
  <c r="AE66" i="165"/>
  <c r="M66" i="165"/>
  <c r="L66" i="165"/>
  <c r="J66" i="165"/>
  <c r="I66" i="165"/>
  <c r="H66" i="165"/>
  <c r="B66" i="165"/>
  <c r="AY65" i="165"/>
  <c r="AU65" i="165"/>
  <c r="AV65" i="165" s="1"/>
  <c r="AQ65" i="165"/>
  <c r="AO65" i="165"/>
  <c r="AK65" i="165"/>
  <c r="AL65" i="165" s="1"/>
  <c r="AE65" i="165"/>
  <c r="M65" i="165"/>
  <c r="L65" i="165"/>
  <c r="K65" i="165"/>
  <c r="J65" i="165"/>
  <c r="I65" i="165"/>
  <c r="H65" i="165"/>
  <c r="B65" i="165"/>
  <c r="AY64" i="165"/>
  <c r="AQ64" i="165"/>
  <c r="AU64" i="165" s="1"/>
  <c r="AV64" i="165" s="1"/>
  <c r="AO64" i="165"/>
  <c r="AE64" i="165"/>
  <c r="AK64" i="165" s="1"/>
  <c r="AL64" i="165" s="1"/>
  <c r="M64" i="165"/>
  <c r="L64" i="165"/>
  <c r="J64" i="165"/>
  <c r="I64" i="165"/>
  <c r="H64" i="165"/>
  <c r="B64" i="165"/>
  <c r="AV63" i="165"/>
  <c r="AQ63" i="165"/>
  <c r="AW63" i="165" s="1"/>
  <c r="AY63" i="165" s="1"/>
  <c r="AL63" i="165"/>
  <c r="AE63" i="165"/>
  <c r="AM63" i="165" s="1"/>
  <c r="M63" i="165"/>
  <c r="K63" i="165"/>
  <c r="J63" i="165"/>
  <c r="I63" i="165"/>
  <c r="H63" i="165"/>
  <c r="B63" i="165"/>
  <c r="AV62" i="165"/>
  <c r="AQ62" i="165"/>
  <c r="AW62" i="165" s="1"/>
  <c r="AL62" i="165"/>
  <c r="AE62" i="165"/>
  <c r="AM62" i="165" s="1"/>
  <c r="M62" i="165"/>
  <c r="K62" i="165"/>
  <c r="J62" i="165"/>
  <c r="I62" i="165"/>
  <c r="H62" i="165"/>
  <c r="B62" i="165"/>
  <c r="BH61" i="165"/>
  <c r="BG61" i="165"/>
  <c r="BO61" i="165" s="1"/>
  <c r="BF61" i="165"/>
  <c r="BE61" i="165"/>
  <c r="BD61" i="165"/>
  <c r="BC61" i="165"/>
  <c r="BK61" i="165" s="1"/>
  <c r="AY61" i="165"/>
  <c r="AQ61" i="165"/>
  <c r="AU61" i="165" s="1"/>
  <c r="AV61" i="165" s="1"/>
  <c r="AO61" i="165"/>
  <c r="AL61" i="165"/>
  <c r="AE61" i="165"/>
  <c r="AK61" i="165" s="1"/>
  <c r="M61" i="165"/>
  <c r="L61" i="165"/>
  <c r="K61" i="165"/>
  <c r="J61" i="165"/>
  <c r="I61" i="165"/>
  <c r="H61" i="165"/>
  <c r="B61" i="165"/>
  <c r="BH60" i="165"/>
  <c r="BG60" i="165"/>
  <c r="BI60" i="165" s="1"/>
  <c r="BE60" i="165"/>
  <c r="BD60" i="165"/>
  <c r="BC60" i="165"/>
  <c r="AY60" i="165"/>
  <c r="AQ60" i="165"/>
  <c r="AU60" i="165" s="1"/>
  <c r="AV60" i="165" s="1"/>
  <c r="AO60" i="165"/>
  <c r="AE60" i="165"/>
  <c r="AK60" i="165" s="1"/>
  <c r="AL60" i="165" s="1"/>
  <c r="M60" i="165"/>
  <c r="N60" i="165" s="1"/>
  <c r="L60" i="165"/>
  <c r="J60" i="165"/>
  <c r="I60" i="165"/>
  <c r="H60" i="165"/>
  <c r="BK60" i="165" s="1"/>
  <c r="B60" i="165"/>
  <c r="AY59" i="165"/>
  <c r="AQ59" i="165"/>
  <c r="AU59" i="165" s="1"/>
  <c r="AV59" i="165" s="1"/>
  <c r="AO59" i="165"/>
  <c r="AE59" i="165"/>
  <c r="AK59" i="165" s="1"/>
  <c r="M59" i="165"/>
  <c r="L59" i="165"/>
  <c r="J59" i="165"/>
  <c r="I59" i="165"/>
  <c r="H59" i="165"/>
  <c r="B59" i="165"/>
  <c r="BH58" i="165"/>
  <c r="BG58" i="165"/>
  <c r="BE58" i="165"/>
  <c r="BD58" i="165"/>
  <c r="BC58" i="165"/>
  <c r="AY58" i="165"/>
  <c r="AQ58" i="165"/>
  <c r="AU58" i="165" s="1"/>
  <c r="AO58" i="165"/>
  <c r="AK58" i="165"/>
  <c r="AL58" i="165" s="1"/>
  <c r="AE58" i="165"/>
  <c r="M58" i="165"/>
  <c r="L58" i="165"/>
  <c r="N58" i="165" s="1"/>
  <c r="J58" i="165"/>
  <c r="I58" i="165"/>
  <c r="H58" i="165"/>
  <c r="B58" i="165"/>
  <c r="BH57" i="165"/>
  <c r="BG57" i="165"/>
  <c r="BE57" i="165"/>
  <c r="BD57" i="165"/>
  <c r="BC57" i="165"/>
  <c r="AY57" i="165"/>
  <c r="AQ57" i="165"/>
  <c r="AU57" i="165" s="1"/>
  <c r="AO57" i="165"/>
  <c r="AK57" i="165"/>
  <c r="AL57" i="165" s="1"/>
  <c r="AE57" i="165"/>
  <c r="M57" i="165"/>
  <c r="L57" i="165"/>
  <c r="N57" i="165" s="1"/>
  <c r="J57" i="165"/>
  <c r="I57" i="165"/>
  <c r="H57" i="165"/>
  <c r="B57" i="165"/>
  <c r="BH56" i="165"/>
  <c r="BG56" i="165"/>
  <c r="BE56" i="165"/>
  <c r="BD56" i="165"/>
  <c r="BC56" i="165"/>
  <c r="AY56" i="165"/>
  <c r="AQ56" i="165"/>
  <c r="AU56" i="165" s="1"/>
  <c r="AO56" i="165"/>
  <c r="AK56" i="165"/>
  <c r="AL56" i="165" s="1"/>
  <c r="AE56" i="165"/>
  <c r="M56" i="165"/>
  <c r="L56" i="165"/>
  <c r="N56" i="165" s="1"/>
  <c r="J56" i="165"/>
  <c r="I56" i="165"/>
  <c r="H56" i="165"/>
  <c r="B56" i="165"/>
  <c r="AY55" i="165"/>
  <c r="AQ55" i="165"/>
  <c r="AU55" i="165" s="1"/>
  <c r="AV55" i="165" s="1"/>
  <c r="AO55" i="165"/>
  <c r="AE55" i="165"/>
  <c r="AK55" i="165" s="1"/>
  <c r="M55" i="165"/>
  <c r="L55" i="165"/>
  <c r="J55" i="165"/>
  <c r="I55" i="165"/>
  <c r="H55" i="165"/>
  <c r="B55" i="165"/>
  <c r="AY54" i="165"/>
  <c r="AQ54" i="165"/>
  <c r="AS54" i="165" s="1"/>
  <c r="AV54" i="165" s="1"/>
  <c r="AO54" i="165"/>
  <c r="AE54" i="165"/>
  <c r="AI54" i="165" s="1"/>
  <c r="AL54" i="165" s="1"/>
  <c r="M54" i="165"/>
  <c r="L54" i="165"/>
  <c r="K54" i="165"/>
  <c r="J54" i="165"/>
  <c r="H54" i="165"/>
  <c r="B54" i="165"/>
  <c r="BH53" i="165"/>
  <c r="BG53" i="165"/>
  <c r="BE53" i="165"/>
  <c r="BD53" i="165"/>
  <c r="BC53" i="165"/>
  <c r="AY53" i="165"/>
  <c r="AQ53" i="165"/>
  <c r="AU53" i="165" s="1"/>
  <c r="AV53" i="165" s="1"/>
  <c r="BA53" i="165" s="1"/>
  <c r="AO53" i="165"/>
  <c r="AE53" i="165"/>
  <c r="AK53" i="165" s="1"/>
  <c r="AL53" i="165" s="1"/>
  <c r="M53" i="165"/>
  <c r="L53" i="165"/>
  <c r="J53" i="165"/>
  <c r="I53" i="165"/>
  <c r="H53" i="165"/>
  <c r="B53" i="165"/>
  <c r="BH52" i="165"/>
  <c r="BG52" i="165"/>
  <c r="BI52" i="165" s="1"/>
  <c r="BF52" i="165"/>
  <c r="BE52" i="165"/>
  <c r="BD52" i="165"/>
  <c r="BC52" i="165"/>
  <c r="AY52" i="165"/>
  <c r="AQ52" i="165"/>
  <c r="AU52" i="165" s="1"/>
  <c r="AV52" i="165" s="1"/>
  <c r="AO52" i="165"/>
  <c r="AE52" i="165"/>
  <c r="AK52" i="165" s="1"/>
  <c r="AL52" i="165" s="1"/>
  <c r="M52" i="165"/>
  <c r="L52" i="165"/>
  <c r="J52" i="165"/>
  <c r="BM52" i="165" s="1"/>
  <c r="I52" i="165"/>
  <c r="H52" i="165"/>
  <c r="BK52" i="165" s="1"/>
  <c r="B52" i="165"/>
  <c r="BH51" i="165"/>
  <c r="BG51" i="165"/>
  <c r="BO51" i="165" s="1"/>
  <c r="BF51" i="165"/>
  <c r="BE51" i="165"/>
  <c r="BC51" i="165"/>
  <c r="AY51" i="165"/>
  <c r="AQ51" i="165"/>
  <c r="AS51" i="165" s="1"/>
  <c r="BD51" i="165" s="1"/>
  <c r="AO51" i="165"/>
  <c r="AE51" i="165"/>
  <c r="AI51" i="165" s="1"/>
  <c r="I51" i="165" s="1"/>
  <c r="M51" i="165"/>
  <c r="L51" i="165"/>
  <c r="K51" i="165"/>
  <c r="J51" i="165"/>
  <c r="H51" i="165"/>
  <c r="B51" i="165"/>
  <c r="AY50" i="165"/>
  <c r="AQ50" i="165"/>
  <c r="AT50" i="165" s="1"/>
  <c r="AO50" i="165"/>
  <c r="AE50" i="165"/>
  <c r="AI50" i="165" s="1"/>
  <c r="I50" i="165" s="1"/>
  <c r="M50" i="165"/>
  <c r="L50" i="165"/>
  <c r="K50" i="165"/>
  <c r="H50" i="165"/>
  <c r="B50" i="165"/>
  <c r="BK49" i="165"/>
  <c r="BH49" i="165"/>
  <c r="BI49" i="165" s="1"/>
  <c r="BG49" i="165"/>
  <c r="BF49" i="165"/>
  <c r="BD49" i="165"/>
  <c r="BC49" i="165"/>
  <c r="AY49" i="165"/>
  <c r="AQ49" i="165"/>
  <c r="AT49" i="165" s="1"/>
  <c r="BE49" i="165" s="1"/>
  <c r="AO49" i="165"/>
  <c r="AE49" i="165"/>
  <c r="AJ49" i="165" s="1"/>
  <c r="J49" i="165" s="1"/>
  <c r="M49" i="165"/>
  <c r="L49" i="165"/>
  <c r="K49" i="165"/>
  <c r="I49" i="165"/>
  <c r="H49" i="165"/>
  <c r="B49" i="165"/>
  <c r="BH48" i="165"/>
  <c r="BG48" i="165"/>
  <c r="BF48" i="165"/>
  <c r="BE48" i="165"/>
  <c r="BC48" i="165"/>
  <c r="AY48" i="165"/>
  <c r="AQ48" i="165"/>
  <c r="AS48" i="165" s="1"/>
  <c r="BD48" i="165" s="1"/>
  <c r="AO48" i="165"/>
  <c r="AE48" i="165"/>
  <c r="AI48" i="165" s="1"/>
  <c r="I48" i="165" s="1"/>
  <c r="M48" i="165"/>
  <c r="L48" i="165"/>
  <c r="K48" i="165"/>
  <c r="J48" i="165"/>
  <c r="H48" i="165"/>
  <c r="B48" i="165"/>
  <c r="BH47" i="165"/>
  <c r="BG47" i="165"/>
  <c r="BO47" i="165" s="1"/>
  <c r="BF47" i="165"/>
  <c r="BD47" i="165"/>
  <c r="BC47" i="165"/>
  <c r="BK47" i="165" s="1"/>
  <c r="AY47" i="165"/>
  <c r="AQ47" i="165"/>
  <c r="AT47" i="165" s="1"/>
  <c r="BE47" i="165" s="1"/>
  <c r="AO47" i="165"/>
  <c r="AE47" i="165"/>
  <c r="AJ47" i="165" s="1"/>
  <c r="J47" i="165" s="1"/>
  <c r="M47" i="165"/>
  <c r="L47" i="165"/>
  <c r="K47" i="165"/>
  <c r="I47" i="165"/>
  <c r="H47" i="165"/>
  <c r="B47" i="165"/>
  <c r="BH46" i="165"/>
  <c r="BI46" i="165" s="1"/>
  <c r="BG46" i="165"/>
  <c r="BF46" i="165"/>
  <c r="BE46" i="165"/>
  <c r="BC46" i="165"/>
  <c r="AY46" i="165"/>
  <c r="AQ46" i="165"/>
  <c r="AT46" i="165" s="1"/>
  <c r="AO46" i="165"/>
  <c r="AE46" i="165"/>
  <c r="AJ46" i="165" s="1"/>
  <c r="J46" i="165" s="1"/>
  <c r="M46" i="165"/>
  <c r="L46" i="165"/>
  <c r="K46" i="165"/>
  <c r="H46" i="165"/>
  <c r="B46" i="165"/>
  <c r="BH45" i="165"/>
  <c r="BG45" i="165"/>
  <c r="BF45" i="165"/>
  <c r="BE45" i="165"/>
  <c r="BC45" i="165"/>
  <c r="BK45" i="165" s="1"/>
  <c r="AY45" i="165"/>
  <c r="AQ45" i="165"/>
  <c r="AS45" i="165" s="1"/>
  <c r="AO45" i="165"/>
  <c r="AE45" i="165"/>
  <c r="AI45" i="165" s="1"/>
  <c r="M45" i="165"/>
  <c r="BP45" i="165" s="1"/>
  <c r="L45" i="165"/>
  <c r="K45" i="165"/>
  <c r="J45" i="165"/>
  <c r="H45" i="165"/>
  <c r="B45" i="165"/>
  <c r="BH44" i="165"/>
  <c r="BG44" i="165"/>
  <c r="BI44" i="165" s="1"/>
  <c r="BF44" i="165"/>
  <c r="BC44" i="165"/>
  <c r="AY44" i="165"/>
  <c r="AQ44" i="165"/>
  <c r="AS44" i="165" s="1"/>
  <c r="BD44" i="165" s="1"/>
  <c r="AO44" i="165"/>
  <c r="AE44" i="165"/>
  <c r="AI44" i="165" s="1"/>
  <c r="M44" i="165"/>
  <c r="BP44" i="165" s="1"/>
  <c r="L44" i="165"/>
  <c r="K44" i="165"/>
  <c r="H44" i="165"/>
  <c r="B44" i="165"/>
  <c r="BK43" i="165"/>
  <c r="BH43" i="165"/>
  <c r="BG43" i="165"/>
  <c r="BF43" i="165"/>
  <c r="BE43" i="165"/>
  <c r="BD43" i="165"/>
  <c r="BC43" i="165"/>
  <c r="AY43" i="165"/>
  <c r="AV43" i="165"/>
  <c r="AQ43" i="165"/>
  <c r="AT43" i="165" s="1"/>
  <c r="AO43" i="165"/>
  <c r="AE43" i="165"/>
  <c r="AJ43" i="165" s="1"/>
  <c r="J43" i="165" s="1"/>
  <c r="N43" i="165"/>
  <c r="M43" i="165"/>
  <c r="L43" i="165"/>
  <c r="K43" i="165"/>
  <c r="BN43" i="165" s="1"/>
  <c r="I43" i="165"/>
  <c r="H43" i="165"/>
  <c r="B43" i="165"/>
  <c r="BH42" i="165"/>
  <c r="BG42" i="165"/>
  <c r="BF42" i="165"/>
  <c r="BE42" i="165"/>
  <c r="BC42" i="165"/>
  <c r="BK42" i="165" s="1"/>
  <c r="AY42" i="165"/>
  <c r="AQ42" i="165"/>
  <c r="AS42" i="165" s="1"/>
  <c r="BD42" i="165" s="1"/>
  <c r="AO42" i="165"/>
  <c r="AE42" i="165"/>
  <c r="AI42" i="165" s="1"/>
  <c r="I42" i="165" s="1"/>
  <c r="M42" i="165"/>
  <c r="L42" i="165"/>
  <c r="N42" i="165" s="1"/>
  <c r="K42" i="165"/>
  <c r="J42" i="165"/>
  <c r="H42" i="165"/>
  <c r="B42" i="165"/>
  <c r="BH41" i="165"/>
  <c r="BG41" i="165"/>
  <c r="BF41" i="165"/>
  <c r="BD41" i="165"/>
  <c r="BC41" i="165"/>
  <c r="BK41" i="165" s="1"/>
  <c r="AY41" i="165"/>
  <c r="AQ41" i="165"/>
  <c r="AT41" i="165" s="1"/>
  <c r="BE41" i="165" s="1"/>
  <c r="AO41" i="165"/>
  <c r="AE41" i="165"/>
  <c r="AJ41" i="165" s="1"/>
  <c r="J41" i="165" s="1"/>
  <c r="M41" i="165"/>
  <c r="L41" i="165"/>
  <c r="N41" i="165" s="1"/>
  <c r="K41" i="165"/>
  <c r="BN41" i="165" s="1"/>
  <c r="I41" i="165"/>
  <c r="H41" i="165"/>
  <c r="B41" i="165"/>
  <c r="BH40" i="165"/>
  <c r="BG40" i="165"/>
  <c r="BF40" i="165"/>
  <c r="BE40" i="165"/>
  <c r="BM40" i="165" s="1"/>
  <c r="BC40" i="165"/>
  <c r="AY40" i="165"/>
  <c r="AQ40" i="165"/>
  <c r="AS40" i="165" s="1"/>
  <c r="BD40" i="165" s="1"/>
  <c r="AO40" i="165"/>
  <c r="AE40" i="165"/>
  <c r="AI40" i="165" s="1"/>
  <c r="I40" i="165" s="1"/>
  <c r="M40" i="165"/>
  <c r="L40" i="165"/>
  <c r="K40" i="165"/>
  <c r="BN40" i="165" s="1"/>
  <c r="J40" i="165"/>
  <c r="H40" i="165"/>
  <c r="B40" i="165"/>
  <c r="BP39" i="165"/>
  <c r="BH39" i="165"/>
  <c r="BG39" i="165"/>
  <c r="BF39" i="165"/>
  <c r="BD39" i="165"/>
  <c r="BC39" i="165"/>
  <c r="AY39" i="165"/>
  <c r="AQ39" i="165"/>
  <c r="AO39" i="165"/>
  <c r="AE39" i="165"/>
  <c r="AJ39" i="165" s="1"/>
  <c r="M39" i="165"/>
  <c r="L39" i="165"/>
  <c r="N39" i="165" s="1"/>
  <c r="K39" i="165"/>
  <c r="I39" i="165"/>
  <c r="H39" i="165"/>
  <c r="B39" i="165"/>
  <c r="BH38" i="165"/>
  <c r="BG38" i="165"/>
  <c r="BF38" i="165"/>
  <c r="BE38" i="165"/>
  <c r="BC38" i="165"/>
  <c r="AY38" i="165"/>
  <c r="AQ38" i="165"/>
  <c r="AS38" i="165" s="1"/>
  <c r="AO38" i="165"/>
  <c r="AE38" i="165"/>
  <c r="AI38" i="165" s="1"/>
  <c r="M38" i="165"/>
  <c r="L38" i="165"/>
  <c r="N38" i="165" s="1"/>
  <c r="K38" i="165"/>
  <c r="J38" i="165"/>
  <c r="H38" i="165"/>
  <c r="B38" i="165"/>
  <c r="BH37" i="165"/>
  <c r="BG37" i="165"/>
  <c r="BO37" i="165" s="1"/>
  <c r="BE37" i="165"/>
  <c r="BM37" i="165" s="1"/>
  <c r="BD37" i="165"/>
  <c r="BC37" i="165"/>
  <c r="AY37" i="165"/>
  <c r="AQ37" i="165"/>
  <c r="AU37" i="165" s="1"/>
  <c r="AO37" i="165"/>
  <c r="AE37" i="165"/>
  <c r="AK37" i="165" s="1"/>
  <c r="M37" i="165"/>
  <c r="L37" i="165"/>
  <c r="N37" i="165" s="1"/>
  <c r="J37" i="165"/>
  <c r="I37" i="165"/>
  <c r="H37" i="165"/>
  <c r="BK37" i="165" s="1"/>
  <c r="B37" i="165"/>
  <c r="BH36" i="165"/>
  <c r="BP36" i="165" s="1"/>
  <c r="BG36" i="165"/>
  <c r="BO36" i="165" s="1"/>
  <c r="BE36" i="165"/>
  <c r="BM36" i="165" s="1"/>
  <c r="BD36" i="165"/>
  <c r="BC36" i="165"/>
  <c r="AY36" i="165"/>
  <c r="AQ36" i="165"/>
  <c r="AO36" i="165"/>
  <c r="AE36" i="165"/>
  <c r="AK36" i="165" s="1"/>
  <c r="M36" i="165"/>
  <c r="N36" i="165" s="1"/>
  <c r="L36" i="165"/>
  <c r="J36" i="165"/>
  <c r="I36" i="165"/>
  <c r="BL36" i="165" s="1"/>
  <c r="H36" i="165"/>
  <c r="BK36" i="165" s="1"/>
  <c r="B36" i="165"/>
  <c r="BH35" i="165"/>
  <c r="BG35" i="165"/>
  <c r="BI35" i="165" s="1"/>
  <c r="BE35" i="165"/>
  <c r="BD35" i="165"/>
  <c r="BC35" i="165"/>
  <c r="AY35" i="165"/>
  <c r="AQ35" i="165"/>
  <c r="AU35" i="165" s="1"/>
  <c r="AO35" i="165"/>
  <c r="AE35" i="165"/>
  <c r="AK35" i="165" s="1"/>
  <c r="M35" i="165"/>
  <c r="N35" i="165" s="1"/>
  <c r="L35" i="165"/>
  <c r="J35" i="165"/>
  <c r="I35" i="165"/>
  <c r="BL35" i="165" s="1"/>
  <c r="H35" i="165"/>
  <c r="B35" i="165"/>
  <c r="BH34" i="165"/>
  <c r="BP34" i="165" s="1"/>
  <c r="BG34" i="165"/>
  <c r="BE34" i="165"/>
  <c r="BD34" i="165"/>
  <c r="BC34" i="165"/>
  <c r="BK34" i="165" s="1"/>
  <c r="AY34" i="165"/>
  <c r="AQ34" i="165"/>
  <c r="AU34" i="165" s="1"/>
  <c r="AO34" i="165"/>
  <c r="AE34" i="165"/>
  <c r="AK34" i="165" s="1"/>
  <c r="M34" i="165"/>
  <c r="L34" i="165"/>
  <c r="N34" i="165" s="1"/>
  <c r="J34" i="165"/>
  <c r="I34" i="165"/>
  <c r="H34" i="165"/>
  <c r="B34" i="165"/>
  <c r="BO33" i="165"/>
  <c r="BH33" i="165"/>
  <c r="BP33" i="165" s="1"/>
  <c r="BG33" i="165"/>
  <c r="BE33" i="165"/>
  <c r="BD33" i="165"/>
  <c r="BC33" i="165"/>
  <c r="AY33" i="165"/>
  <c r="AQ33" i="165"/>
  <c r="AU33" i="165" s="1"/>
  <c r="AO33" i="165"/>
  <c r="AE33" i="165"/>
  <c r="AK33" i="165" s="1"/>
  <c r="M33" i="165"/>
  <c r="L33" i="165"/>
  <c r="N33" i="165" s="1"/>
  <c r="J33" i="165"/>
  <c r="I33" i="165"/>
  <c r="H33" i="165"/>
  <c r="B33" i="165"/>
  <c r="BH32" i="165"/>
  <c r="BP32" i="165" s="1"/>
  <c r="BG32" i="165"/>
  <c r="BE32" i="165"/>
  <c r="BD32" i="165"/>
  <c r="BC32" i="165"/>
  <c r="AY32" i="165"/>
  <c r="AQ32" i="165"/>
  <c r="AO32" i="165"/>
  <c r="AE32" i="165"/>
  <c r="AK32" i="165" s="1"/>
  <c r="M32" i="165"/>
  <c r="L32" i="165"/>
  <c r="N32" i="165" s="1"/>
  <c r="J32" i="165"/>
  <c r="I32" i="165"/>
  <c r="H32" i="165"/>
  <c r="B32" i="165"/>
  <c r="BO31" i="165"/>
  <c r="BH31" i="165"/>
  <c r="BG31" i="165"/>
  <c r="BI31" i="165" s="1"/>
  <c r="BE31" i="165"/>
  <c r="BD31" i="165"/>
  <c r="BC31" i="165"/>
  <c r="AY31" i="165"/>
  <c r="AQ31" i="165"/>
  <c r="AU31" i="165" s="1"/>
  <c r="AO31" i="165"/>
  <c r="AE31" i="165"/>
  <c r="AK31" i="165" s="1"/>
  <c r="M31" i="165"/>
  <c r="L31" i="165"/>
  <c r="J31" i="165"/>
  <c r="I31" i="165"/>
  <c r="H31" i="165"/>
  <c r="B31" i="165"/>
  <c r="BP30" i="165"/>
  <c r="BH30" i="165"/>
  <c r="BG30" i="165"/>
  <c r="BE30" i="165"/>
  <c r="BD30" i="165"/>
  <c r="BC30" i="165"/>
  <c r="AY30" i="165"/>
  <c r="AQ30" i="165"/>
  <c r="AU30" i="165" s="1"/>
  <c r="AO30" i="165"/>
  <c r="AE30" i="165"/>
  <c r="AK30" i="165" s="1"/>
  <c r="M30" i="165"/>
  <c r="L30" i="165"/>
  <c r="N30" i="165" s="1"/>
  <c r="J30" i="165"/>
  <c r="I30" i="165"/>
  <c r="H30" i="165"/>
  <c r="B30" i="165"/>
  <c r="BH29" i="165"/>
  <c r="BG29" i="165"/>
  <c r="BO29" i="165" s="1"/>
  <c r="BE29" i="165"/>
  <c r="BM29" i="165" s="1"/>
  <c r="BD29" i="165"/>
  <c r="BC29" i="165"/>
  <c r="AY29" i="165"/>
  <c r="AQ29" i="165"/>
  <c r="AU29" i="165" s="1"/>
  <c r="AO29" i="165"/>
  <c r="AE29" i="165"/>
  <c r="AK29" i="165" s="1"/>
  <c r="M29" i="165"/>
  <c r="L29" i="165"/>
  <c r="N29" i="165" s="1"/>
  <c r="J29" i="165"/>
  <c r="I29" i="165"/>
  <c r="H29" i="165"/>
  <c r="BK29" i="165" s="1"/>
  <c r="B29" i="165"/>
  <c r="BH28" i="165"/>
  <c r="BP28" i="165" s="1"/>
  <c r="BG28" i="165"/>
  <c r="BO28" i="165" s="1"/>
  <c r="BE28" i="165"/>
  <c r="BM28" i="165" s="1"/>
  <c r="BD28" i="165"/>
  <c r="BC28" i="165"/>
  <c r="AY28" i="165"/>
  <c r="AQ28" i="165"/>
  <c r="AU28" i="165" s="1"/>
  <c r="AO28" i="165"/>
  <c r="AE28" i="165"/>
  <c r="AK28" i="165" s="1"/>
  <c r="M28" i="165"/>
  <c r="N28" i="165" s="1"/>
  <c r="L28" i="165"/>
  <c r="J28" i="165"/>
  <c r="I28" i="165"/>
  <c r="BL28" i="165" s="1"/>
  <c r="H28" i="165"/>
  <c r="BK28" i="165" s="1"/>
  <c r="B28" i="165"/>
  <c r="BH27" i="165"/>
  <c r="BG27" i="165"/>
  <c r="BI27" i="165" s="1"/>
  <c r="BE27" i="165"/>
  <c r="BD27" i="165"/>
  <c r="BC27" i="165"/>
  <c r="AY27" i="165"/>
  <c r="AQ27" i="165"/>
  <c r="AO27" i="165"/>
  <c r="AE27" i="165"/>
  <c r="AK27" i="165" s="1"/>
  <c r="M27" i="165"/>
  <c r="N27" i="165" s="1"/>
  <c r="L27" i="165"/>
  <c r="J27" i="165"/>
  <c r="I27" i="165"/>
  <c r="BL27" i="165" s="1"/>
  <c r="H27" i="165"/>
  <c r="B27" i="165"/>
  <c r="BH26" i="165"/>
  <c r="BG26" i="165"/>
  <c r="BO26" i="165" s="1"/>
  <c r="BF26" i="165"/>
  <c r="BC26" i="165"/>
  <c r="AY26" i="165"/>
  <c r="AQ26" i="165"/>
  <c r="AT26" i="165" s="1"/>
  <c r="BE26" i="165" s="1"/>
  <c r="AO26" i="165"/>
  <c r="AE26" i="165"/>
  <c r="AJ26" i="165" s="1"/>
  <c r="J26" i="165" s="1"/>
  <c r="M26" i="165"/>
  <c r="BP26" i="165" s="1"/>
  <c r="L26" i="165"/>
  <c r="K26" i="165"/>
  <c r="H26" i="165"/>
  <c r="B26" i="165"/>
  <c r="BK25" i="165"/>
  <c r="BH25" i="165"/>
  <c r="BG25" i="165"/>
  <c r="BF25" i="165"/>
  <c r="BD25" i="165"/>
  <c r="AY25" i="165"/>
  <c r="AQ25" i="165"/>
  <c r="AT25" i="165" s="1"/>
  <c r="BE25" i="165" s="1"/>
  <c r="AE25" i="165"/>
  <c r="AJ25" i="165" s="1"/>
  <c r="M25" i="165"/>
  <c r="L25" i="165"/>
  <c r="K25" i="165"/>
  <c r="BN25" i="165" s="1"/>
  <c r="I25" i="165"/>
  <c r="B25" i="165"/>
  <c r="BH24" i="165"/>
  <c r="BI24" i="165" s="1"/>
  <c r="BG24" i="165"/>
  <c r="BF24" i="165"/>
  <c r="BC24" i="165"/>
  <c r="AY24" i="165"/>
  <c r="AQ24" i="165"/>
  <c r="AT24" i="165" s="1"/>
  <c r="BE24" i="165" s="1"/>
  <c r="AO24" i="165"/>
  <c r="AE24" i="165"/>
  <c r="AJ24" i="165" s="1"/>
  <c r="J24" i="165" s="1"/>
  <c r="M24" i="165"/>
  <c r="L24" i="165"/>
  <c r="K24" i="165"/>
  <c r="H24" i="165"/>
  <c r="B24" i="165"/>
  <c r="BH23" i="165"/>
  <c r="BG23" i="165"/>
  <c r="BO23" i="165" s="1"/>
  <c r="BF23" i="165"/>
  <c r="BD23" i="165"/>
  <c r="BC23" i="165"/>
  <c r="AY23" i="165"/>
  <c r="AQ23" i="165"/>
  <c r="AT23" i="165" s="1"/>
  <c r="BE23" i="165" s="1"/>
  <c r="AO23" i="165"/>
  <c r="AE23" i="165"/>
  <c r="AJ23" i="165" s="1"/>
  <c r="J23" i="165" s="1"/>
  <c r="M23" i="165"/>
  <c r="L23" i="165"/>
  <c r="K23" i="165"/>
  <c r="I23" i="165"/>
  <c r="H23" i="165"/>
  <c r="B23" i="165"/>
  <c r="BH22" i="165"/>
  <c r="BG22" i="165"/>
  <c r="BF22" i="165"/>
  <c r="BN22" i="165" s="1"/>
  <c r="BE22" i="165"/>
  <c r="BC22" i="165"/>
  <c r="AY22" i="165"/>
  <c r="AS22" i="165"/>
  <c r="BD22" i="165" s="1"/>
  <c r="AQ22" i="165"/>
  <c r="AO22" i="165"/>
  <c r="AE22" i="165"/>
  <c r="AI22" i="165" s="1"/>
  <c r="AL22" i="165" s="1"/>
  <c r="M22" i="165"/>
  <c r="L22" i="165"/>
  <c r="K22" i="165"/>
  <c r="J22" i="165"/>
  <c r="H22" i="165"/>
  <c r="B22" i="165"/>
  <c r="BH21" i="165"/>
  <c r="BG21" i="165"/>
  <c r="BF21" i="165"/>
  <c r="BC21" i="165"/>
  <c r="AY21" i="165"/>
  <c r="AQ21" i="165"/>
  <c r="AT21" i="165" s="1"/>
  <c r="BE21" i="165" s="1"/>
  <c r="AO21" i="165"/>
  <c r="AE21" i="165"/>
  <c r="AI21" i="165" s="1"/>
  <c r="M21" i="165"/>
  <c r="L21" i="165"/>
  <c r="K21" i="165"/>
  <c r="H21" i="165"/>
  <c r="B21" i="165"/>
  <c r="BO20" i="165"/>
  <c r="BH20" i="165"/>
  <c r="BG20" i="165"/>
  <c r="BI20" i="165" s="1"/>
  <c r="BF20" i="165"/>
  <c r="BD20" i="165"/>
  <c r="BC20" i="165"/>
  <c r="AY20" i="165"/>
  <c r="AQ20" i="165"/>
  <c r="AT20" i="165" s="1"/>
  <c r="AO20" i="165"/>
  <c r="AE20" i="165"/>
  <c r="AJ20" i="165" s="1"/>
  <c r="M20" i="165"/>
  <c r="L20" i="165"/>
  <c r="K20" i="165"/>
  <c r="I20" i="165"/>
  <c r="H20" i="165"/>
  <c r="B20" i="165"/>
  <c r="BO19" i="165"/>
  <c r="BH19" i="165"/>
  <c r="BG19" i="165"/>
  <c r="BI19" i="165" s="1"/>
  <c r="BF19" i="165"/>
  <c r="BE19" i="165"/>
  <c r="BC19" i="165"/>
  <c r="AY19" i="165"/>
  <c r="AQ19" i="165"/>
  <c r="AS19" i="165" s="1"/>
  <c r="AO19" i="165"/>
  <c r="AE19" i="165"/>
  <c r="AI19" i="165" s="1"/>
  <c r="M19" i="165"/>
  <c r="L19" i="165"/>
  <c r="K19" i="165"/>
  <c r="J19" i="165"/>
  <c r="H19" i="165"/>
  <c r="B19" i="165"/>
  <c r="BH18" i="165"/>
  <c r="BG18" i="165"/>
  <c r="BE18" i="165"/>
  <c r="BD18" i="165"/>
  <c r="BC18" i="165"/>
  <c r="AY18" i="165"/>
  <c r="AQ18" i="165"/>
  <c r="AU18" i="165" s="1"/>
  <c r="AO18" i="165"/>
  <c r="AE18" i="165"/>
  <c r="AK18" i="165" s="1"/>
  <c r="M18" i="165"/>
  <c r="L18" i="165"/>
  <c r="N18" i="165" s="1"/>
  <c r="J18" i="165"/>
  <c r="I18" i="165"/>
  <c r="H18" i="165"/>
  <c r="B18" i="165"/>
  <c r="BH17" i="165"/>
  <c r="BG17" i="165"/>
  <c r="BE17" i="165"/>
  <c r="BD17" i="165"/>
  <c r="BC17" i="165"/>
  <c r="AY17" i="165"/>
  <c r="AQ17" i="165"/>
  <c r="AU17" i="165" s="1"/>
  <c r="AO17" i="165"/>
  <c r="AE17" i="165"/>
  <c r="AK17" i="165" s="1"/>
  <c r="M17" i="165"/>
  <c r="L17" i="165"/>
  <c r="N17" i="165" s="1"/>
  <c r="J17" i="165"/>
  <c r="I17" i="165"/>
  <c r="H17" i="165"/>
  <c r="B17" i="165"/>
  <c r="BO16" i="165"/>
  <c r="BH16" i="165"/>
  <c r="BG16" i="165"/>
  <c r="BF16" i="165"/>
  <c r="BE16" i="165"/>
  <c r="BC16" i="165"/>
  <c r="AY16" i="165"/>
  <c r="AQ16" i="165"/>
  <c r="AS16" i="165" s="1"/>
  <c r="AO16" i="165"/>
  <c r="AE16" i="165"/>
  <c r="AI16" i="165" s="1"/>
  <c r="M16" i="165"/>
  <c r="L16" i="165"/>
  <c r="N16" i="165" s="1"/>
  <c r="K16" i="165"/>
  <c r="J16" i="165"/>
  <c r="H16" i="165"/>
  <c r="B16" i="165"/>
  <c r="BO15" i="165"/>
  <c r="BH15" i="165"/>
  <c r="BG15" i="165"/>
  <c r="BF15" i="165"/>
  <c r="BE15" i="165"/>
  <c r="BC15" i="165"/>
  <c r="AY15" i="165"/>
  <c r="AQ15" i="165"/>
  <c r="AS15" i="165" s="1"/>
  <c r="AO15" i="165"/>
  <c r="AE15" i="165"/>
  <c r="AI15" i="165" s="1"/>
  <c r="M15" i="165"/>
  <c r="L15" i="165"/>
  <c r="N15" i="165" s="1"/>
  <c r="K15" i="165"/>
  <c r="J15" i="165"/>
  <c r="H15" i="165"/>
  <c r="B15" i="165"/>
  <c r="AY14" i="165"/>
  <c r="AS14" i="165"/>
  <c r="AQ14" i="165"/>
  <c r="AT14" i="165" s="1"/>
  <c r="AO14" i="165"/>
  <c r="AE14" i="165"/>
  <c r="AI14" i="165" s="1"/>
  <c r="N14" i="165"/>
  <c r="M14" i="165"/>
  <c r="L14" i="165"/>
  <c r="K14" i="165"/>
  <c r="H14" i="165"/>
  <c r="B14" i="165"/>
  <c r="BH13" i="165"/>
  <c r="BP13" i="165" s="1"/>
  <c r="BG13" i="165"/>
  <c r="BI13" i="165" s="1"/>
  <c r="BQ13" i="165" s="1"/>
  <c r="BF13" i="165"/>
  <c r="BD13" i="165"/>
  <c r="BC13" i="165"/>
  <c r="BK13" i="165" s="1"/>
  <c r="AY13" i="165"/>
  <c r="AQ13" i="165"/>
  <c r="AT13" i="165" s="1"/>
  <c r="AO13" i="165"/>
  <c r="AE13" i="165"/>
  <c r="AJ13" i="165" s="1"/>
  <c r="N13" i="165"/>
  <c r="M13" i="165"/>
  <c r="L13" i="165"/>
  <c r="K13" i="165"/>
  <c r="BN13" i="165" s="1"/>
  <c r="I13" i="165"/>
  <c r="H13" i="165"/>
  <c r="B13" i="165"/>
  <c r="BH12" i="165"/>
  <c r="BP12" i="165" s="1"/>
  <c r="BG12" i="165"/>
  <c r="BF12" i="165"/>
  <c r="BE12" i="165"/>
  <c r="BC12" i="165"/>
  <c r="BK12" i="165" s="1"/>
  <c r="AY12" i="165"/>
  <c r="AQ12" i="165"/>
  <c r="AS12" i="165" s="1"/>
  <c r="AO12" i="165"/>
  <c r="AE12" i="165"/>
  <c r="AI12" i="165" s="1"/>
  <c r="M12" i="165"/>
  <c r="L12" i="165"/>
  <c r="N12" i="165" s="1"/>
  <c r="K12" i="165"/>
  <c r="BN12" i="165" s="1"/>
  <c r="J12" i="165"/>
  <c r="H12" i="165"/>
  <c r="B12" i="165"/>
  <c r="BI11" i="165"/>
  <c r="BH11" i="165"/>
  <c r="BG11" i="165"/>
  <c r="BF11" i="165"/>
  <c r="BC11" i="165"/>
  <c r="AY11" i="165"/>
  <c r="AQ11" i="165"/>
  <c r="AT11" i="165" s="1"/>
  <c r="BE11" i="165" s="1"/>
  <c r="AO11" i="165"/>
  <c r="AI11" i="165"/>
  <c r="AL11" i="165" s="1"/>
  <c r="AE11" i="165"/>
  <c r="AJ11" i="165" s="1"/>
  <c r="J11" i="165" s="1"/>
  <c r="M11" i="165"/>
  <c r="L11" i="165"/>
  <c r="N11" i="165" s="1"/>
  <c r="K11" i="165"/>
  <c r="H11" i="165"/>
  <c r="B11" i="165"/>
  <c r="BH10" i="165"/>
  <c r="BP10" i="165" s="1"/>
  <c r="BG10" i="165"/>
  <c r="BF10" i="165"/>
  <c r="BD10" i="165"/>
  <c r="BL10" i="165" s="1"/>
  <c r="BC10" i="165"/>
  <c r="AY10" i="165"/>
  <c r="AQ10" i="165"/>
  <c r="AT10" i="165" s="1"/>
  <c r="BE10" i="165" s="1"/>
  <c r="AO10" i="165"/>
  <c r="AE10" i="165"/>
  <c r="AJ10" i="165" s="1"/>
  <c r="M10" i="165"/>
  <c r="L10" i="165"/>
  <c r="K10" i="165"/>
  <c r="I10" i="165"/>
  <c r="H10" i="165"/>
  <c r="B10" i="165"/>
  <c r="BH9" i="165"/>
  <c r="BP9" i="165" s="1"/>
  <c r="BG9" i="165"/>
  <c r="BF9" i="165"/>
  <c r="BE9" i="165"/>
  <c r="BM9" i="165" s="1"/>
  <c r="BC9" i="165"/>
  <c r="AY9" i="165"/>
  <c r="AQ9" i="165"/>
  <c r="AS9" i="165" s="1"/>
  <c r="AO9" i="165"/>
  <c r="AI9" i="165"/>
  <c r="AE9" i="165"/>
  <c r="M9" i="165"/>
  <c r="L9" i="165"/>
  <c r="K9" i="165"/>
  <c r="J9" i="165"/>
  <c r="H9" i="165"/>
  <c r="B9" i="165"/>
  <c r="L21" i="169" l="1"/>
  <c r="M21" i="169"/>
  <c r="G23" i="169"/>
  <c r="H22" i="169"/>
  <c r="I22" i="169" s="1"/>
  <c r="D23" i="169"/>
  <c r="K22" i="169"/>
  <c r="N22" i="169" s="1"/>
  <c r="AO63" i="165"/>
  <c r="L63" i="165"/>
  <c r="AL67" i="165"/>
  <c r="K67" i="165"/>
  <c r="BP75" i="165"/>
  <c r="BG105" i="165"/>
  <c r="AY105" i="165"/>
  <c r="AO113" i="165"/>
  <c r="L113" i="165"/>
  <c r="AY113" i="165"/>
  <c r="BG113" i="165"/>
  <c r="BG123" i="165"/>
  <c r="BI123" i="165" s="1"/>
  <c r="AY123" i="165"/>
  <c r="BP124" i="165"/>
  <c r="BG171" i="165"/>
  <c r="BI171" i="165" s="1"/>
  <c r="AY171" i="165"/>
  <c r="L228" i="165"/>
  <c r="AO228" i="165"/>
  <c r="L230" i="165"/>
  <c r="AO230" i="165"/>
  <c r="L242" i="165"/>
  <c r="AO242" i="165"/>
  <c r="BI492" i="165"/>
  <c r="BP492" i="165"/>
  <c r="AV520" i="165"/>
  <c r="BD520" i="165"/>
  <c r="BO12" i="165"/>
  <c r="BM15" i="165"/>
  <c r="BM16" i="165"/>
  <c r="BL17" i="165"/>
  <c r="BN19" i="165"/>
  <c r="BN20" i="165"/>
  <c r="N21" i="165"/>
  <c r="AS21" i="165"/>
  <c r="BD21" i="165" s="1"/>
  <c r="AI24" i="165"/>
  <c r="AL24" i="165" s="1"/>
  <c r="BO25" i="165"/>
  <c r="AS26" i="165"/>
  <c r="BD26" i="165" s="1"/>
  <c r="BK27" i="165"/>
  <c r="BP27" i="165"/>
  <c r="BO30" i="165"/>
  <c r="BL33" i="165"/>
  <c r="BL34" i="165"/>
  <c r="BI34" i="165"/>
  <c r="BK35" i="165"/>
  <c r="BP35" i="165"/>
  <c r="BO38" i="165"/>
  <c r="BO39" i="165"/>
  <c r="BO41" i="165"/>
  <c r="AT44" i="165"/>
  <c r="BE44" i="165" s="1"/>
  <c r="BM46" i="165"/>
  <c r="AV48" i="165"/>
  <c r="N49" i="165"/>
  <c r="AS50" i="165"/>
  <c r="BK51" i="165"/>
  <c r="N53" i="165"/>
  <c r="BQ60" i="165"/>
  <c r="BI61" i="165"/>
  <c r="BK75" i="165"/>
  <c r="BN76" i="165"/>
  <c r="BK78" i="165"/>
  <c r="BN80" i="165"/>
  <c r="BK82" i="165"/>
  <c r="BN84" i="165"/>
  <c r="BK86" i="165"/>
  <c r="BN88" i="165"/>
  <c r="BO89" i="165"/>
  <c r="AL100" i="165"/>
  <c r="K100" i="165"/>
  <c r="BN117" i="165"/>
  <c r="AO120" i="165"/>
  <c r="L120" i="165"/>
  <c r="BK130" i="165"/>
  <c r="BL133" i="165"/>
  <c r="BL147" i="165"/>
  <c r="BK152" i="165"/>
  <c r="BI154" i="165"/>
  <c r="BN154" i="165"/>
  <c r="BK155" i="165"/>
  <c r="BP155" i="165"/>
  <c r="N166" i="165"/>
  <c r="L171" i="165"/>
  <c r="N171" i="165" s="1"/>
  <c r="AO171" i="165"/>
  <c r="BK180" i="165"/>
  <c r="BP180" i="165"/>
  <c r="BL181" i="165"/>
  <c r="BN191" i="165"/>
  <c r="AL202" i="165"/>
  <c r="K202" i="165"/>
  <c r="L236" i="165"/>
  <c r="AO236" i="165"/>
  <c r="BG246" i="165"/>
  <c r="AY246" i="165"/>
  <c r="BG258" i="165"/>
  <c r="AY258" i="165"/>
  <c r="BP344" i="165"/>
  <c r="BK353" i="165"/>
  <c r="AO360" i="165"/>
  <c r="L360" i="165"/>
  <c r="N360" i="165" s="1"/>
  <c r="BK361" i="165"/>
  <c r="AL416" i="165"/>
  <c r="K416" i="165"/>
  <c r="BN10" i="165"/>
  <c r="BO13" i="165"/>
  <c r="BN15" i="165"/>
  <c r="BN16" i="165"/>
  <c r="BM17" i="165"/>
  <c r="BK18" i="165"/>
  <c r="BM18" i="165"/>
  <c r="N19" i="165"/>
  <c r="N20" i="165"/>
  <c r="BQ20" i="165"/>
  <c r="BP21" i="165"/>
  <c r="BK22" i="165"/>
  <c r="BP22" i="165"/>
  <c r="BP23" i="165"/>
  <c r="BN24" i="165"/>
  <c r="N25" i="165"/>
  <c r="AI26" i="165"/>
  <c r="I26" i="165" s="1"/>
  <c r="BO27" i="165"/>
  <c r="BP29" i="165"/>
  <c r="BK30" i="165"/>
  <c r="N31" i="165"/>
  <c r="BK32" i="165"/>
  <c r="BM32" i="165"/>
  <c r="BM33" i="165"/>
  <c r="BO35" i="165"/>
  <c r="BP37" i="165"/>
  <c r="BK38" i="165"/>
  <c r="BP38" i="165"/>
  <c r="BK39" i="165"/>
  <c r="AV40" i="165"/>
  <c r="AV42" i="165"/>
  <c r="BO43" i="165"/>
  <c r="BM45" i="165"/>
  <c r="BO48" i="165"/>
  <c r="BO49" i="165"/>
  <c r="BI51" i="165"/>
  <c r="BO53" i="165"/>
  <c r="BL56" i="165"/>
  <c r="BL57" i="165"/>
  <c r="BL58" i="165"/>
  <c r="K60" i="165"/>
  <c r="N61" i="165"/>
  <c r="N73" i="165"/>
  <c r="N74" i="165"/>
  <c r="BK98" i="165"/>
  <c r="BG107" i="165"/>
  <c r="AY107" i="165"/>
  <c r="BK110" i="165"/>
  <c r="BP110" i="165"/>
  <c r="BN115" i="165"/>
  <c r="BG117" i="165"/>
  <c r="L123" i="165"/>
  <c r="BO123" i="165" s="1"/>
  <c r="AO123" i="165"/>
  <c r="BM127" i="165"/>
  <c r="AO135" i="165"/>
  <c r="L135" i="165"/>
  <c r="N135" i="165" s="1"/>
  <c r="AO149" i="165"/>
  <c r="L149" i="165"/>
  <c r="BO151" i="165"/>
  <c r="BI151" i="165"/>
  <c r="BK178" i="165"/>
  <c r="BP178" i="165"/>
  <c r="BQ181" i="165"/>
  <c r="BN182" i="165"/>
  <c r="N183" i="165"/>
  <c r="BK184" i="165"/>
  <c r="BP184" i="165"/>
  <c r="BN190" i="165"/>
  <c r="BP206" i="165"/>
  <c r="AY234" i="165"/>
  <c r="AO238" i="165"/>
  <c r="BG242" i="165"/>
  <c r="AY242" i="165"/>
  <c r="L258" i="165"/>
  <c r="AO258" i="165"/>
  <c r="AO263" i="165"/>
  <c r="AY264" i="165"/>
  <c r="AO347" i="165"/>
  <c r="L347" i="165"/>
  <c r="N347" i="165" s="1"/>
  <c r="D347" i="165" s="1"/>
  <c r="BI379" i="165"/>
  <c r="D72" i="160"/>
  <c r="AI515" i="165"/>
  <c r="AL515" i="165" s="1"/>
  <c r="BM23" i="165"/>
  <c r="BN11" i="165"/>
  <c r="BP11" i="165"/>
  <c r="BI12" i="165"/>
  <c r="BQ12" i="165" s="1"/>
  <c r="BK15" i="165"/>
  <c r="BK16" i="165"/>
  <c r="BK17" i="165"/>
  <c r="BO17" i="165"/>
  <c r="BO18" i="165"/>
  <c r="BK19" i="165"/>
  <c r="BP19" i="165"/>
  <c r="BK20" i="165"/>
  <c r="BP20" i="165"/>
  <c r="N22" i="165"/>
  <c r="BM22" i="165"/>
  <c r="BL23" i="165"/>
  <c r="BL25" i="165"/>
  <c r="BK26" i="165"/>
  <c r="BL29" i="165"/>
  <c r="BL30" i="165"/>
  <c r="BI30" i="165"/>
  <c r="BL31" i="165"/>
  <c r="BK31" i="165"/>
  <c r="BP31" i="165"/>
  <c r="BL32" i="165"/>
  <c r="BO32" i="165"/>
  <c r="BK33" i="165"/>
  <c r="BO34" i="165"/>
  <c r="BL37" i="165"/>
  <c r="BM38" i="165"/>
  <c r="BI38" i="165"/>
  <c r="BL39" i="165"/>
  <c r="BI39" i="165"/>
  <c r="AV41" i="165"/>
  <c r="BN42" i="165"/>
  <c r="BO42" i="165"/>
  <c r="BK44" i="165"/>
  <c r="BO46" i="165"/>
  <c r="AV47" i="165"/>
  <c r="BI47" i="165"/>
  <c r="BK48" i="165"/>
  <c r="AL49" i="165"/>
  <c r="K53" i="165"/>
  <c r="BK53" i="165"/>
  <c r="BK56" i="165"/>
  <c r="BP56" i="165"/>
  <c r="BK57" i="165"/>
  <c r="BP57" i="165"/>
  <c r="BK58" i="165"/>
  <c r="BP58" i="165"/>
  <c r="BA63" i="165"/>
  <c r="BI66" i="165"/>
  <c r="BN73" i="165"/>
  <c r="BN74" i="165"/>
  <c r="N75" i="165"/>
  <c r="BM76" i="165"/>
  <c r="BP79" i="165"/>
  <c r="BM80" i="165"/>
  <c r="BP83" i="165"/>
  <c r="BM84" i="165"/>
  <c r="BP87" i="165"/>
  <c r="BL88" i="165"/>
  <c r="N90" i="165"/>
  <c r="BM113" i="165"/>
  <c r="L121" i="165"/>
  <c r="AO121" i="165"/>
  <c r="BN124" i="165"/>
  <c r="BI127" i="165"/>
  <c r="BK128" i="165"/>
  <c r="AO134" i="165"/>
  <c r="L134" i="165"/>
  <c r="N134" i="165" s="1"/>
  <c r="AY141" i="165"/>
  <c r="BG141" i="165"/>
  <c r="AY142" i="165"/>
  <c r="BG142" i="165"/>
  <c r="BI142" i="165" s="1"/>
  <c r="BM142" i="165"/>
  <c r="AO145" i="165"/>
  <c r="L145" i="165"/>
  <c r="N145" i="165" s="1"/>
  <c r="BP145" i="165"/>
  <c r="AO148" i="165"/>
  <c r="L148" i="165"/>
  <c r="N148" i="165" s="1"/>
  <c r="BK151" i="165"/>
  <c r="BP151" i="165"/>
  <c r="BM156" i="165"/>
  <c r="N158" i="165"/>
  <c r="BP160" i="165"/>
  <c r="BI162" i="165"/>
  <c r="BN162" i="165"/>
  <c r="BK163" i="165"/>
  <c r="BP163" i="165"/>
  <c r="BI168" i="165"/>
  <c r="BN175" i="165"/>
  <c r="BM186" i="165"/>
  <c r="D187" i="165"/>
  <c r="BF201" i="165"/>
  <c r="AV201" i="165"/>
  <c r="BP214" i="165"/>
  <c r="BG228" i="165"/>
  <c r="AY228" i="165"/>
  <c r="BG230" i="165"/>
  <c r="AY230" i="165"/>
  <c r="AO234" i="165"/>
  <c r="BK234" i="165"/>
  <c r="L246" i="165"/>
  <c r="AO246" i="165"/>
  <c r="AO264" i="165"/>
  <c r="AY265" i="165"/>
  <c r="AO312" i="165"/>
  <c r="L312" i="165"/>
  <c r="N312" i="165" s="1"/>
  <c r="BG359" i="165"/>
  <c r="AY359" i="165"/>
  <c r="BG367" i="165"/>
  <c r="AY367" i="165"/>
  <c r="BL611" i="165"/>
  <c r="BQ650" i="165"/>
  <c r="BP651" i="165"/>
  <c r="BI651" i="165"/>
  <c r="L674" i="165"/>
  <c r="N674" i="165" s="1"/>
  <c r="AO674" i="165"/>
  <c r="AV675" i="165"/>
  <c r="BF675" i="165"/>
  <c r="BF677" i="165"/>
  <c r="AV677" i="165"/>
  <c r="BG687" i="165"/>
  <c r="AY687" i="165"/>
  <c r="L810" i="165"/>
  <c r="N810" i="165" s="1"/>
  <c r="AO810" i="165"/>
  <c r="D196" i="165"/>
  <c r="BP201" i="165"/>
  <c r="BN204" i="165"/>
  <c r="BN205" i="165"/>
  <c r="BL208" i="165"/>
  <c r="BL209" i="165"/>
  <c r="BM210" i="165"/>
  <c r="BN212" i="165"/>
  <c r="BN213" i="165"/>
  <c r="BL216" i="165"/>
  <c r="BL217" i="165"/>
  <c r="BM218" i="165"/>
  <c r="BN220" i="165"/>
  <c r="BN221" i="165"/>
  <c r="BM224" i="165"/>
  <c r="N226" i="165"/>
  <c r="BN228" i="165"/>
  <c r="BN230" i="165"/>
  <c r="BK235" i="165"/>
  <c r="BP235" i="165"/>
  <c r="BK239" i="165"/>
  <c r="BP239" i="165"/>
  <c r="BL240" i="165"/>
  <c r="BN241" i="165"/>
  <c r="BL242" i="165"/>
  <c r="BN245" i="165"/>
  <c r="BL246" i="165"/>
  <c r="BM251" i="165"/>
  <c r="BM255" i="165"/>
  <c r="BN256" i="165"/>
  <c r="BN258" i="165"/>
  <c r="BK267" i="165"/>
  <c r="BM274" i="165"/>
  <c r="BK276" i="165"/>
  <c r="BP276" i="165"/>
  <c r="BM278" i="165"/>
  <c r="BK280" i="165"/>
  <c r="BP280" i="165"/>
  <c r="BM282" i="165"/>
  <c r="BK284" i="165"/>
  <c r="BP284" i="165"/>
  <c r="BM286" i="165"/>
  <c r="BK288" i="165"/>
  <c r="BP288" i="165"/>
  <c r="BM290" i="165"/>
  <c r="BK292" i="165"/>
  <c r="BP292" i="165"/>
  <c r="BK296" i="165"/>
  <c r="BP296" i="165"/>
  <c r="BK297" i="165"/>
  <c r="BP297" i="165"/>
  <c r="BK298" i="165"/>
  <c r="BP298" i="165"/>
  <c r="BK299" i="165"/>
  <c r="BP299" i="165"/>
  <c r="BK300" i="165"/>
  <c r="BP300" i="165"/>
  <c r="BK301" i="165"/>
  <c r="BP301" i="165"/>
  <c r="BK302" i="165"/>
  <c r="BP302" i="165"/>
  <c r="BM304" i="165"/>
  <c r="BK308" i="165"/>
  <c r="BP308" i="165"/>
  <c r="BL309" i="165"/>
  <c r="BM310" i="165"/>
  <c r="BM311" i="165"/>
  <c r="BM313" i="165"/>
  <c r="BN314" i="165"/>
  <c r="BM317" i="165"/>
  <c r="BN318" i="165"/>
  <c r="BN322" i="165"/>
  <c r="BN326" i="165"/>
  <c r="N330" i="165"/>
  <c r="BK339" i="165"/>
  <c r="BK340" i="165"/>
  <c r="BP340" i="165"/>
  <c r="BL341" i="165"/>
  <c r="BN343" i="165"/>
  <c r="BK345" i="165"/>
  <c r="BK346" i="165"/>
  <c r="BP346" i="165"/>
  <c r="BL356" i="165"/>
  <c r="BA367" i="165"/>
  <c r="BL380" i="165"/>
  <c r="BK382" i="165"/>
  <c r="BP382" i="165"/>
  <c r="BK406" i="165"/>
  <c r="BP406" i="165"/>
  <c r="BM408" i="165"/>
  <c r="BK410" i="165"/>
  <c r="BP410" i="165"/>
  <c r="BM412" i="165"/>
  <c r="BK414" i="165"/>
  <c r="BP414" i="165"/>
  <c r="BL417" i="165"/>
  <c r="BN419" i="165"/>
  <c r="BL464" i="165"/>
  <c r="BN491" i="165"/>
  <c r="BK499" i="165"/>
  <c r="AO508" i="165"/>
  <c r="L508" i="165"/>
  <c r="N509" i="165"/>
  <c r="BK518" i="165"/>
  <c r="L523" i="165"/>
  <c r="N523" i="165" s="1"/>
  <c r="AO523" i="165"/>
  <c r="I524" i="165"/>
  <c r="BN525" i="165"/>
  <c r="N526" i="165"/>
  <c r="BN536" i="165"/>
  <c r="BK558" i="165"/>
  <c r="BM559" i="165"/>
  <c r="BO610" i="165"/>
  <c r="BK642" i="165"/>
  <c r="AO705" i="165"/>
  <c r="L705" i="165"/>
  <c r="N705" i="165" s="1"/>
  <c r="BK722" i="165"/>
  <c r="BF759" i="165"/>
  <c r="AV759" i="165"/>
  <c r="AO806" i="165"/>
  <c r="L806" i="165"/>
  <c r="N806" i="165" s="1"/>
  <c r="AO818" i="165"/>
  <c r="L818" i="165"/>
  <c r="N818" i="165" s="1"/>
  <c r="BK92" i="165"/>
  <c r="BP92" i="165"/>
  <c r="BL93" i="165"/>
  <c r="BL96" i="165"/>
  <c r="BP97" i="165"/>
  <c r="BL98" i="165"/>
  <c r="BM99" i="165"/>
  <c r="BL101" i="165"/>
  <c r="BP105" i="165"/>
  <c r="BM105" i="165"/>
  <c r="BK108" i="165"/>
  <c r="BP108" i="165"/>
  <c r="BL110" i="165"/>
  <c r="BN114" i="165"/>
  <c r="BL121" i="165"/>
  <c r="BL122" i="165"/>
  <c r="BL124" i="165"/>
  <c r="BM125" i="165"/>
  <c r="BM126" i="165"/>
  <c r="BP128" i="165"/>
  <c r="BK129" i="165"/>
  <c r="BP129" i="165"/>
  <c r="BL130" i="165"/>
  <c r="BM131" i="165"/>
  <c r="BM132" i="165"/>
  <c r="BM133" i="165"/>
  <c r="BA134" i="165"/>
  <c r="BM134" i="165"/>
  <c r="D135" i="165"/>
  <c r="BM135" i="165"/>
  <c r="BM137" i="165"/>
  <c r="BK137" i="165"/>
  <c r="BP137" i="165"/>
  <c r="BL138" i="165"/>
  <c r="BK141" i="165"/>
  <c r="BP143" i="165"/>
  <c r="BM147" i="165"/>
  <c r="D148" i="165"/>
  <c r="BM148" i="165"/>
  <c r="BM149" i="165"/>
  <c r="BL151" i="165"/>
  <c r="BL152" i="165"/>
  <c r="BM153" i="165"/>
  <c r="BK157" i="165"/>
  <c r="BP157" i="165"/>
  <c r="BN159" i="165"/>
  <c r="BM161" i="165"/>
  <c r="BK165" i="165"/>
  <c r="BP165" i="165"/>
  <c r="BN167" i="165"/>
  <c r="BM169" i="165"/>
  <c r="BO170" i="165"/>
  <c r="BN171" i="165"/>
  <c r="BO172" i="165"/>
  <c r="BK173" i="165"/>
  <c r="BM174" i="165"/>
  <c r="BN179" i="165"/>
  <c r="BK182" i="165"/>
  <c r="BP182" i="165"/>
  <c r="BP190" i="165"/>
  <c r="BP192" i="165"/>
  <c r="BN194" i="165"/>
  <c r="K198" i="165"/>
  <c r="BP198" i="165"/>
  <c r="BP199" i="165"/>
  <c r="BL206" i="165"/>
  <c r="BL207" i="165"/>
  <c r="BM208" i="165"/>
  <c r="BN210" i="165"/>
  <c r="BN211" i="165"/>
  <c r="BL214" i="165"/>
  <c r="BL215" i="165"/>
  <c r="BM216" i="165"/>
  <c r="BN218" i="165"/>
  <c r="BN219" i="165"/>
  <c r="BL222" i="165"/>
  <c r="BL223" i="165"/>
  <c r="BK225" i="165"/>
  <c r="BP225" i="165"/>
  <c r="BL226" i="165"/>
  <c r="BK231" i="165"/>
  <c r="BP231" i="165"/>
  <c r="BL232" i="165"/>
  <c r="BN233" i="165"/>
  <c r="BL234" i="165"/>
  <c r="BL236" i="165"/>
  <c r="BN237" i="165"/>
  <c r="BL238" i="165"/>
  <c r="BM243" i="165"/>
  <c r="BK244" i="165"/>
  <c r="BM247" i="165"/>
  <c r="BN248" i="165"/>
  <c r="AO250" i="165"/>
  <c r="AY250" i="165"/>
  <c r="BN250" i="165"/>
  <c r="BN252" i="165"/>
  <c r="AO254" i="165"/>
  <c r="AY254" i="165"/>
  <c r="BN254" i="165"/>
  <c r="N256" i="165"/>
  <c r="BK259" i="165"/>
  <c r="BP259" i="165"/>
  <c r="BL260" i="165"/>
  <c r="BN261" i="165"/>
  <c r="BL262" i="165"/>
  <c r="BL263" i="165"/>
  <c r="BL264" i="165"/>
  <c r="BL265" i="165"/>
  <c r="BP266" i="165"/>
  <c r="BL267" i="165"/>
  <c r="BL268" i="165"/>
  <c r="BN270" i="165"/>
  <c r="BN271" i="165"/>
  <c r="BM273" i="165"/>
  <c r="BK275" i="165"/>
  <c r="BP275" i="165"/>
  <c r="BM277" i="165"/>
  <c r="BK279" i="165"/>
  <c r="BP279" i="165"/>
  <c r="BM281" i="165"/>
  <c r="BK283" i="165"/>
  <c r="BP283" i="165"/>
  <c r="BM285" i="165"/>
  <c r="BK287" i="165"/>
  <c r="BP287" i="165"/>
  <c r="BM289" i="165"/>
  <c r="BK291" i="165"/>
  <c r="BP291" i="165"/>
  <c r="BM293" i="165"/>
  <c r="BK295" i="165"/>
  <c r="BP295" i="165"/>
  <c r="BN306" i="165"/>
  <c r="BL308" i="165"/>
  <c r="BM309" i="165"/>
  <c r="BN311" i="165"/>
  <c r="BN313" i="165"/>
  <c r="BM316" i="165"/>
  <c r="BN317" i="165"/>
  <c r="BN321" i="165"/>
  <c r="BN325" i="165"/>
  <c r="BL338" i="165"/>
  <c r="BL339" i="165"/>
  <c r="BL340" i="165"/>
  <c r="BM341" i="165"/>
  <c r="BN342" i="165"/>
  <c r="BP343" i="165"/>
  <c r="BL344" i="165"/>
  <c r="BL345" i="165"/>
  <c r="BL346" i="165"/>
  <c r="BK352" i="165"/>
  <c r="BP353" i="165"/>
  <c r="BL354" i="165"/>
  <c r="BL355" i="165"/>
  <c r="BP361" i="165"/>
  <c r="BL362" i="165"/>
  <c r="BL363" i="165"/>
  <c r="BN377" i="165"/>
  <c r="BO378" i="165"/>
  <c r="BL382" i="165"/>
  <c r="BK384" i="165"/>
  <c r="BP384" i="165"/>
  <c r="BK388" i="165"/>
  <c r="BP388" i="165"/>
  <c r="BK392" i="165"/>
  <c r="BP392" i="165"/>
  <c r="N399" i="165"/>
  <c r="BK405" i="165"/>
  <c r="BP405" i="165"/>
  <c r="BM407" i="165"/>
  <c r="BK409" i="165"/>
  <c r="BP409" i="165"/>
  <c r="BM411" i="165"/>
  <c r="BK413" i="165"/>
  <c r="BP413" i="165"/>
  <c r="BM415" i="165"/>
  <c r="BL420" i="165"/>
  <c r="BO494" i="165"/>
  <c r="BI494" i="165"/>
  <c r="AO498" i="165"/>
  <c r="L498" i="165"/>
  <c r="N498" i="165" s="1"/>
  <c r="AL533" i="165"/>
  <c r="I533" i="165"/>
  <c r="BM591" i="165"/>
  <c r="BQ646" i="165"/>
  <c r="BP647" i="165"/>
  <c r="BI647" i="165"/>
  <c r="AL676" i="165"/>
  <c r="K676" i="165"/>
  <c r="AO771" i="165"/>
  <c r="L771" i="165"/>
  <c r="N771" i="165" s="1"/>
  <c r="N782" i="165"/>
  <c r="BG798" i="165"/>
  <c r="BI798" i="165" s="1"/>
  <c r="AY798" i="165"/>
  <c r="BG810" i="165"/>
  <c r="BI810" i="165" s="1"/>
  <c r="AY810" i="165"/>
  <c r="BO76" i="165"/>
  <c r="BK77" i="165"/>
  <c r="N79" i="165"/>
  <c r="BN79" i="165"/>
  <c r="BO80" i="165"/>
  <c r="BK81" i="165"/>
  <c r="N83" i="165"/>
  <c r="BN83" i="165"/>
  <c r="BO84" i="165"/>
  <c r="BK85" i="165"/>
  <c r="N87" i="165"/>
  <c r="BN87" i="165"/>
  <c r="BP88" i="165"/>
  <c r="BO88" i="165"/>
  <c r="BL89" i="165"/>
  <c r="BK89" i="165"/>
  <c r="BK90" i="165"/>
  <c r="BP90" i="165"/>
  <c r="BL91" i="165"/>
  <c r="N92" i="165"/>
  <c r="BM93" i="165"/>
  <c r="N97" i="165"/>
  <c r="BM98" i="165"/>
  <c r="BP99" i="165"/>
  <c r="BI101" i="165"/>
  <c r="BK106" i="165"/>
  <c r="BP106" i="165"/>
  <c r="BL108" i="165"/>
  <c r="BL109" i="165"/>
  <c r="BN110" i="165"/>
  <c r="BN112" i="165"/>
  <c r="BM117" i="165"/>
  <c r="BM119" i="165"/>
  <c r="BI121" i="165"/>
  <c r="BK123" i="165"/>
  <c r="BP123" i="165"/>
  <c r="BP125" i="165"/>
  <c r="BM128" i="165"/>
  <c r="BL129" i="165"/>
  <c r="BM130" i="165"/>
  <c r="BP131" i="165"/>
  <c r="BP133" i="165"/>
  <c r="BM136" i="165"/>
  <c r="N137" i="165"/>
  <c r="BL137" i="165"/>
  <c r="BM138" i="165"/>
  <c r="N140" i="165"/>
  <c r="BL141" i="165"/>
  <c r="BP141" i="165"/>
  <c r="BK142" i="165"/>
  <c r="BL143" i="165"/>
  <c r="BM145" i="165"/>
  <c r="BP147" i="165"/>
  <c r="BP149" i="165"/>
  <c r="BN149" i="165"/>
  <c r="N151" i="165"/>
  <c r="N152" i="165"/>
  <c r="BM152" i="165"/>
  <c r="BK158" i="165"/>
  <c r="BK159" i="165"/>
  <c r="BP159" i="165"/>
  <c r="BN160" i="165"/>
  <c r="BK166" i="165"/>
  <c r="BK167" i="165"/>
  <c r="BP167" i="165"/>
  <c r="BN168" i="165"/>
  <c r="BK172" i="165"/>
  <c r="BP172" i="165"/>
  <c r="BN174" i="165"/>
  <c r="BM175" i="165"/>
  <c r="BK177" i="165"/>
  <c r="BL177" i="165"/>
  <c r="BM178" i="165"/>
  <c r="BN183" i="165"/>
  <c r="BK183" i="165"/>
  <c r="BP183" i="165"/>
  <c r="BP186" i="165"/>
  <c r="BP187" i="165"/>
  <c r="BL190" i="165"/>
  <c r="BL191" i="165"/>
  <c r="BL192" i="165"/>
  <c r="BP194" i="165"/>
  <c r="BL195" i="165"/>
  <c r="BP196" i="165"/>
  <c r="BK197" i="165"/>
  <c r="BP197" i="165"/>
  <c r="BO198" i="165"/>
  <c r="K200" i="165"/>
  <c r="BP200" i="165"/>
  <c r="BL204" i="165"/>
  <c r="BL205" i="165"/>
  <c r="BM206" i="165"/>
  <c r="BN208" i="165"/>
  <c r="BP209" i="165"/>
  <c r="BN209" i="165"/>
  <c r="BL212" i="165"/>
  <c r="BL213" i="165"/>
  <c r="BM214" i="165"/>
  <c r="BN216" i="165"/>
  <c r="BP217" i="165"/>
  <c r="BN217" i="165"/>
  <c r="BL220" i="165"/>
  <c r="BL221" i="165"/>
  <c r="BM222" i="165"/>
  <c r="BP224" i="165"/>
  <c r="BL228" i="165"/>
  <c r="BK229" i="165"/>
  <c r="BP229" i="165"/>
  <c r="BL230" i="165"/>
  <c r="BN235" i="165"/>
  <c r="BM235" i="165"/>
  <c r="BK236" i="165"/>
  <c r="BN239" i="165"/>
  <c r="BM239" i="165"/>
  <c r="BK240" i="165"/>
  <c r="BN240" i="165"/>
  <c r="BM241" i="165"/>
  <c r="BN242" i="165"/>
  <c r="BN244" i="165"/>
  <c r="BM245" i="165"/>
  <c r="BN246" i="165"/>
  <c r="BK251" i="165"/>
  <c r="BP251" i="165"/>
  <c r="BK255" i="165"/>
  <c r="BP255" i="165"/>
  <c r="BL256" i="165"/>
  <c r="BN257" i="165"/>
  <c r="BK257" i="165"/>
  <c r="BP257" i="165"/>
  <c r="BL258" i="165"/>
  <c r="BL266" i="165"/>
  <c r="BM267" i="165"/>
  <c r="BK274" i="165"/>
  <c r="BP274" i="165"/>
  <c r="BN276" i="165"/>
  <c r="BM276" i="165"/>
  <c r="BK278" i="165"/>
  <c r="BP278" i="165"/>
  <c r="BN280" i="165"/>
  <c r="BM280" i="165"/>
  <c r="BK282" i="165"/>
  <c r="BP282" i="165"/>
  <c r="BN284" i="165"/>
  <c r="BM284" i="165"/>
  <c r="BK286" i="165"/>
  <c r="BP286" i="165"/>
  <c r="BN288" i="165"/>
  <c r="BM288" i="165"/>
  <c r="BK290" i="165"/>
  <c r="BP290" i="165"/>
  <c r="BN292" i="165"/>
  <c r="BM292" i="165"/>
  <c r="BK294" i="165"/>
  <c r="BP294" i="165"/>
  <c r="BK305" i="165"/>
  <c r="BK306" i="165"/>
  <c r="BP306" i="165"/>
  <c r="BL307" i="165"/>
  <c r="BN309" i="165"/>
  <c r="BK311" i="165"/>
  <c r="BP311" i="165"/>
  <c r="BN312" i="165"/>
  <c r="BM315" i="165"/>
  <c r="BN316" i="165"/>
  <c r="BM319" i="165"/>
  <c r="BN320" i="165"/>
  <c r="BN324" i="165"/>
  <c r="BL326" i="165"/>
  <c r="BM338" i="165"/>
  <c r="BP341" i="165"/>
  <c r="BK342" i="165"/>
  <c r="BP342" i="165"/>
  <c r="BL343" i="165"/>
  <c r="BM344" i="165"/>
  <c r="BM348" i="165"/>
  <c r="BL349" i="165"/>
  <c r="BN351" i="165"/>
  <c r="BL353" i="165"/>
  <c r="BN354" i="165"/>
  <c r="BK356" i="165"/>
  <c r="AY357" i="165"/>
  <c r="L358" i="165"/>
  <c r="N358" i="165" s="1"/>
  <c r="BP359" i="165"/>
  <c r="BL360" i="165"/>
  <c r="BM360" i="165"/>
  <c r="BL361" i="165"/>
  <c r="BN362" i="165"/>
  <c r="BK364" i="165"/>
  <c r="AY365" i="165"/>
  <c r="L366" i="165"/>
  <c r="N366" i="165" s="1"/>
  <c r="BL366" i="165"/>
  <c r="BK378" i="165"/>
  <c r="BP378" i="165"/>
  <c r="BM381" i="165"/>
  <c r="BN382" i="165"/>
  <c r="BK385" i="165"/>
  <c r="BP385" i="165"/>
  <c r="BM387" i="165"/>
  <c r="BK389" i="165"/>
  <c r="BP389" i="165"/>
  <c r="BM391" i="165"/>
  <c r="BK393" i="165"/>
  <c r="BP393" i="165"/>
  <c r="BM395" i="165"/>
  <c r="BM406" i="165"/>
  <c r="BK408" i="165"/>
  <c r="BP408" i="165"/>
  <c r="BM410" i="165"/>
  <c r="BK412" i="165"/>
  <c r="BP412" i="165"/>
  <c r="BM414" i="165"/>
  <c r="BK417" i="165"/>
  <c r="BL419" i="165"/>
  <c r="BK421" i="165"/>
  <c r="BL423" i="165"/>
  <c r="BK425" i="165"/>
  <c r="BL427" i="165"/>
  <c r="BK429" i="165"/>
  <c r="BL431" i="165"/>
  <c r="BK433" i="165"/>
  <c r="BL435" i="165"/>
  <c r="BK437" i="165"/>
  <c r="BL439" i="165"/>
  <c r="BL456" i="165"/>
  <c r="BM457" i="165"/>
  <c r="BN460" i="165"/>
  <c r="BL472" i="165"/>
  <c r="N488" i="165"/>
  <c r="BL488" i="165"/>
  <c r="BI488" i="165"/>
  <c r="BO492" i="165"/>
  <c r="N496" i="165"/>
  <c r="BP496" i="165"/>
  <c r="L497" i="165"/>
  <c r="N497" i="165" s="1"/>
  <c r="AO497" i="165"/>
  <c r="AW500" i="165"/>
  <c r="AY500" i="165" s="1"/>
  <c r="BA500" i="165"/>
  <c r="BN511" i="165"/>
  <c r="BM513" i="165"/>
  <c r="AV513" i="165"/>
  <c r="BD513" i="165"/>
  <c r="BN513" i="165"/>
  <c r="BM520" i="165"/>
  <c r="BG523" i="165"/>
  <c r="BI523" i="165" s="1"/>
  <c r="BQ523" i="165" s="1"/>
  <c r="AY523" i="165"/>
  <c r="BQ526" i="165"/>
  <c r="BK533" i="165"/>
  <c r="BL534" i="165"/>
  <c r="BL538" i="165"/>
  <c r="BN539" i="165"/>
  <c r="BM540" i="165"/>
  <c r="BK542" i="165"/>
  <c r="BM544" i="165"/>
  <c r="BK546" i="165"/>
  <c r="BM548" i="165"/>
  <c r="BK550" i="165"/>
  <c r="BM552" i="165"/>
  <c r="BK554" i="165"/>
  <c r="BM556" i="165"/>
  <c r="N558" i="165"/>
  <c r="BM595" i="165"/>
  <c r="BO606" i="165"/>
  <c r="AL700" i="165"/>
  <c r="K700" i="165"/>
  <c r="L798" i="165"/>
  <c r="N798" i="165" s="1"/>
  <c r="AO798" i="165"/>
  <c r="AO821" i="165"/>
  <c r="L821" i="165"/>
  <c r="N821" i="165" s="1"/>
  <c r="BG915" i="165"/>
  <c r="AY915" i="165"/>
  <c r="N560" i="165"/>
  <c r="N563" i="165"/>
  <c r="BM564" i="165"/>
  <c r="N568" i="165"/>
  <c r="N571" i="165"/>
  <c r="BM572" i="165"/>
  <c r="BL576" i="165"/>
  <c r="BL577" i="165"/>
  <c r="BM578" i="165"/>
  <c r="BN580" i="165"/>
  <c r="BN581" i="165"/>
  <c r="N582" i="165"/>
  <c r="BO582" i="165"/>
  <c r="N586" i="165"/>
  <c r="BO586" i="165"/>
  <c r="BM590" i="165"/>
  <c r="BM592" i="165"/>
  <c r="BM594" i="165"/>
  <c r="BL596" i="165"/>
  <c r="BM597" i="165"/>
  <c r="BN598" i="165"/>
  <c r="BL601" i="165"/>
  <c r="BM603" i="165"/>
  <c r="BL605" i="165"/>
  <c r="BL607" i="165"/>
  <c r="BL609" i="165"/>
  <c r="BM611" i="165"/>
  <c r="BP613" i="165"/>
  <c r="BL614" i="165"/>
  <c r="BM615" i="165"/>
  <c r="BP617" i="165"/>
  <c r="BL618" i="165"/>
  <c r="BM619" i="165"/>
  <c r="BP621" i="165"/>
  <c r="BP622" i="165"/>
  <c r="BO639" i="165"/>
  <c r="BN640" i="165"/>
  <c r="BP642" i="165"/>
  <c r="BK643" i="165"/>
  <c r="BP643" i="165"/>
  <c r="BL644" i="165"/>
  <c r="BL647" i="165"/>
  <c r="BL648" i="165"/>
  <c r="BL651" i="165"/>
  <c r="BL652" i="165"/>
  <c r="BM656" i="165"/>
  <c r="BN660" i="165"/>
  <c r="BK661" i="165"/>
  <c r="BN706" i="165"/>
  <c r="BK707" i="165"/>
  <c r="BL708" i="165"/>
  <c r="BL716" i="165"/>
  <c r="N721" i="165"/>
  <c r="BO721" i="165"/>
  <c r="BN723" i="165"/>
  <c r="BL725" i="165"/>
  <c r="BM727" i="165"/>
  <c r="BK730" i="165"/>
  <c r="BM758" i="165"/>
  <c r="BN762" i="165"/>
  <c r="BK763" i="165"/>
  <c r="BK765" i="165"/>
  <c r="BL766" i="165"/>
  <c r="BM769" i="165"/>
  <c r="BN776" i="165"/>
  <c r="BP777" i="165"/>
  <c r="BM789" i="165"/>
  <c r="BN798" i="165"/>
  <c r="BN803" i="165"/>
  <c r="BN804" i="165"/>
  <c r="BK805" i="165"/>
  <c r="BP805" i="165"/>
  <c r="BK809" i="165"/>
  <c r="BL810" i="165"/>
  <c r="L816" i="165"/>
  <c r="N816" i="165" s="1"/>
  <c r="BM818" i="165"/>
  <c r="BL822" i="165"/>
  <c r="AO824" i="165"/>
  <c r="L824" i="165"/>
  <c r="N824" i="165" s="1"/>
  <c r="BP824" i="165"/>
  <c r="BN837" i="165"/>
  <c r="BL421" i="165"/>
  <c r="BK423" i="165"/>
  <c r="BN423" i="165"/>
  <c r="BL425" i="165"/>
  <c r="BK427" i="165"/>
  <c r="BN427" i="165"/>
  <c r="BL429" i="165"/>
  <c r="BK431" i="165"/>
  <c r="BN431" i="165"/>
  <c r="BL433" i="165"/>
  <c r="BK435" i="165"/>
  <c r="BN435" i="165"/>
  <c r="BL437" i="165"/>
  <c r="BK439" i="165"/>
  <c r="BN439" i="165"/>
  <c r="BL458" i="165"/>
  <c r="BM459" i="165"/>
  <c r="BN459" i="165"/>
  <c r="BN462" i="165"/>
  <c r="BO469" i="165"/>
  <c r="BM469" i="165"/>
  <c r="BI470" i="165"/>
  <c r="BK471" i="165"/>
  <c r="BO471" i="165"/>
  <c r="BM476" i="165"/>
  <c r="BP479" i="165"/>
  <c r="N481" i="165"/>
  <c r="N482" i="165"/>
  <c r="BP482" i="165"/>
  <c r="D483" i="165"/>
  <c r="BN483" i="165"/>
  <c r="BL484" i="165"/>
  <c r="BI484" i="165"/>
  <c r="N487" i="165"/>
  <c r="D487" i="165" s="1"/>
  <c r="BL487" i="165"/>
  <c r="BP487" i="165"/>
  <c r="N489" i="165"/>
  <c r="BL489" i="165"/>
  <c r="BP489" i="165"/>
  <c r="BI490" i="165"/>
  <c r="N491" i="165"/>
  <c r="D491" i="165" s="1"/>
  <c r="BL491" i="165"/>
  <c r="BP491" i="165"/>
  <c r="BO493" i="165"/>
  <c r="BK496" i="165"/>
  <c r="BA496" i="165"/>
  <c r="BL497" i="165"/>
  <c r="BL498" i="165"/>
  <c r="BP499" i="165"/>
  <c r="BN500" i="165"/>
  <c r="BK501" i="165"/>
  <c r="BK502" i="165"/>
  <c r="BP502" i="165"/>
  <c r="BL503" i="165"/>
  <c r="BP504" i="165"/>
  <c r="BL505" i="165"/>
  <c r="BM509" i="165"/>
  <c r="BN509" i="165"/>
  <c r="N510" i="165"/>
  <c r="BO510" i="165"/>
  <c r="BN512" i="165"/>
  <c r="N513" i="165"/>
  <c r="I514" i="165"/>
  <c r="N514" i="165"/>
  <c r="BO514" i="165"/>
  <c r="BL518" i="165"/>
  <c r="BM521" i="165"/>
  <c r="BN522" i="165"/>
  <c r="BM523" i="165"/>
  <c r="BO524" i="165"/>
  <c r="BK528" i="165"/>
  <c r="BP528" i="165"/>
  <c r="N530" i="165"/>
  <c r="BQ530" i="165" s="1"/>
  <c r="BK531" i="165"/>
  <c r="BP531" i="165"/>
  <c r="N533" i="165"/>
  <c r="BK536" i="165"/>
  <c r="BP536" i="165"/>
  <c r="BM537" i="165"/>
  <c r="N538" i="165"/>
  <c r="N539" i="165"/>
  <c r="BO539" i="165"/>
  <c r="BK541" i="165"/>
  <c r="BM543" i="165"/>
  <c r="BK545" i="165"/>
  <c r="BM547" i="165"/>
  <c r="BK549" i="165"/>
  <c r="BM551" i="165"/>
  <c r="BK553" i="165"/>
  <c r="BM555" i="165"/>
  <c r="BK557" i="165"/>
  <c r="N561" i="165"/>
  <c r="BM562" i="165"/>
  <c r="BO562" i="165"/>
  <c r="BO565" i="165"/>
  <c r="N566" i="165"/>
  <c r="BL566" i="165"/>
  <c r="N569" i="165"/>
  <c r="BL569" i="165"/>
  <c r="BM570" i="165"/>
  <c r="BO570" i="165"/>
  <c r="BM573" i="165"/>
  <c r="BL573" i="165"/>
  <c r="BM576" i="165"/>
  <c r="BM577" i="165"/>
  <c r="N578" i="165"/>
  <c r="BK579" i="165"/>
  <c r="BK580" i="165"/>
  <c r="BM583" i="165"/>
  <c r="BK583" i="165"/>
  <c r="BI583" i="165"/>
  <c r="BM587" i="165"/>
  <c r="BK587" i="165"/>
  <c r="BI587" i="165"/>
  <c r="BN588" i="165"/>
  <c r="BM588" i="165"/>
  <c r="BN589" i="165"/>
  <c r="BO591" i="165"/>
  <c r="BN591" i="165"/>
  <c r="BN593" i="165"/>
  <c r="BO595" i="165"/>
  <c r="BN595" i="165"/>
  <c r="BM596" i="165"/>
  <c r="BK597" i="165"/>
  <c r="BN597" i="165"/>
  <c r="BL599" i="165"/>
  <c r="BM601" i="165"/>
  <c r="BM602" i="165"/>
  <c r="BO603" i="165"/>
  <c r="BO604" i="165"/>
  <c r="N605" i="165"/>
  <c r="BM605" i="165"/>
  <c r="N607" i="165"/>
  <c r="BM607" i="165"/>
  <c r="N609" i="165"/>
  <c r="BM609" i="165"/>
  <c r="N611" i="165"/>
  <c r="BP612" i="165"/>
  <c r="BL613" i="165"/>
  <c r="BM614" i="165"/>
  <c r="BP616" i="165"/>
  <c r="BL617" i="165"/>
  <c r="BM618" i="165"/>
  <c r="BP620" i="165"/>
  <c r="BL621" i="165"/>
  <c r="N623" i="165"/>
  <c r="BL623" i="165"/>
  <c r="N624" i="165"/>
  <c r="BL624" i="165"/>
  <c r="N625" i="165"/>
  <c r="BL625" i="165"/>
  <c r="N626" i="165"/>
  <c r="BL626" i="165"/>
  <c r="N627" i="165"/>
  <c r="BL627" i="165"/>
  <c r="N628" i="165"/>
  <c r="BL628" i="165"/>
  <c r="N629" i="165"/>
  <c r="BL629" i="165"/>
  <c r="N630" i="165"/>
  <c r="BL630" i="165"/>
  <c r="N631" i="165"/>
  <c r="BL631" i="165"/>
  <c r="N632" i="165"/>
  <c r="N635" i="165"/>
  <c r="BI638" i="165"/>
  <c r="BQ638" i="165" s="1"/>
  <c r="BK639" i="165"/>
  <c r="BP639" i="165"/>
  <c r="BK640" i="165"/>
  <c r="BL641" i="165"/>
  <c r="BL642" i="165"/>
  <c r="N644" i="165"/>
  <c r="BM644" i="165"/>
  <c r="N647" i="165"/>
  <c r="N648" i="165"/>
  <c r="BM648" i="165"/>
  <c r="N651" i="165"/>
  <c r="N652" i="165"/>
  <c r="BM652" i="165"/>
  <c r="BO655" i="165"/>
  <c r="BK656" i="165"/>
  <c r="BO656" i="165"/>
  <c r="BK657" i="165"/>
  <c r="BK660" i="165"/>
  <c r="BP660" i="165"/>
  <c r="BN662" i="165"/>
  <c r="BL662" i="165"/>
  <c r="BN664" i="165"/>
  <c r="BL664" i="165"/>
  <c r="BN666" i="165"/>
  <c r="BL666" i="165"/>
  <c r="BN668" i="165"/>
  <c r="BL668" i="165"/>
  <c r="BM670" i="165"/>
  <c r="BP672" i="165"/>
  <c r="BI675" i="165"/>
  <c r="BK676" i="165"/>
  <c r="N676" i="165"/>
  <c r="BO677" i="165"/>
  <c r="BA679" i="165"/>
  <c r="BM679" i="165"/>
  <c r="BP681" i="165"/>
  <c r="BP682" i="165"/>
  <c r="BP683" i="165"/>
  <c r="BP684" i="165"/>
  <c r="BP685" i="165"/>
  <c r="BP686" i="165"/>
  <c r="BN688" i="165"/>
  <c r="N702" i="165"/>
  <c r="D705" i="165"/>
  <c r="BK706" i="165"/>
  <c r="BP706" i="165"/>
  <c r="BM708" i="165"/>
  <c r="BK710" i="165"/>
  <c r="BP710" i="165"/>
  <c r="BK714" i="165"/>
  <c r="BL715" i="165"/>
  <c r="BM716" i="165"/>
  <c r="BM717" i="165"/>
  <c r="BK721" i="165"/>
  <c r="BK723" i="165"/>
  <c r="BL724" i="165"/>
  <c r="BM725" i="165"/>
  <c r="BM726" i="165"/>
  <c r="N727" i="165"/>
  <c r="BO727" i="165"/>
  <c r="BP728" i="165"/>
  <c r="BK729" i="165"/>
  <c r="BP729" i="165"/>
  <c r="D731" i="165"/>
  <c r="BO732" i="165"/>
  <c r="BN733" i="165"/>
  <c r="N735" i="165"/>
  <c r="BL735" i="165"/>
  <c r="BP735" i="165"/>
  <c r="AL736" i="165"/>
  <c r="BK739" i="165"/>
  <c r="BL740" i="165"/>
  <c r="BL741" i="165"/>
  <c r="BK743" i="165"/>
  <c r="BP743" i="165"/>
  <c r="BK744" i="165"/>
  <c r="BP744" i="165"/>
  <c r="BL745" i="165"/>
  <c r="BK776" i="165"/>
  <c r="BN778" i="165"/>
  <c r="BK782" i="165"/>
  <c r="BP782" i="165"/>
  <c r="BM783" i="165"/>
  <c r="BN784" i="165"/>
  <c r="BP785" i="165"/>
  <c r="BL790" i="165"/>
  <c r="BP796" i="165"/>
  <c r="BM800" i="165"/>
  <c r="BK802" i="165"/>
  <c r="BK804" i="165"/>
  <c r="BP804" i="165"/>
  <c r="BL805" i="165"/>
  <c r="BM806" i="165"/>
  <c r="BL809" i="165"/>
  <c r="BL815" i="165"/>
  <c r="BK819" i="165"/>
  <c r="BP819" i="165"/>
  <c r="BL821" i="165"/>
  <c r="BO822" i="165"/>
  <c r="D830" i="165"/>
  <c r="BK836" i="165"/>
  <c r="BK837" i="165"/>
  <c r="AL843" i="165"/>
  <c r="K843" i="165"/>
  <c r="L915" i="165"/>
  <c r="N915" i="165" s="1"/>
  <c r="AO915" i="165"/>
  <c r="BN461" i="165"/>
  <c r="BL475" i="165"/>
  <c r="BK482" i="165"/>
  <c r="N485" i="165"/>
  <c r="BL485" i="165"/>
  <c r="BP485" i="165"/>
  <c r="BI486" i="165"/>
  <c r="N490" i="165"/>
  <c r="BP490" i="165"/>
  <c r="D494" i="165"/>
  <c r="BK494" i="165"/>
  <c r="BO496" i="165"/>
  <c r="BM497" i="165"/>
  <c r="D498" i="165"/>
  <c r="BM498" i="165"/>
  <c r="BP500" i="165"/>
  <c r="N512" i="165"/>
  <c r="BK514" i="165"/>
  <c r="N516" i="165"/>
  <c r="N518" i="165"/>
  <c r="BI519" i="165"/>
  <c r="BQ520" i="165"/>
  <c r="BN523" i="165"/>
  <c r="BK524" i="165"/>
  <c r="BL530" i="165"/>
  <c r="BN533" i="165"/>
  <c r="BO558" i="165"/>
  <c r="BO560" i="165"/>
  <c r="BO563" i="165"/>
  <c r="BL564" i="165"/>
  <c r="BL567" i="165"/>
  <c r="BO568" i="165"/>
  <c r="BO571" i="165"/>
  <c r="BL572" i="165"/>
  <c r="BK577" i="165"/>
  <c r="BQ578" i="165"/>
  <c r="BN579" i="165"/>
  <c r="BM581" i="165"/>
  <c r="BN582" i="165"/>
  <c r="BL584" i="165"/>
  <c r="BL585" i="165"/>
  <c r="BN586" i="165"/>
  <c r="BK592" i="165"/>
  <c r="BK596" i="165"/>
  <c r="BM600" i="165"/>
  <c r="BK611" i="165"/>
  <c r="BP611" i="165"/>
  <c r="BM623" i="165"/>
  <c r="BM624" i="165"/>
  <c r="BM625" i="165"/>
  <c r="BM626" i="165"/>
  <c r="BM627" i="165"/>
  <c r="BM628" i="165"/>
  <c r="BM629" i="165"/>
  <c r="BM630" i="165"/>
  <c r="BM631" i="165"/>
  <c r="BP637" i="165"/>
  <c r="BK638" i="165"/>
  <c r="BP638" i="165"/>
  <c r="BI639" i="165"/>
  <c r="BN641" i="165"/>
  <c r="BN642" i="165"/>
  <c r="BK644" i="165"/>
  <c r="BK645" i="165"/>
  <c r="BM645" i="165"/>
  <c r="BK648" i="165"/>
  <c r="BK649" i="165"/>
  <c r="BM649" i="165"/>
  <c r="BK652" i="165"/>
  <c r="BK653" i="165"/>
  <c r="BM653" i="165"/>
  <c r="BO657" i="165"/>
  <c r="BK658" i="165"/>
  <c r="BK662" i="165"/>
  <c r="BO662" i="165"/>
  <c r="BM662" i="165"/>
  <c r="BK664" i="165"/>
  <c r="BO664" i="165"/>
  <c r="BM664" i="165"/>
  <c r="BK666" i="165"/>
  <c r="BO666" i="165"/>
  <c r="BM666" i="165"/>
  <c r="BK668" i="165"/>
  <c r="BO668" i="165"/>
  <c r="BM668" i="165"/>
  <c r="BM675" i="165"/>
  <c r="BA676" i="165"/>
  <c r="BK677" i="165"/>
  <c r="BL682" i="165"/>
  <c r="BL684" i="165"/>
  <c r="BL686" i="165"/>
  <c r="L699" i="165"/>
  <c r="N699" i="165" s="1"/>
  <c r="BK708" i="165"/>
  <c r="BM715" i="165"/>
  <c r="BM720" i="165"/>
  <c r="BM722" i="165"/>
  <c r="BM724" i="165"/>
  <c r="BP731" i="165"/>
  <c r="N732" i="165"/>
  <c r="BL732" i="165"/>
  <c r="BP732" i="165"/>
  <c r="BK734" i="165"/>
  <c r="BM734" i="165"/>
  <c r="BM735" i="165"/>
  <c r="N736" i="165"/>
  <c r="BL736" i="165"/>
  <c r="BN740" i="165"/>
  <c r="BK742" i="165"/>
  <c r="BM742" i="165"/>
  <c r="BL744" i="165"/>
  <c r="BM751" i="165"/>
  <c r="BO751" i="165"/>
  <c r="BK752" i="165"/>
  <c r="BK753" i="165"/>
  <c r="BO757" i="165"/>
  <c r="BK759" i="165"/>
  <c r="BA764" i="165"/>
  <c r="BM764" i="165"/>
  <c r="BL780" i="165"/>
  <c r="BK784" i="165"/>
  <c r="BN786" i="165"/>
  <c r="BK790" i="165"/>
  <c r="BP790" i="165"/>
  <c r="BK791" i="165"/>
  <c r="BQ791" i="165"/>
  <c r="BN792" i="165"/>
  <c r="BP793" i="165"/>
  <c r="BI793" i="165"/>
  <c r="BM794" i="165"/>
  <c r="AO797" i="165"/>
  <c r="BL797" i="165"/>
  <c r="BK799" i="165"/>
  <c r="BP799" i="165"/>
  <c r="BL800" i="165"/>
  <c r="N800" i="165"/>
  <c r="L814" i="165"/>
  <c r="N814" i="165" s="1"/>
  <c r="BN816" i="165"/>
  <c r="BL817" i="165"/>
  <c r="L823" i="165"/>
  <c r="L825" i="165"/>
  <c r="BL825" i="165"/>
  <c r="BK826" i="165"/>
  <c r="BP826" i="165"/>
  <c r="AO828" i="165"/>
  <c r="L828" i="165"/>
  <c r="N828" i="165" s="1"/>
  <c r="BP828" i="165"/>
  <c r="K833" i="165"/>
  <c r="BN833" i="165" s="1"/>
  <c r="BK890" i="165"/>
  <c r="BM843" i="165"/>
  <c r="N844" i="165"/>
  <c r="AV844" i="165"/>
  <c r="BA844" i="165" s="1"/>
  <c r="BK847" i="165"/>
  <c r="N847" i="165"/>
  <c r="BO847" i="165"/>
  <c r="BO852" i="165"/>
  <c r="BK853" i="165"/>
  <c r="BK855" i="165"/>
  <c r="N857" i="165"/>
  <c r="N864" i="165"/>
  <c r="BN866" i="165"/>
  <c r="BP867" i="165"/>
  <c r="BL868" i="165"/>
  <c r="BN870" i="165"/>
  <c r="BP871" i="165"/>
  <c r="AR872" i="165"/>
  <c r="BC872" i="165" s="1"/>
  <c r="BM874" i="165"/>
  <c r="BO876" i="165"/>
  <c r="BA877" i="165"/>
  <c r="BP877" i="165"/>
  <c r="BL880" i="165"/>
  <c r="BM882" i="165"/>
  <c r="BI882" i="165"/>
  <c r="BA883" i="165"/>
  <c r="BL883" i="165"/>
  <c r="BP883" i="165"/>
  <c r="BN889" i="165"/>
  <c r="N890" i="165"/>
  <c r="BN892" i="165"/>
  <c r="BM895" i="165"/>
  <c r="BL896" i="165"/>
  <c r="BP896" i="165"/>
  <c r="BA897" i="165"/>
  <c r="BL897" i="165"/>
  <c r="BP897" i="165"/>
  <c r="BP899" i="165"/>
  <c r="BP910" i="165"/>
  <c r="BK911" i="165"/>
  <c r="BN912" i="165"/>
  <c r="BL915" i="165"/>
  <c r="K917" i="165"/>
  <c r="BL917" i="165"/>
  <c r="BP931" i="165"/>
  <c r="BO969" i="165"/>
  <c r="BI969" i="165"/>
  <c r="D69" i="160"/>
  <c r="AI983" i="165"/>
  <c r="AL983" i="165" s="1"/>
  <c r="AO1060" i="165"/>
  <c r="M1060" i="165"/>
  <c r="BM850" i="165"/>
  <c r="BK850" i="165"/>
  <c r="BN853" i="165"/>
  <c r="BN855" i="165"/>
  <c r="BK856" i="165"/>
  <c r="BA879" i="165"/>
  <c r="BK889" i="165"/>
  <c r="N892" i="165"/>
  <c r="BL893" i="165"/>
  <c r="N893" i="165"/>
  <c r="BN894" i="165"/>
  <c r="BN895" i="165"/>
  <c r="BM896" i="165"/>
  <c r="AR897" i="165"/>
  <c r="BC897" i="165" s="1"/>
  <c r="BM899" i="165"/>
  <c r="BM900" i="165"/>
  <c r="BK912" i="165"/>
  <c r="BG912" i="165"/>
  <c r="BP919" i="165"/>
  <c r="BP930" i="165"/>
  <c r="BL930" i="165"/>
  <c r="BP932" i="165"/>
  <c r="BN933" i="165"/>
  <c r="BP939" i="165"/>
  <c r="N949" i="165"/>
  <c r="BN752" i="165"/>
  <c r="BI756" i="165"/>
  <c r="BK758" i="165"/>
  <c r="BI759" i="165"/>
  <c r="BP761" i="165"/>
  <c r="BK762" i="165"/>
  <c r="BP762" i="165"/>
  <c r="BL764" i="165"/>
  <c r="BP764" i="165"/>
  <c r="BM766" i="165"/>
  <c r="BP773" i="165"/>
  <c r="BN777" i="165"/>
  <c r="BM777" i="165"/>
  <c r="BN780" i="165"/>
  <c r="BP781" i="165"/>
  <c r="BN785" i="165"/>
  <c r="BM785" i="165"/>
  <c r="BN788" i="165"/>
  <c r="BP789" i="165"/>
  <c r="BN793" i="165"/>
  <c r="N795" i="165"/>
  <c r="BQ795" i="165" s="1"/>
  <c r="BL796" i="165"/>
  <c r="BM796" i="165"/>
  <c r="BK797" i="165"/>
  <c r="BL798" i="165"/>
  <c r="BN800" i="165"/>
  <c r="BK800" i="165"/>
  <c r="BP800" i="165"/>
  <c r="BM801" i="165"/>
  <c r="BL804" i="165"/>
  <c r="BN805" i="165"/>
  <c r="D806" i="165"/>
  <c r="BP808" i="165"/>
  <c r="BN809" i="165"/>
  <c r="BN810" i="165"/>
  <c r="BN815" i="165"/>
  <c r="BL816" i="165"/>
  <c r="BL819" i="165"/>
  <c r="D821" i="165"/>
  <c r="BP821" i="165"/>
  <c r="D824" i="165"/>
  <c r="BL824" i="165"/>
  <c r="D828" i="165"/>
  <c r="BL828" i="165"/>
  <c r="BM832" i="165"/>
  <c r="BP834" i="165"/>
  <c r="N835" i="165"/>
  <c r="BK835" i="165"/>
  <c r="BP835" i="165"/>
  <c r="BM837" i="165"/>
  <c r="N838" i="165"/>
  <c r="BO839" i="165"/>
  <c r="BO842" i="165"/>
  <c r="BK843" i="165"/>
  <c r="BK846" i="165"/>
  <c r="BO855" i="165"/>
  <c r="K857" i="165"/>
  <c r="D857" i="165" s="1"/>
  <c r="N859" i="165"/>
  <c r="BP865" i="165"/>
  <c r="BL866" i="165"/>
  <c r="BP869" i="165"/>
  <c r="BL870" i="165"/>
  <c r="BA873" i="165"/>
  <c r="BP873" i="165"/>
  <c r="BN875" i="165"/>
  <c r="BN879" i="165"/>
  <c r="AR879" i="165"/>
  <c r="BC879" i="165" s="1"/>
  <c r="BM879" i="165"/>
  <c r="BP881" i="165"/>
  <c r="BL882" i="165"/>
  <c r="N883" i="165"/>
  <c r="D883" i="165" s="1"/>
  <c r="BO884" i="165"/>
  <c r="BO886" i="165"/>
  <c r="BL888" i="165"/>
  <c r="BP888" i="165"/>
  <c r="BN888" i="165"/>
  <c r="N889" i="165"/>
  <c r="BM891" i="165"/>
  <c r="BN893" i="165"/>
  <c r="N894" i="165"/>
  <c r="BO894" i="165"/>
  <c r="BP898" i="165"/>
  <c r="BN899" i="165"/>
  <c r="N901" i="165"/>
  <c r="BP901" i="165"/>
  <c r="BL902" i="165"/>
  <c r="BI903" i="165"/>
  <c r="BL909" i="165"/>
  <c r="BM910" i="165"/>
  <c r="BM911" i="165"/>
  <c r="BL912" i="165"/>
  <c r="BP912" i="165"/>
  <c r="BP913" i="165"/>
  <c r="BO922" i="165"/>
  <c r="BN929" i="165"/>
  <c r="BI934" i="165"/>
  <c r="BL946" i="165"/>
  <c r="BP968" i="165"/>
  <c r="BI968" i="165"/>
  <c r="BL844" i="165"/>
  <c r="BN863" i="165"/>
  <c r="BO880" i="165"/>
  <c r="BL884" i="165"/>
  <c r="BL886" i="165"/>
  <c r="BP886" i="165"/>
  <c r="BN887" i="165"/>
  <c r="BK892" i="165"/>
  <c r="BP906" i="165"/>
  <c r="L929" i="165"/>
  <c r="N929" i="165" s="1"/>
  <c r="AO929" i="165"/>
  <c r="BP954" i="165"/>
  <c r="BI954" i="165"/>
  <c r="BQ966" i="165"/>
  <c r="BP1035" i="165"/>
  <c r="BI1051" i="165"/>
  <c r="BP1051" i="165"/>
  <c r="AO1269" i="165"/>
  <c r="M1269" i="165"/>
  <c r="BH1487" i="165"/>
  <c r="BI1487" i="165" s="1"/>
  <c r="AY1487" i="165"/>
  <c r="BN913" i="165"/>
  <c r="N918" i="165"/>
  <c r="BL918" i="165"/>
  <c r="N920" i="165"/>
  <c r="N931" i="165"/>
  <c r="BN931" i="165"/>
  <c r="N932" i="165"/>
  <c r="N933" i="165"/>
  <c r="BI938" i="165"/>
  <c r="BL940" i="165"/>
  <c r="BI941" i="165"/>
  <c r="BN942" i="165"/>
  <c r="BN943" i="165"/>
  <c r="BN944" i="165"/>
  <c r="BP945" i="165"/>
  <c r="BI946" i="165"/>
  <c r="BO947" i="165"/>
  <c r="BN949" i="165"/>
  <c r="N950" i="165"/>
  <c r="BP950" i="165"/>
  <c r="BL952" i="165"/>
  <c r="BM953" i="165"/>
  <c r="BI956" i="165"/>
  <c r="BP957" i="165"/>
  <c r="BN958" i="165"/>
  <c r="BK959" i="165"/>
  <c r="BP959" i="165"/>
  <c r="BL960" i="165"/>
  <c r="BN961" i="165"/>
  <c r="BM961" i="165"/>
  <c r="BK963" i="165"/>
  <c r="BP963" i="165"/>
  <c r="BO965" i="165"/>
  <c r="BL967" i="165"/>
  <c r="BL968" i="165"/>
  <c r="BK969" i="165"/>
  <c r="BP969" i="165"/>
  <c r="BO970" i="165"/>
  <c r="N972" i="165"/>
  <c r="BM972" i="165"/>
  <c r="N975" i="165"/>
  <c r="N979" i="165"/>
  <c r="BK984" i="165"/>
  <c r="BI985" i="165"/>
  <c r="BM986" i="165"/>
  <c r="BP987" i="165"/>
  <c r="BM987" i="165"/>
  <c r="BP988" i="165"/>
  <c r="BM988" i="165"/>
  <c r="BK990" i="165"/>
  <c r="BI990" i="165"/>
  <c r="BM992" i="165"/>
  <c r="BK994" i="165"/>
  <c r="BI994" i="165"/>
  <c r="N999" i="165"/>
  <c r="BL999" i="165"/>
  <c r="BP999" i="165"/>
  <c r="BL1001" i="165"/>
  <c r="BI1008" i="165"/>
  <c r="BN1012" i="165"/>
  <c r="BI1012" i="165"/>
  <c r="BK1013" i="165"/>
  <c r="BM1013" i="165"/>
  <c r="BN1016" i="165"/>
  <c r="BI1016" i="165"/>
  <c r="BK1017" i="165"/>
  <c r="BM1017" i="165"/>
  <c r="BO1018" i="165"/>
  <c r="BM1019" i="165"/>
  <c r="N1020" i="165"/>
  <c r="BL1020" i="165"/>
  <c r="BP1020" i="165"/>
  <c r="BM1021" i="165"/>
  <c r="BI1022" i="165"/>
  <c r="BL1024" i="165"/>
  <c r="BK1027" i="165"/>
  <c r="BP1027" i="165"/>
  <c r="N1031" i="165"/>
  <c r="BO1034" i="165"/>
  <c r="N1045" i="165"/>
  <c r="BP1045" i="165"/>
  <c r="BO1047" i="165"/>
  <c r="BI1047" i="165"/>
  <c r="BK1053" i="165"/>
  <c r="BI1057" i="165"/>
  <c r="BM1062" i="165"/>
  <c r="K1063" i="165"/>
  <c r="BN1063" i="165" s="1"/>
  <c r="BK1063" i="165"/>
  <c r="BK1065" i="165"/>
  <c r="BO1065" i="165"/>
  <c r="BL1072" i="165"/>
  <c r="BL1074" i="165"/>
  <c r="BO1074" i="165"/>
  <c r="BL1075" i="165"/>
  <c r="AL1077" i="165"/>
  <c r="BL1079" i="165"/>
  <c r="BL1080" i="165"/>
  <c r="BO1082" i="165"/>
  <c r="BK1085" i="165"/>
  <c r="BM1086" i="165"/>
  <c r="BK1086" i="165"/>
  <c r="BP1088" i="165"/>
  <c r="BK1098" i="165"/>
  <c r="BP1101" i="165"/>
  <c r="N1103" i="165"/>
  <c r="BO1103" i="165"/>
  <c r="BN1109" i="165"/>
  <c r="BN1117" i="165"/>
  <c r="AJ1117" i="165"/>
  <c r="J1117" i="165" s="1"/>
  <c r="BN1119" i="165"/>
  <c r="N1120" i="165"/>
  <c r="BP1125" i="165"/>
  <c r="BM1126" i="165"/>
  <c r="BH1148" i="165"/>
  <c r="AY1148" i="165"/>
  <c r="BN1158" i="165"/>
  <c r="BM1170" i="165"/>
  <c r="AO1178" i="165"/>
  <c r="M1178" i="165"/>
  <c r="BH1236" i="165"/>
  <c r="BI1236" i="165" s="1"/>
  <c r="AY1236" i="165"/>
  <c r="BP938" i="165"/>
  <c r="BK947" i="165"/>
  <c r="BN955" i="165"/>
  <c r="BL955" i="165"/>
  <c r="BL962" i="165"/>
  <c r="BQ962" i="165"/>
  <c r="BL971" i="165"/>
  <c r="BM983" i="165"/>
  <c r="BM984" i="165"/>
  <c r="BK993" i="165"/>
  <c r="BI993" i="165"/>
  <c r="BM995" i="165"/>
  <c r="BK1025" i="165"/>
  <c r="BL1029" i="165"/>
  <c r="BM1038" i="165"/>
  <c r="BI1038" i="165"/>
  <c r="N1050" i="165"/>
  <c r="BL1050" i="165"/>
  <c r="BP1050" i="165"/>
  <c r="N1055" i="165"/>
  <c r="BI1055" i="165"/>
  <c r="BM1059" i="165"/>
  <c r="N1060" i="165"/>
  <c r="BL1064" i="165"/>
  <c r="BN1067" i="165"/>
  <c r="BP1068" i="165"/>
  <c r="BM1069" i="165"/>
  <c r="BO1073" i="165"/>
  <c r="BN1096" i="165"/>
  <c r="BM1096" i="165"/>
  <c r="BP1097" i="165"/>
  <c r="BI1100" i="165"/>
  <c r="BO1102" i="165"/>
  <c r="BP1116" i="165"/>
  <c r="BQ1123" i="165"/>
  <c r="BK1124" i="165"/>
  <c r="BP1127" i="165"/>
  <c r="BP1130" i="165"/>
  <c r="BI1131" i="165"/>
  <c r="BK1132" i="165"/>
  <c r="AY1151" i="165"/>
  <c r="BL1167" i="165"/>
  <c r="M1167" i="165"/>
  <c r="N1167" i="165" s="1"/>
  <c r="AO1170" i="165"/>
  <c r="M1170" i="165"/>
  <c r="M1181" i="165"/>
  <c r="N1181" i="165" s="1"/>
  <c r="AO1236" i="165"/>
  <c r="M1236" i="165"/>
  <c r="BI932" i="165"/>
  <c r="BN934" i="165"/>
  <c r="BL937" i="165"/>
  <c r="N938" i="165"/>
  <c r="N939" i="165"/>
  <c r="BQ939" i="165" s="1"/>
  <c r="BN945" i="165"/>
  <c r="BL947" i="165"/>
  <c r="BP949" i="165"/>
  <c r="N951" i="165"/>
  <c r="BQ951" i="165" s="1"/>
  <c r="BN952" i="165"/>
  <c r="BM955" i="165"/>
  <c r="BL958" i="165"/>
  <c r="BN959" i="165"/>
  <c r="BM959" i="165"/>
  <c r="BN960" i="165"/>
  <c r="BK961" i="165"/>
  <c r="BP961" i="165"/>
  <c r="BL963" i="165"/>
  <c r="BL964" i="165"/>
  <c r="BL965" i="165"/>
  <c r="BI965" i="165"/>
  <c r="BQ965" i="165" s="1"/>
  <c r="BK966" i="165"/>
  <c r="BP966" i="165"/>
  <c r="BM966" i="165"/>
  <c r="BK967" i="165"/>
  <c r="BP967" i="165"/>
  <c r="BL970" i="165"/>
  <c r="BI970" i="165"/>
  <c r="BP971" i="165"/>
  <c r="BK973" i="165"/>
  <c r="BP973" i="165"/>
  <c r="BI982" i="165"/>
  <c r="BN984" i="165"/>
  <c r="BL985" i="165"/>
  <c r="BM990" i="165"/>
  <c r="BK992" i="165"/>
  <c r="BI992" i="165"/>
  <c r="N997" i="165"/>
  <c r="BN1001" i="165"/>
  <c r="BN1002" i="165"/>
  <c r="BO1005" i="165"/>
  <c r="BL1006" i="165"/>
  <c r="BL1008" i="165"/>
  <c r="BP1008" i="165"/>
  <c r="BM1036" i="165"/>
  <c r="BL1037" i="165"/>
  <c r="N1039" i="165"/>
  <c r="BL1039" i="165"/>
  <c r="BP1039" i="165"/>
  <c r="BN1047" i="165"/>
  <c r="BM1048" i="165"/>
  <c r="BN1049" i="165"/>
  <c r="K1073" i="165"/>
  <c r="BN1073" i="165" s="1"/>
  <c r="AL1073" i="165"/>
  <c r="N1085" i="165"/>
  <c r="BI1096" i="165"/>
  <c r="BP1105" i="165"/>
  <c r="N1108" i="165"/>
  <c r="AO1184" i="165"/>
  <c r="M1184" i="165"/>
  <c r="M1189" i="165"/>
  <c r="N1189" i="165" s="1"/>
  <c r="AO1544" i="165"/>
  <c r="M1544" i="165"/>
  <c r="N1544" i="165" s="1"/>
  <c r="BO1127" i="165"/>
  <c r="BM1135" i="165"/>
  <c r="BP1137" i="165"/>
  <c r="BP1144" i="165"/>
  <c r="BM1146" i="165"/>
  <c r="N1148" i="165"/>
  <c r="BM1157" i="165"/>
  <c r="BL1160" i="165"/>
  <c r="BK1160" i="165"/>
  <c r="BO1160" i="165"/>
  <c r="BL1161" i="165"/>
  <c r="BM1162" i="165"/>
  <c r="BO1163" i="165"/>
  <c r="BK1164" i="165"/>
  <c r="BO1164" i="165"/>
  <c r="BK1165" i="165"/>
  <c r="BO1165" i="165"/>
  <c r="BM1168" i="165"/>
  <c r="BL1168" i="165"/>
  <c r="BL1169" i="165"/>
  <c r="BN1170" i="165"/>
  <c r="BL1171" i="165"/>
  <c r="BK1171" i="165"/>
  <c r="BO1171" i="165"/>
  <c r="BL1172" i="165"/>
  <c r="BK1172" i="165"/>
  <c r="BO1172" i="165"/>
  <c r="BL1173" i="165"/>
  <c r="BM1174" i="165"/>
  <c r="BL1177" i="165"/>
  <c r="BN1181" i="165"/>
  <c r="BK1195" i="165"/>
  <c r="BO1195" i="165"/>
  <c r="BM1198" i="165"/>
  <c r="BL1198" i="165"/>
  <c r="BM1199" i="165"/>
  <c r="BO1200" i="165"/>
  <c r="BN1200" i="165"/>
  <c r="BK1201" i="165"/>
  <c r="BO1201" i="165"/>
  <c r="BL1202" i="165"/>
  <c r="N1207" i="165"/>
  <c r="BO1209" i="165"/>
  <c r="BI1209" i="165"/>
  <c r="BM1215" i="165"/>
  <c r="BO1216" i="165"/>
  <c r="N1216" i="165"/>
  <c r="BL1219" i="165"/>
  <c r="BN1220" i="165"/>
  <c r="BK1225" i="165"/>
  <c r="AO1235" i="165"/>
  <c r="M1235" i="165"/>
  <c r="BO1246" i="165"/>
  <c r="BL1262" i="165"/>
  <c r="BI1274" i="165"/>
  <c r="M1276" i="165"/>
  <c r="N1276" i="165" s="1"/>
  <c r="D1276" i="165" s="1"/>
  <c r="AO1276" i="165"/>
  <c r="AO1280" i="165"/>
  <c r="M1280" i="165"/>
  <c r="BK1281" i="165"/>
  <c r="BO1281" i="165"/>
  <c r="BK1284" i="165"/>
  <c r="BL1289" i="165"/>
  <c r="BM1295" i="165"/>
  <c r="N1303" i="165"/>
  <c r="BK1309" i="165"/>
  <c r="BP1309" i="165"/>
  <c r="BF1312" i="165"/>
  <c r="AV1312" i="165"/>
  <c r="BK1327" i="165"/>
  <c r="BI1327" i="165"/>
  <c r="AV1337" i="165"/>
  <c r="BF1337" i="165"/>
  <c r="BN1337" i="165" s="1"/>
  <c r="BI1358" i="165"/>
  <c r="BP1374" i="165"/>
  <c r="AO1411" i="165"/>
  <c r="M1411" i="165"/>
  <c r="BF1543" i="165"/>
  <c r="AV1543" i="165"/>
  <c r="BN1167" i="165"/>
  <c r="BO1180" i="165"/>
  <c r="M1224" i="165"/>
  <c r="AO1224" i="165"/>
  <c r="BH1288" i="165"/>
  <c r="BI1288" i="165" s="1"/>
  <c r="AY1288" i="165"/>
  <c r="AO1292" i="165"/>
  <c r="M1292" i="165"/>
  <c r="AO1333" i="165"/>
  <c r="M1333" i="165"/>
  <c r="AY1356" i="165"/>
  <c r="BH1356" i="165"/>
  <c r="BK1357" i="165"/>
  <c r="BO1001" i="165"/>
  <c r="N1002" i="165"/>
  <c r="BO1002" i="165"/>
  <c r="BN1005" i="165"/>
  <c r="BN1006" i="165"/>
  <c r="N1009" i="165"/>
  <c r="D1009" i="165" s="1"/>
  <c r="N1010" i="165"/>
  <c r="N1011" i="165"/>
  <c r="BL1012" i="165"/>
  <c r="BP1012" i="165"/>
  <c r="BM1012" i="165"/>
  <c r="BP1014" i="165"/>
  <c r="BO1014" i="165"/>
  <c r="N1015" i="165"/>
  <c r="BL1016" i="165"/>
  <c r="BP1016" i="165"/>
  <c r="BM1016" i="165"/>
  <c r="BL1018" i="165"/>
  <c r="BP1018" i="165"/>
  <c r="BM1018" i="165"/>
  <c r="N1019" i="165"/>
  <c r="BL1019" i="165"/>
  <c r="BP1019" i="165"/>
  <c r="BM1020" i="165"/>
  <c r="BN1022" i="165"/>
  <c r="BP1024" i="165"/>
  <c r="BI1024" i="165"/>
  <c r="BK1026" i="165"/>
  <c r="BP1026" i="165"/>
  <c r="BM1028" i="165"/>
  <c r="BK1029" i="165"/>
  <c r="BN1036" i="165"/>
  <c r="BI1036" i="165"/>
  <c r="BM1039" i="165"/>
  <c r="D1039" i="165"/>
  <c r="BN1039" i="165"/>
  <c r="N1040" i="165"/>
  <c r="BL1040" i="165"/>
  <c r="BP1040" i="165"/>
  <c r="BM1041" i="165"/>
  <c r="BI1044" i="165"/>
  <c r="BM1045" i="165"/>
  <c r="BN1046" i="165"/>
  <c r="BI1046" i="165"/>
  <c r="N1049" i="165"/>
  <c r="D1049" i="165" s="1"/>
  <c r="BM1052" i="165"/>
  <c r="BN1052" i="165"/>
  <c r="BP1054" i="165"/>
  <c r="N1057" i="165"/>
  <c r="BM1057" i="165"/>
  <c r="N1062" i="165"/>
  <c r="BL1063" i="165"/>
  <c r="N1063" i="165"/>
  <c r="BM1063" i="165"/>
  <c r="BN1065" i="165"/>
  <c r="BM1065" i="165"/>
  <c r="BM1067" i="165"/>
  <c r="BO1068" i="165"/>
  <c r="BM1072" i="165"/>
  <c r="BM1074" i="165"/>
  <c r="BP1077" i="165"/>
  <c r="BM1079" i="165"/>
  <c r="BN1081" i="165"/>
  <c r="BM1081" i="165"/>
  <c r="N1083" i="165"/>
  <c r="BO1083" i="165"/>
  <c r="BO1086" i="165"/>
  <c r="BL1086" i="165"/>
  <c r="BI1086" i="165"/>
  <c r="BL1087" i="165"/>
  <c r="BO1088" i="165"/>
  <c r="N1089" i="165"/>
  <c r="BM1089" i="165"/>
  <c r="BL1090" i="165"/>
  <c r="BI1090" i="165"/>
  <c r="BQ1090" i="165" s="1"/>
  <c r="BM1094" i="165"/>
  <c r="BK1094" i="165"/>
  <c r="BL1096" i="165"/>
  <c r="BM1099" i="165"/>
  <c r="BL1100" i="165"/>
  <c r="BK1102" i="165"/>
  <c r="BN1103" i="165"/>
  <c r="BM1103" i="165"/>
  <c r="BM1104" i="165"/>
  <c r="N1106" i="165"/>
  <c r="BL1109" i="165"/>
  <c r="BM1112" i="165"/>
  <c r="BL1112" i="165"/>
  <c r="N1114" i="165"/>
  <c r="BO1116" i="165"/>
  <c r="BM1116" i="165"/>
  <c r="BO1117" i="165"/>
  <c r="BI1118" i="165"/>
  <c r="BK1120" i="165"/>
  <c r="BI1120" i="165"/>
  <c r="BP1121" i="165"/>
  <c r="BP1122" i="165"/>
  <c r="BN1125" i="165"/>
  <c r="BM1125" i="165"/>
  <c r="BM1127" i="165"/>
  <c r="N1128" i="165"/>
  <c r="BO1130" i="165"/>
  <c r="BN1131" i="165"/>
  <c r="N1132" i="165"/>
  <c r="AV1133" i="165"/>
  <c r="BP1135" i="165"/>
  <c r="BO1135" i="165"/>
  <c r="N1136" i="165"/>
  <c r="N1138" i="165"/>
  <c r="BL1138" i="165"/>
  <c r="BN1142" i="165"/>
  <c r="BK1143" i="165"/>
  <c r="BM1144" i="165"/>
  <c r="BL1145" i="165"/>
  <c r="AO1148" i="165"/>
  <c r="BK1148" i="165"/>
  <c r="BI1148" i="165"/>
  <c r="BL1149" i="165"/>
  <c r="BM1150" i="165"/>
  <c r="BK1151" i="165"/>
  <c r="BO1151" i="165"/>
  <c r="BP1152" i="165"/>
  <c r="BL1155" i="165"/>
  <c r="BM1158" i="165"/>
  <c r="BN1165" i="165"/>
  <c r="BM1165" i="165"/>
  <c r="BO1166" i="165"/>
  <c r="BM1166" i="165"/>
  <c r="BO1168" i="165"/>
  <c r="BN1168" i="165"/>
  <c r="BN1175" i="165"/>
  <c r="BM1178" i="165"/>
  <c r="BM1180" i="165"/>
  <c r="BL1183" i="165"/>
  <c r="BN1185" i="165"/>
  <c r="BK1186" i="165"/>
  <c r="BO1186" i="165"/>
  <c r="BM1188" i="165"/>
  <c r="BN1192" i="165"/>
  <c r="BK1193" i="165"/>
  <c r="BO1193" i="165"/>
  <c r="BK1213" i="165"/>
  <c r="N1222" i="165"/>
  <c r="AO1227" i="165"/>
  <c r="M1227" i="165"/>
  <c r="BM1230" i="165"/>
  <c r="BK1233" i="165"/>
  <c r="BO1233" i="165"/>
  <c r="BO1238" i="165"/>
  <c r="BN1244" i="165"/>
  <c r="AO1252" i="165"/>
  <c r="M1252" i="165"/>
  <c r="N1252" i="165" s="1"/>
  <c r="BK1252" i="165"/>
  <c r="BO1252" i="165"/>
  <c r="N1256" i="165"/>
  <c r="AO1283" i="165"/>
  <c r="M1283" i="165"/>
  <c r="BI1292" i="165"/>
  <c r="N1297" i="165"/>
  <c r="N1298" i="165"/>
  <c r="AV1300" i="165"/>
  <c r="BK1303" i="165"/>
  <c r="N1309" i="165"/>
  <c r="BL1314" i="165"/>
  <c r="AL1315" i="165"/>
  <c r="BO1324" i="165"/>
  <c r="BP1325" i="165"/>
  <c r="AY1334" i="165"/>
  <c r="BN1334" i="165"/>
  <c r="N1339" i="165"/>
  <c r="N1341" i="165"/>
  <c r="K1345" i="165"/>
  <c r="AL1345" i="165"/>
  <c r="N1347" i="165"/>
  <c r="AV1355" i="165"/>
  <c r="BK1380" i="165"/>
  <c r="BO1380" i="165"/>
  <c r="BL1381" i="165"/>
  <c r="BK1209" i="165"/>
  <c r="BK1210" i="165"/>
  <c r="BO1210" i="165"/>
  <c r="BK1211" i="165"/>
  <c r="BO1211" i="165"/>
  <c r="BN1214" i="165"/>
  <c r="BK1218" i="165"/>
  <c r="BO1218" i="165"/>
  <c r="BM1226" i="165"/>
  <c r="BI1228" i="165"/>
  <c r="BN1230" i="165"/>
  <c r="BL1231" i="165"/>
  <c r="BN1231" i="165"/>
  <c r="BK1232" i="165"/>
  <c r="BO1232" i="165"/>
  <c r="BL1233" i="165"/>
  <c r="BM1234" i="165"/>
  <c r="BM1236" i="165"/>
  <c r="BL1238" i="165"/>
  <c r="N1244" i="165"/>
  <c r="BK1244" i="165"/>
  <c r="BL1246" i="165"/>
  <c r="BK1251" i="165"/>
  <c r="BO1251" i="165"/>
  <c r="BL1253" i="165"/>
  <c r="BM1254" i="165"/>
  <c r="BI1256" i="165"/>
  <c r="BL1257" i="165"/>
  <c r="BM1262" i="165"/>
  <c r="BM1266" i="165"/>
  <c r="BK1266" i="165"/>
  <c r="BI1266" i="165"/>
  <c r="BM1271" i="165"/>
  <c r="BL1274" i="165"/>
  <c r="BM1276" i="165"/>
  <c r="BK1276" i="165"/>
  <c r="BO1276" i="165"/>
  <c r="BL1277" i="165"/>
  <c r="BK1280" i="165"/>
  <c r="BM1282" i="165"/>
  <c r="BL1284" i="165"/>
  <c r="BM1285" i="165"/>
  <c r="BN1290" i="165"/>
  <c r="BL1291" i="165"/>
  <c r="BP1298" i="165"/>
  <c r="BM1299" i="165"/>
  <c r="BO1300" i="165"/>
  <c r="BK1301" i="165"/>
  <c r="BM1305" i="165"/>
  <c r="BM1307" i="165"/>
  <c r="BM1314" i="165"/>
  <c r="BK1319" i="165"/>
  <c r="BM1320" i="165"/>
  <c r="BM1323" i="165"/>
  <c r="N1324" i="165"/>
  <c r="BM1325" i="165"/>
  <c r="BK1330" i="165"/>
  <c r="BN1330" i="165"/>
  <c r="BM1333" i="165"/>
  <c r="BP1339" i="165"/>
  <c r="BP1340" i="165"/>
  <c r="BL1342" i="165"/>
  <c r="BL1343" i="165"/>
  <c r="BP1347" i="165"/>
  <c r="BL1348" i="165"/>
  <c r="BK1353" i="165"/>
  <c r="BO1353" i="165"/>
  <c r="BL1363" i="165"/>
  <c r="BL1370" i="165"/>
  <c r="BM1371" i="165"/>
  <c r="BK1373" i="165"/>
  <c r="BP1373" i="165"/>
  <c r="BL1374" i="165"/>
  <c r="BI1377" i="165"/>
  <c r="BL1386" i="165"/>
  <c r="BP1424" i="165"/>
  <c r="AL1468" i="165"/>
  <c r="K1468" i="165"/>
  <c r="D1468" i="165" s="1"/>
  <c r="BM1184" i="165"/>
  <c r="BL1187" i="165"/>
  <c r="BN1189" i="165"/>
  <c r="BM1191" i="165"/>
  <c r="BN1195" i="165"/>
  <c r="BM1195" i="165"/>
  <c r="BO1196" i="165"/>
  <c r="BN1196" i="165"/>
  <c r="BL1197" i="165"/>
  <c r="BK1198" i="165"/>
  <c r="BO1198" i="165"/>
  <c r="BN1198" i="165"/>
  <c r="BP1208" i="165"/>
  <c r="BN1209" i="165"/>
  <c r="BM1209" i="165"/>
  <c r="BL1211" i="165"/>
  <c r="BM1216" i="165"/>
  <c r="BK1217" i="165"/>
  <c r="BN1221" i="165"/>
  <c r="BK1221" i="165"/>
  <c r="BO1221" i="165"/>
  <c r="BO1223" i="165"/>
  <c r="BL1224" i="165"/>
  <c r="BN1225" i="165"/>
  <c r="BM1225" i="165"/>
  <c r="BN1228" i="165"/>
  <c r="BN1233" i="165"/>
  <c r="BM1233" i="165"/>
  <c r="BL1236" i="165"/>
  <c r="BL1237" i="165"/>
  <c r="BO1240" i="165"/>
  <c r="BK1241" i="165"/>
  <c r="BO1241" i="165"/>
  <c r="BM1244" i="165"/>
  <c r="BL1244" i="165"/>
  <c r="BL1245" i="165"/>
  <c r="BM1250" i="165"/>
  <c r="BL1250" i="165"/>
  <c r="BN1253" i="165"/>
  <c r="BM1253" i="165"/>
  <c r="BO1258" i="165"/>
  <c r="BN1258" i="165"/>
  <c r="BK1262" i="165"/>
  <c r="BM1264" i="165"/>
  <c r="BL1264" i="165"/>
  <c r="N1266" i="165"/>
  <c r="BL1267" i="165"/>
  <c r="BM1268" i="165"/>
  <c r="N1270" i="165"/>
  <c r="BM1273" i="165"/>
  <c r="BL1276" i="165"/>
  <c r="BO1278" i="165"/>
  <c r="BN1278" i="165"/>
  <c r="BL1279" i="165"/>
  <c r="BN1279" i="165"/>
  <c r="BN1281" i="165"/>
  <c r="BM1281" i="165"/>
  <c r="BO1282" i="165"/>
  <c r="BN1282" i="165"/>
  <c r="BL1283" i="165"/>
  <c r="BP1286" i="165"/>
  <c r="BN1291" i="165"/>
  <c r="BN1293" i="165"/>
  <c r="BM1293" i="165"/>
  <c r="BK1295" i="165"/>
  <c r="BP1295" i="165"/>
  <c r="BK1297" i="165"/>
  <c r="BP1297" i="165"/>
  <c r="BL1298" i="165"/>
  <c r="BI1301" i="165"/>
  <c r="N1304" i="165"/>
  <c r="AV1304" i="165"/>
  <c r="N1305" i="165"/>
  <c r="BP1305" i="165"/>
  <c r="BL1306" i="165"/>
  <c r="BL1308" i="165"/>
  <c r="BK1308" i="165"/>
  <c r="BI1308" i="165"/>
  <c r="BK1310" i="165"/>
  <c r="BP1310" i="165"/>
  <c r="BN1312" i="165"/>
  <c r="BF1313" i="165"/>
  <c r="BL1320" i="165"/>
  <c r="BP1320" i="165"/>
  <c r="BF1324" i="165"/>
  <c r="N1325" i="165"/>
  <c r="BL1326" i="165"/>
  <c r="BN1327" i="165"/>
  <c r="BK1328" i="165"/>
  <c r="N1328" i="165"/>
  <c r="BL1331" i="165"/>
  <c r="BK1338" i="165"/>
  <c r="BM1343" i="165"/>
  <c r="BK1346" i="165"/>
  <c r="BP1346" i="165"/>
  <c r="BO1348" i="165"/>
  <c r="BO1349" i="165"/>
  <c r="BL1351" i="165"/>
  <c r="BL1356" i="165"/>
  <c r="BO1357" i="165"/>
  <c r="BN1358" i="165"/>
  <c r="BM1360" i="165"/>
  <c r="BK1364" i="165"/>
  <c r="BO1364" i="165"/>
  <c r="BL1365" i="165"/>
  <c r="BM1367" i="165"/>
  <c r="BO1368" i="165"/>
  <c r="BP1381" i="165"/>
  <c r="BN1382" i="165"/>
  <c r="BM1382" i="165"/>
  <c r="BM1385" i="165"/>
  <c r="N1389" i="165"/>
  <c r="AJ1392" i="165"/>
  <c r="J1392" i="165" s="1"/>
  <c r="N1395" i="165"/>
  <c r="BM1397" i="165"/>
  <c r="BM1399" i="165"/>
  <c r="BO1408" i="165"/>
  <c r="BI1408" i="165"/>
  <c r="BK1429" i="165"/>
  <c r="BM1413" i="165"/>
  <c r="N1423" i="165"/>
  <c r="BO1423" i="165"/>
  <c r="BK1426" i="165"/>
  <c r="BI1426" i="165"/>
  <c r="BP1429" i="165"/>
  <c r="BK1430" i="165"/>
  <c r="BP1430" i="165"/>
  <c r="BK1431" i="165"/>
  <c r="BP1431" i="165"/>
  <c r="BL1433" i="165"/>
  <c r="BM1436" i="165"/>
  <c r="BL1439" i="165"/>
  <c r="BL1441" i="165"/>
  <c r="AO1448" i="165"/>
  <c r="M1448" i="165"/>
  <c r="N1448" i="165" s="1"/>
  <c r="N1461" i="165"/>
  <c r="BL1462" i="165"/>
  <c r="BL1464" i="165"/>
  <c r="BM1466" i="165"/>
  <c r="M1491" i="165"/>
  <c r="AO1491" i="165"/>
  <c r="AL1501" i="165"/>
  <c r="K1501" i="165"/>
  <c r="BK1526" i="165"/>
  <c r="K1549" i="165"/>
  <c r="AL1549" i="165"/>
  <c r="BN1398" i="165"/>
  <c r="BN1407" i="165"/>
  <c r="BM1407" i="165"/>
  <c r="AV1408" i="165"/>
  <c r="N1411" i="165"/>
  <c r="BO1414" i="165"/>
  <c r="BL1417" i="165"/>
  <c r="BL1424" i="165"/>
  <c r="BM1425" i="165"/>
  <c r="BP1425" i="165"/>
  <c r="BL1429" i="165"/>
  <c r="BM1432" i="165"/>
  <c r="BM1435" i="165"/>
  <c r="BM1439" i="165"/>
  <c r="BM1440" i="165"/>
  <c r="N1455" i="165"/>
  <c r="BN1456" i="165"/>
  <c r="M1487" i="165"/>
  <c r="N1487" i="165" s="1"/>
  <c r="BH1512" i="165"/>
  <c r="AY1512" i="165"/>
  <c r="M1514" i="165"/>
  <c r="N1514" i="165" s="1"/>
  <c r="AO1514" i="165"/>
  <c r="AY1525" i="165"/>
  <c r="BH1525" i="165"/>
  <c r="D61" i="160"/>
  <c r="AI1535" i="165"/>
  <c r="K1543" i="165"/>
  <c r="AL1543" i="165"/>
  <c r="BO1342" i="165"/>
  <c r="BM1344" i="165"/>
  <c r="BK1345" i="165"/>
  <c r="BN1345" i="165"/>
  <c r="BM1345" i="165"/>
  <c r="BL1347" i="165"/>
  <c r="BM1348" i="165"/>
  <c r="BP1348" i="165"/>
  <c r="BM1350" i="165"/>
  <c r="BL1350" i="165"/>
  <c r="BN1351" i="165"/>
  <c r="BM1351" i="165"/>
  <c r="BO1352" i="165"/>
  <c r="BP1365" i="165"/>
  <c r="BL1369" i="165"/>
  <c r="BP1371" i="165"/>
  <c r="BO1374" i="165"/>
  <c r="BN1374" i="165"/>
  <c r="BI1376" i="165"/>
  <c r="BM1379" i="165"/>
  <c r="BM1380" i="165"/>
  <c r="N1381" i="165"/>
  <c r="BK1383" i="165"/>
  <c r="BK1387" i="165"/>
  <c r="BO1387" i="165"/>
  <c r="N1390" i="165"/>
  <c r="BI1392" i="165"/>
  <c r="BK1397" i="165"/>
  <c r="BO1397" i="165"/>
  <c r="BL1399" i="165"/>
  <c r="BK1399" i="165"/>
  <c r="N1400" i="165"/>
  <c r="AT1402" i="165"/>
  <c r="BL1408" i="165"/>
  <c r="BL1414" i="165"/>
  <c r="BM1415" i="165"/>
  <c r="BO1415" i="165"/>
  <c r="BL1416" i="165"/>
  <c r="BM1418" i="165"/>
  <c r="BP1421" i="165"/>
  <c r="BK1422" i="165"/>
  <c r="BL1423" i="165"/>
  <c r="BM1424" i="165"/>
  <c r="BO1425" i="165"/>
  <c r="BL1425" i="165"/>
  <c r="BM1428" i="165"/>
  <c r="BO1430" i="165"/>
  <c r="BM1431" i="165"/>
  <c r="BO1435" i="165"/>
  <c r="BP1436" i="165"/>
  <c r="BI1439" i="165"/>
  <c r="BI1440" i="165"/>
  <c r="BI1441" i="165"/>
  <c r="BK1442" i="165"/>
  <c r="BI1442" i="165"/>
  <c r="BL1444" i="165"/>
  <c r="BO1445" i="165"/>
  <c r="BL1447" i="165"/>
  <c r="BI1458" i="165"/>
  <c r="BO1470" i="165"/>
  <c r="BI1470" i="165"/>
  <c r="BL1491" i="165"/>
  <c r="AT1495" i="165"/>
  <c r="BE1495" i="165" s="1"/>
  <c r="AS1495" i="165"/>
  <c r="BD1495" i="165" s="1"/>
  <c r="BH1544" i="165"/>
  <c r="AY1544" i="165"/>
  <c r="AL1546" i="165"/>
  <c r="K1546" i="165"/>
  <c r="BP1546" i="165"/>
  <c r="BI1546" i="165"/>
  <c r="BP1552" i="165"/>
  <c r="BO1476" i="165"/>
  <c r="BO1478" i="165"/>
  <c r="BO1493" i="165"/>
  <c r="N1508" i="165"/>
  <c r="BM1528" i="165"/>
  <c r="BM1529" i="165"/>
  <c r="BM1534" i="165"/>
  <c r="BO1541" i="165"/>
  <c r="BL1543" i="165"/>
  <c r="BM1544" i="165"/>
  <c r="BN1548" i="165"/>
  <c r="BP1551" i="165"/>
  <c r="BK1552" i="165"/>
  <c r="BK1553" i="165"/>
  <c r="D40" i="160"/>
  <c r="BQ1452" i="165"/>
  <c r="BK1455" i="165"/>
  <c r="BP1455" i="165"/>
  <c r="BK1456" i="165"/>
  <c r="BL1458" i="165"/>
  <c r="BM1462" i="165"/>
  <c r="BM1463" i="165"/>
  <c r="BM1464" i="165"/>
  <c r="BK1473" i="165"/>
  <c r="BI1473" i="165"/>
  <c r="BI1474" i="165"/>
  <c r="BK1475" i="165"/>
  <c r="BI1475" i="165"/>
  <c r="BK1476" i="165"/>
  <c r="BI1476" i="165"/>
  <c r="M1484" i="165"/>
  <c r="N1488" i="165"/>
  <c r="BM1489" i="165"/>
  <c r="BK1492" i="165"/>
  <c r="BN1495" i="165"/>
  <c r="AV1499" i="165"/>
  <c r="BM1499" i="165"/>
  <c r="BK1502" i="165"/>
  <c r="BM1502" i="165"/>
  <c r="BP1505" i="165"/>
  <c r="BM1506" i="165"/>
  <c r="N1509" i="165"/>
  <c r="BN1512" i="165"/>
  <c r="BM1513" i="165"/>
  <c r="BK1514" i="165"/>
  <c r="BM1517" i="165"/>
  <c r="BN1518" i="165"/>
  <c r="BL1518" i="165"/>
  <c r="AV1524" i="165"/>
  <c r="BL1525" i="165"/>
  <c r="BN1527" i="165"/>
  <c r="M1531" i="165"/>
  <c r="BN1531" i="165"/>
  <c r="I1532" i="165"/>
  <c r="BL1532" i="165" s="1"/>
  <c r="N1533" i="165"/>
  <c r="N1534" i="165"/>
  <c r="BM1535" i="165"/>
  <c r="BM1536" i="165"/>
  <c r="BM1537" i="165"/>
  <c r="AL1540" i="165"/>
  <c r="BK1540" i="165"/>
  <c r="BK1541" i="165"/>
  <c r="BL1542" i="165"/>
  <c r="BM1543" i="165"/>
  <c r="BK1546" i="165"/>
  <c r="N1546" i="165"/>
  <c r="BL1549" i="165"/>
  <c r="BL1553" i="165"/>
  <c r="K1558" i="165"/>
  <c r="BP1444" i="165"/>
  <c r="BK1445" i="165"/>
  <c r="BM1447" i="165"/>
  <c r="D1448" i="165"/>
  <c r="BP1449" i="165"/>
  <c r="BP1450" i="165"/>
  <c r="N1454" i="165"/>
  <c r="BL1454" i="165"/>
  <c r="BL1455" i="165"/>
  <c r="N1456" i="165"/>
  <c r="BL1456" i="165"/>
  <c r="BM1458" i="165"/>
  <c r="N1459" i="165"/>
  <c r="BK1459" i="165"/>
  <c r="BP1459" i="165"/>
  <c r="BM1460" i="165"/>
  <c r="BI1462" i="165"/>
  <c r="BI1464" i="165"/>
  <c r="BP1467" i="165"/>
  <c r="BL1474" i="165"/>
  <c r="BP1477" i="165"/>
  <c r="BL1478" i="165"/>
  <c r="BL1487" i="165"/>
  <c r="D1491" i="165"/>
  <c r="N1491" i="165"/>
  <c r="BI1499" i="165"/>
  <c r="BP1501" i="165"/>
  <c r="BN1505" i="165"/>
  <c r="BN1510" i="165"/>
  <c r="BN1511" i="165"/>
  <c r="BK1512" i="165"/>
  <c r="BK1513" i="165"/>
  <c r="BN1517" i="165"/>
  <c r="BM1518" i="165"/>
  <c r="BN1521" i="165"/>
  <c r="BO1524" i="165"/>
  <c r="BM1531" i="165"/>
  <c r="BO1531" i="165"/>
  <c r="BN1533" i="165"/>
  <c r="BN1535" i="165"/>
  <c r="BP1537" i="165"/>
  <c r="N1539" i="165"/>
  <c r="N1547" i="165"/>
  <c r="BM1548" i="165"/>
  <c r="N1551" i="165"/>
  <c r="BN1553" i="165"/>
  <c r="BM1553" i="165"/>
  <c r="D1558" i="165"/>
  <c r="N1558" i="165"/>
  <c r="N1560" i="165"/>
  <c r="BQ19" i="165"/>
  <c r="BQ31" i="165"/>
  <c r="AV66" i="165"/>
  <c r="BF66" i="165"/>
  <c r="AL77" i="165"/>
  <c r="I77" i="165"/>
  <c r="BD79" i="165"/>
  <c r="AV79" i="165"/>
  <c r="AL81" i="165"/>
  <c r="I81" i="165"/>
  <c r="BD83" i="165"/>
  <c r="AV83" i="165"/>
  <c r="AL85" i="165"/>
  <c r="I85" i="165"/>
  <c r="BD87" i="165"/>
  <c r="AV87" i="165"/>
  <c r="J89" i="165"/>
  <c r="AL89" i="165"/>
  <c r="BF93" i="165"/>
  <c r="AV93" i="165"/>
  <c r="BN94" i="165"/>
  <c r="AV127" i="165"/>
  <c r="BF127" i="165"/>
  <c r="BG155" i="165"/>
  <c r="BI155" i="165" s="1"/>
  <c r="AY155" i="165"/>
  <c r="L159" i="165"/>
  <c r="N159" i="165" s="1"/>
  <c r="AO159" i="165"/>
  <c r="BG163" i="165"/>
  <c r="BI163" i="165" s="1"/>
  <c r="AY163" i="165"/>
  <c r="L167" i="165"/>
  <c r="N167" i="165" s="1"/>
  <c r="AO167" i="165"/>
  <c r="BG178" i="165"/>
  <c r="BI178" i="165" s="1"/>
  <c r="AY178" i="165"/>
  <c r="BG180" i="165"/>
  <c r="BI180" i="165" s="1"/>
  <c r="AY180" i="165"/>
  <c r="AL76" i="165"/>
  <c r="I76" i="165"/>
  <c r="BD78" i="165"/>
  <c r="AV78" i="165"/>
  <c r="AL80" i="165"/>
  <c r="I80" i="165"/>
  <c r="BD82" i="165"/>
  <c r="AV82" i="165"/>
  <c r="AL84" i="165"/>
  <c r="I84" i="165"/>
  <c r="BD86" i="165"/>
  <c r="AV86" i="165"/>
  <c r="J88" i="165"/>
  <c r="AL88" i="165"/>
  <c r="BF91" i="165"/>
  <c r="AV91" i="165"/>
  <c r="BN92" i="165"/>
  <c r="K95" i="165"/>
  <c r="AL95" i="165"/>
  <c r="AL139" i="165"/>
  <c r="K139" i="165"/>
  <c r="D139" i="165" s="1"/>
  <c r="L153" i="165"/>
  <c r="N153" i="165" s="1"/>
  <c r="AO153" i="165"/>
  <c r="BG157" i="165"/>
  <c r="AY157" i="165"/>
  <c r="L161" i="165"/>
  <c r="N161" i="165" s="1"/>
  <c r="AO161" i="165"/>
  <c r="BG165" i="165"/>
  <c r="AY165" i="165"/>
  <c r="L169" i="165"/>
  <c r="N169" i="165" s="1"/>
  <c r="AO169" i="165"/>
  <c r="BQ173" i="165"/>
  <c r="L174" i="165"/>
  <c r="N174" i="165" s="1"/>
  <c r="AO174" i="165"/>
  <c r="L176" i="165"/>
  <c r="N176" i="165" s="1"/>
  <c r="AO176" i="165"/>
  <c r="BG182" i="165"/>
  <c r="BI182" i="165" s="1"/>
  <c r="AY182" i="165"/>
  <c r="BQ27" i="165"/>
  <c r="BQ35" i="165"/>
  <c r="K55" i="165"/>
  <c r="AL55" i="165"/>
  <c r="AL68" i="165"/>
  <c r="K68" i="165"/>
  <c r="D68" i="165" s="1"/>
  <c r="BD77" i="165"/>
  <c r="BL77" i="165" s="1"/>
  <c r="AV77" i="165"/>
  <c r="AL79" i="165"/>
  <c r="I79" i="165"/>
  <c r="BD81" i="165"/>
  <c r="BL81" i="165" s="1"/>
  <c r="AV81" i="165"/>
  <c r="AL83" i="165"/>
  <c r="I83" i="165"/>
  <c r="BD85" i="165"/>
  <c r="BL85" i="165" s="1"/>
  <c r="AV85" i="165"/>
  <c r="AL87" i="165"/>
  <c r="I87" i="165"/>
  <c r="BE89" i="165"/>
  <c r="AV89" i="165"/>
  <c r="K93" i="165"/>
  <c r="AL93" i="165"/>
  <c r="AL97" i="165"/>
  <c r="K97" i="165"/>
  <c r="D97" i="165" s="1"/>
  <c r="AY116" i="165"/>
  <c r="BG116" i="165"/>
  <c r="AO118" i="165"/>
  <c r="L118" i="165"/>
  <c r="AO119" i="165"/>
  <c r="L119" i="165"/>
  <c r="AL137" i="165"/>
  <c r="K137" i="165"/>
  <c r="D137" i="165" s="1"/>
  <c r="L155" i="165"/>
  <c r="N155" i="165" s="1"/>
  <c r="AO155" i="165"/>
  <c r="BG159" i="165"/>
  <c r="BI159" i="165" s="1"/>
  <c r="BQ159" i="165" s="1"/>
  <c r="AY159" i="165"/>
  <c r="L163" i="165"/>
  <c r="N163" i="165" s="1"/>
  <c r="AO163" i="165"/>
  <c r="BG167" i="165"/>
  <c r="BI167" i="165" s="1"/>
  <c r="BQ167" i="165" s="1"/>
  <c r="AY167" i="165"/>
  <c r="BQ177" i="165"/>
  <c r="L178" i="165"/>
  <c r="N178" i="165" s="1"/>
  <c r="AO178" i="165"/>
  <c r="L180" i="165"/>
  <c r="N180" i="165" s="1"/>
  <c r="AO180" i="165"/>
  <c r="BD76" i="165"/>
  <c r="AV76" i="165"/>
  <c r="AL78" i="165"/>
  <c r="I78" i="165"/>
  <c r="BD80" i="165"/>
  <c r="AV80" i="165"/>
  <c r="AL82" i="165"/>
  <c r="I82" i="165"/>
  <c r="BD84" i="165"/>
  <c r="AV84" i="165"/>
  <c r="AL86" i="165"/>
  <c r="I86" i="165"/>
  <c r="BE88" i="165"/>
  <c r="AV88" i="165"/>
  <c r="K91" i="165"/>
  <c r="AL91" i="165"/>
  <c r="AY112" i="165"/>
  <c r="BG112" i="165"/>
  <c r="AO114" i="165"/>
  <c r="L114" i="165"/>
  <c r="AO115" i="165"/>
  <c r="L115" i="165"/>
  <c r="BG153" i="165"/>
  <c r="BO153" i="165" s="1"/>
  <c r="AY153" i="165"/>
  <c r="L157" i="165"/>
  <c r="N157" i="165" s="1"/>
  <c r="AO157" i="165"/>
  <c r="BG161" i="165"/>
  <c r="BO161" i="165" s="1"/>
  <c r="AY161" i="165"/>
  <c r="L165" i="165"/>
  <c r="N165" i="165" s="1"/>
  <c r="AO165" i="165"/>
  <c r="BG169" i="165"/>
  <c r="AY169" i="165"/>
  <c r="BG174" i="165"/>
  <c r="BI174" i="165" s="1"/>
  <c r="AY174" i="165"/>
  <c r="BG176" i="165"/>
  <c r="BI176" i="165" s="1"/>
  <c r="AY176" i="165"/>
  <c r="L182" i="165"/>
  <c r="N182" i="165" s="1"/>
  <c r="AO182" i="165"/>
  <c r="BL26" i="165"/>
  <c r="BO9" i="165"/>
  <c r="N10" i="165"/>
  <c r="BK10" i="165"/>
  <c r="BP15" i="165"/>
  <c r="BP16" i="165"/>
  <c r="BP17" i="165"/>
  <c r="BL18" i="165"/>
  <c r="BI18" i="165"/>
  <c r="BQ18" i="165" s="1"/>
  <c r="BI26" i="165"/>
  <c r="BM27" i="165"/>
  <c r="BI28" i="165"/>
  <c r="BQ28" i="165" s="1"/>
  <c r="BM31" i="165"/>
  <c r="BI32" i="165"/>
  <c r="BQ32" i="165" s="1"/>
  <c r="BM35" i="165"/>
  <c r="BI36" i="165"/>
  <c r="BQ36" i="165" s="1"/>
  <c r="BK40" i="165"/>
  <c r="BM48" i="165"/>
  <c r="BI48" i="165"/>
  <c r="BM51" i="165"/>
  <c r="D53" i="165"/>
  <c r="BQ53" i="165"/>
  <c r="BI53" i="165"/>
  <c r="D55" i="165"/>
  <c r="BA60" i="165"/>
  <c r="BF60" i="165"/>
  <c r="BN60" i="165" s="1"/>
  <c r="D61" i="165"/>
  <c r="BA66" i="165"/>
  <c r="BA71" i="165"/>
  <c r="J74" i="165"/>
  <c r="BP76" i="165"/>
  <c r="BP78" i="165"/>
  <c r="BP80" i="165"/>
  <c r="BP82" i="165"/>
  <c r="BP84" i="165"/>
  <c r="BP86" i="165"/>
  <c r="BK97" i="165"/>
  <c r="BN100" i="165"/>
  <c r="BL100" i="165"/>
  <c r="AY104" i="165"/>
  <c r="BN105" i="165"/>
  <c r="AY106" i="165"/>
  <c r="BN107" i="165"/>
  <c r="AY108" i="165"/>
  <c r="BN109" i="165"/>
  <c r="AY110" i="165"/>
  <c r="AO111" i="165"/>
  <c r="BA114" i="165"/>
  <c r="BL114" i="165"/>
  <c r="BP114" i="165"/>
  <c r="BA118" i="165"/>
  <c r="BL118" i="165"/>
  <c r="BP118" i="165"/>
  <c r="AY121" i="165"/>
  <c r="BA121" i="165" s="1"/>
  <c r="BA124" i="165"/>
  <c r="BK125" i="165"/>
  <c r="BK131" i="165"/>
  <c r="BK134" i="165"/>
  <c r="BK135" i="165"/>
  <c r="BG135" i="165"/>
  <c r="BI135" i="165" s="1"/>
  <c r="BQ135" i="165" s="1"/>
  <c r="BK136" i="165"/>
  <c r="BF137" i="165"/>
  <c r="L142" i="165"/>
  <c r="N142" i="165" s="1"/>
  <c r="D142" i="165" s="1"/>
  <c r="BK144" i="165"/>
  <c r="BG144" i="165"/>
  <c r="BI144" i="165" s="1"/>
  <c r="BQ144" i="165" s="1"/>
  <c r="BK145" i="165"/>
  <c r="BG145" i="165"/>
  <c r="BI145" i="165" s="1"/>
  <c r="BQ145" i="165" s="1"/>
  <c r="BK146" i="165"/>
  <c r="BG146" i="165"/>
  <c r="BI146" i="165" s="1"/>
  <c r="BQ146" i="165" s="1"/>
  <c r="BN147" i="165"/>
  <c r="L150" i="165"/>
  <c r="N150" i="165" s="1"/>
  <c r="D150" i="165" s="1"/>
  <c r="BP152" i="165"/>
  <c r="BP154" i="165"/>
  <c r="BP158" i="165"/>
  <c r="BP162" i="165"/>
  <c r="BP166" i="165"/>
  <c r="BP170" i="165"/>
  <c r="BL171" i="165"/>
  <c r="BP173" i="165"/>
  <c r="BP177" i="165"/>
  <c r="BP181" i="165"/>
  <c r="BA185" i="165"/>
  <c r="BN188" i="165"/>
  <c r="D194" i="165"/>
  <c r="L194" i="165"/>
  <c r="N194" i="165" s="1"/>
  <c r="BF203" i="165"/>
  <c r="AV203" i="165"/>
  <c r="AO226" i="165"/>
  <c r="BG227" i="165"/>
  <c r="AY227" i="165"/>
  <c r="AW231" i="165"/>
  <c r="L233" i="165"/>
  <c r="N233" i="165" s="1"/>
  <c r="AO233" i="165"/>
  <c r="D235" i="165"/>
  <c r="L235" i="165"/>
  <c r="N235" i="165" s="1"/>
  <c r="AO235" i="165"/>
  <c r="AW239" i="165"/>
  <c r="L241" i="165"/>
  <c r="N241" i="165" s="1"/>
  <c r="AO241" i="165"/>
  <c r="L243" i="165"/>
  <c r="N243" i="165" s="1"/>
  <c r="D243" i="165" s="1"/>
  <c r="AO243" i="165"/>
  <c r="AW247" i="165"/>
  <c r="L249" i="165"/>
  <c r="N249" i="165" s="1"/>
  <c r="AO249" i="165"/>
  <c r="L251" i="165"/>
  <c r="N251" i="165" s="1"/>
  <c r="D251" i="165" s="1"/>
  <c r="AO251" i="165"/>
  <c r="AW255" i="165"/>
  <c r="L257" i="165"/>
  <c r="N257" i="165" s="1"/>
  <c r="AO257" i="165"/>
  <c r="L274" i="165"/>
  <c r="N274" i="165" s="1"/>
  <c r="AO274" i="165"/>
  <c r="L278" i="165"/>
  <c r="N278" i="165" s="1"/>
  <c r="AO278" i="165"/>
  <c r="L282" i="165"/>
  <c r="N282" i="165" s="1"/>
  <c r="AO282" i="165"/>
  <c r="L286" i="165"/>
  <c r="N286" i="165" s="1"/>
  <c r="AO286" i="165"/>
  <c r="L290" i="165"/>
  <c r="N290" i="165" s="1"/>
  <c r="AO290" i="165"/>
  <c r="L294" i="165"/>
  <c r="N294" i="165" s="1"/>
  <c r="AO294" i="165"/>
  <c r="AO311" i="165"/>
  <c r="L311" i="165"/>
  <c r="N311" i="165" s="1"/>
  <c r="L313" i="165"/>
  <c r="N313" i="165" s="1"/>
  <c r="AO313" i="165"/>
  <c r="L317" i="165"/>
  <c r="N317" i="165" s="1"/>
  <c r="AO317" i="165"/>
  <c r="L321" i="165"/>
  <c r="N321" i="165" s="1"/>
  <c r="AO321" i="165"/>
  <c r="L325" i="165"/>
  <c r="N325" i="165" s="1"/>
  <c r="AO325" i="165"/>
  <c r="K378" i="165"/>
  <c r="AL378" i="165"/>
  <c r="BQ379" i="165"/>
  <c r="BG382" i="165"/>
  <c r="BI382" i="165" s="1"/>
  <c r="AY382" i="165"/>
  <c r="N9" i="165"/>
  <c r="BK9" i="165"/>
  <c r="BI15" i="165"/>
  <c r="BQ15" i="165" s="1"/>
  <c r="BI16" i="165"/>
  <c r="BQ16" i="165" s="1"/>
  <c r="BI17" i="165"/>
  <c r="BQ17" i="165" s="1"/>
  <c r="BK21" i="165"/>
  <c r="BO22" i="165"/>
  <c r="N23" i="165"/>
  <c r="BK23" i="165"/>
  <c r="BP24" i="165"/>
  <c r="BP25" i="165"/>
  <c r="BN26" i="165"/>
  <c r="BI29" i="165"/>
  <c r="BQ29" i="165" s="1"/>
  <c r="BI33" i="165"/>
  <c r="BQ33" i="165" s="1"/>
  <c r="BI37" i="165"/>
  <c r="BQ37" i="165" s="1"/>
  <c r="BL41" i="165"/>
  <c r="BP41" i="165"/>
  <c r="BP42" i="165"/>
  <c r="BL43" i="165"/>
  <c r="BP43" i="165"/>
  <c r="N44" i="165"/>
  <c r="BQ44" i="165" s="1"/>
  <c r="N47" i="165"/>
  <c r="AL48" i="165"/>
  <c r="BA48" i="165"/>
  <c r="BN48" i="165"/>
  <c r="AV49" i="165"/>
  <c r="N50" i="165"/>
  <c r="AL51" i="165"/>
  <c r="K52" i="165"/>
  <c r="BN52" i="165" s="1"/>
  <c r="BO52" i="165"/>
  <c r="BM53" i="165"/>
  <c r="BF53" i="165"/>
  <c r="BN53" i="165" s="1"/>
  <c r="I54" i="165"/>
  <c r="D54" i="165" s="1"/>
  <c r="N54" i="165"/>
  <c r="BA54" i="165"/>
  <c r="BO56" i="165"/>
  <c r="BO57" i="165"/>
  <c r="BO58" i="165"/>
  <c r="BO60" i="165"/>
  <c r="BM61" i="165"/>
  <c r="N63" i="165"/>
  <c r="D63" i="165" s="1"/>
  <c r="K64" i="165"/>
  <c r="BA64" i="165"/>
  <c r="N66" i="165"/>
  <c r="BA67" i="165"/>
  <c r="BA68" i="165"/>
  <c r="N71" i="165"/>
  <c r="BO73" i="165"/>
  <c r="BO74" i="165"/>
  <c r="BN75" i="165"/>
  <c r="N76" i="165"/>
  <c r="N78" i="165"/>
  <c r="N80" i="165"/>
  <c r="N82" i="165"/>
  <c r="N84" i="165"/>
  <c r="N86" i="165"/>
  <c r="N88" i="165"/>
  <c r="N89" i="165"/>
  <c r="BM90" i="165"/>
  <c r="BP91" i="165"/>
  <c r="BO91" i="165"/>
  <c r="BL92" i="165"/>
  <c r="BM94" i="165"/>
  <c r="N95" i="165"/>
  <c r="BP96" i="165"/>
  <c r="BL97" i="165"/>
  <c r="BL99" i="165"/>
  <c r="N100" i="165"/>
  <c r="D100" i="165" s="1"/>
  <c r="AV100" i="165"/>
  <c r="N101" i="165"/>
  <c r="D101" i="165" s="1"/>
  <c r="BK101" i="165"/>
  <c r="BP101" i="165"/>
  <c r="BK102" i="165"/>
  <c r="BL115" i="165"/>
  <c r="BP115" i="165"/>
  <c r="BL119" i="165"/>
  <c r="BP119" i="165"/>
  <c r="D122" i="165"/>
  <c r="BA123" i="165"/>
  <c r="BN123" i="165"/>
  <c r="BK124" i="165"/>
  <c r="BG124" i="165"/>
  <c r="BI124" i="165" s="1"/>
  <c r="N125" i="165"/>
  <c r="BI126" i="165"/>
  <c r="N127" i="165"/>
  <c r="BA127" i="165"/>
  <c r="BI129" i="165"/>
  <c r="BQ129" i="165" s="1"/>
  <c r="N131" i="165"/>
  <c r="BI132" i="165"/>
  <c r="D134" i="165"/>
  <c r="N136" i="165"/>
  <c r="BI137" i="165"/>
  <c r="BK138" i="165"/>
  <c r="BI141" i="165"/>
  <c r="N143" i="165"/>
  <c r="D143" i="165" s="1"/>
  <c r="D145" i="165"/>
  <c r="D146" i="165"/>
  <c r="N149" i="165"/>
  <c r="D149" i="165" s="1"/>
  <c r="BI152" i="165"/>
  <c r="BL156" i="165"/>
  <c r="BL160" i="165"/>
  <c r="BL164" i="165"/>
  <c r="BL168" i="165"/>
  <c r="BI170" i="165"/>
  <c r="BQ171" i="165"/>
  <c r="BL175" i="165"/>
  <c r="BL179" i="165"/>
  <c r="BG184" i="165"/>
  <c r="BI184" i="165" s="1"/>
  <c r="BQ184" i="165" s="1"/>
  <c r="AY184" i="165"/>
  <c r="BN186" i="165"/>
  <c r="BN195" i="165"/>
  <c r="AL199" i="165"/>
  <c r="AL201" i="165"/>
  <c r="K203" i="165"/>
  <c r="AL203" i="165"/>
  <c r="AW225" i="165"/>
  <c r="L227" i="165"/>
  <c r="N227" i="165" s="1"/>
  <c r="AO227" i="165"/>
  <c r="BQ229" i="165"/>
  <c r="N232" i="165"/>
  <c r="BG237" i="165"/>
  <c r="AY237" i="165"/>
  <c r="N240" i="165"/>
  <c r="BG245" i="165"/>
  <c r="AY245" i="165"/>
  <c r="N248" i="165"/>
  <c r="BG253" i="165"/>
  <c r="AY253" i="165"/>
  <c r="L273" i="165"/>
  <c r="N273" i="165" s="1"/>
  <c r="AO273" i="165"/>
  <c r="L277" i="165"/>
  <c r="N277" i="165" s="1"/>
  <c r="AO277" i="165"/>
  <c r="L281" i="165"/>
  <c r="N281" i="165" s="1"/>
  <c r="AO281" i="165"/>
  <c r="L285" i="165"/>
  <c r="N285" i="165" s="1"/>
  <c r="AO285" i="165"/>
  <c r="L289" i="165"/>
  <c r="N289" i="165" s="1"/>
  <c r="AO289" i="165"/>
  <c r="L293" i="165"/>
  <c r="N293" i="165" s="1"/>
  <c r="AO293" i="165"/>
  <c r="L316" i="165"/>
  <c r="N316" i="165" s="1"/>
  <c r="AO316" i="165"/>
  <c r="L320" i="165"/>
  <c r="N320" i="165" s="1"/>
  <c r="AO320" i="165"/>
  <c r="L324" i="165"/>
  <c r="N324" i="165" s="1"/>
  <c r="AO324" i="165"/>
  <c r="L380" i="165"/>
  <c r="N380" i="165" s="1"/>
  <c r="AO380" i="165"/>
  <c r="BQ381" i="165"/>
  <c r="BG384" i="165"/>
  <c r="BI384" i="165" s="1"/>
  <c r="AY384" i="165"/>
  <c r="L387" i="165"/>
  <c r="N387" i="165" s="1"/>
  <c r="AO387" i="165"/>
  <c r="BG388" i="165"/>
  <c r="BI388" i="165" s="1"/>
  <c r="AY388" i="165"/>
  <c r="L391" i="165"/>
  <c r="N391" i="165" s="1"/>
  <c r="AO391" i="165"/>
  <c r="BG392" i="165"/>
  <c r="BI392" i="165" s="1"/>
  <c r="AY392" i="165"/>
  <c r="L395" i="165"/>
  <c r="N395" i="165" s="1"/>
  <c r="AO395" i="165"/>
  <c r="L401" i="165"/>
  <c r="N401" i="165" s="1"/>
  <c r="AO401" i="165"/>
  <c r="D23" i="165"/>
  <c r="BQ30" i="165"/>
  <c r="BQ34" i="165"/>
  <c r="BQ39" i="165"/>
  <c r="D47" i="165"/>
  <c r="BQ47" i="165"/>
  <c r="BA49" i="165"/>
  <c r="D60" i="165"/>
  <c r="BA61" i="165"/>
  <c r="D74" i="165"/>
  <c r="BN96" i="165"/>
  <c r="BN97" i="165"/>
  <c r="BA112" i="165"/>
  <c r="BL112" i="165"/>
  <c r="BP112" i="165"/>
  <c r="BA116" i="165"/>
  <c r="BL116" i="165"/>
  <c r="BP116" i="165"/>
  <c r="BA120" i="165"/>
  <c r="BO128" i="165"/>
  <c r="BQ142" i="165"/>
  <c r="BQ154" i="165"/>
  <c r="BA155" i="165"/>
  <c r="BQ158" i="165"/>
  <c r="BA159" i="165"/>
  <c r="BQ162" i="165"/>
  <c r="BA163" i="165"/>
  <c r="BQ166" i="165"/>
  <c r="BA167" i="165"/>
  <c r="BQ172" i="165"/>
  <c r="BA174" i="165"/>
  <c r="BA178" i="165"/>
  <c r="BA182" i="165"/>
  <c r="L184" i="165"/>
  <c r="N184" i="165" s="1"/>
  <c r="AO184" i="165"/>
  <c r="AO186" i="165"/>
  <c r="L186" i="165"/>
  <c r="N186" i="165" s="1"/>
  <c r="AW224" i="165"/>
  <c r="L231" i="165"/>
  <c r="N231" i="165" s="1"/>
  <c r="D231" i="165" s="1"/>
  <c r="AO231" i="165"/>
  <c r="AW235" i="165"/>
  <c r="L237" i="165"/>
  <c r="N237" i="165" s="1"/>
  <c r="AO237" i="165"/>
  <c r="L239" i="165"/>
  <c r="N239" i="165" s="1"/>
  <c r="D239" i="165" s="1"/>
  <c r="AO239" i="165"/>
  <c r="AW243" i="165"/>
  <c r="L245" i="165"/>
  <c r="N245" i="165" s="1"/>
  <c r="AO245" i="165"/>
  <c r="L247" i="165"/>
  <c r="N247" i="165" s="1"/>
  <c r="D247" i="165" s="1"/>
  <c r="AO247" i="165"/>
  <c r="AW251" i="165"/>
  <c r="L253" i="165"/>
  <c r="N253" i="165" s="1"/>
  <c r="AO253" i="165"/>
  <c r="D255" i="165"/>
  <c r="L255" i="165"/>
  <c r="N255" i="165" s="1"/>
  <c r="AO255" i="165"/>
  <c r="L260" i="165"/>
  <c r="N260" i="165" s="1"/>
  <c r="AO260" i="165"/>
  <c r="L276" i="165"/>
  <c r="N276" i="165" s="1"/>
  <c r="AO276" i="165"/>
  <c r="L280" i="165"/>
  <c r="N280" i="165" s="1"/>
  <c r="AO280" i="165"/>
  <c r="L284" i="165"/>
  <c r="N284" i="165" s="1"/>
  <c r="AO284" i="165"/>
  <c r="L288" i="165"/>
  <c r="N288" i="165" s="1"/>
  <c r="AO288" i="165"/>
  <c r="L292" i="165"/>
  <c r="N292" i="165" s="1"/>
  <c r="AO292" i="165"/>
  <c r="L296" i="165"/>
  <c r="N296" i="165" s="1"/>
  <c r="AO296" i="165"/>
  <c r="L297" i="165"/>
  <c r="N297" i="165" s="1"/>
  <c r="AO297" i="165"/>
  <c r="L298" i="165"/>
  <c r="N298" i="165" s="1"/>
  <c r="AO298" i="165"/>
  <c r="L299" i="165"/>
  <c r="N299" i="165" s="1"/>
  <c r="AO299" i="165"/>
  <c r="L300" i="165"/>
  <c r="N300" i="165" s="1"/>
  <c r="AO300" i="165"/>
  <c r="L301" i="165"/>
  <c r="N301" i="165" s="1"/>
  <c r="AO301" i="165"/>
  <c r="L302" i="165"/>
  <c r="N302" i="165" s="1"/>
  <c r="AO302" i="165"/>
  <c r="L303" i="165"/>
  <c r="N303" i="165" s="1"/>
  <c r="AO303" i="165"/>
  <c r="L315" i="165"/>
  <c r="N315" i="165" s="1"/>
  <c r="AO315" i="165"/>
  <c r="L319" i="165"/>
  <c r="N319" i="165" s="1"/>
  <c r="AO319" i="165"/>
  <c r="L323" i="165"/>
  <c r="N323" i="165" s="1"/>
  <c r="AO323" i="165"/>
  <c r="L327" i="165"/>
  <c r="N327" i="165" s="1"/>
  <c r="AO327" i="165"/>
  <c r="L329" i="165"/>
  <c r="N329" i="165" s="1"/>
  <c r="AO329" i="165"/>
  <c r="L369" i="165"/>
  <c r="N369" i="165" s="1"/>
  <c r="AO369" i="165"/>
  <c r="BF378" i="165"/>
  <c r="BN378" i="165" s="1"/>
  <c r="AV378" i="165"/>
  <c r="L382" i="165"/>
  <c r="N382" i="165" s="1"/>
  <c r="AO382" i="165"/>
  <c r="AV14" i="165"/>
  <c r="BA14" i="165" s="1"/>
  <c r="BN21" i="165"/>
  <c r="AL26" i="165"/>
  <c r="BQ38" i="165"/>
  <c r="BM42" i="165"/>
  <c r="BN49" i="165"/>
  <c r="AV50" i="165"/>
  <c r="BA50" i="165" s="1"/>
  <c r="BN61" i="165"/>
  <c r="BN9" i="165"/>
  <c r="BO10" i="165"/>
  <c r="BM11" i="165"/>
  <c r="BM12" i="165"/>
  <c r="BL13" i="165"/>
  <c r="AJ14" i="165"/>
  <c r="J14" i="165" s="1"/>
  <c r="BP18" i="165"/>
  <c r="BM19" i="165"/>
  <c r="BL20" i="165"/>
  <c r="AJ21" i="165"/>
  <c r="J21" i="165" s="1"/>
  <c r="BM21" i="165" s="1"/>
  <c r="BO21" i="165"/>
  <c r="BN23" i="165"/>
  <c r="N24" i="165"/>
  <c r="N26" i="165"/>
  <c r="BM30" i="165"/>
  <c r="BM34" i="165"/>
  <c r="BN38" i="165"/>
  <c r="BN39" i="165"/>
  <c r="N40" i="165"/>
  <c r="BP40" i="165"/>
  <c r="D41" i="165"/>
  <c r="D42" i="165"/>
  <c r="D43" i="165"/>
  <c r="BN45" i="165"/>
  <c r="BN46" i="165"/>
  <c r="AL47" i="165"/>
  <c r="BA47" i="165"/>
  <c r="BN47" i="165"/>
  <c r="N48" i="165"/>
  <c r="AJ50" i="165"/>
  <c r="J50" i="165" s="1"/>
  <c r="N51" i="165"/>
  <c r="BQ51" i="165" s="1"/>
  <c r="BL51" i="165"/>
  <c r="BN51" i="165"/>
  <c r="N52" i="165"/>
  <c r="BQ52" i="165" s="1"/>
  <c r="BA52" i="165"/>
  <c r="BM60" i="165"/>
  <c r="N64" i="165"/>
  <c r="D64" i="165" s="1"/>
  <c r="D65" i="165"/>
  <c r="BM66" i="165"/>
  <c r="D67" i="165"/>
  <c r="BM73" i="165"/>
  <c r="BO75" i="165"/>
  <c r="BM77" i="165"/>
  <c r="BO77" i="165"/>
  <c r="BM79" i="165"/>
  <c r="BO79" i="165"/>
  <c r="BM81" i="165"/>
  <c r="BO81" i="165"/>
  <c r="BM83" i="165"/>
  <c r="BO83" i="165"/>
  <c r="BM85" i="165"/>
  <c r="BO85" i="165"/>
  <c r="BM87" i="165"/>
  <c r="BO87" i="165"/>
  <c r="BL90" i="165"/>
  <c r="BM92" i="165"/>
  <c r="BP93" i="165"/>
  <c r="BO93" i="165"/>
  <c r="BL94" i="165"/>
  <c r="N96" i="165"/>
  <c r="D96" i="165" s="1"/>
  <c r="AV96" i="165"/>
  <c r="BA96" i="165" s="1"/>
  <c r="BI97" i="165"/>
  <c r="BQ97" i="165" s="1"/>
  <c r="BP98" i="165"/>
  <c r="BI98" i="165"/>
  <c r="BA100" i="165"/>
  <c r="BP100" i="165"/>
  <c r="BM104" i="165"/>
  <c r="BK105" i="165"/>
  <c r="BM106" i="165"/>
  <c r="BK107" i="165"/>
  <c r="BM108" i="165"/>
  <c r="BK109" i="165"/>
  <c r="BM110" i="165"/>
  <c r="BA113" i="165"/>
  <c r="BL113" i="165"/>
  <c r="BP113" i="165"/>
  <c r="BG114" i="165"/>
  <c r="AW115" i="165"/>
  <c r="BA117" i="165"/>
  <c r="BL117" i="165"/>
  <c r="BP117" i="165"/>
  <c r="BG118" i="165"/>
  <c r="AW119" i="165"/>
  <c r="BO121" i="165"/>
  <c r="BM121" i="165"/>
  <c r="BO122" i="165"/>
  <c r="BI125" i="165"/>
  <c r="N126" i="165"/>
  <c r="L130" i="165"/>
  <c r="N130" i="165" s="1"/>
  <c r="D130" i="165" s="1"/>
  <c r="BA130" i="165"/>
  <c r="BI131" i="165"/>
  <c r="N132" i="165"/>
  <c r="L133" i="165"/>
  <c r="N133" i="165" s="1"/>
  <c r="D133" i="165" s="1"/>
  <c r="BA133" i="165"/>
  <c r="BI136" i="165"/>
  <c r="N138" i="165"/>
  <c r="BQ138" i="165" s="1"/>
  <c r="L141" i="165"/>
  <c r="N141" i="165" s="1"/>
  <c r="D141" i="165" s="1"/>
  <c r="BK143" i="165"/>
  <c r="BG143" i="165"/>
  <c r="BI143" i="165" s="1"/>
  <c r="BQ143" i="165" s="1"/>
  <c r="L147" i="165"/>
  <c r="N147" i="165" s="1"/>
  <c r="D147" i="165" s="1"/>
  <c r="BN148" i="165"/>
  <c r="BM151" i="165"/>
  <c r="BL153" i="165"/>
  <c r="AO154" i="165"/>
  <c r="AY154" i="165"/>
  <c r="BL155" i="165"/>
  <c r="AO156" i="165"/>
  <c r="AY156" i="165"/>
  <c r="BA156" i="165" s="1"/>
  <c r="BL157" i="165"/>
  <c r="AO158" i="165"/>
  <c r="AY158" i="165"/>
  <c r="BL159" i="165"/>
  <c r="AO160" i="165"/>
  <c r="AY160" i="165"/>
  <c r="BA160" i="165" s="1"/>
  <c r="BL161" i="165"/>
  <c r="AO162" i="165"/>
  <c r="AY162" i="165"/>
  <c r="BL163" i="165"/>
  <c r="AO164" i="165"/>
  <c r="AY164" i="165"/>
  <c r="BA164" i="165" s="1"/>
  <c r="BL165" i="165"/>
  <c r="AO166" i="165"/>
  <c r="AY166" i="165"/>
  <c r="BL167" i="165"/>
  <c r="AO168" i="165"/>
  <c r="AY168" i="165"/>
  <c r="BA168" i="165" s="1"/>
  <c r="BL169" i="165"/>
  <c r="BP171" i="165"/>
  <c r="AO173" i="165"/>
  <c r="AY173" i="165"/>
  <c r="BA173" i="165" s="1"/>
  <c r="BL174" i="165"/>
  <c r="AO175" i="165"/>
  <c r="AY175" i="165"/>
  <c r="BL176" i="165"/>
  <c r="AO177" i="165"/>
  <c r="AY177" i="165"/>
  <c r="BA177" i="165" s="1"/>
  <c r="BL178" i="165"/>
  <c r="AO179" i="165"/>
  <c r="AY179" i="165"/>
  <c r="BL180" i="165"/>
  <c r="AO181" i="165"/>
  <c r="AY181" i="165"/>
  <c r="BA181" i="165" s="1"/>
  <c r="BL182" i="165"/>
  <c r="AO183" i="165"/>
  <c r="AY183" i="165"/>
  <c r="AO185" i="165"/>
  <c r="L190" i="165"/>
  <c r="N190" i="165" s="1"/>
  <c r="D190" i="165" s="1"/>
  <c r="BN193" i="165"/>
  <c r="N198" i="165"/>
  <c r="BQ198" i="165" s="1"/>
  <c r="AU199" i="165"/>
  <c r="N200" i="165"/>
  <c r="BQ200" i="165" s="1"/>
  <c r="BP203" i="165"/>
  <c r="BM205" i="165"/>
  <c r="BM207" i="165"/>
  <c r="BM209" i="165"/>
  <c r="BM211" i="165"/>
  <c r="BM213" i="165"/>
  <c r="BM215" i="165"/>
  <c r="BM217" i="165"/>
  <c r="BM219" i="165"/>
  <c r="BM221" i="165"/>
  <c r="BM223" i="165"/>
  <c r="L225" i="165"/>
  <c r="N225" i="165" s="1"/>
  <c r="D225" i="165" s="1"/>
  <c r="AO225" i="165"/>
  <c r="BO229" i="165"/>
  <c r="AO232" i="165"/>
  <c r="BG233" i="165"/>
  <c r="AY233" i="165"/>
  <c r="N236" i="165"/>
  <c r="AO240" i="165"/>
  <c r="BG241" i="165"/>
  <c r="AY241" i="165"/>
  <c r="N244" i="165"/>
  <c r="AO248" i="165"/>
  <c r="BG249" i="165"/>
  <c r="AY249" i="165"/>
  <c r="N252" i="165"/>
  <c r="AO256" i="165"/>
  <c r="BG257" i="165"/>
  <c r="AY257" i="165"/>
  <c r="L259" i="165"/>
  <c r="N259" i="165" s="1"/>
  <c r="D259" i="165" s="1"/>
  <c r="AO259" i="165"/>
  <c r="L275" i="165"/>
  <c r="N275" i="165" s="1"/>
  <c r="AO275" i="165"/>
  <c r="L279" i="165"/>
  <c r="N279" i="165" s="1"/>
  <c r="AO279" i="165"/>
  <c r="L283" i="165"/>
  <c r="N283" i="165" s="1"/>
  <c r="AO283" i="165"/>
  <c r="L287" i="165"/>
  <c r="N287" i="165" s="1"/>
  <c r="AO287" i="165"/>
  <c r="L291" i="165"/>
  <c r="N291" i="165" s="1"/>
  <c r="AO291" i="165"/>
  <c r="L295" i="165"/>
  <c r="N295" i="165" s="1"/>
  <c r="AO295" i="165"/>
  <c r="L314" i="165"/>
  <c r="N314" i="165" s="1"/>
  <c r="AO314" i="165"/>
  <c r="L318" i="165"/>
  <c r="N318" i="165" s="1"/>
  <c r="AO318" i="165"/>
  <c r="L322" i="165"/>
  <c r="N322" i="165" s="1"/>
  <c r="AO322" i="165"/>
  <c r="L326" i="165"/>
  <c r="N326" i="165" s="1"/>
  <c r="AO326" i="165"/>
  <c r="BN341" i="165"/>
  <c r="AO371" i="165"/>
  <c r="L371" i="165"/>
  <c r="N371" i="165" s="1"/>
  <c r="L373" i="165"/>
  <c r="N373" i="165" s="1"/>
  <c r="AO373" i="165"/>
  <c r="BG380" i="165"/>
  <c r="BI380" i="165" s="1"/>
  <c r="AY380" i="165"/>
  <c r="L385" i="165"/>
  <c r="N385" i="165" s="1"/>
  <c r="AO385" i="165"/>
  <c r="BG386" i="165"/>
  <c r="BI386" i="165" s="1"/>
  <c r="AY386" i="165"/>
  <c r="L389" i="165"/>
  <c r="N389" i="165" s="1"/>
  <c r="AO389" i="165"/>
  <c r="BG390" i="165"/>
  <c r="BI390" i="165" s="1"/>
  <c r="AY390" i="165"/>
  <c r="L393" i="165"/>
  <c r="N393" i="165" s="1"/>
  <c r="AO393" i="165"/>
  <c r="BG394" i="165"/>
  <c r="BI394" i="165" s="1"/>
  <c r="AY394" i="165"/>
  <c r="D313" i="165"/>
  <c r="D314" i="165"/>
  <c r="D315" i="165"/>
  <c r="D316" i="165"/>
  <c r="D317" i="165"/>
  <c r="D318" i="165"/>
  <c r="D319" i="165"/>
  <c r="D320" i="165"/>
  <c r="D321" i="165"/>
  <c r="D322" i="165"/>
  <c r="D323" i="165"/>
  <c r="D324" i="165"/>
  <c r="D325" i="165"/>
  <c r="D326" i="165"/>
  <c r="D327" i="165"/>
  <c r="D330" i="165"/>
  <c r="BN338" i="165"/>
  <c r="BQ377" i="165"/>
  <c r="BQ383" i="165"/>
  <c r="L384" i="165"/>
  <c r="N384" i="165" s="1"/>
  <c r="AO384" i="165"/>
  <c r="L386" i="165"/>
  <c r="N386" i="165" s="1"/>
  <c r="AO386" i="165"/>
  <c r="L388" i="165"/>
  <c r="N388" i="165" s="1"/>
  <c r="AO388" i="165"/>
  <c r="L390" i="165"/>
  <c r="N390" i="165" s="1"/>
  <c r="AO390" i="165"/>
  <c r="L392" i="165"/>
  <c r="N392" i="165" s="1"/>
  <c r="AO392" i="165"/>
  <c r="L394" i="165"/>
  <c r="N394" i="165" s="1"/>
  <c r="AO394" i="165"/>
  <c r="L396" i="165"/>
  <c r="N396" i="165" s="1"/>
  <c r="AO396" i="165"/>
  <c r="BA481" i="165"/>
  <c r="AR481" i="165"/>
  <c r="BA485" i="165"/>
  <c r="AR485" i="165"/>
  <c r="BC485" i="165" s="1"/>
  <c r="BK485" i="165" s="1"/>
  <c r="AR492" i="165"/>
  <c r="BC492" i="165" s="1"/>
  <c r="BK492" i="165" s="1"/>
  <c r="BA492" i="165"/>
  <c r="AO506" i="165"/>
  <c r="L506" i="165"/>
  <c r="N506" i="165" s="1"/>
  <c r="BL514" i="165"/>
  <c r="BQ519" i="165"/>
  <c r="AV522" i="165"/>
  <c r="BD522" i="165"/>
  <c r="BO525" i="165"/>
  <c r="BI525" i="165"/>
  <c r="K530" i="165"/>
  <c r="AL530" i="165"/>
  <c r="AW534" i="165"/>
  <c r="L535" i="165"/>
  <c r="N535" i="165" s="1"/>
  <c r="AO535" i="165"/>
  <c r="L536" i="165"/>
  <c r="N536" i="165" s="1"/>
  <c r="AO536" i="165"/>
  <c r="AU538" i="165"/>
  <c r="K540" i="165"/>
  <c r="AL540" i="165"/>
  <c r="BF542" i="165"/>
  <c r="AV542" i="165"/>
  <c r="K544" i="165"/>
  <c r="AL544" i="165"/>
  <c r="BF546" i="165"/>
  <c r="AV546" i="165"/>
  <c r="K548" i="165"/>
  <c r="AL548" i="165"/>
  <c r="BF550" i="165"/>
  <c r="AV550" i="165"/>
  <c r="K552" i="165"/>
  <c r="AL552" i="165"/>
  <c r="BF554" i="165"/>
  <c r="AV554" i="165"/>
  <c r="K556" i="165"/>
  <c r="AL556" i="165"/>
  <c r="K560" i="165"/>
  <c r="AL560" i="165"/>
  <c r="K562" i="165"/>
  <c r="AL562" i="165"/>
  <c r="K564" i="165"/>
  <c r="AL564" i="165"/>
  <c r="K566" i="165"/>
  <c r="AL566" i="165"/>
  <c r="K568" i="165"/>
  <c r="AL568" i="165"/>
  <c r="K570" i="165"/>
  <c r="AL570" i="165"/>
  <c r="K572" i="165"/>
  <c r="AL572" i="165"/>
  <c r="D188" i="165"/>
  <c r="N188" i="165"/>
  <c r="N193" i="165"/>
  <c r="D193" i="165" s="1"/>
  <c r="D198" i="165"/>
  <c r="D200" i="165"/>
  <c r="BO202" i="165"/>
  <c r="BP202" i="165"/>
  <c r="BA203" i="165"/>
  <c r="BK204" i="165"/>
  <c r="BK206" i="165"/>
  <c r="BK208" i="165"/>
  <c r="BK210" i="165"/>
  <c r="BK212" i="165"/>
  <c r="BK214" i="165"/>
  <c r="BK216" i="165"/>
  <c r="BK218" i="165"/>
  <c r="BK220" i="165"/>
  <c r="BK222" i="165"/>
  <c r="BL224" i="165"/>
  <c r="BL225" i="165"/>
  <c r="D226" i="165"/>
  <c r="BP226" i="165"/>
  <c r="N228" i="165"/>
  <c r="BM228" i="165"/>
  <c r="N230" i="165"/>
  <c r="BM230" i="165"/>
  <c r="BL231" i="165"/>
  <c r="D232" i="165"/>
  <c r="BP232" i="165"/>
  <c r="N234" i="165"/>
  <c r="BM234" i="165"/>
  <c r="BL235" i="165"/>
  <c r="D236" i="165"/>
  <c r="BP236" i="165"/>
  <c r="N238" i="165"/>
  <c r="BM238" i="165"/>
  <c r="BL239" i="165"/>
  <c r="D240" i="165"/>
  <c r="BP240" i="165"/>
  <c r="N242" i="165"/>
  <c r="BM242" i="165"/>
  <c r="BL243" i="165"/>
  <c r="BP244" i="165"/>
  <c r="N246" i="165"/>
  <c r="BM246" i="165"/>
  <c r="BL247" i="165"/>
  <c r="BP248" i="165"/>
  <c r="N250" i="165"/>
  <c r="BM250" i="165"/>
  <c r="BL251" i="165"/>
  <c r="BP252" i="165"/>
  <c r="N254" i="165"/>
  <c r="BM254" i="165"/>
  <c r="BL255" i="165"/>
  <c r="BP256" i="165"/>
  <c r="N258" i="165"/>
  <c r="BM258" i="165"/>
  <c r="BL259" i="165"/>
  <c r="BP260" i="165"/>
  <c r="AO261" i="165"/>
  <c r="AY261" i="165"/>
  <c r="N262" i="165"/>
  <c r="BM262" i="165"/>
  <c r="N263" i="165"/>
  <c r="BM263" i="165"/>
  <c r="N264" i="165"/>
  <c r="BM264" i="165"/>
  <c r="N265" i="165"/>
  <c r="BM265" i="165"/>
  <c r="BK266" i="165"/>
  <c r="BN267" i="165"/>
  <c r="BM268" i="165"/>
  <c r="N269" i="165"/>
  <c r="BM270" i="165"/>
  <c r="BM271" i="165"/>
  <c r="BL273" i="165"/>
  <c r="BL274" i="165"/>
  <c r="BL275" i="165"/>
  <c r="BL276" i="165"/>
  <c r="BL277" i="165"/>
  <c r="BL278" i="165"/>
  <c r="BL279" i="165"/>
  <c r="BL280" i="165"/>
  <c r="BL281" i="165"/>
  <c r="BL282" i="165"/>
  <c r="BL283" i="165"/>
  <c r="BL284" i="165"/>
  <c r="BL285" i="165"/>
  <c r="BL286" i="165"/>
  <c r="BL287" i="165"/>
  <c r="BL288" i="165"/>
  <c r="BL289" i="165"/>
  <c r="BL290" i="165"/>
  <c r="BL291" i="165"/>
  <c r="BL292" i="165"/>
  <c r="BL293" i="165"/>
  <c r="BL294" i="165"/>
  <c r="BL295" i="165"/>
  <c r="BL296" i="165"/>
  <c r="BL297" i="165"/>
  <c r="BL298" i="165"/>
  <c r="BL299" i="165"/>
  <c r="BL300" i="165"/>
  <c r="BL301" i="165"/>
  <c r="BL302" i="165"/>
  <c r="BN304" i="165"/>
  <c r="BM305" i="165"/>
  <c r="BK309" i="165"/>
  <c r="BN310" i="165"/>
  <c r="BK312" i="165"/>
  <c r="BP312" i="165"/>
  <c r="BK313" i="165"/>
  <c r="BP313" i="165"/>
  <c r="BK314" i="165"/>
  <c r="BP314" i="165"/>
  <c r="BK315" i="165"/>
  <c r="BP315" i="165"/>
  <c r="BK316" i="165"/>
  <c r="BP316" i="165"/>
  <c r="BK317" i="165"/>
  <c r="BP317" i="165"/>
  <c r="BK318" i="165"/>
  <c r="BP318" i="165"/>
  <c r="BK319" i="165"/>
  <c r="BP319" i="165"/>
  <c r="BK320" i="165"/>
  <c r="BP320" i="165"/>
  <c r="BK321" i="165"/>
  <c r="BP321" i="165"/>
  <c r="BK322" i="165"/>
  <c r="BP322" i="165"/>
  <c r="BK323" i="165"/>
  <c r="BP323" i="165"/>
  <c r="BK324" i="165"/>
  <c r="BP324" i="165"/>
  <c r="BK325" i="165"/>
  <c r="BP325" i="165"/>
  <c r="BK326" i="165"/>
  <c r="BP326" i="165"/>
  <c r="AO333" i="165"/>
  <c r="AO335" i="165"/>
  <c r="AO337" i="165"/>
  <c r="BM339" i="165"/>
  <c r="BK343" i="165"/>
  <c r="BN344" i="165"/>
  <c r="BM345" i="165"/>
  <c r="AW347" i="165"/>
  <c r="AO348" i="165"/>
  <c r="AY348" i="165"/>
  <c r="AO349" i="165"/>
  <c r="AY349" i="165"/>
  <c r="AO350" i="165"/>
  <c r="AY350" i="165"/>
  <c r="AO351" i="165"/>
  <c r="AY351" i="165"/>
  <c r="AO352" i="165"/>
  <c r="BN352" i="165"/>
  <c r="BM353" i="165"/>
  <c r="BM355" i="165"/>
  <c r="BM357" i="165"/>
  <c r="BM359" i="165"/>
  <c r="BM361" i="165"/>
  <c r="BM363" i="165"/>
  <c r="BM365" i="165"/>
  <c r="BA372" i="165"/>
  <c r="AO375" i="165"/>
  <c r="AO379" i="165"/>
  <c r="AY379" i="165"/>
  <c r="AO381" i="165"/>
  <c r="AY381" i="165"/>
  <c r="AO383" i="165"/>
  <c r="AY383" i="165"/>
  <c r="BG385" i="165"/>
  <c r="BI385" i="165" s="1"/>
  <c r="BQ385" i="165" s="1"/>
  <c r="AY385" i="165"/>
  <c r="BG387" i="165"/>
  <c r="BI387" i="165" s="1"/>
  <c r="BQ387" i="165" s="1"/>
  <c r="AY387" i="165"/>
  <c r="BG389" i="165"/>
  <c r="BI389" i="165" s="1"/>
  <c r="BQ389" i="165" s="1"/>
  <c r="AY389" i="165"/>
  <c r="BG391" i="165"/>
  <c r="BI391" i="165" s="1"/>
  <c r="BQ391" i="165" s="1"/>
  <c r="AY391" i="165"/>
  <c r="BG393" i="165"/>
  <c r="BI393" i="165" s="1"/>
  <c r="BQ393" i="165" s="1"/>
  <c r="AY393" i="165"/>
  <c r="BG395" i="165"/>
  <c r="BI395" i="165" s="1"/>
  <c r="BQ395" i="165" s="1"/>
  <c r="AY395" i="165"/>
  <c r="L403" i="165"/>
  <c r="N403" i="165" s="1"/>
  <c r="AO403" i="165"/>
  <c r="D416" i="165"/>
  <c r="BK416" i="165"/>
  <c r="BQ416" i="165"/>
  <c r="AW448" i="165"/>
  <c r="AY448" i="165" s="1"/>
  <c r="BA448" i="165" s="1"/>
  <c r="K467" i="165"/>
  <c r="D467" i="165" s="1"/>
  <c r="BA472" i="165"/>
  <c r="AR472" i="165"/>
  <c r="BK478" i="165"/>
  <c r="D485" i="165"/>
  <c r="BA489" i="165"/>
  <c r="AR489" i="165"/>
  <c r="BC489" i="165" s="1"/>
  <c r="BK489" i="165" s="1"/>
  <c r="BL502" i="165"/>
  <c r="AL509" i="165"/>
  <c r="I509" i="165"/>
  <c r="AV512" i="165"/>
  <c r="BD512" i="165"/>
  <c r="AV514" i="165"/>
  <c r="AL516" i="165"/>
  <c r="I516" i="165"/>
  <c r="K518" i="165"/>
  <c r="AL518" i="165"/>
  <c r="BP518" i="165"/>
  <c r="BI518" i="165"/>
  <c r="BQ518" i="165" s="1"/>
  <c r="BG521" i="165"/>
  <c r="BI521" i="165" s="1"/>
  <c r="AY521" i="165"/>
  <c r="BO522" i="165"/>
  <c r="BI522" i="165"/>
  <c r="I525" i="165"/>
  <c r="AL525" i="165"/>
  <c r="I526" i="165"/>
  <c r="AL526" i="165"/>
  <c r="BN526" i="165"/>
  <c r="L531" i="165"/>
  <c r="N531" i="165" s="1"/>
  <c r="AO531" i="165"/>
  <c r="BG537" i="165"/>
  <c r="BI537" i="165" s="1"/>
  <c r="AY537" i="165"/>
  <c r="I539" i="165"/>
  <c r="BQ539" i="165"/>
  <c r="BF541" i="165"/>
  <c r="AV541" i="165"/>
  <c r="K543" i="165"/>
  <c r="AL543" i="165"/>
  <c r="BF545" i="165"/>
  <c r="AV545" i="165"/>
  <c r="K547" i="165"/>
  <c r="AL547" i="165"/>
  <c r="BF549" i="165"/>
  <c r="AV549" i="165"/>
  <c r="K551" i="165"/>
  <c r="AL551" i="165"/>
  <c r="BF553" i="165"/>
  <c r="AV553" i="165"/>
  <c r="K555" i="165"/>
  <c r="AL555" i="165"/>
  <c r="AU557" i="165"/>
  <c r="BF559" i="165"/>
  <c r="AV559" i="165"/>
  <c r="BF561" i="165"/>
  <c r="AV561" i="165"/>
  <c r="BF563" i="165"/>
  <c r="AV563" i="165"/>
  <c r="BF565" i="165"/>
  <c r="AV565" i="165"/>
  <c r="BF567" i="165"/>
  <c r="AV567" i="165"/>
  <c r="BF569" i="165"/>
  <c r="AV569" i="165"/>
  <c r="BF571" i="165"/>
  <c r="AV571" i="165"/>
  <c r="BA227" i="165"/>
  <c r="BL229" i="165"/>
  <c r="BA233" i="165"/>
  <c r="BA237" i="165"/>
  <c r="BA241" i="165"/>
  <c r="BA245" i="165"/>
  <c r="BA249" i="165"/>
  <c r="BA253" i="165"/>
  <c r="BA257" i="165"/>
  <c r="AW259" i="165"/>
  <c r="BA261" i="165"/>
  <c r="D264" i="165"/>
  <c r="D265" i="165"/>
  <c r="D266" i="165"/>
  <c r="D269" i="165"/>
  <c r="AW273" i="165"/>
  <c r="AW274" i="165"/>
  <c r="AW275" i="165"/>
  <c r="AW276" i="165"/>
  <c r="AW277" i="165"/>
  <c r="AW278" i="165"/>
  <c r="AW279" i="165"/>
  <c r="AW280" i="165"/>
  <c r="AW281" i="165"/>
  <c r="AW282" i="165"/>
  <c r="AW283" i="165"/>
  <c r="AW284" i="165"/>
  <c r="AW285" i="165"/>
  <c r="AW286" i="165"/>
  <c r="AW287" i="165"/>
  <c r="AW288" i="165"/>
  <c r="AW289" i="165"/>
  <c r="AW290" i="165"/>
  <c r="AW291" i="165"/>
  <c r="AW292" i="165"/>
  <c r="AW293" i="165"/>
  <c r="AW294" i="165"/>
  <c r="BM294" i="165"/>
  <c r="AW295" i="165"/>
  <c r="BM295" i="165"/>
  <c r="AW296" i="165"/>
  <c r="BM296" i="165"/>
  <c r="AW297" i="165"/>
  <c r="BM297" i="165"/>
  <c r="AW298" i="165"/>
  <c r="BM298" i="165"/>
  <c r="AW299" i="165"/>
  <c r="BM299" i="165"/>
  <c r="AW300" i="165"/>
  <c r="BM300" i="165"/>
  <c r="AW301" i="165"/>
  <c r="BM301" i="165"/>
  <c r="AW302" i="165"/>
  <c r="BM302" i="165"/>
  <c r="AW303" i="165"/>
  <c r="AY303" i="165" s="1"/>
  <c r="BA303" i="165" s="1"/>
  <c r="BK304" i="165"/>
  <c r="BN305" i="165"/>
  <c r="BM306" i="165"/>
  <c r="BO307" i="165"/>
  <c r="BM308" i="165"/>
  <c r="BK310" i="165"/>
  <c r="D311" i="165"/>
  <c r="BL311" i="165"/>
  <c r="BL312" i="165"/>
  <c r="BL313" i="165"/>
  <c r="BL314" i="165"/>
  <c r="BL315" i="165"/>
  <c r="BL316" i="165"/>
  <c r="BL317" i="165"/>
  <c r="BL318" i="165"/>
  <c r="BL319" i="165"/>
  <c r="BL320" i="165"/>
  <c r="BL321" i="165"/>
  <c r="BL322" i="165"/>
  <c r="BL323" i="165"/>
  <c r="BL324" i="165"/>
  <c r="BP329" i="165"/>
  <c r="AW330" i="165"/>
  <c r="AY330" i="165" s="1"/>
  <c r="BA330" i="165" s="1"/>
  <c r="BA333" i="165"/>
  <c r="BA335" i="165"/>
  <c r="BA337" i="165"/>
  <c r="N338" i="165"/>
  <c r="BK338" i="165"/>
  <c r="BN339" i="165"/>
  <c r="BM340" i="165"/>
  <c r="BO341" i="165"/>
  <c r="BM342" i="165"/>
  <c r="BK344" i="165"/>
  <c r="BN345" i="165"/>
  <c r="BM346" i="165"/>
  <c r="BA348" i="165"/>
  <c r="BK348" i="165"/>
  <c r="BP348" i="165"/>
  <c r="BA349" i="165"/>
  <c r="BK349" i="165"/>
  <c r="BP349" i="165"/>
  <c r="BA350" i="165"/>
  <c r="BK350" i="165"/>
  <c r="BP350" i="165"/>
  <c r="BA351" i="165"/>
  <c r="BK351" i="165"/>
  <c r="BP351" i="165"/>
  <c r="BL352" i="165"/>
  <c r="L353" i="165"/>
  <c r="N353" i="165" s="1"/>
  <c r="D353" i="165" s="1"/>
  <c r="BA353" i="165"/>
  <c r="BN353" i="165"/>
  <c r="L355" i="165"/>
  <c r="N355" i="165" s="1"/>
  <c r="D355" i="165" s="1"/>
  <c r="BA355" i="165"/>
  <c r="BN355" i="165"/>
  <c r="L357" i="165"/>
  <c r="N357" i="165" s="1"/>
  <c r="D357" i="165" s="1"/>
  <c r="BA357" i="165"/>
  <c r="BN357" i="165"/>
  <c r="L359" i="165"/>
  <c r="N359" i="165" s="1"/>
  <c r="D359" i="165" s="1"/>
  <c r="BA359" i="165"/>
  <c r="BN359" i="165"/>
  <c r="L361" i="165"/>
  <c r="N361" i="165" s="1"/>
  <c r="D361" i="165" s="1"/>
  <c r="BA361" i="165"/>
  <c r="BN361" i="165"/>
  <c r="L363" i="165"/>
  <c r="N363" i="165" s="1"/>
  <c r="D363" i="165" s="1"/>
  <c r="BA363" i="165"/>
  <c r="BN363" i="165"/>
  <c r="L365" i="165"/>
  <c r="N365" i="165" s="1"/>
  <c r="D365" i="165" s="1"/>
  <c r="BA365" i="165"/>
  <c r="BN365" i="165"/>
  <c r="L367" i="165"/>
  <c r="N367" i="165" s="1"/>
  <c r="D367" i="165" s="1"/>
  <c r="BA374" i="165"/>
  <c r="AO377" i="165"/>
  <c r="AY377" i="165"/>
  <c r="BI378" i="165"/>
  <c r="BK379" i="165"/>
  <c r="BP379" i="165"/>
  <c r="BK381" i="165"/>
  <c r="BP381" i="165"/>
  <c r="BK383" i="165"/>
  <c r="BP383" i="165"/>
  <c r="BG397" i="165"/>
  <c r="D398" i="165"/>
  <c r="L398" i="165"/>
  <c r="N398" i="165" s="1"/>
  <c r="BL479" i="165"/>
  <c r="BP480" i="165"/>
  <c r="BI480" i="165"/>
  <c r="AR484" i="165"/>
  <c r="BC484" i="165" s="1"/>
  <c r="BK484" i="165" s="1"/>
  <c r="BA484" i="165"/>
  <c r="BP484" i="165"/>
  <c r="D489" i="165"/>
  <c r="BN495" i="165"/>
  <c r="BL500" i="165"/>
  <c r="AY501" i="165"/>
  <c r="BG501" i="165"/>
  <c r="BI501" i="165" s="1"/>
  <c r="AY519" i="165"/>
  <c r="L521" i="165"/>
  <c r="N521" i="165" s="1"/>
  <c r="AO521" i="165"/>
  <c r="I522" i="165"/>
  <c r="AL522" i="165"/>
  <c r="AV527" i="165"/>
  <c r="BO528" i="165"/>
  <c r="BI528" i="165"/>
  <c r="BQ528" i="165" s="1"/>
  <c r="AV529" i="165"/>
  <c r="L534" i="165"/>
  <c r="N534" i="165" s="1"/>
  <c r="AO534" i="165"/>
  <c r="AW536" i="165"/>
  <c r="L537" i="165"/>
  <c r="N537" i="165" s="1"/>
  <c r="AO537" i="165"/>
  <c r="K538" i="165"/>
  <c r="AL538" i="165"/>
  <c r="BP538" i="165"/>
  <c r="BI538" i="165"/>
  <c r="BQ538" i="165" s="1"/>
  <c r="AU540" i="165"/>
  <c r="K542" i="165"/>
  <c r="AL542" i="165"/>
  <c r="AU544" i="165"/>
  <c r="K546" i="165"/>
  <c r="AL546" i="165"/>
  <c r="AU548" i="165"/>
  <c r="K550" i="165"/>
  <c r="AL550" i="165"/>
  <c r="AU552" i="165"/>
  <c r="K554" i="165"/>
  <c r="AL554" i="165"/>
  <c r="AU556" i="165"/>
  <c r="K559" i="165"/>
  <c r="AL559" i="165"/>
  <c r="K561" i="165"/>
  <c r="AL561" i="165"/>
  <c r="K563" i="165"/>
  <c r="AL563" i="165"/>
  <c r="K565" i="165"/>
  <c r="AL565" i="165"/>
  <c r="K567" i="165"/>
  <c r="AL567" i="165"/>
  <c r="K569" i="165"/>
  <c r="AL569" i="165"/>
  <c r="K571" i="165"/>
  <c r="AL571" i="165"/>
  <c r="BL183" i="165"/>
  <c r="D186" i="165"/>
  <c r="BN187" i="165"/>
  <c r="N189" i="165"/>
  <c r="BK189" i="165"/>
  <c r="L191" i="165"/>
  <c r="N191" i="165" s="1"/>
  <c r="D191" i="165" s="1"/>
  <c r="BN192" i="165"/>
  <c r="L195" i="165"/>
  <c r="N195" i="165" s="1"/>
  <c r="D195" i="165" s="1"/>
  <c r="BN196" i="165"/>
  <c r="N202" i="165"/>
  <c r="D202" i="165" s="1"/>
  <c r="BK205" i="165"/>
  <c r="BK207" i="165"/>
  <c r="BK209" i="165"/>
  <c r="BK211" i="165"/>
  <c r="BK213" i="165"/>
  <c r="BK215" i="165"/>
  <c r="BK217" i="165"/>
  <c r="BK219" i="165"/>
  <c r="BK221" i="165"/>
  <c r="BK223" i="165"/>
  <c r="L224" i="165"/>
  <c r="N224" i="165" s="1"/>
  <c r="D224" i="165" s="1"/>
  <c r="AW226" i="165"/>
  <c r="BM226" i="165"/>
  <c r="BL227" i="165"/>
  <c r="BA228" i="165"/>
  <c r="BP228" i="165"/>
  <c r="BM229" i="165"/>
  <c r="BA230" i="165"/>
  <c r="BP230" i="165"/>
  <c r="AW232" i="165"/>
  <c r="BM232" i="165"/>
  <c r="BL233" i="165"/>
  <c r="BA234" i="165"/>
  <c r="BP234" i="165"/>
  <c r="AW236" i="165"/>
  <c r="BM236" i="165"/>
  <c r="BL237" i="165"/>
  <c r="BA238" i="165"/>
  <c r="BP238" i="165"/>
  <c r="AW240" i="165"/>
  <c r="BM240" i="165"/>
  <c r="BL241" i="165"/>
  <c r="D242" i="165"/>
  <c r="BA242" i="165"/>
  <c r="BP242" i="165"/>
  <c r="AW244" i="165"/>
  <c r="BM244" i="165"/>
  <c r="BL245" i="165"/>
  <c r="D246" i="165"/>
  <c r="BA246" i="165"/>
  <c r="BP246" i="165"/>
  <c r="AW248" i="165"/>
  <c r="BM248" i="165"/>
  <c r="BL249" i="165"/>
  <c r="D250" i="165"/>
  <c r="BA250" i="165"/>
  <c r="BP250" i="165"/>
  <c r="AW252" i="165"/>
  <c r="BM252" i="165"/>
  <c r="BL253" i="165"/>
  <c r="D254" i="165"/>
  <c r="BA254" i="165"/>
  <c r="BP254" i="165"/>
  <c r="AW256" i="165"/>
  <c r="BM256" i="165"/>
  <c r="BL257" i="165"/>
  <c r="D258" i="165"/>
  <c r="BA258" i="165"/>
  <c r="BP258" i="165"/>
  <c r="AW260" i="165"/>
  <c r="BM260" i="165"/>
  <c r="BL261" i="165"/>
  <c r="D262" i="165"/>
  <c r="BA262" i="165"/>
  <c r="BK262" i="165"/>
  <c r="BP262" i="165"/>
  <c r="D263" i="165"/>
  <c r="BA263" i="165"/>
  <c r="BK263" i="165"/>
  <c r="BP263" i="165"/>
  <c r="BA264" i="165"/>
  <c r="BK264" i="165"/>
  <c r="BP264" i="165"/>
  <c r="BA265" i="165"/>
  <c r="BK265" i="165"/>
  <c r="BP265" i="165"/>
  <c r="BM266" i="165"/>
  <c r="BK268" i="165"/>
  <c r="BP270" i="165"/>
  <c r="BP271" i="165"/>
  <c r="D273" i="165"/>
  <c r="D274" i="165"/>
  <c r="D275" i="165"/>
  <c r="D276" i="165"/>
  <c r="D277" i="165"/>
  <c r="D278" i="165"/>
  <c r="D279" i="165"/>
  <c r="D280" i="165"/>
  <c r="D281" i="165"/>
  <c r="D282" i="165"/>
  <c r="D283" i="165"/>
  <c r="D284" i="165"/>
  <c r="D285" i="165"/>
  <c r="D286" i="165"/>
  <c r="D287" i="165"/>
  <c r="D288" i="165"/>
  <c r="D289" i="165"/>
  <c r="D290" i="165"/>
  <c r="D291" i="165"/>
  <c r="D292" i="165"/>
  <c r="D293" i="165"/>
  <c r="D294" i="165"/>
  <c r="D295" i="165"/>
  <c r="D296" i="165"/>
  <c r="D297" i="165"/>
  <c r="D298" i="165"/>
  <c r="D299" i="165"/>
  <c r="D300" i="165"/>
  <c r="D301" i="165"/>
  <c r="D302" i="165"/>
  <c r="D303" i="165"/>
  <c r="N307" i="165"/>
  <c r="D307" i="165" s="1"/>
  <c r="BK307" i="165"/>
  <c r="AW312" i="165"/>
  <c r="AW313" i="165"/>
  <c r="AW314" i="165"/>
  <c r="AW315" i="165"/>
  <c r="AW316" i="165"/>
  <c r="AW317" i="165"/>
  <c r="AW318" i="165"/>
  <c r="AW319" i="165"/>
  <c r="AW320" i="165"/>
  <c r="BM320" i="165"/>
  <c r="AW321" i="165"/>
  <c r="BM321" i="165"/>
  <c r="AW322" i="165"/>
  <c r="BM322" i="165"/>
  <c r="AW323" i="165"/>
  <c r="BM323" i="165"/>
  <c r="AW324" i="165"/>
  <c r="BM324" i="165"/>
  <c r="AW325" i="165"/>
  <c r="BM325" i="165"/>
  <c r="AW326" i="165"/>
  <c r="BM326" i="165"/>
  <c r="AW327" i="165"/>
  <c r="AY327" i="165" s="1"/>
  <c r="BA327" i="165" s="1"/>
  <c r="AW329" i="165"/>
  <c r="D338" i="165"/>
  <c r="N341" i="165"/>
  <c r="D341" i="165" s="1"/>
  <c r="BK341" i="165"/>
  <c r="BP347" i="165"/>
  <c r="AY354" i="165"/>
  <c r="BA354" i="165" s="1"/>
  <c r="AY356" i="165"/>
  <c r="BA356" i="165" s="1"/>
  <c r="AY358" i="165"/>
  <c r="BA358" i="165" s="1"/>
  <c r="AY360" i="165"/>
  <c r="BA360" i="165" s="1"/>
  <c r="AY362" i="165"/>
  <c r="BA362" i="165" s="1"/>
  <c r="AY364" i="165"/>
  <c r="BA364" i="165" s="1"/>
  <c r="BM364" i="165"/>
  <c r="AY366" i="165"/>
  <c r="BA366" i="165" s="1"/>
  <c r="BM366" i="165"/>
  <c r="N370" i="165"/>
  <c r="D370" i="165" s="1"/>
  <c r="BA376" i="165"/>
  <c r="BK377" i="165"/>
  <c r="BP377" i="165"/>
  <c r="BL379" i="165"/>
  <c r="BL381" i="165"/>
  <c r="BL383" i="165"/>
  <c r="BO416" i="165"/>
  <c r="BA452" i="165"/>
  <c r="AW452" i="165"/>
  <c r="AY452" i="165" s="1"/>
  <c r="AL468" i="165"/>
  <c r="AR479" i="165"/>
  <c r="BC479" i="165" s="1"/>
  <c r="BA479" i="165"/>
  <c r="AR488" i="165"/>
  <c r="BC488" i="165" s="1"/>
  <c r="BK488" i="165" s="1"/>
  <c r="BA488" i="165"/>
  <c r="BP488" i="165"/>
  <c r="BN493" i="165"/>
  <c r="AO503" i="165"/>
  <c r="L503" i="165"/>
  <c r="N503" i="165" s="1"/>
  <c r="D503" i="165" s="1"/>
  <c r="D509" i="165"/>
  <c r="BD509" i="165"/>
  <c r="BL509" i="165" s="1"/>
  <c r="AV510" i="165"/>
  <c r="D79" i="160"/>
  <c r="AI512" i="165"/>
  <c r="AL513" i="165"/>
  <c r="I513" i="165"/>
  <c r="D513" i="165" s="1"/>
  <c r="AL517" i="165"/>
  <c r="K517" i="165"/>
  <c r="D517" i="165" s="1"/>
  <c r="BF518" i="165"/>
  <c r="AV518" i="165"/>
  <c r="AO519" i="165"/>
  <c r="I520" i="165"/>
  <c r="AL520" i="165"/>
  <c r="BN520" i="165"/>
  <c r="AV525" i="165"/>
  <c r="BD525" i="165"/>
  <c r="BD526" i="165"/>
  <c r="AL527" i="165"/>
  <c r="AL529" i="165"/>
  <c r="BF530" i="165"/>
  <c r="AV530" i="165"/>
  <c r="BG531" i="165"/>
  <c r="BI531" i="165" s="1"/>
  <c r="BQ531" i="165" s="1"/>
  <c r="AY531" i="165"/>
  <c r="BG535" i="165"/>
  <c r="BI535" i="165" s="1"/>
  <c r="BQ535" i="165" s="1"/>
  <c r="AY535" i="165"/>
  <c r="K541" i="165"/>
  <c r="AL541" i="165"/>
  <c r="AU543" i="165"/>
  <c r="K545" i="165"/>
  <c r="AL545" i="165"/>
  <c r="AU547" i="165"/>
  <c r="K549" i="165"/>
  <c r="AL549" i="165"/>
  <c r="AU551" i="165"/>
  <c r="K553" i="165"/>
  <c r="AL553" i="165"/>
  <c r="AU555" i="165"/>
  <c r="K557" i="165"/>
  <c r="AL557" i="165"/>
  <c r="BF560" i="165"/>
  <c r="AV560" i="165"/>
  <c r="BF562" i="165"/>
  <c r="AV562" i="165"/>
  <c r="BF564" i="165"/>
  <c r="AV564" i="165"/>
  <c r="BF566" i="165"/>
  <c r="AV566" i="165"/>
  <c r="BF568" i="165"/>
  <c r="AV568" i="165"/>
  <c r="BF570" i="165"/>
  <c r="AV570" i="165"/>
  <c r="BF572" i="165"/>
  <c r="AV572" i="165"/>
  <c r="AL671" i="165"/>
  <c r="J671" i="165"/>
  <c r="BG776" i="165"/>
  <c r="AY776" i="165"/>
  <c r="L780" i="165"/>
  <c r="N780" i="165" s="1"/>
  <c r="AO780" i="165"/>
  <c r="BG784" i="165"/>
  <c r="AY784" i="165"/>
  <c r="L788" i="165"/>
  <c r="N788" i="165" s="1"/>
  <c r="AO788" i="165"/>
  <c r="AY806" i="165"/>
  <c r="BG806" i="165"/>
  <c r="BL385" i="165"/>
  <c r="BL387" i="165"/>
  <c r="BL389" i="165"/>
  <c r="BL391" i="165"/>
  <c r="BL393" i="165"/>
  <c r="BL395" i="165"/>
  <c r="BL405" i="165"/>
  <c r="BL406" i="165"/>
  <c r="BL407" i="165"/>
  <c r="BL408" i="165"/>
  <c r="BL409" i="165"/>
  <c r="BL410" i="165"/>
  <c r="BL411" i="165"/>
  <c r="BL412" i="165"/>
  <c r="BL413" i="165"/>
  <c r="BL414" i="165"/>
  <c r="BL415" i="165"/>
  <c r="BM416" i="165"/>
  <c r="BP417" i="165"/>
  <c r="BP418" i="165"/>
  <c r="BP419" i="165"/>
  <c r="BP420" i="165"/>
  <c r="BP421" i="165"/>
  <c r="BP422" i="165"/>
  <c r="BP423" i="165"/>
  <c r="BP424" i="165"/>
  <c r="BP425" i="165"/>
  <c r="BP426" i="165"/>
  <c r="BP427" i="165"/>
  <c r="BP428" i="165"/>
  <c r="BP429" i="165"/>
  <c r="BP430" i="165"/>
  <c r="BP431" i="165"/>
  <c r="BP432" i="165"/>
  <c r="BP433" i="165"/>
  <c r="BP434" i="165"/>
  <c r="BP435" i="165"/>
  <c r="BP436" i="165"/>
  <c r="BP437" i="165"/>
  <c r="BP438" i="165"/>
  <c r="BP439" i="165"/>
  <c r="BP440" i="165"/>
  <c r="N444" i="165"/>
  <c r="D444" i="165" s="1"/>
  <c r="BK457" i="165"/>
  <c r="BP457" i="165"/>
  <c r="BK459" i="165"/>
  <c r="BP459" i="165"/>
  <c r="BK461" i="165"/>
  <c r="BP461" i="165"/>
  <c r="BK463" i="165"/>
  <c r="BP463" i="165"/>
  <c r="BK465" i="165"/>
  <c r="BP465" i="165"/>
  <c r="BO468" i="165"/>
  <c r="BK469" i="165"/>
  <c r="BP471" i="165"/>
  <c r="BL473" i="165"/>
  <c r="BP473" i="165"/>
  <c r="BA474" i="165"/>
  <c r="BP475" i="165"/>
  <c r="BK475" i="165"/>
  <c r="BP476" i="165"/>
  <c r="N477" i="165"/>
  <c r="D477" i="165" s="1"/>
  <c r="BA482" i="165"/>
  <c r="BO482" i="165"/>
  <c r="BO483" i="165"/>
  <c r="D484" i="165"/>
  <c r="BA486" i="165"/>
  <c r="BO486" i="165"/>
  <c r="BO487" i="165"/>
  <c r="D488" i="165"/>
  <c r="BA490" i="165"/>
  <c r="BO490" i="165"/>
  <c r="BO491" i="165"/>
  <c r="D492" i="165"/>
  <c r="N493" i="165"/>
  <c r="BN494" i="165"/>
  <c r="N495" i="165"/>
  <c r="BI499" i="165"/>
  <c r="BA501" i="165"/>
  <c r="BK505" i="165"/>
  <c r="BI505" i="165"/>
  <c r="N508" i="165"/>
  <c r="D508" i="165" s="1"/>
  <c r="BM510" i="165"/>
  <c r="BK511" i="165"/>
  <c r="BO511" i="165"/>
  <c r="BP512" i="165"/>
  <c r="BM514" i="165"/>
  <c r="BK515" i="165"/>
  <c r="BO515" i="165"/>
  <c r="BA524" i="165"/>
  <c r="N527" i="165"/>
  <c r="N532" i="165"/>
  <c r="BM539" i="165"/>
  <c r="BL541" i="165"/>
  <c r="BL542" i="165"/>
  <c r="BL543" i="165"/>
  <c r="BL545" i="165"/>
  <c r="BL546" i="165"/>
  <c r="BL547" i="165"/>
  <c r="BL550" i="165"/>
  <c r="BL551" i="165"/>
  <c r="BL554" i="165"/>
  <c r="BL555" i="165"/>
  <c r="BO573" i="165"/>
  <c r="BL578" i="165"/>
  <c r="BM579" i="165"/>
  <c r="N581" i="165"/>
  <c r="BM584" i="165"/>
  <c r="BK599" i="165"/>
  <c r="BG654" i="165"/>
  <c r="AY654" i="165"/>
  <c r="AO777" i="165"/>
  <c r="L777" i="165"/>
  <c r="N777" i="165" s="1"/>
  <c r="BO778" i="165"/>
  <c r="BI778" i="165"/>
  <c r="BQ778" i="165" s="1"/>
  <c r="AY781" i="165"/>
  <c r="BG781" i="165"/>
  <c r="AO785" i="165"/>
  <c r="L785" i="165"/>
  <c r="N785" i="165" s="1"/>
  <c r="BO786" i="165"/>
  <c r="BI786" i="165"/>
  <c r="BQ786" i="165" s="1"/>
  <c r="AY789" i="165"/>
  <c r="BG789" i="165"/>
  <c r="BQ798" i="165"/>
  <c r="L802" i="165"/>
  <c r="N802" i="165" s="1"/>
  <c r="AO802" i="165"/>
  <c r="BA446" i="165"/>
  <c r="BA450" i="165"/>
  <c r="BA454" i="165"/>
  <c r="BO470" i="165"/>
  <c r="BK473" i="165"/>
  <c r="BK474" i="165"/>
  <c r="BA476" i="165"/>
  <c r="BP478" i="165"/>
  <c r="BN479" i="165"/>
  <c r="BA480" i="165"/>
  <c r="BA483" i="165"/>
  <c r="BA487" i="165"/>
  <c r="BA491" i="165"/>
  <c r="BA493" i="165"/>
  <c r="BA495" i="165"/>
  <c r="D497" i="165"/>
  <c r="BK498" i="165"/>
  <c r="BM503" i="165"/>
  <c r="BM504" i="165"/>
  <c r="D506" i="165"/>
  <c r="BD511" i="165"/>
  <c r="BD515" i="165"/>
  <c r="BM518" i="165"/>
  <c r="BL519" i="165"/>
  <c r="BK521" i="165"/>
  <c r="BM522" i="165"/>
  <c r="BD524" i="165"/>
  <c r="BM525" i="165"/>
  <c r="BK527" i="165"/>
  <c r="BO527" i="165"/>
  <c r="BL528" i="165"/>
  <c r="BK529" i="165"/>
  <c r="BP529" i="165"/>
  <c r="BO530" i="165"/>
  <c r="BM531" i="165"/>
  <c r="BK532" i="165"/>
  <c r="BO532" i="165"/>
  <c r="BD533" i="165"/>
  <c r="BM534" i="165"/>
  <c r="BA535" i="165"/>
  <c r="BK535" i="165"/>
  <c r="BP535" i="165"/>
  <c r="BM536" i="165"/>
  <c r="BA537" i="165"/>
  <c r="BK537" i="165"/>
  <c r="BP537" i="165"/>
  <c r="BM538" i="165"/>
  <c r="BD558" i="165"/>
  <c r="BL558" i="165" s="1"/>
  <c r="D559" i="165"/>
  <c r="AI581" i="165"/>
  <c r="D39" i="160"/>
  <c r="L776" i="165"/>
  <c r="N776" i="165" s="1"/>
  <c r="AO776" i="165"/>
  <c r="BG780" i="165"/>
  <c r="AY780" i="165"/>
  <c r="L784" i="165"/>
  <c r="N784" i="165" s="1"/>
  <c r="AO784" i="165"/>
  <c r="BG788" i="165"/>
  <c r="AY788" i="165"/>
  <c r="BO800" i="165"/>
  <c r="BI800" i="165"/>
  <c r="BQ800" i="165" s="1"/>
  <c r="BQ807" i="165"/>
  <c r="BQ810" i="165"/>
  <c r="BL384" i="165"/>
  <c r="BL386" i="165"/>
  <c r="BL388" i="165"/>
  <c r="BL390" i="165"/>
  <c r="BL392" i="165"/>
  <c r="BL394" i="165"/>
  <c r="L402" i="165"/>
  <c r="N402" i="165" s="1"/>
  <c r="D402" i="165" s="1"/>
  <c r="BN407" i="165"/>
  <c r="BN408" i="165"/>
  <c r="BN411" i="165"/>
  <c r="BN412" i="165"/>
  <c r="BN415" i="165"/>
  <c r="BP416" i="165"/>
  <c r="BM417" i="165"/>
  <c r="BM418" i="165"/>
  <c r="BM419" i="165"/>
  <c r="BM420" i="165"/>
  <c r="BM421" i="165"/>
  <c r="BM422" i="165"/>
  <c r="BM423" i="165"/>
  <c r="BM424" i="165"/>
  <c r="BM425" i="165"/>
  <c r="BM426" i="165"/>
  <c r="BM427" i="165"/>
  <c r="BM428" i="165"/>
  <c r="BM429" i="165"/>
  <c r="BM430" i="165"/>
  <c r="BM431" i="165"/>
  <c r="BM432" i="165"/>
  <c r="BM433" i="165"/>
  <c r="BM434" i="165"/>
  <c r="BM435" i="165"/>
  <c r="BM436" i="165"/>
  <c r="BM437" i="165"/>
  <c r="BM438" i="165"/>
  <c r="BM439" i="165"/>
  <c r="BK456" i="165"/>
  <c r="BK458" i="165"/>
  <c r="BK460" i="165"/>
  <c r="BK462" i="165"/>
  <c r="BK464" i="165"/>
  <c r="AU468" i="165"/>
  <c r="BL468" i="165"/>
  <c r="AL470" i="165"/>
  <c r="N471" i="165"/>
  <c r="BP472" i="165"/>
  <c r="N473" i="165"/>
  <c r="D473" i="165" s="1"/>
  <c r="AR476" i="165"/>
  <c r="BC476" i="165" s="1"/>
  <c r="BK476" i="165" s="1"/>
  <c r="BA477" i="165"/>
  <c r="BL477" i="165"/>
  <c r="BP477" i="165"/>
  <c r="BA478" i="165"/>
  <c r="AR480" i="165"/>
  <c r="BC480" i="165" s="1"/>
  <c r="BK480" i="165" s="1"/>
  <c r="D482" i="165"/>
  <c r="AR483" i="165"/>
  <c r="BC483" i="165" s="1"/>
  <c r="BK483" i="165" s="1"/>
  <c r="BO485" i="165"/>
  <c r="D486" i="165"/>
  <c r="AR487" i="165"/>
  <c r="BC487" i="165" s="1"/>
  <c r="BK487" i="165" s="1"/>
  <c r="BO489" i="165"/>
  <c r="D490" i="165"/>
  <c r="AR491" i="165"/>
  <c r="BC491" i="165" s="1"/>
  <c r="BK491" i="165" s="1"/>
  <c r="D493" i="165"/>
  <c r="BK497" i="165"/>
  <c r="BG497" i="165"/>
  <c r="BI497" i="165" s="1"/>
  <c r="BQ497" i="165" s="1"/>
  <c r="L499" i="165"/>
  <c r="N499" i="165" s="1"/>
  <c r="D499" i="165" s="1"/>
  <c r="BM499" i="165"/>
  <c r="BM500" i="165"/>
  <c r="L502" i="165"/>
  <c r="N502" i="165" s="1"/>
  <c r="D502" i="165" s="1"/>
  <c r="BM502" i="165"/>
  <c r="BA504" i="165"/>
  <c r="BN504" i="165"/>
  <c r="BM505" i="165"/>
  <c r="BK509" i="165"/>
  <c r="BO509" i="165"/>
  <c r="AI510" i="165"/>
  <c r="BP510" i="165"/>
  <c r="I511" i="165"/>
  <c r="D511" i="165" s="1"/>
  <c r="BM512" i="165"/>
  <c r="BK513" i="165"/>
  <c r="BO513" i="165"/>
  <c r="BP514" i="165"/>
  <c r="I515" i="165"/>
  <c r="D515" i="165" s="1"/>
  <c r="BO518" i="165"/>
  <c r="BM519" i="165"/>
  <c r="BA520" i="165"/>
  <c r="BK520" i="165"/>
  <c r="BO520" i="165"/>
  <c r="N522" i="165"/>
  <c r="BK523" i="165"/>
  <c r="BP523" i="165"/>
  <c r="BM524" i="165"/>
  <c r="BI524" i="165"/>
  <c r="BQ524" i="165" s="1"/>
  <c r="N525" i="165"/>
  <c r="BA526" i="165"/>
  <c r="BK526" i="165"/>
  <c r="BO526" i="165"/>
  <c r="AL528" i="165"/>
  <c r="AV528" i="165"/>
  <c r="BM528" i="165"/>
  <c r="BL529" i="165"/>
  <c r="BI529" i="165"/>
  <c r="BQ529" i="165" s="1"/>
  <c r="BK530" i="165"/>
  <c r="BP530" i="165"/>
  <c r="AI532" i="165"/>
  <c r="AS532" i="165"/>
  <c r="BM533" i="165"/>
  <c r="BI533" i="165"/>
  <c r="BQ533" i="165" s="1"/>
  <c r="BL535" i="165"/>
  <c r="BL537" i="165"/>
  <c r="BO538" i="165"/>
  <c r="AS539" i="165"/>
  <c r="N540" i="165"/>
  <c r="BO540" i="165"/>
  <c r="D541" i="165"/>
  <c r="N541" i="165"/>
  <c r="BO541" i="165"/>
  <c r="N542" i="165"/>
  <c r="BO542" i="165"/>
  <c r="N543" i="165"/>
  <c r="BO543" i="165"/>
  <c r="N544" i="165"/>
  <c r="BO544" i="165"/>
  <c r="N545" i="165"/>
  <c r="D545" i="165" s="1"/>
  <c r="BO545" i="165"/>
  <c r="N546" i="165"/>
  <c r="BO546" i="165"/>
  <c r="N547" i="165"/>
  <c r="BO547" i="165"/>
  <c r="N548" i="165"/>
  <c r="BO548" i="165"/>
  <c r="N549" i="165"/>
  <c r="D549" i="165" s="1"/>
  <c r="BO549" i="165"/>
  <c r="N550" i="165"/>
  <c r="BO550" i="165"/>
  <c r="N551" i="165"/>
  <c r="BO551" i="165"/>
  <c r="N552" i="165"/>
  <c r="BO552" i="165"/>
  <c r="N553" i="165"/>
  <c r="D553" i="165" s="1"/>
  <c r="BO553" i="165"/>
  <c r="N554" i="165"/>
  <c r="BO554" i="165"/>
  <c r="N555" i="165"/>
  <c r="BO555" i="165"/>
  <c r="N556" i="165"/>
  <c r="BO556" i="165"/>
  <c r="D557" i="165"/>
  <c r="N557" i="165"/>
  <c r="BO557" i="165"/>
  <c r="D558" i="165"/>
  <c r="BK559" i="165"/>
  <c r="BK560" i="165"/>
  <c r="BA561" i="165"/>
  <c r="BK561" i="165"/>
  <c r="BI561" i="165"/>
  <c r="BQ561" i="165" s="1"/>
  <c r="BA562" i="165"/>
  <c r="BK562" i="165"/>
  <c r="BA577" i="165"/>
  <c r="BP579" i="165"/>
  <c r="N580" i="165"/>
  <c r="BO580" i="165"/>
  <c r="AY777" i="165"/>
  <c r="BG777" i="165"/>
  <c r="AO781" i="165"/>
  <c r="L781" i="165"/>
  <c r="N781" i="165" s="1"/>
  <c r="BO782" i="165"/>
  <c r="BI782" i="165"/>
  <c r="BQ782" i="165" s="1"/>
  <c r="AY785" i="165"/>
  <c r="BG785" i="165"/>
  <c r="AO789" i="165"/>
  <c r="L789" i="165"/>
  <c r="N789" i="165" s="1"/>
  <c r="BO790" i="165"/>
  <c r="BI790" i="165"/>
  <c r="BQ790" i="165" s="1"/>
  <c r="BG802" i="165"/>
  <c r="AY802" i="165"/>
  <c r="BO812" i="165"/>
  <c r="BI812" i="165"/>
  <c r="BQ812" i="165" s="1"/>
  <c r="BL600" i="165"/>
  <c r="N601" i="165"/>
  <c r="BL602" i="165"/>
  <c r="N603" i="165"/>
  <c r="BI605" i="165"/>
  <c r="BI606" i="165"/>
  <c r="BI607" i="165"/>
  <c r="BI608" i="165"/>
  <c r="BI609" i="165"/>
  <c r="BI610" i="165"/>
  <c r="BO611" i="165"/>
  <c r="BO612" i="165"/>
  <c r="BO613" i="165"/>
  <c r="BO614" i="165"/>
  <c r="BO615" i="165"/>
  <c r="BO616" i="165"/>
  <c r="BO617" i="165"/>
  <c r="BO618" i="165"/>
  <c r="BO619" i="165"/>
  <c r="BO620" i="165"/>
  <c r="BO621" i="165"/>
  <c r="BM638" i="165"/>
  <c r="BL640" i="165"/>
  <c r="BP641" i="165"/>
  <c r="BM643" i="165"/>
  <c r="BP644" i="165"/>
  <c r="BL645" i="165"/>
  <c r="BI645" i="165"/>
  <c r="BQ645" i="165" s="1"/>
  <c r="BM646" i="165"/>
  <c r="BP648" i="165"/>
  <c r="BL649" i="165"/>
  <c r="BI649" i="165"/>
  <c r="BQ649" i="165" s="1"/>
  <c r="BM650" i="165"/>
  <c r="BP652" i="165"/>
  <c r="BL653" i="165"/>
  <c r="BI653" i="165"/>
  <c r="BQ653" i="165" s="1"/>
  <c r="BL654" i="165"/>
  <c r="BP656" i="165"/>
  <c r="BM657" i="165"/>
  <c r="BI657" i="165"/>
  <c r="BQ657" i="165" s="1"/>
  <c r="BM658" i="165"/>
  <c r="BI658" i="165"/>
  <c r="BQ658" i="165" s="1"/>
  <c r="BM659" i="165"/>
  <c r="BI659" i="165"/>
  <c r="BQ659" i="165" s="1"/>
  <c r="BM660" i="165"/>
  <c r="BL663" i="165"/>
  <c r="BL665" i="165"/>
  <c r="BL667" i="165"/>
  <c r="BL669" i="165"/>
  <c r="BI672" i="165"/>
  <c r="N675" i="165"/>
  <c r="BL676" i="165"/>
  <c r="BP676" i="165"/>
  <c r="BL677" i="165"/>
  <c r="BI678" i="165"/>
  <c r="BO678" i="165"/>
  <c r="BF679" i="165"/>
  <c r="BN679" i="165" s="1"/>
  <c r="BI681" i="165"/>
  <c r="BI683" i="165"/>
  <c r="BI685" i="165"/>
  <c r="N688" i="165"/>
  <c r="BK688" i="165"/>
  <c r="L689" i="165"/>
  <c r="N689" i="165" s="1"/>
  <c r="D689" i="165" s="1"/>
  <c r="BA690" i="165"/>
  <c r="BA691" i="165"/>
  <c r="N693" i="165"/>
  <c r="N695" i="165"/>
  <c r="N700" i="165"/>
  <c r="D700" i="165" s="1"/>
  <c r="BL707" i="165"/>
  <c r="BP708" i="165"/>
  <c r="BN711" i="165"/>
  <c r="BP712" i="165"/>
  <c r="BL714" i="165"/>
  <c r="BP715" i="165"/>
  <c r="BA719" i="165"/>
  <c r="K720" i="165"/>
  <c r="D720" i="165" s="1"/>
  <c r="BL721" i="165"/>
  <c r="K722" i="165"/>
  <c r="D722" i="165" s="1"/>
  <c r="BL723" i="165"/>
  <c r="BP724" i="165"/>
  <c r="BN725" i="165"/>
  <c r="BL727" i="165"/>
  <c r="BL730" i="165"/>
  <c r="BO731" i="165"/>
  <c r="BN732" i="165"/>
  <c r="BP734" i="165"/>
  <c r="BK735" i="165"/>
  <c r="BN737" i="165"/>
  <c r="N738" i="165"/>
  <c r="BP738" i="165"/>
  <c r="BN741" i="165"/>
  <c r="BP742" i="165"/>
  <c r="BL743" i="165"/>
  <c r="BN745" i="165"/>
  <c r="BP746" i="165"/>
  <c r="BN754" i="165"/>
  <c r="BN757" i="165"/>
  <c r="BN758" i="165"/>
  <c r="BA760" i="165"/>
  <c r="BN761" i="165"/>
  <c r="BL763" i="165"/>
  <c r="BN764" i="165"/>
  <c r="BL765" i="165"/>
  <c r="BK766" i="165"/>
  <c r="BP766" i="165"/>
  <c r="BA771" i="165"/>
  <c r="BL771" i="165"/>
  <c r="BO775" i="165"/>
  <c r="BI775" i="165"/>
  <c r="BP776" i="165"/>
  <c r="AO778" i="165"/>
  <c r="AY778" i="165"/>
  <c r="BA779" i="165"/>
  <c r="BL779" i="165"/>
  <c r="BP780" i="165"/>
  <c r="AO782" i="165"/>
  <c r="AY782" i="165"/>
  <c r="BA783" i="165"/>
  <c r="BL783" i="165"/>
  <c r="BP784" i="165"/>
  <c r="AO786" i="165"/>
  <c r="AY786" i="165"/>
  <c r="BA786" i="165" s="1"/>
  <c r="BA787" i="165"/>
  <c r="BL787" i="165"/>
  <c r="BP788" i="165"/>
  <c r="AO790" i="165"/>
  <c r="AY790" i="165"/>
  <c r="BN791" i="165"/>
  <c r="BP791" i="165"/>
  <c r="AW792" i="165"/>
  <c r="N794" i="165"/>
  <c r="BK794" i="165"/>
  <c r="D798" i="165"/>
  <c r="D799" i="165"/>
  <c r="AO800" i="165"/>
  <c r="AY800" i="165"/>
  <c r="BA801" i="165"/>
  <c r="BL801" i="165"/>
  <c r="BP802" i="165"/>
  <c r="BK803" i="165"/>
  <c r="L804" i="165"/>
  <c r="N804" i="165" s="1"/>
  <c r="D804" i="165" s="1"/>
  <c r="BM805" i="165"/>
  <c r="D810" i="165"/>
  <c r="D811" i="165"/>
  <c r="AO812" i="165"/>
  <c r="AY812" i="165"/>
  <c r="BN813" i="165"/>
  <c r="BP813" i="165"/>
  <c r="AW814" i="165"/>
  <c r="BI817" i="165"/>
  <c r="BQ817" i="165" s="1"/>
  <c r="BA818" i="165"/>
  <c r="BL818" i="165"/>
  <c r="BM819" i="165"/>
  <c r="BL820" i="165"/>
  <c r="BN821" i="165"/>
  <c r="BK823" i="165"/>
  <c r="BP823" i="165"/>
  <c r="BG824" i="165"/>
  <c r="AY824" i="165"/>
  <c r="BK825" i="165"/>
  <c r="BP825" i="165"/>
  <c r="BG826" i="165"/>
  <c r="AY826" i="165"/>
  <c r="BK827" i="165"/>
  <c r="BP827" i="165"/>
  <c r="BG828" i="165"/>
  <c r="AY828" i="165"/>
  <c r="BK829" i="165"/>
  <c r="BP829" i="165"/>
  <c r="BK833" i="165"/>
  <c r="AO835" i="165"/>
  <c r="BG837" i="165"/>
  <c r="AY837" i="165"/>
  <c r="BO840" i="165"/>
  <c r="AU846" i="165"/>
  <c r="N861" i="165"/>
  <c r="AO865" i="165"/>
  <c r="L865" i="165"/>
  <c r="N865" i="165" s="1"/>
  <c r="BG867" i="165"/>
  <c r="AY867" i="165"/>
  <c r="BN868" i="165"/>
  <c r="AO869" i="165"/>
  <c r="L869" i="165"/>
  <c r="N869" i="165" s="1"/>
  <c r="BG871" i="165"/>
  <c r="AY871" i="165"/>
  <c r="BQ888" i="165"/>
  <c r="AI582" i="165"/>
  <c r="D31" i="160"/>
  <c r="BI582" i="165"/>
  <c r="BQ582" i="165" s="1"/>
  <c r="BP584" i="165"/>
  <c r="BP585" i="165"/>
  <c r="N587" i="165"/>
  <c r="BI588" i="165"/>
  <c r="BQ588" i="165" s="1"/>
  <c r="N591" i="165"/>
  <c r="BI592" i="165"/>
  <c r="BQ592" i="165" s="1"/>
  <c r="N595" i="165"/>
  <c r="BQ601" i="165"/>
  <c r="BQ603" i="165"/>
  <c r="N612" i="165"/>
  <c r="BK612" i="165"/>
  <c r="N613" i="165"/>
  <c r="BK613" i="165"/>
  <c r="N614" i="165"/>
  <c r="BK614" i="165"/>
  <c r="N615" i="165"/>
  <c r="BK615" i="165"/>
  <c r="N616" i="165"/>
  <c r="BK616" i="165"/>
  <c r="N617" i="165"/>
  <c r="BK617" i="165"/>
  <c r="N618" i="165"/>
  <c r="BK618" i="165"/>
  <c r="N619" i="165"/>
  <c r="BK619" i="165"/>
  <c r="N620" i="165"/>
  <c r="BK620" i="165"/>
  <c r="N621" i="165"/>
  <c r="BK621" i="165"/>
  <c r="BO623" i="165"/>
  <c r="BO624" i="165"/>
  <c r="BO625" i="165"/>
  <c r="BO626" i="165"/>
  <c r="BO627" i="165"/>
  <c r="BO628" i="165"/>
  <c r="BO629" i="165"/>
  <c r="BO630" i="165"/>
  <c r="BO631" i="165"/>
  <c r="BO638" i="165"/>
  <c r="BQ644" i="165"/>
  <c r="BO646" i="165"/>
  <c r="BQ648" i="165"/>
  <c r="BO650" i="165"/>
  <c r="BQ652" i="165"/>
  <c r="BM654" i="165"/>
  <c r="BQ656" i="165"/>
  <c r="N662" i="165"/>
  <c r="BM663" i="165"/>
  <c r="N664" i="165"/>
  <c r="BM665" i="165"/>
  <c r="N666" i="165"/>
  <c r="BM667" i="165"/>
  <c r="N668" i="165"/>
  <c r="BM669" i="165"/>
  <c r="N672" i="165"/>
  <c r="BA675" i="165"/>
  <c r="D676" i="165"/>
  <c r="BI679" i="165"/>
  <c r="BQ679" i="165" s="1"/>
  <c r="BO679" i="165"/>
  <c r="N681" i="165"/>
  <c r="N683" i="165"/>
  <c r="N685" i="165"/>
  <c r="BM688" i="165"/>
  <c r="L694" i="165"/>
  <c r="N694" i="165" s="1"/>
  <c r="N697" i="165"/>
  <c r="BA709" i="165"/>
  <c r="BN710" i="165"/>
  <c r="BP711" i="165"/>
  <c r="BL720" i="165"/>
  <c r="BP720" i="165"/>
  <c r="BL722" i="165"/>
  <c r="BP722" i="165"/>
  <c r="N733" i="165"/>
  <c r="BL733" i="165"/>
  <c r="BP733" i="165"/>
  <c r="BL734" i="165"/>
  <c r="BN735" i="165"/>
  <c r="BP736" i="165"/>
  <c r="BP737" i="165"/>
  <c r="BP741" i="165"/>
  <c r="BL742" i="165"/>
  <c r="BN744" i="165"/>
  <c r="BP745" i="165"/>
  <c r="BN753" i="165"/>
  <c r="BN756" i="165"/>
  <c r="BO756" i="165"/>
  <c r="BI757" i="165"/>
  <c r="N775" i="165"/>
  <c r="D775" i="165" s="1"/>
  <c r="BK775" i="165"/>
  <c r="BM776" i="165"/>
  <c r="D777" i="165"/>
  <c r="BK777" i="165"/>
  <c r="BA778" i="165"/>
  <c r="BM780" i="165"/>
  <c r="D781" i="165"/>
  <c r="BK781" i="165"/>
  <c r="BA782" i="165"/>
  <c r="BM784" i="165"/>
  <c r="D785" i="165"/>
  <c r="BK785" i="165"/>
  <c r="BM788" i="165"/>
  <c r="D789" i="165"/>
  <c r="BK789" i="165"/>
  <c r="BA790" i="165"/>
  <c r="BO791" i="165"/>
  <c r="L793" i="165"/>
  <c r="N793" i="165" s="1"/>
  <c r="BQ793" i="165" s="1"/>
  <c r="D794" i="165"/>
  <c r="D796" i="165"/>
  <c r="L796" i="165"/>
  <c r="N796" i="165" s="1"/>
  <c r="BQ796" i="165" s="1"/>
  <c r="D797" i="165"/>
  <c r="BO798" i="165"/>
  <c r="BM798" i="165"/>
  <c r="BM799" i="165"/>
  <c r="BA800" i="165"/>
  <c r="BM802" i="165"/>
  <c r="D803" i="165"/>
  <c r="BL803" i="165"/>
  <c r="BI803" i="165"/>
  <c r="BQ803" i="165" s="1"/>
  <c r="L808" i="165"/>
  <c r="N808" i="165" s="1"/>
  <c r="D808" i="165" s="1"/>
  <c r="D809" i="165"/>
  <c r="BO810" i="165"/>
  <c r="BM810" i="165"/>
  <c r="BM811" i="165"/>
  <c r="BA812" i="165"/>
  <c r="BO813" i="165"/>
  <c r="L815" i="165"/>
  <c r="N815" i="165" s="1"/>
  <c r="D815" i="165" s="1"/>
  <c r="D816" i="165"/>
  <c r="BN817" i="165"/>
  <c r="BM817" i="165"/>
  <c r="BK821" i="165"/>
  <c r="BP822" i="165"/>
  <c r="D823" i="165"/>
  <c r="N823" i="165"/>
  <c r="N825" i="165"/>
  <c r="D825" i="165" s="1"/>
  <c r="D827" i="165"/>
  <c r="N827" i="165"/>
  <c r="N829" i="165"/>
  <c r="D829" i="165" s="1"/>
  <c r="BN832" i="165"/>
  <c r="L834" i="165"/>
  <c r="N834" i="165" s="1"/>
  <c r="AO834" i="165"/>
  <c r="D835" i="165"/>
  <c r="AW835" i="165"/>
  <c r="L837" i="165"/>
  <c r="N837" i="165" s="1"/>
  <c r="AO837" i="165"/>
  <c r="BM839" i="165"/>
  <c r="BK840" i="165"/>
  <c r="BA841" i="165"/>
  <c r="BF841" i="165"/>
  <c r="BN841" i="165" s="1"/>
  <c r="BN842" i="165"/>
  <c r="BO845" i="165"/>
  <c r="AL849" i="165"/>
  <c r="K849" i="165"/>
  <c r="AL851" i="165"/>
  <c r="K851" i="165"/>
  <c r="BI863" i="165"/>
  <c r="BG866" i="165"/>
  <c r="AY866" i="165"/>
  <c r="AO868" i="165"/>
  <c r="L868" i="165"/>
  <c r="N868" i="165" s="1"/>
  <c r="BG870" i="165"/>
  <c r="AY870" i="165"/>
  <c r="BK873" i="165"/>
  <c r="BK877" i="165"/>
  <c r="BA880" i="165"/>
  <c r="AR880" i="165"/>
  <c r="BC880" i="165" s="1"/>
  <c r="BK880" i="165" s="1"/>
  <c r="BO881" i="165"/>
  <c r="BI881" i="165"/>
  <c r="BQ881" i="165" s="1"/>
  <c r="N882" i="165"/>
  <c r="BA884" i="165"/>
  <c r="AR884" i="165"/>
  <c r="BC884" i="165" s="1"/>
  <c r="BK884" i="165" s="1"/>
  <c r="BA886" i="165"/>
  <c r="AR886" i="165"/>
  <c r="BC886" i="165" s="1"/>
  <c r="BK886" i="165" s="1"/>
  <c r="BO887" i="165"/>
  <c r="BI887" i="165"/>
  <c r="BQ887" i="165" s="1"/>
  <c r="BQ639" i="165"/>
  <c r="BQ647" i="165"/>
  <c r="BQ651" i="165"/>
  <c r="BQ655" i="165"/>
  <c r="BO663" i="165"/>
  <c r="BO665" i="165"/>
  <c r="BO667" i="165"/>
  <c r="D704" i="165"/>
  <c r="BA713" i="165"/>
  <c r="D738" i="165"/>
  <c r="BO739" i="165"/>
  <c r="BA747" i="165"/>
  <c r="BO759" i="165"/>
  <c r="BA777" i="165"/>
  <c r="BL777" i="165"/>
  <c r="BA781" i="165"/>
  <c r="BL781" i="165"/>
  <c r="BA785" i="165"/>
  <c r="BL785" i="165"/>
  <c r="BA789" i="165"/>
  <c r="BL789" i="165"/>
  <c r="D792" i="165"/>
  <c r="BO793" i="165"/>
  <c r="BM795" i="165"/>
  <c r="BO796" i="165"/>
  <c r="BO799" i="165"/>
  <c r="BI799" i="165"/>
  <c r="BQ799" i="165" s="1"/>
  <c r="AW804" i="165"/>
  <c r="BK806" i="165"/>
  <c r="BM807" i="165"/>
  <c r="BO811" i="165"/>
  <c r="BI811" i="165"/>
  <c r="BQ811" i="165" s="1"/>
  <c r="D814" i="165"/>
  <c r="BO815" i="165"/>
  <c r="BG823" i="165"/>
  <c r="AY823" i="165"/>
  <c r="BG825" i="165"/>
  <c r="AY825" i="165"/>
  <c r="BG827" i="165"/>
  <c r="AY827" i="165"/>
  <c r="BG829" i="165"/>
  <c r="AY829" i="165"/>
  <c r="BO836" i="165"/>
  <c r="BM838" i="165"/>
  <c r="D839" i="165"/>
  <c r="AL839" i="165"/>
  <c r="K839" i="165"/>
  <c r="BN839" i="165" s="1"/>
  <c r="AU840" i="165"/>
  <c r="AO862" i="165"/>
  <c r="L862" i="165"/>
  <c r="N862" i="165" s="1"/>
  <c r="N863" i="165"/>
  <c r="BK863" i="165"/>
  <c r="BP863" i="165"/>
  <c r="BG865" i="165"/>
  <c r="AY865" i="165"/>
  <c r="AO867" i="165"/>
  <c r="L867" i="165"/>
  <c r="N867" i="165" s="1"/>
  <c r="BG869" i="165"/>
  <c r="AY869" i="165"/>
  <c r="AO871" i="165"/>
  <c r="L871" i="165"/>
  <c r="N871" i="165" s="1"/>
  <c r="BN873" i="165"/>
  <c r="BA876" i="165"/>
  <c r="AR876" i="165"/>
  <c r="BC876" i="165" s="1"/>
  <c r="BK876" i="165" s="1"/>
  <c r="BN877" i="165"/>
  <c r="BK879" i="165"/>
  <c r="BQ879" i="165"/>
  <c r="D880" i="165"/>
  <c r="BK883" i="165"/>
  <c r="BQ883" i="165"/>
  <c r="D884" i="165"/>
  <c r="BP885" i="165"/>
  <c r="BI885" i="165"/>
  <c r="D886" i="165"/>
  <c r="BO889" i="165"/>
  <c r="BI889" i="165"/>
  <c r="BK893" i="165"/>
  <c r="BK897" i="165"/>
  <c r="BI562" i="165"/>
  <c r="BQ562" i="165" s="1"/>
  <c r="BA563" i="165"/>
  <c r="BK563" i="165"/>
  <c r="BI563" i="165"/>
  <c r="BQ563" i="165" s="1"/>
  <c r="BA564" i="165"/>
  <c r="BK564" i="165"/>
  <c r="BI564" i="165"/>
  <c r="BQ564" i="165" s="1"/>
  <c r="BA565" i="165"/>
  <c r="BK565" i="165"/>
  <c r="BI565" i="165"/>
  <c r="BQ565" i="165" s="1"/>
  <c r="BA566" i="165"/>
  <c r="BK566" i="165"/>
  <c r="BI566" i="165"/>
  <c r="BQ566" i="165" s="1"/>
  <c r="BA567" i="165"/>
  <c r="BK567" i="165"/>
  <c r="BI567" i="165"/>
  <c r="BQ567" i="165" s="1"/>
  <c r="BA568" i="165"/>
  <c r="BK568" i="165"/>
  <c r="BI568" i="165"/>
  <c r="BQ568" i="165" s="1"/>
  <c r="BA569" i="165"/>
  <c r="BK569" i="165"/>
  <c r="BI569" i="165"/>
  <c r="BQ569" i="165" s="1"/>
  <c r="BA570" i="165"/>
  <c r="BK570" i="165"/>
  <c r="BI570" i="165"/>
  <c r="BQ570" i="165" s="1"/>
  <c r="BA571" i="165"/>
  <c r="BK571" i="165"/>
  <c r="BI571" i="165"/>
  <c r="BQ571" i="165" s="1"/>
  <c r="BA572" i="165"/>
  <c r="BK572" i="165"/>
  <c r="BI572" i="165"/>
  <c r="BQ572" i="165" s="1"/>
  <c r="BK573" i="165"/>
  <c r="BI573" i="165"/>
  <c r="BQ573" i="165" s="1"/>
  <c r="N575" i="165"/>
  <c r="BI576" i="165"/>
  <c r="BQ576" i="165" s="1"/>
  <c r="BP577" i="165"/>
  <c r="AI580" i="165"/>
  <c r="D35" i="160"/>
  <c r="BI580" i="165"/>
  <c r="BQ580" i="165" s="1"/>
  <c r="N583" i="165"/>
  <c r="AI586" i="165"/>
  <c r="D17" i="160"/>
  <c r="BI586" i="165"/>
  <c r="BQ586" i="165" s="1"/>
  <c r="N589" i="165"/>
  <c r="BI590" i="165"/>
  <c r="BQ590" i="165" s="1"/>
  <c r="N593" i="165"/>
  <c r="BI594" i="165"/>
  <c r="BQ594" i="165" s="1"/>
  <c r="BP596" i="165"/>
  <c r="BP597" i="165"/>
  <c r="BP598" i="165"/>
  <c r="BP599" i="165"/>
  <c r="BI602" i="165"/>
  <c r="BQ602" i="165" s="1"/>
  <c r="BA604" i="165"/>
  <c r="BO622" i="165"/>
  <c r="BA623" i="165"/>
  <c r="BA624" i="165"/>
  <c r="BA625" i="165"/>
  <c r="BA626" i="165"/>
  <c r="BA627" i="165"/>
  <c r="BA628" i="165"/>
  <c r="BA629" i="165"/>
  <c r="BA630" i="165"/>
  <c r="BA631" i="165"/>
  <c r="BA632" i="165"/>
  <c r="BP636" i="165"/>
  <c r="BL638" i="165"/>
  <c r="BM639" i="165"/>
  <c r="BP640" i="165"/>
  <c r="BM642" i="165"/>
  <c r="BL643" i="165"/>
  <c r="BP645" i="165"/>
  <c r="BL646" i="165"/>
  <c r="BM647" i="165"/>
  <c r="BP649" i="165"/>
  <c r="BL650" i="165"/>
  <c r="BM651" i="165"/>
  <c r="BP653" i="165"/>
  <c r="BA654" i="165"/>
  <c r="BM655" i="165"/>
  <c r="AI657" i="165"/>
  <c r="D60" i="160"/>
  <c r="BP657" i="165"/>
  <c r="AI658" i="165"/>
  <c r="D45" i="160"/>
  <c r="BP658" i="165"/>
  <c r="AI659" i="165"/>
  <c r="D52" i="160"/>
  <c r="BP659" i="165"/>
  <c r="BL660" i="165"/>
  <c r="D662" i="165"/>
  <c r="BN663" i="165"/>
  <c r="D664" i="165"/>
  <c r="BN665" i="165"/>
  <c r="D666" i="165"/>
  <c r="BN667" i="165"/>
  <c r="D668" i="165"/>
  <c r="AT671" i="165"/>
  <c r="AV671" i="165" s="1"/>
  <c r="BA671" i="165" s="1"/>
  <c r="K675" i="165"/>
  <c r="BN675" i="165" s="1"/>
  <c r="BQ675" i="165"/>
  <c r="BO675" i="165"/>
  <c r="BP677" i="165"/>
  <c r="D679" i="165"/>
  <c r="N687" i="165"/>
  <c r="BA698" i="165"/>
  <c r="D699" i="165"/>
  <c r="BL706" i="165"/>
  <c r="BP707" i="165"/>
  <c r="BN708" i="165"/>
  <c r="BP714" i="165"/>
  <c r="BL717" i="165"/>
  <c r="BP721" i="165"/>
  <c r="BP723" i="165"/>
  <c r="BN724" i="165"/>
  <c r="BL726" i="165"/>
  <c r="BP727" i="165"/>
  <c r="BL729" i="165"/>
  <c r="BP730" i="165"/>
  <c r="AL738" i="165"/>
  <c r="BQ738" i="165"/>
  <c r="BO738" i="165"/>
  <c r="BL762" i="165"/>
  <c r="BP763" i="165"/>
  <c r="N764" i="165"/>
  <c r="D764" i="165" s="1"/>
  <c r="BP765" i="165"/>
  <c r="BN766" i="165"/>
  <c r="N767" i="165"/>
  <c r="D768" i="165"/>
  <c r="D771" i="165"/>
  <c r="BK771" i="165"/>
  <c r="BG771" i="165"/>
  <c r="BK773" i="165"/>
  <c r="BA774" i="165"/>
  <c r="AU774" i="165"/>
  <c r="AV774" i="165" s="1"/>
  <c r="BA776" i="165"/>
  <c r="D779" i="165"/>
  <c r="BK779" i="165"/>
  <c r="BG779" i="165"/>
  <c r="BA780" i="165"/>
  <c r="D783" i="165"/>
  <c r="BK783" i="165"/>
  <c r="BG783" i="165"/>
  <c r="BA784" i="165"/>
  <c r="D787" i="165"/>
  <c r="BK787" i="165"/>
  <c r="BG787" i="165"/>
  <c r="BA788" i="165"/>
  <c r="D791" i="165"/>
  <c r="BK792" i="165"/>
  <c r="AY793" i="165"/>
  <c r="BO794" i="165"/>
  <c r="BI794" i="165"/>
  <c r="BQ794" i="165" s="1"/>
  <c r="BO795" i="165"/>
  <c r="AY796" i="165"/>
  <c r="AW797" i="165"/>
  <c r="D801" i="165"/>
  <c r="BK801" i="165"/>
  <c r="BG801" i="165"/>
  <c r="BA802" i="165"/>
  <c r="BI805" i="165"/>
  <c r="BQ805" i="165" s="1"/>
  <c r="BA806" i="165"/>
  <c r="BL806" i="165"/>
  <c r="BO807" i="165"/>
  <c r="AY808" i="165"/>
  <c r="BA808" i="165" s="1"/>
  <c r="AW809" i="165"/>
  <c r="D813" i="165"/>
  <c r="BK814" i="165"/>
  <c r="AY815" i="165"/>
  <c r="BA815" i="165" s="1"/>
  <c r="AW816" i="165"/>
  <c r="D818" i="165"/>
  <c r="BK818" i="165"/>
  <c r="BG818" i="165"/>
  <c r="BK820" i="165"/>
  <c r="BP820" i="165"/>
  <c r="AW834" i="165"/>
  <c r="D836" i="165"/>
  <c r="AO836" i="165"/>
  <c r="AY836" i="165"/>
  <c r="K838" i="165"/>
  <c r="BN838" i="165" s="1"/>
  <c r="D840" i="165"/>
  <c r="N840" i="165"/>
  <c r="AL847" i="165"/>
  <c r="K847" i="165"/>
  <c r="BN847" i="165" s="1"/>
  <c r="BM851" i="165"/>
  <c r="AO866" i="165"/>
  <c r="L866" i="165"/>
  <c r="N866" i="165" s="1"/>
  <c r="BG868" i="165"/>
  <c r="AY868" i="165"/>
  <c r="AO870" i="165"/>
  <c r="L870" i="165"/>
  <c r="N870" i="165" s="1"/>
  <c r="BA885" i="165"/>
  <c r="AR885" i="165"/>
  <c r="BC885" i="165" s="1"/>
  <c r="BK885" i="165" s="1"/>
  <c r="BA768" i="165"/>
  <c r="BM773" i="165"/>
  <c r="D776" i="165"/>
  <c r="D778" i="165"/>
  <c r="D780" i="165"/>
  <c r="D782" i="165"/>
  <c r="D784" i="165"/>
  <c r="D786" i="165"/>
  <c r="D788" i="165"/>
  <c r="D790" i="165"/>
  <c r="BM791" i="165"/>
  <c r="BM792" i="165"/>
  <c r="BA793" i="165"/>
  <c r="BK793" i="165"/>
  <c r="BK795" i="165"/>
  <c r="BA796" i="165"/>
  <c r="BK796" i="165"/>
  <c r="BM797" i="165"/>
  <c r="BA798" i="165"/>
  <c r="BK798" i="165"/>
  <c r="D800" i="165"/>
  <c r="D802" i="165"/>
  <c r="BM803" i="165"/>
  <c r="BM804" i="165"/>
  <c r="BO805" i="165"/>
  <c r="BK807" i="165"/>
  <c r="BK808" i="165"/>
  <c r="BM809" i="165"/>
  <c r="BA810" i="165"/>
  <c r="BK810" i="165"/>
  <c r="D812" i="165"/>
  <c r="BM813" i="165"/>
  <c r="BM814" i="165"/>
  <c r="BK815" i="165"/>
  <c r="BM816" i="165"/>
  <c r="BO817" i="165"/>
  <c r="BM823" i="165"/>
  <c r="BM824" i="165"/>
  <c r="BM825" i="165"/>
  <c r="BM826" i="165"/>
  <c r="BM827" i="165"/>
  <c r="BM828" i="165"/>
  <c r="BM829" i="165"/>
  <c r="BP831" i="165"/>
  <c r="BP832" i="165"/>
  <c r="D833" i="165"/>
  <c r="N833" i="165"/>
  <c r="BM834" i="165"/>
  <c r="BN835" i="165"/>
  <c r="BA836" i="165"/>
  <c r="BP836" i="165"/>
  <c r="D837" i="165"/>
  <c r="BA839" i="165"/>
  <c r="BM840" i="165"/>
  <c r="N841" i="165"/>
  <c r="D841" i="165" s="1"/>
  <c r="N843" i="165"/>
  <c r="D843" i="165" s="1"/>
  <c r="BN843" i="165"/>
  <c r="N845" i="165"/>
  <c r="D845" i="165" s="1"/>
  <c r="D847" i="165"/>
  <c r="BL848" i="165"/>
  <c r="N850" i="165"/>
  <c r="BL850" i="165"/>
  <c r="BP850" i="165"/>
  <c r="N852" i="165"/>
  <c r="BI853" i="165"/>
  <c r="BO853" i="165"/>
  <c r="D862" i="165"/>
  <c r="AO864" i="165"/>
  <c r="D865" i="165"/>
  <c r="BM865" i="165"/>
  <c r="D866" i="165"/>
  <c r="BM866" i="165"/>
  <c r="D867" i="165"/>
  <c r="BM867" i="165"/>
  <c r="D868" i="165"/>
  <c r="BM868" i="165"/>
  <c r="D869" i="165"/>
  <c r="BM869" i="165"/>
  <c r="D870" i="165"/>
  <c r="BM870" i="165"/>
  <c r="D871" i="165"/>
  <c r="BM871" i="165"/>
  <c r="N872" i="165"/>
  <c r="D872" i="165" s="1"/>
  <c r="BM872" i="165"/>
  <c r="N873" i="165"/>
  <c r="D873" i="165" s="1"/>
  <c r="BO874" i="165"/>
  <c r="BA875" i="165"/>
  <c r="BM876" i="165"/>
  <c r="N877" i="165"/>
  <c r="D877" i="165" s="1"/>
  <c r="N878" i="165"/>
  <c r="O878" i="165" s="1"/>
  <c r="BO878" i="165"/>
  <c r="BM880" i="165"/>
  <c r="BI880" i="165"/>
  <c r="BQ880" i="165" s="1"/>
  <c r="BA881" i="165"/>
  <c r="BO882" i="165"/>
  <c r="BM884" i="165"/>
  <c r="BI884" i="165"/>
  <c r="BQ884" i="165" s="1"/>
  <c r="BM885" i="165"/>
  <c r="BM886" i="165"/>
  <c r="BI886" i="165"/>
  <c r="BQ886" i="165" s="1"/>
  <c r="BO890" i="165"/>
  <c r="BI890" i="165"/>
  <c r="BQ890" i="165" s="1"/>
  <c r="N896" i="165"/>
  <c r="BQ896" i="165" s="1"/>
  <c r="BN897" i="165"/>
  <c r="BO898" i="165"/>
  <c r="BI898" i="165"/>
  <c r="BQ898" i="165" s="1"/>
  <c r="BL900" i="165"/>
  <c r="BP900" i="165"/>
  <c r="L902" i="165"/>
  <c r="N902" i="165" s="1"/>
  <c r="BG902" i="165"/>
  <c r="AY902" i="165"/>
  <c r="BO906" i="165"/>
  <c r="BI906" i="165"/>
  <c r="BQ906" i="165" s="1"/>
  <c r="BL907" i="165"/>
  <c r="BN918" i="165"/>
  <c r="AY918" i="165"/>
  <c r="BG918" i="165"/>
  <c r="BN935" i="165"/>
  <c r="BM821" i="165"/>
  <c r="BK822" i="165"/>
  <c r="BN823" i="165"/>
  <c r="BN824" i="165"/>
  <c r="BN825" i="165"/>
  <c r="BN826" i="165"/>
  <c r="BN827" i="165"/>
  <c r="BN828" i="165"/>
  <c r="BN829" i="165"/>
  <c r="BM833" i="165"/>
  <c r="D834" i="165"/>
  <c r="BM835" i="165"/>
  <c r="BN836" i="165"/>
  <c r="BA837" i="165"/>
  <c r="BP837" i="165"/>
  <c r="D838" i="165"/>
  <c r="BM841" i="165"/>
  <c r="D842" i="165"/>
  <c r="BA848" i="165"/>
  <c r="BA850" i="165"/>
  <c r="BL852" i="165"/>
  <c r="BP852" i="165"/>
  <c r="N854" i="165"/>
  <c r="D855" i="165"/>
  <c r="BL856" i="165"/>
  <c r="BA874" i="165"/>
  <c r="BK875" i="165"/>
  <c r="N876" i="165"/>
  <c r="D876" i="165" s="1"/>
  <c r="BK878" i="165"/>
  <c r="BO879" i="165"/>
  <c r="D881" i="165"/>
  <c r="BK881" i="165"/>
  <c r="BM881" i="165"/>
  <c r="BA882" i="165"/>
  <c r="BO883" i="165"/>
  <c r="N885" i="165"/>
  <c r="D885" i="165" s="1"/>
  <c r="BA887" i="165"/>
  <c r="AR887" i="165"/>
  <c r="BC887" i="165" s="1"/>
  <c r="BK887" i="165" s="1"/>
  <c r="D888" i="165"/>
  <c r="BK888" i="165"/>
  <c r="BO893" i="165"/>
  <c r="BI893" i="165"/>
  <c r="BA898" i="165"/>
  <c r="AR898" i="165"/>
  <c r="BC898" i="165" s="1"/>
  <c r="BK898" i="165" s="1"/>
  <c r="BA906" i="165"/>
  <c r="AR906" i="165"/>
  <c r="BC906" i="165" s="1"/>
  <c r="BK906" i="165" s="1"/>
  <c r="BG942" i="165"/>
  <c r="BI942" i="165" s="1"/>
  <c r="AY942" i="165"/>
  <c r="BG943" i="165"/>
  <c r="BI943" i="165" s="1"/>
  <c r="AY943" i="165"/>
  <c r="BG944" i="165"/>
  <c r="BI944" i="165" s="1"/>
  <c r="AY944" i="165"/>
  <c r="AV947" i="165"/>
  <c r="BE947" i="165"/>
  <c r="BM947" i="165" s="1"/>
  <c r="BQ950" i="165"/>
  <c r="D849" i="165"/>
  <c r="BA854" i="165"/>
  <c r="BA856" i="165"/>
  <c r="N860" i="165"/>
  <c r="BA862" i="165"/>
  <c r="BO863" i="165"/>
  <c r="BA865" i="165"/>
  <c r="BA866" i="165"/>
  <c r="BA867" i="165"/>
  <c r="BA868" i="165"/>
  <c r="BA869" i="165"/>
  <c r="BA870" i="165"/>
  <c r="BA871" i="165"/>
  <c r="N875" i="165"/>
  <c r="D875" i="165" s="1"/>
  <c r="D882" i="165"/>
  <c r="BK882" i="165"/>
  <c r="BQ882" i="165"/>
  <c r="D887" i="165"/>
  <c r="BK891" i="165"/>
  <c r="BK894" i="165"/>
  <c r="BK895" i="165"/>
  <c r="N900" i="165"/>
  <c r="BQ900" i="165" s="1"/>
  <c r="BI916" i="165"/>
  <c r="BQ946" i="165"/>
  <c r="BQ956" i="165"/>
  <c r="BO915" i="165"/>
  <c r="BI915" i="165"/>
  <c r="BA918" i="165"/>
  <c r="BG929" i="165"/>
  <c r="AY929" i="165"/>
  <c r="AO942" i="165"/>
  <c r="L942" i="165"/>
  <c r="N942" i="165" s="1"/>
  <c r="AO943" i="165"/>
  <c r="L943" i="165"/>
  <c r="N943" i="165" s="1"/>
  <c r="AO944" i="165"/>
  <c r="L944" i="165"/>
  <c r="N944" i="165" s="1"/>
  <c r="BO885" i="165"/>
  <c r="BM887" i="165"/>
  <c r="BA888" i="165"/>
  <c r="BM890" i="165"/>
  <c r="BL891" i="165"/>
  <c r="N891" i="165"/>
  <c r="BO892" i="165"/>
  <c r="BM894" i="165"/>
  <c r="BI894" i="165"/>
  <c r="BQ894" i="165" s="1"/>
  <c r="BL895" i="165"/>
  <c r="N895" i="165"/>
  <c r="N897" i="165"/>
  <c r="BM897" i="165"/>
  <c r="BA899" i="165"/>
  <c r="BO899" i="165"/>
  <c r="BM902" i="165"/>
  <c r="N903" i="165"/>
  <c r="N905" i="165"/>
  <c r="N908" i="165"/>
  <c r="BK910" i="165"/>
  <c r="BG910" i="165"/>
  <c r="BM912" i="165"/>
  <c r="BK915" i="165"/>
  <c r="N917" i="165"/>
  <c r="D917" i="165" s="1"/>
  <c r="AI919" i="165"/>
  <c r="BN921" i="165"/>
  <c r="BA922" i="165"/>
  <c r="BL922" i="165"/>
  <c r="BP924" i="165"/>
  <c r="BA926" i="165"/>
  <c r="BL928" i="165"/>
  <c r="BO931" i="165"/>
  <c r="BK933" i="165"/>
  <c r="BO934" i="165"/>
  <c r="N936" i="165"/>
  <c r="BK936" i="165"/>
  <c r="BM937" i="165"/>
  <c r="D939" i="165"/>
  <c r="BK939" i="165"/>
  <c r="BM940" i="165"/>
  <c r="BQ941" i="165"/>
  <c r="N945" i="165"/>
  <c r="BK945" i="165"/>
  <c r="BI945" i="165"/>
  <c r="D946" i="165"/>
  <c r="BK946" i="165"/>
  <c r="BI947" i="165"/>
  <c r="BQ947" i="165" s="1"/>
  <c r="BO948" i="165"/>
  <c r="BM949" i="165"/>
  <c r="D951" i="165"/>
  <c r="BK951" i="165"/>
  <c r="BM952" i="165"/>
  <c r="BK953" i="165"/>
  <c r="AI954" i="165"/>
  <c r="AL954" i="165" s="1"/>
  <c r="BO954" i="165"/>
  <c r="AY955" i="165"/>
  <c r="D956" i="165"/>
  <c r="BK956" i="165"/>
  <c r="BO957" i="165"/>
  <c r="BO962" i="165"/>
  <c r="N963" i="165"/>
  <c r="BM964" i="165"/>
  <c r="BO966" i="165"/>
  <c r="N967" i="165"/>
  <c r="BQ967" i="165" s="1"/>
  <c r="BM968" i="165"/>
  <c r="N969" i="165"/>
  <c r="BM969" i="165"/>
  <c r="BM971" i="165"/>
  <c r="BO972" i="165"/>
  <c r="BF990" i="165"/>
  <c r="AV990" i="165"/>
  <c r="BA990" i="165" s="1"/>
  <c r="K992" i="165"/>
  <c r="AL992" i="165"/>
  <c r="BF994" i="165"/>
  <c r="AV994" i="165"/>
  <c r="BA994" i="165" s="1"/>
  <c r="K996" i="165"/>
  <c r="AL996" i="165"/>
  <c r="BM888" i="165"/>
  <c r="BM889" i="165"/>
  <c r="BL890" i="165"/>
  <c r="BO891" i="165"/>
  <c r="BM893" i="165"/>
  <c r="BL894" i="165"/>
  <c r="BO895" i="165"/>
  <c r="BA896" i="165"/>
  <c r="BO896" i="165"/>
  <c r="BM898" i="165"/>
  <c r="BA900" i="165"/>
  <c r="BO900" i="165"/>
  <c r="BM906" i="165"/>
  <c r="N907" i="165"/>
  <c r="D907" i="165" s="1"/>
  <c r="BK907" i="165"/>
  <c r="BM909" i="165"/>
  <c r="D915" i="165"/>
  <c r="BN916" i="165"/>
  <c r="N919" i="165"/>
  <c r="D920" i="165"/>
  <c r="BP921" i="165"/>
  <c r="BF922" i="165"/>
  <c r="BN922" i="165" s="1"/>
  <c r="BP928" i="165"/>
  <c r="BO928" i="165"/>
  <c r="BM929" i="165"/>
  <c r="BK930" i="165"/>
  <c r="BA931" i="165"/>
  <c r="BK934" i="165"/>
  <c r="BO935" i="165"/>
  <c r="BM938" i="165"/>
  <c r="AI941" i="165"/>
  <c r="I941" i="165" s="1"/>
  <c r="D942" i="165"/>
  <c r="BM942" i="165"/>
  <c r="D943" i="165"/>
  <c r="BM943" i="165"/>
  <c r="D944" i="165"/>
  <c r="BM944" i="165"/>
  <c r="D947" i="165"/>
  <c r="BK948" i="165"/>
  <c r="BO949" i="165"/>
  <c r="BM950" i="165"/>
  <c r="BK954" i="165"/>
  <c r="BA955" i="165"/>
  <c r="BK955" i="165"/>
  <c r="D957" i="165"/>
  <c r="BK957" i="165"/>
  <c r="N964" i="165"/>
  <c r="BM965" i="165"/>
  <c r="N968" i="165"/>
  <c r="BI971" i="165"/>
  <c r="BQ971" i="165" s="1"/>
  <c r="BO971" i="165"/>
  <c r="BK982" i="165"/>
  <c r="K991" i="165"/>
  <c r="AL991" i="165"/>
  <c r="BF993" i="165"/>
  <c r="AV993" i="165"/>
  <c r="K995" i="165"/>
  <c r="AL995" i="165"/>
  <c r="N899" i="165"/>
  <c r="BI901" i="165"/>
  <c r="BA902" i="165"/>
  <c r="BK902" i="165"/>
  <c r="BM908" i="165"/>
  <c r="N914" i="165"/>
  <c r="BO916" i="165"/>
  <c r="BM919" i="165"/>
  <c r="BK921" i="165"/>
  <c r="N923" i="165"/>
  <c r="N925" i="165"/>
  <c r="N926" i="165"/>
  <c r="BK931" i="165"/>
  <c r="BO932" i="165"/>
  <c r="BK935" i="165"/>
  <c r="BO938" i="165"/>
  <c r="BN939" i="165"/>
  <c r="BM939" i="165"/>
  <c r="BK941" i="165"/>
  <c r="BM945" i="165"/>
  <c r="BN946" i="165"/>
  <c r="BM946" i="165"/>
  <c r="BQ948" i="165"/>
  <c r="D949" i="165"/>
  <c r="BK949" i="165"/>
  <c r="BO950" i="165"/>
  <c r="BN951" i="165"/>
  <c r="BM951" i="165"/>
  <c r="BM954" i="165"/>
  <c r="BQ954" i="165"/>
  <c r="BN956" i="165"/>
  <c r="BM956" i="165"/>
  <c r="BQ957" i="165"/>
  <c r="BQ963" i="165"/>
  <c r="BQ972" i="165"/>
  <c r="N973" i="165"/>
  <c r="BQ973" i="165" s="1"/>
  <c r="BM973" i="165"/>
  <c r="BN974" i="165"/>
  <c r="N977" i="165"/>
  <c r="D977" i="165" s="1"/>
  <c r="N978" i="165"/>
  <c r="K990" i="165"/>
  <c r="AL990" i="165"/>
  <c r="BF992" i="165"/>
  <c r="BN992" i="165" s="1"/>
  <c r="AV992" i="165"/>
  <c r="K994" i="165"/>
  <c r="AL994" i="165"/>
  <c r="AO1066" i="165"/>
  <c r="M1066" i="165"/>
  <c r="BP922" i="165"/>
  <c r="BA925" i="165"/>
  <c r="D926" i="165"/>
  <c r="BA929" i="165"/>
  <c r="BK932" i="165"/>
  <c r="BO933" i="165"/>
  <c r="BK938" i="165"/>
  <c r="BO939" i="165"/>
  <c r="BA942" i="165"/>
  <c r="BA943" i="165"/>
  <c r="BA944" i="165"/>
  <c r="AL945" i="165"/>
  <c r="BO946" i="165"/>
  <c r="BM948" i="165"/>
  <c r="BQ949" i="165"/>
  <c r="BK950" i="165"/>
  <c r="BO951" i="165"/>
  <c r="BO956" i="165"/>
  <c r="BM957" i="165"/>
  <c r="BQ964" i="165"/>
  <c r="BQ968" i="165"/>
  <c r="BQ969" i="165"/>
  <c r="BQ970" i="165"/>
  <c r="BA977" i="165"/>
  <c r="BQ982" i="165"/>
  <c r="BF991" i="165"/>
  <c r="AV991" i="165"/>
  <c r="BA991" i="165" s="1"/>
  <c r="K993" i="165"/>
  <c r="AL993" i="165"/>
  <c r="BF995" i="165"/>
  <c r="AV995" i="165"/>
  <c r="BA995" i="165" s="1"/>
  <c r="BM970" i="165"/>
  <c r="N983" i="165"/>
  <c r="BK983" i="165"/>
  <c r="BL990" i="165"/>
  <c r="BL991" i="165"/>
  <c r="BL992" i="165"/>
  <c r="BL993" i="165"/>
  <c r="BL994" i="165"/>
  <c r="BL995" i="165"/>
  <c r="BN999" i="165"/>
  <c r="D1000" i="165"/>
  <c r="BN1000" i="165"/>
  <c r="BK1002" i="165"/>
  <c r="BI1002" i="165"/>
  <c r="BQ1002" i="165" s="1"/>
  <c r="BK1006" i="165"/>
  <c r="BI1018" i="165"/>
  <c r="D1019" i="165"/>
  <c r="BN1019" i="165"/>
  <c r="BI1023" i="165"/>
  <c r="BQ1023" i="165" s="1"/>
  <c r="BO1023" i="165"/>
  <c r="BN1030" i="165"/>
  <c r="BO1030" i="165"/>
  <c r="BK1033" i="165"/>
  <c r="BK1037" i="165"/>
  <c r="D1055" i="165"/>
  <c r="BF1077" i="165"/>
  <c r="AV1077" i="165"/>
  <c r="AV1094" i="165"/>
  <c r="BF1094" i="165"/>
  <c r="BI1097" i="165"/>
  <c r="BL1102" i="165"/>
  <c r="BQ1102" i="165"/>
  <c r="AL1120" i="165"/>
  <c r="J1120" i="165"/>
  <c r="AY1142" i="165"/>
  <c r="BH1142" i="165"/>
  <c r="BI1142" i="165" s="1"/>
  <c r="AO1147" i="165"/>
  <c r="M1147" i="165"/>
  <c r="N1147" i="165" s="1"/>
  <c r="AY1188" i="165"/>
  <c r="BH1188" i="165"/>
  <c r="AO1196" i="165"/>
  <c r="M1196" i="165"/>
  <c r="AY1200" i="165"/>
  <c r="BH1200" i="165"/>
  <c r="BI1200" i="165" s="1"/>
  <c r="AY1212" i="165"/>
  <c r="BH1212" i="165"/>
  <c r="BI999" i="165"/>
  <c r="BQ999" i="165" s="1"/>
  <c r="BI1000" i="165"/>
  <c r="BQ1000" i="165" s="1"/>
  <c r="BM1003" i="165"/>
  <c r="BI1007" i="165"/>
  <c r="BQ1007" i="165" s="1"/>
  <c r="BO1007" i="165"/>
  <c r="BI1011" i="165"/>
  <c r="BQ1011" i="165" s="1"/>
  <c r="BO1011" i="165"/>
  <c r="BN1018" i="165"/>
  <c r="BK1021" i="165"/>
  <c r="BL1031" i="165"/>
  <c r="BP1031" i="165"/>
  <c r="D1032" i="165"/>
  <c r="BN1033" i="165"/>
  <c r="D1051" i="165"/>
  <c r="BP1053" i="165"/>
  <c r="BM1066" i="165"/>
  <c r="AY1066" i="165"/>
  <c r="BH1066" i="165"/>
  <c r="BI1066" i="165" s="1"/>
  <c r="BQ1066" i="165" s="1"/>
  <c r="AV1078" i="165"/>
  <c r="BF1078" i="165"/>
  <c r="BM1080" i="165"/>
  <c r="BL1082" i="165"/>
  <c r="BP1083" i="165"/>
  <c r="N1087" i="165"/>
  <c r="BP1087" i="165"/>
  <c r="BI1089" i="165"/>
  <c r="BQ1089" i="165" s="1"/>
  <c r="N1098" i="165"/>
  <c r="D1137" i="165"/>
  <c r="M1143" i="165"/>
  <c r="AO1143" i="165"/>
  <c r="AY1150" i="165"/>
  <c r="BH1150" i="165"/>
  <c r="BI1150" i="165" s="1"/>
  <c r="AO1162" i="165"/>
  <c r="M1162" i="165"/>
  <c r="N1162" i="165" s="1"/>
  <c r="D1162" i="165" s="1"/>
  <c r="AY1166" i="165"/>
  <c r="BH1166" i="165"/>
  <c r="AO1174" i="165"/>
  <c r="M1174" i="165"/>
  <c r="N1174" i="165" s="1"/>
  <c r="D1174" i="165" s="1"/>
  <c r="AY1178" i="165"/>
  <c r="BH1178" i="165"/>
  <c r="BP1178" i="165" s="1"/>
  <c r="AO1213" i="165"/>
  <c r="M1213" i="165"/>
  <c r="N1213" i="165" s="1"/>
  <c r="D1213" i="165" s="1"/>
  <c r="BN983" i="165"/>
  <c r="AI984" i="165"/>
  <c r="AL984" i="165" s="1"/>
  <c r="BI984" i="165"/>
  <c r="N985" i="165"/>
  <c r="BQ985" i="165" s="1"/>
  <c r="BK985" i="165"/>
  <c r="N986" i="165"/>
  <c r="BK986" i="165"/>
  <c r="N987" i="165"/>
  <c r="BQ987" i="165" s="1"/>
  <c r="BK987" i="165"/>
  <c r="N988" i="165"/>
  <c r="BK988" i="165"/>
  <c r="N990" i="165"/>
  <c r="D990" i="165" s="1"/>
  <c r="BO990" i="165"/>
  <c r="N991" i="165"/>
  <c r="BO991" i="165"/>
  <c r="N992" i="165"/>
  <c r="D992" i="165" s="1"/>
  <c r="BO992" i="165"/>
  <c r="N993" i="165"/>
  <c r="BO993" i="165"/>
  <c r="N994" i="165"/>
  <c r="D994" i="165" s="1"/>
  <c r="BO994" i="165"/>
  <c r="N995" i="165"/>
  <c r="BO995" i="165"/>
  <c r="N996" i="165"/>
  <c r="D996" i="165" s="1"/>
  <c r="BK1001" i="165"/>
  <c r="D1003" i="165"/>
  <c r="BN1003" i="165"/>
  <c r="BI1005" i="165"/>
  <c r="BQ1005" i="165" s="1"/>
  <c r="BO1006" i="165"/>
  <c r="BN1021" i="165"/>
  <c r="BP1042" i="165"/>
  <c r="BI1045" i="165"/>
  <c r="BQ1045" i="165" s="1"/>
  <c r="BO1045" i="165"/>
  <c r="BQ1055" i="165"/>
  <c r="BL1069" i="165"/>
  <c r="AO1070" i="165"/>
  <c r="BK1073" i="165"/>
  <c r="BF1074" i="165"/>
  <c r="N1082" i="165"/>
  <c r="BQ1082" i="165" s="1"/>
  <c r="BI1093" i="165"/>
  <c r="BQ1093" i="165" s="1"/>
  <c r="AV1098" i="165"/>
  <c r="BF1098" i="165"/>
  <c r="BI1101" i="165"/>
  <c r="BF1102" i="165"/>
  <c r="BH1147" i="165"/>
  <c r="BI1147" i="165" s="1"/>
  <c r="BQ1147" i="165" s="1"/>
  <c r="AY1147" i="165"/>
  <c r="AO1159" i="165"/>
  <c r="M1159" i="165"/>
  <c r="N1159" i="165" s="1"/>
  <c r="AO1193" i="165"/>
  <c r="M1193" i="165"/>
  <c r="N1193" i="165" s="1"/>
  <c r="AY1196" i="165"/>
  <c r="BH1196" i="165"/>
  <c r="BP1196" i="165" s="1"/>
  <c r="AO1200" i="165"/>
  <c r="M1200" i="165"/>
  <c r="BQ990" i="165"/>
  <c r="BQ991" i="165"/>
  <c r="BA992" i="165"/>
  <c r="BQ992" i="165"/>
  <c r="BA993" i="165"/>
  <c r="BQ993" i="165"/>
  <c r="BQ994" i="165"/>
  <c r="BQ995" i="165"/>
  <c r="BA996" i="165"/>
  <c r="BM999" i="165"/>
  <c r="N1001" i="165"/>
  <c r="D1001" i="165" s="1"/>
  <c r="BL1002" i="165"/>
  <c r="BP1002" i="165"/>
  <c r="BI1003" i="165"/>
  <c r="BQ1003" i="165" s="1"/>
  <c r="BO1003" i="165"/>
  <c r="N1004" i="165"/>
  <c r="BK1005" i="165"/>
  <c r="BM1005" i="165"/>
  <c r="BP1006" i="165"/>
  <c r="BI1006" i="165"/>
  <c r="BM1007" i="165"/>
  <c r="BM1011" i="165"/>
  <c r="BM1015" i="165"/>
  <c r="D1031" i="165"/>
  <c r="BN1031" i="165"/>
  <c r="BI1035" i="165"/>
  <c r="BQ1035" i="165" s="1"/>
  <c r="BO1035" i="165"/>
  <c r="BN1038" i="165"/>
  <c r="BK1041" i="165"/>
  <c r="BO1044" i="165"/>
  <c r="BK1047" i="165"/>
  <c r="BM1047" i="165"/>
  <c r="BL1049" i="165"/>
  <c r="BP1049" i="165"/>
  <c r="D1050" i="165"/>
  <c r="BQ1051" i="165"/>
  <c r="BK1052" i="165"/>
  <c r="BP1055" i="165"/>
  <c r="AV1062" i="165"/>
  <c r="BF1062" i="165"/>
  <c r="N1066" i="165"/>
  <c r="BK1067" i="165"/>
  <c r="BO1067" i="165"/>
  <c r="BM1068" i="165"/>
  <c r="BK1068" i="165"/>
  <c r="BI1077" i="165"/>
  <c r="BM1078" i="165"/>
  <c r="BF1082" i="165"/>
  <c r="BI1085" i="165"/>
  <c r="N1086" i="165"/>
  <c r="BQ1086" i="165" s="1"/>
  <c r="BN1092" i="165"/>
  <c r="BL1095" i="165"/>
  <c r="BN1100" i="165"/>
  <c r="BN1101" i="165"/>
  <c r="BN1104" i="165"/>
  <c r="BO1105" i="165"/>
  <c r="BI1105" i="165"/>
  <c r="AO1113" i="165"/>
  <c r="M1113" i="165"/>
  <c r="AL1132" i="165"/>
  <c r="J1132" i="165"/>
  <c r="BK1136" i="165"/>
  <c r="BH1143" i="165"/>
  <c r="BI1143" i="165" s="1"/>
  <c r="AY1143" i="165"/>
  <c r="AO1150" i="165"/>
  <c r="M1150" i="165"/>
  <c r="N1150" i="165" s="1"/>
  <c r="BQ1150" i="165" s="1"/>
  <c r="AO1156" i="165"/>
  <c r="M1156" i="165"/>
  <c r="AY1162" i="165"/>
  <c r="BH1162" i="165"/>
  <c r="BP1162" i="165" s="1"/>
  <c r="AO1171" i="165"/>
  <c r="M1171" i="165"/>
  <c r="N1171" i="165" s="1"/>
  <c r="AY1174" i="165"/>
  <c r="BH1174" i="165"/>
  <c r="BP1174" i="165" s="1"/>
  <c r="AY1184" i="165"/>
  <c r="BH1184" i="165"/>
  <c r="BP1184" i="165" s="1"/>
  <c r="AO1197" i="165"/>
  <c r="M1197" i="165"/>
  <c r="N1197" i="165" s="1"/>
  <c r="BM1109" i="165"/>
  <c r="N1113" i="165"/>
  <c r="BK1113" i="165"/>
  <c r="BO1113" i="165"/>
  <c r="BP1117" i="165"/>
  <c r="BI1119" i="165"/>
  <c r="BQ1120" i="165"/>
  <c r="BQ1124" i="165"/>
  <c r="BI1127" i="165"/>
  <c r="BM1132" i="165"/>
  <c r="BN1132" i="165"/>
  <c r="N1143" i="165"/>
  <c r="BQ1143" i="165" s="1"/>
  <c r="AY1144" i="165"/>
  <c r="BP1148" i="165"/>
  <c r="BM1159" i="165"/>
  <c r="BM1171" i="165"/>
  <c r="BL1178" i="165"/>
  <c r="BL1184" i="165"/>
  <c r="BM1193" i="165"/>
  <c r="BL1200" i="165"/>
  <c r="BL1216" i="165"/>
  <c r="BH1216" i="165"/>
  <c r="BP1216" i="165" s="1"/>
  <c r="AY1232" i="165"/>
  <c r="BH1232" i="165"/>
  <c r="BI1232" i="165" s="1"/>
  <c r="BK1236" i="165"/>
  <c r="BO1236" i="165"/>
  <c r="N1236" i="165"/>
  <c r="D1236" i="165" s="1"/>
  <c r="AY1248" i="165"/>
  <c r="BH1248" i="165"/>
  <c r="BI1248" i="165" s="1"/>
  <c r="BQ1262" i="165"/>
  <c r="AO1279" i="165"/>
  <c r="M1279" i="165"/>
  <c r="BP1279" i="165" s="1"/>
  <c r="AV1284" i="165"/>
  <c r="BF1284" i="165"/>
  <c r="M1288" i="165"/>
  <c r="AO1288" i="165"/>
  <c r="N1300" i="165"/>
  <c r="BP1300" i="165"/>
  <c r="BF1302" i="165"/>
  <c r="AV1302" i="165"/>
  <c r="BF1306" i="165"/>
  <c r="AV1306" i="165"/>
  <c r="BO1331" i="165"/>
  <c r="BI1331" i="165"/>
  <c r="BK1332" i="165"/>
  <c r="K1335" i="165"/>
  <c r="AL1335" i="165"/>
  <c r="BO1335" i="165"/>
  <c r="BI1335" i="165"/>
  <c r="BH1336" i="165"/>
  <c r="AY1336" i="165"/>
  <c r="AL1339" i="165"/>
  <c r="K1339" i="165"/>
  <c r="AO1412" i="165"/>
  <c r="M1412" i="165"/>
  <c r="BO1422" i="165"/>
  <c r="BI1422" i="165"/>
  <c r="BM1006" i="165"/>
  <c r="N1008" i="165"/>
  <c r="N1012" i="165"/>
  <c r="BQ1012" i="165" s="1"/>
  <c r="BL1014" i="165"/>
  <c r="N1016" i="165"/>
  <c r="BK1019" i="165"/>
  <c r="BK1020" i="165"/>
  <c r="BO1021" i="165"/>
  <c r="D1023" i="165"/>
  <c r="BN1023" i="165"/>
  <c r="BK1024" i="165"/>
  <c r="BO1025" i="165"/>
  <c r="BI1025" i="165"/>
  <c r="BL1026" i="165"/>
  <c r="N1028" i="165"/>
  <c r="BQ1028" i="165" s="1"/>
  <c r="BI1031" i="165"/>
  <c r="BQ1031" i="165" s="1"/>
  <c r="BN1032" i="165"/>
  <c r="BI1032" i="165"/>
  <c r="BQ1032" i="165" s="1"/>
  <c r="BL1033" i="165"/>
  <c r="BI1033" i="165"/>
  <c r="BL1034" i="165"/>
  <c r="BP1034" i="165"/>
  <c r="BK1034" i="165"/>
  <c r="BM1034" i="165"/>
  <c r="BI1034" i="165"/>
  <c r="N1036" i="165"/>
  <c r="BK1039" i="165"/>
  <c r="BK1040" i="165"/>
  <c r="BO1041" i="165"/>
  <c r="D1045" i="165"/>
  <c r="BN1045" i="165"/>
  <c r="BI1049" i="165"/>
  <c r="BQ1049" i="165" s="1"/>
  <c r="BN1050" i="165"/>
  <c r="BI1050" i="165"/>
  <c r="BQ1050" i="165" s="1"/>
  <c r="BN1051" i="165"/>
  <c r="D1054" i="165"/>
  <c r="BN1054" i="165"/>
  <c r="BN1055" i="165"/>
  <c r="N1058" i="165"/>
  <c r="BN1059" i="165"/>
  <c r="BN1061" i="165"/>
  <c r="BM1061" i="165"/>
  <c r="BK1062" i="165"/>
  <c r="BL1062" i="165"/>
  <c r="BL1066" i="165"/>
  <c r="BL1067" i="165"/>
  <c r="N1068" i="165"/>
  <c r="D1068" i="165" s="1"/>
  <c r="BN1068" i="165"/>
  <c r="BP1072" i="165"/>
  <c r="BN1075" i="165"/>
  <c r="BM1075" i="165"/>
  <c r="BP1076" i="165"/>
  <c r="BN1077" i="165"/>
  <c r="BM1077" i="165"/>
  <c r="BP1081" i="165"/>
  <c r="BO1081" i="165"/>
  <c r="BM1083" i="165"/>
  <c r="BL1084" i="165"/>
  <c r="BK1087" i="165"/>
  <c r="BL1088" i="165"/>
  <c r="BK1091" i="165"/>
  <c r="BO1091" i="165"/>
  <c r="N1093" i="165"/>
  <c r="BM1093" i="165"/>
  <c r="N1097" i="165"/>
  <c r="BM1097" i="165"/>
  <c r="N1101" i="165"/>
  <c r="BQ1101" i="165" s="1"/>
  <c r="BK1103" i="165"/>
  <c r="N1105" i="165"/>
  <c r="BM1105" i="165"/>
  <c r="BF1106" i="165"/>
  <c r="N1111" i="165"/>
  <c r="BN1114" i="165"/>
  <c r="BN1115" i="165"/>
  <c r="BM1115" i="165"/>
  <c r="BI1116" i="165"/>
  <c r="AS1117" i="165"/>
  <c r="AV1117" i="165" s="1"/>
  <c r="BN1118" i="165"/>
  <c r="N1119" i="165"/>
  <c r="BL1120" i="165"/>
  <c r="BK1121" i="165"/>
  <c r="BM1123" i="165"/>
  <c r="BK1125" i="165"/>
  <c r="BN1126" i="165"/>
  <c r="N1127" i="165"/>
  <c r="BN1128" i="165"/>
  <c r="BN1129" i="165"/>
  <c r="BM1129" i="165"/>
  <c r="BI1130" i="165"/>
  <c r="BK1131" i="165"/>
  <c r="D1132" i="165"/>
  <c r="N1133" i="165"/>
  <c r="BO1134" i="165"/>
  <c r="BP1134" i="165"/>
  <c r="BK1135" i="165"/>
  <c r="BO1136" i="165"/>
  <c r="BK1137" i="165"/>
  <c r="BI1137" i="165"/>
  <c r="BK1138" i="165"/>
  <c r="BN1141" i="165"/>
  <c r="BK1144" i="165"/>
  <c r="BI1144" i="165"/>
  <c r="BN1147" i="165"/>
  <c r="BO1147" i="165"/>
  <c r="BM1148" i="165"/>
  <c r="BN1149" i="165"/>
  <c r="N1152" i="165"/>
  <c r="D1152" i="165" s="1"/>
  <c r="BN1155" i="165"/>
  <c r="BK1157" i="165"/>
  <c r="BM1160" i="165"/>
  <c r="BI1163" i="165"/>
  <c r="BN1164" i="165"/>
  <c r="M1166" i="165"/>
  <c r="BL1166" i="165"/>
  <c r="BK1169" i="165"/>
  <c r="BO1169" i="165"/>
  <c r="BM1172" i="165"/>
  <c r="BM1175" i="165"/>
  <c r="BN1177" i="165"/>
  <c r="M1179" i="165"/>
  <c r="N1179" i="165" s="1"/>
  <c r="D1179" i="165" s="1"/>
  <c r="BL1180" i="165"/>
  <c r="BM1181" i="165"/>
  <c r="BN1183" i="165"/>
  <c r="M1185" i="165"/>
  <c r="N1185" i="165" s="1"/>
  <c r="BN1186" i="165"/>
  <c r="M1188" i="165"/>
  <c r="BL1188" i="165"/>
  <c r="BK1191" i="165"/>
  <c r="BO1191" i="165"/>
  <c r="BM1194" i="165"/>
  <c r="BM1197" i="165"/>
  <c r="BN1199" i="165"/>
  <c r="M1201" i="165"/>
  <c r="N1201" i="165" s="1"/>
  <c r="BN1202" i="165"/>
  <c r="BN1210" i="165"/>
  <c r="M1212" i="165"/>
  <c r="BL1212" i="165"/>
  <c r="BN1217" i="165"/>
  <c r="N1218" i="165"/>
  <c r="D1218" i="165" s="1"/>
  <c r="BL1225" i="165"/>
  <c r="AY1228" i="165"/>
  <c r="BM1231" i="165"/>
  <c r="BN1235" i="165"/>
  <c r="BK1239" i="165"/>
  <c r="BO1239" i="165"/>
  <c r="M1240" i="165"/>
  <c r="N1240" i="165" s="1"/>
  <c r="BL1241" i="165"/>
  <c r="AY1244" i="165"/>
  <c r="BM1247" i="165"/>
  <c r="AO1251" i="165"/>
  <c r="M1251" i="165"/>
  <c r="N1251" i="165" s="1"/>
  <c r="D1251" i="165" s="1"/>
  <c r="BL1255" i="165"/>
  <c r="M1255" i="165"/>
  <c r="AO1256" i="165"/>
  <c r="AO1259" i="165"/>
  <c r="M1259" i="165"/>
  <c r="BH1272" i="165"/>
  <c r="BI1272" i="165" s="1"/>
  <c r="AY1272" i="165"/>
  <c r="BO1299" i="165"/>
  <c r="BI1299" i="165"/>
  <c r="BL1307" i="165"/>
  <c r="BI1332" i="165"/>
  <c r="BQ1332" i="165" s="1"/>
  <c r="BO1332" i="165"/>
  <c r="AO1336" i="165"/>
  <c r="M1336" i="165"/>
  <c r="BL1346" i="165"/>
  <c r="BK1350" i="165"/>
  <c r="AO1369" i="165"/>
  <c r="M1369" i="165"/>
  <c r="N1369" i="165" s="1"/>
  <c r="BK1109" i="165"/>
  <c r="BO1109" i="165"/>
  <c r="BM1113" i="165"/>
  <c r="BM1120" i="165"/>
  <c r="BN1120" i="165"/>
  <c r="BN1124" i="165"/>
  <c r="BQ1132" i="165"/>
  <c r="BN1137" i="165"/>
  <c r="N1151" i="165"/>
  <c r="AY1152" i="165"/>
  <c r="BL1158" i="165"/>
  <c r="BH1158" i="165"/>
  <c r="BP1158" i="165" s="1"/>
  <c r="BL1170" i="165"/>
  <c r="BH1170" i="165"/>
  <c r="BP1170" i="165" s="1"/>
  <c r="BN1180" i="165"/>
  <c r="BM1185" i="165"/>
  <c r="BL1192" i="165"/>
  <c r="BH1192" i="165"/>
  <c r="BP1192" i="165" s="1"/>
  <c r="BM1201" i="165"/>
  <c r="BN1216" i="165"/>
  <c r="BO1224" i="165"/>
  <c r="N1224" i="165"/>
  <c r="D1224" i="165" s="1"/>
  <c r="BL1227" i="165"/>
  <c r="AO1228" i="165"/>
  <c r="AO1231" i="165"/>
  <c r="M1231" i="165"/>
  <c r="N1231" i="165" s="1"/>
  <c r="D1231" i="165" s="1"/>
  <c r="AO1232" i="165"/>
  <c r="M1232" i="165"/>
  <c r="N1232" i="165" s="1"/>
  <c r="D1232" i="165" s="1"/>
  <c r="AO1239" i="165"/>
  <c r="M1239" i="165"/>
  <c r="N1239" i="165" s="1"/>
  <c r="D1239" i="165" s="1"/>
  <c r="BL1243" i="165"/>
  <c r="AO1244" i="165"/>
  <c r="AO1247" i="165"/>
  <c r="M1247" i="165"/>
  <c r="BP1247" i="165" s="1"/>
  <c r="AO1248" i="165"/>
  <c r="M1248" i="165"/>
  <c r="N1248" i="165" s="1"/>
  <c r="D1248" i="165" s="1"/>
  <c r="BH1252" i="165"/>
  <c r="BI1252" i="165" s="1"/>
  <c r="BQ1252" i="165" s="1"/>
  <c r="AY1252" i="165"/>
  <c r="BQ1256" i="165"/>
  <c r="AY1262" i="165"/>
  <c r="BM1265" i="165"/>
  <c r="AO1275" i="165"/>
  <c r="M1275" i="165"/>
  <c r="AY1280" i="165"/>
  <c r="BH1280" i="165"/>
  <c r="BI1280" i="165" s="1"/>
  <c r="AO1316" i="165"/>
  <c r="M1316" i="165"/>
  <c r="AL1332" i="165"/>
  <c r="J1332" i="165"/>
  <c r="D1332" i="165" s="1"/>
  <c r="BF1335" i="165"/>
  <c r="BN1335" i="165" s="1"/>
  <c r="AV1335" i="165"/>
  <c r="N1336" i="165"/>
  <c r="AY1344" i="165"/>
  <c r="BH1344" i="165"/>
  <c r="BN1344" i="165"/>
  <c r="BO1346" i="165"/>
  <c r="BK1004" i="165"/>
  <c r="N1006" i="165"/>
  <c r="D1007" i="165"/>
  <c r="BN1007" i="165"/>
  <c r="BN1008" i="165"/>
  <c r="D1011" i="165"/>
  <c r="BN1011" i="165"/>
  <c r="BM1014" i="165"/>
  <c r="BI1015" i="165"/>
  <c r="BQ1015" i="165" s="1"/>
  <c r="BO1015" i="165"/>
  <c r="BI1019" i="165"/>
  <c r="BQ1019" i="165" s="1"/>
  <c r="BN1020" i="165"/>
  <c r="BI1020" i="165"/>
  <c r="BL1021" i="165"/>
  <c r="BI1021" i="165"/>
  <c r="BL1022" i="165"/>
  <c r="BP1022" i="165"/>
  <c r="BM1022" i="165"/>
  <c r="N1024" i="165"/>
  <c r="BQ1024" i="165" s="1"/>
  <c r="BM1026" i="165"/>
  <c r="BI1027" i="165"/>
  <c r="BQ1027" i="165" s="1"/>
  <c r="BO1027" i="165"/>
  <c r="BK1028" i="165"/>
  <c r="BO1029" i="165"/>
  <c r="BI1029" i="165"/>
  <c r="BO1033" i="165"/>
  <c r="D1035" i="165"/>
  <c r="BN1035" i="165"/>
  <c r="BI1039" i="165"/>
  <c r="BQ1039" i="165" s="1"/>
  <c r="BN1040" i="165"/>
  <c r="BI1040" i="165"/>
  <c r="BL1041" i="165"/>
  <c r="BI1041" i="165"/>
  <c r="BL1044" i="165"/>
  <c r="BP1044" i="165"/>
  <c r="BK1044" i="165"/>
  <c r="BM1044" i="165"/>
  <c r="N1046" i="165"/>
  <c r="D1046" i="165" s="1"/>
  <c r="BK1049" i="165"/>
  <c r="BK1050" i="165"/>
  <c r="BL1051" i="165"/>
  <c r="BM1051" i="165"/>
  <c r="N1052" i="165"/>
  <c r="BQ1052" i="165" s="1"/>
  <c r="BL1055" i="165"/>
  <c r="BK1055" i="165"/>
  <c r="BM1055" i="165"/>
  <c r="N1056" i="165"/>
  <c r="BK1061" i="165"/>
  <c r="BO1061" i="165"/>
  <c r="BP1064" i="165"/>
  <c r="BL1068" i="165"/>
  <c r="BK1069" i="165"/>
  <c r="BO1069" i="165"/>
  <c r="N1073" i="165"/>
  <c r="BI1073" i="165"/>
  <c r="BK1075" i="165"/>
  <c r="BK1077" i="165"/>
  <c r="BL1078" i="165"/>
  <c r="BI1078" i="165"/>
  <c r="N1079" i="165"/>
  <c r="BI1081" i="165"/>
  <c r="BQ1081" i="165" s="1"/>
  <c r="BK1083" i="165"/>
  <c r="BO1084" i="165"/>
  <c r="BN1084" i="165"/>
  <c r="BP1085" i="165"/>
  <c r="BO1085" i="165"/>
  <c r="BM1087" i="165"/>
  <c r="BI1088" i="165"/>
  <c r="BP1089" i="165"/>
  <c r="BO1089" i="165"/>
  <c r="BN1091" i="165"/>
  <c r="BM1091" i="165"/>
  <c r="BO1092" i="165"/>
  <c r="BP1092" i="165"/>
  <c r="BL1093" i="165"/>
  <c r="BK1093" i="165"/>
  <c r="BL1094" i="165"/>
  <c r="BI1094" i="165"/>
  <c r="BQ1094" i="165" s="1"/>
  <c r="N1095" i="165"/>
  <c r="BO1095" i="165"/>
  <c r="BO1096" i="165"/>
  <c r="BP1096" i="165"/>
  <c r="BL1097" i="165"/>
  <c r="BK1097" i="165"/>
  <c r="BL1098" i="165"/>
  <c r="BI1098" i="165"/>
  <c r="BQ1098" i="165" s="1"/>
  <c r="N1099" i="165"/>
  <c r="BO1099" i="165"/>
  <c r="BO1100" i="165"/>
  <c r="BP1100" i="165"/>
  <c r="BK1101" i="165"/>
  <c r="BO1104" i="165"/>
  <c r="BP1104" i="165"/>
  <c r="BL1105" i="165"/>
  <c r="BK1105" i="165"/>
  <c r="BL1106" i="165"/>
  <c r="BI1106" i="165"/>
  <c r="BQ1106" i="165" s="1"/>
  <c r="N1107" i="165"/>
  <c r="M1109" i="165"/>
  <c r="N1109" i="165" s="1"/>
  <c r="D1109" i="165" s="1"/>
  <c r="BI1114" i="165"/>
  <c r="BQ1114" i="165" s="1"/>
  <c r="N1115" i="165"/>
  <c r="BO1115" i="165"/>
  <c r="N1117" i="165"/>
  <c r="BK1117" i="165"/>
  <c r="BO1118" i="165"/>
  <c r="BP1118" i="165"/>
  <c r="BK1119" i="165"/>
  <c r="D1120" i="165"/>
  <c r="BI1122" i="165"/>
  <c r="BP1123" i="165"/>
  <c r="BO1123" i="165"/>
  <c r="BO1126" i="165"/>
  <c r="BP1126" i="165"/>
  <c r="BK1127" i="165"/>
  <c r="BI1128" i="165"/>
  <c r="BQ1128" i="165" s="1"/>
  <c r="N1129" i="165"/>
  <c r="BO1129" i="165"/>
  <c r="BL1130" i="165"/>
  <c r="N1131" i="165"/>
  <c r="BQ1131" i="165" s="1"/>
  <c r="BL1132" i="165"/>
  <c r="BN1134" i="165"/>
  <c r="N1135" i="165"/>
  <c r="BQ1135" i="165" s="1"/>
  <c r="BM1136" i="165"/>
  <c r="BL1136" i="165"/>
  <c r="BP1136" i="165"/>
  <c r="BI1138" i="165"/>
  <c r="N1139" i="165"/>
  <c r="BQ1139" i="165" s="1"/>
  <c r="BL1139" i="165"/>
  <c r="N1140" i="165"/>
  <c r="D1140" i="165" s="1"/>
  <c r="N1144" i="165"/>
  <c r="M1146" i="165"/>
  <c r="BH1146" i="165"/>
  <c r="BI1146" i="165" s="1"/>
  <c r="BK1149" i="165"/>
  <c r="AO1152" i="165"/>
  <c r="BK1152" i="165"/>
  <c r="BI1152" i="165"/>
  <c r="BM1154" i="165"/>
  <c r="BK1154" i="165"/>
  <c r="BI1154" i="165"/>
  <c r="BK1155" i="165"/>
  <c r="BN1157" i="165"/>
  <c r="BN1160" i="165"/>
  <c r="BL1162" i="165"/>
  <c r="BP1163" i="165"/>
  <c r="BM1164" i="165"/>
  <c r="BM1167" i="165"/>
  <c r="BN1169" i="165"/>
  <c r="BN1172" i="165"/>
  <c r="BL1174" i="165"/>
  <c r="BK1177" i="165"/>
  <c r="BO1177" i="165"/>
  <c r="BK1183" i="165"/>
  <c r="BO1183" i="165"/>
  <c r="BM1186" i="165"/>
  <c r="BM1189" i="165"/>
  <c r="BN1191" i="165"/>
  <c r="BN1194" i="165"/>
  <c r="BL1196" i="165"/>
  <c r="BK1199" i="165"/>
  <c r="BO1199" i="165"/>
  <c r="BM1202" i="165"/>
  <c r="N1205" i="165"/>
  <c r="N1208" i="165"/>
  <c r="AT1208" i="165"/>
  <c r="BE1208" i="165" s="1"/>
  <c r="BM1210" i="165"/>
  <c r="BM1213" i="165"/>
  <c r="BN1215" i="165"/>
  <c r="AO1216" i="165"/>
  <c r="BK1216" i="165"/>
  <c r="M1217" i="165"/>
  <c r="N1217" i="165" s="1"/>
  <c r="D1217" i="165" s="1"/>
  <c r="BM1218" i="165"/>
  <c r="BQ1228" i="165"/>
  <c r="BQ1236" i="165"/>
  <c r="BH1240" i="165"/>
  <c r="BI1240" i="165" s="1"/>
  <c r="BQ1240" i="165" s="1"/>
  <c r="AY1240" i="165"/>
  <c r="BQ1244" i="165"/>
  <c r="M1261" i="165"/>
  <c r="AO1265" i="165"/>
  <c r="M1265" i="165"/>
  <c r="BF1266" i="165"/>
  <c r="M1272" i="165"/>
  <c r="N1272" i="165" s="1"/>
  <c r="BL1273" i="165"/>
  <c r="N1288" i="165"/>
  <c r="BQ1288" i="165" s="1"/>
  <c r="AV1309" i="165"/>
  <c r="BF1309" i="165"/>
  <c r="BQ1346" i="165"/>
  <c r="M1353" i="165"/>
  <c r="N1353" i="165" s="1"/>
  <c r="D1353" i="165" s="1"/>
  <c r="BM1217" i="165"/>
  <c r="BL1218" i="165"/>
  <c r="BM1223" i="165"/>
  <c r="BL1226" i="165"/>
  <c r="BM1227" i="165"/>
  <c r="BN1229" i="165"/>
  <c r="BM1229" i="165"/>
  <c r="BL1232" i="165"/>
  <c r="BO1234" i="165"/>
  <c r="BN1234" i="165"/>
  <c r="N1235" i="165"/>
  <c r="BK1235" i="165"/>
  <c r="BO1235" i="165"/>
  <c r="BK1237" i="165"/>
  <c r="BO1237" i="165"/>
  <c r="BM1240" i="165"/>
  <c r="BN1240" i="165"/>
  <c r="BL1242" i="165"/>
  <c r="BM1243" i="165"/>
  <c r="BN1245" i="165"/>
  <c r="BM1245" i="165"/>
  <c r="BK1249" i="165"/>
  <c r="BO1249" i="165"/>
  <c r="BM1252" i="165"/>
  <c r="BN1252" i="165"/>
  <c r="BL1254" i="165"/>
  <c r="BM1255" i="165"/>
  <c r="BN1257" i="165"/>
  <c r="BM1257" i="165"/>
  <c r="BL1260" i="165"/>
  <c r="BM1261" i="165"/>
  <c r="BN1263" i="165"/>
  <c r="BM1263" i="165"/>
  <c r="BM1267" i="165"/>
  <c r="BP1267" i="165"/>
  <c r="BL1268" i="165"/>
  <c r="BM1269" i="165"/>
  <c r="BM1272" i="165"/>
  <c r="BN1272" i="165"/>
  <c r="BH1276" i="165"/>
  <c r="BI1276" i="165" s="1"/>
  <c r="BM1279" i="165"/>
  <c r="N1280" i="165"/>
  <c r="D1280" i="165" s="1"/>
  <c r="BO1280" i="165"/>
  <c r="BI1284" i="165"/>
  <c r="BQ1284" i="165" s="1"/>
  <c r="BK1285" i="165"/>
  <c r="BO1285" i="165"/>
  <c r="BL1287" i="165"/>
  <c r="M1287" i="165"/>
  <c r="BP1287" i="165" s="1"/>
  <c r="BM1287" i="165"/>
  <c r="BN1288" i="165"/>
  <c r="BN1289" i="165"/>
  <c r="BM1289" i="165"/>
  <c r="AO1291" i="165"/>
  <c r="M1291" i="165"/>
  <c r="BK1291" i="165"/>
  <c r="BO1291" i="165"/>
  <c r="BL1293" i="165"/>
  <c r="N1294" i="165"/>
  <c r="N1295" i="165"/>
  <c r="BO1295" i="165"/>
  <c r="BM1301" i="165"/>
  <c r="BM1303" i="165"/>
  <c r="BM1309" i="165"/>
  <c r="BI1309" i="165"/>
  <c r="BQ1309" i="165" s="1"/>
  <c r="BO1309" i="165"/>
  <c r="BK1313" i="165"/>
  <c r="BI1313" i="165"/>
  <c r="BQ1313" i="165" s="1"/>
  <c r="D1316" i="165"/>
  <c r="N1316" i="165"/>
  <c r="BP1319" i="165"/>
  <c r="BO1319" i="165"/>
  <c r="BI1319" i="165"/>
  <c r="BM1322" i="165"/>
  <c r="BP1323" i="165"/>
  <c r="BO1323" i="165"/>
  <c r="BI1323" i="165"/>
  <c r="BQ1323" i="165" s="1"/>
  <c r="BN1325" i="165"/>
  <c r="BI1326" i="165"/>
  <c r="BM1327" i="165"/>
  <c r="BM1328" i="165"/>
  <c r="BN1328" i="165"/>
  <c r="BM1329" i="165"/>
  <c r="BK1331" i="165"/>
  <c r="BP1334" i="165"/>
  <c r="BM1338" i="165"/>
  <c r="BL1339" i="165"/>
  <c r="BO1356" i="165"/>
  <c r="AJ1358" i="165"/>
  <c r="J1358" i="165" s="1"/>
  <c r="BM1358" i="165" s="1"/>
  <c r="AI1358" i="165"/>
  <c r="BL1373" i="165"/>
  <c r="BL1380" i="165"/>
  <c r="BP1413" i="165"/>
  <c r="BK1415" i="165"/>
  <c r="K1422" i="165"/>
  <c r="AL1422" i="165"/>
  <c r="BM1433" i="165"/>
  <c r="BM1441" i="165"/>
  <c r="AL1482" i="165"/>
  <c r="K1482" i="165"/>
  <c r="AO1513" i="165"/>
  <c r="M1513" i="165"/>
  <c r="BP1513" i="165" s="1"/>
  <c r="BH1514" i="165"/>
  <c r="BP1514" i="165" s="1"/>
  <c r="AY1514" i="165"/>
  <c r="K1542" i="165"/>
  <c r="D1542" i="165" s="1"/>
  <c r="AL1542" i="165"/>
  <c r="D1228" i="165"/>
  <c r="BK1231" i="165"/>
  <c r="BO1231" i="165"/>
  <c r="BM1239" i="165"/>
  <c r="D1244" i="165"/>
  <c r="N1247" i="165"/>
  <c r="BK1247" i="165"/>
  <c r="BO1247" i="165"/>
  <c r="BM1251" i="165"/>
  <c r="D1256" i="165"/>
  <c r="N1259" i="165"/>
  <c r="D1262" i="165"/>
  <c r="N1265" i="165"/>
  <c r="BK1265" i="165"/>
  <c r="BO1265" i="165"/>
  <c r="BL1266" i="165"/>
  <c r="BQ1266" i="165"/>
  <c r="N1275" i="165"/>
  <c r="D1275" i="165" s="1"/>
  <c r="BL1280" i="165"/>
  <c r="BL1286" i="165"/>
  <c r="BK1288" i="165"/>
  <c r="N1291" i="165"/>
  <c r="BO1296" i="165"/>
  <c r="BN1299" i="165"/>
  <c r="BM1304" i="165"/>
  <c r="BI1305" i="165"/>
  <c r="BO1305" i="165"/>
  <c r="BO1306" i="165"/>
  <c r="BF1308" i="165"/>
  <c r="AV1308" i="165"/>
  <c r="BM1312" i="165"/>
  <c r="D1313" i="165"/>
  <c r="BP1313" i="165"/>
  <c r="BO1326" i="165"/>
  <c r="BH1338" i="165"/>
  <c r="BI1338" i="165" s="1"/>
  <c r="AY1338" i="165"/>
  <c r="BN1340" i="165"/>
  <c r="BK1343" i="165"/>
  <c r="M1344" i="165"/>
  <c r="BL1344" i="165"/>
  <c r="BO1345" i="165"/>
  <c r="BO1347" i="165"/>
  <c r="AT1354" i="165"/>
  <c r="BE1354" i="165" s="1"/>
  <c r="BN1355" i="165"/>
  <c r="AJ1355" i="165"/>
  <c r="J1355" i="165" s="1"/>
  <c r="M1356" i="165"/>
  <c r="BP1356" i="165" s="1"/>
  <c r="AS1357" i="165"/>
  <c r="AV1357" i="165" s="1"/>
  <c r="BK1361" i="165"/>
  <c r="BO1361" i="165"/>
  <c r="AY1362" i="165"/>
  <c r="BH1362" i="165"/>
  <c r="BM1363" i="165"/>
  <c r="BL1364" i="165"/>
  <c r="AO1379" i="165"/>
  <c r="M1379" i="165"/>
  <c r="N1379" i="165" s="1"/>
  <c r="AO1396" i="165"/>
  <c r="M1396" i="165"/>
  <c r="BL1397" i="165"/>
  <c r="AO1398" i="165"/>
  <c r="M1398" i="165"/>
  <c r="BP1398" i="165"/>
  <c r="AO1418" i="165"/>
  <c r="M1418" i="165"/>
  <c r="AV1423" i="165"/>
  <c r="BF1423" i="165"/>
  <c r="BN1423" i="165" s="1"/>
  <c r="BM1429" i="165"/>
  <c r="BN1455" i="165"/>
  <c r="BP1456" i="165"/>
  <c r="BI1456" i="165"/>
  <c r="BE1494" i="165"/>
  <c r="AV1494" i="165"/>
  <c r="AL1509" i="165"/>
  <c r="I1509" i="165"/>
  <c r="D1509" i="165" s="1"/>
  <c r="AV1535" i="165"/>
  <c r="BD1535" i="165"/>
  <c r="AO1548" i="165"/>
  <c r="M1548" i="165"/>
  <c r="BP1548" i="165" s="1"/>
  <c r="BO1217" i="165"/>
  <c r="BN1219" i="165"/>
  <c r="BO1226" i="165"/>
  <c r="BN1226" i="165"/>
  <c r="N1227" i="165"/>
  <c r="BK1227" i="165"/>
  <c r="BO1227" i="165"/>
  <c r="BK1229" i="165"/>
  <c r="BO1229" i="165"/>
  <c r="BM1232" i="165"/>
  <c r="BN1232" i="165"/>
  <c r="BL1234" i="165"/>
  <c r="BM1235" i="165"/>
  <c r="BN1237" i="165"/>
  <c r="BM1237" i="165"/>
  <c r="D1240" i="165"/>
  <c r="BL1240" i="165"/>
  <c r="BO1242" i="165"/>
  <c r="BN1242" i="165"/>
  <c r="N1243" i="165"/>
  <c r="D1243" i="165" s="1"/>
  <c r="BK1243" i="165"/>
  <c r="BO1243" i="165"/>
  <c r="BK1245" i="165"/>
  <c r="BO1245" i="165"/>
  <c r="BN1249" i="165"/>
  <c r="BM1249" i="165"/>
  <c r="D1252" i="165"/>
  <c r="BL1252" i="165"/>
  <c r="BO1254" i="165"/>
  <c r="BN1254" i="165"/>
  <c r="N1255" i="165"/>
  <c r="BK1255" i="165"/>
  <c r="BO1255" i="165"/>
  <c r="BK1257" i="165"/>
  <c r="BO1257" i="165"/>
  <c r="BO1260" i="165"/>
  <c r="BN1260" i="165"/>
  <c r="N1261" i="165"/>
  <c r="BK1261" i="165"/>
  <c r="BO1261" i="165"/>
  <c r="BK1263" i="165"/>
  <c r="BO1263" i="165"/>
  <c r="BK1267" i="165"/>
  <c r="BO1268" i="165"/>
  <c r="BN1268" i="165"/>
  <c r="N1269" i="165"/>
  <c r="BK1269" i="165"/>
  <c r="BO1269" i="165"/>
  <c r="BP1271" i="165"/>
  <c r="BO1271" i="165"/>
  <c r="D1272" i="165"/>
  <c r="BL1272" i="165"/>
  <c r="N1273" i="165"/>
  <c r="BO1273" i="165"/>
  <c r="BO1274" i="165"/>
  <c r="BP1274" i="165"/>
  <c r="BL1275" i="165"/>
  <c r="BM1275" i="165"/>
  <c r="BN1276" i="165"/>
  <c r="BN1277" i="165"/>
  <c r="BM1277" i="165"/>
  <c r="BK1279" i="165"/>
  <c r="BO1279" i="165"/>
  <c r="BL1281" i="165"/>
  <c r="N1283" i="165"/>
  <c r="BK1283" i="165"/>
  <c r="BO1283" i="165"/>
  <c r="BN1285" i="165"/>
  <c r="BM1291" i="165"/>
  <c r="D1292" i="165"/>
  <c r="N1292" i="165"/>
  <c r="BQ1292" i="165" s="1"/>
  <c r="BO1292" i="165"/>
  <c r="BL1295" i="165"/>
  <c r="BP1296" i="165"/>
  <c r="BI1297" i="165"/>
  <c r="BQ1297" i="165" s="1"/>
  <c r="BM1298" i="165"/>
  <c r="AL1299" i="165"/>
  <c r="AV1299" i="165"/>
  <c r="BI1300" i="165"/>
  <c r="BL1301" i="165"/>
  <c r="BO1301" i="165"/>
  <c r="BK1302" i="165"/>
  <c r="BL1303" i="165"/>
  <c r="BO1304" i="165"/>
  <c r="BI1304" i="165"/>
  <c r="BO1308" i="165"/>
  <c r="BL1309" i="165"/>
  <c r="BL1310" i="165"/>
  <c r="BO1312" i="165"/>
  <c r="BI1312" i="165"/>
  <c r="BO1313" i="165"/>
  <c r="BK1320" i="165"/>
  <c r="BI1320" i="165"/>
  <c r="BQ1320" i="165" s="1"/>
  <c r="BQ1321" i="165"/>
  <c r="BO1322" i="165"/>
  <c r="BI1322" i="165"/>
  <c r="BK1324" i="165"/>
  <c r="BI1324" i="165"/>
  <c r="BQ1324" i="165" s="1"/>
  <c r="BQ1325" i="165"/>
  <c r="BK1326" i="165"/>
  <c r="BP1328" i="165"/>
  <c r="BI1329" i="165"/>
  <c r="BL1330" i="165"/>
  <c r="BN1332" i="165"/>
  <c r="BK1337" i="165"/>
  <c r="BI1337" i="165"/>
  <c r="D1339" i="165"/>
  <c r="AL1340" i="165"/>
  <c r="AV1340" i="165"/>
  <c r="BM1340" i="165"/>
  <c r="AO1341" i="165"/>
  <c r="N1342" i="165"/>
  <c r="BQ1342" i="165" s="1"/>
  <c r="AY1342" i="165"/>
  <c r="BN1342" i="165"/>
  <c r="BK1347" i="165"/>
  <c r="BP1349" i="165"/>
  <c r="N1350" i="165"/>
  <c r="BL1352" i="165"/>
  <c r="BH1352" i="165"/>
  <c r="BP1352" i="165" s="1"/>
  <c r="AI1357" i="165"/>
  <c r="AL1357" i="165" s="1"/>
  <c r="AJ1357" i="165"/>
  <c r="J1357" i="165" s="1"/>
  <c r="BL1361" i="165"/>
  <c r="AO1362" i="165"/>
  <c r="M1362" i="165"/>
  <c r="N1362" i="165" s="1"/>
  <c r="D1362" i="165" s="1"/>
  <c r="AO1363" i="165"/>
  <c r="M1363" i="165"/>
  <c r="N1363" i="165" s="1"/>
  <c r="AY1368" i="165"/>
  <c r="BH1368" i="165"/>
  <c r="BI1368" i="165" s="1"/>
  <c r="BM1369" i="165"/>
  <c r="AY1386" i="165"/>
  <c r="BH1386" i="165"/>
  <c r="BP1386" i="165" s="1"/>
  <c r="AV1413" i="165"/>
  <c r="BF1413" i="165"/>
  <c r="AV1427" i="165"/>
  <c r="BF1427" i="165"/>
  <c r="AY1447" i="165"/>
  <c r="BH1447" i="165"/>
  <c r="BO1471" i="165"/>
  <c r="BI1471" i="165"/>
  <c r="J1494" i="165"/>
  <c r="AL1494" i="165"/>
  <c r="D20" i="160"/>
  <c r="AI1533" i="165"/>
  <c r="BO1365" i="165"/>
  <c r="BK1367" i="165"/>
  <c r="BO1367" i="165"/>
  <c r="BO1371" i="165"/>
  <c r="BO1381" i="165"/>
  <c r="BK1385" i="165"/>
  <c r="BQ1388" i="165"/>
  <c r="BO1388" i="165"/>
  <c r="BM1405" i="165"/>
  <c r="BM1408" i="165"/>
  <c r="D1409" i="165"/>
  <c r="AL1414" i="165"/>
  <c r="K1414" i="165"/>
  <c r="BN1414" i="165" s="1"/>
  <c r="BH1415" i="165"/>
  <c r="BP1415" i="165" s="1"/>
  <c r="BM1427" i="165"/>
  <c r="N1428" i="165"/>
  <c r="N1432" i="165"/>
  <c r="N1436" i="165"/>
  <c r="BO1436" i="165"/>
  <c r="BM1438" i="165"/>
  <c r="AI1442" i="165"/>
  <c r="I1442" i="165" s="1"/>
  <c r="D1442" i="165" s="1"/>
  <c r="D68" i="160"/>
  <c r="BO1443" i="165"/>
  <c r="BM1446" i="165"/>
  <c r="AO1447" i="165"/>
  <c r="M1447" i="165"/>
  <c r="BI1465" i="165"/>
  <c r="BO1465" i="165"/>
  <c r="BQ1466" i="165"/>
  <c r="BM1467" i="165"/>
  <c r="BA1468" i="165"/>
  <c r="AU1468" i="165"/>
  <c r="AV1468" i="165" s="1"/>
  <c r="D1479" i="165"/>
  <c r="AL1479" i="165"/>
  <c r="K1479" i="165"/>
  <c r="BQ1485" i="165"/>
  <c r="BK1486" i="165"/>
  <c r="AO1490" i="165"/>
  <c r="M1490" i="165"/>
  <c r="N1490" i="165" s="1"/>
  <c r="BN1493" i="165"/>
  <c r="D1496" i="165"/>
  <c r="N1496" i="165"/>
  <c r="BN1497" i="165"/>
  <c r="BO1499" i="165"/>
  <c r="AO1521" i="165"/>
  <c r="M1521" i="165"/>
  <c r="AY1521" i="165"/>
  <c r="BH1521" i="165"/>
  <c r="BO1522" i="165"/>
  <c r="BI1522" i="165"/>
  <c r="AT1526" i="165"/>
  <c r="BE1526" i="165" s="1"/>
  <c r="AS1526" i="165"/>
  <c r="BH1531" i="165"/>
  <c r="BP1531" i="165" s="1"/>
  <c r="AY1531" i="165"/>
  <c r="AO1545" i="165"/>
  <c r="M1545" i="165"/>
  <c r="N1545" i="165" s="1"/>
  <c r="BN1354" i="165"/>
  <c r="BP1354" i="165"/>
  <c r="BN1357" i="165"/>
  <c r="BN1360" i="165"/>
  <c r="BL1362" i="165"/>
  <c r="BK1365" i="165"/>
  <c r="M1368" i="165"/>
  <c r="BL1368" i="165"/>
  <c r="BK1371" i="165"/>
  <c r="BM1375" i="165"/>
  <c r="BQ1376" i="165"/>
  <c r="BO1376" i="165"/>
  <c r="BK1381" i="165"/>
  <c r="BO1382" i="165"/>
  <c r="M1383" i="165"/>
  <c r="N1383" i="165" s="1"/>
  <c r="BN1384" i="165"/>
  <c r="BL1387" i="165"/>
  <c r="M1387" i="165"/>
  <c r="N1387" i="165" s="1"/>
  <c r="BP1388" i="165"/>
  <c r="BM1392" i="165"/>
  <c r="AS1400" i="165"/>
  <c r="AV1400" i="165" s="1"/>
  <c r="AT1400" i="165"/>
  <c r="BO1405" i="165"/>
  <c r="BL1406" i="165"/>
  <c r="BL1407" i="165"/>
  <c r="K1408" i="165"/>
  <c r="BN1408" i="165" s="1"/>
  <c r="BM1419" i="165"/>
  <c r="BM1423" i="165"/>
  <c r="N1424" i="165"/>
  <c r="BO1424" i="165"/>
  <c r="BK1428" i="165"/>
  <c r="BP1428" i="165"/>
  <c r="BO1429" i="165"/>
  <c r="BL1431" i="165"/>
  <c r="BK1432" i="165"/>
  <c r="BP1432" i="165"/>
  <c r="BO1433" i="165"/>
  <c r="BL1435" i="165"/>
  <c r="BK1436" i="165"/>
  <c r="BP1440" i="165"/>
  <c r="BQ1441" i="165"/>
  <c r="BO1441" i="165"/>
  <c r="BM1442" i="165"/>
  <c r="AI1443" i="165"/>
  <c r="D64" i="160"/>
  <c r="BF1444" i="165"/>
  <c r="K1445" i="165"/>
  <c r="BO1447" i="165"/>
  <c r="BI1455" i="165"/>
  <c r="BQ1455" i="165" s="1"/>
  <c r="BI1460" i="165"/>
  <c r="BP1465" i="165"/>
  <c r="N1478" i="165"/>
  <c r="D1488" i="165"/>
  <c r="N1494" i="165"/>
  <c r="BQ1494" i="165" s="1"/>
  <c r="AI1505" i="165"/>
  <c r="D53" i="160"/>
  <c r="N1527" i="165"/>
  <c r="D1527" i="165" s="1"/>
  <c r="BO1527" i="165"/>
  <c r="BK1275" i="165"/>
  <c r="BO1275" i="165"/>
  <c r="BK1277" i="165"/>
  <c r="BO1277" i="165"/>
  <c r="BM1280" i="165"/>
  <c r="BN1280" i="165"/>
  <c r="BL1282" i="165"/>
  <c r="BM1283" i="165"/>
  <c r="BI1286" i="165"/>
  <c r="BK1287" i="165"/>
  <c r="BO1287" i="165"/>
  <c r="BK1289" i="165"/>
  <c r="BO1289" i="165"/>
  <c r="BM1292" i="165"/>
  <c r="BN1292" i="165"/>
  <c r="BL1297" i="165"/>
  <c r="N1299" i="165"/>
  <c r="BK1300" i="165"/>
  <c r="N1301" i="165"/>
  <c r="BP1301" i="165"/>
  <c r="BO1302" i="165"/>
  <c r="BK1305" i="165"/>
  <c r="BL1305" i="165"/>
  <c r="BK1306" i="165"/>
  <c r="BM1308" i="165"/>
  <c r="BK1314" i="165"/>
  <c r="D1315" i="165"/>
  <c r="BK1321" i="165"/>
  <c r="BK1322" i="165"/>
  <c r="BL1322" i="165"/>
  <c r="BK1325" i="165"/>
  <c r="BN1326" i="165"/>
  <c r="BP1327" i="165"/>
  <c r="BO1327" i="165"/>
  <c r="BI1328" i="165"/>
  <c r="BQ1328" i="165" s="1"/>
  <c r="N1329" i="165"/>
  <c r="BO1330" i="165"/>
  <c r="BI1330" i="165"/>
  <c r="BQ1330" i="165" s="1"/>
  <c r="BP1332" i="165"/>
  <c r="BO1334" i="165"/>
  <c r="BL1334" i="165"/>
  <c r="BP1335" i="165"/>
  <c r="BL1336" i="165"/>
  <c r="BL1337" i="165"/>
  <c r="BP1337" i="165"/>
  <c r="BM1337" i="165"/>
  <c r="BP1338" i="165"/>
  <c r="BI1342" i="165"/>
  <c r="BN1343" i="165"/>
  <c r="BM1346" i="165"/>
  <c r="BN1347" i="165"/>
  <c r="BM1349" i="165"/>
  <c r="BI1350" i="165"/>
  <c r="BQ1350" i="165" s="1"/>
  <c r="BO1350" i="165"/>
  <c r="BK1351" i="165"/>
  <c r="BO1351" i="165"/>
  <c r="BO1354" i="165"/>
  <c r="N1355" i="165"/>
  <c r="BK1355" i="165"/>
  <c r="N1358" i="165"/>
  <c r="BN1361" i="165"/>
  <c r="BN1364" i="165"/>
  <c r="N1366" i="165"/>
  <c r="D1366" i="165" s="1"/>
  <c r="BN1367" i="165"/>
  <c r="BN1370" i="165"/>
  <c r="BO1373" i="165"/>
  <c r="BP1375" i="165"/>
  <c r="BM1376" i="165"/>
  <c r="N1377" i="165"/>
  <c r="BM1377" i="165"/>
  <c r="BN1380" i="165"/>
  <c r="BL1382" i="165"/>
  <c r="BM1383" i="165"/>
  <c r="BN1385" i="165"/>
  <c r="N1393" i="165"/>
  <c r="BI1393" i="165"/>
  <c r="N1396" i="165"/>
  <c r="D1396" i="165" s="1"/>
  <c r="BP1399" i="165"/>
  <c r="BI1399" i="165"/>
  <c r="BL1405" i="165"/>
  <c r="N1414" i="165"/>
  <c r="D1414" i="165" s="1"/>
  <c r="BM1414" i="165"/>
  <c r="BN1415" i="165"/>
  <c r="BN1416" i="165"/>
  <c r="BM1416" i="165"/>
  <c r="BK1418" i="165"/>
  <c r="BO1418" i="165"/>
  <c r="BO1419" i="165"/>
  <c r="N1420" i="165"/>
  <c r="BP1423" i="165"/>
  <c r="BK1424" i="165"/>
  <c r="BI1425" i="165"/>
  <c r="BP1426" i="165"/>
  <c r="BL1427" i="165"/>
  <c r="N1430" i="165"/>
  <c r="N1434" i="165"/>
  <c r="BL1436" i="165"/>
  <c r="BP1437" i="165"/>
  <c r="BP1438" i="165"/>
  <c r="BQ1439" i="165"/>
  <c r="BO1439" i="165"/>
  <c r="BL1440" i="165"/>
  <c r="BM1443" i="165"/>
  <c r="BI1443" i="165"/>
  <c r="BK1444" i="165"/>
  <c r="BL1449" i="165"/>
  <c r="BI1450" i="165"/>
  <c r="BO1456" i="165"/>
  <c r="N1457" i="165"/>
  <c r="D1457" i="165" s="1"/>
  <c r="BI1463" i="165"/>
  <c r="BQ1464" i="165"/>
  <c r="BO1464" i="165"/>
  <c r="BL1465" i="165"/>
  <c r="BN1471" i="165"/>
  <c r="BM1471" i="165"/>
  <c r="N1473" i="165"/>
  <c r="BQ1473" i="165" s="1"/>
  <c r="BO1474" i="165"/>
  <c r="BL1476" i="165"/>
  <c r="D1482" i="165"/>
  <c r="D1485" i="165"/>
  <c r="BK1485" i="165"/>
  <c r="BM1485" i="165"/>
  <c r="BM1486" i="165"/>
  <c r="N1486" i="165"/>
  <c r="BQ1486" i="165" s="1"/>
  <c r="BK1491" i="165"/>
  <c r="BO1491" i="165"/>
  <c r="BM1497" i="165"/>
  <c r="AV1500" i="165"/>
  <c r="BF1500" i="165"/>
  <c r="BN1500" i="165" s="1"/>
  <c r="N1501" i="165"/>
  <c r="D1501" i="165" s="1"/>
  <c r="N1507" i="165"/>
  <c r="M1512" i="165"/>
  <c r="N1512" i="165" s="1"/>
  <c r="AO1512" i="165"/>
  <c r="BL1514" i="165"/>
  <c r="AO1515" i="165"/>
  <c r="M1515" i="165"/>
  <c r="AO1517" i="165"/>
  <c r="M1517" i="165"/>
  <c r="AL1520" i="165"/>
  <c r="J1520" i="165"/>
  <c r="BP1524" i="165"/>
  <c r="BH1529" i="165"/>
  <c r="BI1529" i="165" s="1"/>
  <c r="AY1529" i="165"/>
  <c r="AI1530" i="165"/>
  <c r="D24" i="160"/>
  <c r="AV1537" i="165"/>
  <c r="BF1537" i="165"/>
  <c r="BP1544" i="165"/>
  <c r="BN1545" i="165"/>
  <c r="AY1548" i="165"/>
  <c r="BH1548" i="165"/>
  <c r="BM1549" i="165"/>
  <c r="BO1385" i="165"/>
  <c r="BM1388" i="165"/>
  <c r="BP1392" i="165"/>
  <c r="BN1392" i="165"/>
  <c r="AV1402" i="165"/>
  <c r="BP1405" i="165"/>
  <c r="BK1406" i="165"/>
  <c r="BP1406" i="165"/>
  <c r="N1408" i="165"/>
  <c r="D1408" i="165" s="1"/>
  <c r="N1413" i="165"/>
  <c r="BI1413" i="165"/>
  <c r="BK1414" i="165"/>
  <c r="BK1416" i="165"/>
  <c r="BN1419" i="165"/>
  <c r="BN1420" i="165"/>
  <c r="BM1420" i="165"/>
  <c r="BP1422" i="165"/>
  <c r="BN1422" i="165"/>
  <c r="BM1422" i="165"/>
  <c r="N1426" i="165"/>
  <c r="BM1426" i="165"/>
  <c r="BL1428" i="165"/>
  <c r="N1429" i="165"/>
  <c r="BL1430" i="165"/>
  <c r="N1431" i="165"/>
  <c r="BL1432" i="165"/>
  <c r="N1433" i="165"/>
  <c r="BL1434" i="165"/>
  <c r="N1435" i="165"/>
  <c r="N1438" i="165"/>
  <c r="BP1439" i="165"/>
  <c r="N1440" i="165"/>
  <c r="BP1441" i="165"/>
  <c r="N1442" i="165"/>
  <c r="BQ1442" i="165" s="1"/>
  <c r="BN1443" i="165"/>
  <c r="BK1443" i="165"/>
  <c r="BN1445" i="165"/>
  <c r="BK1446" i="165"/>
  <c r="BO1446" i="165"/>
  <c r="BN1447" i="165"/>
  <c r="BO1455" i="165"/>
  <c r="BM1459" i="165"/>
  <c r="BO1460" i="165"/>
  <c r="BQ1462" i="165"/>
  <c r="BO1462" i="165"/>
  <c r="BL1463" i="165"/>
  <c r="BM1465" i="165"/>
  <c r="BI1467" i="165"/>
  <c r="BM1470" i="165"/>
  <c r="N1471" i="165"/>
  <c r="D1471" i="165" s="1"/>
  <c r="BK1471" i="165"/>
  <c r="N1475" i="165"/>
  <c r="BQ1475" i="165" s="1"/>
  <c r="D1484" i="165"/>
  <c r="N1484" i="165"/>
  <c r="D1487" i="165"/>
  <c r="BP1487" i="165"/>
  <c r="BO1488" i="165"/>
  <c r="BL1493" i="165"/>
  <c r="BO1494" i="165"/>
  <c r="BK1495" i="165"/>
  <c r="BQ1495" i="165"/>
  <c r="BK1499" i="165"/>
  <c r="N1500" i="165"/>
  <c r="D1500" i="165" s="1"/>
  <c r="BO1501" i="165"/>
  <c r="D1502" i="165"/>
  <c r="BM1504" i="165"/>
  <c r="BI1514" i="165"/>
  <c r="BQ1514" i="165" s="1"/>
  <c r="BO1514" i="165"/>
  <c r="BI1523" i="165"/>
  <c r="BQ1523" i="165" s="1"/>
  <c r="N1526" i="165"/>
  <c r="BQ1526" i="165" s="1"/>
  <c r="BK1527" i="165"/>
  <c r="AO1529" i="165"/>
  <c r="M1529" i="165"/>
  <c r="N1529" i="165" s="1"/>
  <c r="D1529" i="165" s="1"/>
  <c r="BM1530" i="165"/>
  <c r="AO1550" i="165"/>
  <c r="M1550" i="165"/>
  <c r="N1550" i="165" s="1"/>
  <c r="BK1550" i="165"/>
  <c r="AL1552" i="165"/>
  <c r="K1552" i="165"/>
  <c r="K1559" i="165"/>
  <c r="AL1559" i="165"/>
  <c r="N1458" i="165"/>
  <c r="BQ1458" i="165" s="1"/>
  <c r="BP1462" i="165"/>
  <c r="N1463" i="165"/>
  <c r="BP1464" i="165"/>
  <c r="N1465" i="165"/>
  <c r="BP1466" i="165"/>
  <c r="N1467" i="165"/>
  <c r="BL1470" i="165"/>
  <c r="BK1470" i="165"/>
  <c r="BL1473" i="165"/>
  <c r="N1474" i="165"/>
  <c r="BQ1474" i="165" s="1"/>
  <c r="BL1475" i="165"/>
  <c r="N1476" i="165"/>
  <c r="BQ1476" i="165" s="1"/>
  <c r="BO1477" i="165"/>
  <c r="BI1478" i="165"/>
  <c r="BA1484" i="165"/>
  <c r="BP1485" i="165"/>
  <c r="BN1486" i="165"/>
  <c r="BK1487" i="165"/>
  <c r="BM1490" i="165"/>
  <c r="BP1491" i="165"/>
  <c r="N1493" i="165"/>
  <c r="D1493" i="165" s="1"/>
  <c r="BO1495" i="165"/>
  <c r="N1497" i="165"/>
  <c r="BQ1497" i="165" s="1"/>
  <c r="BK1497" i="165"/>
  <c r="BI1497" i="165"/>
  <c r="BL1499" i="165"/>
  <c r="BM1500" i="165"/>
  <c r="BK1501" i="165"/>
  <c r="BI1502" i="165"/>
  <c r="BQ1502" i="165" s="1"/>
  <c r="BP1506" i="165"/>
  <c r="BI1510" i="165"/>
  <c r="BI1511" i="165"/>
  <c r="N1515" i="165"/>
  <c r="D1515" i="165" s="1"/>
  <c r="BM1521" i="165"/>
  <c r="BF1522" i="165"/>
  <c r="BN1522" i="165" s="1"/>
  <c r="AV1522" i="165"/>
  <c r="AO1525" i="165"/>
  <c r="M1525" i="165"/>
  <c r="BP1526" i="165"/>
  <c r="BN1534" i="165"/>
  <c r="BL1537" i="165"/>
  <c r="BM1540" i="165"/>
  <c r="BF1541" i="165"/>
  <c r="BN1541" i="165" s="1"/>
  <c r="AV1541" i="165"/>
  <c r="BM1541" i="165"/>
  <c r="N1542" i="165"/>
  <c r="BO1546" i="165"/>
  <c r="BN1550" i="165"/>
  <c r="BO1551" i="165"/>
  <c r="BI1512" i="165"/>
  <c r="BQ1512" i="165" s="1"/>
  <c r="N1522" i="165"/>
  <c r="BM1522" i="165"/>
  <c r="BN1524" i="165"/>
  <c r="BK1524" i="165"/>
  <c r="BN1525" i="165"/>
  <c r="BM1527" i="165"/>
  <c r="N1528" i="165"/>
  <c r="BO1528" i="165"/>
  <c r="BL1531" i="165"/>
  <c r="N1532" i="165"/>
  <c r="D1532" i="165" s="1"/>
  <c r="BO1532" i="165"/>
  <c r="BP1533" i="165"/>
  <c r="BO1536" i="165"/>
  <c r="BL1540" i="165"/>
  <c r="N1541" i="165"/>
  <c r="BK1542" i="165"/>
  <c r="D1543" i="165"/>
  <c r="N1543" i="165"/>
  <c r="BO1543" i="165"/>
  <c r="BO1545" i="165"/>
  <c r="BL1548" i="165"/>
  <c r="N1549" i="165"/>
  <c r="BN1549" i="165"/>
  <c r="BN1551" i="165"/>
  <c r="N1552" i="165"/>
  <c r="N1554" i="165"/>
  <c r="N1557" i="165"/>
  <c r="BP1512" i="165"/>
  <c r="BL1513" i="165"/>
  <c r="BN1514" i="165"/>
  <c r="N1519" i="165"/>
  <c r="BL1521" i="165"/>
  <c r="BL1522" i="165"/>
  <c r="N1524" i="165"/>
  <c r="BM1524" i="165"/>
  <c r="BM1525" i="165"/>
  <c r="BN1526" i="165"/>
  <c r="BO1526" i="165"/>
  <c r="BL1527" i="165"/>
  <c r="BK1528" i="165"/>
  <c r="BP1530" i="165"/>
  <c r="BO1530" i="165"/>
  <c r="N1531" i="165"/>
  <c r="BK1532" i="165"/>
  <c r="BK1534" i="165"/>
  <c r="BK1536" i="165"/>
  <c r="BI1537" i="165"/>
  <c r="BQ1537" i="165" s="1"/>
  <c r="N1538" i="165"/>
  <c r="N1540" i="165"/>
  <c r="BN1540" i="165"/>
  <c r="AU1542" i="165"/>
  <c r="BL1544" i="165"/>
  <c r="D1546" i="165"/>
  <c r="BM1550" i="165"/>
  <c r="BM1551" i="165"/>
  <c r="BI1551" i="165"/>
  <c r="BL1552" i="165"/>
  <c r="BI1552" i="165"/>
  <c r="BO1552" i="165"/>
  <c r="N1559" i="165"/>
  <c r="AL18" i="165"/>
  <c r="K18" i="165"/>
  <c r="D18" i="165" s="1"/>
  <c r="AL28" i="165"/>
  <c r="K28" i="165"/>
  <c r="D28" i="165" s="1"/>
  <c r="AL12" i="165"/>
  <c r="I12" i="165"/>
  <c r="D12" i="165" s="1"/>
  <c r="AL13" i="165"/>
  <c r="J13" i="165"/>
  <c r="I14" i="165"/>
  <c r="D14" i="165" s="1"/>
  <c r="AL14" i="165"/>
  <c r="BD15" i="165"/>
  <c r="AV15" i="165"/>
  <c r="BD16" i="165"/>
  <c r="AV16" i="165"/>
  <c r="AV17" i="165"/>
  <c r="BA17" i="165" s="1"/>
  <c r="BF17" i="165"/>
  <c r="AL19" i="165"/>
  <c r="I19" i="165"/>
  <c r="D19" i="165" s="1"/>
  <c r="AL20" i="165"/>
  <c r="J20" i="165"/>
  <c r="I21" i="165"/>
  <c r="D21" i="165" s="1"/>
  <c r="AL21" i="165"/>
  <c r="BQ24" i="165"/>
  <c r="J25" i="165"/>
  <c r="D25" i="165" s="1"/>
  <c r="AL25" i="165"/>
  <c r="K27" i="165"/>
  <c r="D27" i="165" s="1"/>
  <c r="AL27" i="165"/>
  <c r="AV29" i="165"/>
  <c r="BF29" i="165"/>
  <c r="AL31" i="165"/>
  <c r="K31" i="165"/>
  <c r="D31" i="165" s="1"/>
  <c r="BF33" i="165"/>
  <c r="AV33" i="165"/>
  <c r="AL35" i="165"/>
  <c r="K35" i="165"/>
  <c r="D35" i="165" s="1"/>
  <c r="BF37" i="165"/>
  <c r="AV37" i="165"/>
  <c r="BM41" i="165"/>
  <c r="BM43" i="165"/>
  <c r="BM47" i="165"/>
  <c r="D50" i="165"/>
  <c r="AO103" i="165"/>
  <c r="L103" i="165"/>
  <c r="N103" i="165" s="1"/>
  <c r="BI104" i="165"/>
  <c r="BI106" i="165"/>
  <c r="BI108" i="165"/>
  <c r="BI110" i="165"/>
  <c r="BD125" i="165"/>
  <c r="AV125" i="165"/>
  <c r="BA125" i="165" s="1"/>
  <c r="AL128" i="165"/>
  <c r="I128" i="165"/>
  <c r="D128" i="165" s="1"/>
  <c r="AL129" i="165"/>
  <c r="K129" i="165"/>
  <c r="BD131" i="165"/>
  <c r="AV131" i="165"/>
  <c r="BA131" i="165" s="1"/>
  <c r="BD136" i="165"/>
  <c r="AV136" i="165"/>
  <c r="BA136" i="165" s="1"/>
  <c r="BD45" i="165"/>
  <c r="AV45" i="165"/>
  <c r="BA45" i="165" s="1"/>
  <c r="D48" i="165"/>
  <c r="D52" i="165"/>
  <c r="BF30" i="165"/>
  <c r="AV30" i="165"/>
  <c r="BA30" i="165" s="1"/>
  <c r="AL32" i="165"/>
  <c r="K32" i="165"/>
  <c r="D32" i="165" s="1"/>
  <c r="D51" i="165"/>
  <c r="BD12" i="165"/>
  <c r="AV12" i="165"/>
  <c r="AV13" i="165"/>
  <c r="BE13" i="165"/>
  <c r="BM13" i="165" s="1"/>
  <c r="AL15" i="165"/>
  <c r="I15" i="165"/>
  <c r="D15" i="165" s="1"/>
  <c r="AL16" i="165"/>
  <c r="I16" i="165"/>
  <c r="D16" i="165" s="1"/>
  <c r="AL17" i="165"/>
  <c r="K17" i="165"/>
  <c r="D17" i="165" s="1"/>
  <c r="BD19" i="165"/>
  <c r="BL19" i="165" s="1"/>
  <c r="AV19" i="165"/>
  <c r="AV20" i="165"/>
  <c r="BA20" i="165" s="1"/>
  <c r="BE20" i="165"/>
  <c r="BM20" i="165" s="1"/>
  <c r="BM24" i="165"/>
  <c r="BM25" i="165"/>
  <c r="D26" i="165"/>
  <c r="BQ26" i="165"/>
  <c r="AL29" i="165"/>
  <c r="K29" i="165"/>
  <c r="D29" i="165" s="1"/>
  <c r="BF31" i="165"/>
  <c r="BN31" i="165" s="1"/>
  <c r="AV31" i="165"/>
  <c r="AL33" i="165"/>
  <c r="K33" i="165"/>
  <c r="D33" i="165" s="1"/>
  <c r="BF35" i="165"/>
  <c r="BN35" i="165" s="1"/>
  <c r="AV35" i="165"/>
  <c r="AL37" i="165"/>
  <c r="K37" i="165"/>
  <c r="D37" i="165" s="1"/>
  <c r="BQ48" i="165"/>
  <c r="AV56" i="165"/>
  <c r="BA56" i="165" s="1"/>
  <c r="BF56" i="165"/>
  <c r="AV57" i="165"/>
  <c r="BA57" i="165" s="1"/>
  <c r="BF57" i="165"/>
  <c r="AV58" i="165"/>
  <c r="BA58" i="165" s="1"/>
  <c r="BF58" i="165"/>
  <c r="AL59" i="165"/>
  <c r="K59" i="165"/>
  <c r="D59" i="165" s="1"/>
  <c r="AV74" i="165"/>
  <c r="BA74" i="165" s="1"/>
  <c r="BE74" i="165"/>
  <c r="BM74" i="165" s="1"/>
  <c r="AL98" i="165"/>
  <c r="K98" i="165"/>
  <c r="BI105" i="165"/>
  <c r="BI107" i="165"/>
  <c r="BI109" i="165"/>
  <c r="D111" i="165"/>
  <c r="BD126" i="165"/>
  <c r="AV126" i="165"/>
  <c r="BA126" i="165" s="1"/>
  <c r="BD132" i="165"/>
  <c r="AV132" i="165"/>
  <c r="BA132" i="165" s="1"/>
  <c r="AV34" i="165"/>
  <c r="BF34" i="165"/>
  <c r="AL36" i="165"/>
  <c r="K36" i="165"/>
  <c r="D36" i="165" s="1"/>
  <c r="BD38" i="165"/>
  <c r="AV38" i="165"/>
  <c r="AV99" i="165"/>
  <c r="BA99" i="165" s="1"/>
  <c r="BF99" i="165"/>
  <c r="BQ11" i="165"/>
  <c r="D13" i="165"/>
  <c r="AV18" i="165"/>
  <c r="BA18" i="165" s="1"/>
  <c r="BF18" i="165"/>
  <c r="BN18" i="165" s="1"/>
  <c r="D20" i="165"/>
  <c r="BM26" i="165"/>
  <c r="AV28" i="165"/>
  <c r="BA28" i="165" s="1"/>
  <c r="BF28" i="165"/>
  <c r="BN28" i="165" s="1"/>
  <c r="AL30" i="165"/>
  <c r="K30" i="165"/>
  <c r="D30" i="165" s="1"/>
  <c r="AL34" i="165"/>
  <c r="K34" i="165"/>
  <c r="D34" i="165" s="1"/>
  <c r="AL38" i="165"/>
  <c r="I38" i="165"/>
  <c r="D38" i="165" s="1"/>
  <c r="J39" i="165"/>
  <c r="D39" i="165" s="1"/>
  <c r="AL39" i="165"/>
  <c r="D40" i="165"/>
  <c r="AL45" i="165"/>
  <c r="I45" i="165"/>
  <c r="D49" i="165"/>
  <c r="BM49" i="165"/>
  <c r="BQ49" i="165"/>
  <c r="AL99" i="165"/>
  <c r="K99" i="165"/>
  <c r="AL102" i="165"/>
  <c r="K102" i="165"/>
  <c r="D103" i="165"/>
  <c r="D129" i="165"/>
  <c r="AL138" i="165"/>
  <c r="K138" i="165"/>
  <c r="D138" i="165" s="1"/>
  <c r="BL40" i="165"/>
  <c r="AM998" i="165"/>
  <c r="AM1563" i="165" s="1"/>
  <c r="L62" i="165"/>
  <c r="N62" i="165" s="1"/>
  <c r="D62" i="165" s="1"/>
  <c r="BO66" i="165"/>
  <c r="K70" i="165"/>
  <c r="D70" i="165" s="1"/>
  <c r="AL71" i="165"/>
  <c r="I71" i="165"/>
  <c r="D71" i="165" s="1"/>
  <c r="AB998" i="165"/>
  <c r="AB1589" i="165" s="1"/>
  <c r="AB1592" i="165" s="1"/>
  <c r="AQ72" i="165"/>
  <c r="AE72" i="165"/>
  <c r="AK72" i="165" s="1"/>
  <c r="AL73" i="165"/>
  <c r="I73" i="165"/>
  <c r="D73" i="165" s="1"/>
  <c r="BN104" i="165"/>
  <c r="BQ125" i="165"/>
  <c r="BG130" i="165"/>
  <c r="BG133" i="165"/>
  <c r="BG134" i="165"/>
  <c r="D140" i="165"/>
  <c r="AV151" i="165"/>
  <c r="BA151" i="165" s="1"/>
  <c r="BF151" i="165"/>
  <c r="D162" i="165"/>
  <c r="AL172" i="165"/>
  <c r="K172" i="165"/>
  <c r="D172" i="165" s="1"/>
  <c r="BO183" i="165"/>
  <c r="D184" i="165"/>
  <c r="BO203" i="165"/>
  <c r="BI203" i="165"/>
  <c r="BO237" i="165"/>
  <c r="BI237" i="165"/>
  <c r="BQ237" i="165" s="1"/>
  <c r="BO253" i="165"/>
  <c r="BI253" i="165"/>
  <c r="BQ253" i="165" s="1"/>
  <c r="BO311" i="165"/>
  <c r="BI311" i="165"/>
  <c r="BQ311" i="165" s="1"/>
  <c r="BA29" i="165"/>
  <c r="BA31" i="165"/>
  <c r="BA33" i="165"/>
  <c r="BA35" i="165"/>
  <c r="BA38" i="165"/>
  <c r="BO96" i="165"/>
  <c r="BN108" i="165"/>
  <c r="BQ126" i="165"/>
  <c r="K127" i="165"/>
  <c r="D127" i="165" s="1"/>
  <c r="BQ132" i="165"/>
  <c r="D158" i="165"/>
  <c r="BQ160" i="165"/>
  <c r="BQ168" i="165"/>
  <c r="D171" i="165"/>
  <c r="BO175" i="165"/>
  <c r="D176" i="165"/>
  <c r="BQ178" i="165"/>
  <c r="D180" i="165"/>
  <c r="BO199" i="165"/>
  <c r="BI199" i="165"/>
  <c r="BO245" i="165"/>
  <c r="BI245" i="165"/>
  <c r="BQ245" i="165" s="1"/>
  <c r="BO257" i="165"/>
  <c r="BI257" i="165"/>
  <c r="BQ257" i="165" s="1"/>
  <c r="AO306" i="165"/>
  <c r="L306" i="165"/>
  <c r="N306" i="165" s="1"/>
  <c r="AO308" i="165"/>
  <c r="L308" i="165"/>
  <c r="N308" i="165" s="1"/>
  <c r="D312" i="165"/>
  <c r="AO332" i="165"/>
  <c r="L332" i="165"/>
  <c r="N332" i="165" s="1"/>
  <c r="AO336" i="165"/>
  <c r="L336" i="165"/>
  <c r="N336" i="165" s="1"/>
  <c r="AO340" i="165"/>
  <c r="L340" i="165"/>
  <c r="N340" i="165" s="1"/>
  <c r="AO342" i="165"/>
  <c r="L342" i="165"/>
  <c r="N342" i="165" s="1"/>
  <c r="AO346" i="165"/>
  <c r="L346" i="165"/>
  <c r="N346" i="165" s="1"/>
  <c r="BO348" i="165"/>
  <c r="BI348" i="165"/>
  <c r="BQ348" i="165" s="1"/>
  <c r="BO349" i="165"/>
  <c r="BI349" i="165"/>
  <c r="BQ349" i="165" s="1"/>
  <c r="BO351" i="165"/>
  <c r="BI351" i="165"/>
  <c r="BQ351" i="165" s="1"/>
  <c r="D356" i="165"/>
  <c r="D358" i="165"/>
  <c r="D364" i="165"/>
  <c r="D366" i="165"/>
  <c r="AS11" i="165"/>
  <c r="BK11" i="165"/>
  <c r="BO11" i="165"/>
  <c r="BA12" i="165"/>
  <c r="BA16" i="165"/>
  <c r="BA19" i="165"/>
  <c r="I22" i="165"/>
  <c r="BL22" i="165" s="1"/>
  <c r="AL23" i="165"/>
  <c r="AV23" i="165"/>
  <c r="BA23" i="165" s="1"/>
  <c r="AS24" i="165"/>
  <c r="BO24" i="165"/>
  <c r="AU27" i="165"/>
  <c r="AU36" i="165"/>
  <c r="AT39" i="165"/>
  <c r="AL40" i="165"/>
  <c r="BI40" i="165"/>
  <c r="BQ40" i="165" s="1"/>
  <c r="BO40" i="165"/>
  <c r="AL41" i="165"/>
  <c r="AL42" i="165"/>
  <c r="AL50" i="165"/>
  <c r="BA55" i="165"/>
  <c r="AL69" i="165"/>
  <c r="BA76" i="165"/>
  <c r="BA86" i="165"/>
  <c r="BA89" i="165"/>
  <c r="BI90" i="165"/>
  <c r="BQ90" i="165" s="1"/>
  <c r="N91" i="165"/>
  <c r="D91" i="165" s="1"/>
  <c r="BI92" i="165"/>
  <c r="BQ92" i="165" s="1"/>
  <c r="N93" i="165"/>
  <c r="D93" i="165" s="1"/>
  <c r="BI94" i="165"/>
  <c r="BQ94" i="165" s="1"/>
  <c r="BK96" i="165"/>
  <c r="AV97" i="165"/>
  <c r="BA97" i="165" s="1"/>
  <c r="BO97" i="165"/>
  <c r="AU98" i="165"/>
  <c r="BK100" i="165"/>
  <c r="AL101" i="165"/>
  <c r="AV101" i="165"/>
  <c r="BA101" i="165" s="1"/>
  <c r="BO101" i="165"/>
  <c r="AU102" i="165"/>
  <c r="L104" i="165"/>
  <c r="N104" i="165" s="1"/>
  <c r="D104" i="165" s="1"/>
  <c r="L105" i="165"/>
  <c r="N105" i="165" s="1"/>
  <c r="D105" i="165" s="1"/>
  <c r="L106" i="165"/>
  <c r="N106" i="165" s="1"/>
  <c r="D106" i="165" s="1"/>
  <c r="L107" i="165"/>
  <c r="N107" i="165" s="1"/>
  <c r="D107" i="165" s="1"/>
  <c r="L108" i="165"/>
  <c r="N108" i="165" s="1"/>
  <c r="D108" i="165" s="1"/>
  <c r="L109" i="165"/>
  <c r="N109" i="165" s="1"/>
  <c r="D109" i="165" s="1"/>
  <c r="L110" i="165"/>
  <c r="N110" i="165" s="1"/>
  <c r="BI122" i="165"/>
  <c r="BQ122" i="165" s="1"/>
  <c r="AO124" i="165"/>
  <c r="L124" i="165"/>
  <c r="N124" i="165" s="1"/>
  <c r="BQ124" i="165" s="1"/>
  <c r="BO125" i="165"/>
  <c r="BO126" i="165"/>
  <c r="BN128" i="165"/>
  <c r="AU129" i="165"/>
  <c r="BO129" i="165"/>
  <c r="BO131" i="165"/>
  <c r="BO132" i="165"/>
  <c r="BO135" i="165"/>
  <c r="BO136" i="165"/>
  <c r="BN137" i="165"/>
  <c r="AU138" i="165"/>
  <c r="BO138" i="165"/>
  <c r="BO141" i="165"/>
  <c r="BO142" i="165"/>
  <c r="BO143" i="165"/>
  <c r="BO144" i="165"/>
  <c r="BO145" i="165"/>
  <c r="BO146" i="165"/>
  <c r="D153" i="165"/>
  <c r="BA154" i="165"/>
  <c r="BO156" i="165"/>
  <c r="D157" i="165"/>
  <c r="BA158" i="165"/>
  <c r="BO160" i="165"/>
  <c r="D161" i="165"/>
  <c r="BA162" i="165"/>
  <c r="BO164" i="165"/>
  <c r="D165" i="165"/>
  <c r="BA166" i="165"/>
  <c r="BO168" i="165"/>
  <c r="D169" i="165"/>
  <c r="AL170" i="165"/>
  <c r="K170" i="165"/>
  <c r="BA171" i="165"/>
  <c r="BO174" i="165"/>
  <c r="D175" i="165"/>
  <c r="BA176" i="165"/>
  <c r="BO178" i="165"/>
  <c r="D179" i="165"/>
  <c r="BA180" i="165"/>
  <c r="BO182" i="165"/>
  <c r="D183" i="165"/>
  <c r="BA184" i="165"/>
  <c r="AV200" i="165"/>
  <c r="BF200" i="165"/>
  <c r="BN200" i="165" s="1"/>
  <c r="BN203" i="165"/>
  <c r="AO218" i="165"/>
  <c r="L218" i="165"/>
  <c r="N218" i="165" s="1"/>
  <c r="D218" i="165" s="1"/>
  <c r="AO220" i="165"/>
  <c r="L220" i="165"/>
  <c r="N220" i="165" s="1"/>
  <c r="AO222" i="165"/>
  <c r="L222" i="165"/>
  <c r="N222" i="165" s="1"/>
  <c r="D222" i="165" s="1"/>
  <c r="BO228" i="165"/>
  <c r="BI228" i="165"/>
  <c r="BQ228" i="165" s="1"/>
  <c r="AL229" i="165"/>
  <c r="K229" i="165"/>
  <c r="D229" i="165" s="1"/>
  <c r="BO230" i="165"/>
  <c r="BI230" i="165"/>
  <c r="BQ230" i="165" s="1"/>
  <c r="BO234" i="165"/>
  <c r="BI234" i="165"/>
  <c r="BQ234" i="165" s="1"/>
  <c r="BO238" i="165"/>
  <c r="BI238" i="165"/>
  <c r="BQ238" i="165" s="1"/>
  <c r="BO242" i="165"/>
  <c r="BI242" i="165"/>
  <c r="BQ242" i="165" s="1"/>
  <c r="D244" i="165"/>
  <c r="BO246" i="165"/>
  <c r="BI246" i="165"/>
  <c r="BQ246" i="165" s="1"/>
  <c r="D248" i="165"/>
  <c r="BO250" i="165"/>
  <c r="BI250" i="165"/>
  <c r="BQ250" i="165" s="1"/>
  <c r="D252" i="165"/>
  <c r="BO254" i="165"/>
  <c r="BI254" i="165"/>
  <c r="BQ254" i="165" s="1"/>
  <c r="D256" i="165"/>
  <c r="BO258" i="165"/>
  <c r="BI258" i="165"/>
  <c r="BQ258" i="165" s="1"/>
  <c r="D260" i="165"/>
  <c r="BO262" i="165"/>
  <c r="BI262" i="165"/>
  <c r="BQ262" i="165" s="1"/>
  <c r="BO263" i="165"/>
  <c r="BI263" i="165"/>
  <c r="BQ263" i="165" s="1"/>
  <c r="BO264" i="165"/>
  <c r="BI264" i="165"/>
  <c r="BQ264" i="165" s="1"/>
  <c r="BO265" i="165"/>
  <c r="BI265" i="165"/>
  <c r="BQ265" i="165" s="1"/>
  <c r="AY270" i="165"/>
  <c r="BG270" i="165"/>
  <c r="AY271" i="165"/>
  <c r="BA271" i="165" s="1"/>
  <c r="BG271" i="165"/>
  <c r="AO309" i="165"/>
  <c r="L309" i="165"/>
  <c r="N309" i="165" s="1"/>
  <c r="D309" i="165" s="1"/>
  <c r="AO331" i="165"/>
  <c r="L331" i="165"/>
  <c r="N331" i="165" s="1"/>
  <c r="D331" i="165" s="1"/>
  <c r="D333" i="165"/>
  <c r="D335" i="165"/>
  <c r="D337" i="165"/>
  <c r="AO343" i="165"/>
  <c r="L343" i="165"/>
  <c r="N343" i="165" s="1"/>
  <c r="D343" i="165" s="1"/>
  <c r="D348" i="165"/>
  <c r="D349" i="165"/>
  <c r="D350" i="165"/>
  <c r="D351" i="165"/>
  <c r="D352" i="165"/>
  <c r="BO354" i="165"/>
  <c r="BI354" i="165"/>
  <c r="BQ354" i="165" s="1"/>
  <c r="BO356" i="165"/>
  <c r="BI356" i="165"/>
  <c r="BQ356" i="165" s="1"/>
  <c r="BO358" i="165"/>
  <c r="BI358" i="165"/>
  <c r="BQ358" i="165" s="1"/>
  <c r="BO360" i="165"/>
  <c r="BI360" i="165"/>
  <c r="BQ360" i="165" s="1"/>
  <c r="BO362" i="165"/>
  <c r="BI362" i="165"/>
  <c r="BQ362" i="165" s="1"/>
  <c r="BO364" i="165"/>
  <c r="BI364" i="165"/>
  <c r="BQ364" i="165" s="1"/>
  <c r="BO366" i="165"/>
  <c r="BI366" i="165"/>
  <c r="BQ366" i="165" s="1"/>
  <c r="BA34" i="165"/>
  <c r="BA37" i="165"/>
  <c r="BN44" i="165"/>
  <c r="BN106" i="165"/>
  <c r="BQ131" i="165"/>
  <c r="AV152" i="165"/>
  <c r="BF152" i="165"/>
  <c r="D154" i="165"/>
  <c r="BQ156" i="165"/>
  <c r="BQ164" i="165"/>
  <c r="BQ174" i="165"/>
  <c r="BQ182" i="165"/>
  <c r="D220" i="165"/>
  <c r="BO227" i="165"/>
  <c r="BI227" i="165"/>
  <c r="BQ227" i="165" s="1"/>
  <c r="BO233" i="165"/>
  <c r="BI233" i="165"/>
  <c r="BQ233" i="165" s="1"/>
  <c r="BO241" i="165"/>
  <c r="BI241" i="165"/>
  <c r="BQ241" i="165" s="1"/>
  <c r="BO249" i="165"/>
  <c r="BI249" i="165"/>
  <c r="BQ249" i="165" s="1"/>
  <c r="BO261" i="165"/>
  <c r="BI261" i="165"/>
  <c r="BQ261" i="165" s="1"/>
  <c r="AO334" i="165"/>
  <c r="L334" i="165"/>
  <c r="N334" i="165" s="1"/>
  <c r="BO350" i="165"/>
  <c r="BI350" i="165"/>
  <c r="BQ350" i="165" s="1"/>
  <c r="D354" i="165"/>
  <c r="D360" i="165"/>
  <c r="D362" i="165"/>
  <c r="D368" i="165"/>
  <c r="I9" i="165"/>
  <c r="D9" i="165" s="1"/>
  <c r="AL9" i="165"/>
  <c r="AV9" i="165"/>
  <c r="BA9" i="165" s="1"/>
  <c r="BD9" i="165"/>
  <c r="BL9" i="165" s="1"/>
  <c r="AL10" i="165"/>
  <c r="AV10" i="165"/>
  <c r="BA10" i="165" s="1"/>
  <c r="I11" i="165"/>
  <c r="D11" i="165" s="1"/>
  <c r="BA13" i="165"/>
  <c r="BA15" i="165"/>
  <c r="AV21" i="165"/>
  <c r="BA21" i="165" s="1"/>
  <c r="AV22" i="165"/>
  <c r="BA22" i="165" s="1"/>
  <c r="I24" i="165"/>
  <c r="D24" i="165" s="1"/>
  <c r="BK24" i="165"/>
  <c r="AV25" i="165"/>
  <c r="BA25" i="165" s="1"/>
  <c r="BI25" i="165"/>
  <c r="BQ25" i="165" s="1"/>
  <c r="AU32" i="165"/>
  <c r="BI41" i="165"/>
  <c r="BQ41" i="165" s="1"/>
  <c r="BI42" i="165"/>
  <c r="BQ42" i="165" s="1"/>
  <c r="AL43" i="165"/>
  <c r="BI43" i="165"/>
  <c r="BQ43" i="165" s="1"/>
  <c r="AJ44" i="165"/>
  <c r="J44" i="165" s="1"/>
  <c r="BM44" i="165" s="1"/>
  <c r="BK46" i="165"/>
  <c r="BA59" i="165"/>
  <c r="AO62" i="165"/>
  <c r="AY62" i="165"/>
  <c r="BA62" i="165" s="1"/>
  <c r="BK66" i="165"/>
  <c r="AS75" i="165"/>
  <c r="BA77" i="165"/>
  <c r="BA78" i="165"/>
  <c r="BA79" i="165"/>
  <c r="BA80" i="165"/>
  <c r="BA81" i="165"/>
  <c r="BA82" i="165"/>
  <c r="BA83" i="165"/>
  <c r="BA84" i="165"/>
  <c r="BA85" i="165"/>
  <c r="BA87" i="165"/>
  <c r="BA88" i="165"/>
  <c r="BI9" i="165"/>
  <c r="BQ9" i="165" s="1"/>
  <c r="J10" i="165"/>
  <c r="D10" i="165" s="1"/>
  <c r="BI10" i="165"/>
  <c r="BQ10" i="165" s="1"/>
  <c r="BI21" i="165"/>
  <c r="BQ21" i="165" s="1"/>
  <c r="BI22" i="165"/>
  <c r="BQ22" i="165" s="1"/>
  <c r="BI23" i="165"/>
  <c r="BQ23" i="165" s="1"/>
  <c r="AV26" i="165"/>
  <c r="BA26" i="165" s="1"/>
  <c r="BA40" i="165"/>
  <c r="BA41" i="165"/>
  <c r="BA42" i="165"/>
  <c r="BA43" i="165"/>
  <c r="I44" i="165"/>
  <c r="BO44" i="165"/>
  <c r="BI45" i="165"/>
  <c r="AI46" i="165"/>
  <c r="AS46" i="165"/>
  <c r="AV51" i="165"/>
  <c r="BA51" i="165" s="1"/>
  <c r="BP51" i="165"/>
  <c r="BL52" i="165"/>
  <c r="BP52" i="165"/>
  <c r="BL53" i="165"/>
  <c r="BP53" i="165"/>
  <c r="K56" i="165"/>
  <c r="D56" i="165" s="1"/>
  <c r="K57" i="165"/>
  <c r="D57" i="165" s="1"/>
  <c r="K58" i="165"/>
  <c r="D58" i="165" s="1"/>
  <c r="BA65" i="165"/>
  <c r="BA69" i="165"/>
  <c r="AI75" i="165"/>
  <c r="AT75" i="165"/>
  <c r="BE75" i="165" s="1"/>
  <c r="BM75" i="165" s="1"/>
  <c r="D76" i="165"/>
  <c r="D77" i="165"/>
  <c r="D78" i="165"/>
  <c r="D79" i="165"/>
  <c r="D80" i="165"/>
  <c r="D81" i="165"/>
  <c r="D82" i="165"/>
  <c r="D83" i="165"/>
  <c r="D84" i="165"/>
  <c r="D85" i="165"/>
  <c r="D86" i="165"/>
  <c r="D87" i="165"/>
  <c r="D88" i="165"/>
  <c r="D89" i="165"/>
  <c r="D90" i="165"/>
  <c r="AL90" i="165"/>
  <c r="AV90" i="165"/>
  <c r="BA90" i="165" s="1"/>
  <c r="BA91" i="165"/>
  <c r="BK91" i="165"/>
  <c r="D92" i="165"/>
  <c r="AL92" i="165"/>
  <c r="AV92" i="165"/>
  <c r="BA92" i="165" s="1"/>
  <c r="BA93" i="165"/>
  <c r="BK93" i="165"/>
  <c r="D94" i="165"/>
  <c r="AL94" i="165"/>
  <c r="AV94" i="165"/>
  <c r="BA94" i="165" s="1"/>
  <c r="N98" i="165"/>
  <c r="BQ98" i="165" s="1"/>
  <c r="BO98" i="165"/>
  <c r="BI99" i="165"/>
  <c r="N102" i="165"/>
  <c r="BQ102" i="165" s="1"/>
  <c r="BO102" i="165"/>
  <c r="BA104" i="165"/>
  <c r="BA105" i="165"/>
  <c r="BA106" i="165"/>
  <c r="BA107" i="165"/>
  <c r="BA108" i="165"/>
  <c r="BA109" i="165"/>
  <c r="BA110" i="165"/>
  <c r="N121" i="165"/>
  <c r="D121" i="165" s="1"/>
  <c r="AY122" i="165"/>
  <c r="BM122" i="165"/>
  <c r="N123" i="165"/>
  <c r="D123" i="165" s="1"/>
  <c r="BQ127" i="165"/>
  <c r="BQ128" i="165"/>
  <c r="BQ137" i="165"/>
  <c r="AL140" i="165"/>
  <c r="AL151" i="165"/>
  <c r="K151" i="165"/>
  <c r="D151" i="165" s="1"/>
  <c r="AL152" i="165"/>
  <c r="K152" i="165"/>
  <c r="D152" i="165" s="1"/>
  <c r="BA153" i="165"/>
  <c r="BO155" i="165"/>
  <c r="BM155" i="165"/>
  <c r="D156" i="165"/>
  <c r="BA157" i="165"/>
  <c r="BO159" i="165"/>
  <c r="BM159" i="165"/>
  <c r="D160" i="165"/>
  <c r="BA161" i="165"/>
  <c r="BO163" i="165"/>
  <c r="BM163" i="165"/>
  <c r="D164" i="165"/>
  <c r="BA165" i="165"/>
  <c r="BO167" i="165"/>
  <c r="BM167" i="165"/>
  <c r="D168" i="165"/>
  <c r="BA169" i="165"/>
  <c r="BQ170" i="165"/>
  <c r="AV172" i="165"/>
  <c r="BA172" i="165" s="1"/>
  <c r="BF172" i="165"/>
  <c r="BM172" i="165"/>
  <c r="BO173" i="165"/>
  <c r="BM173" i="165"/>
  <c r="D174" i="165"/>
  <c r="BA175" i="165"/>
  <c r="BO177" i="165"/>
  <c r="BM177" i="165"/>
  <c r="D178" i="165"/>
  <c r="BA179" i="165"/>
  <c r="BO181" i="165"/>
  <c r="BM181" i="165"/>
  <c r="D182" i="165"/>
  <c r="BA183" i="165"/>
  <c r="BF189" i="165"/>
  <c r="AV189" i="165"/>
  <c r="BA189" i="165" s="1"/>
  <c r="BF197" i="165"/>
  <c r="AV197" i="165"/>
  <c r="BA197" i="165" s="1"/>
  <c r="N199" i="165"/>
  <c r="D199" i="165" s="1"/>
  <c r="BA201" i="165"/>
  <c r="BO201" i="165"/>
  <c r="BI201" i="165"/>
  <c r="BQ201" i="165" s="1"/>
  <c r="N203" i="165"/>
  <c r="D203" i="165" s="1"/>
  <c r="D227" i="165"/>
  <c r="D233" i="165"/>
  <c r="D237" i="165"/>
  <c r="D241" i="165"/>
  <c r="D245" i="165"/>
  <c r="D249" i="165"/>
  <c r="D253" i="165"/>
  <c r="D257" i="165"/>
  <c r="D261" i="165"/>
  <c r="AO267" i="165"/>
  <c r="L267" i="165"/>
  <c r="N267" i="165" s="1"/>
  <c r="D267" i="165" s="1"/>
  <c r="BA269" i="165"/>
  <c r="AO272" i="165"/>
  <c r="L272" i="165"/>
  <c r="N272" i="165" s="1"/>
  <c r="D272" i="165" s="1"/>
  <c r="AO304" i="165"/>
  <c r="L304" i="165"/>
  <c r="N304" i="165" s="1"/>
  <c r="D304" i="165" s="1"/>
  <c r="AO310" i="165"/>
  <c r="L310" i="165"/>
  <c r="N310" i="165" s="1"/>
  <c r="D310" i="165" s="1"/>
  <c r="D332" i="165"/>
  <c r="AO344" i="165"/>
  <c r="L344" i="165"/>
  <c r="N344" i="165" s="1"/>
  <c r="D344" i="165" s="1"/>
  <c r="BO352" i="165"/>
  <c r="BI352" i="165"/>
  <c r="BQ352" i="165" s="1"/>
  <c r="BL42" i="165"/>
  <c r="BQ66" i="165"/>
  <c r="D95" i="165"/>
  <c r="BO100" i="165"/>
  <c r="D110" i="165"/>
  <c r="BD128" i="165"/>
  <c r="AV128" i="165"/>
  <c r="BA128" i="165" s="1"/>
  <c r="BQ136" i="165"/>
  <c r="D166" i="165"/>
  <c r="BO169" i="165"/>
  <c r="D170" i="165"/>
  <c r="BO179" i="165"/>
  <c r="AE998" i="165"/>
  <c r="AQ998" i="165"/>
  <c r="AV44" i="165"/>
  <c r="BA44" i="165" s="1"/>
  <c r="N45" i="165"/>
  <c r="BO45" i="165"/>
  <c r="N46" i="165"/>
  <c r="BQ46" i="165" s="1"/>
  <c r="BP46" i="165"/>
  <c r="BL47" i="165"/>
  <c r="BP47" i="165"/>
  <c r="BL48" i="165"/>
  <c r="BP48" i="165"/>
  <c r="BL49" i="165"/>
  <c r="BP49" i="165"/>
  <c r="BM56" i="165"/>
  <c r="BI56" i="165"/>
  <c r="BQ56" i="165" s="1"/>
  <c r="BM57" i="165"/>
  <c r="BI57" i="165"/>
  <c r="BQ57" i="165" s="1"/>
  <c r="BM58" i="165"/>
  <c r="BI58" i="165"/>
  <c r="BQ58" i="165" s="1"/>
  <c r="BL60" i="165"/>
  <c r="BP60" i="165"/>
  <c r="BL61" i="165"/>
  <c r="BP61" i="165"/>
  <c r="K66" i="165"/>
  <c r="BN66" i="165" s="1"/>
  <c r="D69" i="165"/>
  <c r="BA70" i="165"/>
  <c r="BD73" i="165"/>
  <c r="BL73" i="165" s="1"/>
  <c r="AV73" i="165"/>
  <c r="BA73" i="165" s="1"/>
  <c r="BI73" i="165"/>
  <c r="BQ73" i="165" s="1"/>
  <c r="BI74" i="165"/>
  <c r="BQ74" i="165" s="1"/>
  <c r="BI75" i="165"/>
  <c r="BQ75" i="165" s="1"/>
  <c r="BI76" i="165"/>
  <c r="BQ76" i="165" s="1"/>
  <c r="BI77" i="165"/>
  <c r="BQ77" i="165" s="1"/>
  <c r="BI78" i="165"/>
  <c r="BQ78" i="165" s="1"/>
  <c r="BI79" i="165"/>
  <c r="BQ79" i="165" s="1"/>
  <c r="BI80" i="165"/>
  <c r="BQ80" i="165" s="1"/>
  <c r="BI81" i="165"/>
  <c r="BQ81" i="165" s="1"/>
  <c r="BI82" i="165"/>
  <c r="BQ82" i="165" s="1"/>
  <c r="BI83" i="165"/>
  <c r="BQ83" i="165" s="1"/>
  <c r="BI84" i="165"/>
  <c r="BQ84" i="165" s="1"/>
  <c r="BI85" i="165"/>
  <c r="BQ85" i="165" s="1"/>
  <c r="BI86" i="165"/>
  <c r="BQ86" i="165" s="1"/>
  <c r="BI87" i="165"/>
  <c r="BQ87" i="165" s="1"/>
  <c r="BI88" i="165"/>
  <c r="BQ88" i="165" s="1"/>
  <c r="BI89" i="165"/>
  <c r="BQ89" i="165" s="1"/>
  <c r="BO90" i="165"/>
  <c r="BI91" i="165"/>
  <c r="BQ91" i="165" s="1"/>
  <c r="BO92" i="165"/>
  <c r="BI93" i="165"/>
  <c r="BQ93" i="165" s="1"/>
  <c r="BO94" i="165"/>
  <c r="BI96" i="165"/>
  <c r="BQ96" i="165" s="1"/>
  <c r="N99" i="165"/>
  <c r="D99" i="165" s="1"/>
  <c r="BO99" i="165"/>
  <c r="BI100" i="165"/>
  <c r="BQ100" i="165" s="1"/>
  <c r="BN101" i="165"/>
  <c r="N112" i="165"/>
  <c r="D112" i="165" s="1"/>
  <c r="BK112" i="165"/>
  <c r="BO112" i="165"/>
  <c r="BI112" i="165"/>
  <c r="D113" i="165"/>
  <c r="N113" i="165"/>
  <c r="BK113" i="165"/>
  <c r="BO113" i="165"/>
  <c r="BI113" i="165"/>
  <c r="BQ113" i="165" s="1"/>
  <c r="N114" i="165"/>
  <c r="D114" i="165" s="1"/>
  <c r="BK114" i="165"/>
  <c r="BO114" i="165"/>
  <c r="BI114" i="165"/>
  <c r="N115" i="165"/>
  <c r="D115" i="165" s="1"/>
  <c r="BK115" i="165"/>
  <c r="N116" i="165"/>
  <c r="D116" i="165" s="1"/>
  <c r="BK116" i="165"/>
  <c r="BO116" i="165"/>
  <c r="BI116" i="165"/>
  <c r="N117" i="165"/>
  <c r="D117" i="165" s="1"/>
  <c r="BK117" i="165"/>
  <c r="BO117" i="165"/>
  <c r="BI117" i="165"/>
  <c r="N118" i="165"/>
  <c r="D118" i="165" s="1"/>
  <c r="BK118" i="165"/>
  <c r="BO118" i="165"/>
  <c r="BI118" i="165"/>
  <c r="N119" i="165"/>
  <c r="D119" i="165" s="1"/>
  <c r="BK119" i="165"/>
  <c r="N120" i="165"/>
  <c r="D120" i="165" s="1"/>
  <c r="AO122" i="165"/>
  <c r="BA122" i="165"/>
  <c r="AL125" i="165"/>
  <c r="I125" i="165"/>
  <c r="D125" i="165" s="1"/>
  <c r="BN125" i="165"/>
  <c r="AL126" i="165"/>
  <c r="I126" i="165"/>
  <c r="D126" i="165" s="1"/>
  <c r="BN126" i="165"/>
  <c r="BO127" i="165"/>
  <c r="BN130" i="165"/>
  <c r="AL131" i="165"/>
  <c r="I131" i="165"/>
  <c r="D131" i="165" s="1"/>
  <c r="BN131" i="165"/>
  <c r="AL132" i="165"/>
  <c r="I132" i="165"/>
  <c r="D132" i="165" s="1"/>
  <c r="BN132" i="165"/>
  <c r="BN133" i="165"/>
  <c r="BN134" i="165"/>
  <c r="BA135" i="165"/>
  <c r="BN135" i="165"/>
  <c r="AL136" i="165"/>
  <c r="I136" i="165"/>
  <c r="D136" i="165" s="1"/>
  <c r="BN136" i="165"/>
  <c r="BO137" i="165"/>
  <c r="BA141" i="165"/>
  <c r="BN141" i="165"/>
  <c r="BA142" i="165"/>
  <c r="BN142" i="165"/>
  <c r="BA143" i="165"/>
  <c r="BN143" i="165"/>
  <c r="BA144" i="165"/>
  <c r="BN144" i="165"/>
  <c r="BA145" i="165"/>
  <c r="BN145" i="165"/>
  <c r="BA146" i="165"/>
  <c r="BN146" i="165"/>
  <c r="BK147" i="165"/>
  <c r="BK148" i="165"/>
  <c r="BK149" i="165"/>
  <c r="BQ151" i="165"/>
  <c r="BQ152" i="165"/>
  <c r="BI153" i="165"/>
  <c r="BQ153" i="165" s="1"/>
  <c r="BO154" i="165"/>
  <c r="BM154" i="165"/>
  <c r="D155" i="165"/>
  <c r="BI157" i="165"/>
  <c r="BQ157" i="165" s="1"/>
  <c r="BO158" i="165"/>
  <c r="BM158" i="165"/>
  <c r="D159" i="165"/>
  <c r="BI161" i="165"/>
  <c r="BQ161" i="165" s="1"/>
  <c r="BO162" i="165"/>
  <c r="BM162" i="165"/>
  <c r="D163" i="165"/>
  <c r="BI165" i="165"/>
  <c r="BQ165" i="165" s="1"/>
  <c r="BO166" i="165"/>
  <c r="BM166" i="165"/>
  <c r="D167" i="165"/>
  <c r="BI169" i="165"/>
  <c r="BQ169" i="165" s="1"/>
  <c r="AV170" i="165"/>
  <c r="BF170" i="165"/>
  <c r="BN170" i="165" s="1"/>
  <c r="BM170" i="165"/>
  <c r="BO171" i="165"/>
  <c r="BM171" i="165"/>
  <c r="D173" i="165"/>
  <c r="BI175" i="165"/>
  <c r="BQ175" i="165" s="1"/>
  <c r="BO176" i="165"/>
  <c r="BM176" i="165"/>
  <c r="D177" i="165"/>
  <c r="BI179" i="165"/>
  <c r="BQ179" i="165" s="1"/>
  <c r="BO180" i="165"/>
  <c r="BM180" i="165"/>
  <c r="D181" i="165"/>
  <c r="BI183" i="165"/>
  <c r="BQ183" i="165" s="1"/>
  <c r="BO184" i="165"/>
  <c r="BM184" i="165"/>
  <c r="D185" i="165"/>
  <c r="BK186" i="165"/>
  <c r="BK187" i="165"/>
  <c r="BK188" i="165"/>
  <c r="K189" i="165"/>
  <c r="D189" i="165" s="1"/>
  <c r="AL189" i="165"/>
  <c r="BO189" i="165"/>
  <c r="BI189" i="165"/>
  <c r="BQ189" i="165" s="1"/>
  <c r="BK190" i="165"/>
  <c r="BK191" i="165"/>
  <c r="BK192" i="165"/>
  <c r="BK193" i="165"/>
  <c r="BK194" i="165"/>
  <c r="BK195" i="165"/>
  <c r="BK196" i="165"/>
  <c r="K197" i="165"/>
  <c r="D197" i="165" s="1"/>
  <c r="AL197" i="165"/>
  <c r="BO197" i="165"/>
  <c r="BI197" i="165"/>
  <c r="BQ197" i="165" s="1"/>
  <c r="AV198" i="165"/>
  <c r="BA198" i="165" s="1"/>
  <c r="BF198" i="165"/>
  <c r="BN198" i="165" s="1"/>
  <c r="BA200" i="165"/>
  <c r="D201" i="165"/>
  <c r="BN201" i="165"/>
  <c r="AV202" i="165"/>
  <c r="BA202" i="165" s="1"/>
  <c r="BF202" i="165"/>
  <c r="BN202" i="165" s="1"/>
  <c r="L204" i="165"/>
  <c r="N204" i="165" s="1"/>
  <c r="D204" i="165" s="1"/>
  <c r="L205" i="165"/>
  <c r="N205" i="165" s="1"/>
  <c r="D205" i="165" s="1"/>
  <c r="L206" i="165"/>
  <c r="N206" i="165" s="1"/>
  <c r="D206" i="165" s="1"/>
  <c r="L207" i="165"/>
  <c r="N207" i="165" s="1"/>
  <c r="D207" i="165" s="1"/>
  <c r="L208" i="165"/>
  <c r="N208" i="165" s="1"/>
  <c r="D208" i="165" s="1"/>
  <c r="L209" i="165"/>
  <c r="N209" i="165" s="1"/>
  <c r="D209" i="165" s="1"/>
  <c r="L210" i="165"/>
  <c r="N210" i="165" s="1"/>
  <c r="D210" i="165" s="1"/>
  <c r="L211" i="165"/>
  <c r="N211" i="165" s="1"/>
  <c r="D211" i="165" s="1"/>
  <c r="L212" i="165"/>
  <c r="N212" i="165" s="1"/>
  <c r="D212" i="165" s="1"/>
  <c r="L213" i="165"/>
  <c r="N213" i="165" s="1"/>
  <c r="D213" i="165" s="1"/>
  <c r="L214" i="165"/>
  <c r="N214" i="165" s="1"/>
  <c r="D214" i="165" s="1"/>
  <c r="L215" i="165"/>
  <c r="N215" i="165" s="1"/>
  <c r="D215" i="165" s="1"/>
  <c r="L216" i="165"/>
  <c r="N216" i="165" s="1"/>
  <c r="D216" i="165" s="1"/>
  <c r="AO217" i="165"/>
  <c r="L217" i="165"/>
  <c r="N217" i="165" s="1"/>
  <c r="D217" i="165" s="1"/>
  <c r="AO219" i="165"/>
  <c r="L219" i="165"/>
  <c r="N219" i="165" s="1"/>
  <c r="D219" i="165" s="1"/>
  <c r="AO221" i="165"/>
  <c r="L221" i="165"/>
  <c r="N221" i="165" s="1"/>
  <c r="D221" i="165" s="1"/>
  <c r="AO223" i="165"/>
  <c r="L223" i="165"/>
  <c r="N223" i="165" s="1"/>
  <c r="D223" i="165" s="1"/>
  <c r="D228" i="165"/>
  <c r="AV229" i="165"/>
  <c r="BA229" i="165" s="1"/>
  <c r="BF229" i="165"/>
  <c r="BN229" i="165" s="1"/>
  <c r="D230" i="165"/>
  <c r="D234" i="165"/>
  <c r="D238" i="165"/>
  <c r="AO268" i="165"/>
  <c r="L268" i="165"/>
  <c r="N268" i="165" s="1"/>
  <c r="D268" i="165" s="1"/>
  <c r="AO270" i="165"/>
  <c r="L270" i="165"/>
  <c r="N270" i="165" s="1"/>
  <c r="D270" i="165" s="1"/>
  <c r="AO271" i="165"/>
  <c r="L271" i="165"/>
  <c r="N271" i="165" s="1"/>
  <c r="D271" i="165" s="1"/>
  <c r="AO305" i="165"/>
  <c r="L305" i="165"/>
  <c r="N305" i="165" s="1"/>
  <c r="D305" i="165" s="1"/>
  <c r="D306" i="165"/>
  <c r="D308" i="165"/>
  <c r="AO328" i="165"/>
  <c r="L328" i="165"/>
  <c r="N328" i="165" s="1"/>
  <c r="D328" i="165" s="1"/>
  <c r="D334" i="165"/>
  <c r="D336" i="165"/>
  <c r="AO339" i="165"/>
  <c r="L339" i="165"/>
  <c r="N339" i="165" s="1"/>
  <c r="D339" i="165" s="1"/>
  <c r="D340" i="165"/>
  <c r="D342" i="165"/>
  <c r="AO345" i="165"/>
  <c r="L345" i="165"/>
  <c r="N345" i="165" s="1"/>
  <c r="D345" i="165" s="1"/>
  <c r="D346" i="165"/>
  <c r="BO353" i="165"/>
  <c r="BI353" i="165"/>
  <c r="BQ353" i="165" s="1"/>
  <c r="BO355" i="165"/>
  <c r="BI355" i="165"/>
  <c r="BQ355" i="165" s="1"/>
  <c r="BO357" i="165"/>
  <c r="BI357" i="165"/>
  <c r="BQ357" i="165" s="1"/>
  <c r="BO359" i="165"/>
  <c r="BI359" i="165"/>
  <c r="BQ359" i="165" s="1"/>
  <c r="BO361" i="165"/>
  <c r="BI361" i="165"/>
  <c r="BQ361" i="165" s="1"/>
  <c r="BO363" i="165"/>
  <c r="BI363" i="165"/>
  <c r="BQ363" i="165" s="1"/>
  <c r="BO365" i="165"/>
  <c r="BI365" i="165"/>
  <c r="BQ365" i="165" s="1"/>
  <c r="BO367" i="165"/>
  <c r="BI367" i="165"/>
  <c r="BQ367" i="165" s="1"/>
  <c r="BA270" i="165"/>
  <c r="BA331" i="165"/>
  <c r="BI397" i="165"/>
  <c r="BG406" i="165"/>
  <c r="AY406" i="165"/>
  <c r="L408" i="165"/>
  <c r="N408" i="165" s="1"/>
  <c r="D408" i="165" s="1"/>
  <c r="AO408" i="165"/>
  <c r="BG410" i="165"/>
  <c r="AY410" i="165"/>
  <c r="L412" i="165"/>
  <c r="N412" i="165" s="1"/>
  <c r="D412" i="165" s="1"/>
  <c r="AO412" i="165"/>
  <c r="BG414" i="165"/>
  <c r="AY414" i="165"/>
  <c r="BG418" i="165"/>
  <c r="AY418" i="165"/>
  <c r="BA418" i="165" s="1"/>
  <c r="L420" i="165"/>
  <c r="N420" i="165" s="1"/>
  <c r="D420" i="165" s="1"/>
  <c r="AO420" i="165"/>
  <c r="BG422" i="165"/>
  <c r="AY422" i="165"/>
  <c r="BA422" i="165" s="1"/>
  <c r="L424" i="165"/>
  <c r="N424" i="165" s="1"/>
  <c r="D424" i="165" s="1"/>
  <c r="AO424" i="165"/>
  <c r="BG426" i="165"/>
  <c r="AY426" i="165"/>
  <c r="BA426" i="165" s="1"/>
  <c r="L428" i="165"/>
  <c r="N428" i="165" s="1"/>
  <c r="D428" i="165" s="1"/>
  <c r="AO428" i="165"/>
  <c r="BG430" i="165"/>
  <c r="AY430" i="165"/>
  <c r="BA430" i="165" s="1"/>
  <c r="L432" i="165"/>
  <c r="N432" i="165" s="1"/>
  <c r="D432" i="165" s="1"/>
  <c r="AO432" i="165"/>
  <c r="BG434" i="165"/>
  <c r="AY434" i="165"/>
  <c r="BA434" i="165" s="1"/>
  <c r="L436" i="165"/>
  <c r="N436" i="165" s="1"/>
  <c r="D436" i="165" s="1"/>
  <c r="AO436" i="165"/>
  <c r="BG438" i="165"/>
  <c r="AY438" i="165"/>
  <c r="BA438" i="165" s="1"/>
  <c r="L440" i="165"/>
  <c r="N440" i="165" s="1"/>
  <c r="D440" i="165" s="1"/>
  <c r="AO440" i="165"/>
  <c r="AY445" i="165"/>
  <c r="BA445" i="165" s="1"/>
  <c r="BG445" i="165"/>
  <c r="AY458" i="165"/>
  <c r="BG458" i="165"/>
  <c r="AO459" i="165"/>
  <c r="L459" i="165"/>
  <c r="N459" i="165" s="1"/>
  <c r="D459" i="165" s="1"/>
  <c r="AY462" i="165"/>
  <c r="BA462" i="165" s="1"/>
  <c r="BG462" i="165"/>
  <c r="AO463" i="165"/>
  <c r="L463" i="165"/>
  <c r="N463" i="165" s="1"/>
  <c r="D463" i="165" s="1"/>
  <c r="AW506" i="165"/>
  <c r="AY506" i="165" s="1"/>
  <c r="BA506" i="165" s="1"/>
  <c r="AU517" i="165"/>
  <c r="AV517" i="165" s="1"/>
  <c r="BA517" i="165" s="1"/>
  <c r="BN529" i="165"/>
  <c r="BI552" i="165"/>
  <c r="BQ552" i="165" s="1"/>
  <c r="BP552" i="165"/>
  <c r="BA140" i="165"/>
  <c r="AW147" i="165"/>
  <c r="AW148" i="165"/>
  <c r="AW149" i="165"/>
  <c r="AW150" i="165"/>
  <c r="AY150" i="165" s="1"/>
  <c r="BA150" i="165" s="1"/>
  <c r="BA152" i="165"/>
  <c r="BA170" i="165"/>
  <c r="AW186" i="165"/>
  <c r="AW187" i="165"/>
  <c r="AW188" i="165"/>
  <c r="AW190" i="165"/>
  <c r="AW191" i="165"/>
  <c r="AW192" i="165"/>
  <c r="AW193" i="165"/>
  <c r="AW194" i="165"/>
  <c r="AW195" i="165"/>
  <c r="AW196" i="165"/>
  <c r="AW204" i="165"/>
  <c r="AW205" i="165"/>
  <c r="AW206" i="165"/>
  <c r="AW207" i="165"/>
  <c r="AW208" i="165"/>
  <c r="AW209" i="165"/>
  <c r="AW210" i="165"/>
  <c r="AW211" i="165"/>
  <c r="AW212" i="165"/>
  <c r="AW213" i="165"/>
  <c r="AW214" i="165"/>
  <c r="AW215" i="165"/>
  <c r="AW216" i="165"/>
  <c r="AW217" i="165"/>
  <c r="AW218" i="165"/>
  <c r="AW219" i="165"/>
  <c r="AW220" i="165"/>
  <c r="AW221" i="165"/>
  <c r="AW222" i="165"/>
  <c r="AW223" i="165"/>
  <c r="BK224" i="165"/>
  <c r="AW266" i="165"/>
  <c r="AW267" i="165"/>
  <c r="AW268" i="165"/>
  <c r="AO269" i="165"/>
  <c r="AW272" i="165"/>
  <c r="AY272" i="165" s="1"/>
  <c r="BA272" i="165" s="1"/>
  <c r="AW304" i="165"/>
  <c r="AW305" i="165"/>
  <c r="AW306" i="165"/>
  <c r="AL307" i="165"/>
  <c r="AV307" i="165"/>
  <c r="BA307" i="165" s="1"/>
  <c r="AW308" i="165"/>
  <c r="AW309" i="165"/>
  <c r="AW310" i="165"/>
  <c r="AY311" i="165"/>
  <c r="BA311" i="165" s="1"/>
  <c r="AW328" i="165"/>
  <c r="AY328" i="165" s="1"/>
  <c r="BA328" i="165" s="1"/>
  <c r="D329" i="165"/>
  <c r="AO330" i="165"/>
  <c r="AW332" i="165"/>
  <c r="AY332" i="165" s="1"/>
  <c r="BA332" i="165" s="1"/>
  <c r="AW334" i="165"/>
  <c r="AY334" i="165" s="1"/>
  <c r="BA334" i="165" s="1"/>
  <c r="AW336" i="165"/>
  <c r="AY336" i="165" s="1"/>
  <c r="BA336" i="165" s="1"/>
  <c r="AL338" i="165"/>
  <c r="AV338" i="165"/>
  <c r="BA338" i="165" s="1"/>
  <c r="AW339" i="165"/>
  <c r="AW340" i="165"/>
  <c r="AL341" i="165"/>
  <c r="AV341" i="165"/>
  <c r="BA341" i="165" s="1"/>
  <c r="AW342" i="165"/>
  <c r="AW343" i="165"/>
  <c r="AW344" i="165"/>
  <c r="AW345" i="165"/>
  <c r="AW346" i="165"/>
  <c r="BA369" i="165"/>
  <c r="BA371" i="165"/>
  <c r="BA373" i="165"/>
  <c r="BA375" i="165"/>
  <c r="BA377" i="165"/>
  <c r="BA378" i="165"/>
  <c r="D379" i="165"/>
  <c r="BO379" i="165"/>
  <c r="BA380" i="165"/>
  <c r="D381" i="165"/>
  <c r="BO381" i="165"/>
  <c r="BA382" i="165"/>
  <c r="D383" i="165"/>
  <c r="BO383" i="165"/>
  <c r="BA384" i="165"/>
  <c r="D385" i="165"/>
  <c r="BO385" i="165"/>
  <c r="BA386" i="165"/>
  <c r="D387" i="165"/>
  <c r="BO387" i="165"/>
  <c r="BA388" i="165"/>
  <c r="D389" i="165"/>
  <c r="BO389" i="165"/>
  <c r="BA390" i="165"/>
  <c r="D391" i="165"/>
  <c r="BO391" i="165"/>
  <c r="BA392" i="165"/>
  <c r="D393" i="165"/>
  <c r="BO393" i="165"/>
  <c r="BA394" i="165"/>
  <c r="D395" i="165"/>
  <c r="BO395" i="165"/>
  <c r="BA396" i="165"/>
  <c r="BA399" i="165"/>
  <c r="D401" i="165"/>
  <c r="BA403" i="165"/>
  <c r="BG405" i="165"/>
  <c r="AY405" i="165"/>
  <c r="L407" i="165"/>
  <c r="N407" i="165" s="1"/>
  <c r="D407" i="165" s="1"/>
  <c r="AO407" i="165"/>
  <c r="BG409" i="165"/>
  <c r="AY409" i="165"/>
  <c r="BA409" i="165" s="1"/>
  <c r="L411" i="165"/>
  <c r="N411" i="165" s="1"/>
  <c r="D411" i="165" s="1"/>
  <c r="AO411" i="165"/>
  <c r="BG413" i="165"/>
  <c r="AY413" i="165"/>
  <c r="L415" i="165"/>
  <c r="N415" i="165" s="1"/>
  <c r="D415" i="165" s="1"/>
  <c r="AO415" i="165"/>
  <c r="BG417" i="165"/>
  <c r="AY417" i="165"/>
  <c r="BA417" i="165" s="1"/>
  <c r="L419" i="165"/>
  <c r="N419" i="165" s="1"/>
  <c r="D419" i="165" s="1"/>
  <c r="AO419" i="165"/>
  <c r="BG421" i="165"/>
  <c r="AY421" i="165"/>
  <c r="L423" i="165"/>
  <c r="N423" i="165" s="1"/>
  <c r="D423" i="165" s="1"/>
  <c r="AO423" i="165"/>
  <c r="BG425" i="165"/>
  <c r="AY425" i="165"/>
  <c r="BA425" i="165" s="1"/>
  <c r="L427" i="165"/>
  <c r="N427" i="165" s="1"/>
  <c r="D427" i="165" s="1"/>
  <c r="AO427" i="165"/>
  <c r="BG429" i="165"/>
  <c r="AY429" i="165"/>
  <c r="L431" i="165"/>
  <c r="N431" i="165" s="1"/>
  <c r="D431" i="165" s="1"/>
  <c r="AO431" i="165"/>
  <c r="BG433" i="165"/>
  <c r="AY433" i="165"/>
  <c r="BA433" i="165" s="1"/>
  <c r="L435" i="165"/>
  <c r="N435" i="165" s="1"/>
  <c r="D435" i="165" s="1"/>
  <c r="AO435" i="165"/>
  <c r="BG437" i="165"/>
  <c r="AY437" i="165"/>
  <c r="L439" i="165"/>
  <c r="N439" i="165" s="1"/>
  <c r="D439" i="165" s="1"/>
  <c r="AO439" i="165"/>
  <c r="AO443" i="165"/>
  <c r="L443" i="165"/>
  <c r="N443" i="165" s="1"/>
  <c r="D443" i="165" s="1"/>
  <c r="AO445" i="165"/>
  <c r="L445" i="165"/>
  <c r="N445" i="165" s="1"/>
  <c r="D445" i="165" s="1"/>
  <c r="BP445" i="165"/>
  <c r="AY457" i="165"/>
  <c r="BA457" i="165" s="1"/>
  <c r="BG457" i="165"/>
  <c r="AO458" i="165"/>
  <c r="L458" i="165"/>
  <c r="N458" i="165" s="1"/>
  <c r="BP458" i="165"/>
  <c r="BL459" i="165"/>
  <c r="AY461" i="165"/>
  <c r="BA461" i="165" s="1"/>
  <c r="BG461" i="165"/>
  <c r="AO462" i="165"/>
  <c r="L462" i="165"/>
  <c r="N462" i="165" s="1"/>
  <c r="D462" i="165" s="1"/>
  <c r="BP462" i="165"/>
  <c r="BL463" i="165"/>
  <c r="AY465" i="165"/>
  <c r="BA465" i="165" s="1"/>
  <c r="BG465" i="165"/>
  <c r="AO466" i="165"/>
  <c r="L466" i="165"/>
  <c r="N466" i="165" s="1"/>
  <c r="D466" i="165" s="1"/>
  <c r="BP468" i="165"/>
  <c r="BL469" i="165"/>
  <c r="BL471" i="165"/>
  <c r="BO473" i="165"/>
  <c r="BI474" i="165"/>
  <c r="BO474" i="165"/>
  <c r="BA475" i="165"/>
  <c r="BL476" i="165"/>
  <c r="BK477" i="165"/>
  <c r="BQ480" i="165"/>
  <c r="BA494" i="165"/>
  <c r="D496" i="165"/>
  <c r="BN496" i="165"/>
  <c r="BQ527" i="165"/>
  <c r="BN530" i="165"/>
  <c r="BQ532" i="165"/>
  <c r="BI540" i="165"/>
  <c r="BQ540" i="165" s="1"/>
  <c r="BP540" i="165"/>
  <c r="BI556" i="165"/>
  <c r="BQ556" i="165" s="1"/>
  <c r="BP556" i="165"/>
  <c r="AL573" i="165"/>
  <c r="K573" i="165"/>
  <c r="D573" i="165" s="1"/>
  <c r="D574" i="165"/>
  <c r="AL574" i="165"/>
  <c r="K574" i="165"/>
  <c r="AL576" i="165"/>
  <c r="K576" i="165"/>
  <c r="D576" i="165" s="1"/>
  <c r="AV578" i="165"/>
  <c r="BF578" i="165"/>
  <c r="AL580" i="165"/>
  <c r="I580" i="165"/>
  <c r="D580" i="165" s="1"/>
  <c r="BD582" i="165"/>
  <c r="AV582" i="165"/>
  <c r="AL586" i="165"/>
  <c r="I586" i="165"/>
  <c r="D586" i="165" s="1"/>
  <c r="BD588" i="165"/>
  <c r="AV588" i="165"/>
  <c r="AL590" i="165"/>
  <c r="I590" i="165"/>
  <c r="D590" i="165" s="1"/>
  <c r="BD592" i="165"/>
  <c r="AV592" i="165"/>
  <c r="AL594" i="165"/>
  <c r="I594" i="165"/>
  <c r="D594" i="165" s="1"/>
  <c r="AV601" i="165"/>
  <c r="BF601" i="165"/>
  <c r="D602" i="165"/>
  <c r="AL602" i="165"/>
  <c r="K602" i="165"/>
  <c r="AV603" i="165"/>
  <c r="BF603" i="165"/>
  <c r="BF605" i="165"/>
  <c r="AV605" i="165"/>
  <c r="BF606" i="165"/>
  <c r="AV606" i="165"/>
  <c r="BA606" i="165" s="1"/>
  <c r="BF607" i="165"/>
  <c r="AV607" i="165"/>
  <c r="BF608" i="165"/>
  <c r="AV608" i="165"/>
  <c r="BF609" i="165"/>
  <c r="AV609" i="165"/>
  <c r="BF610" i="165"/>
  <c r="AV610" i="165"/>
  <c r="BA610" i="165" s="1"/>
  <c r="AL634" i="165"/>
  <c r="K634" i="165"/>
  <c r="D634" i="165" s="1"/>
  <c r="AO640" i="165"/>
  <c r="L640" i="165"/>
  <c r="N640" i="165" s="1"/>
  <c r="D640" i="165" s="1"/>
  <c r="K645" i="165"/>
  <c r="D645" i="165" s="1"/>
  <c r="AL645" i="165"/>
  <c r="K649" i="165"/>
  <c r="D649" i="165" s="1"/>
  <c r="AL649" i="165"/>
  <c r="K653" i="165"/>
  <c r="D653" i="165" s="1"/>
  <c r="AL653" i="165"/>
  <c r="AL657" i="165"/>
  <c r="I657" i="165"/>
  <c r="D657" i="165" s="1"/>
  <c r="AL658" i="165"/>
  <c r="I658" i="165"/>
  <c r="D658" i="165" s="1"/>
  <c r="AL659" i="165"/>
  <c r="I659" i="165"/>
  <c r="D659" i="165" s="1"/>
  <c r="AO661" i="165"/>
  <c r="L661" i="165"/>
  <c r="N661" i="165" s="1"/>
  <c r="BI307" i="165"/>
  <c r="BQ307" i="165" s="1"/>
  <c r="BI338" i="165"/>
  <c r="BQ338" i="165" s="1"/>
  <c r="BI341" i="165"/>
  <c r="BQ341" i="165" s="1"/>
  <c r="D369" i="165"/>
  <c r="D371" i="165"/>
  <c r="BL377" i="165"/>
  <c r="BL378" i="165"/>
  <c r="BQ378" i="165"/>
  <c r="BQ380" i="165"/>
  <c r="BQ382" i="165"/>
  <c r="BQ384" i="165"/>
  <c r="BQ386" i="165"/>
  <c r="BQ388" i="165"/>
  <c r="BQ390" i="165"/>
  <c r="BQ392" i="165"/>
  <c r="BQ394" i="165"/>
  <c r="L397" i="165"/>
  <c r="N397" i="165" s="1"/>
  <c r="D397" i="165" s="1"/>
  <c r="L400" i="165"/>
  <c r="N400" i="165" s="1"/>
  <c r="D400" i="165" s="1"/>
  <c r="D404" i="165"/>
  <c r="L404" i="165"/>
  <c r="N404" i="165" s="1"/>
  <c r="L406" i="165"/>
  <c r="N406" i="165" s="1"/>
  <c r="D406" i="165" s="1"/>
  <c r="AO406" i="165"/>
  <c r="BA406" i="165"/>
  <c r="BN406" i="165"/>
  <c r="BG408" i="165"/>
  <c r="AY408" i="165"/>
  <c r="BA408" i="165" s="1"/>
  <c r="L410" i="165"/>
  <c r="N410" i="165" s="1"/>
  <c r="D410" i="165" s="1"/>
  <c r="AO410" i="165"/>
  <c r="BA410" i="165"/>
  <c r="BN410" i="165"/>
  <c r="BG412" i="165"/>
  <c r="AY412" i="165"/>
  <c r="BA412" i="165" s="1"/>
  <c r="L414" i="165"/>
  <c r="N414" i="165" s="1"/>
  <c r="D414" i="165" s="1"/>
  <c r="AO414" i="165"/>
  <c r="BA414" i="165"/>
  <c r="BN414" i="165"/>
  <c r="BA416" i="165"/>
  <c r="BF416" i="165"/>
  <c r="BN416" i="165" s="1"/>
  <c r="L418" i="165"/>
  <c r="N418" i="165" s="1"/>
  <c r="D418" i="165" s="1"/>
  <c r="AO418" i="165"/>
  <c r="BN418" i="165"/>
  <c r="BG420" i="165"/>
  <c r="AY420" i="165"/>
  <c r="BA420" i="165" s="1"/>
  <c r="L422" i="165"/>
  <c r="N422" i="165" s="1"/>
  <c r="D422" i="165" s="1"/>
  <c r="AO422" i="165"/>
  <c r="BN422" i="165"/>
  <c r="BG424" i="165"/>
  <c r="AY424" i="165"/>
  <c r="BA424" i="165" s="1"/>
  <c r="L426" i="165"/>
  <c r="N426" i="165" s="1"/>
  <c r="D426" i="165" s="1"/>
  <c r="AO426" i="165"/>
  <c r="BN426" i="165"/>
  <c r="BG428" i="165"/>
  <c r="AY428" i="165"/>
  <c r="BA428" i="165" s="1"/>
  <c r="L430" i="165"/>
  <c r="N430" i="165" s="1"/>
  <c r="D430" i="165" s="1"/>
  <c r="AO430" i="165"/>
  <c r="BN430" i="165"/>
  <c r="BG432" i="165"/>
  <c r="AY432" i="165"/>
  <c r="BA432" i="165" s="1"/>
  <c r="L434" i="165"/>
  <c r="N434" i="165" s="1"/>
  <c r="D434" i="165" s="1"/>
  <c r="AO434" i="165"/>
  <c r="BN434" i="165"/>
  <c r="BG436" i="165"/>
  <c r="AY436" i="165"/>
  <c r="BA436" i="165" s="1"/>
  <c r="L438" i="165"/>
  <c r="N438" i="165" s="1"/>
  <c r="D438" i="165" s="1"/>
  <c r="AO438" i="165"/>
  <c r="BN438" i="165"/>
  <c r="BG440" i="165"/>
  <c r="AY440" i="165"/>
  <c r="BA440" i="165" s="1"/>
  <c r="L441" i="165"/>
  <c r="N441" i="165" s="1"/>
  <c r="D441" i="165" s="1"/>
  <c r="AO441" i="165"/>
  <c r="BA441" i="165"/>
  <c r="AY442" i="165"/>
  <c r="BA442" i="165" s="1"/>
  <c r="BG442" i="165"/>
  <c r="BA443" i="165"/>
  <c r="L447" i="165"/>
  <c r="N447" i="165" s="1"/>
  <c r="D447" i="165" s="1"/>
  <c r="AO447" i="165"/>
  <c r="BA447" i="165"/>
  <c r="L449" i="165"/>
  <c r="N449" i="165" s="1"/>
  <c r="D449" i="165" s="1"/>
  <c r="AO449" i="165"/>
  <c r="BA449" i="165"/>
  <c r="L451" i="165"/>
  <c r="N451" i="165" s="1"/>
  <c r="D451" i="165" s="1"/>
  <c r="AO451" i="165"/>
  <c r="BA451" i="165"/>
  <c r="L453" i="165"/>
  <c r="N453" i="165" s="1"/>
  <c r="D453" i="165" s="1"/>
  <c r="AO453" i="165"/>
  <c r="BA453" i="165"/>
  <c r="L455" i="165"/>
  <c r="N455" i="165" s="1"/>
  <c r="D455" i="165" s="1"/>
  <c r="AO455" i="165"/>
  <c r="BA455" i="165"/>
  <c r="AY456" i="165"/>
  <c r="BA456" i="165" s="1"/>
  <c r="BG456" i="165"/>
  <c r="AO457" i="165"/>
  <c r="L457" i="165"/>
  <c r="N457" i="165" s="1"/>
  <c r="D457" i="165" s="1"/>
  <c r="D458" i="165"/>
  <c r="BA458" i="165"/>
  <c r="AY460" i="165"/>
  <c r="BA460" i="165" s="1"/>
  <c r="BG460" i="165"/>
  <c r="AO461" i="165"/>
  <c r="L461" i="165"/>
  <c r="N461" i="165" s="1"/>
  <c r="D461" i="165" s="1"/>
  <c r="AY464" i="165"/>
  <c r="BA464" i="165" s="1"/>
  <c r="BG464" i="165"/>
  <c r="AO465" i="165"/>
  <c r="L465" i="165"/>
  <c r="N465" i="165" s="1"/>
  <c r="BA466" i="165"/>
  <c r="BA467" i="165"/>
  <c r="D471" i="165"/>
  <c r="BO477" i="165"/>
  <c r="BI478" i="165"/>
  <c r="BO478" i="165"/>
  <c r="BO480" i="165"/>
  <c r="D495" i="165"/>
  <c r="AW498" i="165"/>
  <c r="AO500" i="165"/>
  <c r="L500" i="165"/>
  <c r="N500" i="165" s="1"/>
  <c r="D500" i="165" s="1"/>
  <c r="L507" i="165"/>
  <c r="N507" i="165" s="1"/>
  <c r="AO507" i="165"/>
  <c r="BP509" i="165"/>
  <c r="BI509" i="165"/>
  <c r="BQ509" i="165" s="1"/>
  <c r="BP511" i="165"/>
  <c r="BI511" i="165"/>
  <c r="BQ511" i="165" s="1"/>
  <c r="BP513" i="165"/>
  <c r="BI513" i="165"/>
  <c r="BQ513" i="165" s="1"/>
  <c r="BP515" i="165"/>
  <c r="BI515" i="165"/>
  <c r="BQ515" i="165" s="1"/>
  <c r="BN518" i="165"/>
  <c r="BI544" i="165"/>
  <c r="BQ544" i="165" s="1"/>
  <c r="BP544" i="165"/>
  <c r="BN560" i="165"/>
  <c r="BM352" i="165"/>
  <c r="L372" i="165"/>
  <c r="N372" i="165" s="1"/>
  <c r="D372" i="165" s="1"/>
  <c r="D373" i="165"/>
  <c r="L374" i="165"/>
  <c r="N374" i="165" s="1"/>
  <c r="D374" i="165" s="1"/>
  <c r="D375" i="165"/>
  <c r="L376" i="165"/>
  <c r="N376" i="165" s="1"/>
  <c r="D376" i="165" s="1"/>
  <c r="D377" i="165"/>
  <c r="BO377" i="165"/>
  <c r="D378" i="165"/>
  <c r="BM378" i="165"/>
  <c r="BA379" i="165"/>
  <c r="D380" i="165"/>
  <c r="BO380" i="165"/>
  <c r="BM380" i="165"/>
  <c r="BA381" i="165"/>
  <c r="D382" i="165"/>
  <c r="BO382" i="165"/>
  <c r="BM382" i="165"/>
  <c r="BA383" i="165"/>
  <c r="D384" i="165"/>
  <c r="BO384" i="165"/>
  <c r="BM384" i="165"/>
  <c r="BA385" i="165"/>
  <c r="D386" i="165"/>
  <c r="BO386" i="165"/>
  <c r="BM386" i="165"/>
  <c r="BA387" i="165"/>
  <c r="D388" i="165"/>
  <c r="BO388" i="165"/>
  <c r="BM388" i="165"/>
  <c r="BA389" i="165"/>
  <c r="D390" i="165"/>
  <c r="BO390" i="165"/>
  <c r="BM390" i="165"/>
  <c r="BA391" i="165"/>
  <c r="D392" i="165"/>
  <c r="BO392" i="165"/>
  <c r="BM392" i="165"/>
  <c r="BA393" i="165"/>
  <c r="D394" i="165"/>
  <c r="BO394" i="165"/>
  <c r="BM394" i="165"/>
  <c r="BA395" i="165"/>
  <c r="D396" i="165"/>
  <c r="D399" i="165"/>
  <c r="BA401" i="165"/>
  <c r="D403" i="165"/>
  <c r="L405" i="165"/>
  <c r="N405" i="165" s="1"/>
  <c r="D405" i="165" s="1"/>
  <c r="AO405" i="165"/>
  <c r="BA405" i="165"/>
  <c r="BN405" i="165"/>
  <c r="BG407" i="165"/>
  <c r="AY407" i="165"/>
  <c r="BA407" i="165" s="1"/>
  <c r="L409" i="165"/>
  <c r="N409" i="165" s="1"/>
  <c r="D409" i="165" s="1"/>
  <c r="AO409" i="165"/>
  <c r="BN409" i="165"/>
  <c r="BG411" i="165"/>
  <c r="AY411" i="165"/>
  <c r="BA411" i="165" s="1"/>
  <c r="L413" i="165"/>
  <c r="N413" i="165" s="1"/>
  <c r="D413" i="165" s="1"/>
  <c r="AO413" i="165"/>
  <c r="BA413" i="165"/>
  <c r="BN413" i="165"/>
  <c r="BG415" i="165"/>
  <c r="AY415" i="165"/>
  <c r="BA415" i="165" s="1"/>
  <c r="L417" i="165"/>
  <c r="N417" i="165" s="1"/>
  <c r="D417" i="165" s="1"/>
  <c r="AO417" i="165"/>
  <c r="BN417" i="165"/>
  <c r="BG419" i="165"/>
  <c r="AY419" i="165"/>
  <c r="BA419" i="165" s="1"/>
  <c r="L421" i="165"/>
  <c r="N421" i="165" s="1"/>
  <c r="D421" i="165" s="1"/>
  <c r="AO421" i="165"/>
  <c r="BA421" i="165"/>
  <c r="BN421" i="165"/>
  <c r="BG423" i="165"/>
  <c r="AY423" i="165"/>
  <c r="BA423" i="165" s="1"/>
  <c r="L425" i="165"/>
  <c r="N425" i="165" s="1"/>
  <c r="D425" i="165" s="1"/>
  <c r="AO425" i="165"/>
  <c r="BN425" i="165"/>
  <c r="BG427" i="165"/>
  <c r="AY427" i="165"/>
  <c r="BA427" i="165" s="1"/>
  <c r="L429" i="165"/>
  <c r="N429" i="165" s="1"/>
  <c r="D429" i="165" s="1"/>
  <c r="AO429" i="165"/>
  <c r="BA429" i="165"/>
  <c r="BN429" i="165"/>
  <c r="BG431" i="165"/>
  <c r="AY431" i="165"/>
  <c r="BA431" i="165" s="1"/>
  <c r="L433" i="165"/>
  <c r="N433" i="165" s="1"/>
  <c r="D433" i="165" s="1"/>
  <c r="AO433" i="165"/>
  <c r="BN433" i="165"/>
  <c r="BG435" i="165"/>
  <c r="AY435" i="165"/>
  <c r="BA435" i="165" s="1"/>
  <c r="L437" i="165"/>
  <c r="N437" i="165" s="1"/>
  <c r="D437" i="165" s="1"/>
  <c r="AO437" i="165"/>
  <c r="BA437" i="165"/>
  <c r="BN437" i="165"/>
  <c r="BG439" i="165"/>
  <c r="AY439" i="165"/>
  <c r="BA439" i="165" s="1"/>
  <c r="AO442" i="165"/>
  <c r="L442" i="165"/>
  <c r="N442" i="165" s="1"/>
  <c r="D442" i="165" s="1"/>
  <c r="BP442" i="165"/>
  <c r="BG444" i="165"/>
  <c r="AO446" i="165"/>
  <c r="L446" i="165"/>
  <c r="N446" i="165" s="1"/>
  <c r="D446" i="165" s="1"/>
  <c r="AO448" i="165"/>
  <c r="L448" i="165"/>
  <c r="N448" i="165" s="1"/>
  <c r="D448" i="165" s="1"/>
  <c r="AO450" i="165"/>
  <c r="L450" i="165"/>
  <c r="N450" i="165" s="1"/>
  <c r="D450" i="165" s="1"/>
  <c r="AO452" i="165"/>
  <c r="L452" i="165"/>
  <c r="N452" i="165" s="1"/>
  <c r="D452" i="165" s="1"/>
  <c r="AO454" i="165"/>
  <c r="L454" i="165"/>
  <c r="N454" i="165" s="1"/>
  <c r="D454" i="165" s="1"/>
  <c r="AO456" i="165"/>
  <c r="L456" i="165"/>
  <c r="N456" i="165" s="1"/>
  <c r="D456" i="165" s="1"/>
  <c r="BP456" i="165"/>
  <c r="BL457" i="165"/>
  <c r="AY459" i="165"/>
  <c r="BA459" i="165" s="1"/>
  <c r="BG459" i="165"/>
  <c r="AO460" i="165"/>
  <c r="L460" i="165"/>
  <c r="N460" i="165" s="1"/>
  <c r="D460" i="165" s="1"/>
  <c r="BP460" i="165"/>
  <c r="BL461" i="165"/>
  <c r="AY463" i="165"/>
  <c r="BA463" i="165" s="1"/>
  <c r="BG463" i="165"/>
  <c r="AO464" i="165"/>
  <c r="L464" i="165"/>
  <c r="N464" i="165" s="1"/>
  <c r="D464" i="165" s="1"/>
  <c r="BP464" i="165"/>
  <c r="D465" i="165"/>
  <c r="BL465" i="165"/>
  <c r="N468" i="165"/>
  <c r="D468" i="165" s="1"/>
  <c r="AL469" i="165"/>
  <c r="BI469" i="165"/>
  <c r="N470" i="165"/>
  <c r="BQ470" i="165" s="1"/>
  <c r="BP470" i="165"/>
  <c r="AL471" i="165"/>
  <c r="BI471" i="165"/>
  <c r="BQ471" i="165" s="1"/>
  <c r="BA473" i="165"/>
  <c r="BK479" i="165"/>
  <c r="D480" i="165"/>
  <c r="D481" i="165"/>
  <c r="BN482" i="165"/>
  <c r="BN484" i="165"/>
  <c r="BN486" i="165"/>
  <c r="BN488" i="165"/>
  <c r="BN490" i="165"/>
  <c r="BN492" i="165"/>
  <c r="BO497" i="165"/>
  <c r="AW502" i="165"/>
  <c r="AO504" i="165"/>
  <c r="L504" i="165"/>
  <c r="N504" i="165" s="1"/>
  <c r="D504" i="165" s="1"/>
  <c r="D507" i="165"/>
  <c r="AW508" i="165"/>
  <c r="AY508" i="165" s="1"/>
  <c r="BA508" i="165" s="1"/>
  <c r="BQ522" i="165"/>
  <c r="BQ525" i="165"/>
  <c r="BN528" i="165"/>
  <c r="BI548" i="165"/>
  <c r="BQ548" i="165" s="1"/>
  <c r="BP548" i="165"/>
  <c r="BI558" i="165"/>
  <c r="BQ558" i="165" s="1"/>
  <c r="BP558" i="165"/>
  <c r="BA397" i="165"/>
  <c r="BA398" i="165"/>
  <c r="BA400" i="165"/>
  <c r="BA402" i="165"/>
  <c r="BA444" i="165"/>
  <c r="AU469" i="165"/>
  <c r="AU470" i="165"/>
  <c r="AU471" i="165"/>
  <c r="N472" i="165"/>
  <c r="D472" i="165" s="1"/>
  <c r="BO472" i="165"/>
  <c r="BI473" i="165"/>
  <c r="BQ473" i="165" s="1"/>
  <c r="BN474" i="165"/>
  <c r="N476" i="165"/>
  <c r="D476" i="165" s="1"/>
  <c r="BO476" i="165"/>
  <c r="BI477" i="165"/>
  <c r="BQ477" i="165" s="1"/>
  <c r="BN478" i="165"/>
  <c r="BM482" i="165"/>
  <c r="BQ482" i="165"/>
  <c r="BM484" i="165"/>
  <c r="BQ484" i="165"/>
  <c r="BM486" i="165"/>
  <c r="BQ486" i="165"/>
  <c r="BM488" i="165"/>
  <c r="BQ488" i="165"/>
  <c r="BM490" i="165"/>
  <c r="BQ490" i="165"/>
  <c r="BM492" i="165"/>
  <c r="BQ492" i="165"/>
  <c r="AR493" i="165"/>
  <c r="BC493" i="165" s="1"/>
  <c r="BK493" i="165" s="1"/>
  <c r="BM494" i="165"/>
  <c r="BQ494" i="165"/>
  <c r="AR495" i="165"/>
  <c r="BC495" i="165" s="1"/>
  <c r="BK495" i="165" s="1"/>
  <c r="BM496" i="165"/>
  <c r="BQ496" i="165"/>
  <c r="BN497" i="165"/>
  <c r="BK500" i="165"/>
  <c r="BN501" i="165"/>
  <c r="BK504" i="165"/>
  <c r="BN505" i="165"/>
  <c r="BA509" i="165"/>
  <c r="BI510" i="165"/>
  <c r="BQ510" i="165" s="1"/>
  <c r="BA511" i="165"/>
  <c r="BI512" i="165"/>
  <c r="BQ512" i="165" s="1"/>
  <c r="BA513" i="165"/>
  <c r="BI514" i="165"/>
  <c r="BQ514" i="165" s="1"/>
  <c r="BA515" i="165"/>
  <c r="BA518" i="165"/>
  <c r="BA519" i="165"/>
  <c r="D521" i="165"/>
  <c r="BO521" i="165"/>
  <c r="D522" i="165"/>
  <c r="BL522" i="165"/>
  <c r="BP522" i="165"/>
  <c r="BA523" i="165"/>
  <c r="D525" i="165"/>
  <c r="BL525" i="165"/>
  <c r="BP525" i="165"/>
  <c r="D527" i="165"/>
  <c r="BL527" i="165"/>
  <c r="BP527" i="165"/>
  <c r="BA528" i="165"/>
  <c r="BA529" i="165"/>
  <c r="BA530" i="165"/>
  <c r="BA531" i="165"/>
  <c r="D533" i="165"/>
  <c r="BL533" i="165"/>
  <c r="BP533" i="165"/>
  <c r="D540" i="165"/>
  <c r="BN542" i="165"/>
  <c r="BI543" i="165"/>
  <c r="BQ543" i="165" s="1"/>
  <c r="BP543" i="165"/>
  <c r="D544" i="165"/>
  <c r="BN546" i="165"/>
  <c r="BI547" i="165"/>
  <c r="BQ547" i="165" s="1"/>
  <c r="BP547" i="165"/>
  <c r="D548" i="165"/>
  <c r="BN550" i="165"/>
  <c r="BI551" i="165"/>
  <c r="BQ551" i="165" s="1"/>
  <c r="BP551" i="165"/>
  <c r="D552" i="165"/>
  <c r="BN554" i="165"/>
  <c r="BI555" i="165"/>
  <c r="BQ555" i="165" s="1"/>
  <c r="BP555" i="165"/>
  <c r="D556" i="165"/>
  <c r="BA558" i="165"/>
  <c r="BN559" i="165"/>
  <c r="BL559" i="165"/>
  <c r="BA560" i="165"/>
  <c r="BI560" i="165"/>
  <c r="BQ560" i="165" s="1"/>
  <c r="BP560" i="165"/>
  <c r="D561" i="165"/>
  <c r="D562" i="165"/>
  <c r="D563" i="165"/>
  <c r="D564" i="165"/>
  <c r="D565" i="165"/>
  <c r="D566" i="165"/>
  <c r="D567" i="165"/>
  <c r="D568" i="165"/>
  <c r="D569" i="165"/>
  <c r="D570" i="165"/>
  <c r="D571" i="165"/>
  <c r="D572" i="165"/>
  <c r="BA579" i="165"/>
  <c r="AL581" i="165"/>
  <c r="I581" i="165"/>
  <c r="D581" i="165" s="1"/>
  <c r="BQ581" i="165"/>
  <c r="BD583" i="165"/>
  <c r="AV583" i="165"/>
  <c r="BA584" i="165"/>
  <c r="BA585" i="165"/>
  <c r="AL587" i="165"/>
  <c r="I587" i="165"/>
  <c r="D587" i="165" s="1"/>
  <c r="BQ587" i="165"/>
  <c r="BD589" i="165"/>
  <c r="AV589" i="165"/>
  <c r="BA589" i="165" s="1"/>
  <c r="AL591" i="165"/>
  <c r="I591" i="165"/>
  <c r="D591" i="165" s="1"/>
  <c r="BQ591" i="165"/>
  <c r="BD593" i="165"/>
  <c r="AV593" i="165"/>
  <c r="AL595" i="165"/>
  <c r="I595" i="165"/>
  <c r="D595" i="165" s="1"/>
  <c r="BQ595" i="165"/>
  <c r="BA611" i="165"/>
  <c r="BA612" i="165"/>
  <c r="BA613" i="165"/>
  <c r="BA614" i="165"/>
  <c r="BA615" i="165"/>
  <c r="BA616" i="165"/>
  <c r="BA617" i="165"/>
  <c r="BA618" i="165"/>
  <c r="BA619" i="165"/>
  <c r="BA620" i="165"/>
  <c r="BA621" i="165"/>
  <c r="AL636" i="165"/>
  <c r="K636" i="165"/>
  <c r="D636" i="165" s="1"/>
  <c r="K638" i="165"/>
  <c r="D638" i="165" s="1"/>
  <c r="AL638" i="165"/>
  <c r="AO643" i="165"/>
  <c r="L643" i="165"/>
  <c r="N643" i="165" s="1"/>
  <c r="D643" i="165" s="1"/>
  <c r="K646" i="165"/>
  <c r="D646" i="165" s="1"/>
  <c r="AL646" i="165"/>
  <c r="K650" i="165"/>
  <c r="D650" i="165" s="1"/>
  <c r="AL650" i="165"/>
  <c r="AO660" i="165"/>
  <c r="L660" i="165"/>
  <c r="N660" i="165" s="1"/>
  <c r="D660" i="165" s="1"/>
  <c r="BQ669" i="165"/>
  <c r="BI468" i="165"/>
  <c r="N469" i="165"/>
  <c r="D469" i="165" s="1"/>
  <c r="BN472" i="165"/>
  <c r="N474" i="165"/>
  <c r="D474" i="165" s="1"/>
  <c r="BI475" i="165"/>
  <c r="BN476" i="165"/>
  <c r="N478" i="165"/>
  <c r="D478" i="165" s="1"/>
  <c r="BI479" i="165"/>
  <c r="BM483" i="165"/>
  <c r="BI483" i="165"/>
  <c r="BQ483" i="165" s="1"/>
  <c r="BM485" i="165"/>
  <c r="BI485" i="165"/>
  <c r="BQ485" i="165" s="1"/>
  <c r="BM487" i="165"/>
  <c r="BI487" i="165"/>
  <c r="BQ487" i="165" s="1"/>
  <c r="BM489" i="165"/>
  <c r="BI489" i="165"/>
  <c r="BQ489" i="165" s="1"/>
  <c r="BM491" i="165"/>
  <c r="BI491" i="165"/>
  <c r="BQ491" i="165" s="1"/>
  <c r="BM493" i="165"/>
  <c r="BI493" i="165"/>
  <c r="BQ493" i="165" s="1"/>
  <c r="BM495" i="165"/>
  <c r="BI495" i="165"/>
  <c r="BQ495" i="165" s="1"/>
  <c r="BA499" i="165"/>
  <c r="BN499" i="165"/>
  <c r="BG500" i="165"/>
  <c r="L501" i="165"/>
  <c r="BA503" i="165"/>
  <c r="BN503" i="165"/>
  <c r="BG504" i="165"/>
  <c r="L505" i="165"/>
  <c r="N505" i="165" s="1"/>
  <c r="D505" i="165" s="1"/>
  <c r="BA510" i="165"/>
  <c r="BA512" i="165"/>
  <c r="BA514" i="165"/>
  <c r="BA516" i="165"/>
  <c r="D518" i="165"/>
  <c r="D519" i="165"/>
  <c r="BO519" i="165"/>
  <c r="D520" i="165"/>
  <c r="BL520" i="165"/>
  <c r="BP520" i="165"/>
  <c r="BA521" i="165"/>
  <c r="BP521" i="165"/>
  <c r="D523" i="165"/>
  <c r="BO523" i="165"/>
  <c r="D524" i="165"/>
  <c r="BL524" i="165"/>
  <c r="BP524" i="165"/>
  <c r="D526" i="165"/>
  <c r="BL526" i="165"/>
  <c r="BP526" i="165"/>
  <c r="D528" i="165"/>
  <c r="D529" i="165"/>
  <c r="D530" i="165"/>
  <c r="D531" i="165"/>
  <c r="BO531" i="165"/>
  <c r="BP532" i="165"/>
  <c r="D534" i="165"/>
  <c r="D535" i="165"/>
  <c r="BO535" i="165"/>
  <c r="D536" i="165"/>
  <c r="D537" i="165"/>
  <c r="BO537" i="165"/>
  <c r="D538" i="165"/>
  <c r="D539" i="165"/>
  <c r="BP539" i="165"/>
  <c r="BL540" i="165"/>
  <c r="BA541" i="165"/>
  <c r="BI541" i="165"/>
  <c r="BQ541" i="165" s="1"/>
  <c r="BP541" i="165"/>
  <c r="D542" i="165"/>
  <c r="BL544" i="165"/>
  <c r="BA545" i="165"/>
  <c r="BI545" i="165"/>
  <c r="BQ545" i="165" s="1"/>
  <c r="BP545" i="165"/>
  <c r="D546" i="165"/>
  <c r="BL548" i="165"/>
  <c r="BA549" i="165"/>
  <c r="BI549" i="165"/>
  <c r="BQ549" i="165" s="1"/>
  <c r="BP549" i="165"/>
  <c r="D550" i="165"/>
  <c r="BL552" i="165"/>
  <c r="BA553" i="165"/>
  <c r="BI553" i="165"/>
  <c r="BQ553" i="165" s="1"/>
  <c r="BP553" i="165"/>
  <c r="D554" i="165"/>
  <c r="BL556" i="165"/>
  <c r="BI557" i="165"/>
  <c r="BQ557" i="165" s="1"/>
  <c r="BP557" i="165"/>
  <c r="BN561" i="165"/>
  <c r="BL561" i="165"/>
  <c r="BN562" i="165"/>
  <c r="BN563" i="165"/>
  <c r="BN564" i="165"/>
  <c r="BN565" i="165"/>
  <c r="BN566" i="165"/>
  <c r="BN567" i="165"/>
  <c r="BN568" i="165"/>
  <c r="BN569" i="165"/>
  <c r="BN570" i="165"/>
  <c r="BN571" i="165"/>
  <c r="BN572" i="165"/>
  <c r="BD581" i="165"/>
  <c r="AV581" i="165"/>
  <c r="AL583" i="165"/>
  <c r="I583" i="165"/>
  <c r="D583" i="165" s="1"/>
  <c r="BQ583" i="165"/>
  <c r="BD587" i="165"/>
  <c r="AV587" i="165"/>
  <c r="BA587" i="165" s="1"/>
  <c r="AL589" i="165"/>
  <c r="I589" i="165"/>
  <c r="D589" i="165" s="1"/>
  <c r="BQ589" i="165"/>
  <c r="BD591" i="165"/>
  <c r="AV591" i="165"/>
  <c r="BA591" i="165" s="1"/>
  <c r="AL593" i="165"/>
  <c r="I593" i="165"/>
  <c r="D593" i="165" s="1"/>
  <c r="BQ593" i="165"/>
  <c r="BD595" i="165"/>
  <c r="BL595" i="165" s="1"/>
  <c r="AV595" i="165"/>
  <c r="BA595" i="165" s="1"/>
  <c r="BA596" i="165"/>
  <c r="BA597" i="165"/>
  <c r="BA598" i="165"/>
  <c r="BA599" i="165"/>
  <c r="BA600" i="165"/>
  <c r="BQ605" i="165"/>
  <c r="BQ606" i="165"/>
  <c r="BQ607" i="165"/>
  <c r="BQ608" i="165"/>
  <c r="BQ609" i="165"/>
  <c r="BQ610" i="165"/>
  <c r="BA622" i="165"/>
  <c r="BA635" i="165"/>
  <c r="AL637" i="165"/>
  <c r="K637" i="165"/>
  <c r="D637" i="165" s="1"/>
  <c r="AO641" i="165"/>
  <c r="L641" i="165"/>
  <c r="N641" i="165" s="1"/>
  <c r="K644" i="165"/>
  <c r="D644" i="165" s="1"/>
  <c r="AL644" i="165"/>
  <c r="K648" i="165"/>
  <c r="D648" i="165" s="1"/>
  <c r="AL648" i="165"/>
  <c r="K652" i="165"/>
  <c r="D652" i="165" s="1"/>
  <c r="AL652" i="165"/>
  <c r="K656" i="165"/>
  <c r="D656" i="165" s="1"/>
  <c r="AL656" i="165"/>
  <c r="D661" i="165"/>
  <c r="BQ672" i="165"/>
  <c r="BQ681" i="165"/>
  <c r="BQ683" i="165"/>
  <c r="BQ685" i="165"/>
  <c r="AH998" i="165"/>
  <c r="BC472" i="165"/>
  <c r="BK472" i="165" s="1"/>
  <c r="BI472" i="165"/>
  <c r="BN473" i="165"/>
  <c r="N475" i="165"/>
  <c r="D475" i="165" s="1"/>
  <c r="BO475" i="165"/>
  <c r="BI476" i="165"/>
  <c r="BN477" i="165"/>
  <c r="N479" i="165"/>
  <c r="D479" i="165" s="1"/>
  <c r="BO479" i="165"/>
  <c r="BO499" i="165"/>
  <c r="BO503" i="165"/>
  <c r="BA507" i="165"/>
  <c r="D514" i="165"/>
  <c r="D516" i="165"/>
  <c r="BL521" i="165"/>
  <c r="BA522" i="165"/>
  <c r="BA525" i="165"/>
  <c r="BA527" i="165"/>
  <c r="BA533" i="165"/>
  <c r="BN541" i="165"/>
  <c r="BA542" i="165"/>
  <c r="BI542" i="165"/>
  <c r="BQ542" i="165" s="1"/>
  <c r="BP542" i="165"/>
  <c r="D543" i="165"/>
  <c r="BN545" i="165"/>
  <c r="BA546" i="165"/>
  <c r="BI546" i="165"/>
  <c r="BQ546" i="165" s="1"/>
  <c r="BP546" i="165"/>
  <c r="D547" i="165"/>
  <c r="BN549" i="165"/>
  <c r="BL549" i="165"/>
  <c r="BA550" i="165"/>
  <c r="BI550" i="165"/>
  <c r="BQ550" i="165" s="1"/>
  <c r="BP550" i="165"/>
  <c r="D551" i="165"/>
  <c r="BN553" i="165"/>
  <c r="BL553" i="165"/>
  <c r="BA554" i="165"/>
  <c r="BI554" i="165"/>
  <c r="BQ554" i="165" s="1"/>
  <c r="BP554" i="165"/>
  <c r="D555" i="165"/>
  <c r="BL557" i="165"/>
  <c r="BA559" i="165"/>
  <c r="BI559" i="165"/>
  <c r="BQ559" i="165" s="1"/>
  <c r="BP559" i="165"/>
  <c r="D560" i="165"/>
  <c r="AV573" i="165"/>
  <c r="BA573" i="165" s="1"/>
  <c r="BF573" i="165"/>
  <c r="K575" i="165"/>
  <c r="D575" i="165" s="1"/>
  <c r="AL575" i="165"/>
  <c r="AV576" i="165"/>
  <c r="BA576" i="165" s="1"/>
  <c r="BF576" i="165"/>
  <c r="BN576" i="165" s="1"/>
  <c r="AL578" i="165"/>
  <c r="K578" i="165"/>
  <c r="D578" i="165" s="1"/>
  <c r="BD580" i="165"/>
  <c r="BL580" i="165" s="1"/>
  <c r="AV580" i="165"/>
  <c r="BA580" i="165" s="1"/>
  <c r="AL582" i="165"/>
  <c r="I582" i="165"/>
  <c r="D582" i="165" s="1"/>
  <c r="BD586" i="165"/>
  <c r="BL586" i="165" s="1"/>
  <c r="AV586" i="165"/>
  <c r="BA586" i="165" s="1"/>
  <c r="AL588" i="165"/>
  <c r="I588" i="165"/>
  <c r="D588" i="165" s="1"/>
  <c r="BD590" i="165"/>
  <c r="BL590" i="165" s="1"/>
  <c r="AV590" i="165"/>
  <c r="BA590" i="165" s="1"/>
  <c r="AL592" i="165"/>
  <c r="I592" i="165"/>
  <c r="D592" i="165" s="1"/>
  <c r="BD594" i="165"/>
  <c r="BL594" i="165" s="1"/>
  <c r="AV594" i="165"/>
  <c r="BA594" i="165" s="1"/>
  <c r="AL601" i="165"/>
  <c r="K601" i="165"/>
  <c r="D601" i="165" s="1"/>
  <c r="AV602" i="165"/>
  <c r="BA602" i="165" s="1"/>
  <c r="BF602" i="165"/>
  <c r="BN602" i="165" s="1"/>
  <c r="AL603" i="165"/>
  <c r="K603" i="165"/>
  <c r="D603" i="165" s="1"/>
  <c r="K605" i="165"/>
  <c r="D605" i="165" s="1"/>
  <c r="AL605" i="165"/>
  <c r="K606" i="165"/>
  <c r="D606" i="165" s="1"/>
  <c r="AL606" i="165"/>
  <c r="K607" i="165"/>
  <c r="D607" i="165" s="1"/>
  <c r="AL607" i="165"/>
  <c r="K608" i="165"/>
  <c r="D608" i="165" s="1"/>
  <c r="AL608" i="165"/>
  <c r="K609" i="165"/>
  <c r="D609" i="165" s="1"/>
  <c r="AL609" i="165"/>
  <c r="K610" i="165"/>
  <c r="D610" i="165" s="1"/>
  <c r="AL610" i="165"/>
  <c r="K611" i="165"/>
  <c r="D611" i="165" s="1"/>
  <c r="AL611" i="165"/>
  <c r="AL633" i="165"/>
  <c r="K633" i="165"/>
  <c r="D633" i="165" s="1"/>
  <c r="D639" i="165"/>
  <c r="K639" i="165"/>
  <c r="AL639" i="165"/>
  <c r="D641" i="165"/>
  <c r="AO642" i="165"/>
  <c r="L642" i="165"/>
  <c r="N642" i="165" s="1"/>
  <c r="D642" i="165" s="1"/>
  <c r="K647" i="165"/>
  <c r="D647" i="165" s="1"/>
  <c r="AL647" i="165"/>
  <c r="K651" i="165"/>
  <c r="D651" i="165" s="1"/>
  <c r="AL651" i="165"/>
  <c r="AO654" i="165"/>
  <c r="L654" i="165"/>
  <c r="N654" i="165" s="1"/>
  <c r="D654" i="165" s="1"/>
  <c r="BI654" i="165"/>
  <c r="K655" i="165"/>
  <c r="D655" i="165" s="1"/>
  <c r="AL655" i="165"/>
  <c r="D663" i="165"/>
  <c r="D665" i="165"/>
  <c r="D667" i="165"/>
  <c r="D669" i="165"/>
  <c r="BO687" i="165"/>
  <c r="BI687" i="165"/>
  <c r="BQ687" i="165" s="1"/>
  <c r="BA574" i="165"/>
  <c r="BA578" i="165"/>
  <c r="BA581" i="165"/>
  <c r="BA582" i="165"/>
  <c r="BA583" i="165"/>
  <c r="BA588" i="165"/>
  <c r="BA592" i="165"/>
  <c r="BA593" i="165"/>
  <c r="BA601" i="165"/>
  <c r="BA603" i="165"/>
  <c r="N604" i="165"/>
  <c r="BQ604" i="165" s="1"/>
  <c r="BI611" i="165"/>
  <c r="BQ611" i="165" s="1"/>
  <c r="BI612" i="165"/>
  <c r="BQ612" i="165" s="1"/>
  <c r="BI613" i="165"/>
  <c r="BQ613" i="165" s="1"/>
  <c r="BI614" i="165"/>
  <c r="BQ614" i="165" s="1"/>
  <c r="BI615" i="165"/>
  <c r="BQ615" i="165" s="1"/>
  <c r="BI616" i="165"/>
  <c r="BQ616" i="165" s="1"/>
  <c r="BI617" i="165"/>
  <c r="BQ617" i="165" s="1"/>
  <c r="BI618" i="165"/>
  <c r="BQ618" i="165" s="1"/>
  <c r="BI619" i="165"/>
  <c r="BQ619" i="165" s="1"/>
  <c r="BI620" i="165"/>
  <c r="BQ620" i="165" s="1"/>
  <c r="BI621" i="165"/>
  <c r="BQ621" i="165" s="1"/>
  <c r="BI623" i="165"/>
  <c r="BQ623" i="165" s="1"/>
  <c r="BI624" i="165"/>
  <c r="BQ624" i="165" s="1"/>
  <c r="BI625" i="165"/>
  <c r="BQ625" i="165" s="1"/>
  <c r="BI626" i="165"/>
  <c r="BQ626" i="165" s="1"/>
  <c r="BI627" i="165"/>
  <c r="BQ627" i="165" s="1"/>
  <c r="BI628" i="165"/>
  <c r="BQ628" i="165" s="1"/>
  <c r="BI629" i="165"/>
  <c r="BQ629" i="165" s="1"/>
  <c r="BI630" i="165"/>
  <c r="BQ630" i="165" s="1"/>
  <c r="BI631" i="165"/>
  <c r="BQ631" i="165" s="1"/>
  <c r="AU633" i="165"/>
  <c r="AU634" i="165"/>
  <c r="AV634" i="165" s="1"/>
  <c r="BA634" i="165" s="1"/>
  <c r="AU636" i="165"/>
  <c r="AU637" i="165"/>
  <c r="AU638" i="165"/>
  <c r="AU639" i="165"/>
  <c r="AU644" i="165"/>
  <c r="AU645" i="165"/>
  <c r="AU646" i="165"/>
  <c r="AU647" i="165"/>
  <c r="AU648" i="165"/>
  <c r="AU649" i="165"/>
  <c r="AU650" i="165"/>
  <c r="AU651" i="165"/>
  <c r="AU652" i="165"/>
  <c r="AU653" i="165"/>
  <c r="AU655" i="165"/>
  <c r="AU656" i="165"/>
  <c r="AS657" i="165"/>
  <c r="AS658" i="165"/>
  <c r="AS659" i="165"/>
  <c r="BN669" i="165"/>
  <c r="K670" i="165"/>
  <c r="D670" i="165" s="1"/>
  <c r="BL675" i="165"/>
  <c r="BP675" i="165"/>
  <c r="BI676" i="165"/>
  <c r="BQ676" i="165" s="1"/>
  <c r="N677" i="165"/>
  <c r="BA677" i="165"/>
  <c r="K678" i="165"/>
  <c r="BL679" i="165"/>
  <c r="BP679" i="165"/>
  <c r="AL682" i="165"/>
  <c r="K682" i="165"/>
  <c r="BO682" i="165"/>
  <c r="AL684" i="165"/>
  <c r="K684" i="165"/>
  <c r="D684" i="165" s="1"/>
  <c r="BO684" i="165"/>
  <c r="AL686" i="165"/>
  <c r="K686" i="165"/>
  <c r="BO686" i="165"/>
  <c r="AO687" i="165"/>
  <c r="BK687" i="165"/>
  <c r="BD688" i="165"/>
  <c r="AV688" i="165"/>
  <c r="BA692" i="165"/>
  <c r="BA693" i="165"/>
  <c r="D694" i="165"/>
  <c r="BA695" i="165"/>
  <c r="D696" i="165"/>
  <c r="BA700" i="165"/>
  <c r="AL701" i="165"/>
  <c r="AL702" i="165"/>
  <c r="K702" i="165"/>
  <c r="L703" i="165"/>
  <c r="N703" i="165" s="1"/>
  <c r="D703" i="165" s="1"/>
  <c r="AO703" i="165"/>
  <c r="BA704" i="165"/>
  <c r="BG706" i="165"/>
  <c r="AY706" i="165"/>
  <c r="BA706" i="165" s="1"/>
  <c r="BG707" i="165"/>
  <c r="AY707" i="165"/>
  <c r="BA707" i="165" s="1"/>
  <c r="BG708" i="165"/>
  <c r="AY708" i="165"/>
  <c r="BA708" i="165" s="1"/>
  <c r="BL710" i="165"/>
  <c r="BL711" i="165"/>
  <c r="L714" i="165"/>
  <c r="N714" i="165" s="1"/>
  <c r="D714" i="165" s="1"/>
  <c r="AO714" i="165"/>
  <c r="BN714" i="165"/>
  <c r="L715" i="165"/>
  <c r="N715" i="165" s="1"/>
  <c r="D715" i="165" s="1"/>
  <c r="AO715" i="165"/>
  <c r="BN715" i="165"/>
  <c r="L716" i="165"/>
  <c r="N716" i="165" s="1"/>
  <c r="D716" i="165" s="1"/>
  <c r="AO716" i="165"/>
  <c r="BN716" i="165"/>
  <c r="L717" i="165"/>
  <c r="N717" i="165" s="1"/>
  <c r="D717" i="165" s="1"/>
  <c r="AO717" i="165"/>
  <c r="BN717" i="165"/>
  <c r="L718" i="165"/>
  <c r="N718" i="165" s="1"/>
  <c r="D718" i="165" s="1"/>
  <c r="AO718" i="165"/>
  <c r="BA718" i="165"/>
  <c r="K721" i="165"/>
  <c r="D721" i="165" s="1"/>
  <c r="BG723" i="165"/>
  <c r="AY723" i="165"/>
  <c r="BA723" i="165" s="1"/>
  <c r="BG724" i="165"/>
  <c r="AY724" i="165"/>
  <c r="BA724" i="165" s="1"/>
  <c r="BG725" i="165"/>
  <c r="AY725" i="165"/>
  <c r="BA725" i="165" s="1"/>
  <c r="BG726" i="165"/>
  <c r="AY726" i="165"/>
  <c r="BA726" i="165" s="1"/>
  <c r="K727" i="165"/>
  <c r="D727" i="165" s="1"/>
  <c r="L728" i="165"/>
  <c r="N728" i="165" s="1"/>
  <c r="D728" i="165" s="1"/>
  <c r="AO728" i="165"/>
  <c r="BN728" i="165"/>
  <c r="L729" i="165"/>
  <c r="N729" i="165" s="1"/>
  <c r="D729" i="165" s="1"/>
  <c r="AO729" i="165"/>
  <c r="BN729" i="165"/>
  <c r="L730" i="165"/>
  <c r="N730" i="165" s="1"/>
  <c r="D730" i="165" s="1"/>
  <c r="AO730" i="165"/>
  <c r="BN730" i="165"/>
  <c r="BI731" i="165"/>
  <c r="BQ731" i="165" s="1"/>
  <c r="D732" i="165"/>
  <c r="D733" i="165"/>
  <c r="D735" i="165"/>
  <c r="D736" i="165"/>
  <c r="AV736" i="165"/>
  <c r="BL737" i="165"/>
  <c r="BN738" i="165"/>
  <c r="BL738" i="165"/>
  <c r="N739" i="165"/>
  <c r="BQ739" i="165" s="1"/>
  <c r="BP739" i="165"/>
  <c r="AL740" i="165"/>
  <c r="BI740" i="165"/>
  <c r="AO747" i="165"/>
  <c r="L747" i="165"/>
  <c r="N747" i="165" s="1"/>
  <c r="D747" i="165" s="1"/>
  <c r="N749" i="165"/>
  <c r="N751" i="165"/>
  <c r="BQ751" i="165" s="1"/>
  <c r="BL751" i="165"/>
  <c r="BP751" i="165"/>
  <c r="AO752" i="165"/>
  <c r="L752" i="165"/>
  <c r="N752" i="165" s="1"/>
  <c r="D752" i="165" s="1"/>
  <c r="BP752" i="165"/>
  <c r="AO753" i="165"/>
  <c r="L753" i="165"/>
  <c r="N753" i="165" s="1"/>
  <c r="BP753" i="165"/>
  <c r="AO754" i="165"/>
  <c r="L754" i="165"/>
  <c r="N754" i="165" s="1"/>
  <c r="BP754" i="165"/>
  <c r="AO755" i="165"/>
  <c r="L755" i="165"/>
  <c r="N755" i="165" s="1"/>
  <c r="BP755" i="165"/>
  <c r="N756" i="165"/>
  <c r="BQ756" i="165" s="1"/>
  <c r="BL756" i="165"/>
  <c r="BP756" i="165"/>
  <c r="N757" i="165"/>
  <c r="BQ757" i="165" s="1"/>
  <c r="BL757" i="165"/>
  <c r="BP757" i="165"/>
  <c r="AO758" i="165"/>
  <c r="L758" i="165"/>
  <c r="N758" i="165" s="1"/>
  <c r="BP758" i="165"/>
  <c r="N759" i="165"/>
  <c r="BQ759" i="165" s="1"/>
  <c r="BP759" i="165"/>
  <c r="L762" i="165"/>
  <c r="N762" i="165" s="1"/>
  <c r="D762" i="165" s="1"/>
  <c r="AO762" i="165"/>
  <c r="L769" i="165"/>
  <c r="N769" i="165" s="1"/>
  <c r="D769" i="165" s="1"/>
  <c r="AO769" i="165"/>
  <c r="BA772" i="165"/>
  <c r="BN775" i="165"/>
  <c r="BN794" i="165"/>
  <c r="BN799" i="165"/>
  <c r="D805" i="165"/>
  <c r="BN811" i="165"/>
  <c r="D817" i="165"/>
  <c r="AO819" i="165"/>
  <c r="L819" i="165"/>
  <c r="N819" i="165" s="1"/>
  <c r="BP561" i="165"/>
  <c r="BP562" i="165"/>
  <c r="BP563" i="165"/>
  <c r="BP564" i="165"/>
  <c r="BP565" i="165"/>
  <c r="BP566" i="165"/>
  <c r="BP567" i="165"/>
  <c r="BP568" i="165"/>
  <c r="BP569" i="165"/>
  <c r="BP570" i="165"/>
  <c r="BP571" i="165"/>
  <c r="BP572" i="165"/>
  <c r="BP573" i="165"/>
  <c r="BP576" i="165"/>
  <c r="L577" i="165"/>
  <c r="N577" i="165" s="1"/>
  <c r="D577" i="165" s="1"/>
  <c r="BG577" i="165"/>
  <c r="BP578" i="165"/>
  <c r="L579" i="165"/>
  <c r="N579" i="165" s="1"/>
  <c r="D579" i="165" s="1"/>
  <c r="BG579" i="165"/>
  <c r="BP580" i="165"/>
  <c r="BP581" i="165"/>
  <c r="BP582" i="165"/>
  <c r="BP583" i="165"/>
  <c r="L584" i="165"/>
  <c r="N584" i="165" s="1"/>
  <c r="D584" i="165" s="1"/>
  <c r="BG584" i="165"/>
  <c r="L585" i="165"/>
  <c r="N585" i="165" s="1"/>
  <c r="D585" i="165" s="1"/>
  <c r="BG585" i="165"/>
  <c r="BP586" i="165"/>
  <c r="BP587" i="165"/>
  <c r="BP588" i="165"/>
  <c r="BP589" i="165"/>
  <c r="BP590" i="165"/>
  <c r="BP591" i="165"/>
  <c r="BP592" i="165"/>
  <c r="BP593" i="165"/>
  <c r="BP594" i="165"/>
  <c r="BP595" i="165"/>
  <c r="L596" i="165"/>
  <c r="N596" i="165" s="1"/>
  <c r="D596" i="165" s="1"/>
  <c r="BG596" i="165"/>
  <c r="L597" i="165"/>
  <c r="N597" i="165" s="1"/>
  <c r="D597" i="165" s="1"/>
  <c r="BG597" i="165"/>
  <c r="L598" i="165"/>
  <c r="N598" i="165" s="1"/>
  <c r="D598" i="165" s="1"/>
  <c r="BG598" i="165"/>
  <c r="L599" i="165"/>
  <c r="N599" i="165" s="1"/>
  <c r="D599" i="165" s="1"/>
  <c r="BG599" i="165"/>
  <c r="L600" i="165"/>
  <c r="N600" i="165" s="1"/>
  <c r="D600" i="165" s="1"/>
  <c r="BG600" i="165"/>
  <c r="BP601" i="165"/>
  <c r="BP602" i="165"/>
  <c r="BP603" i="165"/>
  <c r="K604" i="165"/>
  <c r="BF611" i="165"/>
  <c r="K612" i="165"/>
  <c r="D612" i="165" s="1"/>
  <c r="BF612" i="165"/>
  <c r="K613" i="165"/>
  <c r="D613" i="165" s="1"/>
  <c r="BF613" i="165"/>
  <c r="K614" i="165"/>
  <c r="D614" i="165" s="1"/>
  <c r="BF614" i="165"/>
  <c r="K615" i="165"/>
  <c r="D615" i="165" s="1"/>
  <c r="BF615" i="165"/>
  <c r="K616" i="165"/>
  <c r="D616" i="165" s="1"/>
  <c r="BF616" i="165"/>
  <c r="K617" i="165"/>
  <c r="D617" i="165" s="1"/>
  <c r="BF617" i="165"/>
  <c r="K618" i="165"/>
  <c r="D618" i="165" s="1"/>
  <c r="BF618" i="165"/>
  <c r="K619" i="165"/>
  <c r="D619" i="165" s="1"/>
  <c r="BF619" i="165"/>
  <c r="K620" i="165"/>
  <c r="D620" i="165" s="1"/>
  <c r="BF620" i="165"/>
  <c r="K621" i="165"/>
  <c r="D621" i="165" s="1"/>
  <c r="BF621" i="165"/>
  <c r="K623" i="165"/>
  <c r="D623" i="165" s="1"/>
  <c r="BF623" i="165"/>
  <c r="K624" i="165"/>
  <c r="D624" i="165" s="1"/>
  <c r="BF624" i="165"/>
  <c r="K625" i="165"/>
  <c r="D625" i="165" s="1"/>
  <c r="BF625" i="165"/>
  <c r="K626" i="165"/>
  <c r="D626" i="165" s="1"/>
  <c r="BF626" i="165"/>
  <c r="K627" i="165"/>
  <c r="D627" i="165" s="1"/>
  <c r="BF627" i="165"/>
  <c r="K628" i="165"/>
  <c r="D628" i="165" s="1"/>
  <c r="BF628" i="165"/>
  <c r="K629" i="165"/>
  <c r="D629" i="165" s="1"/>
  <c r="BF629" i="165"/>
  <c r="K630" i="165"/>
  <c r="D630" i="165" s="1"/>
  <c r="BF630" i="165"/>
  <c r="K631" i="165"/>
  <c r="D631" i="165" s="1"/>
  <c r="BF631" i="165"/>
  <c r="K632" i="165"/>
  <c r="D632" i="165" s="1"/>
  <c r="K635" i="165"/>
  <c r="D635" i="165" s="1"/>
  <c r="AW640" i="165"/>
  <c r="AW641" i="165"/>
  <c r="AW642" i="165"/>
  <c r="AW643" i="165"/>
  <c r="AW660" i="165"/>
  <c r="AW661" i="165"/>
  <c r="BL661" i="165"/>
  <c r="BP661" i="165"/>
  <c r="BP662" i="165"/>
  <c r="BP663" i="165"/>
  <c r="BP664" i="165"/>
  <c r="BP665" i="165"/>
  <c r="BP666" i="165"/>
  <c r="BP667" i="165"/>
  <c r="BP668" i="165"/>
  <c r="BP669" i="165"/>
  <c r="BO669" i="165"/>
  <c r="BA670" i="165"/>
  <c r="BF670" i="165"/>
  <c r="BF672" i="165"/>
  <c r="AV672" i="165"/>
  <c r="BA672" i="165" s="1"/>
  <c r="BM672" i="165"/>
  <c r="D674" i="165"/>
  <c r="BI677" i="165"/>
  <c r="N678" i="165"/>
  <c r="BQ678" i="165" s="1"/>
  <c r="BA678" i="165"/>
  <c r="BF678" i="165"/>
  <c r="AV681" i="165"/>
  <c r="BA681" i="165" s="1"/>
  <c r="BF681" i="165"/>
  <c r="BM681" i="165"/>
  <c r="D682" i="165"/>
  <c r="BK682" i="165"/>
  <c r="AV683" i="165"/>
  <c r="BA683" i="165" s="1"/>
  <c r="BF683" i="165"/>
  <c r="BM683" i="165"/>
  <c r="BK684" i="165"/>
  <c r="AV685" i="165"/>
  <c r="BA685" i="165" s="1"/>
  <c r="BF685" i="165"/>
  <c r="BM685" i="165"/>
  <c r="D686" i="165"/>
  <c r="BK686" i="165"/>
  <c r="AL688" i="165"/>
  <c r="I688" i="165"/>
  <c r="D688" i="165" s="1"/>
  <c r="BO688" i="165"/>
  <c r="BI688" i="165"/>
  <c r="BQ688" i="165" s="1"/>
  <c r="AL691" i="165"/>
  <c r="K691" i="165"/>
  <c r="D691" i="165" s="1"/>
  <c r="BA696" i="165"/>
  <c r="BA697" i="165"/>
  <c r="D698" i="165"/>
  <c r="N701" i="165"/>
  <c r="D701" i="165" s="1"/>
  <c r="AO713" i="165"/>
  <c r="L713" i="165"/>
  <c r="N713" i="165" s="1"/>
  <c r="D713" i="165" s="1"/>
  <c r="AO719" i="165"/>
  <c r="L719" i="165"/>
  <c r="N719" i="165" s="1"/>
  <c r="D719" i="165" s="1"/>
  <c r="BN720" i="165"/>
  <c r="BN722" i="165"/>
  <c r="BA731" i="165"/>
  <c r="BI732" i="165"/>
  <c r="BQ732" i="165" s="1"/>
  <c r="BI733" i="165"/>
  <c r="BQ733" i="165" s="1"/>
  <c r="AY734" i="165"/>
  <c r="BA734" i="165" s="1"/>
  <c r="BG734" i="165"/>
  <c r="BI735" i="165"/>
  <c r="BQ735" i="165" s="1"/>
  <c r="BI736" i="165"/>
  <c r="BQ736" i="165" s="1"/>
  <c r="BN739" i="165"/>
  <c r="BL739" i="165"/>
  <c r="N740" i="165"/>
  <c r="BP740" i="165"/>
  <c r="AY741" i="165"/>
  <c r="BG741" i="165"/>
  <c r="AY742" i="165"/>
  <c r="BG742" i="165"/>
  <c r="AY743" i="165"/>
  <c r="BA743" i="165" s="1"/>
  <c r="BG743" i="165"/>
  <c r="AY744" i="165"/>
  <c r="BG744" i="165"/>
  <c r="AY745" i="165"/>
  <c r="BG745" i="165"/>
  <c r="AY746" i="165"/>
  <c r="BG746" i="165"/>
  <c r="BA751" i="165"/>
  <c r="BL752" i="165"/>
  <c r="BL753" i="165"/>
  <c r="BL754" i="165"/>
  <c r="BL755" i="165"/>
  <c r="BK756" i="165"/>
  <c r="BK757" i="165"/>
  <c r="BA758" i="165"/>
  <c r="BL758" i="165"/>
  <c r="BN759" i="165"/>
  <c r="BL759" i="165"/>
  <c r="AO760" i="165"/>
  <c r="L760" i="165"/>
  <c r="N760" i="165" s="1"/>
  <c r="D760" i="165" s="1"/>
  <c r="L763" i="165"/>
  <c r="N763" i="165" s="1"/>
  <c r="D763" i="165" s="1"/>
  <c r="AO763" i="165"/>
  <c r="L765" i="165"/>
  <c r="N765" i="165" s="1"/>
  <c r="D765" i="165" s="1"/>
  <c r="AO765" i="165"/>
  <c r="BA770" i="165"/>
  <c r="L773" i="165"/>
  <c r="N773" i="165" s="1"/>
  <c r="D773" i="165" s="1"/>
  <c r="AO773" i="165"/>
  <c r="BN795" i="165"/>
  <c r="BN807" i="165"/>
  <c r="BA575" i="165"/>
  <c r="BF604" i="165"/>
  <c r="BN604" i="165" s="1"/>
  <c r="BA605" i="165"/>
  <c r="BA607" i="165"/>
  <c r="BA608" i="165"/>
  <c r="BA609" i="165"/>
  <c r="BF622" i="165"/>
  <c r="BN622" i="165" s="1"/>
  <c r="BI662" i="165"/>
  <c r="BQ662" i="165" s="1"/>
  <c r="BI663" i="165"/>
  <c r="BQ663" i="165" s="1"/>
  <c r="BI664" i="165"/>
  <c r="BQ664" i="165" s="1"/>
  <c r="BI665" i="165"/>
  <c r="BQ665" i="165" s="1"/>
  <c r="BI666" i="165"/>
  <c r="BQ666" i="165" s="1"/>
  <c r="BI667" i="165"/>
  <c r="BQ667" i="165" s="1"/>
  <c r="BI668" i="165"/>
  <c r="BQ668" i="165" s="1"/>
  <c r="K672" i="165"/>
  <c r="D672" i="165" s="1"/>
  <c r="AL672" i="165"/>
  <c r="BO672" i="165"/>
  <c r="AO680" i="165"/>
  <c r="L680" i="165"/>
  <c r="N680" i="165" s="1"/>
  <c r="D680" i="165" s="1"/>
  <c r="AL681" i="165"/>
  <c r="K681" i="165"/>
  <c r="BO681" i="165"/>
  <c r="BQ682" i="165"/>
  <c r="AL683" i="165"/>
  <c r="K683" i="165"/>
  <c r="D683" i="165" s="1"/>
  <c r="BO683" i="165"/>
  <c r="BQ684" i="165"/>
  <c r="AL685" i="165"/>
  <c r="K685" i="165"/>
  <c r="D685" i="165" s="1"/>
  <c r="BO685" i="165"/>
  <c r="BQ686" i="165"/>
  <c r="AL693" i="165"/>
  <c r="K693" i="165"/>
  <c r="D693" i="165" s="1"/>
  <c r="AL695" i="165"/>
  <c r="I695" i="165"/>
  <c r="D695" i="165" s="1"/>
  <c r="D702" i="165"/>
  <c r="L706" i="165"/>
  <c r="N706" i="165" s="1"/>
  <c r="D706" i="165" s="1"/>
  <c r="AO706" i="165"/>
  <c r="L707" i="165"/>
  <c r="N707" i="165" s="1"/>
  <c r="D707" i="165" s="1"/>
  <c r="AO707" i="165"/>
  <c r="L708" i="165"/>
  <c r="N708" i="165" s="1"/>
  <c r="D708" i="165" s="1"/>
  <c r="AO708" i="165"/>
  <c r="L709" i="165"/>
  <c r="N709" i="165" s="1"/>
  <c r="D709" i="165" s="1"/>
  <c r="AO709" i="165"/>
  <c r="AY710" i="165"/>
  <c r="BA710" i="165" s="1"/>
  <c r="BG710" i="165"/>
  <c r="AY711" i="165"/>
  <c r="BA711" i="165" s="1"/>
  <c r="BG711" i="165"/>
  <c r="AY712" i="165"/>
  <c r="BA712" i="165" s="1"/>
  <c r="BG712" i="165"/>
  <c r="BG714" i="165"/>
  <c r="AY714" i="165"/>
  <c r="BA714" i="165" s="1"/>
  <c r="BG715" i="165"/>
  <c r="AY715" i="165"/>
  <c r="BA715" i="165" s="1"/>
  <c r="BG716" i="165"/>
  <c r="AY716" i="165"/>
  <c r="BA716" i="165" s="1"/>
  <c r="BG717" i="165"/>
  <c r="AY717" i="165"/>
  <c r="BA717" i="165" s="1"/>
  <c r="L723" i="165"/>
  <c r="N723" i="165" s="1"/>
  <c r="D723" i="165" s="1"/>
  <c r="AO723" i="165"/>
  <c r="L724" i="165"/>
  <c r="N724" i="165" s="1"/>
  <c r="D724" i="165" s="1"/>
  <c r="AO724" i="165"/>
  <c r="L725" i="165"/>
  <c r="N725" i="165" s="1"/>
  <c r="D725" i="165" s="1"/>
  <c r="AO725" i="165"/>
  <c r="L726" i="165"/>
  <c r="N726" i="165" s="1"/>
  <c r="D726" i="165" s="1"/>
  <c r="AO726" i="165"/>
  <c r="BG728" i="165"/>
  <c r="AY728" i="165"/>
  <c r="BA728" i="165" s="1"/>
  <c r="BG729" i="165"/>
  <c r="AY729" i="165"/>
  <c r="BA729" i="165" s="1"/>
  <c r="BG730" i="165"/>
  <c r="AY730" i="165"/>
  <c r="BA730" i="165" s="1"/>
  <c r="AO734" i="165"/>
  <c r="L734" i="165"/>
  <c r="N734" i="165" s="1"/>
  <c r="D734" i="165" s="1"/>
  <c r="AY737" i="165"/>
  <c r="BA737" i="165" s="1"/>
  <c r="BG737" i="165"/>
  <c r="AO741" i="165"/>
  <c r="L741" i="165"/>
  <c r="N741" i="165" s="1"/>
  <c r="D741" i="165" s="1"/>
  <c r="AO742" i="165"/>
  <c r="L742" i="165"/>
  <c r="N742" i="165" s="1"/>
  <c r="D742" i="165" s="1"/>
  <c r="AO743" i="165"/>
  <c r="L743" i="165"/>
  <c r="N743" i="165" s="1"/>
  <c r="D743" i="165" s="1"/>
  <c r="AO744" i="165"/>
  <c r="L744" i="165"/>
  <c r="N744" i="165" s="1"/>
  <c r="D744" i="165" s="1"/>
  <c r="AO745" i="165"/>
  <c r="L745" i="165"/>
  <c r="N745" i="165" s="1"/>
  <c r="D745" i="165" s="1"/>
  <c r="AO746" i="165"/>
  <c r="L746" i="165"/>
  <c r="N746" i="165" s="1"/>
  <c r="D746" i="165" s="1"/>
  <c r="D749" i="165"/>
  <c r="D753" i="165"/>
  <c r="D754" i="165"/>
  <c r="D755" i="165"/>
  <c r="D756" i="165"/>
  <c r="D757" i="165"/>
  <c r="D758" i="165"/>
  <c r="L766" i="165"/>
  <c r="N766" i="165" s="1"/>
  <c r="D766" i="165" s="1"/>
  <c r="AO766" i="165"/>
  <c r="BG769" i="165"/>
  <c r="AY769" i="165"/>
  <c r="BA769" i="165" s="1"/>
  <c r="AO820" i="165"/>
  <c r="L820" i="165"/>
  <c r="N820" i="165" s="1"/>
  <c r="D820" i="165" s="1"/>
  <c r="BO823" i="165"/>
  <c r="BI823" i="165"/>
  <c r="BQ823" i="165" s="1"/>
  <c r="BO824" i="165"/>
  <c r="BI824" i="165"/>
  <c r="BQ824" i="165" s="1"/>
  <c r="BO825" i="165"/>
  <c r="BI825" i="165"/>
  <c r="BQ825" i="165" s="1"/>
  <c r="BO826" i="165"/>
  <c r="BI826" i="165"/>
  <c r="BQ826" i="165" s="1"/>
  <c r="BO827" i="165"/>
  <c r="BI827" i="165"/>
  <c r="BQ827" i="165" s="1"/>
  <c r="BO828" i="165"/>
  <c r="BI828" i="165"/>
  <c r="BQ828" i="165" s="1"/>
  <c r="BO829" i="165"/>
  <c r="BI829" i="165"/>
  <c r="BQ829" i="165" s="1"/>
  <c r="AO662" i="165"/>
  <c r="AY662" i="165"/>
  <c r="BA662" i="165" s="1"/>
  <c r="AO663" i="165"/>
  <c r="AY663" i="165"/>
  <c r="BA663" i="165" s="1"/>
  <c r="AO664" i="165"/>
  <c r="AY664" i="165"/>
  <c r="BA664" i="165" s="1"/>
  <c r="AO665" i="165"/>
  <c r="AY665" i="165"/>
  <c r="BA665" i="165" s="1"/>
  <c r="AO666" i="165"/>
  <c r="AY666" i="165"/>
  <c r="BA666" i="165" s="1"/>
  <c r="AO667" i="165"/>
  <c r="AY667" i="165"/>
  <c r="BA667" i="165" s="1"/>
  <c r="AO668" i="165"/>
  <c r="AY668" i="165"/>
  <c r="BA668" i="165" s="1"/>
  <c r="AO669" i="165"/>
  <c r="AY669" i="165"/>
  <c r="BA669" i="165" s="1"/>
  <c r="BL670" i="165"/>
  <c r="BP670" i="165"/>
  <c r="BI670" i="165"/>
  <c r="BQ670" i="165" s="1"/>
  <c r="BK672" i="165"/>
  <c r="AL673" i="165"/>
  <c r="BN676" i="165"/>
  <c r="K677" i="165"/>
  <c r="BL678" i="165"/>
  <c r="BP678" i="165"/>
  <c r="D681" i="165"/>
  <c r="BK681" i="165"/>
  <c r="AV682" i="165"/>
  <c r="BA682" i="165" s="1"/>
  <c r="BF682" i="165"/>
  <c r="BN682" i="165" s="1"/>
  <c r="BM682" i="165"/>
  <c r="BK683" i="165"/>
  <c r="AV684" i="165"/>
  <c r="BA684" i="165" s="1"/>
  <c r="BF684" i="165"/>
  <c r="BN684" i="165" s="1"/>
  <c r="BM684" i="165"/>
  <c r="BK685" i="165"/>
  <c r="AV686" i="165"/>
  <c r="BA686" i="165" s="1"/>
  <c r="BF686" i="165"/>
  <c r="BM686" i="165"/>
  <c r="D687" i="165"/>
  <c r="BA688" i="165"/>
  <c r="D692" i="165"/>
  <c r="BA694" i="165"/>
  <c r="AL697" i="165"/>
  <c r="K697" i="165"/>
  <c r="D697" i="165" s="1"/>
  <c r="AO710" i="165"/>
  <c r="L710" i="165"/>
  <c r="N710" i="165" s="1"/>
  <c r="D710" i="165" s="1"/>
  <c r="AO711" i="165"/>
  <c r="L711" i="165"/>
  <c r="N711" i="165" s="1"/>
  <c r="D711" i="165" s="1"/>
  <c r="AO712" i="165"/>
  <c r="L712" i="165"/>
  <c r="N712" i="165" s="1"/>
  <c r="D712" i="165" s="1"/>
  <c r="BA721" i="165"/>
  <c r="BF721" i="165"/>
  <c r="BN721" i="165" s="1"/>
  <c r="BA727" i="165"/>
  <c r="BF727" i="165"/>
  <c r="AO737" i="165"/>
  <c r="L737" i="165"/>
  <c r="N737" i="165" s="1"/>
  <c r="D737" i="165" s="1"/>
  <c r="AL739" i="165"/>
  <c r="D740" i="165"/>
  <c r="AV740" i="165"/>
  <c r="BA740" i="165" s="1"/>
  <c r="BA741" i="165"/>
  <c r="BA742" i="165"/>
  <c r="BA744" i="165"/>
  <c r="BA745" i="165"/>
  <c r="BA746" i="165"/>
  <c r="L748" i="165"/>
  <c r="N748" i="165" s="1"/>
  <c r="D748" i="165" s="1"/>
  <c r="AO748" i="165"/>
  <c r="BA748" i="165"/>
  <c r="AL749" i="165"/>
  <c r="L750" i="165"/>
  <c r="N750" i="165" s="1"/>
  <c r="D750" i="165" s="1"/>
  <c r="AO750" i="165"/>
  <c r="BA750" i="165"/>
  <c r="BK751" i="165"/>
  <c r="AY752" i="165"/>
  <c r="BA752" i="165" s="1"/>
  <c r="BG752" i="165"/>
  <c r="AY753" i="165"/>
  <c r="BA753" i="165" s="1"/>
  <c r="BG753" i="165"/>
  <c r="AY754" i="165"/>
  <c r="BA754" i="165" s="1"/>
  <c r="BG754" i="165"/>
  <c r="AY755" i="165"/>
  <c r="BA755" i="165" s="1"/>
  <c r="BG755" i="165"/>
  <c r="AY758" i="165"/>
  <c r="BG758" i="165"/>
  <c r="AL759" i="165"/>
  <c r="L761" i="165"/>
  <c r="N761" i="165" s="1"/>
  <c r="D761" i="165" s="1"/>
  <c r="AO761" i="165"/>
  <c r="BK764" i="165"/>
  <c r="D767" i="165"/>
  <c r="D772" i="165"/>
  <c r="BG773" i="165"/>
  <c r="AY773" i="165"/>
  <c r="BA773" i="165" s="1"/>
  <c r="D795" i="165"/>
  <c r="D807" i="165"/>
  <c r="D819" i="165"/>
  <c r="BO821" i="165"/>
  <c r="BI821" i="165"/>
  <c r="BQ821" i="165" s="1"/>
  <c r="L831" i="165"/>
  <c r="N831" i="165" s="1"/>
  <c r="D831" i="165" s="1"/>
  <c r="AO831" i="165"/>
  <c r="L832" i="165"/>
  <c r="N832" i="165" s="1"/>
  <c r="D832" i="165" s="1"/>
  <c r="AO832" i="165"/>
  <c r="BF731" i="165"/>
  <c r="BN731" i="165" s="1"/>
  <c r="BA732" i="165"/>
  <c r="BA733" i="165"/>
  <c r="BA735" i="165"/>
  <c r="BA736" i="165"/>
  <c r="BA738" i="165"/>
  <c r="BA739" i="165"/>
  <c r="BA749" i="165"/>
  <c r="BA756" i="165"/>
  <c r="BA757" i="165"/>
  <c r="BA759" i="165"/>
  <c r="AW761" i="165"/>
  <c r="AW762" i="165"/>
  <c r="AW763" i="165"/>
  <c r="AW765" i="165"/>
  <c r="AW766" i="165"/>
  <c r="N822" i="165"/>
  <c r="BL833" i="165"/>
  <c r="BP833" i="165"/>
  <c r="BL838" i="165"/>
  <c r="BP838" i="165"/>
  <c r="BL839" i="165"/>
  <c r="BP839" i="165"/>
  <c r="BL840" i="165"/>
  <c r="BP840" i="165"/>
  <c r="BL841" i="165"/>
  <c r="BP841" i="165"/>
  <c r="BL842" i="165"/>
  <c r="BI842" i="165"/>
  <c r="BQ842" i="165" s="1"/>
  <c r="BP842" i="165"/>
  <c r="BI846" i="165"/>
  <c r="BQ846" i="165" s="1"/>
  <c r="BP846" i="165"/>
  <c r="BA861" i="165"/>
  <c r="BQ863" i="165"/>
  <c r="BK865" i="165"/>
  <c r="BO865" i="165"/>
  <c r="BI865" i="165"/>
  <c r="BQ865" i="165" s="1"/>
  <c r="BK866" i="165"/>
  <c r="BO866" i="165"/>
  <c r="BI866" i="165"/>
  <c r="BQ866" i="165" s="1"/>
  <c r="BK867" i="165"/>
  <c r="BO867" i="165"/>
  <c r="BI867" i="165"/>
  <c r="BQ867" i="165" s="1"/>
  <c r="BK868" i="165"/>
  <c r="BO868" i="165"/>
  <c r="BI868" i="165"/>
  <c r="BQ868" i="165" s="1"/>
  <c r="BK869" i="165"/>
  <c r="BO869" i="165"/>
  <c r="BI869" i="165"/>
  <c r="BQ869" i="165" s="1"/>
  <c r="BK870" i="165"/>
  <c r="BO870" i="165"/>
  <c r="BI870" i="165"/>
  <c r="BQ870" i="165" s="1"/>
  <c r="BK871" i="165"/>
  <c r="BO871" i="165"/>
  <c r="BI871" i="165"/>
  <c r="BQ871" i="165" s="1"/>
  <c r="BK872" i="165"/>
  <c r="BO872" i="165"/>
  <c r="BI872" i="165"/>
  <c r="BQ872" i="165" s="1"/>
  <c r="BO873" i="165"/>
  <c r="BI873" i="165"/>
  <c r="BQ873" i="165" s="1"/>
  <c r="BQ892" i="165"/>
  <c r="BQ901" i="165"/>
  <c r="BA687" i="165"/>
  <c r="BA689" i="165"/>
  <c r="I690" i="165"/>
  <c r="D690" i="165" s="1"/>
  <c r="AL692" i="165"/>
  <c r="AL696" i="165"/>
  <c r="AL698" i="165"/>
  <c r="BI720" i="165"/>
  <c r="BQ720" i="165" s="1"/>
  <c r="BI721" i="165"/>
  <c r="BQ721" i="165" s="1"/>
  <c r="BI722" i="165"/>
  <c r="BQ722" i="165" s="1"/>
  <c r="BI727" i="165"/>
  <c r="BQ727" i="165" s="1"/>
  <c r="AL731" i="165"/>
  <c r="BI764" i="165"/>
  <c r="BQ764" i="165" s="1"/>
  <c r="AL768" i="165"/>
  <c r="K770" i="165"/>
  <c r="D770" i="165" s="1"/>
  <c r="AL772" i="165"/>
  <c r="K774" i="165"/>
  <c r="D774" i="165" s="1"/>
  <c r="AL775" i="165"/>
  <c r="AV775" i="165"/>
  <c r="BA775" i="165" s="1"/>
  <c r="AL791" i="165"/>
  <c r="AV791" i="165"/>
  <c r="BA791" i="165" s="1"/>
  <c r="AL794" i="165"/>
  <c r="AV794" i="165"/>
  <c r="BA794" i="165" s="1"/>
  <c r="AL795" i="165"/>
  <c r="AV795" i="165"/>
  <c r="BA795" i="165" s="1"/>
  <c r="AL799" i="165"/>
  <c r="AV799" i="165"/>
  <c r="BA799" i="165" s="1"/>
  <c r="AL803" i="165"/>
  <c r="AV803" i="165"/>
  <c r="BA803" i="165" s="1"/>
  <c r="AL805" i="165"/>
  <c r="AV805" i="165"/>
  <c r="BA805" i="165" s="1"/>
  <c r="AL807" i="165"/>
  <c r="AV807" i="165"/>
  <c r="BA807" i="165" s="1"/>
  <c r="AL811" i="165"/>
  <c r="AV811" i="165"/>
  <c r="BA811" i="165" s="1"/>
  <c r="AL813" i="165"/>
  <c r="AV813" i="165"/>
  <c r="BA813" i="165" s="1"/>
  <c r="AL817" i="165"/>
  <c r="AV817" i="165"/>
  <c r="BA817" i="165" s="1"/>
  <c r="AW819" i="165"/>
  <c r="AW820" i="165"/>
  <c r="K822" i="165"/>
  <c r="AU822" i="165"/>
  <c r="AW831" i="165"/>
  <c r="BL831" i="165"/>
  <c r="AW832" i="165"/>
  <c r="BL832" i="165"/>
  <c r="BI833" i="165"/>
  <c r="BQ833" i="165" s="1"/>
  <c r="BL834" i="165"/>
  <c r="BL835" i="165"/>
  <c r="BL836" i="165"/>
  <c r="BI836" i="165"/>
  <c r="BQ836" i="165" s="1"/>
  <c r="BL837" i="165"/>
  <c r="BI837" i="165"/>
  <c r="BQ837" i="165" s="1"/>
  <c r="BI838" i="165"/>
  <c r="BQ838" i="165" s="1"/>
  <c r="BI839" i="165"/>
  <c r="BQ839" i="165" s="1"/>
  <c r="BI840" i="165"/>
  <c r="BQ840" i="165" s="1"/>
  <c r="BI841" i="165"/>
  <c r="BQ841" i="165" s="1"/>
  <c r="AV843" i="165"/>
  <c r="BA843" i="165" s="1"/>
  <c r="BL843" i="165"/>
  <c r="BI843" i="165"/>
  <c r="BQ843" i="165" s="1"/>
  <c r="BP843" i="165"/>
  <c r="BA845" i="165"/>
  <c r="BF845" i="165"/>
  <c r="BN845" i="165" s="1"/>
  <c r="K846" i="165"/>
  <c r="D846" i="165" s="1"/>
  <c r="AV847" i="165"/>
  <c r="BA847" i="165" s="1"/>
  <c r="BL847" i="165"/>
  <c r="BI847" i="165"/>
  <c r="BQ847" i="165" s="1"/>
  <c r="BP847" i="165"/>
  <c r="BA849" i="165"/>
  <c r="BI850" i="165"/>
  <c r="BQ850" i="165" s="1"/>
  <c r="N851" i="165"/>
  <c r="BQ851" i="165" s="1"/>
  <c r="BA851" i="165"/>
  <c r="BF851" i="165"/>
  <c r="BN851" i="165" s="1"/>
  <c r="K852" i="165"/>
  <c r="D852" i="165" s="1"/>
  <c r="AV853" i="165"/>
  <c r="BA853" i="165" s="1"/>
  <c r="BL853" i="165"/>
  <c r="BP853" i="165"/>
  <c r="AV855" i="165"/>
  <c r="BA855" i="165" s="1"/>
  <c r="BL855" i="165"/>
  <c r="BI855" i="165"/>
  <c r="BQ855" i="165" s="1"/>
  <c r="BP855" i="165"/>
  <c r="BA857" i="165"/>
  <c r="L858" i="165"/>
  <c r="N858" i="165" s="1"/>
  <c r="D858" i="165" s="1"/>
  <c r="AO858" i="165"/>
  <c r="AL860" i="165"/>
  <c r="K860" i="165"/>
  <c r="BM863" i="165"/>
  <c r="D864" i="165"/>
  <c r="BK874" i="165"/>
  <c r="BQ891" i="165"/>
  <c r="BQ895" i="165"/>
  <c r="BQ903" i="165"/>
  <c r="BQ905" i="165"/>
  <c r="BM820" i="165"/>
  <c r="BQ822" i="165"/>
  <c r="BI844" i="165"/>
  <c r="BQ844" i="165" s="1"/>
  <c r="BP844" i="165"/>
  <c r="BI848" i="165"/>
  <c r="BQ848" i="165" s="1"/>
  <c r="BP848" i="165"/>
  <c r="BI856" i="165"/>
  <c r="BQ856" i="165" s="1"/>
  <c r="BP856" i="165"/>
  <c r="D859" i="165"/>
  <c r="BA821" i="165"/>
  <c r="BA823" i="165"/>
  <c r="BA824" i="165"/>
  <c r="BA825" i="165"/>
  <c r="BA826" i="165"/>
  <c r="BA827" i="165"/>
  <c r="BA828" i="165"/>
  <c r="BA829" i="165"/>
  <c r="K844" i="165"/>
  <c r="D844" i="165" s="1"/>
  <c r="BL845" i="165"/>
  <c r="BI845" i="165"/>
  <c r="BQ845" i="165" s="1"/>
  <c r="BP845" i="165"/>
  <c r="K848" i="165"/>
  <c r="D848" i="165" s="1"/>
  <c r="K850" i="165"/>
  <c r="D850" i="165" s="1"/>
  <c r="BL851" i="165"/>
  <c r="BP851" i="165"/>
  <c r="BI852" i="165"/>
  <c r="BQ852" i="165" s="1"/>
  <c r="N853" i="165"/>
  <c r="D853" i="165" s="1"/>
  <c r="K854" i="165"/>
  <c r="D854" i="165" s="1"/>
  <c r="K856" i="165"/>
  <c r="BN856" i="165" s="1"/>
  <c r="D860" i="165"/>
  <c r="BA860" i="165"/>
  <c r="D861" i="165"/>
  <c r="D863" i="165"/>
  <c r="BQ889" i="165"/>
  <c r="BQ893" i="165"/>
  <c r="BI874" i="165"/>
  <c r="BQ874" i="165" s="1"/>
  <c r="BI875" i="165"/>
  <c r="BQ875" i="165" s="1"/>
  <c r="BI876" i="165"/>
  <c r="BQ876" i="165" s="1"/>
  <c r="BI877" i="165"/>
  <c r="BQ877" i="165" s="1"/>
  <c r="BO888" i="165"/>
  <c r="BA889" i="165"/>
  <c r="BA890" i="165"/>
  <c r="BA891" i="165"/>
  <c r="BA892" i="165"/>
  <c r="BA893" i="165"/>
  <c r="BA894" i="165"/>
  <c r="BA895" i="165"/>
  <c r="BI897" i="165"/>
  <c r="BQ897" i="165" s="1"/>
  <c r="BI899" i="165"/>
  <c r="BQ899" i="165" s="1"/>
  <c r="AL904" i="165"/>
  <c r="K904" i="165"/>
  <c r="D904" i="165" s="1"/>
  <c r="BO904" i="165"/>
  <c r="AV907" i="165"/>
  <c r="BF907" i="165"/>
  <c r="AL908" i="165"/>
  <c r="K908" i="165"/>
  <c r="BI908" i="165"/>
  <c r="BQ908" i="165" s="1"/>
  <c r="BO908" i="165"/>
  <c r="L910" i="165"/>
  <c r="N910" i="165" s="1"/>
  <c r="D910" i="165" s="1"/>
  <c r="L911" i="165"/>
  <c r="N911" i="165" s="1"/>
  <c r="D911" i="165" s="1"/>
  <c r="L912" i="165"/>
  <c r="N912" i="165" s="1"/>
  <c r="D912" i="165" s="1"/>
  <c r="BO914" i="165"/>
  <c r="D916" i="165"/>
  <c r="BK918" i="165"/>
  <c r="D918" i="165"/>
  <c r="BI918" i="165"/>
  <c r="BQ918" i="165" s="1"/>
  <c r="BO918" i="165"/>
  <c r="AL919" i="165"/>
  <c r="I919" i="165"/>
  <c r="D919" i="165" s="1"/>
  <c r="BI919" i="165"/>
  <c r="BQ919" i="165" s="1"/>
  <c r="BO919" i="165"/>
  <c r="AL923" i="165"/>
  <c r="K923" i="165"/>
  <c r="D923" i="165" s="1"/>
  <c r="L924" i="165"/>
  <c r="N924" i="165" s="1"/>
  <c r="D924" i="165" s="1"/>
  <c r="AO924" i="165"/>
  <c r="BN924" i="165"/>
  <c r="AL925" i="165"/>
  <c r="K925" i="165"/>
  <c r="D925" i="165" s="1"/>
  <c r="AO927" i="165"/>
  <c r="L927" i="165"/>
  <c r="N927" i="165" s="1"/>
  <c r="D927" i="165" s="1"/>
  <c r="BQ933" i="165"/>
  <c r="BQ935" i="165"/>
  <c r="L937" i="165"/>
  <c r="N937" i="165" s="1"/>
  <c r="D937" i="165" s="1"/>
  <c r="AO937" i="165"/>
  <c r="L940" i="165"/>
  <c r="N940" i="165" s="1"/>
  <c r="AO940" i="165"/>
  <c r="L952" i="165"/>
  <c r="N952" i="165" s="1"/>
  <c r="D952" i="165" s="1"/>
  <c r="AO952" i="165"/>
  <c r="BF962" i="165"/>
  <c r="AV962" i="165"/>
  <c r="BA962" i="165" s="1"/>
  <c r="K964" i="165"/>
  <c r="D964" i="165" s="1"/>
  <c r="AL964" i="165"/>
  <c r="BF966" i="165"/>
  <c r="AV966" i="165"/>
  <c r="BA966" i="165" s="1"/>
  <c r="K968" i="165"/>
  <c r="D968" i="165" s="1"/>
  <c r="AL968" i="165"/>
  <c r="BF970" i="165"/>
  <c r="AV970" i="165"/>
  <c r="BA970" i="165" s="1"/>
  <c r="K972" i="165"/>
  <c r="D972" i="165" s="1"/>
  <c r="AL972" i="165"/>
  <c r="L976" i="165"/>
  <c r="N976" i="165" s="1"/>
  <c r="D976" i="165" s="1"/>
  <c r="AO976" i="165"/>
  <c r="K980" i="165"/>
  <c r="D980" i="165" s="1"/>
  <c r="AL980" i="165"/>
  <c r="BN990" i="165"/>
  <c r="BN991" i="165"/>
  <c r="BN993" i="165"/>
  <c r="BN994" i="165"/>
  <c r="BN995" i="165"/>
  <c r="AV1004" i="165"/>
  <c r="BF1004" i="165"/>
  <c r="K1014" i="165"/>
  <c r="AL1014" i="165"/>
  <c r="AL1024" i="165"/>
  <c r="K1024" i="165"/>
  <c r="D1024" i="165" s="1"/>
  <c r="K1026" i="165"/>
  <c r="AL1026" i="165"/>
  <c r="AV1028" i="165"/>
  <c r="BF1028" i="165"/>
  <c r="BH1061" i="165"/>
  <c r="AY1061" i="165"/>
  <c r="AW859" i="165"/>
  <c r="AY859" i="165" s="1"/>
  <c r="BA859" i="165" s="1"/>
  <c r="AL861" i="165"/>
  <c r="AL863" i="165"/>
  <c r="AV863" i="165"/>
  <c r="BA863" i="165" s="1"/>
  <c r="AW864" i="165"/>
  <c r="AY864" i="165" s="1"/>
  <c r="BA864" i="165" s="1"/>
  <c r="D889" i="165"/>
  <c r="D890" i="165"/>
  <c r="D891" i="165"/>
  <c r="D892" i="165"/>
  <c r="D893" i="165"/>
  <c r="D894" i="165"/>
  <c r="D895" i="165"/>
  <c r="D896" i="165"/>
  <c r="D898" i="165"/>
  <c r="D900" i="165"/>
  <c r="AV901" i="165"/>
  <c r="BA901" i="165" s="1"/>
  <c r="BF901" i="165"/>
  <c r="BM901" i="165"/>
  <c r="D902" i="165"/>
  <c r="AV903" i="165"/>
  <c r="BA903" i="165" s="1"/>
  <c r="BF903" i="165"/>
  <c r="BM903" i="165"/>
  <c r="BK904" i="165"/>
  <c r="AV905" i="165"/>
  <c r="BA905" i="165" s="1"/>
  <c r="BF905" i="165"/>
  <c r="BM905" i="165"/>
  <c r="D906" i="165"/>
  <c r="AL907" i="165"/>
  <c r="K907" i="165"/>
  <c r="BI907" i="165"/>
  <c r="BO907" i="165"/>
  <c r="BK908" i="165"/>
  <c r="BE913" i="165"/>
  <c r="AV913" i="165"/>
  <c r="BA913" i="165" s="1"/>
  <c r="AL914" i="165"/>
  <c r="I914" i="165"/>
  <c r="D914" i="165" s="1"/>
  <c r="BK914" i="165"/>
  <c r="BA915" i="165"/>
  <c r="BQ916" i="165"/>
  <c r="AV917" i="165"/>
  <c r="BA917" i="165" s="1"/>
  <c r="BF917" i="165"/>
  <c r="BN917" i="165" s="1"/>
  <c r="AO918" i="165"/>
  <c r="BK919" i="165"/>
  <c r="L921" i="165"/>
  <c r="N921" i="165" s="1"/>
  <c r="D921" i="165" s="1"/>
  <c r="AY921" i="165"/>
  <c r="BG921" i="165"/>
  <c r="BM930" i="165"/>
  <c r="D931" i="165"/>
  <c r="BM931" i="165"/>
  <c r="BQ931" i="165"/>
  <c r="BM933" i="165"/>
  <c r="D934" i="165"/>
  <c r="BM935" i="165"/>
  <c r="D936" i="165"/>
  <c r="AO936" i="165"/>
  <c r="D938" i="165"/>
  <c r="BQ942" i="165"/>
  <c r="BQ943" i="165"/>
  <c r="BQ944" i="165"/>
  <c r="BA947" i="165"/>
  <c r="BN948" i="165"/>
  <c r="D950" i="165"/>
  <c r="L955" i="165"/>
  <c r="N955" i="165" s="1"/>
  <c r="BQ955" i="165" s="1"/>
  <c r="AO955" i="165"/>
  <c r="BN957" i="165"/>
  <c r="L958" i="165"/>
  <c r="N958" i="165" s="1"/>
  <c r="D958" i="165" s="1"/>
  <c r="AO958" i="165"/>
  <c r="L960" i="165"/>
  <c r="N960" i="165" s="1"/>
  <c r="D960" i="165" s="1"/>
  <c r="AO960" i="165"/>
  <c r="BF963" i="165"/>
  <c r="AV963" i="165"/>
  <c r="BA963" i="165" s="1"/>
  <c r="K965" i="165"/>
  <c r="D965" i="165" s="1"/>
  <c r="AL965" i="165"/>
  <c r="BF967" i="165"/>
  <c r="AV967" i="165"/>
  <c r="BA967" i="165" s="1"/>
  <c r="D969" i="165"/>
  <c r="K969" i="165"/>
  <c r="AL969" i="165"/>
  <c r="BF971" i="165"/>
  <c r="AV971" i="165"/>
  <c r="K973" i="165"/>
  <c r="D973" i="165" s="1"/>
  <c r="AL973" i="165"/>
  <c r="L974" i="165"/>
  <c r="N974" i="165" s="1"/>
  <c r="AO974" i="165"/>
  <c r="K975" i="165"/>
  <c r="D975" i="165" s="1"/>
  <c r="AL975" i="165"/>
  <c r="K978" i="165"/>
  <c r="D978" i="165" s="1"/>
  <c r="AL978" i="165"/>
  <c r="BG981" i="165"/>
  <c r="AY981" i="165"/>
  <c r="BA981" i="165" s="1"/>
  <c r="BQ986" i="165"/>
  <c r="BQ988" i="165"/>
  <c r="L989" i="165"/>
  <c r="N989" i="165" s="1"/>
  <c r="D989" i="165" s="1"/>
  <c r="AO989" i="165"/>
  <c r="AL997" i="165"/>
  <c r="K997" i="165"/>
  <c r="D997" i="165" s="1"/>
  <c r="BQ1001" i="165"/>
  <c r="D1002" i="165"/>
  <c r="BK1003" i="165"/>
  <c r="BQ1004" i="165"/>
  <c r="D1006" i="165"/>
  <c r="BK1007" i="165"/>
  <c r="BK1008" i="165"/>
  <c r="D1010" i="165"/>
  <c r="BK1011" i="165"/>
  <c r="BK1012" i="165"/>
  <c r="BF1015" i="165"/>
  <c r="AV1015" i="165"/>
  <c r="BK1016" i="165"/>
  <c r="D1020" i="165"/>
  <c r="BF1027" i="165"/>
  <c r="AV1027" i="165"/>
  <c r="BK1030" i="165"/>
  <c r="BK1035" i="165"/>
  <c r="BK1036" i="165"/>
  <c r="D1040" i="165"/>
  <c r="BQ1046" i="165"/>
  <c r="BK1048" i="165"/>
  <c r="BH1059" i="165"/>
  <c r="AY1059" i="165"/>
  <c r="BH1065" i="165"/>
  <c r="AY1065" i="165"/>
  <c r="AO1069" i="165"/>
  <c r="M1069" i="165"/>
  <c r="N1069" i="165" s="1"/>
  <c r="D1069" i="165" s="1"/>
  <c r="BA878" i="165"/>
  <c r="BP889" i="165"/>
  <c r="BP890" i="165"/>
  <c r="BP891" i="165"/>
  <c r="BP892" i="165"/>
  <c r="BP893" i="165"/>
  <c r="BP894" i="165"/>
  <c r="BP895" i="165"/>
  <c r="AL901" i="165"/>
  <c r="K901" i="165"/>
  <c r="BO901" i="165"/>
  <c r="AL903" i="165"/>
  <c r="K903" i="165"/>
  <c r="D903" i="165" s="1"/>
  <c r="BO903" i="165"/>
  <c r="BQ904" i="165"/>
  <c r="AL905" i="165"/>
  <c r="K905" i="165"/>
  <c r="D905" i="165" s="1"/>
  <c r="BO905" i="165"/>
  <c r="D908" i="165"/>
  <c r="AV909" i="165"/>
  <c r="BA909" i="165" s="1"/>
  <c r="BF909" i="165"/>
  <c r="BI910" i="165"/>
  <c r="BQ910" i="165" s="1"/>
  <c r="BI911" i="165"/>
  <c r="BQ911" i="165" s="1"/>
  <c r="BO911" i="165"/>
  <c r="BI912" i="165"/>
  <c r="BQ912" i="165" s="1"/>
  <c r="BO912" i="165"/>
  <c r="J913" i="165"/>
  <c r="D913" i="165" s="1"/>
  <c r="AL913" i="165"/>
  <c r="BI913" i="165"/>
  <c r="BQ913" i="165" s="1"/>
  <c r="BO913" i="165"/>
  <c r="BQ914" i="165"/>
  <c r="BM916" i="165"/>
  <c r="BI917" i="165"/>
  <c r="BQ917" i="165" s="1"/>
  <c r="BO917" i="165"/>
  <c r="BG924" i="165"/>
  <c r="AY924" i="165"/>
  <c r="BA924" i="165" s="1"/>
  <c r="BQ934" i="165"/>
  <c r="AL941" i="165"/>
  <c r="J941" i="165"/>
  <c r="D941" i="165" s="1"/>
  <c r="BQ945" i="165"/>
  <c r="L953" i="165"/>
  <c r="N953" i="165" s="1"/>
  <c r="D953" i="165" s="1"/>
  <c r="AO953" i="165"/>
  <c r="K962" i="165"/>
  <c r="D962" i="165" s="1"/>
  <c r="AL962" i="165"/>
  <c r="BF964" i="165"/>
  <c r="AV964" i="165"/>
  <c r="K966" i="165"/>
  <c r="D966" i="165" s="1"/>
  <c r="AL966" i="165"/>
  <c r="BF968" i="165"/>
  <c r="AV968" i="165"/>
  <c r="K970" i="165"/>
  <c r="D970" i="165" s="1"/>
  <c r="AL970" i="165"/>
  <c r="BF972" i="165"/>
  <c r="AV972" i="165"/>
  <c r="D974" i="165"/>
  <c r="BA979" i="165"/>
  <c r="I982" i="165"/>
  <c r="BQ984" i="165"/>
  <c r="D991" i="165"/>
  <c r="D993" i="165"/>
  <c r="D995" i="165"/>
  <c r="AK1561" i="165"/>
  <c r="AL1004" i="165"/>
  <c r="K1004" i="165"/>
  <c r="D1004" i="165" s="1"/>
  <c r="D1008" i="165"/>
  <c r="D1012" i="165"/>
  <c r="BF1014" i="165"/>
  <c r="BN1014" i="165" s="1"/>
  <c r="AV1014" i="165"/>
  <c r="D1016" i="165"/>
  <c r="BQ1020" i="165"/>
  <c r="BK1022" i="165"/>
  <c r="AV1024" i="165"/>
  <c r="BF1024" i="165"/>
  <c r="BN1024" i="165" s="1"/>
  <c r="BF1026" i="165"/>
  <c r="AV1026" i="165"/>
  <c r="AL1028" i="165"/>
  <c r="K1028" i="165"/>
  <c r="BK1031" i="165"/>
  <c r="BK1032" i="165"/>
  <c r="D1036" i="165"/>
  <c r="BQ1040" i="165"/>
  <c r="BK1051" i="165"/>
  <c r="AO1061" i="165"/>
  <c r="M1061" i="165"/>
  <c r="D897" i="165"/>
  <c r="D899" i="165"/>
  <c r="D901" i="165"/>
  <c r="BK901" i="165"/>
  <c r="BK903" i="165"/>
  <c r="AV904" i="165"/>
  <c r="BA904" i="165" s="1"/>
  <c r="BF904" i="165"/>
  <c r="BM904" i="165"/>
  <c r="BK905" i="165"/>
  <c r="BA907" i="165"/>
  <c r="AV908" i="165"/>
  <c r="BA908" i="165" s="1"/>
  <c r="BF908" i="165"/>
  <c r="BN908" i="165" s="1"/>
  <c r="AL909" i="165"/>
  <c r="K909" i="165"/>
  <c r="D909" i="165" s="1"/>
  <c r="BI909" i="165"/>
  <c r="BQ909" i="165" s="1"/>
  <c r="BO909" i="165"/>
  <c r="BK913" i="165"/>
  <c r="AT914" i="165"/>
  <c r="BE914" i="165" s="1"/>
  <c r="BM914" i="165" s="1"/>
  <c r="AS914" i="165"/>
  <c r="BM915" i="165"/>
  <c r="BQ915" i="165"/>
  <c r="BD919" i="165"/>
  <c r="AV919" i="165"/>
  <c r="BA919" i="165" s="1"/>
  <c r="AL920" i="165"/>
  <c r="D922" i="165"/>
  <c r="N928" i="165"/>
  <c r="D928" i="165" s="1"/>
  <c r="D929" i="165"/>
  <c r="D930" i="165"/>
  <c r="BM932" i="165"/>
  <c r="BQ932" i="165"/>
  <c r="D933" i="165"/>
  <c r="BM934" i="165"/>
  <c r="D935" i="165"/>
  <c r="BM936" i="165"/>
  <c r="D940" i="165"/>
  <c r="D948" i="165"/>
  <c r="BN950" i="165"/>
  <c r="BO955" i="165"/>
  <c r="L959" i="165"/>
  <c r="N959" i="165" s="1"/>
  <c r="D959" i="165" s="1"/>
  <c r="AO959" i="165"/>
  <c r="L961" i="165"/>
  <c r="N961" i="165" s="1"/>
  <c r="D961" i="165" s="1"/>
  <c r="AO961" i="165"/>
  <c r="K963" i="165"/>
  <c r="D963" i="165" s="1"/>
  <c r="AL963" i="165"/>
  <c r="BF965" i="165"/>
  <c r="AV965" i="165"/>
  <c r="BA965" i="165" s="1"/>
  <c r="K967" i="165"/>
  <c r="D967" i="165" s="1"/>
  <c r="AL967" i="165"/>
  <c r="BF969" i="165"/>
  <c r="BN969" i="165" s="1"/>
  <c r="AV969" i="165"/>
  <c r="BA969" i="165" s="1"/>
  <c r="K971" i="165"/>
  <c r="D971" i="165" s="1"/>
  <c r="AL971" i="165"/>
  <c r="BF973" i="165"/>
  <c r="BN973" i="165" s="1"/>
  <c r="AV973" i="165"/>
  <c r="BA973" i="165" s="1"/>
  <c r="L981" i="165"/>
  <c r="N981" i="165" s="1"/>
  <c r="D981" i="165" s="1"/>
  <c r="AO981" i="165"/>
  <c r="BQ983" i="165"/>
  <c r="BA985" i="165"/>
  <c r="BA986" i="165"/>
  <c r="BA987" i="165"/>
  <c r="BA988" i="165"/>
  <c r="BK1000" i="165"/>
  <c r="BQ1008" i="165"/>
  <c r="K1015" i="165"/>
  <c r="AL1015" i="165"/>
  <c r="BQ1016" i="165"/>
  <c r="BK1018" i="165"/>
  <c r="BK1023" i="165"/>
  <c r="K1027" i="165"/>
  <c r="D1027" i="165" s="1"/>
  <c r="AL1027" i="165"/>
  <c r="BQ1036" i="165"/>
  <c r="BK1038" i="165"/>
  <c r="BK1042" i="165"/>
  <c r="BK1045" i="165"/>
  <c r="BK1046" i="165"/>
  <c r="BK1054" i="165"/>
  <c r="AO1065" i="165"/>
  <c r="M1065" i="165"/>
  <c r="N1065" i="165" s="1"/>
  <c r="D1065" i="165" s="1"/>
  <c r="AY1067" i="165"/>
  <c r="BH1067" i="165"/>
  <c r="BI1067" i="165" s="1"/>
  <c r="BA910" i="165"/>
  <c r="BA911" i="165"/>
  <c r="BA912" i="165"/>
  <c r="AL916" i="165"/>
  <c r="AV916" i="165"/>
  <c r="BA916" i="165" s="1"/>
  <c r="BK917" i="165"/>
  <c r="AU920" i="165"/>
  <c r="AV920" i="165" s="1"/>
  <c r="BA920" i="165" s="1"/>
  <c r="BA921" i="165"/>
  <c r="AL922" i="165"/>
  <c r="BI922" i="165"/>
  <c r="BQ922" i="165" s="1"/>
  <c r="AU928" i="165"/>
  <c r="AW930" i="165"/>
  <c r="I932" i="165"/>
  <c r="BL932" i="165" s="1"/>
  <c r="AV932" i="165"/>
  <c r="BA932" i="165" s="1"/>
  <c r="AL933" i="165"/>
  <c r="AV933" i="165"/>
  <c r="BA933" i="165" s="1"/>
  <c r="AL934" i="165"/>
  <c r="AV934" i="165"/>
  <c r="BA934" i="165" s="1"/>
  <c r="AL935" i="165"/>
  <c r="AV935" i="165"/>
  <c r="BA935" i="165" s="1"/>
  <c r="AW936" i="165"/>
  <c r="AW937" i="165"/>
  <c r="AL938" i="165"/>
  <c r="AV938" i="165"/>
  <c r="BA938" i="165" s="1"/>
  <c r="AL939" i="165"/>
  <c r="AV939" i="165"/>
  <c r="BA939" i="165" s="1"/>
  <c r="AW940" i="165"/>
  <c r="AS941" i="165"/>
  <c r="BO941" i="165"/>
  <c r="BO942" i="165"/>
  <c r="BO943" i="165"/>
  <c r="BO944" i="165"/>
  <c r="AL946" i="165"/>
  <c r="AV946" i="165"/>
  <c r="BA946" i="165" s="1"/>
  <c r="AL948" i="165"/>
  <c r="AV948" i="165"/>
  <c r="BA948" i="165" s="1"/>
  <c r="AL949" i="165"/>
  <c r="AV949" i="165"/>
  <c r="BA949" i="165" s="1"/>
  <c r="AL950" i="165"/>
  <c r="AV950" i="165"/>
  <c r="BA950" i="165" s="1"/>
  <c r="AL951" i="165"/>
  <c r="AV951" i="165"/>
  <c r="BA951" i="165" s="1"/>
  <c r="AW952" i="165"/>
  <c r="AW953" i="165"/>
  <c r="I954" i="165"/>
  <c r="D954" i="165" s="1"/>
  <c r="AV954" i="165"/>
  <c r="BA954" i="165" s="1"/>
  <c r="AL956" i="165"/>
  <c r="AV956" i="165"/>
  <c r="BA956" i="165" s="1"/>
  <c r="AL957" i="165"/>
  <c r="AV957" i="165"/>
  <c r="BA957" i="165" s="1"/>
  <c r="AW958" i="165"/>
  <c r="AW959" i="165"/>
  <c r="AW960" i="165"/>
  <c r="AW961" i="165"/>
  <c r="AW974" i="165"/>
  <c r="K979" i="165"/>
  <c r="D979" i="165" s="1"/>
  <c r="AJ982" i="165"/>
  <c r="J982" i="165" s="1"/>
  <c r="BM982" i="165" s="1"/>
  <c r="AS982" i="165"/>
  <c r="BO982" i="165"/>
  <c r="BO983" i="165"/>
  <c r="BO984" i="165"/>
  <c r="K985" i="165"/>
  <c r="BF985" i="165"/>
  <c r="BO985" i="165"/>
  <c r="K986" i="165"/>
  <c r="D986" i="165" s="1"/>
  <c r="BF986" i="165"/>
  <c r="BO986" i="165"/>
  <c r="K987" i="165"/>
  <c r="BF987" i="165"/>
  <c r="BO987" i="165"/>
  <c r="K988" i="165"/>
  <c r="D988" i="165" s="1"/>
  <c r="BF988" i="165"/>
  <c r="BO988" i="165"/>
  <c r="BP990" i="165"/>
  <c r="BP991" i="165"/>
  <c r="BP992" i="165"/>
  <c r="BP993" i="165"/>
  <c r="BP994" i="165"/>
  <c r="BP995" i="165"/>
  <c r="BQ998" i="165"/>
  <c r="BO1000" i="165"/>
  <c r="BP1001" i="165"/>
  <c r="BO1004" i="165"/>
  <c r="BP1005" i="165"/>
  <c r="BO1008" i="165"/>
  <c r="BO1012" i="165"/>
  <c r="BP1013" i="165"/>
  <c r="BO1016" i="165"/>
  <c r="BP1017" i="165"/>
  <c r="BO1020" i="165"/>
  <c r="BP1021" i="165"/>
  <c r="BO1024" i="165"/>
  <c r="K1025" i="165"/>
  <c r="BN1025" i="165" s="1"/>
  <c r="BP1025" i="165"/>
  <c r="BO1028" i="165"/>
  <c r="K1029" i="165"/>
  <c r="BN1029" i="165" s="1"/>
  <c r="BP1029" i="165"/>
  <c r="BO1032" i="165"/>
  <c r="BP1033" i="165"/>
  <c r="BO1036" i="165"/>
  <c r="BP1037" i="165"/>
  <c r="BO1040" i="165"/>
  <c r="BP1041" i="165"/>
  <c r="BO1046" i="165"/>
  <c r="BP1047" i="165"/>
  <c r="BO1050" i="165"/>
  <c r="D1052" i="165"/>
  <c r="BO1054" i="165"/>
  <c r="D1056" i="165"/>
  <c r="K1057" i="165"/>
  <c r="BN1057" i="165" s="1"/>
  <c r="BO1057" i="165"/>
  <c r="N1061" i="165"/>
  <c r="D1061" i="165" s="1"/>
  <c r="AV1063" i="165"/>
  <c r="BI1064" i="165"/>
  <c r="BQ1064" i="165" s="1"/>
  <c r="M1071" i="165"/>
  <c r="BK1072" i="165"/>
  <c r="BL1073" i="165"/>
  <c r="D1073" i="165"/>
  <c r="AV1073" i="165"/>
  <c r="BO1076" i="165"/>
  <c r="N1076" i="165"/>
  <c r="BQ1078" i="165"/>
  <c r="K1079" i="165"/>
  <c r="D1079" i="165" s="1"/>
  <c r="AO1080" i="165"/>
  <c r="M1080" i="165"/>
  <c r="BP1080" i="165" s="1"/>
  <c r="BI1080" i="165"/>
  <c r="N1081" i="165"/>
  <c r="BF1083" i="165"/>
  <c r="AV1083" i="165"/>
  <c r="BQ1085" i="165"/>
  <c r="K1087" i="165"/>
  <c r="D1087" i="165" s="1"/>
  <c r="AL1087" i="165"/>
  <c r="AO1091" i="165"/>
  <c r="M1091" i="165"/>
  <c r="N1091" i="165" s="1"/>
  <c r="D1091" i="165" s="1"/>
  <c r="AV1093" i="165"/>
  <c r="BF1093" i="165"/>
  <c r="AV1097" i="165"/>
  <c r="BF1097" i="165"/>
  <c r="AV1101" i="165"/>
  <c r="BD1101" i="165"/>
  <c r="AL1103" i="165"/>
  <c r="I1103" i="165"/>
  <c r="D1103" i="165" s="1"/>
  <c r="AV1105" i="165"/>
  <c r="BF1105" i="165"/>
  <c r="BI1109" i="165"/>
  <c r="BP1109" i="165"/>
  <c r="AO1112" i="165"/>
  <c r="M1112" i="165"/>
  <c r="N1112" i="165" s="1"/>
  <c r="D1112" i="165" s="1"/>
  <c r="I1117" i="165"/>
  <c r="D1117" i="165" s="1"/>
  <c r="AL1117" i="165"/>
  <c r="AV1119" i="165"/>
  <c r="BD1119" i="165"/>
  <c r="J1121" i="165"/>
  <c r="D1121" i="165" s="1"/>
  <c r="AL1121" i="165"/>
  <c r="AL1125" i="165"/>
  <c r="I1125" i="165"/>
  <c r="D1125" i="165" s="1"/>
  <c r="AV1127" i="165"/>
  <c r="BD1127" i="165"/>
  <c r="AL1131" i="165"/>
  <c r="I1131" i="165"/>
  <c r="D1131" i="165" s="1"/>
  <c r="AL1135" i="165"/>
  <c r="I1135" i="165"/>
  <c r="D1135" i="165" s="1"/>
  <c r="BA976" i="165"/>
  <c r="BA989" i="165"/>
  <c r="BA997" i="165"/>
  <c r="BK1057" i="165"/>
  <c r="AN1561" i="165"/>
  <c r="AN1563" i="165" s="1"/>
  <c r="AO1059" i="165"/>
  <c r="AL1062" i="165"/>
  <c r="K1062" i="165"/>
  <c r="D1062" i="165" s="1"/>
  <c r="BF1072" i="165"/>
  <c r="AV1072" i="165"/>
  <c r="AO1075" i="165"/>
  <c r="M1075" i="165"/>
  <c r="N1075" i="165" s="1"/>
  <c r="D1075" i="165" s="1"/>
  <c r="BO1075" i="165"/>
  <c r="BK1076" i="165"/>
  <c r="BL1077" i="165"/>
  <c r="BF1079" i="165"/>
  <c r="BN1079" i="165" s="1"/>
  <c r="AV1079" i="165"/>
  <c r="BH1084" i="165"/>
  <c r="AY1084" i="165"/>
  <c r="AV1085" i="165"/>
  <c r="BF1085" i="165"/>
  <c r="BN1088" i="165"/>
  <c r="AV1089" i="165"/>
  <c r="BF1089" i="165"/>
  <c r="BF1095" i="165"/>
  <c r="AV1095" i="165"/>
  <c r="BF1099" i="165"/>
  <c r="AV1099" i="165"/>
  <c r="AV1115" i="165"/>
  <c r="BD1115" i="165"/>
  <c r="AV1123" i="165"/>
  <c r="BD1123" i="165"/>
  <c r="AV1129" i="165"/>
  <c r="BD1129" i="165"/>
  <c r="D1138" i="165"/>
  <c r="I945" i="165"/>
  <c r="D945" i="165" s="1"/>
  <c r="AS945" i="165"/>
  <c r="BA964" i="165"/>
  <c r="BA968" i="165"/>
  <c r="BA971" i="165"/>
  <c r="BA972" i="165"/>
  <c r="BA975" i="165"/>
  <c r="BA978" i="165"/>
  <c r="BA980" i="165"/>
  <c r="I983" i="165"/>
  <c r="BL983" i="165" s="1"/>
  <c r="AV983" i="165"/>
  <c r="BA983" i="165" s="1"/>
  <c r="I984" i="165"/>
  <c r="D984" i="165" s="1"/>
  <c r="AV984" i="165"/>
  <c r="BA984" i="165" s="1"/>
  <c r="AE1561" i="165"/>
  <c r="AQ1561" i="165"/>
  <c r="N1014" i="165"/>
  <c r="BQ1014" i="165" s="1"/>
  <c r="D1015" i="165"/>
  <c r="N1018" i="165"/>
  <c r="D1018" i="165" s="1"/>
  <c r="N1022" i="165"/>
  <c r="BQ1022" i="165" s="1"/>
  <c r="AV1025" i="165"/>
  <c r="N1026" i="165"/>
  <c r="BQ1026" i="165" s="1"/>
  <c r="AV1029" i="165"/>
  <c r="N1030" i="165"/>
  <c r="D1030" i="165" s="1"/>
  <c r="N1034" i="165"/>
  <c r="BQ1034" i="165" s="1"/>
  <c r="N1038" i="165"/>
  <c r="D1038" i="165" s="1"/>
  <c r="N1044" i="165"/>
  <c r="BQ1044" i="165" s="1"/>
  <c r="N1048" i="165"/>
  <c r="D1048" i="165" s="1"/>
  <c r="BQ1057" i="165"/>
  <c r="AL1058" i="165"/>
  <c r="K1058" i="165"/>
  <c r="D1058" i="165" s="1"/>
  <c r="M1059" i="165"/>
  <c r="N1059" i="165" s="1"/>
  <c r="D1059" i="165" s="1"/>
  <c r="BI1059" i="165"/>
  <c r="BL1061" i="165"/>
  <c r="BO1062" i="165"/>
  <c r="BL1065" i="165"/>
  <c r="D1066" i="165"/>
  <c r="BP1066" i="165"/>
  <c r="M1067" i="165"/>
  <c r="N1067" i="165" s="1"/>
  <c r="D1067" i="165" s="1"/>
  <c r="BH1069" i="165"/>
  <c r="AY1069" i="165"/>
  <c r="K1072" i="165"/>
  <c r="AL1072" i="165"/>
  <c r="BF1076" i="165"/>
  <c r="AV1076" i="165"/>
  <c r="BO1079" i="165"/>
  <c r="BI1079" i="165"/>
  <c r="BQ1079" i="165" s="1"/>
  <c r="BL1081" i="165"/>
  <c r="D1081" i="165"/>
  <c r="AV1081" i="165"/>
  <c r="K1083" i="165"/>
  <c r="D1083" i="165" s="1"/>
  <c r="AL1083" i="165"/>
  <c r="BF1087" i="165"/>
  <c r="AV1087" i="165"/>
  <c r="AY1091" i="165"/>
  <c r="BH1091" i="165"/>
  <c r="AL1093" i="165"/>
  <c r="K1093" i="165"/>
  <c r="AL1097" i="165"/>
  <c r="K1097" i="165"/>
  <c r="D1097" i="165" s="1"/>
  <c r="AL1101" i="165"/>
  <c r="I1101" i="165"/>
  <c r="D1101" i="165" s="1"/>
  <c r="AV1103" i="165"/>
  <c r="BD1103" i="165"/>
  <c r="AL1105" i="165"/>
  <c r="K1105" i="165"/>
  <c r="D1105" i="165" s="1"/>
  <c r="D1111" i="165"/>
  <c r="AL1111" i="165"/>
  <c r="K1111" i="165"/>
  <c r="BH1112" i="165"/>
  <c r="BP1112" i="165" s="1"/>
  <c r="AY1112" i="165"/>
  <c r="BI1113" i="165"/>
  <c r="BQ1113" i="165" s="1"/>
  <c r="BP1113" i="165"/>
  <c r="AL1119" i="165"/>
  <c r="I1119" i="165"/>
  <c r="BE1121" i="165"/>
  <c r="AV1121" i="165"/>
  <c r="AV1125" i="165"/>
  <c r="BD1125" i="165"/>
  <c r="BL1125" i="165" s="1"/>
  <c r="AL1127" i="165"/>
  <c r="I1127" i="165"/>
  <c r="D1127" i="165" s="1"/>
  <c r="AV1131" i="165"/>
  <c r="BD1131" i="165"/>
  <c r="BL1131" i="165" s="1"/>
  <c r="AV1135" i="165"/>
  <c r="BD1135" i="165"/>
  <c r="BQ1138" i="165"/>
  <c r="AH999" i="165"/>
  <c r="AR999" i="165"/>
  <c r="N1013" i="165"/>
  <c r="BQ1013" i="165" s="1"/>
  <c r="D1014" i="165"/>
  <c r="N1017" i="165"/>
  <c r="BQ1017" i="165" s="1"/>
  <c r="N1021" i="165"/>
  <c r="BQ1021" i="165" s="1"/>
  <c r="N1025" i="165"/>
  <c r="BQ1025" i="165" s="1"/>
  <c r="N1029" i="165"/>
  <c r="BQ1029" i="165" s="1"/>
  <c r="N1033" i="165"/>
  <c r="D1033" i="165" s="1"/>
  <c r="N1037" i="165"/>
  <c r="BQ1037" i="165" s="1"/>
  <c r="N1041" i="165"/>
  <c r="N1047" i="165"/>
  <c r="BQ1047" i="165" s="1"/>
  <c r="BO1051" i="165"/>
  <c r="BL1052" i="165"/>
  <c r="BP1052" i="165"/>
  <c r="BO1055" i="165"/>
  <c r="AV1057" i="165"/>
  <c r="D1060" i="165"/>
  <c r="BI1062" i="165"/>
  <c r="BQ1062" i="165" s="1"/>
  <c r="BP1062" i="165"/>
  <c r="BI1063" i="165"/>
  <c r="BQ1063" i="165" s="1"/>
  <c r="K1064" i="165"/>
  <c r="D1064" i="165" s="1"/>
  <c r="AL1064" i="165"/>
  <c r="BF1064" i="165"/>
  <c r="BN1064" i="165" s="1"/>
  <c r="BK1066" i="165"/>
  <c r="AO1068" i="165"/>
  <c r="BI1068" i="165"/>
  <c r="D1070" i="165"/>
  <c r="N1071" i="165"/>
  <c r="D1071" i="165" s="1"/>
  <c r="BO1072" i="165"/>
  <c r="N1072" i="165"/>
  <c r="BQ1072" i="165" s="1"/>
  <c r="BQ1073" i="165"/>
  <c r="BQ1074" i="165"/>
  <c r="AY1075" i="165"/>
  <c r="BH1075" i="165"/>
  <c r="BP1075" i="165" s="1"/>
  <c r="K1076" i="165"/>
  <c r="AL1076" i="165"/>
  <c r="BI1076" i="165"/>
  <c r="N1077" i="165"/>
  <c r="BK1080" i="165"/>
  <c r="BO1080" i="165"/>
  <c r="N1080" i="165"/>
  <c r="D1080" i="165" s="1"/>
  <c r="AL1081" i="165"/>
  <c r="AO1084" i="165"/>
  <c r="M1084" i="165"/>
  <c r="BI1084" i="165"/>
  <c r="AL1085" i="165"/>
  <c r="K1085" i="165"/>
  <c r="AL1089" i="165"/>
  <c r="K1089" i="165"/>
  <c r="D1089" i="165" s="1"/>
  <c r="K1095" i="165"/>
  <c r="D1095" i="165" s="1"/>
  <c r="AL1095" i="165"/>
  <c r="BQ1097" i="165"/>
  <c r="K1099" i="165"/>
  <c r="D1099" i="165" s="1"/>
  <c r="AL1099" i="165"/>
  <c r="BQ1105" i="165"/>
  <c r="K1107" i="165"/>
  <c r="D1107" i="165" s="1"/>
  <c r="AL1107" i="165"/>
  <c r="AL1115" i="165"/>
  <c r="I1115" i="165"/>
  <c r="D1115" i="165" s="1"/>
  <c r="BL1116" i="165"/>
  <c r="AT1561" i="165"/>
  <c r="BE1117" i="165"/>
  <c r="BM1117" i="165" s="1"/>
  <c r="AL1123" i="165"/>
  <c r="I1123" i="165"/>
  <c r="D1123" i="165" s="1"/>
  <c r="BQ1127" i="165"/>
  <c r="AL1129" i="165"/>
  <c r="I1129" i="165"/>
  <c r="D1129" i="165" s="1"/>
  <c r="BM1130" i="165"/>
  <c r="K1074" i="165"/>
  <c r="D1074" i="165" s="1"/>
  <c r="BP1074" i="165"/>
  <c r="K1078" i="165"/>
  <c r="D1078" i="165" s="1"/>
  <c r="BP1078" i="165"/>
  <c r="K1082" i="165"/>
  <c r="D1082" i="165" s="1"/>
  <c r="BP1082" i="165"/>
  <c r="K1086" i="165"/>
  <c r="D1086" i="165" s="1"/>
  <c r="BP1086" i="165"/>
  <c r="AL1088" i="165"/>
  <c r="AV1088" i="165"/>
  <c r="K1090" i="165"/>
  <c r="D1090" i="165" s="1"/>
  <c r="BP1090" i="165"/>
  <c r="AL1092" i="165"/>
  <c r="AV1092" i="165"/>
  <c r="K1094" i="165"/>
  <c r="BN1094" i="165" s="1"/>
  <c r="BP1094" i="165"/>
  <c r="AL1096" i="165"/>
  <c r="AV1096" i="165"/>
  <c r="K1098" i="165"/>
  <c r="BN1098" i="165" s="1"/>
  <c r="BP1098" i="165"/>
  <c r="AL1100" i="165"/>
  <c r="AV1100" i="165"/>
  <c r="K1102" i="165"/>
  <c r="BN1102" i="165" s="1"/>
  <c r="BP1102" i="165"/>
  <c r="AL1104" i="165"/>
  <c r="AV1104" i="165"/>
  <c r="K1106" i="165"/>
  <c r="BN1106" i="165" s="1"/>
  <c r="BP1106" i="165"/>
  <c r="K1108" i="165"/>
  <c r="D1108" i="165" s="1"/>
  <c r="AY1109" i="165"/>
  <c r="K1110" i="165"/>
  <c r="D1110" i="165" s="1"/>
  <c r="AY1113" i="165"/>
  <c r="BP1114" i="165"/>
  <c r="I1116" i="165"/>
  <c r="D1116" i="165" s="1"/>
  <c r="AV1116" i="165"/>
  <c r="BD1117" i="165"/>
  <c r="I1118" i="165"/>
  <c r="BL1118" i="165" s="1"/>
  <c r="AV1118" i="165"/>
  <c r="BP1120" i="165"/>
  <c r="I1122" i="165"/>
  <c r="AV1122" i="165"/>
  <c r="BP1124" i="165"/>
  <c r="I1126" i="165"/>
  <c r="BL1126" i="165" s="1"/>
  <c r="AV1126" i="165"/>
  <c r="BP1128" i="165"/>
  <c r="AL1130" i="165"/>
  <c r="AV1130" i="165"/>
  <c r="BP1132" i="165"/>
  <c r="AI1133" i="165"/>
  <c r="I1134" i="165"/>
  <c r="D1134" i="165" s="1"/>
  <c r="AV1134" i="165"/>
  <c r="D1136" i="165"/>
  <c r="BI1136" i="165"/>
  <c r="BQ1136" i="165" s="1"/>
  <c r="BN1138" i="165"/>
  <c r="M1141" i="165"/>
  <c r="N1141" i="165" s="1"/>
  <c r="D1141" i="165" s="1"/>
  <c r="BH1141" i="165"/>
  <c r="BI1141" i="165" s="1"/>
  <c r="BH1145" i="165"/>
  <c r="BH1149" i="165"/>
  <c r="D1154" i="165"/>
  <c r="AY1154" i="165"/>
  <c r="BN1154" i="165"/>
  <c r="BO1154" i="165"/>
  <c r="N1155" i="165"/>
  <c r="D1155" i="165" s="1"/>
  <c r="N1156" i="165"/>
  <c r="D1156" i="165" s="1"/>
  <c r="BI1159" i="165"/>
  <c r="N1161" i="165"/>
  <c r="D1161" i="165" s="1"/>
  <c r="BH1168" i="165"/>
  <c r="AY1168" i="165"/>
  <c r="AO1169" i="165"/>
  <c r="M1169" i="165"/>
  <c r="N1169" i="165" s="1"/>
  <c r="D1169" i="165" s="1"/>
  <c r="BP1171" i="165"/>
  <c r="BI1171" i="165"/>
  <c r="BQ1171" i="165" s="1"/>
  <c r="M1176" i="165"/>
  <c r="N1176" i="165" s="1"/>
  <c r="D1176" i="165" s="1"/>
  <c r="AO1176" i="165"/>
  <c r="AY1177" i="165"/>
  <c r="BH1177" i="165"/>
  <c r="BI1177" i="165" s="1"/>
  <c r="M1182" i="165"/>
  <c r="N1182" i="165" s="1"/>
  <c r="D1182" i="165" s="1"/>
  <c r="AO1182" i="165"/>
  <c r="AY1183" i="165"/>
  <c r="BH1183" i="165"/>
  <c r="BH1190" i="165"/>
  <c r="AY1190" i="165"/>
  <c r="AO1191" i="165"/>
  <c r="M1191" i="165"/>
  <c r="N1191" i="165" s="1"/>
  <c r="D1191" i="165" s="1"/>
  <c r="BP1193" i="165"/>
  <c r="BI1193" i="165"/>
  <c r="BQ1193" i="165" s="1"/>
  <c r="M1198" i="165"/>
  <c r="N1198" i="165" s="1"/>
  <c r="AO1198" i="165"/>
  <c r="AY1199" i="165"/>
  <c r="BH1199" i="165"/>
  <c r="D1206" i="165"/>
  <c r="BD1209" i="165"/>
  <c r="AV1209" i="165"/>
  <c r="BH1214" i="165"/>
  <c r="AY1214" i="165"/>
  <c r="BI1083" i="165"/>
  <c r="BQ1083" i="165" s="1"/>
  <c r="N1084" i="165"/>
  <c r="D1084" i="165" s="1"/>
  <c r="BK1084" i="165"/>
  <c r="D1085" i="165"/>
  <c r="BI1087" i="165"/>
  <c r="BQ1087" i="165" s="1"/>
  <c r="N1088" i="165"/>
  <c r="D1088" i="165" s="1"/>
  <c r="BK1088" i="165"/>
  <c r="N1092" i="165"/>
  <c r="BQ1092" i="165" s="1"/>
  <c r="BK1092" i="165"/>
  <c r="D1093" i="165"/>
  <c r="BI1095" i="165"/>
  <c r="BQ1095" i="165" s="1"/>
  <c r="N1096" i="165"/>
  <c r="BQ1096" i="165" s="1"/>
  <c r="BK1096" i="165"/>
  <c r="BI1099" i="165"/>
  <c r="BQ1099" i="165" s="1"/>
  <c r="N1100" i="165"/>
  <c r="BQ1100" i="165" s="1"/>
  <c r="BK1100" i="165"/>
  <c r="BI1103" i="165"/>
  <c r="BQ1103" i="165" s="1"/>
  <c r="N1104" i="165"/>
  <c r="D1104" i="165" s="1"/>
  <c r="BK1104" i="165"/>
  <c r="BK1112" i="165"/>
  <c r="D1113" i="165"/>
  <c r="BD1114" i="165"/>
  <c r="BI1115" i="165"/>
  <c r="N1116" i="165"/>
  <c r="BQ1116" i="165" s="1"/>
  <c r="BK1116" i="165"/>
  <c r="BI1117" i="165"/>
  <c r="BQ1117" i="165" s="1"/>
  <c r="N1118" i="165"/>
  <c r="BQ1118" i="165" s="1"/>
  <c r="BK1118" i="165"/>
  <c r="BI1121" i="165"/>
  <c r="BQ1121" i="165" s="1"/>
  <c r="N1122" i="165"/>
  <c r="BQ1122" i="165" s="1"/>
  <c r="BK1122" i="165"/>
  <c r="BD1124" i="165"/>
  <c r="BI1125" i="165"/>
  <c r="BQ1125" i="165" s="1"/>
  <c r="N1126" i="165"/>
  <c r="BQ1126" i="165" s="1"/>
  <c r="BK1126" i="165"/>
  <c r="BD1128" i="165"/>
  <c r="BI1129" i="165"/>
  <c r="BQ1129" i="165" s="1"/>
  <c r="N1130" i="165"/>
  <c r="D1130" i="165" s="1"/>
  <c r="BK1130" i="165"/>
  <c r="N1134" i="165"/>
  <c r="BQ1134" i="165" s="1"/>
  <c r="BK1134" i="165"/>
  <c r="BO1139" i="165"/>
  <c r="BQ1151" i="165"/>
  <c r="BQ1154" i="165"/>
  <c r="BP1154" i="165"/>
  <c r="AO1155" i="165"/>
  <c r="M1155" i="165"/>
  <c r="BO1155" i="165"/>
  <c r="AY1157" i="165"/>
  <c r="BH1157" i="165"/>
  <c r="BH1160" i="165"/>
  <c r="AY1160" i="165"/>
  <c r="AO1161" i="165"/>
  <c r="M1161" i="165"/>
  <c r="BF1163" i="165"/>
  <c r="AV1163" i="165"/>
  <c r="M1164" i="165"/>
  <c r="N1164" i="165" s="1"/>
  <c r="AO1164" i="165"/>
  <c r="AY1165" i="165"/>
  <c r="BH1165" i="165"/>
  <c r="BH1172" i="165"/>
  <c r="AY1172" i="165"/>
  <c r="AO1173" i="165"/>
  <c r="M1173" i="165"/>
  <c r="N1173" i="165" s="1"/>
  <c r="D1173" i="165" s="1"/>
  <c r="BP1175" i="165"/>
  <c r="BI1175" i="165"/>
  <c r="BQ1175" i="165" s="1"/>
  <c r="BP1181" i="165"/>
  <c r="BI1181" i="165"/>
  <c r="BQ1181" i="165" s="1"/>
  <c r="M1186" i="165"/>
  <c r="N1186" i="165" s="1"/>
  <c r="D1186" i="165" s="1"/>
  <c r="AO1186" i="165"/>
  <c r="AY1187" i="165"/>
  <c r="BH1187" i="165"/>
  <c r="BH1194" i="165"/>
  <c r="AY1194" i="165"/>
  <c r="AO1195" i="165"/>
  <c r="M1195" i="165"/>
  <c r="N1195" i="165" s="1"/>
  <c r="D1195" i="165" s="1"/>
  <c r="BP1197" i="165"/>
  <c r="BI1197" i="165"/>
  <c r="M1202" i="165"/>
  <c r="N1202" i="165" s="1"/>
  <c r="AO1202" i="165"/>
  <c r="M1204" i="165"/>
  <c r="N1204" i="165" s="1"/>
  <c r="D1204" i="165" s="1"/>
  <c r="AO1204" i="165"/>
  <c r="AL1207" i="165"/>
  <c r="K1207" i="165"/>
  <c r="D1207" i="165" s="1"/>
  <c r="AV1208" i="165"/>
  <c r="BD1208" i="165"/>
  <c r="M1210" i="165"/>
  <c r="N1210" i="165" s="1"/>
  <c r="AO1210" i="165"/>
  <c r="AY1211" i="165"/>
  <c r="BH1211" i="165"/>
  <c r="I1114" i="165"/>
  <c r="D1114" i="165" s="1"/>
  <c r="AV1120" i="165"/>
  <c r="I1124" i="165"/>
  <c r="D1124" i="165" s="1"/>
  <c r="I1128" i="165"/>
  <c r="D1128" i="165" s="1"/>
  <c r="AV1132" i="165"/>
  <c r="BM1137" i="165"/>
  <c r="BQ1137" i="165"/>
  <c r="BO1138" i="165"/>
  <c r="BK1142" i="165"/>
  <c r="BO1142" i="165"/>
  <c r="N1142" i="165"/>
  <c r="BL1143" i="165"/>
  <c r="BP1143" i="165"/>
  <c r="BM1143" i="165"/>
  <c r="D1144" i="165"/>
  <c r="BN1144" i="165"/>
  <c r="BO1144" i="165"/>
  <c r="BK1146" i="165"/>
  <c r="BO1146" i="165"/>
  <c r="N1146" i="165"/>
  <c r="BQ1146" i="165" s="1"/>
  <c r="BL1147" i="165"/>
  <c r="D1147" i="165"/>
  <c r="BP1147" i="165"/>
  <c r="BM1147" i="165"/>
  <c r="D1148" i="165"/>
  <c r="BN1148" i="165"/>
  <c r="BO1148" i="165"/>
  <c r="N1149" i="165"/>
  <c r="D1149" i="165" s="1"/>
  <c r="BK1150" i="165"/>
  <c r="BO1150" i="165"/>
  <c r="BL1151" i="165"/>
  <c r="D1151" i="165"/>
  <c r="BP1151" i="165"/>
  <c r="BM1151" i="165"/>
  <c r="BN1152" i="165"/>
  <c r="BO1152" i="165"/>
  <c r="BH1155" i="165"/>
  <c r="BP1155" i="165" s="1"/>
  <c r="M1168" i="165"/>
  <c r="N1168" i="165" s="1"/>
  <c r="D1168" i="165" s="1"/>
  <c r="AO1168" i="165"/>
  <c r="BI1168" i="165"/>
  <c r="AY1169" i="165"/>
  <c r="BH1169" i="165"/>
  <c r="BH1176" i="165"/>
  <c r="BI1176" i="165" s="1"/>
  <c r="AY1176" i="165"/>
  <c r="AO1177" i="165"/>
  <c r="M1177" i="165"/>
  <c r="N1177" i="165" s="1"/>
  <c r="D1177" i="165" s="1"/>
  <c r="BH1182" i="165"/>
  <c r="AY1182" i="165"/>
  <c r="AO1183" i="165"/>
  <c r="M1183" i="165"/>
  <c r="N1183" i="165" s="1"/>
  <c r="D1183" i="165" s="1"/>
  <c r="BP1185" i="165"/>
  <c r="BI1185" i="165"/>
  <c r="BQ1185" i="165" s="1"/>
  <c r="M1190" i="165"/>
  <c r="N1190" i="165" s="1"/>
  <c r="D1190" i="165" s="1"/>
  <c r="AO1190" i="165"/>
  <c r="BI1190" i="165"/>
  <c r="AY1191" i="165"/>
  <c r="BH1191" i="165"/>
  <c r="BI1191" i="165" s="1"/>
  <c r="BH1198" i="165"/>
  <c r="AY1198" i="165"/>
  <c r="AO1199" i="165"/>
  <c r="M1199" i="165"/>
  <c r="N1199" i="165" s="1"/>
  <c r="D1199" i="165" s="1"/>
  <c r="BP1201" i="165"/>
  <c r="BI1201" i="165"/>
  <c r="BQ1201" i="165" s="1"/>
  <c r="BM1208" i="165"/>
  <c r="AL1209" i="165"/>
  <c r="I1209" i="165"/>
  <c r="M1214" i="165"/>
  <c r="N1214" i="165" s="1"/>
  <c r="D1214" i="165" s="1"/>
  <c r="AO1214" i="165"/>
  <c r="BI1214" i="165"/>
  <c r="BK1141" i="165"/>
  <c r="BO1141" i="165"/>
  <c r="BL1142" i="165"/>
  <c r="BQ1144" i="165"/>
  <c r="AO1145" i="165"/>
  <c r="M1145" i="165"/>
  <c r="N1145" i="165" s="1"/>
  <c r="D1145" i="165" s="1"/>
  <c r="BO1145" i="165"/>
  <c r="BL1146" i="165"/>
  <c r="BP1146" i="165"/>
  <c r="BQ1148" i="165"/>
  <c r="AO1149" i="165"/>
  <c r="M1149" i="165"/>
  <c r="BO1149" i="165"/>
  <c r="BI1149" i="165"/>
  <c r="BL1150" i="165"/>
  <c r="AO1153" i="165"/>
  <c r="M1153" i="165"/>
  <c r="N1153" i="165" s="1"/>
  <c r="D1153" i="165" s="1"/>
  <c r="AO1157" i="165"/>
  <c r="M1157" i="165"/>
  <c r="N1157" i="165" s="1"/>
  <c r="D1157" i="165" s="1"/>
  <c r="BO1157" i="165"/>
  <c r="BI1157" i="165"/>
  <c r="M1160" i="165"/>
  <c r="N1160" i="165" s="1"/>
  <c r="AO1160" i="165"/>
  <c r="AY1161" i="165"/>
  <c r="BH1161" i="165"/>
  <c r="BP1161" i="165" s="1"/>
  <c r="K1163" i="165"/>
  <c r="AL1163" i="165"/>
  <c r="BH1164" i="165"/>
  <c r="BP1164" i="165" s="1"/>
  <c r="AY1164" i="165"/>
  <c r="AO1165" i="165"/>
  <c r="M1165" i="165"/>
  <c r="N1165" i="165" s="1"/>
  <c r="D1165" i="165" s="1"/>
  <c r="BP1167" i="165"/>
  <c r="BI1167" i="165"/>
  <c r="BQ1167" i="165" s="1"/>
  <c r="M1172" i="165"/>
  <c r="N1172" i="165" s="1"/>
  <c r="AO1172" i="165"/>
  <c r="BI1172" i="165"/>
  <c r="AY1173" i="165"/>
  <c r="BH1173" i="165"/>
  <c r="BH1186" i="165"/>
  <c r="AY1186" i="165"/>
  <c r="AO1187" i="165"/>
  <c r="M1187" i="165"/>
  <c r="N1187" i="165" s="1"/>
  <c r="D1187" i="165" s="1"/>
  <c r="BP1189" i="165"/>
  <c r="BI1189" i="165"/>
  <c r="BQ1189" i="165" s="1"/>
  <c r="M1194" i="165"/>
  <c r="N1194" i="165" s="1"/>
  <c r="D1194" i="165" s="1"/>
  <c r="AO1194" i="165"/>
  <c r="AY1195" i="165"/>
  <c r="BH1195" i="165"/>
  <c r="BI1195" i="165" s="1"/>
  <c r="BH1202" i="165"/>
  <c r="BP1202" i="165" s="1"/>
  <c r="AY1202" i="165"/>
  <c r="AO1203" i="165"/>
  <c r="M1203" i="165"/>
  <c r="N1203" i="165" s="1"/>
  <c r="D1203" i="165" s="1"/>
  <c r="K1205" i="165"/>
  <c r="D1205" i="165" s="1"/>
  <c r="AL1205" i="165"/>
  <c r="BH1210" i="165"/>
  <c r="AY1210" i="165"/>
  <c r="AO1211" i="165"/>
  <c r="M1211" i="165"/>
  <c r="N1211" i="165" s="1"/>
  <c r="D1211" i="165" s="1"/>
  <c r="BI1213" i="165"/>
  <c r="BQ1213" i="165" s="1"/>
  <c r="BH1218" i="165"/>
  <c r="BP1218" i="165" s="1"/>
  <c r="BH1221" i="165"/>
  <c r="AY1221" i="165"/>
  <c r="AY1225" i="165"/>
  <c r="BH1225" i="165"/>
  <c r="BI1225" i="165" s="1"/>
  <c r="BH1226" i="165"/>
  <c r="AY1226" i="165"/>
  <c r="BI1227" i="165"/>
  <c r="BQ1227" i="165" s="1"/>
  <c r="BP1227" i="165"/>
  <c r="AO1233" i="165"/>
  <c r="M1233" i="165"/>
  <c r="N1233" i="165" s="1"/>
  <c r="D1233" i="165" s="1"/>
  <c r="AO1234" i="165"/>
  <c r="M1234" i="165"/>
  <c r="N1234" i="165" s="1"/>
  <c r="D1234" i="165" s="1"/>
  <c r="AY1241" i="165"/>
  <c r="BH1241" i="165"/>
  <c r="BH1242" i="165"/>
  <c r="BP1242" i="165" s="1"/>
  <c r="AY1242" i="165"/>
  <c r="BI1243" i="165"/>
  <c r="BP1243" i="165"/>
  <c r="D1246" i="165"/>
  <c r="AY1253" i="165"/>
  <c r="BH1253" i="165"/>
  <c r="BH1254" i="165"/>
  <c r="AY1254" i="165"/>
  <c r="BI1255" i="165"/>
  <c r="BQ1255" i="165" s="1"/>
  <c r="BP1255" i="165"/>
  <c r="BH1260" i="165"/>
  <c r="AY1260" i="165"/>
  <c r="BI1261" i="165"/>
  <c r="BQ1261" i="165" s="1"/>
  <c r="BP1261" i="165"/>
  <c r="BH1268" i="165"/>
  <c r="AY1268" i="165"/>
  <c r="BI1269" i="165"/>
  <c r="BQ1269" i="165" s="1"/>
  <c r="BP1269" i="165"/>
  <c r="AV1271" i="165"/>
  <c r="BF1271" i="165"/>
  <c r="BF1273" i="165"/>
  <c r="AV1273" i="165"/>
  <c r="AO1277" i="165"/>
  <c r="M1277" i="165"/>
  <c r="N1277" i="165" s="1"/>
  <c r="D1277" i="165" s="1"/>
  <c r="AO1278" i="165"/>
  <c r="M1278" i="165"/>
  <c r="AO1289" i="165"/>
  <c r="M1289" i="165"/>
  <c r="N1289" i="165" s="1"/>
  <c r="D1289" i="165" s="1"/>
  <c r="AO1290" i="165"/>
  <c r="M1290" i="165"/>
  <c r="BI1158" i="165"/>
  <c r="AY1159" i="165"/>
  <c r="D1160" i="165"/>
  <c r="N1163" i="165"/>
  <c r="D1164" i="165"/>
  <c r="BI1166" i="165"/>
  <c r="AY1167" i="165"/>
  <c r="AY1171" i="165"/>
  <c r="D1172" i="165"/>
  <c r="AY1175" i="165"/>
  <c r="BI1178" i="165"/>
  <c r="AL1180" i="165"/>
  <c r="AV1180" i="165"/>
  <c r="BI1180" i="165"/>
  <c r="AY1181" i="165"/>
  <c r="BI1184" i="165"/>
  <c r="AY1185" i="165"/>
  <c r="BI1188" i="165"/>
  <c r="AY1189" i="165"/>
  <c r="AY1193" i="165"/>
  <c r="BI1196" i="165"/>
  <c r="AY1197" i="165"/>
  <c r="D1198" i="165"/>
  <c r="AY1201" i="165"/>
  <c r="D1202" i="165"/>
  <c r="AL1206" i="165"/>
  <c r="BI1208" i="165"/>
  <c r="BQ1208" i="165" s="1"/>
  <c r="N1209" i="165"/>
  <c r="BQ1209" i="165" s="1"/>
  <c r="D1210" i="165"/>
  <c r="BI1212" i="165"/>
  <c r="AY1213" i="165"/>
  <c r="BK1215" i="165"/>
  <c r="BO1215" i="165"/>
  <c r="AY1217" i="165"/>
  <c r="BL1217" i="165"/>
  <c r="BK1219" i="165"/>
  <c r="BO1219" i="165"/>
  <c r="AL1222" i="165"/>
  <c r="K1222" i="165"/>
  <c r="D1222" i="165" s="1"/>
  <c r="BH1223" i="165"/>
  <c r="AY1223" i="165"/>
  <c r="BI1224" i="165"/>
  <c r="BP1224" i="165"/>
  <c r="AO1229" i="165"/>
  <c r="M1229" i="165"/>
  <c r="N1229" i="165" s="1"/>
  <c r="D1229" i="165" s="1"/>
  <c r="AO1230" i="165"/>
  <c r="M1230" i="165"/>
  <c r="BI1230" i="165"/>
  <c r="BQ1230" i="165" s="1"/>
  <c r="AY1237" i="165"/>
  <c r="BH1237" i="165"/>
  <c r="BH1238" i="165"/>
  <c r="AY1238" i="165"/>
  <c r="BI1239" i="165"/>
  <c r="AO1245" i="165"/>
  <c r="M1245" i="165"/>
  <c r="N1245" i="165" s="1"/>
  <c r="D1245" i="165" s="1"/>
  <c r="AO1246" i="165"/>
  <c r="M1246" i="165"/>
  <c r="AY1249" i="165"/>
  <c r="BH1249" i="165"/>
  <c r="BI1249" i="165" s="1"/>
  <c r="BQ1249" i="165" s="1"/>
  <c r="BH1250" i="165"/>
  <c r="AY1250" i="165"/>
  <c r="BI1251" i="165"/>
  <c r="BP1251" i="165"/>
  <c r="AO1257" i="165"/>
  <c r="M1257" i="165"/>
  <c r="N1257" i="165" s="1"/>
  <c r="D1257" i="165" s="1"/>
  <c r="AO1258" i="165"/>
  <c r="M1258" i="165"/>
  <c r="D1259" i="165"/>
  <c r="AO1263" i="165"/>
  <c r="M1263" i="165"/>
  <c r="N1263" i="165" s="1"/>
  <c r="D1263" i="165" s="1"/>
  <c r="AO1264" i="165"/>
  <c r="M1264" i="165"/>
  <c r="N1264" i="165" s="1"/>
  <c r="D1264" i="165" s="1"/>
  <c r="K1267" i="165"/>
  <c r="D1267" i="165" s="1"/>
  <c r="AL1267" i="165"/>
  <c r="AY1281" i="165"/>
  <c r="BH1281" i="165"/>
  <c r="BP1281" i="165" s="1"/>
  <c r="BH1282" i="165"/>
  <c r="AY1282" i="165"/>
  <c r="BI1283" i="165"/>
  <c r="BQ1283" i="165" s="1"/>
  <c r="BP1283" i="165"/>
  <c r="AY1285" i="165"/>
  <c r="BH1285" i="165"/>
  <c r="AY1293" i="165"/>
  <c r="BH1293" i="165"/>
  <c r="BI1293" i="165" s="1"/>
  <c r="BF1295" i="165"/>
  <c r="AV1295" i="165"/>
  <c r="AL1298" i="165"/>
  <c r="K1298" i="165"/>
  <c r="D1298" i="165" s="1"/>
  <c r="N1158" i="165"/>
  <c r="D1158" i="165" s="1"/>
  <c r="BK1158" i="165"/>
  <c r="D1159" i="165"/>
  <c r="BK1162" i="165"/>
  <c r="BI1165" i="165"/>
  <c r="N1166" i="165"/>
  <c r="D1166" i="165" s="1"/>
  <c r="BK1166" i="165"/>
  <c r="D1167" i="165"/>
  <c r="N1170" i="165"/>
  <c r="D1170" i="165" s="1"/>
  <c r="BK1170" i="165"/>
  <c r="D1171" i="165"/>
  <c r="BI1173" i="165"/>
  <c r="BK1174" i="165"/>
  <c r="D1175" i="165"/>
  <c r="N1178" i="165"/>
  <c r="D1178" i="165" s="1"/>
  <c r="BK1178" i="165"/>
  <c r="N1180" i="165"/>
  <c r="D1180" i="165" s="1"/>
  <c r="BK1180" i="165"/>
  <c r="D1181" i="165"/>
  <c r="N1184" i="165"/>
  <c r="D1184" i="165" s="1"/>
  <c r="BK1184" i="165"/>
  <c r="D1185" i="165"/>
  <c r="BI1187" i="165"/>
  <c r="N1188" i="165"/>
  <c r="D1188" i="165" s="1"/>
  <c r="BK1188" i="165"/>
  <c r="D1189" i="165"/>
  <c r="N1192" i="165"/>
  <c r="D1192" i="165" s="1"/>
  <c r="BK1192" i="165"/>
  <c r="D1193" i="165"/>
  <c r="N1196" i="165"/>
  <c r="D1196" i="165" s="1"/>
  <c r="BK1196" i="165"/>
  <c r="D1197" i="165"/>
  <c r="BI1199" i="165"/>
  <c r="N1200" i="165"/>
  <c r="D1200" i="165" s="1"/>
  <c r="BK1200" i="165"/>
  <c r="D1201" i="165"/>
  <c r="AI1208" i="165"/>
  <c r="BI1211" i="165"/>
  <c r="N1212" i="165"/>
  <c r="D1212" i="165" s="1"/>
  <c r="BK1212" i="165"/>
  <c r="M1215" i="165"/>
  <c r="N1215" i="165" s="1"/>
  <c r="D1215" i="165" s="1"/>
  <c r="BH1215" i="165"/>
  <c r="D1216" i="165"/>
  <c r="BN1218" i="165"/>
  <c r="M1219" i="165"/>
  <c r="N1219" i="165" s="1"/>
  <c r="D1219" i="165" s="1"/>
  <c r="BH1219" i="165"/>
  <c r="BI1219" i="165" s="1"/>
  <c r="BK1220" i="165"/>
  <c r="BO1220" i="165"/>
  <c r="BL1221" i="165"/>
  <c r="M1221" i="165"/>
  <c r="N1221" i="165" s="1"/>
  <c r="D1221" i="165" s="1"/>
  <c r="BM1224" i="165"/>
  <c r="AO1225" i="165"/>
  <c r="M1225" i="165"/>
  <c r="N1225" i="165" s="1"/>
  <c r="D1225" i="165" s="1"/>
  <c r="BO1225" i="165"/>
  <c r="AO1226" i="165"/>
  <c r="M1226" i="165"/>
  <c r="N1226" i="165" s="1"/>
  <c r="D1226" i="165" s="1"/>
  <c r="AY1233" i="165"/>
  <c r="BH1233" i="165"/>
  <c r="BH1234" i="165"/>
  <c r="BI1234" i="165" s="1"/>
  <c r="AY1234" i="165"/>
  <c r="BI1235" i="165"/>
  <c r="BQ1235" i="165" s="1"/>
  <c r="BP1235" i="165"/>
  <c r="AO1241" i="165"/>
  <c r="M1241" i="165"/>
  <c r="N1241" i="165" s="1"/>
  <c r="D1241" i="165" s="1"/>
  <c r="AO1242" i="165"/>
  <c r="M1242" i="165"/>
  <c r="N1242" i="165" s="1"/>
  <c r="D1242" i="165" s="1"/>
  <c r="AO1253" i="165"/>
  <c r="M1253" i="165"/>
  <c r="N1253" i="165" s="1"/>
  <c r="D1253" i="165" s="1"/>
  <c r="AO1254" i="165"/>
  <c r="M1254" i="165"/>
  <c r="N1254" i="165" s="1"/>
  <c r="D1254" i="165" s="1"/>
  <c r="BI1254" i="165"/>
  <c r="AO1260" i="165"/>
  <c r="M1260" i="165"/>
  <c r="N1260" i="165" s="1"/>
  <c r="D1260" i="165" s="1"/>
  <c r="BI1260" i="165"/>
  <c r="AO1268" i="165"/>
  <c r="M1268" i="165"/>
  <c r="BI1268" i="165"/>
  <c r="AL1271" i="165"/>
  <c r="K1271" i="165"/>
  <c r="D1271" i="165" s="1"/>
  <c r="K1273" i="165"/>
  <c r="D1273" i="165" s="1"/>
  <c r="AL1273" i="165"/>
  <c r="AY1277" i="165"/>
  <c r="BH1277" i="165"/>
  <c r="BI1277" i="165" s="1"/>
  <c r="BH1278" i="165"/>
  <c r="BP1278" i="165" s="1"/>
  <c r="AY1278" i="165"/>
  <c r="BI1279" i="165"/>
  <c r="AY1289" i="165"/>
  <c r="BH1289" i="165"/>
  <c r="BI1289" i="165" s="1"/>
  <c r="BH1290" i="165"/>
  <c r="BP1290" i="165" s="1"/>
  <c r="AY1290" i="165"/>
  <c r="BI1291" i="165"/>
  <c r="BQ1291" i="165" s="1"/>
  <c r="BP1291" i="165"/>
  <c r="D1294" i="165"/>
  <c r="AL1297" i="165"/>
  <c r="K1297" i="165"/>
  <c r="D1297" i="165" s="1"/>
  <c r="BQ1305" i="165"/>
  <c r="BI1216" i="165"/>
  <c r="BQ1216" i="165" s="1"/>
  <c r="BI1217" i="165"/>
  <c r="BQ1217" i="165" s="1"/>
  <c r="AO1218" i="165"/>
  <c r="M1220" i="165"/>
  <c r="N1220" i="165" s="1"/>
  <c r="D1220" i="165" s="1"/>
  <c r="BL1220" i="165"/>
  <c r="BH1220" i="165"/>
  <c r="BM1221" i="165"/>
  <c r="BL1223" i="165"/>
  <c r="M1223" i="165"/>
  <c r="N1223" i="165" s="1"/>
  <c r="D1223" i="165" s="1"/>
  <c r="AY1224" i="165"/>
  <c r="AY1229" i="165"/>
  <c r="BH1229" i="165"/>
  <c r="BP1229" i="165" s="1"/>
  <c r="BH1230" i="165"/>
  <c r="BP1230" i="165" s="1"/>
  <c r="AY1230" i="165"/>
  <c r="BI1231" i="165"/>
  <c r="BP1231" i="165"/>
  <c r="AO1237" i="165"/>
  <c r="M1237" i="165"/>
  <c r="N1237" i="165" s="1"/>
  <c r="D1237" i="165" s="1"/>
  <c r="AO1238" i="165"/>
  <c r="M1238" i="165"/>
  <c r="BI1238" i="165"/>
  <c r="AY1245" i="165"/>
  <c r="BH1245" i="165"/>
  <c r="BH1246" i="165"/>
  <c r="BP1246" i="165" s="1"/>
  <c r="AY1246" i="165"/>
  <c r="BI1247" i="165"/>
  <c r="AO1249" i="165"/>
  <c r="M1249" i="165"/>
  <c r="N1249" i="165" s="1"/>
  <c r="D1249" i="165" s="1"/>
  <c r="AO1250" i="165"/>
  <c r="M1250" i="165"/>
  <c r="N1250" i="165" s="1"/>
  <c r="D1250" i="165" s="1"/>
  <c r="BI1250" i="165"/>
  <c r="AY1257" i="165"/>
  <c r="BH1257" i="165"/>
  <c r="BP1257" i="165" s="1"/>
  <c r="BH1258" i="165"/>
  <c r="AY1258" i="165"/>
  <c r="AY1263" i="165"/>
  <c r="BH1263" i="165"/>
  <c r="BH1264" i="165"/>
  <c r="AY1264" i="165"/>
  <c r="BI1265" i="165"/>
  <c r="BQ1265" i="165" s="1"/>
  <c r="BP1265" i="165"/>
  <c r="BF1267" i="165"/>
  <c r="AV1267" i="165"/>
  <c r="BQ1271" i="165"/>
  <c r="BN1274" i="165"/>
  <c r="BI1275" i="165"/>
  <c r="BP1275" i="165"/>
  <c r="AO1281" i="165"/>
  <c r="M1281" i="165"/>
  <c r="N1281" i="165" s="1"/>
  <c r="D1281" i="165" s="1"/>
  <c r="AO1282" i="165"/>
  <c r="M1282" i="165"/>
  <c r="N1282" i="165" s="1"/>
  <c r="D1282" i="165" s="1"/>
  <c r="BI1282" i="165"/>
  <c r="AO1285" i="165"/>
  <c r="M1285" i="165"/>
  <c r="N1285" i="165" s="1"/>
  <c r="D1285" i="165" s="1"/>
  <c r="BN1286" i="165"/>
  <c r="BI1287" i="165"/>
  <c r="AO1293" i="165"/>
  <c r="M1293" i="165"/>
  <c r="N1293" i="165" s="1"/>
  <c r="D1293" i="165" s="1"/>
  <c r="K1295" i="165"/>
  <c r="D1295" i="165" s="1"/>
  <c r="AL1295" i="165"/>
  <c r="D1296" i="165"/>
  <c r="BF1298" i="165"/>
  <c r="AV1298" i="165"/>
  <c r="BQ1299" i="165"/>
  <c r="BQ1301" i="165"/>
  <c r="AY1227" i="165"/>
  <c r="BP1228" i="165"/>
  <c r="AY1231" i="165"/>
  <c r="AY1235" i="165"/>
  <c r="BP1236" i="165"/>
  <c r="AY1239" i="165"/>
  <c r="BP1240" i="165"/>
  <c r="AY1243" i="165"/>
  <c r="BP1244" i="165"/>
  <c r="AY1247" i="165"/>
  <c r="BP1248" i="165"/>
  <c r="AY1251" i="165"/>
  <c r="AY1255" i="165"/>
  <c r="BP1256" i="165"/>
  <c r="AY1261" i="165"/>
  <c r="BP1262" i="165"/>
  <c r="AY1265" i="165"/>
  <c r="K1266" i="165"/>
  <c r="D1266" i="165" s="1"/>
  <c r="BP1266" i="165"/>
  <c r="AY1269" i="165"/>
  <c r="K1270" i="165"/>
  <c r="D1270" i="165" s="1"/>
  <c r="BP1272" i="165"/>
  <c r="AL1274" i="165"/>
  <c r="AV1274" i="165"/>
  <c r="AY1275" i="165"/>
  <c r="AY1279" i="165"/>
  <c r="AY1283" i="165"/>
  <c r="K1284" i="165"/>
  <c r="D1284" i="165" s="1"/>
  <c r="BP1284" i="165"/>
  <c r="AL1286" i="165"/>
  <c r="AV1286" i="165"/>
  <c r="AY1287" i="165"/>
  <c r="BP1288" i="165"/>
  <c r="AY1291" i="165"/>
  <c r="BP1292" i="165"/>
  <c r="AL1294" i="165"/>
  <c r="AL1296" i="165"/>
  <c r="AV1296" i="165"/>
  <c r="BM1296" i="165"/>
  <c r="BI1296" i="165"/>
  <c r="BQ1296" i="165" s="1"/>
  <c r="BF1297" i="165"/>
  <c r="BO1298" i="165"/>
  <c r="BL1299" i="165"/>
  <c r="BP1299" i="165"/>
  <c r="K1300" i="165"/>
  <c r="D1300" i="165" s="1"/>
  <c r="BI1302" i="165"/>
  <c r="BQ1302" i="165" s="1"/>
  <c r="AL1303" i="165"/>
  <c r="K1303" i="165"/>
  <c r="D1303" i="165" s="1"/>
  <c r="BF1303" i="165"/>
  <c r="K1304" i="165"/>
  <c r="D1304" i="165" s="1"/>
  <c r="BI1306" i="165"/>
  <c r="BQ1306" i="165" s="1"/>
  <c r="AL1307" i="165"/>
  <c r="K1307" i="165"/>
  <c r="D1307" i="165" s="1"/>
  <c r="BF1307" i="165"/>
  <c r="K1308" i="165"/>
  <c r="BN1309" i="165"/>
  <c r="BI1310" i="165"/>
  <c r="BQ1310" i="165" s="1"/>
  <c r="BO1310" i="165"/>
  <c r="BO1311" i="165"/>
  <c r="N1311" i="165"/>
  <c r="BI1311" i="165"/>
  <c r="BP1311" i="165"/>
  <c r="BP1312" i="165"/>
  <c r="N1312" i="165"/>
  <c r="BQ1312" i="165" s="1"/>
  <c r="K1314" i="165"/>
  <c r="D1314" i="165" s="1"/>
  <c r="AL1321" i="165"/>
  <c r="K1321" i="165"/>
  <c r="D1321" i="165" s="1"/>
  <c r="AL1325" i="165"/>
  <c r="I1325" i="165"/>
  <c r="D1325" i="165" s="1"/>
  <c r="BM1326" i="165"/>
  <c r="AV1329" i="165"/>
  <c r="BD1329" i="165"/>
  <c r="BK1226" i="165"/>
  <c r="D1227" i="165"/>
  <c r="BI1229" i="165"/>
  <c r="BQ1229" i="165" s="1"/>
  <c r="N1230" i="165"/>
  <c r="D1230" i="165" s="1"/>
  <c r="BK1230" i="165"/>
  <c r="BI1233" i="165"/>
  <c r="BQ1233" i="165" s="1"/>
  <c r="BK1234" i="165"/>
  <c r="D1235" i="165"/>
  <c r="BI1237" i="165"/>
  <c r="BQ1237" i="165" s="1"/>
  <c r="N1238" i="165"/>
  <c r="D1238" i="165" s="1"/>
  <c r="BK1238" i="165"/>
  <c r="BI1241" i="165"/>
  <c r="BQ1241" i="165" s="1"/>
  <c r="BK1242" i="165"/>
  <c r="N1246" i="165"/>
  <c r="BK1246" i="165"/>
  <c r="D1247" i="165"/>
  <c r="BK1250" i="165"/>
  <c r="BI1253" i="165"/>
  <c r="BQ1253" i="165" s="1"/>
  <c r="BK1254" i="165"/>
  <c r="D1255" i="165"/>
  <c r="BI1257" i="165"/>
  <c r="BQ1257" i="165" s="1"/>
  <c r="N1258" i="165"/>
  <c r="D1258" i="165" s="1"/>
  <c r="BK1258" i="165"/>
  <c r="BK1260" i="165"/>
  <c r="D1261" i="165"/>
  <c r="BI1263" i="165"/>
  <c r="BK1264" i="165"/>
  <c r="D1265" i="165"/>
  <c r="BI1267" i="165"/>
  <c r="BQ1267" i="165" s="1"/>
  <c r="N1268" i="165"/>
  <c r="D1268" i="165" s="1"/>
  <c r="BK1268" i="165"/>
  <c r="D1269" i="165"/>
  <c r="BI1273" i="165"/>
  <c r="BQ1273" i="165" s="1"/>
  <c r="N1274" i="165"/>
  <c r="BQ1274" i="165" s="1"/>
  <c r="BK1274" i="165"/>
  <c r="N1278" i="165"/>
  <c r="D1278" i="165" s="1"/>
  <c r="BK1278" i="165"/>
  <c r="BK1282" i="165"/>
  <c r="D1283" i="165"/>
  <c r="BI1285" i="165"/>
  <c r="N1286" i="165"/>
  <c r="BQ1286" i="165" s="1"/>
  <c r="BK1286" i="165"/>
  <c r="N1290" i="165"/>
  <c r="D1290" i="165" s="1"/>
  <c r="BK1290" i="165"/>
  <c r="D1291" i="165"/>
  <c r="BI1295" i="165"/>
  <c r="BQ1295" i="165" s="1"/>
  <c r="BK1296" i="165"/>
  <c r="BK1298" i="165"/>
  <c r="D1299" i="165"/>
  <c r="D1309" i="165"/>
  <c r="BK1311" i="165"/>
  <c r="BL1312" i="165"/>
  <c r="AV1314" i="165"/>
  <c r="BF1314" i="165"/>
  <c r="AO1318" i="165"/>
  <c r="M1318" i="165"/>
  <c r="N1318" i="165" s="1"/>
  <c r="D1318" i="165" s="1"/>
  <c r="BF1319" i="165"/>
  <c r="AV1319" i="165"/>
  <c r="BN1320" i="165"/>
  <c r="BF1323" i="165"/>
  <c r="AV1323" i="165"/>
  <c r="BN1324" i="165"/>
  <c r="AL1327" i="165"/>
  <c r="I1327" i="165"/>
  <c r="BE1331" i="165"/>
  <c r="AV1331" i="165"/>
  <c r="BO1297" i="165"/>
  <c r="BI1298" i="165"/>
  <c r="BQ1298" i="165" s="1"/>
  <c r="BK1299" i="165"/>
  <c r="BQ1300" i="165"/>
  <c r="K1301" i="165"/>
  <c r="D1301" i="165" s="1"/>
  <c r="AL1301" i="165"/>
  <c r="BF1301" i="165"/>
  <c r="K1302" i="165"/>
  <c r="BI1303" i="165"/>
  <c r="BQ1303" i="165" s="1"/>
  <c r="BP1303" i="165"/>
  <c r="BQ1304" i="165"/>
  <c r="K1305" i="165"/>
  <c r="D1305" i="165" s="1"/>
  <c r="AL1305" i="165"/>
  <c r="BF1305" i="165"/>
  <c r="K1306" i="165"/>
  <c r="BI1307" i="165"/>
  <c r="BQ1307" i="165" s="1"/>
  <c r="BP1307" i="165"/>
  <c r="BP1308" i="165"/>
  <c r="N1308" i="165"/>
  <c r="BQ1308" i="165"/>
  <c r="K1310" i="165"/>
  <c r="D1310" i="165" s="1"/>
  <c r="BF1311" i="165"/>
  <c r="AV1311" i="165"/>
  <c r="AL1312" i="165"/>
  <c r="BN1313" i="165"/>
  <c r="BI1314" i="165"/>
  <c r="BQ1314" i="165" s="1"/>
  <c r="BO1314" i="165"/>
  <c r="D1320" i="165"/>
  <c r="AV1321" i="165"/>
  <c r="BF1321" i="165"/>
  <c r="BN1321" i="165" s="1"/>
  <c r="D1324" i="165"/>
  <c r="AV1325" i="165"/>
  <c r="BD1325" i="165"/>
  <c r="AL1329" i="165"/>
  <c r="I1329" i="165"/>
  <c r="D1329" i="165" s="1"/>
  <c r="BM1330" i="165"/>
  <c r="BF1339" i="165"/>
  <c r="BN1339" i="165" s="1"/>
  <c r="AV1339" i="165"/>
  <c r="AV1310" i="165"/>
  <c r="BF1310" i="165"/>
  <c r="BN1310" i="165" s="1"/>
  <c r="AL1311" i="165"/>
  <c r="K1311" i="165"/>
  <c r="D1311" i="165" s="1"/>
  <c r="M1317" i="165"/>
  <c r="N1317" i="165" s="1"/>
  <c r="D1317" i="165" s="1"/>
  <c r="AO1317" i="165"/>
  <c r="K1319" i="165"/>
  <c r="AL1319" i="165"/>
  <c r="K1323" i="165"/>
  <c r="AL1323" i="165"/>
  <c r="AV1327" i="165"/>
  <c r="BD1327" i="165"/>
  <c r="J1331" i="165"/>
  <c r="D1331" i="165" s="1"/>
  <c r="AL1331" i="165"/>
  <c r="AL1309" i="165"/>
  <c r="AL1313" i="165"/>
  <c r="AL1320" i="165"/>
  <c r="BO1321" i="165"/>
  <c r="K1322" i="165"/>
  <c r="BN1322" i="165" s="1"/>
  <c r="BP1322" i="165"/>
  <c r="AL1324" i="165"/>
  <c r="BO1325" i="165"/>
  <c r="BP1326" i="165"/>
  <c r="I1328" i="165"/>
  <c r="BL1328" i="165" s="1"/>
  <c r="AV1328" i="165"/>
  <c r="BO1329" i="165"/>
  <c r="BP1330" i="165"/>
  <c r="AV1332" i="165"/>
  <c r="BI1334" i="165"/>
  <c r="BQ1334" i="165" s="1"/>
  <c r="N1337" i="165"/>
  <c r="D1337" i="165" s="1"/>
  <c r="N1338" i="165"/>
  <c r="D1338" i="165" s="1"/>
  <c r="BK1340" i="165"/>
  <c r="BL1341" i="165"/>
  <c r="D1341" i="165"/>
  <c r="BH1341" i="165"/>
  <c r="AY1341" i="165"/>
  <c r="BP1342" i="165"/>
  <c r="AY1343" i="165"/>
  <c r="BH1343" i="165"/>
  <c r="BP1344" i="165"/>
  <c r="BI1344" i="165"/>
  <c r="AL1346" i="165"/>
  <c r="K1346" i="165"/>
  <c r="BN1348" i="165"/>
  <c r="BF1349" i="165"/>
  <c r="AV1349" i="165"/>
  <c r="AO1351" i="165"/>
  <c r="M1351" i="165"/>
  <c r="N1351" i="165" s="1"/>
  <c r="D1351" i="165" s="1"/>
  <c r="BP1353" i="165"/>
  <c r="BI1353" i="165"/>
  <c r="M1360" i="165"/>
  <c r="N1360" i="165" s="1"/>
  <c r="D1360" i="165" s="1"/>
  <c r="AO1360" i="165"/>
  <c r="BI1360" i="165"/>
  <c r="AY1361" i="165"/>
  <c r="BH1361" i="165"/>
  <c r="AY1367" i="165"/>
  <c r="BH1367" i="165"/>
  <c r="D1372" i="165"/>
  <c r="AL1376" i="165"/>
  <c r="K1376" i="165"/>
  <c r="M1384" i="165"/>
  <c r="N1384" i="165" s="1"/>
  <c r="AO1384" i="165"/>
  <c r="AY1385" i="165"/>
  <c r="BH1385" i="165"/>
  <c r="BI1385" i="165" s="1"/>
  <c r="AV1388" i="165"/>
  <c r="BF1388" i="165"/>
  <c r="AL1390" i="165"/>
  <c r="K1390" i="165"/>
  <c r="D1390" i="165" s="1"/>
  <c r="BM1393" i="165"/>
  <c r="K1395" i="165"/>
  <c r="D1395" i="165" s="1"/>
  <c r="AL1395" i="165"/>
  <c r="BF1406" i="165"/>
  <c r="AV1406" i="165"/>
  <c r="D1336" i="165"/>
  <c r="BQ1337" i="165"/>
  <c r="BO1339" i="165"/>
  <c r="BI1339" i="165"/>
  <c r="BQ1339" i="165" s="1"/>
  <c r="BM1342" i="165"/>
  <c r="D1342" i="165"/>
  <c r="BP1345" i="165"/>
  <c r="N1345" i="165"/>
  <c r="BQ1345" i="165"/>
  <c r="BE1347" i="165"/>
  <c r="AV1347" i="165"/>
  <c r="AL1350" i="165"/>
  <c r="K1350" i="165"/>
  <c r="D1350" i="165" s="1"/>
  <c r="AV1354" i="165"/>
  <c r="BD1354" i="165"/>
  <c r="I1355" i="165"/>
  <c r="BQ1359" i="165"/>
  <c r="M1364" i="165"/>
  <c r="N1364" i="165" s="1"/>
  <c r="AO1364" i="165"/>
  <c r="BF1365" i="165"/>
  <c r="AV1365" i="165"/>
  <c r="M1370" i="165"/>
  <c r="N1370" i="165" s="1"/>
  <c r="D1370" i="165" s="1"/>
  <c r="AO1370" i="165"/>
  <c r="BF1371" i="165"/>
  <c r="AV1371" i="165"/>
  <c r="AL1373" i="165"/>
  <c r="K1373" i="165"/>
  <c r="D1373" i="165" s="1"/>
  <c r="K1375" i="165"/>
  <c r="AL1375" i="165"/>
  <c r="M1380" i="165"/>
  <c r="N1380" i="165" s="1"/>
  <c r="AO1380" i="165"/>
  <c r="BF1381" i="165"/>
  <c r="AV1381" i="165"/>
  <c r="BP1383" i="165"/>
  <c r="BI1383" i="165"/>
  <c r="BQ1383" i="165" s="1"/>
  <c r="AL1389" i="165"/>
  <c r="K1389" i="165"/>
  <c r="D1389" i="165" s="1"/>
  <c r="AY1397" i="165"/>
  <c r="BH1397" i="165"/>
  <c r="BP1397" i="165" s="1"/>
  <c r="K1399" i="165"/>
  <c r="AL1399" i="165"/>
  <c r="BF1405" i="165"/>
  <c r="AV1405" i="165"/>
  <c r="AO1410" i="165"/>
  <c r="M1410" i="165"/>
  <c r="N1410" i="165" s="1"/>
  <c r="D1410" i="165" s="1"/>
  <c r="N1319" i="165"/>
  <c r="AV1322" i="165"/>
  <c r="N1323" i="165"/>
  <c r="AL1326" i="165"/>
  <c r="AV1326" i="165"/>
  <c r="N1327" i="165"/>
  <c r="BQ1327" i="165" s="1"/>
  <c r="AL1330" i="165"/>
  <c r="AV1330" i="165"/>
  <c r="N1331" i="165"/>
  <c r="N1333" i="165"/>
  <c r="D1333" i="165" s="1"/>
  <c r="BK1333" i="165"/>
  <c r="BO1333" i="165"/>
  <c r="N1335" i="165"/>
  <c r="D1335" i="165" s="1"/>
  <c r="BI1336" i="165"/>
  <c r="BQ1336" i="165" s="1"/>
  <c r="BO1336" i="165"/>
  <c r="BN1338" i="165"/>
  <c r="BO1338" i="165"/>
  <c r="BK1339" i="165"/>
  <c r="BL1340" i="165"/>
  <c r="BI1340" i="165"/>
  <c r="AO1343" i="165"/>
  <c r="M1343" i="165"/>
  <c r="N1343" i="165" s="1"/>
  <c r="D1343" i="165" s="1"/>
  <c r="BO1343" i="165"/>
  <c r="BI1343" i="165"/>
  <c r="BL1345" i="165"/>
  <c r="D1345" i="165"/>
  <c r="AV1345" i="165"/>
  <c r="AV1346" i="165"/>
  <c r="BF1346" i="165"/>
  <c r="BN1346" i="165" s="1"/>
  <c r="K1349" i="165"/>
  <c r="AL1349" i="165"/>
  <c r="AY1351" i="165"/>
  <c r="BH1351" i="165"/>
  <c r="BM1354" i="165"/>
  <c r="BM1355" i="165"/>
  <c r="BQ1358" i="165"/>
  <c r="BH1360" i="165"/>
  <c r="AY1360" i="165"/>
  <c r="AO1361" i="165"/>
  <c r="M1361" i="165"/>
  <c r="N1361" i="165" s="1"/>
  <c r="D1361" i="165" s="1"/>
  <c r="BP1363" i="165"/>
  <c r="BI1363" i="165"/>
  <c r="BQ1363" i="165" s="1"/>
  <c r="AO1367" i="165"/>
  <c r="M1367" i="165"/>
  <c r="N1367" i="165" s="1"/>
  <c r="D1367" i="165" s="1"/>
  <c r="BP1369" i="165"/>
  <c r="BI1369" i="165"/>
  <c r="BQ1369" i="165" s="1"/>
  <c r="AV1376" i="165"/>
  <c r="BF1376" i="165"/>
  <c r="BN1376" i="165" s="1"/>
  <c r="BQ1377" i="165"/>
  <c r="AL1378" i="165"/>
  <c r="K1378" i="165"/>
  <c r="D1378" i="165" s="1"/>
  <c r="BP1379" i="165"/>
  <c r="BI1379" i="165"/>
  <c r="BQ1379" i="165" s="1"/>
  <c r="BH1384" i="165"/>
  <c r="AY1384" i="165"/>
  <c r="AO1385" i="165"/>
  <c r="M1385" i="165"/>
  <c r="N1385" i="165" s="1"/>
  <c r="D1385" i="165" s="1"/>
  <c r="BP1387" i="165"/>
  <c r="BI1387" i="165"/>
  <c r="BQ1387" i="165" s="1"/>
  <c r="AL1388" i="165"/>
  <c r="K1388" i="165"/>
  <c r="K1391" i="165"/>
  <c r="D1391" i="165" s="1"/>
  <c r="AL1391" i="165"/>
  <c r="BQ1393" i="165"/>
  <c r="AL1394" i="165"/>
  <c r="K1394" i="165"/>
  <c r="D1394" i="165" s="1"/>
  <c r="AO1401" i="165"/>
  <c r="M1401" i="165"/>
  <c r="N1401" i="165" s="1"/>
  <c r="D1401" i="165" s="1"/>
  <c r="AL1406" i="165"/>
  <c r="K1406" i="165"/>
  <c r="D1406" i="165" s="1"/>
  <c r="BQ1413" i="165"/>
  <c r="N1322" i="165"/>
  <c r="N1326" i="165"/>
  <c r="BQ1326" i="165" s="1"/>
  <c r="N1330" i="165"/>
  <c r="D1330" i="165" s="1"/>
  <c r="BH1333" i="165"/>
  <c r="BP1333" i="165" s="1"/>
  <c r="D1334" i="165"/>
  <c r="BK1336" i="165"/>
  <c r="AO1338" i="165"/>
  <c r="BO1340" i="165"/>
  <c r="N1340" i="165"/>
  <c r="D1340" i="165" s="1"/>
  <c r="BM1341" i="165"/>
  <c r="AO1342" i="165"/>
  <c r="BK1344" i="165"/>
  <c r="BO1344" i="165"/>
  <c r="N1344" i="165"/>
  <c r="D1344" i="165" s="1"/>
  <c r="J1347" i="165"/>
  <c r="D1347" i="165" s="1"/>
  <c r="AL1347" i="165"/>
  <c r="AV1350" i="165"/>
  <c r="BF1350" i="165"/>
  <c r="BM1357" i="165"/>
  <c r="BM1359" i="165"/>
  <c r="BH1364" i="165"/>
  <c r="BP1364" i="165" s="1"/>
  <c r="AY1364" i="165"/>
  <c r="AL1365" i="165"/>
  <c r="K1365" i="165"/>
  <c r="D1365" i="165" s="1"/>
  <c r="BH1370" i="165"/>
  <c r="BP1370" i="165" s="1"/>
  <c r="AY1370" i="165"/>
  <c r="AL1371" i="165"/>
  <c r="K1371" i="165"/>
  <c r="D1371" i="165" s="1"/>
  <c r="BF1373" i="165"/>
  <c r="BN1373" i="165" s="1"/>
  <c r="AV1373" i="165"/>
  <c r="BF1375" i="165"/>
  <c r="AV1375" i="165"/>
  <c r="BH1380" i="165"/>
  <c r="BP1380" i="165" s="1"/>
  <c r="AY1380" i="165"/>
  <c r="AL1381" i="165"/>
  <c r="K1381" i="165"/>
  <c r="D1381" i="165" s="1"/>
  <c r="BQ1392" i="165"/>
  <c r="AO1397" i="165"/>
  <c r="M1397" i="165"/>
  <c r="N1397" i="165" s="1"/>
  <c r="D1397" i="165" s="1"/>
  <c r="BF1399" i="165"/>
  <c r="AV1399" i="165"/>
  <c r="K1405" i="165"/>
  <c r="AL1405" i="165"/>
  <c r="BP1355" i="165"/>
  <c r="BP1357" i="165"/>
  <c r="BK1358" i="165"/>
  <c r="BO1358" i="165"/>
  <c r="BK1392" i="165"/>
  <c r="BO1392" i="165"/>
  <c r="BM1406" i="165"/>
  <c r="BP1407" i="165"/>
  <c r="N1412" i="165"/>
  <c r="D1412" i="165" s="1"/>
  <c r="AL1413" i="165"/>
  <c r="K1413" i="165"/>
  <c r="D1413" i="165" s="1"/>
  <c r="BN1413" i="165"/>
  <c r="BL1418" i="165"/>
  <c r="BO1420" i="165"/>
  <c r="BI1420" i="165"/>
  <c r="BO1421" i="165"/>
  <c r="N1421" i="165"/>
  <c r="AL1426" i="165"/>
  <c r="K1426" i="165"/>
  <c r="D1438" i="165"/>
  <c r="AL1438" i="165"/>
  <c r="K1438" i="165"/>
  <c r="AV1439" i="165"/>
  <c r="BA1439" i="165" s="1"/>
  <c r="BF1439" i="165"/>
  <c r="AL1440" i="165"/>
  <c r="K1440" i="165"/>
  <c r="D1440" i="165" s="1"/>
  <c r="AV1441" i="165"/>
  <c r="BA1441" i="165" s="1"/>
  <c r="BF1441" i="165"/>
  <c r="AL1442" i="165"/>
  <c r="BH1446" i="165"/>
  <c r="AY1446" i="165"/>
  <c r="D1346" i="165"/>
  <c r="AL1348" i="165"/>
  <c r="AV1348" i="165"/>
  <c r="BI1348" i="165"/>
  <c r="N1349" i="165"/>
  <c r="BQ1349" i="165" s="1"/>
  <c r="BI1352" i="165"/>
  <c r="AY1353" i="165"/>
  <c r="BI1354" i="165"/>
  <c r="BQ1354" i="165" s="1"/>
  <c r="BD1355" i="165"/>
  <c r="BI1356" i="165"/>
  <c r="BD1357" i="165"/>
  <c r="I1358" i="165"/>
  <c r="AS1358" i="165"/>
  <c r="AI1359" i="165"/>
  <c r="BO1359" i="165"/>
  <c r="BI1362" i="165"/>
  <c r="AY1363" i="165"/>
  <c r="D1364" i="165"/>
  <c r="AY1369" i="165"/>
  <c r="AL1372" i="165"/>
  <c r="AL1374" i="165"/>
  <c r="AV1374" i="165"/>
  <c r="BI1374" i="165"/>
  <c r="N1375" i="165"/>
  <c r="BQ1375" i="165" s="1"/>
  <c r="D1376" i="165"/>
  <c r="AI1377" i="165"/>
  <c r="BO1377" i="165"/>
  <c r="AY1379" i="165"/>
  <c r="D1380" i="165"/>
  <c r="AL1382" i="165"/>
  <c r="AV1382" i="165"/>
  <c r="BI1382" i="165"/>
  <c r="AY1383" i="165"/>
  <c r="D1384" i="165"/>
  <c r="BI1386" i="165"/>
  <c r="AY1387" i="165"/>
  <c r="D1388" i="165"/>
  <c r="I1392" i="165"/>
  <c r="D1392" i="165" s="1"/>
  <c r="AS1392" i="165"/>
  <c r="AI1393" i="165"/>
  <c r="BO1393" i="165"/>
  <c r="BI1398" i="165"/>
  <c r="N1399" i="165"/>
  <c r="BQ1399" i="165" s="1"/>
  <c r="AI1403" i="165"/>
  <c r="I1404" i="165"/>
  <c r="D1404" i="165" s="1"/>
  <c r="AS1404" i="165"/>
  <c r="AV1404" i="165" s="1"/>
  <c r="N1405" i="165"/>
  <c r="BQ1405" i="165" s="1"/>
  <c r="D1407" i="165"/>
  <c r="AL1407" i="165"/>
  <c r="AV1407" i="165"/>
  <c r="BI1407" i="165"/>
  <c r="BQ1407" i="165" s="1"/>
  <c r="BO1407" i="165"/>
  <c r="AO1416" i="165"/>
  <c r="M1416" i="165"/>
  <c r="N1416" i="165" s="1"/>
  <c r="D1416" i="165" s="1"/>
  <c r="BO1416" i="165"/>
  <c r="BK1417" i="165"/>
  <c r="BO1417" i="165"/>
  <c r="AL1420" i="165"/>
  <c r="I1420" i="165"/>
  <c r="BK1421" i="165"/>
  <c r="BL1422" i="165"/>
  <c r="AV1422" i="165"/>
  <c r="K1424" i="165"/>
  <c r="AL1424" i="165"/>
  <c r="BQ1426" i="165"/>
  <c r="K1428" i="165"/>
  <c r="D1428" i="165" s="1"/>
  <c r="AL1428" i="165"/>
  <c r="BF1429" i="165"/>
  <c r="AV1429" i="165"/>
  <c r="K1430" i="165"/>
  <c r="D1430" i="165" s="1"/>
  <c r="AL1430" i="165"/>
  <c r="BF1431" i="165"/>
  <c r="AV1431" i="165"/>
  <c r="K1432" i="165"/>
  <c r="AL1432" i="165"/>
  <c r="BF1433" i="165"/>
  <c r="AV1433" i="165"/>
  <c r="K1434" i="165"/>
  <c r="D1434" i="165" s="1"/>
  <c r="AL1434" i="165"/>
  <c r="BF1435" i="165"/>
  <c r="AV1435" i="165"/>
  <c r="K1436" i="165"/>
  <c r="D1436" i="165" s="1"/>
  <c r="AL1436" i="165"/>
  <c r="BI1347" i="165"/>
  <c r="BQ1347" i="165" s="1"/>
  <c r="N1348" i="165"/>
  <c r="D1348" i="165" s="1"/>
  <c r="BK1348" i="165"/>
  <c r="BI1351" i="165"/>
  <c r="N1352" i="165"/>
  <c r="D1352" i="165" s="1"/>
  <c r="BK1352" i="165"/>
  <c r="AI1354" i="165"/>
  <c r="BI1355" i="165"/>
  <c r="BQ1355" i="165" s="1"/>
  <c r="N1356" i="165"/>
  <c r="D1356" i="165" s="1"/>
  <c r="BK1356" i="165"/>
  <c r="BI1357" i="165"/>
  <c r="BQ1357" i="165" s="1"/>
  <c r="AS1359" i="165"/>
  <c r="BI1361" i="165"/>
  <c r="BK1362" i="165"/>
  <c r="D1363" i="165"/>
  <c r="BI1365" i="165"/>
  <c r="BQ1365" i="165" s="1"/>
  <c r="N1368" i="165"/>
  <c r="D1368" i="165" s="1"/>
  <c r="BK1368" i="165"/>
  <c r="D1369" i="165"/>
  <c r="BI1371" i="165"/>
  <c r="BQ1371" i="165" s="1"/>
  <c r="BI1373" i="165"/>
  <c r="BQ1373" i="165" s="1"/>
  <c r="N1374" i="165"/>
  <c r="D1374" i="165" s="1"/>
  <c r="BK1374" i="165"/>
  <c r="AS1377" i="165"/>
  <c r="D1379" i="165"/>
  <c r="BI1381" i="165"/>
  <c r="BQ1381" i="165" s="1"/>
  <c r="N1382" i="165"/>
  <c r="D1382" i="165" s="1"/>
  <c r="BK1382" i="165"/>
  <c r="D1383" i="165"/>
  <c r="N1386" i="165"/>
  <c r="D1386" i="165" s="1"/>
  <c r="BK1386" i="165"/>
  <c r="D1387" i="165"/>
  <c r="AS1393" i="165"/>
  <c r="N1398" i="165"/>
  <c r="D1398" i="165" s="1"/>
  <c r="BK1398" i="165"/>
  <c r="AI1400" i="165"/>
  <c r="AI1402" i="165"/>
  <c r="AS1403" i="165"/>
  <c r="AV1403" i="165" s="1"/>
  <c r="BI1406" i="165"/>
  <c r="BQ1406" i="165" s="1"/>
  <c r="BK1407" i="165"/>
  <c r="BI1414" i="165"/>
  <c r="M1417" i="165"/>
  <c r="N1417" i="165" s="1"/>
  <c r="D1417" i="165" s="1"/>
  <c r="AO1417" i="165"/>
  <c r="AY1418" i="165"/>
  <c r="BH1418" i="165"/>
  <c r="AV1421" i="165"/>
  <c r="BF1421" i="165"/>
  <c r="BF1426" i="165"/>
  <c r="AV1426" i="165"/>
  <c r="BN1427" i="165"/>
  <c r="AV1438" i="165"/>
  <c r="BF1438" i="165"/>
  <c r="BN1438" i="165" s="1"/>
  <c r="AL1439" i="165"/>
  <c r="K1439" i="165"/>
  <c r="D1439" i="165" s="1"/>
  <c r="AV1440" i="165"/>
  <c r="BF1440" i="165"/>
  <c r="AL1441" i="165"/>
  <c r="K1441" i="165"/>
  <c r="D1441" i="165" s="1"/>
  <c r="AV1442" i="165"/>
  <c r="BD1442" i="165"/>
  <c r="AO1446" i="165"/>
  <c r="M1446" i="165"/>
  <c r="N1446" i="165" s="1"/>
  <c r="D1446" i="165" s="1"/>
  <c r="D1411" i="165"/>
  <c r="BK1413" i="165"/>
  <c r="AV1414" i="165"/>
  <c r="D1415" i="165"/>
  <c r="BH1416" i="165"/>
  <c r="BP1416" i="165" s="1"/>
  <c r="AY1416" i="165"/>
  <c r="BH1417" i="165"/>
  <c r="BP1417" i="165" s="1"/>
  <c r="N1418" i="165"/>
  <c r="D1418" i="165" s="1"/>
  <c r="BD1420" i="165"/>
  <c r="AV1420" i="165"/>
  <c r="AL1421" i="165"/>
  <c r="K1421" i="165"/>
  <c r="BI1421" i="165"/>
  <c r="N1422" i="165"/>
  <c r="BQ1422" i="165" s="1"/>
  <c r="D1423" i="165"/>
  <c r="BF1424" i="165"/>
  <c r="AV1424" i="165"/>
  <c r="D1427" i="165"/>
  <c r="BF1428" i="165"/>
  <c r="BN1428" i="165" s="1"/>
  <c r="AV1428" i="165"/>
  <c r="K1429" i="165"/>
  <c r="D1429" i="165" s="1"/>
  <c r="AL1429" i="165"/>
  <c r="BF1430" i="165"/>
  <c r="BN1430" i="165" s="1"/>
  <c r="AV1430" i="165"/>
  <c r="K1431" i="165"/>
  <c r="AL1431" i="165"/>
  <c r="BF1432" i="165"/>
  <c r="BN1432" i="165" s="1"/>
  <c r="AV1432" i="165"/>
  <c r="K1433" i="165"/>
  <c r="D1433" i="165" s="1"/>
  <c r="AL1433" i="165"/>
  <c r="BF1434" i="165"/>
  <c r="BN1434" i="165" s="1"/>
  <c r="AV1434" i="165"/>
  <c r="K1435" i="165"/>
  <c r="AL1435" i="165"/>
  <c r="BF1436" i="165"/>
  <c r="BN1436" i="165" s="1"/>
  <c r="AV1436" i="165"/>
  <c r="BQ1437" i="165"/>
  <c r="BQ1438" i="165"/>
  <c r="BQ1440" i="165"/>
  <c r="BD1419" i="165"/>
  <c r="BI1424" i="165"/>
  <c r="N1425" i="165"/>
  <c r="BQ1425" i="165" s="1"/>
  <c r="BF1425" i="165"/>
  <c r="BK1425" i="165"/>
  <c r="D1426" i="165"/>
  <c r="BI1436" i="165"/>
  <c r="BQ1436" i="165" s="1"/>
  <c r="N1437" i="165"/>
  <c r="BF1437" i="165"/>
  <c r="BK1437" i="165"/>
  <c r="BA1438" i="165"/>
  <c r="BA1440" i="165"/>
  <c r="N1444" i="165"/>
  <c r="N1447" i="165"/>
  <c r="D1447" i="165" s="1"/>
  <c r="AV1449" i="165"/>
  <c r="BA1449" i="165" s="1"/>
  <c r="BF1449" i="165"/>
  <c r="BM1449" i="165"/>
  <c r="BK1450" i="165"/>
  <c r="K1453" i="165"/>
  <c r="D1453" i="165" s="1"/>
  <c r="AL1453" i="165"/>
  <c r="BO1453" i="165"/>
  <c r="BQ1454" i="165"/>
  <c r="BQ1456" i="165"/>
  <c r="AL1458" i="165"/>
  <c r="K1458" i="165"/>
  <c r="K1473" i="165"/>
  <c r="D1473" i="165" s="1"/>
  <c r="AL1473" i="165"/>
  <c r="D1475" i="165"/>
  <c r="K1475" i="165"/>
  <c r="AL1475" i="165"/>
  <c r="AL1480" i="165"/>
  <c r="K1480" i="165"/>
  <c r="BI1415" i="165"/>
  <c r="BQ1415" i="165" s="1"/>
  <c r="I1419" i="165"/>
  <c r="D1419" i="165" s="1"/>
  <c r="BI1419" i="165"/>
  <c r="BQ1419" i="165" s="1"/>
  <c r="AL1423" i="165"/>
  <c r="BI1423" i="165"/>
  <c r="BQ1423" i="165" s="1"/>
  <c r="K1425" i="165"/>
  <c r="AL1427" i="165"/>
  <c r="BI1427" i="165"/>
  <c r="BQ1427" i="165" s="1"/>
  <c r="BI1428" i="165"/>
  <c r="BQ1428" i="165" s="1"/>
  <c r="BI1429" i="165"/>
  <c r="BQ1429" i="165" s="1"/>
  <c r="BI1430" i="165"/>
  <c r="BQ1430" i="165" s="1"/>
  <c r="BI1431" i="165"/>
  <c r="BI1432" i="165"/>
  <c r="BI1433" i="165"/>
  <c r="BQ1433" i="165" s="1"/>
  <c r="BI1434" i="165"/>
  <c r="BQ1434" i="165" s="1"/>
  <c r="BI1435" i="165"/>
  <c r="K1437" i="165"/>
  <c r="BP1442" i="165"/>
  <c r="BO1442" i="165"/>
  <c r="N1443" i="165"/>
  <c r="AV1445" i="165"/>
  <c r="BA1445" i="165" s="1"/>
  <c r="BL1445" i="165"/>
  <c r="BP1445" i="165"/>
  <c r="BI1446" i="165"/>
  <c r="AL1449" i="165"/>
  <c r="K1449" i="165"/>
  <c r="D1449" i="165" s="1"/>
  <c r="BO1449" i="165"/>
  <c r="BQ1450" i="165"/>
  <c r="AL1451" i="165"/>
  <c r="K1451" i="165"/>
  <c r="D1451" i="165" s="1"/>
  <c r="BF1452" i="165"/>
  <c r="AV1452" i="165"/>
  <c r="BA1452" i="165" s="1"/>
  <c r="BM1452" i="165"/>
  <c r="BK1453" i="165"/>
  <c r="BF1454" i="165"/>
  <c r="AV1454" i="165"/>
  <c r="BA1454" i="165" s="1"/>
  <c r="BM1454" i="165"/>
  <c r="D1455" i="165"/>
  <c r="BM1456" i="165"/>
  <c r="BK1458" i="165"/>
  <c r="BA1459" i="165"/>
  <c r="AL1462" i="165"/>
  <c r="K1462" i="165"/>
  <c r="D1462" i="165" s="1"/>
  <c r="AV1463" i="165"/>
  <c r="BF1463" i="165"/>
  <c r="AL1464" i="165"/>
  <c r="K1464" i="165"/>
  <c r="D1464" i="165" s="1"/>
  <c r="AV1465" i="165"/>
  <c r="BF1465" i="165"/>
  <c r="AL1466" i="165"/>
  <c r="K1466" i="165"/>
  <c r="D1466" i="165" s="1"/>
  <c r="AV1467" i="165"/>
  <c r="BF1467" i="165"/>
  <c r="K1470" i="165"/>
  <c r="AL1470" i="165"/>
  <c r="AL1477" i="165"/>
  <c r="K1477" i="165"/>
  <c r="D1477" i="165" s="1"/>
  <c r="K1478" i="165"/>
  <c r="D1478" i="165" s="1"/>
  <c r="AL1478" i="165"/>
  <c r="BQ1478" i="165"/>
  <c r="BA1482" i="165"/>
  <c r="BA1428" i="165"/>
  <c r="BA1429" i="165"/>
  <c r="BA1430" i="165"/>
  <c r="BA1431" i="165"/>
  <c r="BA1432" i="165"/>
  <c r="BA1433" i="165"/>
  <c r="BA1434" i="165"/>
  <c r="BA1435" i="165"/>
  <c r="BQ1443" i="165"/>
  <c r="K1444" i="165"/>
  <c r="BN1444" i="165" s="1"/>
  <c r="AL1444" i="165"/>
  <c r="BI1447" i="165"/>
  <c r="BP1447" i="165"/>
  <c r="BK1449" i="165"/>
  <c r="AV1450" i="165"/>
  <c r="BA1450" i="165" s="1"/>
  <c r="BF1450" i="165"/>
  <c r="BM1450" i="165"/>
  <c r="K1452" i="165"/>
  <c r="D1452" i="165" s="1"/>
  <c r="AL1452" i="165"/>
  <c r="BO1452" i="165"/>
  <c r="BQ1453" i="165"/>
  <c r="K1454" i="165"/>
  <c r="AL1454" i="165"/>
  <c r="BO1454" i="165"/>
  <c r="BA1457" i="165"/>
  <c r="D1458" i="165"/>
  <c r="AL1472" i="165"/>
  <c r="K1472" i="165"/>
  <c r="D1472" i="165" s="1"/>
  <c r="K1474" i="165"/>
  <c r="D1474" i="165" s="1"/>
  <c r="AL1474" i="165"/>
  <c r="K1476" i="165"/>
  <c r="D1476" i="165" s="1"/>
  <c r="AL1476" i="165"/>
  <c r="AL1481" i="165"/>
  <c r="K1481" i="165"/>
  <c r="D1481" i="165" s="1"/>
  <c r="AO1483" i="165"/>
  <c r="M1483" i="165"/>
  <c r="N1483" i="165" s="1"/>
  <c r="D1483" i="165" s="1"/>
  <c r="BQ1490" i="165"/>
  <c r="BN1442" i="165"/>
  <c r="AV1443" i="165"/>
  <c r="BI1444" i="165"/>
  <c r="N1445" i="165"/>
  <c r="D1445" i="165" s="1"/>
  <c r="BK1447" i="165"/>
  <c r="BI1449" i="165"/>
  <c r="BQ1449" i="165" s="1"/>
  <c r="AL1450" i="165"/>
  <c r="K1450" i="165"/>
  <c r="D1450" i="165" s="1"/>
  <c r="BO1450" i="165"/>
  <c r="BA1451" i="165"/>
  <c r="BK1452" i="165"/>
  <c r="BF1453" i="165"/>
  <c r="BN1453" i="165" s="1"/>
  <c r="AV1453" i="165"/>
  <c r="BA1453" i="165" s="1"/>
  <c r="BM1453" i="165"/>
  <c r="D1454" i="165"/>
  <c r="BK1454" i="165"/>
  <c r="BM1455" i="165"/>
  <c r="D1456" i="165"/>
  <c r="AV1458" i="165"/>
  <c r="BA1458" i="165" s="1"/>
  <c r="BF1458" i="165"/>
  <c r="BN1458" i="165" s="1"/>
  <c r="BQ1459" i="165"/>
  <c r="K1461" i="165"/>
  <c r="D1461" i="165" s="1"/>
  <c r="AL1461" i="165"/>
  <c r="AV1462" i="165"/>
  <c r="BA1462" i="165" s="1"/>
  <c r="BF1462" i="165"/>
  <c r="AL1463" i="165"/>
  <c r="K1463" i="165"/>
  <c r="D1463" i="165" s="1"/>
  <c r="AV1464" i="165"/>
  <c r="BF1464" i="165"/>
  <c r="AL1465" i="165"/>
  <c r="K1465" i="165"/>
  <c r="D1465" i="165" s="1"/>
  <c r="AV1466" i="165"/>
  <c r="BA1466" i="165" s="1"/>
  <c r="BF1466" i="165"/>
  <c r="AL1467" i="165"/>
  <c r="K1467" i="165"/>
  <c r="D1467" i="165" s="1"/>
  <c r="AL1469" i="165"/>
  <c r="K1469" i="165"/>
  <c r="D1469" i="165" s="1"/>
  <c r="BF1470" i="165"/>
  <c r="AV1470" i="165"/>
  <c r="BA1479" i="165"/>
  <c r="D1480" i="165"/>
  <c r="AL1455" i="165"/>
  <c r="AV1455" i="165"/>
  <c r="BA1455" i="165" s="1"/>
  <c r="AL1456" i="165"/>
  <c r="AV1456" i="165"/>
  <c r="BA1456" i="165" s="1"/>
  <c r="AL1457" i="165"/>
  <c r="BO1458" i="165"/>
  <c r="K1459" i="165"/>
  <c r="D1459" i="165" s="1"/>
  <c r="BF1459" i="165"/>
  <c r="BO1459" i="165"/>
  <c r="K1460" i="165"/>
  <c r="BN1460" i="165" s="1"/>
  <c r="BP1460" i="165"/>
  <c r="AU1461" i="165"/>
  <c r="AV1461" i="165" s="1"/>
  <c r="BA1461" i="165" s="1"/>
  <c r="AL1471" i="165"/>
  <c r="AV1471" i="165"/>
  <c r="BA1471" i="165" s="1"/>
  <c r="AU1473" i="165"/>
  <c r="BP1473" i="165"/>
  <c r="AU1474" i="165"/>
  <c r="BP1474" i="165"/>
  <c r="AU1475" i="165"/>
  <c r="BP1475" i="165"/>
  <c r="AU1476" i="165"/>
  <c r="BP1476" i="165"/>
  <c r="AU1477" i="165"/>
  <c r="AU1478" i="165"/>
  <c r="BP1478" i="165"/>
  <c r="AU1481" i="165"/>
  <c r="AV1481" i="165" s="1"/>
  <c r="BA1481" i="165" s="1"/>
  <c r="AX1483" i="165"/>
  <c r="AY1483" i="165" s="1"/>
  <c r="BA1483" i="165" s="1"/>
  <c r="BM1487" i="165"/>
  <c r="BH1488" i="165"/>
  <c r="BP1488" i="165" s="1"/>
  <c r="AY1490" i="165"/>
  <c r="BI1491" i="165"/>
  <c r="BQ1491" i="165" s="1"/>
  <c r="BM1495" i="165"/>
  <c r="AO1498" i="165"/>
  <c r="M1498" i="165"/>
  <c r="N1498" i="165" s="1"/>
  <c r="D1498" i="165" s="1"/>
  <c r="AL1504" i="165"/>
  <c r="I1504" i="165"/>
  <c r="BA1463" i="165"/>
  <c r="BA1464" i="165"/>
  <c r="BA1465" i="165"/>
  <c r="BA1467" i="165"/>
  <c r="BA1469" i="165"/>
  <c r="BA1472" i="165"/>
  <c r="BK1488" i="165"/>
  <c r="BK1489" i="165"/>
  <c r="BO1489" i="165"/>
  <c r="BH1492" i="165"/>
  <c r="BI1492" i="165" s="1"/>
  <c r="AY1492" i="165"/>
  <c r="BN1499" i="165"/>
  <c r="AV1460" i="165"/>
  <c r="N1470" i="165"/>
  <c r="BQ1470" i="165" s="1"/>
  <c r="BO1485" i="165"/>
  <c r="BL1486" i="165"/>
  <c r="BP1486" i="165"/>
  <c r="BN1488" i="165"/>
  <c r="M1489" i="165"/>
  <c r="N1489" i="165" s="1"/>
  <c r="D1489" i="165" s="1"/>
  <c r="BH1489" i="165"/>
  <c r="D1490" i="165"/>
  <c r="BL1490" i="165"/>
  <c r="BM1491" i="165"/>
  <c r="BN1492" i="165"/>
  <c r="BI1493" i="165"/>
  <c r="BQ1493" i="165" s="1"/>
  <c r="BP1493" i="165"/>
  <c r="BL1494" i="165"/>
  <c r="BP1494" i="165"/>
  <c r="K1503" i="165"/>
  <c r="D1503" i="165" s="1"/>
  <c r="AL1503" i="165"/>
  <c r="AL1505" i="165"/>
  <c r="I1505" i="165"/>
  <c r="D1505" i="165" s="1"/>
  <c r="N1460" i="165"/>
  <c r="BQ1460" i="165" s="1"/>
  <c r="D1470" i="165"/>
  <c r="D1486" i="165"/>
  <c r="BQ1487" i="165"/>
  <c r="AO1488" i="165"/>
  <c r="BP1490" i="165"/>
  <c r="BN1491" i="165"/>
  <c r="AO1492" i="165"/>
  <c r="M1492" i="165"/>
  <c r="N1492" i="165" s="1"/>
  <c r="D1492" i="165" s="1"/>
  <c r="BO1492" i="165"/>
  <c r="BK1493" i="165"/>
  <c r="D1494" i="165"/>
  <c r="AI1495" i="165"/>
  <c r="AL1500" i="165"/>
  <c r="BI1500" i="165"/>
  <c r="BQ1500" i="165" s="1"/>
  <c r="BO1500" i="165"/>
  <c r="BF1501" i="165"/>
  <c r="BN1501" i="165" s="1"/>
  <c r="N1503" i="165"/>
  <c r="BI1504" i="165"/>
  <c r="BK1505" i="165"/>
  <c r="BO1505" i="165"/>
  <c r="BI1505" i="165"/>
  <c r="BQ1505" i="165" s="1"/>
  <c r="I1506" i="165"/>
  <c r="BL1510" i="165"/>
  <c r="BM1512" i="165"/>
  <c r="D1512" i="165"/>
  <c r="BM1514" i="165"/>
  <c r="D1514" i="165"/>
  <c r="K1516" i="165"/>
  <c r="D1516" i="165" s="1"/>
  <c r="BK1517" i="165"/>
  <c r="BO1517" i="165"/>
  <c r="N1517" i="165"/>
  <c r="D1517" i="165" s="1"/>
  <c r="BK1521" i="165"/>
  <c r="N1521" i="165"/>
  <c r="D1521" i="165" s="1"/>
  <c r="BO1521" i="165"/>
  <c r="K1522" i="165"/>
  <c r="D1522" i="165" s="1"/>
  <c r="BD1526" i="165"/>
  <c r="AV1526" i="165"/>
  <c r="BO1529" i="165"/>
  <c r="AV1533" i="165"/>
  <c r="BD1533" i="165"/>
  <c r="BP1495" i="165"/>
  <c r="BP1497" i="165"/>
  <c r="BL1501" i="165"/>
  <c r="BN1502" i="165"/>
  <c r="N1504" i="165"/>
  <c r="BD1504" i="165"/>
  <c r="BD1505" i="165"/>
  <c r="D1507" i="165"/>
  <c r="D1508" i="165"/>
  <c r="BO1510" i="165"/>
  <c r="N1510" i="165"/>
  <c r="BP1511" i="165"/>
  <c r="N1511" i="165"/>
  <c r="BQ1511" i="165" s="1"/>
  <c r="BF1516" i="165"/>
  <c r="AV1516" i="165"/>
  <c r="BP1517" i="165"/>
  <c r="BI1517" i="165"/>
  <c r="BH1518" i="165"/>
  <c r="BP1521" i="165"/>
  <c r="BI1521" i="165"/>
  <c r="BQ1521" i="165" s="1"/>
  <c r="I1524" i="165"/>
  <c r="AL1524" i="165"/>
  <c r="BP1525" i="165"/>
  <c r="BI1525" i="165"/>
  <c r="AI1526" i="165"/>
  <c r="AJ1526" i="165"/>
  <c r="J1526" i="165" s="1"/>
  <c r="BQ1533" i="165"/>
  <c r="AL1538" i="165"/>
  <c r="K1538" i="165"/>
  <c r="D1538" i="165" s="1"/>
  <c r="AO1555" i="165"/>
  <c r="M1555" i="165"/>
  <c r="BD1497" i="165"/>
  <c r="BD1506" i="165"/>
  <c r="BK1510" i="165"/>
  <c r="BL1511" i="165"/>
  <c r="D1511" i="165"/>
  <c r="BO1516" i="165"/>
  <c r="BI1516" i="165"/>
  <c r="BQ1516" i="165" s="1"/>
  <c r="BQ1522" i="165"/>
  <c r="BK1525" i="165"/>
  <c r="BO1525" i="165"/>
  <c r="N1525" i="165"/>
  <c r="D1525" i="165" s="1"/>
  <c r="BD1530" i="165"/>
  <c r="AV1530" i="165"/>
  <c r="BK1535" i="165"/>
  <c r="BP1535" i="165"/>
  <c r="BI1535" i="165"/>
  <c r="BL1550" i="165"/>
  <c r="D1550" i="165"/>
  <c r="AV1495" i="165"/>
  <c r="I1497" i="165"/>
  <c r="D1497" i="165" s="1"/>
  <c r="N1499" i="165"/>
  <c r="BQ1499" i="165" s="1"/>
  <c r="BL1500" i="165"/>
  <c r="BM1501" i="165"/>
  <c r="BI1501" i="165"/>
  <c r="BQ1501" i="165" s="1"/>
  <c r="BO1502" i="165"/>
  <c r="BN1504" i="165"/>
  <c r="BK1506" i="165"/>
  <c r="BO1506" i="165"/>
  <c r="N1506" i="165"/>
  <c r="BI1506" i="165"/>
  <c r="AO1507" i="165"/>
  <c r="AO1508" i="165"/>
  <c r="BP1510" i="165"/>
  <c r="AL1511" i="165"/>
  <c r="N1513" i="165"/>
  <c r="D1513" i="165" s="1"/>
  <c r="BO1513" i="165"/>
  <c r="BI1513" i="165"/>
  <c r="AV1523" i="165"/>
  <c r="BF1523" i="165"/>
  <c r="AL1534" i="165"/>
  <c r="I1534" i="165"/>
  <c r="D1534" i="165" s="1"/>
  <c r="K1541" i="165"/>
  <c r="D1541" i="165" s="1"/>
  <c r="AL1541" i="165"/>
  <c r="D1545" i="165"/>
  <c r="BL1545" i="165"/>
  <c r="AL1523" i="165"/>
  <c r="K1523" i="165"/>
  <c r="D1523" i="165" s="1"/>
  <c r="BM1526" i="165"/>
  <c r="BP1527" i="165"/>
  <c r="BI1527" i="165"/>
  <c r="BQ1528" i="165"/>
  <c r="D1531" i="165"/>
  <c r="BQ1532" i="165"/>
  <c r="AL1533" i="165"/>
  <c r="I1533" i="165"/>
  <c r="D1533" i="165" s="1"/>
  <c r="BP1536" i="165"/>
  <c r="N1536" i="165"/>
  <c r="D1536" i="165" s="1"/>
  <c r="BL1536" i="165"/>
  <c r="BP1540" i="165"/>
  <c r="BI1540" i="165"/>
  <c r="BP1542" i="165"/>
  <c r="BI1542" i="165"/>
  <c r="BQ1542" i="165" s="1"/>
  <c r="AL1554" i="165"/>
  <c r="I1554" i="165"/>
  <c r="D1554" i="165" s="1"/>
  <c r="AU1560" i="165"/>
  <c r="AV1560" i="165" s="1"/>
  <c r="BA1560" i="165" s="1"/>
  <c r="AY1513" i="165"/>
  <c r="BO1523" i="165"/>
  <c r="AV1528" i="165"/>
  <c r="BL1528" i="165"/>
  <c r="BK1531" i="165"/>
  <c r="AV1532" i="165"/>
  <c r="BO1533" i="165"/>
  <c r="AV1534" i="165"/>
  <c r="BD1534" i="165"/>
  <c r="BL1534" i="165" s="1"/>
  <c r="AL1535" i="165"/>
  <c r="I1535" i="165"/>
  <c r="BL1535" i="165" s="1"/>
  <c r="AV1536" i="165"/>
  <c r="BP1541" i="165"/>
  <c r="BI1541" i="165"/>
  <c r="BQ1541" i="165" s="1"/>
  <c r="BP1543" i="165"/>
  <c r="BH1545" i="165"/>
  <c r="BP1545" i="165" s="1"/>
  <c r="AY1545" i="165"/>
  <c r="BK1548" i="165"/>
  <c r="BO1548" i="165"/>
  <c r="N1548" i="165"/>
  <c r="D1548" i="165" s="1"/>
  <c r="N1518" i="165"/>
  <c r="D1518" i="165" s="1"/>
  <c r="BK1518" i="165"/>
  <c r="BO1518" i="165"/>
  <c r="BI1524" i="165"/>
  <c r="BQ1524" i="165" s="1"/>
  <c r="K1528" i="165"/>
  <c r="BN1528" i="165" s="1"/>
  <c r="BK1529" i="165"/>
  <c r="N1530" i="165"/>
  <c r="BQ1530" i="165" s="1"/>
  <c r="BO1534" i="165"/>
  <c r="BI1534" i="165"/>
  <c r="BQ1534" i="165" s="1"/>
  <c r="BO1535" i="165"/>
  <c r="N1535" i="165"/>
  <c r="D1535" i="165" s="1"/>
  <c r="D1540" i="165"/>
  <c r="AV1540" i="165"/>
  <c r="BL1541" i="165"/>
  <c r="BM1542" i="165"/>
  <c r="BM1546" i="165"/>
  <c r="K1537" i="165"/>
  <c r="D1537" i="165" s="1"/>
  <c r="BI1548" i="165"/>
  <c r="BQ1548" i="165" s="1"/>
  <c r="BP1549" i="165"/>
  <c r="BI1549" i="165"/>
  <c r="BQ1549" i="165" s="1"/>
  <c r="AV1551" i="165"/>
  <c r="BD1551" i="165"/>
  <c r="AO1553" i="165"/>
  <c r="M1553" i="165"/>
  <c r="N1553" i="165" s="1"/>
  <c r="D1553" i="165" s="1"/>
  <c r="BO1553" i="165"/>
  <c r="D1559" i="165"/>
  <c r="BA1540" i="165"/>
  <c r="BA1541" i="165"/>
  <c r="BA1543" i="165"/>
  <c r="BK1543" i="165"/>
  <c r="D1544" i="165"/>
  <c r="BH1550" i="165"/>
  <c r="AY1550" i="165"/>
  <c r="BQ1551" i="165"/>
  <c r="D1557" i="165"/>
  <c r="BA1559" i="165"/>
  <c r="I1539" i="165"/>
  <c r="D1539" i="165" s="1"/>
  <c r="BO1542" i="165"/>
  <c r="BI1543" i="165"/>
  <c r="BQ1543" i="165" s="1"/>
  <c r="BI1544" i="165"/>
  <c r="BQ1544" i="165" s="1"/>
  <c r="AV1546" i="165"/>
  <c r="BA1546" i="165" s="1"/>
  <c r="BF1546" i="165"/>
  <c r="BN1546" i="165" s="1"/>
  <c r="BQ1546" i="165"/>
  <c r="D1547" i="165"/>
  <c r="AL1547" i="165"/>
  <c r="K1547" i="165"/>
  <c r="D1549" i="165"/>
  <c r="AV1549" i="165"/>
  <c r="BA1549" i="165" s="1"/>
  <c r="AL1551" i="165"/>
  <c r="I1551" i="165"/>
  <c r="D1551" i="165" s="1"/>
  <c r="BA1552" i="165"/>
  <c r="BF1552" i="165"/>
  <c r="BN1552" i="165" s="1"/>
  <c r="AY1553" i="165"/>
  <c r="BH1553" i="165"/>
  <c r="N1555" i="165"/>
  <c r="D1555" i="165" s="1"/>
  <c r="D1556" i="165"/>
  <c r="BA1557" i="165"/>
  <c r="BA1558" i="165"/>
  <c r="K1560" i="165"/>
  <c r="D1560" i="165" s="1"/>
  <c r="BA1547" i="165"/>
  <c r="L22" i="169" l="1"/>
  <c r="M22" i="169" s="1"/>
  <c r="N23" i="169"/>
  <c r="D24" i="169"/>
  <c r="E23" i="169"/>
  <c r="G24" i="169"/>
  <c r="H23" i="169"/>
  <c r="K23" i="169"/>
  <c r="BQ1385" i="165"/>
  <c r="BN93" i="165"/>
  <c r="AL1392" i="165"/>
  <c r="BN1543" i="165"/>
  <c r="BQ1540" i="165"/>
  <c r="BI1531" i="165"/>
  <c r="BQ1531" i="165" s="1"/>
  <c r="BQ1527" i="165"/>
  <c r="BQ1510" i="165"/>
  <c r="BQ1504" i="165"/>
  <c r="D1460" i="165"/>
  <c r="D1425" i="165"/>
  <c r="BQ1424" i="165"/>
  <c r="D1435" i="165"/>
  <c r="D1431" i="165"/>
  <c r="BQ1414" i="165"/>
  <c r="D1424" i="165"/>
  <c r="D1420" i="165"/>
  <c r="BQ1362" i="165"/>
  <c r="D1358" i="165"/>
  <c r="BQ1408" i="165"/>
  <c r="BN1399" i="165"/>
  <c r="BN1381" i="165"/>
  <c r="D1355" i="165"/>
  <c r="BL1327" i="165"/>
  <c r="BP1276" i="165"/>
  <c r="BP1232" i="165"/>
  <c r="BQ1275" i="165"/>
  <c r="BP1264" i="165"/>
  <c r="BP1258" i="165"/>
  <c r="BP1245" i="165"/>
  <c r="BQ1231" i="165"/>
  <c r="BQ1251" i="165"/>
  <c r="BI1170" i="165"/>
  <c r="BQ1163" i="165"/>
  <c r="BP1213" i="165"/>
  <c r="BP1186" i="165"/>
  <c r="BQ1152" i="165"/>
  <c r="BP1169" i="165"/>
  <c r="D1143" i="165"/>
  <c r="BQ1159" i="165"/>
  <c r="BQ1041" i="165"/>
  <c r="D987" i="165"/>
  <c r="BN965" i="165"/>
  <c r="D1028" i="165"/>
  <c r="BQ907" i="165"/>
  <c r="D822" i="165"/>
  <c r="BQ677" i="165"/>
  <c r="BN611" i="165"/>
  <c r="BQ117" i="165"/>
  <c r="AI998" i="165"/>
  <c r="N1287" i="165"/>
  <c r="D1287" i="165" s="1"/>
  <c r="D1288" i="165"/>
  <c r="N1279" i="165"/>
  <c r="D1279" i="165" s="1"/>
  <c r="BQ878" i="165"/>
  <c r="BQ1276" i="165"/>
  <c r="D1510" i="165"/>
  <c r="D1437" i="165"/>
  <c r="BQ1432" i="165"/>
  <c r="D1444" i="165"/>
  <c r="D1432" i="165"/>
  <c r="BQ1420" i="165"/>
  <c r="BQ1322" i="165"/>
  <c r="BP1384" i="165"/>
  <c r="I1357" i="165"/>
  <c r="D1357" i="165" s="1"/>
  <c r="BQ1331" i="165"/>
  <c r="BQ1319" i="165"/>
  <c r="AL1355" i="165"/>
  <c r="BN1311" i="165"/>
  <c r="BN1305" i="165"/>
  <c r="D1328" i="165"/>
  <c r="BN1308" i="165"/>
  <c r="BQ1247" i="165"/>
  <c r="BQ1234" i="165"/>
  <c r="BP1239" i="165"/>
  <c r="BQ1224" i="165"/>
  <c r="BI1192" i="165"/>
  <c r="BI1174" i="165"/>
  <c r="BI1162" i="165"/>
  <c r="BQ1243" i="165"/>
  <c r="BP1150" i="165"/>
  <c r="BP1160" i="165"/>
  <c r="BP1159" i="165"/>
  <c r="D1076" i="165"/>
  <c r="BM1121" i="165"/>
  <c r="BL1103" i="165"/>
  <c r="BP1091" i="165"/>
  <c r="BQ1059" i="165"/>
  <c r="BN904" i="165"/>
  <c r="AL982" i="165"/>
  <c r="BN972" i="165"/>
  <c r="BN968" i="165"/>
  <c r="BN964" i="165"/>
  <c r="BO910" i="165"/>
  <c r="BN852" i="165"/>
  <c r="BN686" i="165"/>
  <c r="D677" i="165"/>
  <c r="BN670" i="165"/>
  <c r="D604" i="165"/>
  <c r="BQ654" i="165"/>
  <c r="D1552" i="165"/>
  <c r="BO808" i="165"/>
  <c r="BQ176" i="165"/>
  <c r="BM89" i="165"/>
  <c r="D1063" i="165"/>
  <c r="BP1367" i="165"/>
  <c r="BQ1513" i="165"/>
  <c r="BI1488" i="165"/>
  <c r="BQ1488" i="165" s="1"/>
  <c r="BQ1435" i="165"/>
  <c r="BQ1431" i="165"/>
  <c r="D1421" i="165"/>
  <c r="BQ1353" i="165"/>
  <c r="BN1307" i="165"/>
  <c r="BP1280" i="165"/>
  <c r="BP1252" i="165"/>
  <c r="BQ1287" i="165"/>
  <c r="BQ1279" i="165"/>
  <c r="BQ1239" i="165"/>
  <c r="BQ1225" i="165"/>
  <c r="BP1142" i="165"/>
  <c r="BQ1142" i="165"/>
  <c r="BQ1197" i="165"/>
  <c r="BQ1115" i="165"/>
  <c r="BL1117" i="165"/>
  <c r="BQ1077" i="165"/>
  <c r="BQ1068" i="165"/>
  <c r="D1119" i="165"/>
  <c r="D985" i="165"/>
  <c r="BO654" i="165"/>
  <c r="BN573" i="165"/>
  <c r="BL128" i="165"/>
  <c r="BN172" i="165"/>
  <c r="D124" i="165"/>
  <c r="AL1358" i="165"/>
  <c r="BQ938" i="165"/>
  <c r="BQ61" i="165"/>
  <c r="BQ1492" i="165"/>
  <c r="D1072" i="165"/>
  <c r="BI1075" i="165"/>
  <c r="BQ1075" i="165" s="1"/>
  <c r="AO1561" i="165"/>
  <c r="BQ1130" i="165"/>
  <c r="AY1561" i="165"/>
  <c r="BQ1030" i="165"/>
  <c r="BN1027" i="165"/>
  <c r="BN967" i="165"/>
  <c r="BL954" i="165"/>
  <c r="D856" i="165"/>
  <c r="AO998" i="165"/>
  <c r="BO124" i="165"/>
  <c r="BN99" i="165"/>
  <c r="BQ1467" i="165"/>
  <c r="BQ1463" i="165"/>
  <c r="BQ1329" i="165"/>
  <c r="D1139" i="165"/>
  <c r="BP1336" i="165"/>
  <c r="BQ1248" i="165"/>
  <c r="BQ1119" i="165"/>
  <c r="BQ1006" i="165"/>
  <c r="BP1166" i="165"/>
  <c r="BP1200" i="165"/>
  <c r="BP1188" i="165"/>
  <c r="BG834" i="165"/>
  <c r="AY834" i="165"/>
  <c r="BA834" i="165" s="1"/>
  <c r="BO818" i="165"/>
  <c r="BI818" i="165"/>
  <c r="BQ818" i="165" s="1"/>
  <c r="BG809" i="165"/>
  <c r="AY809" i="165"/>
  <c r="BA809" i="165" s="1"/>
  <c r="BO801" i="165"/>
  <c r="BI801" i="165"/>
  <c r="BQ801" i="165" s="1"/>
  <c r="BO771" i="165"/>
  <c r="BI771" i="165"/>
  <c r="BQ771" i="165" s="1"/>
  <c r="BQ885" i="165"/>
  <c r="BG804" i="165"/>
  <c r="AY804" i="165"/>
  <c r="BA804" i="165" s="1"/>
  <c r="BG814" i="165"/>
  <c r="AY814" i="165"/>
  <c r="BA814" i="165" s="1"/>
  <c r="BO785" i="165"/>
  <c r="BI785" i="165"/>
  <c r="BQ785" i="165" s="1"/>
  <c r="I532" i="165"/>
  <c r="D532" i="165" s="1"/>
  <c r="AL532" i="165"/>
  <c r="BO781" i="165"/>
  <c r="BI781" i="165"/>
  <c r="BQ781" i="165" s="1"/>
  <c r="BQ499" i="165"/>
  <c r="BQ503" i="165"/>
  <c r="BG317" i="165"/>
  <c r="AY317" i="165"/>
  <c r="BA317" i="165" s="1"/>
  <c r="BG313" i="165"/>
  <c r="AY313" i="165"/>
  <c r="BA313" i="165" s="1"/>
  <c r="BG301" i="165"/>
  <c r="AY301" i="165"/>
  <c r="BA301" i="165" s="1"/>
  <c r="BG299" i="165"/>
  <c r="AY299" i="165"/>
  <c r="BA299" i="165" s="1"/>
  <c r="BG297" i="165"/>
  <c r="AY297" i="165"/>
  <c r="BA297" i="165" s="1"/>
  <c r="BG295" i="165"/>
  <c r="AY295" i="165"/>
  <c r="BA295" i="165" s="1"/>
  <c r="BG292" i="165"/>
  <c r="AY292" i="165"/>
  <c r="BA292" i="165" s="1"/>
  <c r="BG288" i="165"/>
  <c r="AY288" i="165"/>
  <c r="BA288" i="165" s="1"/>
  <c r="BG284" i="165"/>
  <c r="AY284" i="165"/>
  <c r="BA284" i="165" s="1"/>
  <c r="BG280" i="165"/>
  <c r="AY280" i="165"/>
  <c r="BA280" i="165" s="1"/>
  <c r="BG276" i="165"/>
  <c r="AY276" i="165"/>
  <c r="BA276" i="165" s="1"/>
  <c r="BG347" i="165"/>
  <c r="AY347" i="165"/>
  <c r="BA347" i="165" s="1"/>
  <c r="BG534" i="165"/>
  <c r="AY534" i="165"/>
  <c r="BA534" i="165" s="1"/>
  <c r="BG251" i="165"/>
  <c r="AY251" i="165"/>
  <c r="BA251" i="165" s="1"/>
  <c r="BQ141" i="165"/>
  <c r="BG231" i="165"/>
  <c r="AY231" i="165"/>
  <c r="BA231" i="165" s="1"/>
  <c r="BM88" i="165"/>
  <c r="BQ163" i="165"/>
  <c r="BQ155" i="165"/>
  <c r="D1349" i="165"/>
  <c r="BQ1170" i="165"/>
  <c r="BP1183" i="165"/>
  <c r="BN1523" i="165"/>
  <c r="BQ1517" i="165"/>
  <c r="BN1470" i="165"/>
  <c r="BN1454" i="165"/>
  <c r="BN1449" i="165"/>
  <c r="BL1419" i="165"/>
  <c r="BL1420" i="165"/>
  <c r="BL1442" i="165"/>
  <c r="BN1440" i="165"/>
  <c r="D1405" i="165"/>
  <c r="D1399" i="165"/>
  <c r="BQ1398" i="165"/>
  <c r="BQ1348" i="165"/>
  <c r="BL1325" i="165"/>
  <c r="D1312" i="165"/>
  <c r="BQ1260" i="165"/>
  <c r="BP1215" i="165"/>
  <c r="BI1246" i="165"/>
  <c r="BQ1246" i="165" s="1"/>
  <c r="BQ1192" i="165"/>
  <c r="BQ1162" i="165"/>
  <c r="BN1304" i="165"/>
  <c r="BP1260" i="165"/>
  <c r="BP1173" i="165"/>
  <c r="D1209" i="165"/>
  <c r="BP1194" i="165"/>
  <c r="BQ1104" i="165"/>
  <c r="BN1095" i="165"/>
  <c r="BN1085" i="165"/>
  <c r="D1077" i="165"/>
  <c r="BQ1080" i="165"/>
  <c r="D1025" i="165"/>
  <c r="BN987" i="165"/>
  <c r="BQ1018" i="165"/>
  <c r="D932" i="165"/>
  <c r="D1037" i="165"/>
  <c r="D1013" i="165"/>
  <c r="BN1004" i="165"/>
  <c r="BN848" i="165"/>
  <c r="BN681" i="165"/>
  <c r="BL581" i="165"/>
  <c r="BQ479" i="165"/>
  <c r="BQ121" i="165"/>
  <c r="BQ116" i="165"/>
  <c r="BN127" i="165"/>
  <c r="D45" i="165"/>
  <c r="BL12" i="165"/>
  <c r="BL16" i="165"/>
  <c r="BF1542" i="165"/>
  <c r="BN1542" i="165" s="1"/>
  <c r="AV1542" i="165"/>
  <c r="BA1542" i="165" s="1"/>
  <c r="AL1530" i="165"/>
  <c r="I1530" i="165"/>
  <c r="BM1494" i="165"/>
  <c r="BQ1280" i="165"/>
  <c r="BM1332" i="165"/>
  <c r="BP1217" i="165"/>
  <c r="BO787" i="165"/>
  <c r="BI787" i="165"/>
  <c r="BQ787" i="165" s="1"/>
  <c r="BO783" i="165"/>
  <c r="BI783" i="165"/>
  <c r="BQ783" i="165" s="1"/>
  <c r="BO779" i="165"/>
  <c r="BI779" i="165"/>
  <c r="BQ779" i="165" s="1"/>
  <c r="D793" i="165"/>
  <c r="D675" i="165"/>
  <c r="BF846" i="165"/>
  <c r="BN846" i="165" s="1"/>
  <c r="AV846" i="165"/>
  <c r="BA846" i="165" s="1"/>
  <c r="BO837" i="165"/>
  <c r="BG792" i="165"/>
  <c r="AY792" i="165"/>
  <c r="BA792" i="165" s="1"/>
  <c r="BD539" i="165"/>
  <c r="BL539" i="165" s="1"/>
  <c r="AV539" i="165"/>
  <c r="BA539" i="165" s="1"/>
  <c r="I510" i="165"/>
  <c r="AL510" i="165"/>
  <c r="BL515" i="165"/>
  <c r="BO784" i="165"/>
  <c r="BI784" i="165"/>
  <c r="BQ784" i="165" s="1"/>
  <c r="BO776" i="165"/>
  <c r="BI776" i="165"/>
  <c r="BQ776" i="165" s="1"/>
  <c r="BG326" i="165"/>
  <c r="AY326" i="165"/>
  <c r="BA326" i="165" s="1"/>
  <c r="BG324" i="165"/>
  <c r="AY324" i="165"/>
  <c r="BA324" i="165" s="1"/>
  <c r="BG322" i="165"/>
  <c r="AY322" i="165"/>
  <c r="BA322" i="165" s="1"/>
  <c r="BG320" i="165"/>
  <c r="AY320" i="165"/>
  <c r="BA320" i="165" s="1"/>
  <c r="BG316" i="165"/>
  <c r="AY316" i="165"/>
  <c r="BA316" i="165" s="1"/>
  <c r="BG312" i="165"/>
  <c r="AY312" i="165"/>
  <c r="BA312" i="165" s="1"/>
  <c r="BG256" i="165"/>
  <c r="AY256" i="165"/>
  <c r="BA256" i="165" s="1"/>
  <c r="BG248" i="165"/>
  <c r="AY248" i="165"/>
  <c r="BA248" i="165" s="1"/>
  <c r="BG240" i="165"/>
  <c r="AY240" i="165"/>
  <c r="BA240" i="165" s="1"/>
  <c r="BG291" i="165"/>
  <c r="AY291" i="165"/>
  <c r="BA291" i="165" s="1"/>
  <c r="BG287" i="165"/>
  <c r="AY287" i="165"/>
  <c r="BA287" i="165" s="1"/>
  <c r="BG283" i="165"/>
  <c r="AY283" i="165"/>
  <c r="BA283" i="165" s="1"/>
  <c r="BG279" i="165"/>
  <c r="AY279" i="165"/>
  <c r="BA279" i="165" s="1"/>
  <c r="BG275" i="165"/>
  <c r="AY275" i="165"/>
  <c r="BA275" i="165" s="1"/>
  <c r="BG259" i="165"/>
  <c r="AY259" i="165"/>
  <c r="BA259" i="165" s="1"/>
  <c r="BF557" i="165"/>
  <c r="BN557" i="165" s="1"/>
  <c r="AV557" i="165"/>
  <c r="BA557" i="165" s="1"/>
  <c r="BQ521" i="165"/>
  <c r="BL513" i="165"/>
  <c r="BF199" i="165"/>
  <c r="BN199" i="165" s="1"/>
  <c r="AV199" i="165"/>
  <c r="BA199" i="165" s="1"/>
  <c r="BG239" i="165"/>
  <c r="AY239" i="165"/>
  <c r="BA239" i="165" s="1"/>
  <c r="BQ101" i="165"/>
  <c r="BO165" i="165"/>
  <c r="BO157" i="165"/>
  <c r="BL87" i="165"/>
  <c r="BL83" i="165"/>
  <c r="BL79" i="165"/>
  <c r="D1506" i="165"/>
  <c r="BL1530" i="165"/>
  <c r="BQ1529" i="165"/>
  <c r="D1499" i="165"/>
  <c r="BN1459" i="165"/>
  <c r="BN1424" i="165"/>
  <c r="BN1426" i="165"/>
  <c r="BN1375" i="165"/>
  <c r="BQ1340" i="165"/>
  <c r="BI1245" i="165"/>
  <c r="BQ1245" i="165" s="1"/>
  <c r="BQ1238" i="165"/>
  <c r="BI1218" i="165"/>
  <c r="BQ1218" i="165" s="1"/>
  <c r="BP1289" i="165"/>
  <c r="BQ1268" i="165"/>
  <c r="BP1237" i="165"/>
  <c r="BQ1184" i="165"/>
  <c r="BQ1190" i="165"/>
  <c r="BQ1176" i="165"/>
  <c r="AI1561" i="165"/>
  <c r="BQ1109" i="165"/>
  <c r="BQ1067" i="165"/>
  <c r="D1041" i="165"/>
  <c r="D1021" i="165"/>
  <c r="BO397" i="165"/>
  <c r="BL21" i="165"/>
  <c r="BQ1552" i="165"/>
  <c r="AL1443" i="165"/>
  <c r="I1443" i="165"/>
  <c r="BQ1465" i="165"/>
  <c r="BP1368" i="165"/>
  <c r="BP1362" i="165"/>
  <c r="BQ1232" i="165"/>
  <c r="BP1212" i="165"/>
  <c r="BO902" i="165"/>
  <c r="BI902" i="165"/>
  <c r="BQ902" i="165" s="1"/>
  <c r="D878" i="165"/>
  <c r="BQ815" i="165"/>
  <c r="BO802" i="165"/>
  <c r="BI802" i="165"/>
  <c r="BQ802" i="165" s="1"/>
  <c r="BO777" i="165"/>
  <c r="BI777" i="165"/>
  <c r="BQ777" i="165" s="1"/>
  <c r="BQ808" i="165"/>
  <c r="BO789" i="165"/>
  <c r="BI789" i="165"/>
  <c r="BQ789" i="165" s="1"/>
  <c r="BF555" i="165"/>
  <c r="BN555" i="165" s="1"/>
  <c r="AV555" i="165"/>
  <c r="BA555" i="165" s="1"/>
  <c r="BF551" i="165"/>
  <c r="BN551" i="165" s="1"/>
  <c r="AV551" i="165"/>
  <c r="BA551" i="165" s="1"/>
  <c r="BF547" i="165"/>
  <c r="BN547" i="165" s="1"/>
  <c r="AV547" i="165"/>
  <c r="BA547" i="165" s="1"/>
  <c r="BF543" i="165"/>
  <c r="BN543" i="165" s="1"/>
  <c r="AV543" i="165"/>
  <c r="BA543" i="165" s="1"/>
  <c r="BG329" i="165"/>
  <c r="AY329" i="165"/>
  <c r="BA329" i="165" s="1"/>
  <c r="BG319" i="165"/>
  <c r="AY319" i="165"/>
  <c r="BA319" i="165" s="1"/>
  <c r="BG315" i="165"/>
  <c r="AY315" i="165"/>
  <c r="BA315" i="165" s="1"/>
  <c r="BG236" i="165"/>
  <c r="AY236" i="165"/>
  <c r="BA236" i="165" s="1"/>
  <c r="BF556" i="165"/>
  <c r="BN556" i="165" s="1"/>
  <c r="AV556" i="165"/>
  <c r="BA556" i="165" s="1"/>
  <c r="BF552" i="165"/>
  <c r="BN552" i="165" s="1"/>
  <c r="AV552" i="165"/>
  <c r="BA552" i="165" s="1"/>
  <c r="BF548" i="165"/>
  <c r="BN548" i="165" s="1"/>
  <c r="AV548" i="165"/>
  <c r="BA548" i="165" s="1"/>
  <c r="BF544" i="165"/>
  <c r="BN544" i="165" s="1"/>
  <c r="AV544" i="165"/>
  <c r="BA544" i="165" s="1"/>
  <c r="BF540" i="165"/>
  <c r="BN540" i="165" s="1"/>
  <c r="AV540" i="165"/>
  <c r="BA540" i="165" s="1"/>
  <c r="BG536" i="165"/>
  <c r="AY536" i="165"/>
  <c r="BA536" i="165" s="1"/>
  <c r="BG302" i="165"/>
  <c r="AY302" i="165"/>
  <c r="BA302" i="165" s="1"/>
  <c r="BG300" i="165"/>
  <c r="AY300" i="165"/>
  <c r="BA300" i="165" s="1"/>
  <c r="BG298" i="165"/>
  <c r="AY298" i="165"/>
  <c r="BA298" i="165" s="1"/>
  <c r="BG296" i="165"/>
  <c r="AY296" i="165"/>
  <c r="BA296" i="165" s="1"/>
  <c r="BG294" i="165"/>
  <c r="AY294" i="165"/>
  <c r="BA294" i="165" s="1"/>
  <c r="BG290" i="165"/>
  <c r="AY290" i="165"/>
  <c r="BA290" i="165" s="1"/>
  <c r="BG286" i="165"/>
  <c r="AY286" i="165"/>
  <c r="BA286" i="165" s="1"/>
  <c r="BG282" i="165"/>
  <c r="AY282" i="165"/>
  <c r="BA282" i="165" s="1"/>
  <c r="BG278" i="165"/>
  <c r="AY278" i="165"/>
  <c r="BA278" i="165" s="1"/>
  <c r="BG274" i="165"/>
  <c r="AY274" i="165"/>
  <c r="BA274" i="165" s="1"/>
  <c r="BQ537" i="165"/>
  <c r="BF538" i="165"/>
  <c r="BN538" i="165" s="1"/>
  <c r="AV538" i="165"/>
  <c r="BA538" i="165" s="1"/>
  <c r="AY119" i="165"/>
  <c r="BA119" i="165" s="1"/>
  <c r="BG119" i="165"/>
  <c r="BG235" i="165"/>
  <c r="AY235" i="165"/>
  <c r="BA235" i="165" s="1"/>
  <c r="BG247" i="165"/>
  <c r="AY247" i="165"/>
  <c r="BA247" i="165" s="1"/>
  <c r="BL84" i="165"/>
  <c r="BL80" i="165"/>
  <c r="BL76" i="165"/>
  <c r="BN91" i="165"/>
  <c r="BL86" i="165"/>
  <c r="BL82" i="165"/>
  <c r="BL78" i="165"/>
  <c r="BQ180" i="165"/>
  <c r="BI1545" i="165"/>
  <c r="BQ1545" i="165" s="1"/>
  <c r="BQ1382" i="165"/>
  <c r="BL1355" i="165"/>
  <c r="BN1439" i="165"/>
  <c r="BN1350" i="165"/>
  <c r="D1323" i="165"/>
  <c r="BN1406" i="165"/>
  <c r="D1326" i="165"/>
  <c r="D1319" i="165"/>
  <c r="BN1314" i="165"/>
  <c r="BQ1289" i="165"/>
  <c r="BI1333" i="165"/>
  <c r="BQ1333" i="165" s="1"/>
  <c r="BQ1311" i="165"/>
  <c r="BN1298" i="165"/>
  <c r="BQ1195" i="165"/>
  <c r="BI1183" i="165"/>
  <c r="BQ1183" i="165" s="1"/>
  <c r="BI1161" i="165"/>
  <c r="BN1300" i="165"/>
  <c r="BN1295" i="165"/>
  <c r="BQ1200" i="165"/>
  <c r="BQ1178" i="165"/>
  <c r="BN1273" i="165"/>
  <c r="BP1226" i="165"/>
  <c r="BP1210" i="165"/>
  <c r="BP1195" i="165"/>
  <c r="BQ1172" i="165"/>
  <c r="D1163" i="165"/>
  <c r="BP1198" i="165"/>
  <c r="BL1128" i="165"/>
  <c r="BL1124" i="165"/>
  <c r="D1122" i="165"/>
  <c r="D1102" i="165"/>
  <c r="BN1099" i="165"/>
  <c r="BN985" i="165"/>
  <c r="BQ1038" i="165"/>
  <c r="BN903" i="165"/>
  <c r="BN901" i="165"/>
  <c r="D1026" i="165"/>
  <c r="D678" i="165"/>
  <c r="BQ476" i="165"/>
  <c r="BQ472" i="165"/>
  <c r="BL591" i="165"/>
  <c r="BQ112" i="165"/>
  <c r="AS998" i="165"/>
  <c r="D44" i="165"/>
  <c r="BP1529" i="165"/>
  <c r="BQ1471" i="165"/>
  <c r="BQ1272" i="165"/>
  <c r="BO929" i="165"/>
  <c r="BI929" i="165"/>
  <c r="BQ929" i="165" s="1"/>
  <c r="BG816" i="165"/>
  <c r="AY816" i="165"/>
  <c r="BA816" i="165" s="1"/>
  <c r="BG797" i="165"/>
  <c r="AY797" i="165"/>
  <c r="BA797" i="165" s="1"/>
  <c r="BF840" i="165"/>
  <c r="BN840" i="165" s="1"/>
  <c r="AV840" i="165"/>
  <c r="BA840" i="165" s="1"/>
  <c r="BG835" i="165"/>
  <c r="AY835" i="165"/>
  <c r="BA835" i="165" s="1"/>
  <c r="BQ775" i="165"/>
  <c r="BD532" i="165"/>
  <c r="BL532" i="165" s="1"/>
  <c r="AV532" i="165"/>
  <c r="BA532" i="165" s="1"/>
  <c r="BF468" i="165"/>
  <c r="BN468" i="165" s="1"/>
  <c r="AV468" i="165"/>
  <c r="BA468" i="165" s="1"/>
  <c r="BO788" i="165"/>
  <c r="BI788" i="165"/>
  <c r="BQ788" i="165" s="1"/>
  <c r="BO780" i="165"/>
  <c r="BI780" i="165"/>
  <c r="BQ780" i="165" s="1"/>
  <c r="BL511" i="165"/>
  <c r="BO806" i="165"/>
  <c r="BI806" i="165"/>
  <c r="BQ806" i="165" s="1"/>
  <c r="AL512" i="165"/>
  <c r="I512" i="165"/>
  <c r="D512" i="165" s="1"/>
  <c r="BG325" i="165"/>
  <c r="AY325" i="165"/>
  <c r="BA325" i="165" s="1"/>
  <c r="BG323" i="165"/>
  <c r="AY323" i="165"/>
  <c r="BA323" i="165" s="1"/>
  <c r="BG321" i="165"/>
  <c r="AY321" i="165"/>
  <c r="BA321" i="165" s="1"/>
  <c r="BG318" i="165"/>
  <c r="AY318" i="165"/>
  <c r="BA318" i="165" s="1"/>
  <c r="BG314" i="165"/>
  <c r="AY314" i="165"/>
  <c r="BA314" i="165" s="1"/>
  <c r="BG260" i="165"/>
  <c r="AY260" i="165"/>
  <c r="BA260" i="165" s="1"/>
  <c r="BG252" i="165"/>
  <c r="AY252" i="165"/>
  <c r="BA252" i="165" s="1"/>
  <c r="BG244" i="165"/>
  <c r="AY244" i="165"/>
  <c r="BA244" i="165" s="1"/>
  <c r="BG232" i="165"/>
  <c r="AY232" i="165"/>
  <c r="BA232" i="165" s="1"/>
  <c r="BG226" i="165"/>
  <c r="AY226" i="165"/>
  <c r="BA226" i="165" s="1"/>
  <c r="BG293" i="165"/>
  <c r="AY293" i="165"/>
  <c r="BA293" i="165" s="1"/>
  <c r="BG289" i="165"/>
  <c r="AY289" i="165"/>
  <c r="BA289" i="165" s="1"/>
  <c r="BG285" i="165"/>
  <c r="AY285" i="165"/>
  <c r="BA285" i="165" s="1"/>
  <c r="BG281" i="165"/>
  <c r="AY281" i="165"/>
  <c r="BA281" i="165" s="1"/>
  <c r="BG277" i="165"/>
  <c r="AY277" i="165"/>
  <c r="BA277" i="165" s="1"/>
  <c r="BG273" i="165"/>
  <c r="AY273" i="165"/>
  <c r="BA273" i="165" s="1"/>
  <c r="BL512" i="165"/>
  <c r="AY115" i="165"/>
  <c r="BA115" i="165" s="1"/>
  <c r="BG115" i="165"/>
  <c r="BG243" i="165"/>
  <c r="AY243" i="165"/>
  <c r="BA243" i="165" s="1"/>
  <c r="BG224" i="165"/>
  <c r="AY224" i="165"/>
  <c r="BA224" i="165" s="1"/>
  <c r="BG225" i="165"/>
  <c r="AY225" i="165"/>
  <c r="BA225" i="165" s="1"/>
  <c r="BQ202" i="165"/>
  <c r="BG255" i="165"/>
  <c r="AY255" i="165"/>
  <c r="BA255" i="165" s="1"/>
  <c r="AI1563" i="165"/>
  <c r="AL1377" i="165"/>
  <c r="I1377" i="165"/>
  <c r="D1377" i="165" s="1"/>
  <c r="BN1405" i="165"/>
  <c r="BQ1282" i="165"/>
  <c r="I1208" i="165"/>
  <c r="D1208" i="165" s="1"/>
  <c r="AL1208" i="165"/>
  <c r="BQ1191" i="165"/>
  <c r="BN1284" i="165"/>
  <c r="BP1553" i="165"/>
  <c r="BI1553" i="165"/>
  <c r="BQ1553" i="165" s="1"/>
  <c r="BL1551" i="165"/>
  <c r="BQ1536" i="165"/>
  <c r="AL1526" i="165"/>
  <c r="I1526" i="165"/>
  <c r="D1526" i="165" s="1"/>
  <c r="D1524" i="165"/>
  <c r="BL1524" i="165"/>
  <c r="BL1505" i="165"/>
  <c r="D1504" i="165"/>
  <c r="BN1464" i="165"/>
  <c r="BN1467" i="165"/>
  <c r="BN1463" i="165"/>
  <c r="BN1421" i="165"/>
  <c r="BI1417" i="165"/>
  <c r="BQ1417" i="165" s="1"/>
  <c r="I1402" i="165"/>
  <c r="D1402" i="165" s="1"/>
  <c r="AL1402" i="165"/>
  <c r="BD1377" i="165"/>
  <c r="BL1377" i="165" s="1"/>
  <c r="AV1377" i="165"/>
  <c r="I1354" i="165"/>
  <c r="D1354" i="165" s="1"/>
  <c r="AL1354" i="165"/>
  <c r="BQ1351" i="165"/>
  <c r="AL1403" i="165"/>
  <c r="I1403" i="165"/>
  <c r="D1403" i="165" s="1"/>
  <c r="BN1537" i="165"/>
  <c r="D1530" i="165"/>
  <c r="BQ1506" i="165"/>
  <c r="BQ1525" i="165"/>
  <c r="BL1504" i="165"/>
  <c r="BL1526" i="165"/>
  <c r="AL1495" i="165"/>
  <c r="I1495" i="165"/>
  <c r="BP1489" i="165"/>
  <c r="BF1478" i="165"/>
  <c r="BN1478" i="165" s="1"/>
  <c r="AV1478" i="165"/>
  <c r="BA1478" i="165" s="1"/>
  <c r="I1400" i="165"/>
  <c r="D1400" i="165" s="1"/>
  <c r="AL1400" i="165"/>
  <c r="BI1397" i="165"/>
  <c r="BQ1397" i="165" s="1"/>
  <c r="D1375" i="165"/>
  <c r="BI1367" i="165"/>
  <c r="BQ1367" i="165" s="1"/>
  <c r="BN1435" i="165"/>
  <c r="BN1433" i="165"/>
  <c r="BN1431" i="165"/>
  <c r="BN1429" i="165"/>
  <c r="D1422" i="165"/>
  <c r="AV1392" i="165"/>
  <c r="BD1392" i="165"/>
  <c r="BL1392" i="165" s="1"/>
  <c r="BQ1386" i="165"/>
  <c r="BQ1374" i="165"/>
  <c r="AL1359" i="165"/>
  <c r="I1359" i="165"/>
  <c r="D1359" i="165" s="1"/>
  <c r="BQ1356" i="165"/>
  <c r="BQ1352" i="165"/>
  <c r="BP1446" i="165"/>
  <c r="BN1441" i="165"/>
  <c r="BQ1338" i="165"/>
  <c r="BP1360" i="165"/>
  <c r="BP1351" i="165"/>
  <c r="BN1365" i="165"/>
  <c r="BN1388" i="165"/>
  <c r="BI1384" i="165"/>
  <c r="BQ1384" i="165" s="1"/>
  <c r="BN1349" i="165"/>
  <c r="BQ1344" i="165"/>
  <c r="BN1306" i="165"/>
  <c r="D1306" i="165"/>
  <c r="BN1301" i="165"/>
  <c r="BM1331" i="165"/>
  <c r="BL1329" i="165"/>
  <c r="BN1303" i="165"/>
  <c r="BN1297" i="165"/>
  <c r="BN1267" i="165"/>
  <c r="BQ1250" i="165"/>
  <c r="BP1220" i="165"/>
  <c r="BI1220" i="165"/>
  <c r="BQ1220" i="165" s="1"/>
  <c r="BI1215" i="165"/>
  <c r="BQ1215" i="165" s="1"/>
  <c r="D1286" i="165"/>
  <c r="D1274" i="165"/>
  <c r="BN1266" i="165"/>
  <c r="BQ1254" i="165"/>
  <c r="BP1233" i="165"/>
  <c r="BQ1211" i="165"/>
  <c r="BP1293" i="165"/>
  <c r="BP1282" i="165"/>
  <c r="BQ1212" i="165"/>
  <c r="BQ1188" i="165"/>
  <c r="BQ1174" i="165"/>
  <c r="BQ1158" i="165"/>
  <c r="BP1268" i="165"/>
  <c r="BI1194" i="165"/>
  <c r="BQ1194" i="165" s="1"/>
  <c r="BI1160" i="165"/>
  <c r="BQ1160" i="165" s="1"/>
  <c r="BQ1149" i="165"/>
  <c r="BP1176" i="165"/>
  <c r="D1150" i="165"/>
  <c r="D1146" i="165"/>
  <c r="D1142" i="165"/>
  <c r="BI1210" i="165"/>
  <c r="BQ1210" i="165" s="1"/>
  <c r="BP1187" i="165"/>
  <c r="BP1165" i="165"/>
  <c r="BP1157" i="165"/>
  <c r="BP1214" i="165"/>
  <c r="BP1199" i="165"/>
  <c r="BP1190" i="165"/>
  <c r="BP1149" i="165"/>
  <c r="D1126" i="165"/>
  <c r="D1118" i="165"/>
  <c r="D1100" i="165"/>
  <c r="D1096" i="165"/>
  <c r="D1092" i="165"/>
  <c r="BN1082" i="165"/>
  <c r="BQ1076" i="165"/>
  <c r="AR1561" i="165"/>
  <c r="BC999" i="165"/>
  <c r="BL1135" i="165"/>
  <c r="BQ1088" i="165"/>
  <c r="BN1078" i="165"/>
  <c r="BL1122" i="165"/>
  <c r="D1106" i="165"/>
  <c r="BN1090" i="165"/>
  <c r="BN1086" i="165"/>
  <c r="BP1084" i="165"/>
  <c r="BN1062" i="165"/>
  <c r="BI1112" i="165"/>
  <c r="BQ1112" i="165" s="1"/>
  <c r="BN1105" i="165"/>
  <c r="BL1101" i="165"/>
  <c r="BN1097" i="165"/>
  <c r="BN1083" i="165"/>
  <c r="BN988" i="165"/>
  <c r="BG960" i="165"/>
  <c r="AY960" i="165"/>
  <c r="BA960" i="165" s="1"/>
  <c r="BG936" i="165"/>
  <c r="AY936" i="165"/>
  <c r="BA936" i="165" s="1"/>
  <c r="D1047" i="165"/>
  <c r="D1022" i="165"/>
  <c r="BL919" i="165"/>
  <c r="D982" i="165"/>
  <c r="BM941" i="165"/>
  <c r="BI1065" i="165"/>
  <c r="BQ1065" i="165" s="1"/>
  <c r="BP1065" i="165"/>
  <c r="BQ1048" i="165"/>
  <c r="D1034" i="165"/>
  <c r="D1017" i="165"/>
  <c r="D983" i="165"/>
  <c r="BN971" i="165"/>
  <c r="BN905" i="165"/>
  <c r="D1057" i="165"/>
  <c r="BQ1033" i="165"/>
  <c r="BN962" i="165"/>
  <c r="D955" i="165"/>
  <c r="AV822" i="165"/>
  <c r="BA822" i="165" s="1"/>
  <c r="BF822" i="165"/>
  <c r="BN822" i="165" s="1"/>
  <c r="BN850" i="165"/>
  <c r="BN844" i="165"/>
  <c r="BG765" i="165"/>
  <c r="AY765" i="165"/>
  <c r="BA765" i="165" s="1"/>
  <c r="BQ853" i="165"/>
  <c r="BO769" i="165"/>
  <c r="BI769" i="165"/>
  <c r="BQ769" i="165" s="1"/>
  <c r="D759" i="165"/>
  <c r="D751" i="165"/>
  <c r="BI730" i="165"/>
  <c r="BQ730" i="165" s="1"/>
  <c r="BO730" i="165"/>
  <c r="BI728" i="165"/>
  <c r="BQ728" i="165" s="1"/>
  <c r="BO728" i="165"/>
  <c r="BI716" i="165"/>
  <c r="BQ716" i="165" s="1"/>
  <c r="BO716" i="165"/>
  <c r="BI714" i="165"/>
  <c r="BQ714" i="165" s="1"/>
  <c r="BO714" i="165"/>
  <c r="BI734" i="165"/>
  <c r="BQ734" i="165" s="1"/>
  <c r="BO734" i="165"/>
  <c r="BN683" i="165"/>
  <c r="AY661" i="165"/>
  <c r="BA661" i="165" s="1"/>
  <c r="BG661" i="165"/>
  <c r="AY641" i="165"/>
  <c r="BA641" i="165" s="1"/>
  <c r="BG641" i="165"/>
  <c r="BN631" i="165"/>
  <c r="BN629" i="165"/>
  <c r="BN627" i="165"/>
  <c r="BN625" i="165"/>
  <c r="BN623" i="165"/>
  <c r="BN620" i="165"/>
  <c r="BN618" i="165"/>
  <c r="BN616" i="165"/>
  <c r="BN614" i="165"/>
  <c r="BN612" i="165"/>
  <c r="BI708" i="165"/>
  <c r="BQ708" i="165" s="1"/>
  <c r="BO708" i="165"/>
  <c r="BI706" i="165"/>
  <c r="BQ706" i="165" s="1"/>
  <c r="BO706" i="165"/>
  <c r="BL688" i="165"/>
  <c r="BD657" i="165"/>
  <c r="BL657" i="165" s="1"/>
  <c r="AV657" i="165"/>
  <c r="BA657" i="165" s="1"/>
  <c r="BF652" i="165"/>
  <c r="BN652" i="165" s="1"/>
  <c r="AV652" i="165"/>
  <c r="BA652" i="165" s="1"/>
  <c r="BF648" i="165"/>
  <c r="BN648" i="165" s="1"/>
  <c r="AV648" i="165"/>
  <c r="BA648" i="165" s="1"/>
  <c r="BF644" i="165"/>
  <c r="BN644" i="165" s="1"/>
  <c r="AV644" i="165"/>
  <c r="BA644" i="165" s="1"/>
  <c r="AV636" i="165"/>
  <c r="BA636" i="165" s="1"/>
  <c r="BF636" i="165"/>
  <c r="BN636" i="165" s="1"/>
  <c r="BL587" i="165"/>
  <c r="BI504" i="165"/>
  <c r="BQ504" i="165" s="1"/>
  <c r="BO504" i="165"/>
  <c r="BI500" i="165"/>
  <c r="BQ500" i="165" s="1"/>
  <c r="BO500" i="165"/>
  <c r="BQ475" i="165"/>
  <c r="BQ468" i="165"/>
  <c r="BF469" i="165"/>
  <c r="BN469" i="165" s="1"/>
  <c r="AV469" i="165"/>
  <c r="BA469" i="165" s="1"/>
  <c r="AY502" i="165"/>
  <c r="BA502" i="165" s="1"/>
  <c r="BG502" i="165"/>
  <c r="BO463" i="165"/>
  <c r="BI463" i="165"/>
  <c r="BQ463" i="165" s="1"/>
  <c r="BO459" i="165"/>
  <c r="BI459" i="165"/>
  <c r="BQ459" i="165" s="1"/>
  <c r="AY498" i="165"/>
  <c r="BA498" i="165" s="1"/>
  <c r="BG498" i="165"/>
  <c r="BQ478" i="165"/>
  <c r="BO442" i="165"/>
  <c r="BI442" i="165"/>
  <c r="BQ442" i="165" s="1"/>
  <c r="BI436" i="165"/>
  <c r="BQ436" i="165" s="1"/>
  <c r="BO436" i="165"/>
  <c r="BI428" i="165"/>
  <c r="BQ428" i="165" s="1"/>
  <c r="BO428" i="165"/>
  <c r="BI420" i="165"/>
  <c r="BQ420" i="165" s="1"/>
  <c r="BO420" i="165"/>
  <c r="BI412" i="165"/>
  <c r="BQ412" i="165" s="1"/>
  <c r="BO412" i="165"/>
  <c r="BN609" i="165"/>
  <c r="BN607" i="165"/>
  <c r="BN605" i="165"/>
  <c r="BO465" i="165"/>
  <c r="BI465" i="165"/>
  <c r="BQ465" i="165" s="1"/>
  <c r="BO461" i="165"/>
  <c r="BI461" i="165"/>
  <c r="BQ461" i="165" s="1"/>
  <c r="BO457" i="165"/>
  <c r="BI457" i="165"/>
  <c r="BQ457" i="165" s="1"/>
  <c r="AY345" i="165"/>
  <c r="BA345" i="165" s="1"/>
  <c r="BG345" i="165"/>
  <c r="AY304" i="165"/>
  <c r="BA304" i="165" s="1"/>
  <c r="BG304" i="165"/>
  <c r="AY267" i="165"/>
  <c r="BA267" i="165" s="1"/>
  <c r="BG267" i="165"/>
  <c r="AY223" i="165"/>
  <c r="BA223" i="165" s="1"/>
  <c r="BG223" i="165"/>
  <c r="AY219" i="165"/>
  <c r="BA219" i="165" s="1"/>
  <c r="BG219" i="165"/>
  <c r="AY215" i="165"/>
  <c r="BA215" i="165" s="1"/>
  <c r="BG215" i="165"/>
  <c r="AY211" i="165"/>
  <c r="BA211" i="165" s="1"/>
  <c r="BG211" i="165"/>
  <c r="AY207" i="165"/>
  <c r="BA207" i="165" s="1"/>
  <c r="BG207" i="165"/>
  <c r="AY196" i="165"/>
  <c r="BA196" i="165" s="1"/>
  <c r="BG196" i="165"/>
  <c r="AY192" i="165"/>
  <c r="BA192" i="165" s="1"/>
  <c r="BG192" i="165"/>
  <c r="AY187" i="165"/>
  <c r="BA187" i="165" s="1"/>
  <c r="BG187" i="165"/>
  <c r="AY148" i="165"/>
  <c r="BA148" i="165" s="1"/>
  <c r="BG148" i="165"/>
  <c r="BO458" i="165"/>
  <c r="BI458" i="165"/>
  <c r="BQ458" i="165" s="1"/>
  <c r="BO445" i="165"/>
  <c r="BI445" i="165"/>
  <c r="BQ445" i="165" s="1"/>
  <c r="BI414" i="165"/>
  <c r="BQ414" i="165" s="1"/>
  <c r="BO414" i="165"/>
  <c r="BI410" i="165"/>
  <c r="BQ410" i="165" s="1"/>
  <c r="BO410" i="165"/>
  <c r="BI406" i="165"/>
  <c r="BQ406" i="165" s="1"/>
  <c r="BO406" i="165"/>
  <c r="BQ123" i="165"/>
  <c r="AT998" i="165"/>
  <c r="AT1563" i="165" s="1"/>
  <c r="BN197" i="165"/>
  <c r="BI270" i="165"/>
  <c r="BQ270" i="165" s="1"/>
  <c r="BO270" i="165"/>
  <c r="AV129" i="165"/>
  <c r="BA129" i="165" s="1"/>
  <c r="BF129" i="165"/>
  <c r="BN129" i="165" s="1"/>
  <c r="BE39" i="165"/>
  <c r="BM39" i="165" s="1"/>
  <c r="AV39" i="165"/>
  <c r="BA39" i="165" s="1"/>
  <c r="BN151" i="165"/>
  <c r="BI133" i="165"/>
  <c r="BQ133" i="165" s="1"/>
  <c r="BO133" i="165"/>
  <c r="K72" i="165"/>
  <c r="D72" i="165" s="1"/>
  <c r="AL72" i="165"/>
  <c r="AO1563" i="165"/>
  <c r="BN34" i="165"/>
  <c r="BL132" i="165"/>
  <c r="BL126" i="165"/>
  <c r="BQ107" i="165"/>
  <c r="BN58" i="165"/>
  <c r="BN56" i="165"/>
  <c r="BO108" i="165"/>
  <c r="D66" i="165"/>
  <c r="BN29" i="165"/>
  <c r="BN17" i="165"/>
  <c r="BQ1199" i="165"/>
  <c r="BI1258" i="165"/>
  <c r="BQ1258" i="165" s="1"/>
  <c r="BP1221" i="165"/>
  <c r="BI1221" i="165"/>
  <c r="BQ1221" i="165" s="1"/>
  <c r="BI1202" i="165"/>
  <c r="BQ1202" i="165" s="1"/>
  <c r="BP1145" i="165"/>
  <c r="AL1133" i="165"/>
  <c r="I1133" i="165"/>
  <c r="D1133" i="165" s="1"/>
  <c r="BN1089" i="165"/>
  <c r="BN1074" i="165"/>
  <c r="D1029" i="165"/>
  <c r="BG959" i="165"/>
  <c r="AY959" i="165"/>
  <c r="BA959" i="165" s="1"/>
  <c r="BG953" i="165"/>
  <c r="AY953" i="165"/>
  <c r="BA953" i="165" s="1"/>
  <c r="BD941" i="165"/>
  <c r="BL941" i="165" s="1"/>
  <c r="AV941" i="165"/>
  <c r="BA941" i="165" s="1"/>
  <c r="BG930" i="165"/>
  <c r="AY930" i="165"/>
  <c r="BA930" i="165" s="1"/>
  <c r="BP1067" i="165"/>
  <c r="BI924" i="165"/>
  <c r="BQ924" i="165" s="1"/>
  <c r="BO924" i="165"/>
  <c r="BG832" i="165"/>
  <c r="AY832" i="165"/>
  <c r="BA832" i="165" s="1"/>
  <c r="BG763" i="165"/>
  <c r="AY763" i="165"/>
  <c r="BA763" i="165" s="1"/>
  <c r="BI758" i="165"/>
  <c r="BQ758" i="165" s="1"/>
  <c r="BO758" i="165"/>
  <c r="BI754" i="165"/>
  <c r="BQ754" i="165" s="1"/>
  <c r="BO754" i="165"/>
  <c r="BI752" i="165"/>
  <c r="BQ752" i="165" s="1"/>
  <c r="BO752" i="165"/>
  <c r="BI712" i="165"/>
  <c r="BQ712" i="165" s="1"/>
  <c r="BO712" i="165"/>
  <c r="BI710" i="165"/>
  <c r="BQ710" i="165" s="1"/>
  <c r="BO710" i="165"/>
  <c r="D851" i="165"/>
  <c r="BI746" i="165"/>
  <c r="BQ746" i="165" s="1"/>
  <c r="BO746" i="165"/>
  <c r="BI744" i="165"/>
  <c r="BQ744" i="165" s="1"/>
  <c r="BO744" i="165"/>
  <c r="BI742" i="165"/>
  <c r="BQ742" i="165" s="1"/>
  <c r="BO742" i="165"/>
  <c r="AY660" i="165"/>
  <c r="BA660" i="165" s="1"/>
  <c r="BG660" i="165"/>
  <c r="AY640" i="165"/>
  <c r="BA640" i="165" s="1"/>
  <c r="BG640" i="165"/>
  <c r="BI599" i="165"/>
  <c r="BQ599" i="165" s="1"/>
  <c r="BO599" i="165"/>
  <c r="BI597" i="165"/>
  <c r="BQ597" i="165" s="1"/>
  <c r="BO597" i="165"/>
  <c r="BI584" i="165"/>
  <c r="BQ584" i="165" s="1"/>
  <c r="BO584" i="165"/>
  <c r="BI725" i="165"/>
  <c r="BQ725" i="165" s="1"/>
  <c r="BO725" i="165"/>
  <c r="BI723" i="165"/>
  <c r="BQ723" i="165" s="1"/>
  <c r="BO723" i="165"/>
  <c r="BF656" i="165"/>
  <c r="BN656" i="165" s="1"/>
  <c r="AV656" i="165"/>
  <c r="BA656" i="165" s="1"/>
  <c r="BF651" i="165"/>
  <c r="BN651" i="165" s="1"/>
  <c r="AV651" i="165"/>
  <c r="BA651" i="165" s="1"/>
  <c r="BF647" i="165"/>
  <c r="BN647" i="165" s="1"/>
  <c r="AV647" i="165"/>
  <c r="BA647" i="165" s="1"/>
  <c r="BF639" i="165"/>
  <c r="BN639" i="165" s="1"/>
  <c r="AV639" i="165"/>
  <c r="BA639" i="165" s="1"/>
  <c r="BN677" i="165"/>
  <c r="BI435" i="165"/>
  <c r="BQ435" i="165" s="1"/>
  <c r="BO435" i="165"/>
  <c r="BI427" i="165"/>
  <c r="BQ427" i="165" s="1"/>
  <c r="BO427" i="165"/>
  <c r="BI419" i="165"/>
  <c r="BQ419" i="165" s="1"/>
  <c r="BO419" i="165"/>
  <c r="BI411" i="165"/>
  <c r="BQ411" i="165" s="1"/>
  <c r="BO411" i="165"/>
  <c r="BO464" i="165"/>
  <c r="BI464" i="165"/>
  <c r="BQ464" i="165" s="1"/>
  <c r="BO456" i="165"/>
  <c r="BI456" i="165"/>
  <c r="BQ456" i="165" s="1"/>
  <c r="BN603" i="165"/>
  <c r="BL582" i="165"/>
  <c r="BN578" i="165"/>
  <c r="AY344" i="165"/>
  <c r="BA344" i="165" s="1"/>
  <c r="BG344" i="165"/>
  <c r="AY310" i="165"/>
  <c r="BA310" i="165" s="1"/>
  <c r="BG310" i="165"/>
  <c r="AY266" i="165"/>
  <c r="BA266" i="165" s="1"/>
  <c r="BG266" i="165"/>
  <c r="AY222" i="165"/>
  <c r="BA222" i="165" s="1"/>
  <c r="BG222" i="165"/>
  <c r="AY218" i="165"/>
  <c r="BA218" i="165" s="1"/>
  <c r="BG218" i="165"/>
  <c r="AY214" i="165"/>
  <c r="BA214" i="165" s="1"/>
  <c r="BG214" i="165"/>
  <c r="AY210" i="165"/>
  <c r="BA210" i="165" s="1"/>
  <c r="BG210" i="165"/>
  <c r="AY206" i="165"/>
  <c r="BA206" i="165" s="1"/>
  <c r="BG206" i="165"/>
  <c r="AY195" i="165"/>
  <c r="BA195" i="165" s="1"/>
  <c r="BG195" i="165"/>
  <c r="AY191" i="165"/>
  <c r="BA191" i="165" s="1"/>
  <c r="BG191" i="165"/>
  <c r="AY186" i="165"/>
  <c r="BA186" i="165" s="1"/>
  <c r="BG186" i="165"/>
  <c r="AY147" i="165"/>
  <c r="BG147" i="165"/>
  <c r="I75" i="165"/>
  <c r="D75" i="165" s="1"/>
  <c r="AL75" i="165"/>
  <c r="BD46" i="165"/>
  <c r="AV46" i="165"/>
  <c r="BA46" i="165" s="1"/>
  <c r="AV138" i="165"/>
  <c r="BA138" i="165" s="1"/>
  <c r="BF138" i="165"/>
  <c r="BN138" i="165" s="1"/>
  <c r="AV102" i="165"/>
  <c r="BA102" i="165" s="1"/>
  <c r="BF102" i="165"/>
  <c r="BN102" i="165" s="1"/>
  <c r="AV36" i="165"/>
  <c r="BA36" i="165" s="1"/>
  <c r="BF36" i="165"/>
  <c r="BN36" i="165" s="1"/>
  <c r="BD24" i="165"/>
  <c r="BL24" i="165" s="1"/>
  <c r="AV24" i="165"/>
  <c r="BA24" i="165" s="1"/>
  <c r="BD11" i="165"/>
  <c r="BL11" i="165" s="1"/>
  <c r="AV11" i="165"/>
  <c r="BA11" i="165" s="1"/>
  <c r="AW998" i="165"/>
  <c r="AW1563" i="165" s="1"/>
  <c r="BQ203" i="165"/>
  <c r="BI130" i="165"/>
  <c r="BQ130" i="165" s="1"/>
  <c r="BO130" i="165"/>
  <c r="BA72" i="165"/>
  <c r="AU72" i="165"/>
  <c r="AV72" i="165" s="1"/>
  <c r="D102" i="165"/>
  <c r="BL44" i="165"/>
  <c r="BL38" i="165"/>
  <c r="BO107" i="165"/>
  <c r="D98" i="165"/>
  <c r="D22" i="165"/>
  <c r="BL131" i="165"/>
  <c r="BQ110" i="165"/>
  <c r="BQ104" i="165"/>
  <c r="AL44" i="165"/>
  <c r="BN37" i="165"/>
  <c r="BN33" i="165"/>
  <c r="BM10" i="165"/>
  <c r="AV1477" i="165"/>
  <c r="BA1477" i="165" s="1"/>
  <c r="BF1477" i="165"/>
  <c r="BN1477" i="165" s="1"/>
  <c r="BF1475" i="165"/>
  <c r="BN1475" i="165" s="1"/>
  <c r="AV1475" i="165"/>
  <c r="BA1475" i="165" s="1"/>
  <c r="BF1473" i="165"/>
  <c r="BN1473" i="165" s="1"/>
  <c r="AV1473" i="165"/>
  <c r="BA1473" i="165" s="1"/>
  <c r="BN1437" i="165"/>
  <c r="BD1393" i="165"/>
  <c r="AV1393" i="165"/>
  <c r="BQ1361" i="165"/>
  <c r="AV1358" i="165"/>
  <c r="BD1358" i="165"/>
  <c r="BL1358" i="165" s="1"/>
  <c r="BI1364" i="165"/>
  <c r="BQ1364" i="165" s="1"/>
  <c r="BL1354" i="165"/>
  <c r="BP1361" i="165"/>
  <c r="BQ1084" i="165"/>
  <c r="AH1561" i="165"/>
  <c r="AH1563" i="165" s="1"/>
  <c r="H999" i="165"/>
  <c r="D999" i="165" s="1"/>
  <c r="BD945" i="165"/>
  <c r="BL945" i="165" s="1"/>
  <c r="AV945" i="165"/>
  <c r="BA945" i="165" s="1"/>
  <c r="D1528" i="165"/>
  <c r="BL1506" i="165"/>
  <c r="BP1518" i="165"/>
  <c r="BI1518" i="165"/>
  <c r="BQ1518" i="165" s="1"/>
  <c r="BN1516" i="165"/>
  <c r="BL1533" i="165"/>
  <c r="BI1489" i="165"/>
  <c r="BQ1489" i="165" s="1"/>
  <c r="BP1492" i="165"/>
  <c r="BQ1444" i="165"/>
  <c r="BN1450" i="165"/>
  <c r="BN1452" i="165"/>
  <c r="BQ1446" i="165"/>
  <c r="BN1425" i="165"/>
  <c r="BQ1445" i="165"/>
  <c r="BQ1421" i="165"/>
  <c r="BD1359" i="165"/>
  <c r="BL1359" i="165" s="1"/>
  <c r="AV1359" i="165"/>
  <c r="BI1416" i="165"/>
  <c r="BQ1416" i="165" s="1"/>
  <c r="BQ1368" i="165"/>
  <c r="BI1380" i="165"/>
  <c r="BQ1380" i="165" s="1"/>
  <c r="BN1371" i="165"/>
  <c r="BM1347" i="165"/>
  <c r="BP1385" i="165"/>
  <c r="BP1343" i="165"/>
  <c r="BP1341" i="165"/>
  <c r="BI1341" i="165"/>
  <c r="BQ1341" i="165" s="1"/>
  <c r="D1322" i="165"/>
  <c r="D1327" i="165"/>
  <c r="BN1323" i="165"/>
  <c r="BN1319" i="165"/>
  <c r="BQ1293" i="165"/>
  <c r="BQ1285" i="165"/>
  <c r="BI1281" i="165"/>
  <c r="BQ1281" i="165" s="1"/>
  <c r="BQ1277" i="165"/>
  <c r="D1308" i="165"/>
  <c r="BP1263" i="165"/>
  <c r="BP1277" i="165"/>
  <c r="BI1242" i="165"/>
  <c r="BQ1242" i="165" s="1"/>
  <c r="BI1226" i="165"/>
  <c r="BQ1226" i="165" s="1"/>
  <c r="BP1219" i="165"/>
  <c r="BP1285" i="165"/>
  <c r="BI1264" i="165"/>
  <c r="BQ1264" i="165" s="1"/>
  <c r="BP1250" i="165"/>
  <c r="BP1238" i="165"/>
  <c r="BP1223" i="165"/>
  <c r="BI1223" i="165"/>
  <c r="BQ1223" i="165" s="1"/>
  <c r="BQ1196" i="165"/>
  <c r="BQ1180" i="165"/>
  <c r="BQ1166" i="165"/>
  <c r="BI1278" i="165"/>
  <c r="BQ1278" i="165" s="1"/>
  <c r="BN1271" i="165"/>
  <c r="BP1254" i="165"/>
  <c r="BP1241" i="165"/>
  <c r="BP1225" i="165"/>
  <c r="BQ1141" i="165"/>
  <c r="AJ1561" i="165"/>
  <c r="BP1211" i="165"/>
  <c r="BI1186" i="165"/>
  <c r="BQ1186" i="165" s="1"/>
  <c r="BI1164" i="165"/>
  <c r="BQ1164" i="165" s="1"/>
  <c r="BN1163" i="165"/>
  <c r="BI1155" i="165"/>
  <c r="BQ1155" i="165" s="1"/>
  <c r="BI1091" i="165"/>
  <c r="BQ1091" i="165" s="1"/>
  <c r="BL1209" i="165"/>
  <c r="BI1198" i="165"/>
  <c r="BQ1198" i="165" s="1"/>
  <c r="BP1141" i="165"/>
  <c r="BL1134" i="165"/>
  <c r="BN1087" i="165"/>
  <c r="BN1076" i="165"/>
  <c r="BL1123" i="165"/>
  <c r="BL1115" i="165"/>
  <c r="D1098" i="165"/>
  <c r="D1094" i="165"/>
  <c r="BL1127" i="165"/>
  <c r="BL1119" i="165"/>
  <c r="AS1561" i="165"/>
  <c r="AS1563" i="165" s="1"/>
  <c r="BN986" i="165"/>
  <c r="BD982" i="165"/>
  <c r="BL982" i="165" s="1"/>
  <c r="AV982" i="165"/>
  <c r="BA982" i="165" s="1"/>
  <c r="BG974" i="165"/>
  <c r="AY974" i="165"/>
  <c r="BA974" i="165" s="1"/>
  <c r="BG958" i="165"/>
  <c r="AY958" i="165"/>
  <c r="BA958" i="165" s="1"/>
  <c r="BG952" i="165"/>
  <c r="AY952" i="165"/>
  <c r="BA952" i="165" s="1"/>
  <c r="BG940" i="165"/>
  <c r="AY940" i="165"/>
  <c r="BA940" i="165" s="1"/>
  <c r="BF928" i="165"/>
  <c r="BN928" i="165" s="1"/>
  <c r="AV928" i="165"/>
  <c r="BA928" i="165" s="1"/>
  <c r="BQ928" i="165"/>
  <c r="BN909" i="165"/>
  <c r="BP1059" i="165"/>
  <c r="BL984" i="165"/>
  <c r="BN963" i="165"/>
  <c r="BM913" i="165"/>
  <c r="BN1028" i="165"/>
  <c r="BN970" i="165"/>
  <c r="BN907" i="165"/>
  <c r="AY820" i="165"/>
  <c r="BA820" i="165" s="1"/>
  <c r="BG820" i="165"/>
  <c r="BG762" i="165"/>
  <c r="AY762" i="165"/>
  <c r="BA762" i="165" s="1"/>
  <c r="BO773" i="165"/>
  <c r="BI773" i="165"/>
  <c r="BQ773" i="165" s="1"/>
  <c r="D739" i="165"/>
  <c r="BI729" i="165"/>
  <c r="BQ729" i="165" s="1"/>
  <c r="BO729" i="165"/>
  <c r="BI717" i="165"/>
  <c r="BQ717" i="165" s="1"/>
  <c r="BO717" i="165"/>
  <c r="BI715" i="165"/>
  <c r="BQ715" i="165" s="1"/>
  <c r="BO715" i="165"/>
  <c r="BN672" i="165"/>
  <c r="AY643" i="165"/>
  <c r="BA643" i="165" s="1"/>
  <c r="BG643" i="165"/>
  <c r="BN630" i="165"/>
  <c r="BN628" i="165"/>
  <c r="BN626" i="165"/>
  <c r="BN624" i="165"/>
  <c r="BN621" i="165"/>
  <c r="BN619" i="165"/>
  <c r="BN617" i="165"/>
  <c r="BN615" i="165"/>
  <c r="BN613" i="165"/>
  <c r="BI577" i="165"/>
  <c r="BQ577" i="165" s="1"/>
  <c r="BO577" i="165"/>
  <c r="BQ740" i="165"/>
  <c r="BI707" i="165"/>
  <c r="BQ707" i="165" s="1"/>
  <c r="BO707" i="165"/>
  <c r="BD659" i="165"/>
  <c r="BL659" i="165" s="1"/>
  <c r="AV659" i="165"/>
  <c r="BA659" i="165" s="1"/>
  <c r="BF655" i="165"/>
  <c r="BN655" i="165" s="1"/>
  <c r="AV655" i="165"/>
  <c r="BA655" i="165" s="1"/>
  <c r="BF650" i="165"/>
  <c r="BN650" i="165" s="1"/>
  <c r="AV650" i="165"/>
  <c r="BA650" i="165" s="1"/>
  <c r="BF646" i="165"/>
  <c r="BN646" i="165" s="1"/>
  <c r="AV646" i="165"/>
  <c r="BA646" i="165" s="1"/>
  <c r="BF638" i="165"/>
  <c r="BN638" i="165" s="1"/>
  <c r="AV638" i="165"/>
  <c r="BA638" i="165" s="1"/>
  <c r="AV633" i="165"/>
  <c r="BA633" i="165" s="1"/>
  <c r="BF633" i="165"/>
  <c r="BN633" i="165" s="1"/>
  <c r="BL593" i="165"/>
  <c r="BL583" i="165"/>
  <c r="BF471" i="165"/>
  <c r="BN471" i="165" s="1"/>
  <c r="AV471" i="165"/>
  <c r="BA471" i="165" s="1"/>
  <c r="BI444" i="165"/>
  <c r="BQ444" i="165" s="1"/>
  <c r="BO444" i="165"/>
  <c r="BI440" i="165"/>
  <c r="BQ440" i="165" s="1"/>
  <c r="BO440" i="165"/>
  <c r="BI432" i="165"/>
  <c r="BQ432" i="165" s="1"/>
  <c r="BO432" i="165"/>
  <c r="BI424" i="165"/>
  <c r="BQ424" i="165" s="1"/>
  <c r="BO424" i="165"/>
  <c r="BI408" i="165"/>
  <c r="BQ408" i="165" s="1"/>
  <c r="BO408" i="165"/>
  <c r="BN610" i="165"/>
  <c r="BN608" i="165"/>
  <c r="BN606" i="165"/>
  <c r="BN601" i="165"/>
  <c r="BQ474" i="165"/>
  <c r="D470" i="165"/>
  <c r="BI437" i="165"/>
  <c r="BQ437" i="165" s="1"/>
  <c r="BO437" i="165"/>
  <c r="BI433" i="165"/>
  <c r="BQ433" i="165" s="1"/>
  <c r="BO433" i="165"/>
  <c r="BI429" i="165"/>
  <c r="BQ429" i="165" s="1"/>
  <c r="BO429" i="165"/>
  <c r="BI425" i="165"/>
  <c r="BQ425" i="165" s="1"/>
  <c r="BO425" i="165"/>
  <c r="BI421" i="165"/>
  <c r="BQ421" i="165" s="1"/>
  <c r="BO421" i="165"/>
  <c r="BI417" i="165"/>
  <c r="BQ417" i="165" s="1"/>
  <c r="BO417" i="165"/>
  <c r="BI413" i="165"/>
  <c r="BQ413" i="165" s="1"/>
  <c r="BO413" i="165"/>
  <c r="BI409" i="165"/>
  <c r="BQ409" i="165" s="1"/>
  <c r="BO409" i="165"/>
  <c r="BI405" i="165"/>
  <c r="BQ405" i="165" s="1"/>
  <c r="BO405" i="165"/>
  <c r="AY343" i="165"/>
  <c r="BA343" i="165" s="1"/>
  <c r="BG343" i="165"/>
  <c r="AY340" i="165"/>
  <c r="BA340" i="165" s="1"/>
  <c r="BG340" i="165"/>
  <c r="AY309" i="165"/>
  <c r="BA309" i="165" s="1"/>
  <c r="BG309" i="165"/>
  <c r="AY306" i="165"/>
  <c r="BA306" i="165" s="1"/>
  <c r="BG306" i="165"/>
  <c r="AY221" i="165"/>
  <c r="BA221" i="165" s="1"/>
  <c r="BG221" i="165"/>
  <c r="AY217" i="165"/>
  <c r="BA217" i="165" s="1"/>
  <c r="BG217" i="165"/>
  <c r="AY213" i="165"/>
  <c r="BA213" i="165" s="1"/>
  <c r="BG213" i="165"/>
  <c r="AY209" i="165"/>
  <c r="BA209" i="165" s="1"/>
  <c r="BG209" i="165"/>
  <c r="AY205" i="165"/>
  <c r="BA205" i="165" s="1"/>
  <c r="BG205" i="165"/>
  <c r="AY194" i="165"/>
  <c r="BA194" i="165" s="1"/>
  <c r="BG194" i="165"/>
  <c r="AY190" i="165"/>
  <c r="BA190" i="165" s="1"/>
  <c r="BG190" i="165"/>
  <c r="BO462" i="165"/>
  <c r="BI462" i="165"/>
  <c r="BQ462" i="165" s="1"/>
  <c r="BI438" i="165"/>
  <c r="BQ438" i="165" s="1"/>
  <c r="BO438" i="165"/>
  <c r="BI434" i="165"/>
  <c r="BQ434" i="165" s="1"/>
  <c r="BO434" i="165"/>
  <c r="BI430" i="165"/>
  <c r="BQ430" i="165" s="1"/>
  <c r="BO430" i="165"/>
  <c r="BI426" i="165"/>
  <c r="BQ426" i="165" s="1"/>
  <c r="BO426" i="165"/>
  <c r="BI422" i="165"/>
  <c r="BQ422" i="165" s="1"/>
  <c r="BO422" i="165"/>
  <c r="BI418" i="165"/>
  <c r="BQ418" i="165" s="1"/>
  <c r="BO418" i="165"/>
  <c r="BQ397" i="165"/>
  <c r="BN189" i="165"/>
  <c r="BQ99" i="165"/>
  <c r="AL46" i="165"/>
  <c r="I46" i="165"/>
  <c r="D46" i="165" s="1"/>
  <c r="AV75" i="165"/>
  <c r="BA75" i="165" s="1"/>
  <c r="BD75" i="165"/>
  <c r="BL75" i="165" s="1"/>
  <c r="AL998" i="165"/>
  <c r="BN152" i="165"/>
  <c r="BI271" i="165"/>
  <c r="BQ271" i="165" s="1"/>
  <c r="BO271" i="165"/>
  <c r="AV27" i="165"/>
  <c r="BA27" i="165" s="1"/>
  <c r="BF27" i="165"/>
  <c r="BN27" i="165" s="1"/>
  <c r="BQ109" i="165"/>
  <c r="BQ105" i="165"/>
  <c r="BN57" i="165"/>
  <c r="AK998" i="165"/>
  <c r="AK1563" i="165" s="1"/>
  <c r="BN30" i="165"/>
  <c r="BL45" i="165"/>
  <c r="BO110" i="165"/>
  <c r="BQ106" i="165"/>
  <c r="BO104" i="165"/>
  <c r="AU998" i="165"/>
  <c r="BL15" i="165"/>
  <c r="BP1418" i="165"/>
  <c r="BI1418" i="165"/>
  <c r="BQ1418" i="165" s="1"/>
  <c r="BQ1343" i="165"/>
  <c r="BQ1187" i="165"/>
  <c r="BP1550" i="165"/>
  <c r="BI1550" i="165"/>
  <c r="BQ1550" i="165" s="1"/>
  <c r="BQ1535" i="165"/>
  <c r="BL1497" i="165"/>
  <c r="BF1476" i="165"/>
  <c r="BN1476" i="165" s="1"/>
  <c r="AV1476" i="165"/>
  <c r="BA1476" i="165" s="1"/>
  <c r="BF1474" i="165"/>
  <c r="BN1474" i="165" s="1"/>
  <c r="AV1474" i="165"/>
  <c r="BA1474" i="165" s="1"/>
  <c r="BN1466" i="165"/>
  <c r="BN1462" i="165"/>
  <c r="BQ1447" i="165"/>
  <c r="BN1465" i="165"/>
  <c r="AL1393" i="165"/>
  <c r="I1393" i="165"/>
  <c r="D1393" i="165" s="1"/>
  <c r="BI1370" i="165"/>
  <c r="BQ1370" i="165" s="1"/>
  <c r="BQ1360" i="165"/>
  <c r="BQ1335" i="165"/>
  <c r="BN1302" i="165"/>
  <c r="D1302" i="165"/>
  <c r="BQ1263" i="165"/>
  <c r="BQ1219" i="165"/>
  <c r="BP1234" i="165"/>
  <c r="BQ1177" i="165"/>
  <c r="BQ1173" i="165"/>
  <c r="BI1169" i="165"/>
  <c r="BQ1169" i="165" s="1"/>
  <c r="BQ1165" i="165"/>
  <c r="BQ1161" i="165"/>
  <c r="BP1249" i="165"/>
  <c r="BI1290" i="165"/>
  <c r="BQ1290" i="165" s="1"/>
  <c r="BP1253" i="165"/>
  <c r="BQ1157" i="165"/>
  <c r="BI1145" i="165"/>
  <c r="BQ1145" i="165" s="1"/>
  <c r="BQ1214" i="165"/>
  <c r="BP1191" i="165"/>
  <c r="BP1182" i="165"/>
  <c r="BQ1168" i="165"/>
  <c r="BL1208" i="165"/>
  <c r="BP1172" i="165"/>
  <c r="BL1114" i="165"/>
  <c r="BI1182" i="165"/>
  <c r="BQ1182" i="165" s="1"/>
  <c r="BP1177" i="165"/>
  <c r="BP1168" i="165"/>
  <c r="BP1069" i="165"/>
  <c r="BI1069" i="165"/>
  <c r="BQ1069" i="165" s="1"/>
  <c r="BL1129" i="165"/>
  <c r="BN1072" i="165"/>
  <c r="BN1093" i="165"/>
  <c r="BG961" i="165"/>
  <c r="AY961" i="165"/>
  <c r="BA961" i="165" s="1"/>
  <c r="BG937" i="165"/>
  <c r="AY937" i="165"/>
  <c r="BA937" i="165" s="1"/>
  <c r="D1044" i="165"/>
  <c r="BD914" i="165"/>
  <c r="BL914" i="165" s="1"/>
  <c r="AV914" i="165"/>
  <c r="BA914" i="165" s="1"/>
  <c r="BN1026" i="165"/>
  <c r="AX1561" i="165"/>
  <c r="AX1563" i="165" s="1"/>
  <c r="BN1015" i="165"/>
  <c r="BO981" i="165"/>
  <c r="BI981" i="165"/>
  <c r="BQ981" i="165" s="1"/>
  <c r="BO921" i="165"/>
  <c r="BI921" i="165"/>
  <c r="BQ921" i="165" s="1"/>
  <c r="BI1061" i="165"/>
  <c r="BQ1061" i="165" s="1"/>
  <c r="BP1061" i="165"/>
  <c r="AU1561" i="165"/>
  <c r="BN966" i="165"/>
  <c r="BG831" i="165"/>
  <c r="AY831" i="165"/>
  <c r="BA831" i="165" s="1"/>
  <c r="AY819" i="165"/>
  <c r="BA819" i="165" s="1"/>
  <c r="BG819" i="165"/>
  <c r="BG766" i="165"/>
  <c r="AY766" i="165"/>
  <c r="BA766" i="165" s="1"/>
  <c r="BG761" i="165"/>
  <c r="AY761" i="165"/>
  <c r="BA761" i="165" s="1"/>
  <c r="BI755" i="165"/>
  <c r="BQ755" i="165" s="1"/>
  <c r="BO755" i="165"/>
  <c r="BI753" i="165"/>
  <c r="BQ753" i="165" s="1"/>
  <c r="BO753" i="165"/>
  <c r="BN727" i="165"/>
  <c r="BI737" i="165"/>
  <c r="BQ737" i="165" s="1"/>
  <c r="BO737" i="165"/>
  <c r="BI711" i="165"/>
  <c r="BQ711" i="165" s="1"/>
  <c r="BO711" i="165"/>
  <c r="BI745" i="165"/>
  <c r="BQ745" i="165" s="1"/>
  <c r="BO745" i="165"/>
  <c r="BI743" i="165"/>
  <c r="BQ743" i="165" s="1"/>
  <c r="BO743" i="165"/>
  <c r="BI741" i="165"/>
  <c r="BQ741" i="165" s="1"/>
  <c r="BO741" i="165"/>
  <c r="BN685" i="165"/>
  <c r="BN678" i="165"/>
  <c r="AY642" i="165"/>
  <c r="BA642" i="165" s="1"/>
  <c r="BG642" i="165"/>
  <c r="BI600" i="165"/>
  <c r="BQ600" i="165" s="1"/>
  <c r="BO600" i="165"/>
  <c r="BI598" i="165"/>
  <c r="BQ598" i="165" s="1"/>
  <c r="BO598" i="165"/>
  <c r="BI596" i="165"/>
  <c r="BQ596" i="165" s="1"/>
  <c r="BO596" i="165"/>
  <c r="BI585" i="165"/>
  <c r="BQ585" i="165" s="1"/>
  <c r="BO585" i="165"/>
  <c r="BI579" i="165"/>
  <c r="BQ579" i="165" s="1"/>
  <c r="BO579" i="165"/>
  <c r="BI726" i="165"/>
  <c r="BQ726" i="165" s="1"/>
  <c r="BO726" i="165"/>
  <c r="BI724" i="165"/>
  <c r="BQ724" i="165" s="1"/>
  <c r="BO724" i="165"/>
  <c r="BD658" i="165"/>
  <c r="BL658" i="165" s="1"/>
  <c r="AV658" i="165"/>
  <c r="BA658" i="165" s="1"/>
  <c r="BF653" i="165"/>
  <c r="BN653" i="165" s="1"/>
  <c r="AV653" i="165"/>
  <c r="BA653" i="165" s="1"/>
  <c r="BF649" i="165"/>
  <c r="BN649" i="165" s="1"/>
  <c r="AV649" i="165"/>
  <c r="BA649" i="165" s="1"/>
  <c r="BF645" i="165"/>
  <c r="BN645" i="165" s="1"/>
  <c r="AV645" i="165"/>
  <c r="BA645" i="165" s="1"/>
  <c r="AV637" i="165"/>
  <c r="BA637" i="165" s="1"/>
  <c r="BF637" i="165"/>
  <c r="BN637" i="165" s="1"/>
  <c r="AR998" i="165"/>
  <c r="AR1563" i="165" s="1"/>
  <c r="N501" i="165"/>
  <c r="BO501" i="165"/>
  <c r="BL589" i="165"/>
  <c r="BF470" i="165"/>
  <c r="BN470" i="165" s="1"/>
  <c r="AV470" i="165"/>
  <c r="BA470" i="165" s="1"/>
  <c r="BQ469" i="165"/>
  <c r="BI439" i="165"/>
  <c r="BQ439" i="165" s="1"/>
  <c r="BO439" i="165"/>
  <c r="BI431" i="165"/>
  <c r="BQ431" i="165" s="1"/>
  <c r="BO431" i="165"/>
  <c r="BI423" i="165"/>
  <c r="BQ423" i="165" s="1"/>
  <c r="BO423" i="165"/>
  <c r="BI415" i="165"/>
  <c r="BQ415" i="165" s="1"/>
  <c r="BO415" i="165"/>
  <c r="BI407" i="165"/>
  <c r="BQ407" i="165" s="1"/>
  <c r="BO407" i="165"/>
  <c r="BQ505" i="165"/>
  <c r="BO460" i="165"/>
  <c r="BI460" i="165"/>
  <c r="BQ460" i="165" s="1"/>
  <c r="BL592" i="165"/>
  <c r="BL588" i="165"/>
  <c r="BO505" i="165"/>
  <c r="AY346" i="165"/>
  <c r="BA346" i="165" s="1"/>
  <c r="BG346" i="165"/>
  <c r="AY342" i="165"/>
  <c r="BA342" i="165" s="1"/>
  <c r="BG342" i="165"/>
  <c r="AY339" i="165"/>
  <c r="BA339" i="165" s="1"/>
  <c r="BG339" i="165"/>
  <c r="AY308" i="165"/>
  <c r="BA308" i="165" s="1"/>
  <c r="BG308" i="165"/>
  <c r="AY305" i="165"/>
  <c r="BA305" i="165" s="1"/>
  <c r="BG305" i="165"/>
  <c r="AY268" i="165"/>
  <c r="BA268" i="165" s="1"/>
  <c r="BG268" i="165"/>
  <c r="AY220" i="165"/>
  <c r="BA220" i="165" s="1"/>
  <c r="BG220" i="165"/>
  <c r="AY216" i="165"/>
  <c r="BA216" i="165" s="1"/>
  <c r="BG216" i="165"/>
  <c r="AY212" i="165"/>
  <c r="BA212" i="165" s="1"/>
  <c r="BG212" i="165"/>
  <c r="AY208" i="165"/>
  <c r="BA208" i="165" s="1"/>
  <c r="BG208" i="165"/>
  <c r="AY204" i="165"/>
  <c r="BA204" i="165" s="1"/>
  <c r="BG204" i="165"/>
  <c r="AY193" i="165"/>
  <c r="BA193" i="165" s="1"/>
  <c r="BG193" i="165"/>
  <c r="AY188" i="165"/>
  <c r="BA188" i="165" s="1"/>
  <c r="BG188" i="165"/>
  <c r="AY149" i="165"/>
  <c r="BA149" i="165" s="1"/>
  <c r="BG149" i="165"/>
  <c r="BQ118" i="165"/>
  <c r="BQ114" i="165"/>
  <c r="BQ45" i="165"/>
  <c r="AV32" i="165"/>
  <c r="BA32" i="165" s="1"/>
  <c r="BF32" i="165"/>
  <c r="BN32" i="165" s="1"/>
  <c r="AV98" i="165"/>
  <c r="BA98" i="165" s="1"/>
  <c r="BF98" i="165"/>
  <c r="BN98" i="165" s="1"/>
  <c r="BQ199" i="165"/>
  <c r="AJ998" i="165"/>
  <c r="AJ1563" i="165" s="1"/>
  <c r="BI134" i="165"/>
  <c r="BQ134" i="165" s="1"/>
  <c r="BO134" i="165"/>
  <c r="BO109" i="165"/>
  <c r="BO105" i="165"/>
  <c r="BL136" i="165"/>
  <c r="BL125" i="165"/>
  <c r="BQ108" i="165"/>
  <c r="BO106" i="165"/>
  <c r="L23" i="169" l="1"/>
  <c r="I23" i="169"/>
  <c r="M23" i="169" s="1"/>
  <c r="G25" i="169"/>
  <c r="H24" i="169"/>
  <c r="D25" i="169"/>
  <c r="E24" i="169"/>
  <c r="K24" i="169"/>
  <c r="BL1357" i="165"/>
  <c r="BO277" i="165"/>
  <c r="BI277" i="165"/>
  <c r="BQ277" i="165" s="1"/>
  <c r="BO285" i="165"/>
  <c r="BI285" i="165"/>
  <c r="BQ285" i="165" s="1"/>
  <c r="BO293" i="165"/>
  <c r="BI293" i="165"/>
  <c r="BQ293" i="165" s="1"/>
  <c r="BO232" i="165"/>
  <c r="BI232" i="165"/>
  <c r="BQ232" i="165" s="1"/>
  <c r="BO252" i="165"/>
  <c r="BI252" i="165"/>
  <c r="BQ252" i="165" s="1"/>
  <c r="BO314" i="165"/>
  <c r="BI314" i="165"/>
  <c r="BQ314" i="165" s="1"/>
  <c r="BO321" i="165"/>
  <c r="BI321" i="165"/>
  <c r="BQ321" i="165" s="1"/>
  <c r="BO325" i="165"/>
  <c r="BI325" i="165"/>
  <c r="BQ325" i="165" s="1"/>
  <c r="BO835" i="165"/>
  <c r="BI835" i="165"/>
  <c r="BQ835" i="165" s="1"/>
  <c r="BO797" i="165"/>
  <c r="BI797" i="165"/>
  <c r="BQ797" i="165" s="1"/>
  <c r="BO235" i="165"/>
  <c r="BI235" i="165"/>
  <c r="BQ235" i="165" s="1"/>
  <c r="BL510" i="165"/>
  <c r="D510" i="165"/>
  <c r="BO792" i="165"/>
  <c r="BI792" i="165"/>
  <c r="BQ792" i="165" s="1"/>
  <c r="AL1561" i="165"/>
  <c r="BO225" i="165"/>
  <c r="BI225" i="165"/>
  <c r="BQ225" i="165" s="1"/>
  <c r="BO243" i="165"/>
  <c r="BI243" i="165"/>
  <c r="BQ243" i="165" s="1"/>
  <c r="BO119" i="165"/>
  <c r="BI119" i="165"/>
  <c r="BQ119" i="165" s="1"/>
  <c r="BO278" i="165"/>
  <c r="BI278" i="165"/>
  <c r="BQ278" i="165" s="1"/>
  <c r="BO286" i="165"/>
  <c r="BI286" i="165"/>
  <c r="BQ286" i="165" s="1"/>
  <c r="BO294" i="165"/>
  <c r="BI294" i="165"/>
  <c r="BQ294" i="165" s="1"/>
  <c r="BO298" i="165"/>
  <c r="BI298" i="165"/>
  <c r="BQ298" i="165" s="1"/>
  <c r="BO302" i="165"/>
  <c r="BI302" i="165"/>
  <c r="BQ302" i="165" s="1"/>
  <c r="BO315" i="165"/>
  <c r="BI315" i="165"/>
  <c r="BQ315" i="165" s="1"/>
  <c r="BO329" i="165"/>
  <c r="BI329" i="165"/>
  <c r="BQ329" i="165" s="1"/>
  <c r="BI239" i="165"/>
  <c r="BQ239" i="165" s="1"/>
  <c r="BO239" i="165"/>
  <c r="BO259" i="165"/>
  <c r="BI259" i="165"/>
  <c r="BQ259" i="165" s="1"/>
  <c r="BO279" i="165"/>
  <c r="BI279" i="165"/>
  <c r="BQ279" i="165" s="1"/>
  <c r="BO287" i="165"/>
  <c r="BI287" i="165"/>
  <c r="BQ287" i="165" s="1"/>
  <c r="BO240" i="165"/>
  <c r="BI240" i="165"/>
  <c r="BQ240" i="165" s="1"/>
  <c r="BO256" i="165"/>
  <c r="BI256" i="165"/>
  <c r="BQ256" i="165" s="1"/>
  <c r="BO316" i="165"/>
  <c r="BI316" i="165"/>
  <c r="BQ316" i="165" s="1"/>
  <c r="BO322" i="165"/>
  <c r="BI322" i="165"/>
  <c r="BQ322" i="165" s="1"/>
  <c r="BO326" i="165"/>
  <c r="BI326" i="165"/>
  <c r="BQ326" i="165" s="1"/>
  <c r="BO251" i="165"/>
  <c r="BI251" i="165"/>
  <c r="BQ251" i="165" s="1"/>
  <c r="BO347" i="165"/>
  <c r="BI347" i="165"/>
  <c r="BQ347" i="165" s="1"/>
  <c r="BO280" i="165"/>
  <c r="BI280" i="165"/>
  <c r="BQ280" i="165" s="1"/>
  <c r="BO288" i="165"/>
  <c r="BI288" i="165"/>
  <c r="BQ288" i="165" s="1"/>
  <c r="BO295" i="165"/>
  <c r="BI295" i="165"/>
  <c r="BQ295" i="165" s="1"/>
  <c r="BO299" i="165"/>
  <c r="BI299" i="165"/>
  <c r="BQ299" i="165" s="1"/>
  <c r="BO313" i="165"/>
  <c r="BI313" i="165"/>
  <c r="BQ313" i="165" s="1"/>
  <c r="BO814" i="165"/>
  <c r="BI814" i="165"/>
  <c r="BQ814" i="165" s="1"/>
  <c r="BI255" i="165"/>
  <c r="BQ255" i="165" s="1"/>
  <c r="BO255" i="165"/>
  <c r="BO115" i="165"/>
  <c r="BI115" i="165"/>
  <c r="BQ115" i="165" s="1"/>
  <c r="BO273" i="165"/>
  <c r="BI273" i="165"/>
  <c r="BQ273" i="165" s="1"/>
  <c r="BO281" i="165"/>
  <c r="BI281" i="165"/>
  <c r="BQ281" i="165" s="1"/>
  <c r="BO289" i="165"/>
  <c r="BI289" i="165"/>
  <c r="BQ289" i="165" s="1"/>
  <c r="BO226" i="165"/>
  <c r="BI226" i="165"/>
  <c r="BQ226" i="165" s="1"/>
  <c r="BO244" i="165"/>
  <c r="BI244" i="165"/>
  <c r="BQ244" i="165" s="1"/>
  <c r="BO260" i="165"/>
  <c r="BI260" i="165"/>
  <c r="BQ260" i="165" s="1"/>
  <c r="BO318" i="165"/>
  <c r="BI318" i="165"/>
  <c r="BQ318" i="165" s="1"/>
  <c r="BO323" i="165"/>
  <c r="BI323" i="165"/>
  <c r="BQ323" i="165" s="1"/>
  <c r="BO816" i="165"/>
  <c r="BI816" i="165"/>
  <c r="BQ816" i="165" s="1"/>
  <c r="BO247" i="165"/>
  <c r="BI247" i="165"/>
  <c r="BQ247" i="165" s="1"/>
  <c r="D1443" i="165"/>
  <c r="BL1443" i="165"/>
  <c r="BO231" i="165"/>
  <c r="BI231" i="165"/>
  <c r="BQ231" i="165" s="1"/>
  <c r="BO809" i="165"/>
  <c r="BI809" i="165"/>
  <c r="BQ809" i="165" s="1"/>
  <c r="BO834" i="165"/>
  <c r="BI834" i="165"/>
  <c r="BQ834" i="165" s="1"/>
  <c r="AV1561" i="165"/>
  <c r="BO224" i="165"/>
  <c r="BI224" i="165"/>
  <c r="BQ224" i="165" s="1"/>
  <c r="BO274" i="165"/>
  <c r="BI274" i="165"/>
  <c r="BQ274" i="165" s="1"/>
  <c r="BO282" i="165"/>
  <c r="BI282" i="165"/>
  <c r="BQ282" i="165" s="1"/>
  <c r="BO290" i="165"/>
  <c r="BI290" i="165"/>
  <c r="BQ290" i="165" s="1"/>
  <c r="BO296" i="165"/>
  <c r="BI296" i="165"/>
  <c r="BQ296" i="165" s="1"/>
  <c r="BO300" i="165"/>
  <c r="BI300" i="165"/>
  <c r="BQ300" i="165" s="1"/>
  <c r="BI536" i="165"/>
  <c r="BQ536" i="165" s="1"/>
  <c r="BO536" i="165"/>
  <c r="BO236" i="165"/>
  <c r="BI236" i="165"/>
  <c r="BQ236" i="165" s="1"/>
  <c r="BO319" i="165"/>
  <c r="BI319" i="165"/>
  <c r="BQ319" i="165" s="1"/>
  <c r="BO275" i="165"/>
  <c r="BI275" i="165"/>
  <c r="BQ275" i="165" s="1"/>
  <c r="BO283" i="165"/>
  <c r="BI283" i="165"/>
  <c r="BQ283" i="165" s="1"/>
  <c r="BO291" i="165"/>
  <c r="BI291" i="165"/>
  <c r="BQ291" i="165" s="1"/>
  <c r="BO248" i="165"/>
  <c r="BI248" i="165"/>
  <c r="BQ248" i="165" s="1"/>
  <c r="BO312" i="165"/>
  <c r="BI312" i="165"/>
  <c r="BQ312" i="165" s="1"/>
  <c r="BO320" i="165"/>
  <c r="BI320" i="165"/>
  <c r="BQ320" i="165" s="1"/>
  <c r="BO324" i="165"/>
  <c r="BI324" i="165"/>
  <c r="BQ324" i="165" s="1"/>
  <c r="BI534" i="165"/>
  <c r="BQ534" i="165" s="1"/>
  <c r="BO534" i="165"/>
  <c r="BO276" i="165"/>
  <c r="BI276" i="165"/>
  <c r="BQ276" i="165" s="1"/>
  <c r="BO284" i="165"/>
  <c r="BI284" i="165"/>
  <c r="BQ284" i="165" s="1"/>
  <c r="BO292" i="165"/>
  <c r="BI292" i="165"/>
  <c r="BQ292" i="165" s="1"/>
  <c r="BO297" i="165"/>
  <c r="BI297" i="165"/>
  <c r="BQ297" i="165" s="1"/>
  <c r="BO301" i="165"/>
  <c r="BI301" i="165"/>
  <c r="BQ301" i="165" s="1"/>
  <c r="BO317" i="165"/>
  <c r="BI317" i="165"/>
  <c r="BQ317" i="165" s="1"/>
  <c r="BO804" i="165"/>
  <c r="BI804" i="165"/>
  <c r="BQ804" i="165" s="1"/>
  <c r="BO762" i="165"/>
  <c r="BI762" i="165"/>
  <c r="BQ762" i="165" s="1"/>
  <c r="BL1393" i="165"/>
  <c r="BO186" i="165"/>
  <c r="BI186" i="165"/>
  <c r="BQ186" i="165" s="1"/>
  <c r="BO195" i="165"/>
  <c r="BI195" i="165"/>
  <c r="BQ195" i="165" s="1"/>
  <c r="BO210" i="165"/>
  <c r="BI210" i="165"/>
  <c r="BQ210" i="165" s="1"/>
  <c r="BO218" i="165"/>
  <c r="BI218" i="165"/>
  <c r="BQ218" i="165" s="1"/>
  <c r="BO266" i="165"/>
  <c r="BI266" i="165"/>
  <c r="BQ266" i="165" s="1"/>
  <c r="BO344" i="165"/>
  <c r="BI344" i="165"/>
  <c r="BQ344" i="165" s="1"/>
  <c r="BO640" i="165"/>
  <c r="BI640" i="165"/>
  <c r="BQ640" i="165" s="1"/>
  <c r="BO832" i="165"/>
  <c r="BI832" i="165"/>
  <c r="BQ832" i="165" s="1"/>
  <c r="BO187" i="165"/>
  <c r="BI187" i="165"/>
  <c r="BQ187" i="165" s="1"/>
  <c r="BO196" i="165"/>
  <c r="BI196" i="165"/>
  <c r="BQ196" i="165" s="1"/>
  <c r="BO211" i="165"/>
  <c r="BI211" i="165"/>
  <c r="BQ211" i="165" s="1"/>
  <c r="BO219" i="165"/>
  <c r="BI219" i="165"/>
  <c r="BQ219" i="165" s="1"/>
  <c r="BO267" i="165"/>
  <c r="BI267" i="165"/>
  <c r="BQ267" i="165" s="1"/>
  <c r="BO345" i="165"/>
  <c r="BI345" i="165"/>
  <c r="BQ345" i="165" s="1"/>
  <c r="BI502" i="165"/>
  <c r="BQ502" i="165" s="1"/>
  <c r="BO502" i="165"/>
  <c r="A7" i="165"/>
  <c r="BK999" i="165"/>
  <c r="D1495" i="165"/>
  <c r="BL1495" i="165"/>
  <c r="BO961" i="165"/>
  <c r="BI961" i="165"/>
  <c r="BQ961" i="165" s="1"/>
  <c r="AL1563" i="165"/>
  <c r="AK1565" i="165" s="1"/>
  <c r="AM1570" i="165" s="1"/>
  <c r="AN1570" i="165" s="1"/>
  <c r="BO190" i="165"/>
  <c r="BI190" i="165"/>
  <c r="BQ190" i="165" s="1"/>
  <c r="BO205" i="165"/>
  <c r="BI205" i="165"/>
  <c r="BQ205" i="165" s="1"/>
  <c r="BO213" i="165"/>
  <c r="BI213" i="165"/>
  <c r="BQ213" i="165" s="1"/>
  <c r="BO221" i="165"/>
  <c r="BI221" i="165"/>
  <c r="BQ221" i="165" s="1"/>
  <c r="BO309" i="165"/>
  <c r="BI309" i="165"/>
  <c r="BQ309" i="165" s="1"/>
  <c r="BO343" i="165"/>
  <c r="BI343" i="165"/>
  <c r="BQ343" i="165" s="1"/>
  <c r="BO820" i="165"/>
  <c r="BI820" i="165"/>
  <c r="BQ820" i="165" s="1"/>
  <c r="BO952" i="165"/>
  <c r="BI952" i="165"/>
  <c r="BQ952" i="165" s="1"/>
  <c r="BO974" i="165"/>
  <c r="BI974" i="165"/>
  <c r="BQ974" i="165" s="1"/>
  <c r="AV998" i="165"/>
  <c r="AV1563" i="165" s="1"/>
  <c r="AS1565" i="165" s="1"/>
  <c r="AT1568" i="165" s="1"/>
  <c r="BO930" i="165"/>
  <c r="BI930" i="165"/>
  <c r="BQ930" i="165" s="1"/>
  <c r="BO953" i="165"/>
  <c r="BI953" i="165"/>
  <c r="BQ953" i="165" s="1"/>
  <c r="BO641" i="165"/>
  <c r="BI641" i="165"/>
  <c r="BQ641" i="165" s="1"/>
  <c r="BO936" i="165"/>
  <c r="BI936" i="165"/>
  <c r="BQ936" i="165" s="1"/>
  <c r="BO188" i="165"/>
  <c r="BI188" i="165"/>
  <c r="BQ188" i="165" s="1"/>
  <c r="BO204" i="165"/>
  <c r="BI204" i="165"/>
  <c r="BQ204" i="165" s="1"/>
  <c r="BO212" i="165"/>
  <c r="BI212" i="165"/>
  <c r="BQ212" i="165" s="1"/>
  <c r="BO220" i="165"/>
  <c r="BI220" i="165"/>
  <c r="BQ220" i="165" s="1"/>
  <c r="BO305" i="165"/>
  <c r="BI305" i="165"/>
  <c r="BQ305" i="165" s="1"/>
  <c r="BO339" i="165"/>
  <c r="BI339" i="165"/>
  <c r="BQ339" i="165" s="1"/>
  <c r="BO346" i="165"/>
  <c r="BI346" i="165"/>
  <c r="BQ346" i="165" s="1"/>
  <c r="BO819" i="165"/>
  <c r="BI819" i="165"/>
  <c r="BQ819" i="165" s="1"/>
  <c r="AJ1565" i="165"/>
  <c r="AM1569" i="165" s="1"/>
  <c r="AN1569" i="165" s="1"/>
  <c r="BO193" i="165"/>
  <c r="BI193" i="165"/>
  <c r="BQ193" i="165" s="1"/>
  <c r="BO216" i="165"/>
  <c r="BI216" i="165"/>
  <c r="BQ216" i="165" s="1"/>
  <c r="BO308" i="165"/>
  <c r="BI308" i="165"/>
  <c r="BQ308" i="165" s="1"/>
  <c r="AU1563" i="165"/>
  <c r="AY1563" i="165"/>
  <c r="BO147" i="165"/>
  <c r="BI147" i="165"/>
  <c r="BQ147" i="165" s="1"/>
  <c r="BO191" i="165"/>
  <c r="BI191" i="165"/>
  <c r="BQ191" i="165" s="1"/>
  <c r="BO206" i="165"/>
  <c r="BI206" i="165"/>
  <c r="BQ206" i="165" s="1"/>
  <c r="BO214" i="165"/>
  <c r="BI214" i="165"/>
  <c r="BQ214" i="165" s="1"/>
  <c r="BO222" i="165"/>
  <c r="BI222" i="165"/>
  <c r="BQ222" i="165" s="1"/>
  <c r="BO310" i="165"/>
  <c r="BI310" i="165"/>
  <c r="BQ310" i="165" s="1"/>
  <c r="BO660" i="165"/>
  <c r="BI660" i="165"/>
  <c r="BQ660" i="165" s="1"/>
  <c r="BO763" i="165"/>
  <c r="BI763" i="165"/>
  <c r="BQ763" i="165" s="1"/>
  <c r="BO148" i="165"/>
  <c r="BI148" i="165"/>
  <c r="BQ148" i="165" s="1"/>
  <c r="BO192" i="165"/>
  <c r="BI192" i="165"/>
  <c r="BQ192" i="165" s="1"/>
  <c r="BO207" i="165"/>
  <c r="BI207" i="165"/>
  <c r="BQ207" i="165" s="1"/>
  <c r="BO215" i="165"/>
  <c r="BI215" i="165"/>
  <c r="BQ215" i="165" s="1"/>
  <c r="BO223" i="165"/>
  <c r="BI223" i="165"/>
  <c r="BQ223" i="165" s="1"/>
  <c r="BO304" i="165"/>
  <c r="BI304" i="165"/>
  <c r="BQ304" i="165" s="1"/>
  <c r="BI498" i="165"/>
  <c r="BQ498" i="165" s="1"/>
  <c r="BO498" i="165"/>
  <c r="BO765" i="165"/>
  <c r="BI765" i="165"/>
  <c r="BQ765" i="165" s="1"/>
  <c r="BO642" i="165"/>
  <c r="BI642" i="165"/>
  <c r="BQ642" i="165" s="1"/>
  <c r="BO761" i="165"/>
  <c r="BI761" i="165"/>
  <c r="BQ761" i="165" s="1"/>
  <c r="BO149" i="165"/>
  <c r="BI149" i="165"/>
  <c r="BQ149" i="165" s="1"/>
  <c r="BO208" i="165"/>
  <c r="BI208" i="165"/>
  <c r="BQ208" i="165" s="1"/>
  <c r="BO268" i="165"/>
  <c r="BI268" i="165"/>
  <c r="BQ268" i="165" s="1"/>
  <c r="BO342" i="165"/>
  <c r="BI342" i="165"/>
  <c r="BQ342" i="165" s="1"/>
  <c r="D501" i="165"/>
  <c r="BQ501" i="165"/>
  <c r="BO766" i="165"/>
  <c r="BI766" i="165"/>
  <c r="BQ766" i="165" s="1"/>
  <c r="BO831" i="165"/>
  <c r="BI831" i="165"/>
  <c r="BQ831" i="165" s="1"/>
  <c r="BO937" i="165"/>
  <c r="BI937" i="165"/>
  <c r="BQ937" i="165" s="1"/>
  <c r="BO194" i="165"/>
  <c r="BI194" i="165"/>
  <c r="BQ194" i="165" s="1"/>
  <c r="BO209" i="165"/>
  <c r="BI209" i="165"/>
  <c r="BQ209" i="165" s="1"/>
  <c r="BO217" i="165"/>
  <c r="BI217" i="165"/>
  <c r="BQ217" i="165" s="1"/>
  <c r="BO306" i="165"/>
  <c r="BI306" i="165"/>
  <c r="BQ306" i="165" s="1"/>
  <c r="BO340" i="165"/>
  <c r="BI340" i="165"/>
  <c r="BQ340" i="165" s="1"/>
  <c r="BO643" i="165"/>
  <c r="BI643" i="165"/>
  <c r="BQ643" i="165" s="1"/>
  <c r="BO940" i="165"/>
  <c r="BI940" i="165"/>
  <c r="BQ940" i="165" s="1"/>
  <c r="BO958" i="165"/>
  <c r="BI958" i="165"/>
  <c r="BQ958" i="165" s="1"/>
  <c r="BL46" i="165"/>
  <c r="BA147" i="165"/>
  <c r="AY998" i="165"/>
  <c r="BO959" i="165"/>
  <c r="BI959" i="165"/>
  <c r="BQ959" i="165" s="1"/>
  <c r="BO661" i="165"/>
  <c r="BI661" i="165"/>
  <c r="BQ661" i="165" s="1"/>
  <c r="BO960" i="165"/>
  <c r="BI960" i="165"/>
  <c r="BQ960" i="165" s="1"/>
  <c r="D46" i="159"/>
  <c r="M122" i="147"/>
  <c r="M123" i="147" s="1"/>
  <c r="M124" i="147" s="1"/>
  <c r="M125" i="147" s="1"/>
  <c r="M126" i="147" s="1"/>
  <c r="M127" i="147" s="1"/>
  <c r="M128" i="147" s="1"/>
  <c r="M129" i="147" s="1"/>
  <c r="M130" i="147" s="1"/>
  <c r="M131" i="147" s="1"/>
  <c r="M132" i="147" s="1"/>
  <c r="M133" i="147" s="1"/>
  <c r="L24" i="169" l="1"/>
  <c r="N25" i="169"/>
  <c r="N24" i="169"/>
  <c r="I24" i="169"/>
  <c r="D26" i="169"/>
  <c r="E25" i="169"/>
  <c r="I25" i="169" s="1"/>
  <c r="G26" i="169"/>
  <c r="H25" i="169"/>
  <c r="K25" i="169"/>
  <c r="AU1568" i="165"/>
  <c r="AI1565" i="165"/>
  <c r="AM1568" i="165" s="1"/>
  <c r="AT1565" i="165"/>
  <c r="AT1569" i="165" s="1"/>
  <c r="AU1565" i="165"/>
  <c r="AT1570" i="165" s="1"/>
  <c r="AU1570" i="165" s="1"/>
  <c r="D45" i="159"/>
  <c r="L122" i="148"/>
  <c r="L123" i="148" s="1"/>
  <c r="L124" i="148" s="1"/>
  <c r="L125" i="148" s="1"/>
  <c r="L126" i="148" s="1"/>
  <c r="L127" i="148" s="1"/>
  <c r="L128" i="148" s="1"/>
  <c r="L129" i="148" s="1"/>
  <c r="L130" i="148" s="1"/>
  <c r="L131" i="148" s="1"/>
  <c r="L132" i="148" s="1"/>
  <c r="L133" i="148" s="1"/>
  <c r="L25" i="169" l="1"/>
  <c r="M25" i="169" s="1"/>
  <c r="M24" i="169"/>
  <c r="D27" i="169"/>
  <c r="E26" i="169"/>
  <c r="G27" i="169"/>
  <c r="H26" i="169"/>
  <c r="K26" i="169"/>
  <c r="AT1571" i="165"/>
  <c r="AU1569" i="165"/>
  <c r="AU1571" i="165"/>
  <c r="AM1571" i="165"/>
  <c r="AN1568" i="165"/>
  <c r="AN1571" i="165" s="1"/>
  <c r="K60" i="164"/>
  <c r="K61" i="164" s="1"/>
  <c r="K62" i="164" s="1"/>
  <c r="K63" i="164" s="1"/>
  <c r="K64" i="164" s="1"/>
  <c r="K65" i="164" s="1"/>
  <c r="K69" i="164" s="1"/>
  <c r="K70" i="164" s="1"/>
  <c r="K71" i="164" s="1"/>
  <c r="K72" i="164" s="1"/>
  <c r="K73" i="164" s="1"/>
  <c r="K74" i="164" s="1"/>
  <c r="K75" i="164" s="1"/>
  <c r="K76" i="164" s="1"/>
  <c r="K77" i="164" s="1"/>
  <c r="K78" i="164" s="1"/>
  <c r="K79" i="164" s="1"/>
  <c r="K80" i="164" s="1"/>
  <c r="L26" i="169" l="1"/>
  <c r="N26" i="169"/>
  <c r="I26" i="169"/>
  <c r="G28" i="169"/>
  <c r="H27" i="169"/>
  <c r="D28" i="169"/>
  <c r="E27" i="169"/>
  <c r="K27" i="169"/>
  <c r="I19" i="164"/>
  <c r="K55" i="164"/>
  <c r="K56" i="164" s="1"/>
  <c r="K47" i="164"/>
  <c r="K48" i="164" s="1"/>
  <c r="K49" i="164" s="1"/>
  <c r="K50" i="164" s="1"/>
  <c r="K51" i="164" s="1"/>
  <c r="K52" i="164" s="1"/>
  <c r="B93" i="164"/>
  <c r="B92" i="164"/>
  <c r="B91" i="164"/>
  <c r="B90" i="164"/>
  <c r="B89" i="164"/>
  <c r="B88" i="164"/>
  <c r="B87" i="164"/>
  <c r="B86" i="164"/>
  <c r="B85" i="164"/>
  <c r="B84" i="164"/>
  <c r="B83" i="164"/>
  <c r="B82" i="164"/>
  <c r="B81" i="164"/>
  <c r="B80" i="164"/>
  <c r="B79" i="164"/>
  <c r="B78" i="164"/>
  <c r="B77" i="164"/>
  <c r="B76" i="164"/>
  <c r="B75" i="164"/>
  <c r="B74" i="164"/>
  <c r="B73" i="164"/>
  <c r="B72" i="164"/>
  <c r="B71" i="164"/>
  <c r="G70" i="164"/>
  <c r="G71" i="164" s="1"/>
  <c r="G72" i="164" s="1"/>
  <c r="G73" i="164" s="1"/>
  <c r="G74" i="164" s="1"/>
  <c r="G75" i="164" s="1"/>
  <c r="G76" i="164" s="1"/>
  <c r="G77" i="164" s="1"/>
  <c r="G78" i="164" s="1"/>
  <c r="G79" i="164" s="1"/>
  <c r="G80" i="164" s="1"/>
  <c r="G81" i="164" s="1"/>
  <c r="G82" i="164" s="1"/>
  <c r="G83" i="164" s="1"/>
  <c r="G84" i="164" s="1"/>
  <c r="G85" i="164" s="1"/>
  <c r="G86" i="164" s="1"/>
  <c r="G87" i="164" s="1"/>
  <c r="G88" i="164" s="1"/>
  <c r="G89" i="164" s="1"/>
  <c r="G90" i="164" s="1"/>
  <c r="G91" i="164" s="1"/>
  <c r="G92" i="164" s="1"/>
  <c r="G93" i="164" s="1"/>
  <c r="G94" i="164" s="1"/>
  <c r="G95" i="164" s="1"/>
  <c r="G96" i="164" s="1"/>
  <c r="G97" i="164" s="1"/>
  <c r="G98" i="164" s="1"/>
  <c r="B70" i="164"/>
  <c r="B69" i="164"/>
  <c r="B68" i="164"/>
  <c r="B67" i="164"/>
  <c r="B66" i="164"/>
  <c r="B65" i="164"/>
  <c r="B64" i="164"/>
  <c r="B63" i="164"/>
  <c r="B62" i="164"/>
  <c r="B61" i="164"/>
  <c r="B60" i="164"/>
  <c r="B59" i="164"/>
  <c r="B58" i="164"/>
  <c r="B57" i="164"/>
  <c r="B56" i="164"/>
  <c r="B55" i="164"/>
  <c r="B54" i="164"/>
  <c r="B53" i="164"/>
  <c r="B52" i="164"/>
  <c r="B51" i="164"/>
  <c r="B50" i="164"/>
  <c r="B49" i="164"/>
  <c r="B48" i="164"/>
  <c r="B47" i="164"/>
  <c r="B46" i="164"/>
  <c r="B45" i="164"/>
  <c r="K44" i="164"/>
  <c r="B44" i="164"/>
  <c r="K43" i="164"/>
  <c r="B43" i="164"/>
  <c r="K42" i="164"/>
  <c r="B42" i="164"/>
  <c r="K41" i="164"/>
  <c r="B41" i="164"/>
  <c r="K40" i="164"/>
  <c r="B40" i="164"/>
  <c r="K39" i="164"/>
  <c r="B39" i="164"/>
  <c r="K38" i="164"/>
  <c r="B38" i="164"/>
  <c r="B37" i="164"/>
  <c r="B36" i="164"/>
  <c r="B35" i="164"/>
  <c r="B34" i="164"/>
  <c r="B33" i="164"/>
  <c r="B32" i="164"/>
  <c r="B31" i="164"/>
  <c r="B30" i="164"/>
  <c r="B29" i="164"/>
  <c r="B28" i="164"/>
  <c r="B27" i="164"/>
  <c r="B26" i="164"/>
  <c r="B25" i="164"/>
  <c r="B24" i="164"/>
  <c r="B23" i="164"/>
  <c r="B22" i="164"/>
  <c r="B21" i="164"/>
  <c r="B20" i="164"/>
  <c r="L19" i="164"/>
  <c r="L20" i="164" s="1"/>
  <c r="L21" i="164" s="1"/>
  <c r="L22" i="164" s="1"/>
  <c r="L23" i="164" s="1"/>
  <c r="L24" i="164" s="1"/>
  <c r="L25" i="164" s="1"/>
  <c r="L26" i="164" s="1"/>
  <c r="L27" i="164" s="1"/>
  <c r="L28" i="164" s="1"/>
  <c r="L29" i="164" s="1"/>
  <c r="L30" i="164" s="1"/>
  <c r="I20" i="164"/>
  <c r="I21" i="164" s="1"/>
  <c r="I22" i="164" s="1"/>
  <c r="I23" i="164" s="1"/>
  <c r="I24" i="164" s="1"/>
  <c r="I25" i="164" s="1"/>
  <c r="I26" i="164" s="1"/>
  <c r="I27" i="164" s="1"/>
  <c r="I28" i="164" s="1"/>
  <c r="I29" i="164" s="1"/>
  <c r="I30" i="164" s="1"/>
  <c r="F19" i="164"/>
  <c r="F20" i="164" s="1"/>
  <c r="F21" i="164" s="1"/>
  <c r="F22" i="164" s="1"/>
  <c r="F23" i="164" s="1"/>
  <c r="F24" i="164" s="1"/>
  <c r="F25" i="164" s="1"/>
  <c r="F26" i="164" s="1"/>
  <c r="F27" i="164" s="1"/>
  <c r="F28" i="164" s="1"/>
  <c r="F29" i="164" s="1"/>
  <c r="F30" i="164" s="1"/>
  <c r="F31" i="164" s="1"/>
  <c r="F32" i="164" s="1"/>
  <c r="F33" i="164" s="1"/>
  <c r="F34" i="164" s="1"/>
  <c r="F35" i="164" s="1"/>
  <c r="F36" i="164" s="1"/>
  <c r="F37" i="164" s="1"/>
  <c r="F38" i="164" s="1"/>
  <c r="F39" i="164" s="1"/>
  <c r="F40" i="164" s="1"/>
  <c r="F41" i="164" s="1"/>
  <c r="F42" i="164" s="1"/>
  <c r="F43" i="164" s="1"/>
  <c r="F44" i="164" s="1"/>
  <c r="F45" i="164" s="1"/>
  <c r="F46" i="164" s="1"/>
  <c r="F47" i="164" s="1"/>
  <c r="F48" i="164" s="1"/>
  <c r="F49" i="164" s="1"/>
  <c r="F50" i="164" s="1"/>
  <c r="F51" i="164" s="1"/>
  <c r="F52" i="164" s="1"/>
  <c r="F53" i="164" s="1"/>
  <c r="F54" i="164" s="1"/>
  <c r="F55" i="164" s="1"/>
  <c r="F56" i="164" s="1"/>
  <c r="F57" i="164" s="1"/>
  <c r="F58" i="164" s="1"/>
  <c r="F59" i="164" s="1"/>
  <c r="F60" i="164" s="1"/>
  <c r="F61" i="164" s="1"/>
  <c r="F62" i="164" s="1"/>
  <c r="F63" i="164" s="1"/>
  <c r="F64" i="164" s="1"/>
  <c r="F65" i="164" s="1"/>
  <c r="F66" i="164" s="1"/>
  <c r="F67" i="164" s="1"/>
  <c r="F68" i="164" s="1"/>
  <c r="F69" i="164" s="1"/>
  <c r="F70" i="164" s="1"/>
  <c r="F71" i="164" s="1"/>
  <c r="F72" i="164" s="1"/>
  <c r="F73" i="164" s="1"/>
  <c r="F74" i="164" s="1"/>
  <c r="F75" i="164" s="1"/>
  <c r="F76" i="164" s="1"/>
  <c r="F77" i="164" s="1"/>
  <c r="F78" i="164" s="1"/>
  <c r="F79" i="164" s="1"/>
  <c r="F80" i="164" s="1"/>
  <c r="F81" i="164" s="1"/>
  <c r="F82" i="164" s="1"/>
  <c r="F83" i="164" s="1"/>
  <c r="F84" i="164" s="1"/>
  <c r="F85" i="164" s="1"/>
  <c r="F86" i="164" s="1"/>
  <c r="F87" i="164" s="1"/>
  <c r="F88" i="164" s="1"/>
  <c r="F89" i="164" s="1"/>
  <c r="F90" i="164" s="1"/>
  <c r="F91" i="164" s="1"/>
  <c r="F92" i="164" s="1"/>
  <c r="F93" i="164" s="1"/>
  <c r="F94" i="164" s="1"/>
  <c r="F95" i="164" s="1"/>
  <c r="F96" i="164" s="1"/>
  <c r="F97" i="164" s="1"/>
  <c r="F98" i="164" s="1"/>
  <c r="D19" i="164"/>
  <c r="D20" i="164" s="1"/>
  <c r="B19" i="164"/>
  <c r="H18" i="164"/>
  <c r="J18" i="164" s="1"/>
  <c r="M18" i="164" s="1"/>
  <c r="B18" i="164"/>
  <c r="L27" i="169" l="1"/>
  <c r="M26" i="169"/>
  <c r="N27" i="169"/>
  <c r="D29" i="169"/>
  <c r="E28" i="169"/>
  <c r="I27" i="169"/>
  <c r="M27" i="169" s="1"/>
  <c r="G29" i="169"/>
  <c r="H28" i="169"/>
  <c r="K28" i="169"/>
  <c r="L31" i="164"/>
  <c r="Q30" i="164"/>
  <c r="I31" i="164"/>
  <c r="I32" i="164" s="1"/>
  <c r="I33" i="164" s="1"/>
  <c r="I34" i="164" s="1"/>
  <c r="I35" i="164" s="1"/>
  <c r="I36" i="164" s="1"/>
  <c r="I37" i="164" s="1"/>
  <c r="I38" i="164" s="1"/>
  <c r="I39" i="164" s="1"/>
  <c r="I40" i="164" s="1"/>
  <c r="I41" i="164" s="1"/>
  <c r="I42" i="164" s="1"/>
  <c r="I43" i="164" s="1"/>
  <c r="I44" i="164" s="1"/>
  <c r="D21" i="164"/>
  <c r="H20" i="164"/>
  <c r="J20" i="164" s="1"/>
  <c r="M20" i="164" s="1"/>
  <c r="H19" i="164"/>
  <c r="J19" i="164" s="1"/>
  <c r="M19" i="164" s="1"/>
  <c r="L28" i="169" l="1"/>
  <c r="N28" i="169"/>
  <c r="N29" i="169"/>
  <c r="I28" i="169"/>
  <c r="G30" i="169"/>
  <c r="H29" i="169"/>
  <c r="D30" i="169"/>
  <c r="E29" i="169"/>
  <c r="K29" i="169"/>
  <c r="H21" i="164"/>
  <c r="J21" i="164" s="1"/>
  <c r="M21" i="164" s="1"/>
  <c r="D22" i="164"/>
  <c r="L32" i="164"/>
  <c r="Q31" i="164"/>
  <c r="L29" i="169" l="1"/>
  <c r="M28" i="169"/>
  <c r="I29" i="169"/>
  <c r="G31" i="169"/>
  <c r="H30" i="169"/>
  <c r="D31" i="169"/>
  <c r="E30" i="169"/>
  <c r="K30" i="169"/>
  <c r="L33" i="164"/>
  <c r="Q32" i="164"/>
  <c r="H22" i="164"/>
  <c r="J22" i="164" s="1"/>
  <c r="M22" i="164" s="1"/>
  <c r="D23" i="164"/>
  <c r="L30" i="169" l="1"/>
  <c r="N30" i="169"/>
  <c r="N31" i="169"/>
  <c r="M29" i="169"/>
  <c r="I30" i="169"/>
  <c r="M30" i="169" s="1"/>
  <c r="G32" i="169"/>
  <c r="H31" i="169"/>
  <c r="D32" i="169"/>
  <c r="E31" i="169"/>
  <c r="K31" i="169"/>
  <c r="H23" i="164"/>
  <c r="J23" i="164" s="1"/>
  <c r="M23" i="164" s="1"/>
  <c r="D24" i="164"/>
  <c r="L34" i="164"/>
  <c r="Q33" i="164"/>
  <c r="L31" i="169" l="1"/>
  <c r="N32" i="169"/>
  <c r="I31" i="169"/>
  <c r="M31" i="169" s="1"/>
  <c r="E28" i="159" s="1"/>
  <c r="G33" i="169"/>
  <c r="H32" i="169"/>
  <c r="D33" i="169"/>
  <c r="E32" i="169"/>
  <c r="K32" i="169"/>
  <c r="Q34" i="164"/>
  <c r="L35" i="164"/>
  <c r="H24" i="164"/>
  <c r="J24" i="164" s="1"/>
  <c r="M24" i="164" s="1"/>
  <c r="D25" i="164"/>
  <c r="L32" i="169" l="1"/>
  <c r="N33" i="169"/>
  <c r="I32" i="169"/>
  <c r="M32" i="169" s="1"/>
  <c r="G34" i="169"/>
  <c r="H33" i="169"/>
  <c r="D34" i="169"/>
  <c r="E33" i="169"/>
  <c r="K33" i="169"/>
  <c r="H25" i="164"/>
  <c r="J25" i="164" s="1"/>
  <c r="M25" i="164" s="1"/>
  <c r="D26" i="164"/>
  <c r="L36" i="164"/>
  <c r="Q35" i="164"/>
  <c r="L33" i="169" l="1"/>
  <c r="N34" i="169"/>
  <c r="I33" i="169"/>
  <c r="M33" i="169" s="1"/>
  <c r="G35" i="169"/>
  <c r="H34" i="169"/>
  <c r="D35" i="169"/>
  <c r="E34" i="169"/>
  <c r="F28" i="159"/>
  <c r="K34" i="169"/>
  <c r="Q36" i="164"/>
  <c r="L37" i="164"/>
  <c r="H26" i="164"/>
  <c r="J26" i="164" s="1"/>
  <c r="M26" i="164" s="1"/>
  <c r="D27" i="164"/>
  <c r="L34" i="169" l="1"/>
  <c r="N35" i="169"/>
  <c r="I34" i="169"/>
  <c r="M34" i="169" s="1"/>
  <c r="G36" i="169"/>
  <c r="H35" i="169"/>
  <c r="D36" i="169"/>
  <c r="E35" i="169"/>
  <c r="K35" i="169"/>
  <c r="H27" i="164"/>
  <c r="J27" i="164" s="1"/>
  <c r="M27" i="164" s="1"/>
  <c r="D28" i="164"/>
  <c r="L38" i="164"/>
  <c r="Q37" i="164"/>
  <c r="L35" i="169" l="1"/>
  <c r="N36" i="169"/>
  <c r="I35" i="169"/>
  <c r="M35" i="169" s="1"/>
  <c r="G37" i="169"/>
  <c r="H36" i="169"/>
  <c r="D37" i="169"/>
  <c r="E36" i="169"/>
  <c r="K36" i="169"/>
  <c r="L39" i="164"/>
  <c r="Q38" i="164"/>
  <c r="H28" i="164"/>
  <c r="J28" i="164" s="1"/>
  <c r="M28" i="164" s="1"/>
  <c r="D29" i="164"/>
  <c r="L36" i="169" l="1"/>
  <c r="N37" i="169"/>
  <c r="I36" i="169"/>
  <c r="M36" i="169" s="1"/>
  <c r="G38" i="169"/>
  <c r="H37" i="169"/>
  <c r="D38" i="169"/>
  <c r="E37" i="169"/>
  <c r="K37" i="169"/>
  <c r="H29" i="164"/>
  <c r="J29" i="164" s="1"/>
  <c r="M29" i="164" s="1"/>
  <c r="D30" i="164"/>
  <c r="Q39" i="164"/>
  <c r="L40" i="164"/>
  <c r="L37" i="169" l="1"/>
  <c r="N38" i="169"/>
  <c r="I37" i="169"/>
  <c r="M37" i="169" s="1"/>
  <c r="G39" i="169"/>
  <c r="H38" i="169"/>
  <c r="D39" i="169"/>
  <c r="E38" i="169"/>
  <c r="K38" i="169"/>
  <c r="D31" i="164"/>
  <c r="H30" i="164"/>
  <c r="L41" i="164"/>
  <c r="Q40" i="164"/>
  <c r="L38" i="169" l="1"/>
  <c r="N39" i="169"/>
  <c r="I38" i="169"/>
  <c r="M38" i="169" s="1"/>
  <c r="G40" i="169"/>
  <c r="H39" i="169"/>
  <c r="D40" i="169"/>
  <c r="E39" i="169"/>
  <c r="K39" i="169"/>
  <c r="J30" i="164"/>
  <c r="M30" i="164" s="1"/>
  <c r="L42" i="164"/>
  <c r="Q41" i="164"/>
  <c r="H31" i="164"/>
  <c r="J31" i="164" s="1"/>
  <c r="M31" i="164" s="1"/>
  <c r="D32" i="164"/>
  <c r="L39" i="169" l="1"/>
  <c r="N40" i="169"/>
  <c r="I39" i="169"/>
  <c r="M39" i="169" s="1"/>
  <c r="G41" i="169"/>
  <c r="H40" i="169"/>
  <c r="D41" i="169"/>
  <c r="E40" i="169"/>
  <c r="K40" i="169"/>
  <c r="L43" i="164"/>
  <c r="Q42" i="164"/>
  <c r="H32" i="164"/>
  <c r="J32" i="164" s="1"/>
  <c r="M32" i="164" s="1"/>
  <c r="D33" i="164"/>
  <c r="O31" i="164"/>
  <c r="O30" i="164"/>
  <c r="L40" i="169" l="1"/>
  <c r="N41" i="169"/>
  <c r="I40" i="169"/>
  <c r="M40" i="169" s="1"/>
  <c r="G42" i="169"/>
  <c r="H41" i="169"/>
  <c r="D42" i="169"/>
  <c r="E41" i="169"/>
  <c r="K41" i="169"/>
  <c r="D34" i="164"/>
  <c r="H33" i="164"/>
  <c r="J33" i="164" s="1"/>
  <c r="M33" i="164" s="1"/>
  <c r="O32" i="164"/>
  <c r="L44" i="164"/>
  <c r="Q43" i="164"/>
  <c r="L41" i="169" l="1"/>
  <c r="N42" i="169"/>
  <c r="I41" i="169"/>
  <c r="M41" i="169" s="1"/>
  <c r="G43" i="169"/>
  <c r="H42" i="169"/>
  <c r="D43" i="169"/>
  <c r="E42" i="169"/>
  <c r="K42" i="169"/>
  <c r="O33" i="164"/>
  <c r="L45" i="164"/>
  <c r="Q44" i="164"/>
  <c r="D35" i="164"/>
  <c r="H34" i="164"/>
  <c r="J34" i="164" s="1"/>
  <c r="M34" i="164" s="1"/>
  <c r="L42" i="169" l="1"/>
  <c r="I42" i="169"/>
  <c r="M42" i="169" s="1"/>
  <c r="G44" i="169"/>
  <c r="H43" i="169"/>
  <c r="D44" i="169"/>
  <c r="E43" i="169"/>
  <c r="K43" i="169"/>
  <c r="N43" i="169" s="1"/>
  <c r="Q45" i="164"/>
  <c r="O34" i="164"/>
  <c r="H35" i="164"/>
  <c r="J35" i="164" s="1"/>
  <c r="M35" i="164" s="1"/>
  <c r="D36" i="164"/>
  <c r="L43" i="169" l="1"/>
  <c r="N44" i="169"/>
  <c r="I43" i="169"/>
  <c r="M43" i="169" s="1"/>
  <c r="G45" i="169"/>
  <c r="H44" i="169"/>
  <c r="D45" i="169"/>
  <c r="E44" i="169"/>
  <c r="K44" i="169"/>
  <c r="O35" i="164"/>
  <c r="D37" i="164"/>
  <c r="H36" i="164"/>
  <c r="J36" i="164" s="1"/>
  <c r="M36" i="164" s="1"/>
  <c r="L44" i="169" l="1"/>
  <c r="N45" i="169"/>
  <c r="I44" i="169"/>
  <c r="M44" i="169" s="1"/>
  <c r="G46" i="169"/>
  <c r="H45" i="169"/>
  <c r="D46" i="169"/>
  <c r="E45" i="169"/>
  <c r="K45" i="169"/>
  <c r="O36" i="164"/>
  <c r="D38" i="164"/>
  <c r="H37" i="164"/>
  <c r="J37" i="164" s="1"/>
  <c r="M37" i="164" s="1"/>
  <c r="L45" i="169" l="1"/>
  <c r="N46" i="169"/>
  <c r="I45" i="169"/>
  <c r="M45" i="169" s="1"/>
  <c r="G47" i="169"/>
  <c r="H46" i="169"/>
  <c r="D47" i="169"/>
  <c r="E46" i="169"/>
  <c r="K46" i="169"/>
  <c r="O37" i="164"/>
  <c r="H38" i="164"/>
  <c r="J38" i="164" s="1"/>
  <c r="M38" i="164" s="1"/>
  <c r="D39" i="164"/>
  <c r="L46" i="169" l="1"/>
  <c r="N47" i="169"/>
  <c r="I46" i="169"/>
  <c r="M46" i="169" s="1"/>
  <c r="G48" i="169"/>
  <c r="H47" i="169"/>
  <c r="D48" i="169"/>
  <c r="E47" i="169"/>
  <c r="K47" i="169"/>
  <c r="D40" i="164"/>
  <c r="H39" i="164"/>
  <c r="J39" i="164" s="1"/>
  <c r="M39" i="164" s="1"/>
  <c r="O38" i="164"/>
  <c r="L47" i="169" l="1"/>
  <c r="N48" i="169"/>
  <c r="I47" i="169"/>
  <c r="M47" i="169" s="1"/>
  <c r="G49" i="169"/>
  <c r="H48" i="169"/>
  <c r="D49" i="169"/>
  <c r="E48" i="169"/>
  <c r="K48" i="169"/>
  <c r="L48" i="169" s="1"/>
  <c r="O39" i="164"/>
  <c r="D41" i="164"/>
  <c r="H40" i="164"/>
  <c r="J40" i="164" s="1"/>
  <c r="M40" i="164" s="1"/>
  <c r="D50" i="169" l="1"/>
  <c r="E49" i="169"/>
  <c r="G50" i="169"/>
  <c r="H49" i="169"/>
  <c r="I48" i="169"/>
  <c r="M48" i="169" s="1"/>
  <c r="K49" i="169"/>
  <c r="L49" i="169" s="1"/>
  <c r="O40" i="164"/>
  <c r="H41" i="164"/>
  <c r="J41" i="164" s="1"/>
  <c r="M41" i="164" s="1"/>
  <c r="D42" i="164"/>
  <c r="N49" i="169" l="1"/>
  <c r="G51" i="169"/>
  <c r="H50" i="169"/>
  <c r="I49" i="169"/>
  <c r="M49" i="169" s="1"/>
  <c r="D51" i="169"/>
  <c r="E50" i="169"/>
  <c r="K50" i="169"/>
  <c r="L50" i="169" s="1"/>
  <c r="O41" i="164"/>
  <c r="H42" i="164"/>
  <c r="J42" i="164" s="1"/>
  <c r="M42" i="164" s="1"/>
  <c r="D43" i="164"/>
  <c r="N50" i="169" l="1"/>
  <c r="D52" i="169"/>
  <c r="E51" i="169"/>
  <c r="I51" i="169" s="1"/>
  <c r="I50" i="169"/>
  <c r="M50" i="169" s="1"/>
  <c r="G52" i="169"/>
  <c r="H51" i="169"/>
  <c r="K51" i="169"/>
  <c r="L51" i="169" s="1"/>
  <c r="O42" i="164"/>
  <c r="D44" i="164"/>
  <c r="H43" i="164"/>
  <c r="J43" i="164" s="1"/>
  <c r="M43" i="164" s="1"/>
  <c r="M51" i="169" l="1"/>
  <c r="N51" i="169"/>
  <c r="G53" i="169"/>
  <c r="H52" i="169"/>
  <c r="D53" i="169"/>
  <c r="E52" i="169"/>
  <c r="I52" i="169" s="1"/>
  <c r="K52" i="169"/>
  <c r="L52" i="169" s="1"/>
  <c r="O43" i="164"/>
  <c r="H44" i="164"/>
  <c r="J44" i="164" s="1"/>
  <c r="M44" i="164" s="1"/>
  <c r="M52" i="169" l="1"/>
  <c r="N52" i="169"/>
  <c r="D54" i="169"/>
  <c r="E53" i="169"/>
  <c r="G54" i="169"/>
  <c r="H53" i="169"/>
  <c r="K53" i="169"/>
  <c r="L53" i="169" s="1"/>
  <c r="O44" i="164"/>
  <c r="D46" i="164"/>
  <c r="H45" i="164"/>
  <c r="N53" i="169" l="1"/>
  <c r="G55" i="169"/>
  <c r="H54" i="169"/>
  <c r="I53" i="169"/>
  <c r="M53" i="169" s="1"/>
  <c r="D55" i="169"/>
  <c r="E54" i="169"/>
  <c r="K54" i="169"/>
  <c r="L54" i="169" s="1"/>
  <c r="D86" i="169"/>
  <c r="J45" i="164"/>
  <c r="H46" i="164"/>
  <c r="D47" i="164"/>
  <c r="N54" i="169" l="1"/>
  <c r="D56" i="169"/>
  <c r="E55" i="169"/>
  <c r="I55" i="169" s="1"/>
  <c r="I54" i="169"/>
  <c r="M54" i="169" s="1"/>
  <c r="G56" i="169"/>
  <c r="H55" i="169"/>
  <c r="K55" i="169"/>
  <c r="L55" i="169" s="1"/>
  <c r="D87" i="169"/>
  <c r="E86" i="169"/>
  <c r="G86" i="169"/>
  <c r="K86" i="169"/>
  <c r="H47" i="164"/>
  <c r="D48" i="164"/>
  <c r="M45" i="164"/>
  <c r="M55" i="169" l="1"/>
  <c r="N55" i="169"/>
  <c r="G57" i="169"/>
  <c r="H56" i="169"/>
  <c r="D57" i="169"/>
  <c r="E56" i="169"/>
  <c r="I56" i="169" s="1"/>
  <c r="K56" i="169"/>
  <c r="L56" i="169" s="1"/>
  <c r="K87" i="169"/>
  <c r="L86" i="169"/>
  <c r="G87" i="169"/>
  <c r="H86" i="169"/>
  <c r="I86" i="169" s="1"/>
  <c r="D88" i="169"/>
  <c r="E87" i="169"/>
  <c r="N86" i="169"/>
  <c r="O45" i="164"/>
  <c r="H48" i="164"/>
  <c r="D49" i="164"/>
  <c r="L46" i="164"/>
  <c r="I17" i="164"/>
  <c r="I46" i="164"/>
  <c r="M56" i="169" l="1"/>
  <c r="N56" i="169"/>
  <c r="D58" i="169"/>
  <c r="E57" i="169"/>
  <c r="G58" i="169"/>
  <c r="H57" i="169"/>
  <c r="K57" i="169"/>
  <c r="L57" i="169" s="1"/>
  <c r="G88" i="169"/>
  <c r="H87" i="169"/>
  <c r="I87" i="169" s="1"/>
  <c r="D89" i="169"/>
  <c r="E88" i="169"/>
  <c r="M86" i="169"/>
  <c r="K88" i="169"/>
  <c r="L87" i="169"/>
  <c r="N87" i="169"/>
  <c r="Q46" i="164"/>
  <c r="L47" i="164"/>
  <c r="I47" i="164"/>
  <c r="J46" i="164"/>
  <c r="M46" i="164" s="1"/>
  <c r="H49" i="164"/>
  <c r="D50" i="164"/>
  <c r="N57" i="169" l="1"/>
  <c r="I57" i="169"/>
  <c r="M57" i="169" s="1"/>
  <c r="G59" i="169"/>
  <c r="H58" i="169"/>
  <c r="D59" i="169"/>
  <c r="E59" i="169" s="1"/>
  <c r="E58" i="169"/>
  <c r="K58" i="169"/>
  <c r="L58" i="169" s="1"/>
  <c r="K89" i="169"/>
  <c r="L88" i="169"/>
  <c r="M87" i="169"/>
  <c r="N88" i="169"/>
  <c r="G89" i="169"/>
  <c r="H88" i="169"/>
  <c r="I88" i="169" s="1"/>
  <c r="D90" i="169"/>
  <c r="E89" i="169"/>
  <c r="Q47" i="164"/>
  <c r="H50" i="164"/>
  <c r="D51" i="164"/>
  <c r="L48" i="164"/>
  <c r="O46" i="164"/>
  <c r="I48" i="164"/>
  <c r="J47" i="164"/>
  <c r="M47" i="164" s="1"/>
  <c r="N58" i="169" l="1"/>
  <c r="H59" i="169"/>
  <c r="I59" i="169" s="1"/>
  <c r="M59" i="169" s="1"/>
  <c r="N59" i="169"/>
  <c r="I58" i="169"/>
  <c r="M58" i="169" s="1"/>
  <c r="K59" i="169"/>
  <c r="L59" i="169" s="1"/>
  <c r="G90" i="169"/>
  <c r="H89" i="169"/>
  <c r="I89" i="169" s="1"/>
  <c r="N89" i="169"/>
  <c r="K90" i="169"/>
  <c r="L89" i="169"/>
  <c r="M88" i="169"/>
  <c r="D91" i="169"/>
  <c r="E90" i="169"/>
  <c r="Q48" i="164"/>
  <c r="O47" i="164"/>
  <c r="H51" i="164"/>
  <c r="D52" i="164"/>
  <c r="L49" i="164"/>
  <c r="I49" i="164"/>
  <c r="J48" i="164"/>
  <c r="M48" i="164" s="1"/>
  <c r="N90" i="169" l="1"/>
  <c r="K91" i="169"/>
  <c r="L90" i="169"/>
  <c r="G91" i="169"/>
  <c r="H90" i="169"/>
  <c r="I90" i="169" s="1"/>
  <c r="M89" i="169"/>
  <c r="D92" i="169"/>
  <c r="E91" i="169"/>
  <c r="Q49" i="164"/>
  <c r="O48" i="164"/>
  <c r="L50" i="164"/>
  <c r="I50" i="164"/>
  <c r="J49" i="164"/>
  <c r="M49" i="164" s="1"/>
  <c r="H52" i="164"/>
  <c r="D53" i="164"/>
  <c r="N91" i="169" l="1"/>
  <c r="M90" i="169"/>
  <c r="K92" i="169"/>
  <c r="L91" i="169"/>
  <c r="D93" i="169"/>
  <c r="E92" i="169"/>
  <c r="G92" i="169"/>
  <c r="H91" i="169"/>
  <c r="I91" i="169" s="1"/>
  <c r="Q50" i="164"/>
  <c r="I51" i="164"/>
  <c r="J50" i="164"/>
  <c r="M50" i="164" s="1"/>
  <c r="H53" i="164"/>
  <c r="D54" i="164"/>
  <c r="O49" i="164"/>
  <c r="L51" i="164"/>
  <c r="N92" i="169" l="1"/>
  <c r="M91" i="169"/>
  <c r="K93" i="169"/>
  <c r="L92" i="169"/>
  <c r="G93" i="169"/>
  <c r="H92" i="169"/>
  <c r="I92" i="169" s="1"/>
  <c r="D94" i="169"/>
  <c r="E93" i="169"/>
  <c r="Q51" i="164"/>
  <c r="I52" i="164"/>
  <c r="J51" i="164"/>
  <c r="M51" i="164" s="1"/>
  <c r="O50" i="164"/>
  <c r="L52" i="164"/>
  <c r="H54" i="164"/>
  <c r="D55" i="164"/>
  <c r="K94" i="169" l="1"/>
  <c r="L93" i="169"/>
  <c r="D95" i="169"/>
  <c r="E94" i="169"/>
  <c r="G94" i="169"/>
  <c r="H93" i="169"/>
  <c r="I93" i="169" s="1"/>
  <c r="N93" i="169"/>
  <c r="M92" i="169"/>
  <c r="Q52" i="164"/>
  <c r="I53" i="164"/>
  <c r="J52" i="164"/>
  <c r="M52" i="164" s="1"/>
  <c r="O51" i="164"/>
  <c r="H55" i="164"/>
  <c r="D56" i="164"/>
  <c r="L53" i="164"/>
  <c r="N94" i="169" l="1"/>
  <c r="M93" i="169"/>
  <c r="K95" i="169"/>
  <c r="L94" i="169"/>
  <c r="G95" i="169"/>
  <c r="H94" i="169"/>
  <c r="I94" i="169" s="1"/>
  <c r="D96" i="169"/>
  <c r="E95" i="169"/>
  <c r="Q53" i="164"/>
  <c r="H56" i="164"/>
  <c r="D57" i="164"/>
  <c r="I54" i="164"/>
  <c r="J53" i="164"/>
  <c r="M53" i="164" s="1"/>
  <c r="O52" i="164"/>
  <c r="L54" i="164"/>
  <c r="N95" i="169" l="1"/>
  <c r="K96" i="169"/>
  <c r="L95" i="169"/>
  <c r="G96" i="169"/>
  <c r="H95" i="169"/>
  <c r="I95" i="169" s="1"/>
  <c r="D97" i="169"/>
  <c r="E96" i="169"/>
  <c r="M94" i="169"/>
  <c r="Q54" i="164"/>
  <c r="O53" i="164"/>
  <c r="L55" i="164"/>
  <c r="I55" i="164"/>
  <c r="J54" i="164"/>
  <c r="M54" i="164" s="1"/>
  <c r="H57" i="164"/>
  <c r="D58" i="164"/>
  <c r="M95" i="169" l="1"/>
  <c r="K97" i="169"/>
  <c r="L96" i="169"/>
  <c r="N96" i="169"/>
  <c r="G97" i="169"/>
  <c r="H96" i="169"/>
  <c r="I96" i="169" s="1"/>
  <c r="D98" i="169"/>
  <c r="E97" i="169"/>
  <c r="Q55" i="164"/>
  <c r="I56" i="164"/>
  <c r="J55" i="164"/>
  <c r="M55" i="164" s="1"/>
  <c r="H58" i="164"/>
  <c r="D59" i="164"/>
  <c r="L56" i="164"/>
  <c r="O54" i="164"/>
  <c r="M96" i="169" l="1"/>
  <c r="D99" i="169"/>
  <c r="E98" i="169"/>
  <c r="K98" i="169"/>
  <c r="L97" i="169"/>
  <c r="G98" i="169"/>
  <c r="H97" i="169"/>
  <c r="I97" i="169" s="1"/>
  <c r="N97" i="169"/>
  <c r="Q56" i="164"/>
  <c r="H59" i="164"/>
  <c r="D60" i="164"/>
  <c r="O55" i="164"/>
  <c r="L57" i="164"/>
  <c r="I57" i="164"/>
  <c r="J56" i="164"/>
  <c r="M56" i="164" s="1"/>
  <c r="N98" i="169" l="1"/>
  <c r="M97" i="169"/>
  <c r="K99" i="169"/>
  <c r="L98" i="169"/>
  <c r="D100" i="169"/>
  <c r="E99" i="169"/>
  <c r="G99" i="169"/>
  <c r="H98" i="169"/>
  <c r="I98" i="169" s="1"/>
  <c r="L58" i="164"/>
  <c r="Q57" i="164"/>
  <c r="O56" i="164"/>
  <c r="H60" i="164"/>
  <c r="D61" i="164"/>
  <c r="I58" i="164"/>
  <c r="J57" i="164"/>
  <c r="M57" i="164" s="1"/>
  <c r="N99" i="169" l="1"/>
  <c r="M98" i="169"/>
  <c r="K100" i="169"/>
  <c r="L99" i="169"/>
  <c r="G100" i="169"/>
  <c r="H99" i="169"/>
  <c r="I99" i="169" s="1"/>
  <c r="D101" i="169"/>
  <c r="E100" i="169"/>
  <c r="I59" i="164"/>
  <c r="J58" i="164"/>
  <c r="M58" i="164" s="1"/>
  <c r="P60" i="164"/>
  <c r="H61" i="164"/>
  <c r="D62" i="164"/>
  <c r="L59" i="164"/>
  <c r="Q58" i="164"/>
  <c r="O57" i="164"/>
  <c r="N100" i="169" l="1"/>
  <c r="M99" i="169"/>
  <c r="K101" i="169"/>
  <c r="L100" i="169"/>
  <c r="D102" i="169"/>
  <c r="E101" i="169"/>
  <c r="G101" i="169"/>
  <c r="H100" i="169"/>
  <c r="I100" i="169" s="1"/>
  <c r="P61" i="164"/>
  <c r="H62" i="164"/>
  <c r="D63" i="164"/>
  <c r="O58" i="164"/>
  <c r="L60" i="164"/>
  <c r="Q59" i="164"/>
  <c r="I60" i="164"/>
  <c r="J59" i="164"/>
  <c r="M59" i="164" s="1"/>
  <c r="M100" i="169" l="1"/>
  <c r="G102" i="169"/>
  <c r="H101" i="169"/>
  <c r="I101" i="169" s="1"/>
  <c r="N101" i="169"/>
  <c r="K102" i="169"/>
  <c r="L101" i="169"/>
  <c r="D103" i="169"/>
  <c r="E102" i="169"/>
  <c r="O59" i="164"/>
  <c r="Q60" i="164"/>
  <c r="H63" i="164"/>
  <c r="D64" i="164"/>
  <c r="I61" i="164"/>
  <c r="J60" i="164"/>
  <c r="M60" i="164" s="1"/>
  <c r="P62" i="164"/>
  <c r="L61" i="164"/>
  <c r="M101" i="169" l="1"/>
  <c r="D104" i="169"/>
  <c r="E103" i="169"/>
  <c r="K103" i="169"/>
  <c r="L102" i="169"/>
  <c r="G103" i="169"/>
  <c r="H102" i="169"/>
  <c r="I102" i="169" s="1"/>
  <c r="N102" i="169"/>
  <c r="Q61" i="164"/>
  <c r="I62" i="164"/>
  <c r="J61" i="164"/>
  <c r="M61" i="164" s="1"/>
  <c r="P63" i="164"/>
  <c r="L62" i="164"/>
  <c r="H64" i="164"/>
  <c r="D65" i="164"/>
  <c r="O60" i="164"/>
  <c r="N103" i="169" l="1"/>
  <c r="K104" i="169"/>
  <c r="L103" i="169"/>
  <c r="M102" i="169"/>
  <c r="G104" i="169"/>
  <c r="H103" i="169"/>
  <c r="I103" i="169" s="1"/>
  <c r="D105" i="169"/>
  <c r="E104" i="169"/>
  <c r="Q62" i="164"/>
  <c r="H65" i="164"/>
  <c r="D66" i="164"/>
  <c r="O61" i="164"/>
  <c r="I63" i="164"/>
  <c r="J62" i="164"/>
  <c r="M62" i="164" s="1"/>
  <c r="P64" i="164"/>
  <c r="L63" i="164"/>
  <c r="M103" i="169" l="1"/>
  <c r="D106" i="169"/>
  <c r="E105" i="169"/>
  <c r="G105" i="169"/>
  <c r="H104" i="169"/>
  <c r="I104" i="169" s="1"/>
  <c r="K105" i="169"/>
  <c r="L104" i="169"/>
  <c r="N104" i="169"/>
  <c r="Q63" i="164"/>
  <c r="P65" i="164"/>
  <c r="L64" i="164"/>
  <c r="O62" i="164"/>
  <c r="I64" i="164"/>
  <c r="J63" i="164"/>
  <c r="M63" i="164" s="1"/>
  <c r="D67" i="164"/>
  <c r="H66" i="164"/>
  <c r="M104" i="169" l="1"/>
  <c r="G106" i="169"/>
  <c r="H105" i="169"/>
  <c r="I105" i="169" s="1"/>
  <c r="N105" i="169"/>
  <c r="K106" i="169"/>
  <c r="L105" i="169"/>
  <c r="D107" i="169"/>
  <c r="E106" i="169"/>
  <c r="Q64" i="164"/>
  <c r="I65" i="164"/>
  <c r="J64" i="164"/>
  <c r="M64" i="164" s="1"/>
  <c r="P66" i="164"/>
  <c r="L65" i="164"/>
  <c r="D68" i="164"/>
  <c r="H67" i="164"/>
  <c r="O63" i="164"/>
  <c r="M105" i="169" l="1"/>
  <c r="D108" i="169"/>
  <c r="E107" i="169"/>
  <c r="K107" i="169"/>
  <c r="L106" i="169"/>
  <c r="G107" i="169"/>
  <c r="H106" i="169"/>
  <c r="I106" i="169" s="1"/>
  <c r="N106" i="169"/>
  <c r="Q65" i="164"/>
  <c r="D69" i="164"/>
  <c r="H68" i="164"/>
  <c r="O64" i="164"/>
  <c r="I66" i="164"/>
  <c r="J65" i="164"/>
  <c r="M65" i="164" s="1"/>
  <c r="P67" i="164"/>
  <c r="L66" i="164"/>
  <c r="N107" i="169" l="1"/>
  <c r="K108" i="169"/>
  <c r="L107" i="169"/>
  <c r="G108" i="169"/>
  <c r="H107" i="169"/>
  <c r="I107" i="169" s="1"/>
  <c r="D109" i="169"/>
  <c r="E108" i="169"/>
  <c r="M106" i="169"/>
  <c r="Q66" i="164"/>
  <c r="O65" i="164"/>
  <c r="I67" i="164"/>
  <c r="J66" i="164"/>
  <c r="M66" i="164" s="1"/>
  <c r="H69" i="164"/>
  <c r="D70" i="164"/>
  <c r="P68" i="164"/>
  <c r="L67" i="164"/>
  <c r="N108" i="169" l="1"/>
  <c r="M107" i="169"/>
  <c r="K109" i="169"/>
  <c r="L108" i="169"/>
  <c r="D110" i="169"/>
  <c r="E109" i="169"/>
  <c r="G109" i="169"/>
  <c r="H108" i="169"/>
  <c r="I108" i="169" s="1"/>
  <c r="Q67" i="164"/>
  <c r="O66" i="164"/>
  <c r="P69" i="164"/>
  <c r="L68" i="164"/>
  <c r="I68" i="164"/>
  <c r="J67" i="164"/>
  <c r="M67" i="164" s="1"/>
  <c r="D71" i="164"/>
  <c r="H70" i="164"/>
  <c r="K110" i="169" l="1"/>
  <c r="L109" i="169"/>
  <c r="D111" i="169"/>
  <c r="E110" i="169"/>
  <c r="N109" i="169"/>
  <c r="G110" i="169"/>
  <c r="H109" i="169"/>
  <c r="I109" i="169" s="1"/>
  <c r="M108" i="169"/>
  <c r="I69" i="164"/>
  <c r="Q68" i="164"/>
  <c r="O67" i="164"/>
  <c r="J68" i="164"/>
  <c r="M68" i="164" s="1"/>
  <c r="D72" i="164"/>
  <c r="H71" i="164"/>
  <c r="P70" i="164"/>
  <c r="L69" i="164"/>
  <c r="G111" i="169" l="1"/>
  <c r="H110" i="169"/>
  <c r="I110" i="169" s="1"/>
  <c r="D112" i="169"/>
  <c r="E111" i="169"/>
  <c r="N110" i="169"/>
  <c r="M109" i="169"/>
  <c r="K111" i="169"/>
  <c r="L110" i="169"/>
  <c r="Q69" i="164"/>
  <c r="L70" i="164"/>
  <c r="P71" i="164"/>
  <c r="O68" i="164"/>
  <c r="H72" i="164"/>
  <c r="D73" i="164"/>
  <c r="I70" i="164"/>
  <c r="J69" i="164"/>
  <c r="M69" i="164" s="1"/>
  <c r="N111" i="169" l="1"/>
  <c r="M110" i="169"/>
  <c r="D113" i="169"/>
  <c r="E112" i="169"/>
  <c r="K112" i="169"/>
  <c r="L111" i="169"/>
  <c r="G112" i="169"/>
  <c r="H111" i="169"/>
  <c r="I111" i="169" s="1"/>
  <c r="Q70" i="164"/>
  <c r="P72" i="164"/>
  <c r="L71" i="164"/>
  <c r="I71" i="164"/>
  <c r="J70" i="164"/>
  <c r="M70" i="164" s="1"/>
  <c r="H73" i="164"/>
  <c r="D74" i="164"/>
  <c r="O69" i="164"/>
  <c r="G113" i="169" l="1"/>
  <c r="H112" i="169"/>
  <c r="I112" i="169" s="1"/>
  <c r="D114" i="169"/>
  <c r="E113" i="169"/>
  <c r="M111" i="169"/>
  <c r="N112" i="169"/>
  <c r="K113" i="169"/>
  <c r="L112" i="169"/>
  <c r="L72" i="164"/>
  <c r="Q71" i="164"/>
  <c r="P73" i="164"/>
  <c r="O70" i="164"/>
  <c r="I72" i="164"/>
  <c r="J71" i="164"/>
  <c r="M71" i="164" s="1"/>
  <c r="D75" i="164"/>
  <c r="H74" i="164"/>
  <c r="N113" i="169" l="1"/>
  <c r="D115" i="169"/>
  <c r="E114" i="169"/>
  <c r="M112" i="169"/>
  <c r="K114" i="169"/>
  <c r="L113" i="169"/>
  <c r="G114" i="169"/>
  <c r="H113" i="169"/>
  <c r="I113" i="169" s="1"/>
  <c r="P74" i="164"/>
  <c r="L73" i="164"/>
  <c r="D76" i="164"/>
  <c r="H75" i="164"/>
  <c r="H100" i="164" s="1"/>
  <c r="O71" i="164"/>
  <c r="I73" i="164"/>
  <c r="J72" i="164"/>
  <c r="M72" i="164" s="1"/>
  <c r="Q72" i="164"/>
  <c r="G115" i="169" l="1"/>
  <c r="H114" i="169"/>
  <c r="I114" i="169" s="1"/>
  <c r="M113" i="169"/>
  <c r="D116" i="169"/>
  <c r="E115" i="169"/>
  <c r="K115" i="169"/>
  <c r="L114" i="169"/>
  <c r="N114" i="169"/>
  <c r="Q73" i="164"/>
  <c r="I74" i="164"/>
  <c r="J73" i="164"/>
  <c r="M73" i="164" s="1"/>
  <c r="H76" i="164"/>
  <c r="D77" i="164"/>
  <c r="L74" i="164"/>
  <c r="P75" i="164"/>
  <c r="P99" i="164" s="1"/>
  <c r="D47" i="159" s="1"/>
  <c r="O72" i="164"/>
  <c r="K116" i="169" l="1"/>
  <c r="L115" i="169"/>
  <c r="N115" i="169"/>
  <c r="M114" i="169"/>
  <c r="D117" i="169"/>
  <c r="E116" i="169"/>
  <c r="G116" i="169"/>
  <c r="H115" i="169"/>
  <c r="I115" i="169" s="1"/>
  <c r="Q74" i="164"/>
  <c r="P76" i="164"/>
  <c r="L75" i="164"/>
  <c r="O73" i="164"/>
  <c r="I75" i="164"/>
  <c r="I100" i="164" s="1"/>
  <c r="J74" i="164"/>
  <c r="M74" i="164" s="1"/>
  <c r="H77" i="164"/>
  <c r="D78" i="164"/>
  <c r="N116" i="169" l="1"/>
  <c r="G117" i="169"/>
  <c r="H116" i="169"/>
  <c r="I116" i="169" s="1"/>
  <c r="D118" i="169"/>
  <c r="E117" i="169"/>
  <c r="M115" i="169"/>
  <c r="K117" i="169"/>
  <c r="L116" i="169"/>
  <c r="C81" i="162"/>
  <c r="C82" i="162" s="1"/>
  <c r="L100" i="164"/>
  <c r="Q75" i="164"/>
  <c r="O74" i="164"/>
  <c r="I76" i="164"/>
  <c r="J75" i="164"/>
  <c r="M75" i="164" s="1"/>
  <c r="P77" i="164"/>
  <c r="L76" i="164"/>
  <c r="D79" i="164"/>
  <c r="K118" i="169" l="1"/>
  <c r="L117" i="169"/>
  <c r="D119" i="169"/>
  <c r="E118" i="169"/>
  <c r="M116" i="169"/>
  <c r="N117" i="169"/>
  <c r="G118" i="169"/>
  <c r="H117" i="169"/>
  <c r="I117" i="169" s="1"/>
  <c r="Q76" i="164"/>
  <c r="P78" i="164"/>
  <c r="L77" i="164"/>
  <c r="O75" i="164"/>
  <c r="D80" i="164"/>
  <c r="H79" i="164"/>
  <c r="I77" i="164"/>
  <c r="J76" i="164"/>
  <c r="M76" i="164" s="1"/>
  <c r="N118" i="169" l="1"/>
  <c r="D120" i="169"/>
  <c r="E119" i="169"/>
  <c r="M117" i="169"/>
  <c r="G119" i="169"/>
  <c r="H118" i="169"/>
  <c r="I118" i="169" s="1"/>
  <c r="K119" i="169"/>
  <c r="L118" i="169"/>
  <c r="Q77" i="164"/>
  <c r="O76" i="164"/>
  <c r="I78" i="164"/>
  <c r="J77" i="164"/>
  <c r="M77" i="164" s="1"/>
  <c r="H80" i="164"/>
  <c r="D81" i="164"/>
  <c r="P79" i="164"/>
  <c r="N119" i="169" l="1"/>
  <c r="K120" i="169"/>
  <c r="L120" i="169" s="1"/>
  <c r="L119" i="169"/>
  <c r="M118" i="169"/>
  <c r="G120" i="169"/>
  <c r="H120" i="169" s="1"/>
  <c r="H119" i="169"/>
  <c r="I119" i="169" s="1"/>
  <c r="E120" i="169"/>
  <c r="Q78" i="164"/>
  <c r="O77" i="164"/>
  <c r="H81" i="164"/>
  <c r="D82" i="164"/>
  <c r="P80" i="164"/>
  <c r="L79" i="164"/>
  <c r="I79" i="164"/>
  <c r="J78" i="164"/>
  <c r="M78" i="164" s="1"/>
  <c r="I120" i="169" l="1"/>
  <c r="M120" i="169" s="1"/>
  <c r="N120" i="169"/>
  <c r="M119" i="169"/>
  <c r="E47" i="159"/>
  <c r="L80" i="164"/>
  <c r="K81" i="164" s="1"/>
  <c r="Q79" i="164"/>
  <c r="O78" i="164"/>
  <c r="I80" i="164"/>
  <c r="I81" i="164" s="1"/>
  <c r="I82" i="164" s="1"/>
  <c r="I83" i="164" s="1"/>
  <c r="I84" i="164" s="1"/>
  <c r="I85" i="164" s="1"/>
  <c r="I86" i="164" s="1"/>
  <c r="I87" i="164" s="1"/>
  <c r="I88" i="164" s="1"/>
  <c r="I89" i="164" s="1"/>
  <c r="I90" i="164" s="1"/>
  <c r="I91" i="164" s="1"/>
  <c r="I92" i="164" s="1"/>
  <c r="J79" i="164"/>
  <c r="M79" i="164" s="1"/>
  <c r="D83" i="164"/>
  <c r="H82" i="164"/>
  <c r="F47" i="159" l="1"/>
  <c r="J80" i="164"/>
  <c r="M80" i="164" s="1"/>
  <c r="O79" i="164"/>
  <c r="D84" i="164"/>
  <c r="H83" i="164"/>
  <c r="L81" i="164"/>
  <c r="L82" i="164" s="1"/>
  <c r="Q80" i="164"/>
  <c r="O80" i="164" l="1"/>
  <c r="Q81" i="164"/>
  <c r="D85" i="164"/>
  <c r="H84" i="164"/>
  <c r="J81" i="164"/>
  <c r="M81" i="164" s="1"/>
  <c r="J82" i="164" l="1"/>
  <c r="M82" i="164" s="1"/>
  <c r="O82" i="164" s="1"/>
  <c r="D86" i="164"/>
  <c r="H85" i="164"/>
  <c r="O81" i="164"/>
  <c r="Q82" i="164"/>
  <c r="L83" i="164"/>
  <c r="D87" i="164" l="1"/>
  <c r="H86" i="164"/>
  <c r="Q83" i="164"/>
  <c r="L84" i="164"/>
  <c r="J83" i="164"/>
  <c r="M83" i="164" s="1"/>
  <c r="O83" i="164" s="1"/>
  <c r="Q84" i="164" l="1"/>
  <c r="L85" i="164"/>
  <c r="J84" i="164"/>
  <c r="M84" i="164" s="1"/>
  <c r="O84" i="164" s="1"/>
  <c r="D88" i="164"/>
  <c r="H87" i="164"/>
  <c r="J85" i="164" l="1"/>
  <c r="M85" i="164" s="1"/>
  <c r="O85" i="164" s="1"/>
  <c r="D89" i="164"/>
  <c r="H88" i="164"/>
  <c r="Q85" i="164"/>
  <c r="L86" i="164"/>
  <c r="J86" i="164" l="1"/>
  <c r="M86" i="164" s="1"/>
  <c r="O86" i="164" s="1"/>
  <c r="D90" i="164"/>
  <c r="H89" i="164"/>
  <c r="Q86" i="164"/>
  <c r="L87" i="164"/>
  <c r="Q87" i="164" s="1"/>
  <c r="D91" i="164" l="1"/>
  <c r="H90" i="164"/>
  <c r="L88" i="164"/>
  <c r="J87" i="164"/>
  <c r="M87" i="164" s="1"/>
  <c r="O87" i="164" s="1"/>
  <c r="J88" i="164" l="1"/>
  <c r="M88" i="164" s="1"/>
  <c r="O88" i="164" s="1"/>
  <c r="D92" i="164"/>
  <c r="H91" i="164"/>
  <c r="Q88" i="164"/>
  <c r="L89" i="164"/>
  <c r="Q89" i="164" l="1"/>
  <c r="L90" i="164"/>
  <c r="J89" i="164"/>
  <c r="M89" i="164" s="1"/>
  <c r="O89" i="164" s="1"/>
  <c r="D93" i="164"/>
  <c r="H92" i="164"/>
  <c r="H93" i="164" l="1"/>
  <c r="D94" i="164"/>
  <c r="J90" i="164"/>
  <c r="M90" i="164" s="1"/>
  <c r="O90" i="164" s="1"/>
  <c r="Q90" i="164"/>
  <c r="L91" i="164"/>
  <c r="D95" i="164" l="1"/>
  <c r="H94" i="164"/>
  <c r="Q91" i="164"/>
  <c r="L92" i="164"/>
  <c r="J91" i="164"/>
  <c r="M91" i="164" s="1"/>
  <c r="O91" i="164" s="1"/>
  <c r="H95" i="164" l="1"/>
  <c r="D96" i="164"/>
  <c r="I93" i="164"/>
  <c r="J92" i="164"/>
  <c r="M92" i="164" s="1"/>
  <c r="O92" i="164" s="1"/>
  <c r="Q92" i="164"/>
  <c r="L93" i="164"/>
  <c r="J93" i="164" l="1"/>
  <c r="M93" i="164" s="1"/>
  <c r="O93" i="164" s="1"/>
  <c r="I94" i="164"/>
  <c r="Q93" i="164"/>
  <c r="L94" i="164"/>
  <c r="H96" i="164"/>
  <c r="D97" i="164"/>
  <c r="Q94" i="164" l="1"/>
  <c r="L95" i="164"/>
  <c r="H97" i="164"/>
  <c r="D98" i="164"/>
  <c r="H98" i="164" s="1"/>
  <c r="H102" i="164" s="1"/>
  <c r="I95" i="164"/>
  <c r="J94" i="164"/>
  <c r="M94" i="164" s="1"/>
  <c r="O94" i="164" s="1"/>
  <c r="J89" i="156"/>
  <c r="J90" i="156"/>
  <c r="J91" i="156"/>
  <c r="J94" i="156"/>
  <c r="J95" i="156"/>
  <c r="J96" i="156"/>
  <c r="J97" i="156"/>
  <c r="J98" i="156"/>
  <c r="L88" i="148"/>
  <c r="L89" i="148"/>
  <c r="L90" i="148"/>
  <c r="L91" i="148"/>
  <c r="L92" i="148"/>
  <c r="L94" i="148"/>
  <c r="L95" i="148"/>
  <c r="L96" i="148"/>
  <c r="L97" i="148"/>
  <c r="L98" i="148"/>
  <c r="L99" i="148"/>
  <c r="L103" i="135"/>
  <c r="L104" i="135"/>
  <c r="L105" i="135"/>
  <c r="L106" i="135"/>
  <c r="L107" i="135"/>
  <c r="L108" i="135"/>
  <c r="Q95" i="164" l="1"/>
  <c r="L96" i="164"/>
  <c r="I96" i="164"/>
  <c r="J95" i="164"/>
  <c r="M95" i="164" s="1"/>
  <c r="O95" i="164" s="1"/>
  <c r="A14" i="159"/>
  <c r="Q96" i="164" l="1"/>
  <c r="L97" i="164"/>
  <c r="I97" i="164"/>
  <c r="J96" i="164"/>
  <c r="M96" i="164" s="1"/>
  <c r="O96" i="164" s="1"/>
  <c r="E48" i="159"/>
  <c r="E46" i="159"/>
  <c r="E43" i="159"/>
  <c r="E42" i="159"/>
  <c r="E45" i="159"/>
  <c r="E44" i="159"/>
  <c r="F46" i="159" l="1"/>
  <c r="F45" i="159"/>
  <c r="I98" i="164"/>
  <c r="J97" i="164"/>
  <c r="M97" i="164" s="1"/>
  <c r="O97" i="164" s="1"/>
  <c r="Q97" i="164"/>
  <c r="L98" i="164"/>
  <c r="B48" i="159"/>
  <c r="B46" i="159"/>
  <c r="B45" i="159"/>
  <c r="B44" i="159"/>
  <c r="B43" i="159"/>
  <c r="B42" i="159"/>
  <c r="B41" i="159"/>
  <c r="B37" i="159"/>
  <c r="J98" i="164" l="1"/>
  <c r="I102" i="164"/>
  <c r="Q98" i="164"/>
  <c r="L102" i="164"/>
  <c r="M98" i="164"/>
  <c r="O98" i="164" s="1"/>
  <c r="D81" i="162" s="1"/>
  <c r="J71" i="156"/>
  <c r="J72" i="156"/>
  <c r="J73" i="156"/>
  <c r="J74" i="156"/>
  <c r="J75" i="156"/>
  <c r="J76" i="156"/>
  <c r="J77" i="156"/>
  <c r="J78" i="156"/>
  <c r="J79" i="156"/>
  <c r="J80" i="156"/>
  <c r="J81" i="156"/>
  <c r="J82" i="156"/>
  <c r="J83" i="156"/>
  <c r="J84" i="156"/>
  <c r="J85" i="156"/>
  <c r="J86" i="156"/>
  <c r="J87" i="156"/>
  <c r="J88" i="156"/>
  <c r="H69" i="148"/>
  <c r="L73" i="148"/>
  <c r="L74" i="148"/>
  <c r="L75" i="148"/>
  <c r="L76" i="148"/>
  <c r="L77" i="148"/>
  <c r="L78" i="148"/>
  <c r="L79" i="148"/>
  <c r="L80" i="148"/>
  <c r="L81" i="148"/>
  <c r="L82" i="148"/>
  <c r="L83" i="148"/>
  <c r="L84" i="148"/>
  <c r="L85" i="148"/>
  <c r="L86" i="148"/>
  <c r="L87" i="148"/>
  <c r="E27" i="159" l="1"/>
  <c r="E81" i="162"/>
  <c r="D82" i="162"/>
  <c r="E82" i="162" s="1"/>
  <c r="M4" i="135"/>
  <c r="J70" i="156" l="1"/>
  <c r="H185" i="163" l="1"/>
  <c r="L200" i="163"/>
  <c r="L202" i="163" s="1"/>
  <c r="L204" i="163" s="1"/>
  <c r="H205" i="163"/>
  <c r="H207" i="163"/>
  <c r="K207" i="163"/>
  <c r="K281" i="163" s="1"/>
  <c r="H215" i="163"/>
  <c r="H223" i="163"/>
  <c r="L226" i="163"/>
  <c r="H231" i="163"/>
  <c r="L234" i="163"/>
  <c r="L236" i="163" s="1"/>
  <c r="L238" i="163" s="1"/>
  <c r="H239" i="163"/>
  <c r="H247" i="163"/>
  <c r="L250" i="163"/>
  <c r="L258" i="163"/>
  <c r="L260" i="163" s="1"/>
  <c r="H263" i="163"/>
  <c r="G281" i="163"/>
  <c r="C59" i="162" l="1"/>
  <c r="C58" i="162"/>
  <c r="C57" i="162"/>
  <c r="C56" i="162"/>
  <c r="C51" i="162"/>
  <c r="C50" i="162"/>
  <c r="C49" i="162"/>
  <c r="C44" i="162"/>
  <c r="C43" i="162"/>
  <c r="C38" i="162"/>
  <c r="C34" i="162"/>
  <c r="C30" i="162"/>
  <c r="C16" i="162"/>
  <c r="C18" i="162"/>
  <c r="C19" i="162"/>
  <c r="C15" i="162"/>
  <c r="C14" i="162"/>
  <c r="C11" i="162"/>
  <c r="L70" i="148" l="1"/>
  <c r="L71" i="148"/>
  <c r="L72" i="148"/>
  <c r="L79" i="135" l="1"/>
  <c r="L80" i="135"/>
  <c r="L81" i="135"/>
  <c r="L82" i="135"/>
  <c r="L83" i="135"/>
  <c r="L84" i="135"/>
  <c r="L85" i="135"/>
  <c r="L71" i="147" l="1"/>
  <c r="L70" i="147"/>
  <c r="D59" i="162" l="1"/>
  <c r="D58" i="162"/>
  <c r="D57" i="162"/>
  <c r="D56" i="162"/>
  <c r="D51" i="162"/>
  <c r="D50" i="162"/>
  <c r="D49" i="162"/>
  <c r="D44" i="162"/>
  <c r="D43" i="162"/>
  <c r="D38" i="162"/>
  <c r="D34" i="162"/>
  <c r="D30" i="162"/>
  <c r="D19" i="162"/>
  <c r="D18" i="162"/>
  <c r="D16" i="162"/>
  <c r="D15" i="162"/>
  <c r="D14" i="162"/>
  <c r="D11" i="162"/>
  <c r="D4" i="162"/>
  <c r="C4" i="162"/>
  <c r="L77" i="147" l="1"/>
  <c r="L76" i="147"/>
  <c r="L75" i="147"/>
  <c r="L74" i="147"/>
  <c r="L73" i="147"/>
  <c r="L72" i="147"/>
  <c r="A15" i="159" l="1"/>
  <c r="A16" i="159" s="1"/>
  <c r="A17" i="159" s="1"/>
  <c r="A18" i="159" s="1"/>
  <c r="A19" i="159" s="1"/>
  <c r="A20" i="159" s="1"/>
  <c r="A21" i="159" s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A36" i="159" s="1"/>
  <c r="A37" i="159" l="1"/>
  <c r="N71" i="111"/>
  <c r="H105" i="112" s="1"/>
  <c r="A41" i="159" l="1"/>
  <c r="A42" i="159" s="1"/>
  <c r="A43" i="159" s="1"/>
  <c r="A44" i="159" s="1"/>
  <c r="A45" i="159" s="1"/>
  <c r="A46" i="159" s="1"/>
  <c r="A47" i="159" s="1"/>
  <c r="A48" i="159" s="1"/>
  <c r="A49" i="159" s="1"/>
  <c r="A38" i="159"/>
  <c r="A39" i="159" s="1"/>
  <c r="A40" i="159" s="1"/>
  <c r="N70" i="111"/>
  <c r="H104" i="112" s="1"/>
  <c r="N69" i="111" l="1"/>
  <c r="H103" i="112" l="1"/>
  <c r="N68" i="111" l="1"/>
  <c r="H102" i="112" l="1"/>
  <c r="N67" i="111" l="1"/>
  <c r="H101" i="112" l="1"/>
  <c r="N66" i="111" l="1"/>
  <c r="H100" i="112" s="1"/>
  <c r="N65" i="111" l="1"/>
  <c r="H99" i="112" l="1"/>
  <c r="N64" i="111"/>
  <c r="H98" i="112" s="1"/>
  <c r="N63" i="111" l="1"/>
  <c r="H97" i="112" s="1"/>
  <c r="N62" i="111" l="1"/>
  <c r="H96" i="112" l="1"/>
  <c r="N61" i="111" l="1"/>
  <c r="H95" i="112" l="1"/>
  <c r="N60" i="111" l="1"/>
  <c r="H94" i="112" l="1"/>
  <c r="N59" i="111" l="1"/>
  <c r="H93" i="112" s="1"/>
  <c r="N58" i="111" l="1"/>
  <c r="H92" i="112" s="1"/>
  <c r="N57" i="111" l="1"/>
  <c r="H91" i="112" s="1"/>
  <c r="N56" i="111" l="1"/>
  <c r="H90" i="112" s="1"/>
  <c r="N55" i="111"/>
  <c r="H89" i="112" s="1"/>
  <c r="N54" i="111" l="1"/>
  <c r="H88" i="112" s="1"/>
  <c r="N53" i="111" l="1"/>
  <c r="H87" i="112" s="1"/>
  <c r="N52" i="111" l="1"/>
  <c r="H86" i="112" s="1"/>
  <c r="F23" i="156" l="1"/>
  <c r="F22" i="156"/>
  <c r="J24" i="156" l="1"/>
  <c r="K25" i="134"/>
  <c r="N51" i="111" l="1"/>
  <c r="H85" i="112" s="1"/>
  <c r="N50" i="111" l="1"/>
  <c r="H84" i="112" s="1"/>
  <c r="N49" i="111" l="1"/>
  <c r="H83" i="112" s="1"/>
  <c r="F25" i="156"/>
  <c r="F26" i="156" s="1"/>
  <c r="J26" i="156" s="1"/>
  <c r="F27" i="156" l="1"/>
  <c r="F29" i="156" l="1"/>
  <c r="F30" i="156" s="1"/>
  <c r="F31" i="156" s="1"/>
  <c r="F32" i="156" s="1"/>
  <c r="F28" i="156"/>
  <c r="J28" i="156" s="1"/>
  <c r="D21" i="156"/>
  <c r="F34" i="156" l="1"/>
  <c r="F35" i="156" s="1"/>
  <c r="F36" i="156" s="1"/>
  <c r="F37" i="156" s="1"/>
  <c r="F38" i="156" s="1"/>
  <c r="F39" i="156" s="1"/>
  <c r="F40" i="156" s="1"/>
  <c r="F41" i="156" s="1"/>
  <c r="F42" i="156" s="1"/>
  <c r="F43" i="156" s="1"/>
  <c r="F44" i="156" s="1"/>
  <c r="F45" i="156" s="1"/>
  <c r="F46" i="156" s="1"/>
  <c r="F47" i="156" s="1"/>
  <c r="F48" i="156" s="1"/>
  <c r="F49" i="156" s="1"/>
  <c r="F50" i="156" s="1"/>
  <c r="F51" i="156" s="1"/>
  <c r="F52" i="156" s="1"/>
  <c r="F53" i="156" s="1"/>
  <c r="F54" i="156" s="1"/>
  <c r="F55" i="156" s="1"/>
  <c r="F56" i="156" s="1"/>
  <c r="F57" i="156" s="1"/>
  <c r="F58" i="156" s="1"/>
  <c r="F59" i="156" s="1"/>
  <c r="F60" i="156" s="1"/>
  <c r="F61" i="156" s="1"/>
  <c r="F62" i="156" s="1"/>
  <c r="F63" i="156" s="1"/>
  <c r="F64" i="156" s="1"/>
  <c r="F65" i="156" s="1"/>
  <c r="F33" i="156"/>
  <c r="F19" i="156" l="1"/>
  <c r="J19" i="156" s="1"/>
  <c r="J18" i="156"/>
  <c r="G18" i="156"/>
  <c r="J17" i="156"/>
  <c r="K17" i="156" s="1"/>
  <c r="N17" i="156" s="1"/>
  <c r="I17" i="156"/>
  <c r="G19" i="156" l="1"/>
  <c r="H19" i="156" s="1"/>
  <c r="M17" i="156"/>
  <c r="D18" i="156"/>
  <c r="H18" i="156"/>
  <c r="F20" i="156"/>
  <c r="K18" i="156"/>
  <c r="N18" i="156" s="1"/>
  <c r="I18" i="156" l="1"/>
  <c r="F21" i="156"/>
  <c r="J21" i="156" s="1"/>
  <c r="J20" i="156"/>
  <c r="D19" i="156"/>
  <c r="I19" i="156" s="1"/>
  <c r="G20" i="156"/>
  <c r="K19" i="156"/>
  <c r="N19" i="156" s="1"/>
  <c r="L18" i="156"/>
  <c r="M18" i="156" l="1"/>
  <c r="G21" i="156"/>
  <c r="K20" i="156"/>
  <c r="N20" i="156" s="1"/>
  <c r="L19" i="156"/>
  <c r="M19" i="156" s="1"/>
  <c r="H20" i="156"/>
  <c r="D20" i="156"/>
  <c r="I20" i="156" l="1"/>
  <c r="C22" i="156"/>
  <c r="D22" i="156" s="1"/>
  <c r="H21" i="156"/>
  <c r="K21" i="156"/>
  <c r="L20" i="156"/>
  <c r="M20" i="156" s="1"/>
  <c r="J57" i="156" l="1"/>
  <c r="J55" i="156"/>
  <c r="J53" i="156"/>
  <c r="J51" i="156"/>
  <c r="J49" i="156"/>
  <c r="J45" i="156"/>
  <c r="J43" i="156"/>
  <c r="J41" i="156"/>
  <c r="J39" i="156"/>
  <c r="J37" i="156"/>
  <c r="J33" i="156"/>
  <c r="J31" i="156"/>
  <c r="J58" i="156"/>
  <c r="J56" i="156"/>
  <c r="J54" i="156"/>
  <c r="J52" i="156"/>
  <c r="J50" i="156"/>
  <c r="J48" i="156"/>
  <c r="J46" i="156"/>
  <c r="J44" i="156"/>
  <c r="J42" i="156"/>
  <c r="J40" i="156"/>
  <c r="J38" i="156"/>
  <c r="J36" i="156"/>
  <c r="J34" i="156"/>
  <c r="J32" i="156"/>
  <c r="J29" i="156"/>
  <c r="J27" i="156"/>
  <c r="J25" i="156"/>
  <c r="C23" i="156"/>
  <c r="D23" i="156" s="1"/>
  <c r="J30" i="156"/>
  <c r="L21" i="156"/>
  <c r="I21" i="156"/>
  <c r="N21" i="156"/>
  <c r="M21" i="156" l="1"/>
  <c r="J35" i="156"/>
  <c r="J47" i="156"/>
  <c r="K22" i="156"/>
  <c r="G22" i="156"/>
  <c r="C24" i="156"/>
  <c r="D24" i="156" s="1"/>
  <c r="H22" i="156" l="1"/>
  <c r="I22" i="156" s="1"/>
  <c r="K23" i="156"/>
  <c r="L23" i="156" s="1"/>
  <c r="L22" i="156"/>
  <c r="C25" i="156"/>
  <c r="G23" i="156"/>
  <c r="N22" i="156"/>
  <c r="C26" i="156" l="1"/>
  <c r="D26" i="156" s="1"/>
  <c r="D25" i="156"/>
  <c r="H23" i="156"/>
  <c r="I23" i="156" s="1"/>
  <c r="M22" i="156"/>
  <c r="G24" i="156"/>
  <c r="H24" i="156" s="1"/>
  <c r="N23" i="156"/>
  <c r="K24" i="156"/>
  <c r="G25" i="156" l="1"/>
  <c r="H25" i="156" s="1"/>
  <c r="I24" i="156"/>
  <c r="N24" i="156"/>
  <c r="K25" i="156"/>
  <c r="K26" i="156" s="1"/>
  <c r="K27" i="156" s="1"/>
  <c r="L24" i="156"/>
  <c r="C27" i="156"/>
  <c r="D27" i="156" s="1"/>
  <c r="M23" i="156"/>
  <c r="C28" i="156" l="1"/>
  <c r="D28" i="156" s="1"/>
  <c r="M24" i="156"/>
  <c r="L25" i="156"/>
  <c r="G26" i="156"/>
  <c r="H26" i="156" s="1"/>
  <c r="I25" i="156"/>
  <c r="N25" i="156"/>
  <c r="M25" i="156" l="1"/>
  <c r="L26" i="156"/>
  <c r="G27" i="156"/>
  <c r="H27" i="156" s="1"/>
  <c r="I26" i="156"/>
  <c r="N26" i="156"/>
  <c r="C29" i="156"/>
  <c r="D29" i="156" l="1"/>
  <c r="M26" i="156"/>
  <c r="C30" i="156"/>
  <c r="G28" i="156"/>
  <c r="I27" i="156"/>
  <c r="N27" i="156"/>
  <c r="K28" i="156"/>
  <c r="L27" i="156"/>
  <c r="H28" i="156" l="1"/>
  <c r="I28" i="156" s="1"/>
  <c r="K29" i="156"/>
  <c r="L28" i="156"/>
  <c r="M27" i="156"/>
  <c r="C31" i="156"/>
  <c r="D30" i="156"/>
  <c r="G29" i="156"/>
  <c r="N28" i="156"/>
  <c r="H29" i="156" l="1"/>
  <c r="I29" i="156" s="1"/>
  <c r="M28" i="156"/>
  <c r="G30" i="156"/>
  <c r="H30" i="156" s="1"/>
  <c r="N29" i="156"/>
  <c r="C32" i="156"/>
  <c r="D31" i="156"/>
  <c r="K30" i="156"/>
  <c r="L29" i="156"/>
  <c r="K31" i="156" l="1"/>
  <c r="L30" i="156"/>
  <c r="C33" i="156"/>
  <c r="D33" i="156" s="1"/>
  <c r="D32" i="156"/>
  <c r="G31" i="156"/>
  <c r="I30" i="156"/>
  <c r="N30" i="156"/>
  <c r="M29" i="156"/>
  <c r="H31" i="156" l="1"/>
  <c r="I31" i="156" s="1"/>
  <c r="M30" i="156"/>
  <c r="K32" i="156"/>
  <c r="L31" i="156"/>
  <c r="G32" i="156"/>
  <c r="N31" i="156"/>
  <c r="C34" i="156"/>
  <c r="M31" i="156" l="1"/>
  <c r="K33" i="156"/>
  <c r="L32" i="156"/>
  <c r="C35" i="156"/>
  <c r="D34" i="156"/>
  <c r="G33" i="156"/>
  <c r="H32" i="156"/>
  <c r="I32" i="156" s="1"/>
  <c r="M32" i="156" s="1"/>
  <c r="N32" i="156"/>
  <c r="G34" i="156" l="1"/>
  <c r="H33" i="156"/>
  <c r="I33" i="156" s="1"/>
  <c r="N33" i="156"/>
  <c r="C36" i="156"/>
  <c r="D35" i="156"/>
  <c r="K34" i="156"/>
  <c r="L33" i="156"/>
  <c r="C37" i="156" l="1"/>
  <c r="D36" i="156"/>
  <c r="G35" i="156"/>
  <c r="H34" i="156"/>
  <c r="I34" i="156" s="1"/>
  <c r="N34" i="156"/>
  <c r="K35" i="156"/>
  <c r="L34" i="156"/>
  <c r="M33" i="156"/>
  <c r="M34" i="156" l="1"/>
  <c r="K36" i="156"/>
  <c r="L35" i="156"/>
  <c r="G36" i="156"/>
  <c r="H35" i="156"/>
  <c r="I35" i="156" s="1"/>
  <c r="N35" i="156"/>
  <c r="C38" i="156"/>
  <c r="D37" i="156"/>
  <c r="M35" i="156" l="1"/>
  <c r="C39" i="156"/>
  <c r="D38" i="156"/>
  <c r="G37" i="156"/>
  <c r="H36" i="156"/>
  <c r="I36" i="156" s="1"/>
  <c r="N36" i="156"/>
  <c r="K37" i="156"/>
  <c r="L36" i="156"/>
  <c r="G38" i="156" l="1"/>
  <c r="H37" i="156"/>
  <c r="I37" i="156" s="1"/>
  <c r="N37" i="156"/>
  <c r="C40" i="156"/>
  <c r="D39" i="156"/>
  <c r="K38" i="156"/>
  <c r="L37" i="156"/>
  <c r="M36" i="156"/>
  <c r="K39" i="156" l="1"/>
  <c r="L38" i="156"/>
  <c r="C41" i="156"/>
  <c r="D40" i="156"/>
  <c r="G39" i="156"/>
  <c r="H38" i="156"/>
  <c r="I38" i="156" s="1"/>
  <c r="N38" i="156"/>
  <c r="M37" i="156"/>
  <c r="M38" i="156" l="1"/>
  <c r="K40" i="156"/>
  <c r="L39" i="156"/>
  <c r="G40" i="156"/>
  <c r="H39" i="156"/>
  <c r="I39" i="156" s="1"/>
  <c r="N39" i="156"/>
  <c r="C42" i="156"/>
  <c r="D41" i="156"/>
  <c r="M39" i="156" l="1"/>
  <c r="K41" i="156"/>
  <c r="L40" i="156"/>
  <c r="C43" i="156"/>
  <c r="D42" i="156"/>
  <c r="G41" i="156"/>
  <c r="H40" i="156"/>
  <c r="I40" i="156" s="1"/>
  <c r="N40" i="156"/>
  <c r="M40" i="156" l="1"/>
  <c r="G42" i="156"/>
  <c r="H41" i="156"/>
  <c r="I41" i="156" s="1"/>
  <c r="N41" i="156"/>
  <c r="C44" i="156"/>
  <c r="D43" i="156"/>
  <c r="K42" i="156"/>
  <c r="L41" i="156"/>
  <c r="K43" i="156" l="1"/>
  <c r="L42" i="156"/>
  <c r="C45" i="156"/>
  <c r="D44" i="156"/>
  <c r="G43" i="156"/>
  <c r="H42" i="156"/>
  <c r="I42" i="156" s="1"/>
  <c r="N42" i="156"/>
  <c r="M41" i="156"/>
  <c r="M42" i="156" l="1"/>
  <c r="K44" i="156"/>
  <c r="L43" i="156"/>
  <c r="G44" i="156"/>
  <c r="H43" i="156"/>
  <c r="I43" i="156" s="1"/>
  <c r="N43" i="156"/>
  <c r="C46" i="156"/>
  <c r="D45" i="156"/>
  <c r="M43" i="156" l="1"/>
  <c r="K45" i="156"/>
  <c r="L44" i="156"/>
  <c r="C47" i="156"/>
  <c r="D46" i="156"/>
  <c r="G45" i="156"/>
  <c r="H44" i="156"/>
  <c r="I44" i="156" s="1"/>
  <c r="N44" i="156"/>
  <c r="M44" i="156" l="1"/>
  <c r="G46" i="156"/>
  <c r="H45" i="156"/>
  <c r="I45" i="156" s="1"/>
  <c r="N45" i="156"/>
  <c r="C48" i="156"/>
  <c r="D47" i="156"/>
  <c r="K46" i="156"/>
  <c r="L45" i="156"/>
  <c r="M45" i="156" l="1"/>
  <c r="C49" i="156"/>
  <c r="D48" i="156"/>
  <c r="G47" i="156"/>
  <c r="H46" i="156"/>
  <c r="I46" i="156" s="1"/>
  <c r="N46" i="156"/>
  <c r="K47" i="156"/>
  <c r="L46" i="156"/>
  <c r="M46" i="156" l="1"/>
  <c r="K48" i="156"/>
  <c r="L47" i="156"/>
  <c r="G48" i="156"/>
  <c r="H47" i="156"/>
  <c r="I47" i="156" s="1"/>
  <c r="N47" i="156"/>
  <c r="C50" i="156"/>
  <c r="D49" i="156"/>
  <c r="M47" i="156" l="1"/>
  <c r="C51" i="156"/>
  <c r="D50" i="156"/>
  <c r="G49" i="156"/>
  <c r="H48" i="156"/>
  <c r="I48" i="156" s="1"/>
  <c r="N48" i="156"/>
  <c r="K49" i="156"/>
  <c r="L48" i="156"/>
  <c r="M48" i="156" l="1"/>
  <c r="K50" i="156"/>
  <c r="L49" i="156"/>
  <c r="G50" i="156"/>
  <c r="H49" i="156"/>
  <c r="I49" i="156" s="1"/>
  <c r="N49" i="156"/>
  <c r="C52" i="156"/>
  <c r="D51" i="156"/>
  <c r="M49" i="156" l="1"/>
  <c r="C53" i="156"/>
  <c r="D52" i="156"/>
  <c r="G51" i="156"/>
  <c r="H50" i="156"/>
  <c r="I50" i="156" s="1"/>
  <c r="N50" i="156"/>
  <c r="K51" i="156"/>
  <c r="L50" i="156"/>
  <c r="M50" i="156" l="1"/>
  <c r="C54" i="156"/>
  <c r="D53" i="156"/>
  <c r="K52" i="156"/>
  <c r="L51" i="156"/>
  <c r="G52" i="156"/>
  <c r="H51" i="156"/>
  <c r="I51" i="156" s="1"/>
  <c r="N51" i="156"/>
  <c r="M51" i="156" l="1"/>
  <c r="K53" i="156"/>
  <c r="L52" i="156"/>
  <c r="G53" i="156"/>
  <c r="H52" i="156"/>
  <c r="I52" i="156" s="1"/>
  <c r="N52" i="156"/>
  <c r="C55" i="156"/>
  <c r="D54" i="156"/>
  <c r="M52" i="156" l="1"/>
  <c r="C56" i="156"/>
  <c r="D55" i="156"/>
  <c r="G54" i="156"/>
  <c r="H53" i="156"/>
  <c r="I53" i="156" s="1"/>
  <c r="N53" i="156"/>
  <c r="K54" i="156"/>
  <c r="L53" i="156"/>
  <c r="M53" i="156" l="1"/>
  <c r="C57" i="156"/>
  <c r="D56" i="156"/>
  <c r="K55" i="156"/>
  <c r="L54" i="156"/>
  <c r="G55" i="156"/>
  <c r="H54" i="156"/>
  <c r="I54" i="156" s="1"/>
  <c r="N54" i="156"/>
  <c r="M54" i="156" l="1"/>
  <c r="G56" i="156"/>
  <c r="H55" i="156"/>
  <c r="I55" i="156" s="1"/>
  <c r="N55" i="156"/>
  <c r="K56" i="156"/>
  <c r="L55" i="156"/>
  <c r="C58" i="156"/>
  <c r="D57" i="156"/>
  <c r="K57" i="156" l="1"/>
  <c r="L56" i="156"/>
  <c r="G57" i="156"/>
  <c r="H56" i="156"/>
  <c r="I56" i="156" s="1"/>
  <c r="N56" i="156"/>
  <c r="C59" i="156"/>
  <c r="D58" i="156"/>
  <c r="M55" i="156"/>
  <c r="M56" i="156" l="1"/>
  <c r="C60" i="156"/>
  <c r="D59" i="156"/>
  <c r="G58" i="156"/>
  <c r="H57" i="156"/>
  <c r="I57" i="156" s="1"/>
  <c r="N57" i="156"/>
  <c r="K58" i="156"/>
  <c r="L57" i="156"/>
  <c r="J59" i="156" l="1"/>
  <c r="K59" i="156" s="1"/>
  <c r="J60" i="156"/>
  <c r="M57" i="156"/>
  <c r="C61" i="156"/>
  <c r="D60" i="156"/>
  <c r="L58" i="156"/>
  <c r="G59" i="156"/>
  <c r="H58" i="156"/>
  <c r="I58" i="156" s="1"/>
  <c r="N58" i="156"/>
  <c r="K60" i="156" l="1"/>
  <c r="M58" i="156"/>
  <c r="G60" i="156"/>
  <c r="H59" i="156"/>
  <c r="I59" i="156" s="1"/>
  <c r="N59" i="156"/>
  <c r="C62" i="156"/>
  <c r="D61" i="156"/>
  <c r="L59" i="156"/>
  <c r="J61" i="156" l="1"/>
  <c r="K61" i="156" s="1"/>
  <c r="J62" i="156"/>
  <c r="L60" i="156"/>
  <c r="C63" i="156"/>
  <c r="D62" i="156"/>
  <c r="G61" i="156"/>
  <c r="H60" i="156"/>
  <c r="I60" i="156" s="1"/>
  <c r="N60" i="156"/>
  <c r="M59" i="156"/>
  <c r="M60" i="156" l="1"/>
  <c r="G62" i="156"/>
  <c r="H61" i="156"/>
  <c r="I61" i="156" s="1"/>
  <c r="N61" i="156"/>
  <c r="K62" i="156"/>
  <c r="L61" i="156"/>
  <c r="C64" i="156"/>
  <c r="D63" i="156"/>
  <c r="J63" i="156" l="1"/>
  <c r="K63" i="156" s="1"/>
  <c r="M61" i="156"/>
  <c r="C65" i="156"/>
  <c r="D64" i="156"/>
  <c r="G63" i="156"/>
  <c r="H62" i="156"/>
  <c r="I62" i="156" s="1"/>
  <c r="N62" i="156"/>
  <c r="L62" i="156"/>
  <c r="J64" i="156" l="1"/>
  <c r="K64" i="156" s="1"/>
  <c r="D48" i="159"/>
  <c r="J65" i="156"/>
  <c r="M62" i="156"/>
  <c r="C66" i="156"/>
  <c r="D65" i="156"/>
  <c r="L63" i="156"/>
  <c r="G64" i="156"/>
  <c r="H63" i="156"/>
  <c r="I63" i="156" s="1"/>
  <c r="N63" i="156"/>
  <c r="F48" i="159" l="1"/>
  <c r="J66" i="156"/>
  <c r="M63" i="156"/>
  <c r="G65" i="156"/>
  <c r="H64" i="156"/>
  <c r="I64" i="156" s="1"/>
  <c r="N64" i="156"/>
  <c r="K65" i="156"/>
  <c r="L64" i="156"/>
  <c r="C67" i="156"/>
  <c r="D66" i="156"/>
  <c r="K66" i="156" l="1"/>
  <c r="L65" i="156"/>
  <c r="G66" i="156"/>
  <c r="H65" i="156"/>
  <c r="I65" i="156" s="1"/>
  <c r="N65" i="156"/>
  <c r="C68" i="156"/>
  <c r="D67" i="156"/>
  <c r="M64" i="156"/>
  <c r="K67" i="156" l="1"/>
  <c r="M65" i="156"/>
  <c r="C69" i="156"/>
  <c r="D68" i="156"/>
  <c r="G67" i="156"/>
  <c r="H66" i="156"/>
  <c r="I66" i="156" s="1"/>
  <c r="N66" i="156"/>
  <c r="L66" i="156"/>
  <c r="M66" i="156" l="1"/>
  <c r="C70" i="156"/>
  <c r="D69" i="156"/>
  <c r="K68" i="156"/>
  <c r="L67" i="156"/>
  <c r="G68" i="156"/>
  <c r="H67" i="156"/>
  <c r="I67" i="156" s="1"/>
  <c r="N67" i="156"/>
  <c r="C71" i="156" l="1"/>
  <c r="K69" i="156"/>
  <c r="K70" i="156" s="1"/>
  <c r="M67" i="156"/>
  <c r="G69" i="156"/>
  <c r="H68" i="156"/>
  <c r="I68" i="156" s="1"/>
  <c r="N68" i="156"/>
  <c r="L68" i="156"/>
  <c r="D70" i="156"/>
  <c r="C72" i="156" l="1"/>
  <c r="D71" i="156"/>
  <c r="L69" i="156"/>
  <c r="G70" i="156"/>
  <c r="H69" i="156"/>
  <c r="I69" i="156" s="1"/>
  <c r="N69" i="156"/>
  <c r="M68" i="156"/>
  <c r="G71" i="156" l="1"/>
  <c r="K71" i="156"/>
  <c r="C73" i="156"/>
  <c r="D72" i="156"/>
  <c r="M69" i="156"/>
  <c r="H70" i="156"/>
  <c r="I70" i="156" s="1"/>
  <c r="N70" i="156"/>
  <c r="L70" i="156"/>
  <c r="K72" i="156" l="1"/>
  <c r="L71" i="156"/>
  <c r="C74" i="156"/>
  <c r="D73" i="156"/>
  <c r="G72" i="156"/>
  <c r="H71" i="156"/>
  <c r="I71" i="156" s="1"/>
  <c r="N71" i="156"/>
  <c r="M70" i="156"/>
  <c r="K73" i="156" l="1"/>
  <c r="L72" i="156"/>
  <c r="M71" i="156"/>
  <c r="G73" i="156"/>
  <c r="H72" i="156"/>
  <c r="I72" i="156" s="1"/>
  <c r="N72" i="156"/>
  <c r="C75" i="156"/>
  <c r="D74" i="156"/>
  <c r="M72" i="156" l="1"/>
  <c r="C76" i="156"/>
  <c r="D75" i="156"/>
  <c r="G74" i="156"/>
  <c r="H73" i="156"/>
  <c r="I73" i="156" s="1"/>
  <c r="N73" i="156"/>
  <c r="K74" i="156"/>
  <c r="L73" i="156"/>
  <c r="N48" i="111"/>
  <c r="H82" i="112" s="1"/>
  <c r="M73" i="156" l="1"/>
  <c r="K75" i="156"/>
  <c r="L74" i="156"/>
  <c r="G75" i="156"/>
  <c r="H74" i="156"/>
  <c r="I74" i="156" s="1"/>
  <c r="N74" i="156"/>
  <c r="C77" i="156"/>
  <c r="D76" i="156"/>
  <c r="M74" i="156" l="1"/>
  <c r="K76" i="156"/>
  <c r="L75" i="156"/>
  <c r="C78" i="156"/>
  <c r="D77" i="156"/>
  <c r="G76" i="156"/>
  <c r="H75" i="156"/>
  <c r="I75" i="156" s="1"/>
  <c r="N75" i="156"/>
  <c r="N47" i="111"/>
  <c r="H81" i="112" s="1"/>
  <c r="M75" i="156" l="1"/>
  <c r="C79" i="156"/>
  <c r="D78" i="156"/>
  <c r="K77" i="156"/>
  <c r="L76" i="156"/>
  <c r="G77" i="156"/>
  <c r="H76" i="156"/>
  <c r="I76" i="156" s="1"/>
  <c r="N76" i="156"/>
  <c r="M76" i="156" l="1"/>
  <c r="G78" i="156"/>
  <c r="H77" i="156"/>
  <c r="I77" i="156" s="1"/>
  <c r="N77" i="156"/>
  <c r="C80" i="156"/>
  <c r="D79" i="156"/>
  <c r="K78" i="156"/>
  <c r="L77" i="156"/>
  <c r="N46" i="111"/>
  <c r="H80" i="112" s="1"/>
  <c r="C81" i="156" l="1"/>
  <c r="D80" i="156"/>
  <c r="K79" i="156"/>
  <c r="L78" i="156"/>
  <c r="M77" i="156"/>
  <c r="G79" i="156"/>
  <c r="H78" i="156"/>
  <c r="I78" i="156" s="1"/>
  <c r="N78" i="156"/>
  <c r="M78" i="156" l="1"/>
  <c r="G80" i="156"/>
  <c r="H79" i="156"/>
  <c r="I79" i="156" s="1"/>
  <c r="N79" i="156"/>
  <c r="K80" i="156"/>
  <c r="L79" i="156"/>
  <c r="C82" i="156"/>
  <c r="D81" i="156"/>
  <c r="N45" i="111"/>
  <c r="M79" i="156" l="1"/>
  <c r="K81" i="156"/>
  <c r="L80" i="156"/>
  <c r="C83" i="156"/>
  <c r="D82" i="156"/>
  <c r="G81" i="156"/>
  <c r="H80" i="156"/>
  <c r="I80" i="156" s="1"/>
  <c r="N80" i="156"/>
  <c r="H79" i="112"/>
  <c r="M80" i="156" l="1"/>
  <c r="G82" i="156"/>
  <c r="H81" i="156"/>
  <c r="I81" i="156" s="1"/>
  <c r="N81" i="156"/>
  <c r="C84" i="156"/>
  <c r="D83" i="156"/>
  <c r="K82" i="156"/>
  <c r="L81" i="156"/>
  <c r="N44" i="111"/>
  <c r="H78" i="112" s="1"/>
  <c r="M81" i="156" l="1"/>
  <c r="K83" i="156"/>
  <c r="L82" i="156"/>
  <c r="C85" i="156"/>
  <c r="D84" i="156"/>
  <c r="G83" i="156"/>
  <c r="H82" i="156"/>
  <c r="I82" i="156" s="1"/>
  <c r="N82" i="156"/>
  <c r="N43" i="111"/>
  <c r="M82" i="156" l="1"/>
  <c r="C86" i="156"/>
  <c r="D85" i="156"/>
  <c r="G84" i="156"/>
  <c r="H83" i="156"/>
  <c r="I83" i="156" s="1"/>
  <c r="N83" i="156"/>
  <c r="K84" i="156"/>
  <c r="L83" i="156"/>
  <c r="H77" i="112"/>
  <c r="G85" i="156" l="1"/>
  <c r="H84" i="156"/>
  <c r="I84" i="156" s="1"/>
  <c r="N84" i="156"/>
  <c r="K85" i="156"/>
  <c r="L84" i="156"/>
  <c r="M83" i="156"/>
  <c r="C87" i="156"/>
  <c r="D86" i="156"/>
  <c r="N42" i="111"/>
  <c r="H76" i="112" s="1"/>
  <c r="M84" i="156" l="1"/>
  <c r="C88" i="156"/>
  <c r="D87" i="156"/>
  <c r="K86" i="156"/>
  <c r="L85" i="156"/>
  <c r="G86" i="156"/>
  <c r="H85" i="156"/>
  <c r="I85" i="156" s="1"/>
  <c r="N85" i="156"/>
  <c r="P382" i="114"/>
  <c r="C89" i="156" l="1"/>
  <c r="D89" i="156"/>
  <c r="C90" i="156"/>
  <c r="M85" i="156"/>
  <c r="K87" i="156"/>
  <c r="L86" i="156"/>
  <c r="G87" i="156"/>
  <c r="H86" i="156"/>
  <c r="I86" i="156" s="1"/>
  <c r="N86" i="156"/>
  <c r="D88" i="156"/>
  <c r="K24" i="134"/>
  <c r="K27" i="134"/>
  <c r="K28" i="134"/>
  <c r="K29" i="134"/>
  <c r="K30" i="134"/>
  <c r="K31" i="134"/>
  <c r="K32" i="134"/>
  <c r="K33" i="134"/>
  <c r="K34" i="134"/>
  <c r="K35" i="134"/>
  <c r="K36" i="134"/>
  <c r="C91" i="156" l="1"/>
  <c r="D90" i="156"/>
  <c r="G88" i="156"/>
  <c r="H87" i="156"/>
  <c r="I87" i="156" s="1"/>
  <c r="N87" i="156"/>
  <c r="M86" i="156"/>
  <c r="K88" i="156"/>
  <c r="L87" i="156"/>
  <c r="I60" i="111"/>
  <c r="G89" i="156" l="1"/>
  <c r="C92" i="156"/>
  <c r="D91" i="156"/>
  <c r="G90" i="156"/>
  <c r="H89" i="156"/>
  <c r="I89" i="156" s="1"/>
  <c r="L88" i="156"/>
  <c r="K89" i="156"/>
  <c r="M87" i="156"/>
  <c r="H88" i="156"/>
  <c r="I88" i="156" s="1"/>
  <c r="N88" i="156"/>
  <c r="L22" i="148"/>
  <c r="L21" i="148"/>
  <c r="L20" i="148"/>
  <c r="L19" i="148"/>
  <c r="L18" i="148"/>
  <c r="L17" i="148"/>
  <c r="L16" i="148"/>
  <c r="L15" i="148"/>
  <c r="M15" i="148" s="1"/>
  <c r="E15" i="148"/>
  <c r="L22" i="147"/>
  <c r="L21" i="147"/>
  <c r="L20" i="147"/>
  <c r="L19" i="147"/>
  <c r="L18" i="147"/>
  <c r="L17" i="147"/>
  <c r="L16" i="147"/>
  <c r="L15" i="147"/>
  <c r="L14" i="147"/>
  <c r="M14" i="147" s="1"/>
  <c r="E14" i="147"/>
  <c r="C93" i="156" l="1"/>
  <c r="D92" i="156"/>
  <c r="H90" i="156"/>
  <c r="I90" i="156" s="1"/>
  <c r="G91" i="156"/>
  <c r="M88" i="156"/>
  <c r="K90" i="156"/>
  <c r="N89" i="156"/>
  <c r="L89" i="156"/>
  <c r="M89" i="156" s="1"/>
  <c r="E16" i="148"/>
  <c r="E17" i="148" s="1"/>
  <c r="E15" i="147"/>
  <c r="M15" i="147"/>
  <c r="M16" i="148"/>
  <c r="P16" i="148" s="1"/>
  <c r="C94" i="156" l="1"/>
  <c r="D93" i="156"/>
  <c r="G92" i="156"/>
  <c r="H91" i="156"/>
  <c r="I91" i="156" s="1"/>
  <c r="N90" i="156"/>
  <c r="L90" i="156"/>
  <c r="M90" i="156" s="1"/>
  <c r="P15" i="147"/>
  <c r="E16" i="147"/>
  <c r="M16" i="147"/>
  <c r="M17" i="148"/>
  <c r="M18" i="148" s="1"/>
  <c r="E18" i="148"/>
  <c r="C95" i="156" l="1"/>
  <c r="D94" i="156"/>
  <c r="G93" i="156"/>
  <c r="H92" i="156"/>
  <c r="I92" i="156" s="1"/>
  <c r="N91" i="156"/>
  <c r="L91" i="156"/>
  <c r="M91" i="156" s="1"/>
  <c r="P16" i="147"/>
  <c r="E17" i="147"/>
  <c r="M17" i="147"/>
  <c r="P18" i="148"/>
  <c r="P17" i="148"/>
  <c r="E18" i="147"/>
  <c r="E19" i="148"/>
  <c r="P17" i="147" l="1"/>
  <c r="C96" i="156"/>
  <c r="D95" i="156"/>
  <c r="G94" i="156"/>
  <c r="H93" i="156"/>
  <c r="I93" i="156" s="1"/>
  <c r="K93" i="156"/>
  <c r="N92" i="156"/>
  <c r="L92" i="156"/>
  <c r="M92" i="156" s="1"/>
  <c r="M18" i="147"/>
  <c r="P18" i="147" s="1"/>
  <c r="M19" i="148"/>
  <c r="P19" i="148" s="1"/>
  <c r="E20" i="148"/>
  <c r="E19" i="147"/>
  <c r="N41" i="111"/>
  <c r="H75" i="112" s="1"/>
  <c r="D77" i="113" s="1"/>
  <c r="D23" i="114"/>
  <c r="D24" i="114" s="1"/>
  <c r="D25" i="114" s="1"/>
  <c r="D26" i="114" s="1"/>
  <c r="D27" i="114" s="1"/>
  <c r="D28" i="114" s="1"/>
  <c r="D29" i="114" s="1"/>
  <c r="D30" i="114" s="1"/>
  <c r="D31" i="114" s="1"/>
  <c r="D32" i="114" s="1"/>
  <c r="D33" i="114" s="1"/>
  <c r="D34" i="114" s="1"/>
  <c r="D35" i="114" s="1"/>
  <c r="D36" i="114" s="1"/>
  <c r="D37" i="114" s="1"/>
  <c r="D38" i="114" s="1"/>
  <c r="D39" i="114" s="1"/>
  <c r="D40" i="114" s="1"/>
  <c r="D41" i="114" s="1"/>
  <c r="D42" i="114" s="1"/>
  <c r="D43" i="114" s="1"/>
  <c r="D44" i="114" s="1"/>
  <c r="D45" i="114" s="1"/>
  <c r="D46" i="114" s="1"/>
  <c r="D47" i="114" s="1"/>
  <c r="D48" i="114" s="1"/>
  <c r="D49" i="114" s="1"/>
  <c r="D50" i="114" s="1"/>
  <c r="D51" i="114" s="1"/>
  <c r="D52" i="114" s="1"/>
  <c r="D53" i="114" s="1"/>
  <c r="D54" i="114" s="1"/>
  <c r="D55" i="114" s="1"/>
  <c r="D56" i="114" s="1"/>
  <c r="D57" i="114" s="1"/>
  <c r="D58" i="114" s="1"/>
  <c r="D59" i="114" s="1"/>
  <c r="D60" i="114" s="1"/>
  <c r="D61" i="114" s="1"/>
  <c r="D62" i="114" s="1"/>
  <c r="D63" i="114" s="1"/>
  <c r="D64" i="114" s="1"/>
  <c r="D65" i="114" s="1"/>
  <c r="D66" i="114" s="1"/>
  <c r="D67" i="114" s="1"/>
  <c r="D68" i="114" s="1"/>
  <c r="D69" i="114" s="1"/>
  <c r="D76" i="114"/>
  <c r="D75" i="114"/>
  <c r="D74" i="114"/>
  <c r="D73" i="114"/>
  <c r="D72" i="114"/>
  <c r="D71" i="114"/>
  <c r="D70" i="114"/>
  <c r="K68" i="114"/>
  <c r="N86" i="114"/>
  <c r="N88" i="114"/>
  <c r="I89" i="114"/>
  <c r="I90" i="114"/>
  <c r="I91" i="114" s="1"/>
  <c r="I92" i="114" s="1"/>
  <c r="I93" i="114" s="1"/>
  <c r="I74" i="112"/>
  <c r="C76" i="113" s="1"/>
  <c r="H76" i="113" s="1"/>
  <c r="B76" i="113" s="1"/>
  <c r="N40" i="111"/>
  <c r="H74" i="112" s="1"/>
  <c r="D76" i="113" s="1"/>
  <c r="H21" i="135"/>
  <c r="G19" i="133"/>
  <c r="G26" i="134"/>
  <c r="K26" i="134" s="1"/>
  <c r="N39" i="111"/>
  <c r="H73" i="112" s="1"/>
  <c r="D75" i="113" s="1"/>
  <c r="H72" i="112"/>
  <c r="D74" i="113" s="1"/>
  <c r="K12" i="134"/>
  <c r="L12" i="134" s="1"/>
  <c r="I19" i="135"/>
  <c r="J19" i="135" s="1"/>
  <c r="N87" i="114"/>
  <c r="H71" i="112"/>
  <c r="E12" i="134"/>
  <c r="E13" i="134" s="1"/>
  <c r="E14" i="134" s="1"/>
  <c r="E15" i="134" s="1"/>
  <c r="E16" i="134" s="1"/>
  <c r="E17" i="134" s="1"/>
  <c r="H70" i="112"/>
  <c r="D72" i="113" s="1"/>
  <c r="L102" i="135"/>
  <c r="L101" i="135"/>
  <c r="L100" i="135"/>
  <c r="L99" i="135"/>
  <c r="L98" i="135"/>
  <c r="L97" i="135"/>
  <c r="L96" i="135"/>
  <c r="L95" i="135"/>
  <c r="L94" i="135"/>
  <c r="L93" i="135"/>
  <c r="L92" i="135"/>
  <c r="L91" i="135"/>
  <c r="L17" i="135"/>
  <c r="L11" i="135"/>
  <c r="M11" i="135" s="1"/>
  <c r="E11" i="135"/>
  <c r="L12" i="135"/>
  <c r="L14" i="135"/>
  <c r="L16" i="135"/>
  <c r="L18" i="135"/>
  <c r="L13" i="135"/>
  <c r="L15" i="135"/>
  <c r="K23" i="134"/>
  <c r="K22" i="134"/>
  <c r="K21" i="134"/>
  <c r="K20" i="134"/>
  <c r="K19" i="134"/>
  <c r="K18" i="134"/>
  <c r="K17" i="134"/>
  <c r="K16" i="134"/>
  <c r="H16" i="134"/>
  <c r="H17" i="134" s="1"/>
  <c r="H18" i="134" s="1"/>
  <c r="H19" i="134" s="1"/>
  <c r="H20" i="134" s="1"/>
  <c r="H21" i="134" s="1"/>
  <c r="H22" i="134" s="1"/>
  <c r="H23" i="134" s="1"/>
  <c r="H24" i="134" s="1"/>
  <c r="K15" i="134"/>
  <c r="K14" i="134"/>
  <c r="K13" i="134"/>
  <c r="H14" i="133"/>
  <c r="H15" i="133" s="1"/>
  <c r="H16" i="133" s="1"/>
  <c r="H17" i="133" s="1"/>
  <c r="I17" i="133" s="1"/>
  <c r="K16" i="133"/>
  <c r="K11" i="133"/>
  <c r="L11" i="133"/>
  <c r="D11" i="133"/>
  <c r="D12" i="133" s="1"/>
  <c r="D13" i="133" s="1"/>
  <c r="K13" i="133"/>
  <c r="K15" i="133"/>
  <c r="K12" i="133"/>
  <c r="K14" i="133"/>
  <c r="I70" i="112"/>
  <c r="C72" i="113" s="1"/>
  <c r="H72" i="113" s="1"/>
  <c r="B72" i="113" s="1"/>
  <c r="G70" i="112"/>
  <c r="N72" i="113" s="1"/>
  <c r="H69" i="112"/>
  <c r="D71" i="113" s="1"/>
  <c r="G44" i="112"/>
  <c r="H68" i="112"/>
  <c r="D70" i="113" s="1"/>
  <c r="H67" i="112"/>
  <c r="H66" i="112"/>
  <c r="D68" i="113" s="1"/>
  <c r="H64" i="112"/>
  <c r="D66" i="113" s="1"/>
  <c r="H63" i="112"/>
  <c r="H62" i="112"/>
  <c r="D64" i="113" s="1"/>
  <c r="N295" i="113"/>
  <c r="N294" i="113"/>
  <c r="N293" i="113"/>
  <c r="N292" i="113"/>
  <c r="N291" i="113"/>
  <c r="N289" i="113"/>
  <c r="D289" i="113"/>
  <c r="C289" i="113"/>
  <c r="H289" i="113" s="1"/>
  <c r="B289" i="113" s="1"/>
  <c r="N288" i="113"/>
  <c r="D288" i="113"/>
  <c r="C288" i="113"/>
  <c r="H288" i="113" s="1"/>
  <c r="B288" i="113" s="1"/>
  <c r="N287" i="113"/>
  <c r="D287" i="113"/>
  <c r="C287" i="113"/>
  <c r="H287" i="113" s="1"/>
  <c r="B287" i="113" s="1"/>
  <c r="N286" i="113"/>
  <c r="C286" i="113"/>
  <c r="H286" i="113"/>
  <c r="B286" i="113" s="1"/>
  <c r="N285" i="113"/>
  <c r="N284" i="113"/>
  <c r="N283" i="113"/>
  <c r="N282" i="113"/>
  <c r="N281" i="113"/>
  <c r="N280" i="113"/>
  <c r="N279" i="113"/>
  <c r="N278" i="113"/>
  <c r="N277" i="113"/>
  <c r="N276" i="113"/>
  <c r="N275" i="113"/>
  <c r="N274" i="113"/>
  <c r="N273" i="113"/>
  <c r="N272" i="113"/>
  <c r="N271" i="113"/>
  <c r="N270" i="113"/>
  <c r="N269" i="113"/>
  <c r="N268" i="113"/>
  <c r="N267" i="113"/>
  <c r="N266" i="113"/>
  <c r="N265" i="113"/>
  <c r="N264" i="113"/>
  <c r="N263" i="113"/>
  <c r="N262" i="113"/>
  <c r="N261" i="113"/>
  <c r="N260" i="113"/>
  <c r="N259" i="113"/>
  <c r="N258" i="113"/>
  <c r="N257" i="113"/>
  <c r="N256" i="113"/>
  <c r="N255" i="113"/>
  <c r="N254" i="113"/>
  <c r="N253" i="113"/>
  <c r="N252" i="113"/>
  <c r="N251" i="113"/>
  <c r="N250" i="113"/>
  <c r="N249" i="113"/>
  <c r="N248" i="113"/>
  <c r="N247" i="113"/>
  <c r="N246" i="113"/>
  <c r="N245" i="113"/>
  <c r="N244" i="113"/>
  <c r="N243" i="113"/>
  <c r="N242" i="113"/>
  <c r="N241" i="113"/>
  <c r="N240" i="113"/>
  <c r="N239" i="113"/>
  <c r="N238" i="113"/>
  <c r="N237" i="113"/>
  <c r="N236" i="113"/>
  <c r="N235" i="113"/>
  <c r="N234" i="113"/>
  <c r="N233" i="113"/>
  <c r="N232" i="113"/>
  <c r="N231" i="113"/>
  <c r="N230" i="113"/>
  <c r="N229" i="113"/>
  <c r="N228" i="113"/>
  <c r="N227" i="113"/>
  <c r="N226" i="113"/>
  <c r="N225" i="113"/>
  <c r="N224" i="113"/>
  <c r="N223" i="113"/>
  <c r="N222" i="113"/>
  <c r="N221" i="113"/>
  <c r="B298" i="113"/>
  <c r="B297" i="113"/>
  <c r="B296" i="113"/>
  <c r="B295" i="113"/>
  <c r="B294" i="113"/>
  <c r="B293" i="113"/>
  <c r="B292" i="113"/>
  <c r="B291" i="113"/>
  <c r="B290" i="113"/>
  <c r="H284" i="112"/>
  <c r="D286" i="113" s="1"/>
  <c r="C285" i="112"/>
  <c r="C284" i="112"/>
  <c r="C283" i="112"/>
  <c r="C282" i="112"/>
  <c r="C281" i="112"/>
  <c r="C280" i="112"/>
  <c r="C279" i="112"/>
  <c r="C277" i="112"/>
  <c r="C276" i="112"/>
  <c r="C275" i="112"/>
  <c r="C274" i="112"/>
  <c r="C273" i="112"/>
  <c r="C272" i="112"/>
  <c r="C271" i="112"/>
  <c r="C270" i="112"/>
  <c r="C269" i="112"/>
  <c r="C268" i="112"/>
  <c r="C267" i="112"/>
  <c r="C265" i="112"/>
  <c r="C264" i="112"/>
  <c r="C263" i="112"/>
  <c r="C262" i="112"/>
  <c r="C261" i="112"/>
  <c r="C260" i="112"/>
  <c r="C259" i="112"/>
  <c r="C258" i="112"/>
  <c r="C257" i="112"/>
  <c r="C256" i="112"/>
  <c r="C255" i="112"/>
  <c r="C253" i="112"/>
  <c r="C252" i="112"/>
  <c r="C251" i="112"/>
  <c r="C250" i="112"/>
  <c r="C249" i="112"/>
  <c r="C248" i="112"/>
  <c r="C247" i="112"/>
  <c r="C246" i="112"/>
  <c r="C245" i="112"/>
  <c r="C244" i="112"/>
  <c r="C243" i="112"/>
  <c r="C241" i="112"/>
  <c r="C240" i="112"/>
  <c r="C239" i="112"/>
  <c r="C238" i="112"/>
  <c r="C237" i="112"/>
  <c r="C236" i="112"/>
  <c r="C235" i="112"/>
  <c r="C234" i="112"/>
  <c r="C233" i="112"/>
  <c r="C232" i="112"/>
  <c r="C231" i="112"/>
  <c r="C229" i="112"/>
  <c r="C228" i="112"/>
  <c r="C227" i="112"/>
  <c r="C226" i="112"/>
  <c r="C225" i="112"/>
  <c r="C224" i="112"/>
  <c r="C223" i="112"/>
  <c r="C222" i="112"/>
  <c r="C221" i="112"/>
  <c r="C220" i="112"/>
  <c r="C219" i="112"/>
  <c r="C217" i="112"/>
  <c r="C216" i="112"/>
  <c r="C215" i="112"/>
  <c r="C214" i="112"/>
  <c r="C213" i="112"/>
  <c r="C212" i="112"/>
  <c r="C211" i="112"/>
  <c r="C210" i="112"/>
  <c r="C209" i="112"/>
  <c r="C208" i="112"/>
  <c r="C207" i="112"/>
  <c r="C205" i="112"/>
  <c r="C204" i="112"/>
  <c r="C203" i="112"/>
  <c r="C202" i="112"/>
  <c r="C201" i="112"/>
  <c r="C200" i="112"/>
  <c r="C199" i="112"/>
  <c r="C198" i="112"/>
  <c r="C197" i="112"/>
  <c r="C196" i="112"/>
  <c r="C195" i="112"/>
  <c r="C193" i="112"/>
  <c r="C192" i="112"/>
  <c r="C191" i="112"/>
  <c r="C190" i="112"/>
  <c r="C189" i="112"/>
  <c r="C188" i="112"/>
  <c r="C187" i="112"/>
  <c r="C186" i="112"/>
  <c r="C185" i="112"/>
  <c r="C184" i="112"/>
  <c r="C183" i="112"/>
  <c r="C182" i="112"/>
  <c r="C181" i="112"/>
  <c r="C180" i="112"/>
  <c r="C179" i="112"/>
  <c r="C178" i="112"/>
  <c r="C177" i="112"/>
  <c r="C176" i="112"/>
  <c r="C175" i="112"/>
  <c r="C174" i="112"/>
  <c r="C173" i="112"/>
  <c r="C172" i="112"/>
  <c r="C171" i="112"/>
  <c r="C170" i="112"/>
  <c r="C169" i="112"/>
  <c r="C168" i="112"/>
  <c r="C167" i="112"/>
  <c r="C166" i="112"/>
  <c r="C165" i="112"/>
  <c r="C164" i="112"/>
  <c r="C163" i="112"/>
  <c r="C162" i="112"/>
  <c r="C161" i="112"/>
  <c r="C160" i="112"/>
  <c r="C159" i="112"/>
  <c r="C158" i="112"/>
  <c r="C157" i="112"/>
  <c r="C156" i="112"/>
  <c r="C155" i="112"/>
  <c r="C154" i="112"/>
  <c r="C153" i="112"/>
  <c r="C152" i="112"/>
  <c r="C151" i="112"/>
  <c r="C150" i="112"/>
  <c r="C149" i="112"/>
  <c r="C148" i="112"/>
  <c r="C147" i="112"/>
  <c r="C146" i="112"/>
  <c r="C145" i="112"/>
  <c r="C144" i="112"/>
  <c r="C143" i="112"/>
  <c r="C142" i="112"/>
  <c r="C141" i="112"/>
  <c r="C140" i="112"/>
  <c r="C139" i="112"/>
  <c r="C138" i="112"/>
  <c r="C137" i="112"/>
  <c r="C136" i="112"/>
  <c r="C135" i="112"/>
  <c r="C134" i="112"/>
  <c r="C133" i="112"/>
  <c r="C132" i="112"/>
  <c r="C131" i="112"/>
  <c r="C130" i="112"/>
  <c r="C129" i="112"/>
  <c r="C128" i="112"/>
  <c r="C127" i="112"/>
  <c r="C126" i="112"/>
  <c r="C125" i="112"/>
  <c r="C124" i="112"/>
  <c r="C123" i="112"/>
  <c r="C122" i="112"/>
  <c r="C121" i="112"/>
  <c r="C120" i="112"/>
  <c r="C119" i="112"/>
  <c r="C118" i="112"/>
  <c r="C117" i="112"/>
  <c r="C116" i="112"/>
  <c r="C115" i="112"/>
  <c r="C114" i="112"/>
  <c r="C113" i="112"/>
  <c r="C112" i="112"/>
  <c r="C111" i="112"/>
  <c r="C110" i="112"/>
  <c r="C109" i="112"/>
  <c r="C108" i="112"/>
  <c r="C107" i="112"/>
  <c r="C106" i="112"/>
  <c r="C105" i="112"/>
  <c r="C104" i="112"/>
  <c r="C103" i="112"/>
  <c r="C102" i="112"/>
  <c r="C101" i="112"/>
  <c r="C100" i="112"/>
  <c r="C99" i="112"/>
  <c r="C98" i="112"/>
  <c r="C97" i="112"/>
  <c r="C96" i="112"/>
  <c r="C95" i="112"/>
  <c r="C94" i="112"/>
  <c r="C93" i="112"/>
  <c r="C92" i="112"/>
  <c r="C91" i="112"/>
  <c r="C90" i="112"/>
  <c r="C89" i="112"/>
  <c r="C88" i="112"/>
  <c r="C87" i="112"/>
  <c r="C86" i="112"/>
  <c r="C85" i="112"/>
  <c r="C84" i="112"/>
  <c r="C83" i="112"/>
  <c r="C82" i="112"/>
  <c r="C81" i="112"/>
  <c r="C80" i="112"/>
  <c r="C79" i="112"/>
  <c r="C78" i="112"/>
  <c r="C77" i="112"/>
  <c r="C76" i="112"/>
  <c r="C75" i="112"/>
  <c r="C74" i="112"/>
  <c r="C73" i="112"/>
  <c r="C72" i="112"/>
  <c r="C71" i="112"/>
  <c r="C70" i="112"/>
  <c r="C69" i="112"/>
  <c r="C68" i="112"/>
  <c r="C67" i="112"/>
  <c r="C66" i="112"/>
  <c r="C65" i="112"/>
  <c r="C64" i="112"/>
  <c r="C63" i="112"/>
  <c r="C62" i="112"/>
  <c r="C61" i="112"/>
  <c r="C60" i="112"/>
  <c r="C59" i="112"/>
  <c r="C58" i="112"/>
  <c r="C57" i="112"/>
  <c r="C56" i="112"/>
  <c r="C55" i="112"/>
  <c r="C54" i="112"/>
  <c r="C53" i="112"/>
  <c r="C52" i="112"/>
  <c r="C51" i="112"/>
  <c r="C50" i="112"/>
  <c r="C49" i="112"/>
  <c r="C48" i="112"/>
  <c r="C47" i="112"/>
  <c r="C46" i="112"/>
  <c r="C45" i="112"/>
  <c r="C44" i="112"/>
  <c r="C43" i="112"/>
  <c r="C42" i="112"/>
  <c r="C41" i="112"/>
  <c r="C40" i="112"/>
  <c r="C39" i="112"/>
  <c r="C38" i="112"/>
  <c r="C37" i="112"/>
  <c r="C36" i="112"/>
  <c r="C35" i="112"/>
  <c r="C34" i="112"/>
  <c r="C33" i="112"/>
  <c r="C32" i="112"/>
  <c r="C31" i="112"/>
  <c r="C30" i="112"/>
  <c r="C29" i="112"/>
  <c r="C28" i="112"/>
  <c r="C27" i="112"/>
  <c r="C26" i="112"/>
  <c r="C25" i="112"/>
  <c r="C24" i="112"/>
  <c r="C23" i="112"/>
  <c r="C22" i="112"/>
  <c r="C21" i="112"/>
  <c r="C20" i="112"/>
  <c r="C19" i="112"/>
  <c r="C18" i="112"/>
  <c r="C17" i="112"/>
  <c r="C16" i="112"/>
  <c r="C15" i="112"/>
  <c r="C14" i="112"/>
  <c r="C13" i="112"/>
  <c r="C12" i="112"/>
  <c r="C11" i="112"/>
  <c r="C10" i="112"/>
  <c r="C9" i="112"/>
  <c r="C8" i="112"/>
  <c r="C7" i="112"/>
  <c r="C6" i="112"/>
  <c r="I251" i="111"/>
  <c r="I250" i="111"/>
  <c r="I249" i="111"/>
  <c r="I248" i="111"/>
  <c r="I247" i="111"/>
  <c r="I246" i="111"/>
  <c r="I245" i="111"/>
  <c r="I244" i="111"/>
  <c r="I243" i="111"/>
  <c r="I242" i="111"/>
  <c r="I241" i="111"/>
  <c r="I240" i="111"/>
  <c r="I239" i="111"/>
  <c r="I238" i="111"/>
  <c r="I237" i="111"/>
  <c r="I236" i="111"/>
  <c r="I235" i="111"/>
  <c r="I234" i="111"/>
  <c r="I233" i="111"/>
  <c r="I232" i="111"/>
  <c r="I231" i="111"/>
  <c r="I230" i="111"/>
  <c r="I229" i="111"/>
  <c r="I228" i="111"/>
  <c r="I227" i="111"/>
  <c r="I226" i="111"/>
  <c r="I225" i="111"/>
  <c r="I224" i="111"/>
  <c r="I223" i="111"/>
  <c r="I222" i="111"/>
  <c r="I221" i="111"/>
  <c r="I220" i="111"/>
  <c r="I219" i="111"/>
  <c r="I218" i="111"/>
  <c r="I217" i="111"/>
  <c r="I216" i="111"/>
  <c r="I215" i="111"/>
  <c r="I214" i="111"/>
  <c r="I213" i="111"/>
  <c r="I212" i="111"/>
  <c r="I211" i="111"/>
  <c r="I210" i="111"/>
  <c r="I209" i="111"/>
  <c r="I208" i="111"/>
  <c r="I207" i="111"/>
  <c r="I206" i="111"/>
  <c r="I205" i="111"/>
  <c r="I204" i="111"/>
  <c r="I203" i="111"/>
  <c r="I202" i="111"/>
  <c r="I201" i="111"/>
  <c r="I200" i="111"/>
  <c r="I199" i="111"/>
  <c r="I198" i="111"/>
  <c r="H58" i="112"/>
  <c r="D60" i="113" s="1"/>
  <c r="H57" i="112"/>
  <c r="D59" i="113" s="1"/>
  <c r="I22" i="111"/>
  <c r="I21" i="111"/>
  <c r="I20" i="111"/>
  <c r="I19" i="111"/>
  <c r="I18" i="111"/>
  <c r="I197" i="111"/>
  <c r="I196" i="111"/>
  <c r="H56" i="112"/>
  <c r="D58" i="113" s="1"/>
  <c r="I17" i="111"/>
  <c r="I16" i="111"/>
  <c r="I15" i="111"/>
  <c r="I14" i="111"/>
  <c r="L14" i="111" s="1"/>
  <c r="O14" i="111" s="1"/>
  <c r="H55" i="112"/>
  <c r="D57" i="113" s="1"/>
  <c r="H54" i="112"/>
  <c r="D56" i="113" s="1"/>
  <c r="I195" i="111"/>
  <c r="H53" i="112"/>
  <c r="D55" i="113" s="1"/>
  <c r="H52" i="112"/>
  <c r="D54" i="113" s="1"/>
  <c r="N220" i="113"/>
  <c r="N219" i="113"/>
  <c r="N218" i="113"/>
  <c r="N217" i="113"/>
  <c r="N216" i="113"/>
  <c r="N215" i="113"/>
  <c r="N214" i="113"/>
  <c r="N213" i="113"/>
  <c r="N212" i="113"/>
  <c r="N211" i="113"/>
  <c r="N210" i="113"/>
  <c r="N209" i="113"/>
  <c r="N208" i="113"/>
  <c r="N207" i="113"/>
  <c r="N206" i="113"/>
  <c r="N205" i="113"/>
  <c r="N204" i="113"/>
  <c r="N203" i="113"/>
  <c r="N202" i="113"/>
  <c r="N201" i="113"/>
  <c r="N200" i="113"/>
  <c r="N199" i="113"/>
  <c r="N198" i="113"/>
  <c r="N197" i="113"/>
  <c r="N196" i="113"/>
  <c r="N195" i="113"/>
  <c r="N194" i="113"/>
  <c r="N193" i="113"/>
  <c r="N192" i="113"/>
  <c r="N191" i="113"/>
  <c r="N190" i="113"/>
  <c r="N189" i="113"/>
  <c r="N188" i="113"/>
  <c r="N187" i="113"/>
  <c r="N186" i="113"/>
  <c r="N185" i="113"/>
  <c r="N184" i="113"/>
  <c r="N183" i="113"/>
  <c r="N182" i="113"/>
  <c r="N181" i="113"/>
  <c r="N180" i="113"/>
  <c r="N179" i="113"/>
  <c r="N178" i="113"/>
  <c r="N177" i="113"/>
  <c r="N176" i="113"/>
  <c r="N175" i="113"/>
  <c r="N174" i="113"/>
  <c r="N173" i="113"/>
  <c r="N172" i="113"/>
  <c r="N171" i="113"/>
  <c r="N170" i="113"/>
  <c r="N169" i="113"/>
  <c r="N168" i="113"/>
  <c r="N167" i="113"/>
  <c r="N166" i="113"/>
  <c r="N165" i="113"/>
  <c r="N164" i="113"/>
  <c r="N163" i="113"/>
  <c r="N162" i="113"/>
  <c r="N161" i="113"/>
  <c r="N160" i="113"/>
  <c r="N159" i="113"/>
  <c r="N158" i="113"/>
  <c r="N157" i="113"/>
  <c r="N156" i="113"/>
  <c r="N155" i="113"/>
  <c r="N154" i="113"/>
  <c r="N153" i="113"/>
  <c r="N152" i="113"/>
  <c r="N151" i="113"/>
  <c r="N150" i="113"/>
  <c r="N149" i="113"/>
  <c r="N148" i="113"/>
  <c r="N147" i="113"/>
  <c r="N146" i="113"/>
  <c r="N145" i="113"/>
  <c r="N144" i="113"/>
  <c r="N143" i="113"/>
  <c r="N142" i="113"/>
  <c r="N141" i="113"/>
  <c r="N140" i="113"/>
  <c r="N139" i="113"/>
  <c r="N138" i="113"/>
  <c r="N137" i="113"/>
  <c r="N136" i="113"/>
  <c r="N135" i="113"/>
  <c r="N134" i="113"/>
  <c r="N133" i="113"/>
  <c r="N132" i="113"/>
  <c r="N131" i="113"/>
  <c r="N130" i="113"/>
  <c r="N129" i="113"/>
  <c r="N128" i="113"/>
  <c r="N127" i="113"/>
  <c r="N126" i="113"/>
  <c r="N125" i="113"/>
  <c r="N124" i="113"/>
  <c r="N123" i="113"/>
  <c r="N122" i="113"/>
  <c r="N121" i="113"/>
  <c r="N120" i="113"/>
  <c r="N119" i="113"/>
  <c r="N118" i="113"/>
  <c r="N117" i="113"/>
  <c r="N116" i="113"/>
  <c r="N115" i="113"/>
  <c r="N114" i="113"/>
  <c r="N113" i="113"/>
  <c r="N112" i="113"/>
  <c r="N111" i="113"/>
  <c r="N110" i="113"/>
  <c r="N109" i="113"/>
  <c r="N108" i="113"/>
  <c r="N107" i="113"/>
  <c r="N106" i="113"/>
  <c r="N105" i="113"/>
  <c r="N104" i="113"/>
  <c r="N103" i="113"/>
  <c r="N102" i="113"/>
  <c r="N101" i="113"/>
  <c r="N100" i="113"/>
  <c r="N99" i="113"/>
  <c r="N98" i="113"/>
  <c r="N97" i="113"/>
  <c r="N96" i="113"/>
  <c r="N95" i="113"/>
  <c r="N94" i="113"/>
  <c r="N93" i="113"/>
  <c r="N92" i="113"/>
  <c r="N91" i="113"/>
  <c r="N90" i="113"/>
  <c r="N89" i="113"/>
  <c r="N88" i="113"/>
  <c r="N87" i="113"/>
  <c r="N86" i="113"/>
  <c r="N85" i="113"/>
  <c r="N84" i="113"/>
  <c r="N83" i="113"/>
  <c r="N82" i="113"/>
  <c r="N81" i="113"/>
  <c r="N80" i="113"/>
  <c r="N79" i="113"/>
  <c r="N78" i="113"/>
  <c r="N77" i="113"/>
  <c r="N76" i="113"/>
  <c r="N75" i="113"/>
  <c r="N74" i="113"/>
  <c r="N73" i="113"/>
  <c r="N71" i="113"/>
  <c r="N70" i="113"/>
  <c r="N69" i="113"/>
  <c r="N68" i="113"/>
  <c r="N67" i="113"/>
  <c r="N66" i="113"/>
  <c r="N65" i="113"/>
  <c r="N64" i="113"/>
  <c r="N63" i="113"/>
  <c r="N62" i="113"/>
  <c r="N61" i="113"/>
  <c r="N60" i="113"/>
  <c r="N59" i="113"/>
  <c r="N58" i="113"/>
  <c r="N57" i="113"/>
  <c r="N56" i="113"/>
  <c r="N55" i="113"/>
  <c r="N54" i="113"/>
  <c r="N53" i="113"/>
  <c r="N52" i="113"/>
  <c r="N51" i="113"/>
  <c r="N50" i="113"/>
  <c r="N49" i="113"/>
  <c r="N48" i="113"/>
  <c r="N47" i="113"/>
  <c r="N46" i="113"/>
  <c r="N45" i="113"/>
  <c r="N44" i="113"/>
  <c r="N43" i="113"/>
  <c r="N42" i="113"/>
  <c r="N41" i="113"/>
  <c r="N40" i="113"/>
  <c r="N39" i="113"/>
  <c r="N38" i="113"/>
  <c r="N37" i="113"/>
  <c r="N36" i="113"/>
  <c r="N35" i="113"/>
  <c r="N34" i="113"/>
  <c r="N33" i="113"/>
  <c r="N32" i="113"/>
  <c r="N31" i="113"/>
  <c r="N30" i="113"/>
  <c r="N29" i="113"/>
  <c r="N28" i="113"/>
  <c r="N27" i="113"/>
  <c r="N26" i="113"/>
  <c r="N25" i="113"/>
  <c r="N24" i="113"/>
  <c r="N23" i="113"/>
  <c r="N22" i="113"/>
  <c r="N21" i="113"/>
  <c r="N20" i="113"/>
  <c r="N19" i="113"/>
  <c r="N18" i="113"/>
  <c r="N17" i="113"/>
  <c r="N16" i="113"/>
  <c r="N15" i="113"/>
  <c r="N14" i="113"/>
  <c r="N13" i="113"/>
  <c r="N12" i="113"/>
  <c r="N11" i="113"/>
  <c r="N10" i="113"/>
  <c r="N9" i="113"/>
  <c r="N8" i="113"/>
  <c r="P8" i="113" s="1"/>
  <c r="D49" i="113"/>
  <c r="D48" i="113"/>
  <c r="D47" i="113"/>
  <c r="D46" i="113"/>
  <c r="D45" i="113"/>
  <c r="D44" i="113"/>
  <c r="D43" i="113"/>
  <c r="D42" i="113"/>
  <c r="D41" i="113"/>
  <c r="D40" i="113"/>
  <c r="D39" i="113"/>
  <c r="D38" i="113"/>
  <c r="D37" i="113"/>
  <c r="D36" i="113"/>
  <c r="D35" i="113"/>
  <c r="D34" i="113"/>
  <c r="D33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F8" i="113" s="1"/>
  <c r="I8" i="113" s="1"/>
  <c r="C14" i="113"/>
  <c r="E14" i="113" s="1"/>
  <c r="B14" i="113" s="1"/>
  <c r="H50" i="112"/>
  <c r="D52" i="113" s="1"/>
  <c r="H49" i="112"/>
  <c r="D51" i="113" s="1"/>
  <c r="P381" i="114"/>
  <c r="P380" i="114"/>
  <c r="P379" i="114"/>
  <c r="P378" i="114"/>
  <c r="P377" i="114"/>
  <c r="P376" i="114"/>
  <c r="P375" i="114"/>
  <c r="P374" i="114"/>
  <c r="P373" i="114"/>
  <c r="P372" i="114"/>
  <c r="P371" i="114"/>
  <c r="P370" i="114"/>
  <c r="P369" i="114"/>
  <c r="P368" i="114"/>
  <c r="P367" i="114"/>
  <c r="P366" i="114"/>
  <c r="P365" i="114"/>
  <c r="P364" i="114"/>
  <c r="P363" i="114"/>
  <c r="P362" i="114"/>
  <c r="P361" i="114"/>
  <c r="P360" i="114"/>
  <c r="P359" i="114"/>
  <c r="P358" i="114"/>
  <c r="P357" i="114"/>
  <c r="P356" i="114"/>
  <c r="P355" i="114"/>
  <c r="P354" i="114"/>
  <c r="P353" i="114"/>
  <c r="P352" i="114"/>
  <c r="P351" i="114"/>
  <c r="P350" i="114"/>
  <c r="P349" i="114"/>
  <c r="P348" i="114"/>
  <c r="P347" i="114"/>
  <c r="P346" i="114"/>
  <c r="P345" i="114"/>
  <c r="P344" i="114"/>
  <c r="P343" i="114"/>
  <c r="P342" i="114"/>
  <c r="P341" i="114"/>
  <c r="P340" i="114"/>
  <c r="P339" i="114"/>
  <c r="P338" i="114"/>
  <c r="P337" i="114"/>
  <c r="P336" i="114"/>
  <c r="P335" i="114"/>
  <c r="P334" i="114"/>
  <c r="P333" i="114"/>
  <c r="P332" i="114"/>
  <c r="P331" i="114"/>
  <c r="P330" i="114"/>
  <c r="P329" i="114"/>
  <c r="P328" i="114"/>
  <c r="P327" i="114"/>
  <c r="P326" i="114"/>
  <c r="P325" i="114"/>
  <c r="P324" i="114"/>
  <c r="P323" i="114"/>
  <c r="P322" i="114"/>
  <c r="P321" i="114"/>
  <c r="P320" i="114"/>
  <c r="P319" i="114"/>
  <c r="P318" i="114"/>
  <c r="P317" i="114"/>
  <c r="P316" i="114"/>
  <c r="P315" i="114"/>
  <c r="P314" i="114"/>
  <c r="P313" i="114"/>
  <c r="P312" i="114"/>
  <c r="P311" i="114"/>
  <c r="P310" i="114"/>
  <c r="P309" i="114"/>
  <c r="P308" i="114"/>
  <c r="P307" i="114"/>
  <c r="P306" i="114"/>
  <c r="P305" i="114"/>
  <c r="P304" i="114"/>
  <c r="P303" i="114"/>
  <c r="P302" i="114"/>
  <c r="P301" i="114"/>
  <c r="P300" i="114"/>
  <c r="P299" i="114"/>
  <c r="P298" i="114"/>
  <c r="P297" i="114"/>
  <c r="P296" i="114"/>
  <c r="P295" i="114"/>
  <c r="P294" i="114"/>
  <c r="P293" i="114"/>
  <c r="P292" i="114"/>
  <c r="P291" i="114"/>
  <c r="P290" i="114"/>
  <c r="P289" i="114"/>
  <c r="P288" i="114"/>
  <c r="P287" i="114"/>
  <c r="P286" i="114"/>
  <c r="P285" i="114"/>
  <c r="P284" i="114"/>
  <c r="P283" i="114"/>
  <c r="P282" i="114"/>
  <c r="P281" i="114"/>
  <c r="P280" i="114"/>
  <c r="P279" i="114"/>
  <c r="P278" i="114"/>
  <c r="P277" i="114"/>
  <c r="P276" i="114"/>
  <c r="P275" i="114"/>
  <c r="P274" i="114"/>
  <c r="P273" i="114"/>
  <c r="P272" i="114"/>
  <c r="P271" i="114"/>
  <c r="P270" i="114"/>
  <c r="P269" i="114"/>
  <c r="P268" i="114"/>
  <c r="P267" i="114"/>
  <c r="P266" i="114"/>
  <c r="P265" i="114"/>
  <c r="P264" i="114"/>
  <c r="P263" i="114"/>
  <c r="P262" i="114"/>
  <c r="P261" i="114"/>
  <c r="P260" i="114"/>
  <c r="P259" i="114"/>
  <c r="P258" i="114"/>
  <c r="P257" i="114"/>
  <c r="P256" i="114"/>
  <c r="P255" i="114"/>
  <c r="P254" i="114"/>
  <c r="P253" i="114"/>
  <c r="P252" i="114"/>
  <c r="P251" i="114"/>
  <c r="P250" i="114"/>
  <c r="P249" i="114"/>
  <c r="P248" i="114"/>
  <c r="P247" i="114"/>
  <c r="P246" i="114"/>
  <c r="P245" i="114"/>
  <c r="P244" i="114"/>
  <c r="P243" i="114"/>
  <c r="P242" i="114"/>
  <c r="P241" i="114"/>
  <c r="P240" i="114"/>
  <c r="P239" i="114"/>
  <c r="P238" i="114"/>
  <c r="P237" i="114"/>
  <c r="P236" i="114"/>
  <c r="P235" i="114"/>
  <c r="P234" i="114"/>
  <c r="P233" i="114"/>
  <c r="P232" i="114"/>
  <c r="P231" i="114"/>
  <c r="P230" i="114"/>
  <c r="P229" i="114"/>
  <c r="P228" i="114"/>
  <c r="P227" i="114"/>
  <c r="P226" i="114"/>
  <c r="P225" i="114"/>
  <c r="P224" i="114"/>
  <c r="P223" i="114"/>
  <c r="P222" i="114"/>
  <c r="P221" i="114"/>
  <c r="P220" i="114"/>
  <c r="P219" i="114"/>
  <c r="P218" i="114"/>
  <c r="P217" i="114"/>
  <c r="P216" i="114"/>
  <c r="P215" i="114"/>
  <c r="P214" i="114"/>
  <c r="P213" i="114"/>
  <c r="P212" i="114"/>
  <c r="P211" i="114"/>
  <c r="P210" i="114"/>
  <c r="P209" i="114"/>
  <c r="P208" i="114"/>
  <c r="P207" i="114"/>
  <c r="P206" i="114"/>
  <c r="P205" i="114"/>
  <c r="P204" i="114"/>
  <c r="P203" i="114"/>
  <c r="P202" i="114"/>
  <c r="P201" i="114"/>
  <c r="P200" i="114"/>
  <c r="P199" i="114"/>
  <c r="P198" i="114"/>
  <c r="P197" i="114"/>
  <c r="P196" i="114"/>
  <c r="P195" i="114"/>
  <c r="P194" i="114"/>
  <c r="P193" i="114"/>
  <c r="P192" i="114"/>
  <c r="P191" i="114"/>
  <c r="P190" i="114"/>
  <c r="P189" i="114"/>
  <c r="P188" i="114"/>
  <c r="P187" i="114"/>
  <c r="P186" i="114"/>
  <c r="P185" i="114"/>
  <c r="P184" i="114"/>
  <c r="P183" i="114"/>
  <c r="P182" i="114"/>
  <c r="P181" i="114"/>
  <c r="P180" i="114"/>
  <c r="P179" i="114"/>
  <c r="P178" i="114"/>
  <c r="P177" i="114"/>
  <c r="P176" i="114"/>
  <c r="P175" i="114"/>
  <c r="P174" i="114"/>
  <c r="P173" i="114"/>
  <c r="P172" i="114"/>
  <c r="P171" i="114"/>
  <c r="P170" i="114"/>
  <c r="P169" i="114"/>
  <c r="P168" i="114"/>
  <c r="P167" i="114"/>
  <c r="P166" i="114"/>
  <c r="P165" i="114"/>
  <c r="P164" i="114"/>
  <c r="P163" i="114"/>
  <c r="P162" i="114"/>
  <c r="P161" i="114"/>
  <c r="P160" i="114"/>
  <c r="P159" i="114"/>
  <c r="P158" i="114"/>
  <c r="P157" i="114"/>
  <c r="P156" i="114"/>
  <c r="P155" i="114"/>
  <c r="P154" i="114"/>
  <c r="P153" i="114"/>
  <c r="P152" i="114"/>
  <c r="P151" i="114"/>
  <c r="P150" i="114"/>
  <c r="P149" i="114"/>
  <c r="P148" i="114"/>
  <c r="P147" i="114"/>
  <c r="P146" i="114"/>
  <c r="P145" i="114"/>
  <c r="P144" i="114"/>
  <c r="P143" i="114"/>
  <c r="P142" i="114"/>
  <c r="P141" i="114"/>
  <c r="P140" i="114"/>
  <c r="P139" i="114"/>
  <c r="P138" i="114"/>
  <c r="P137" i="114"/>
  <c r="P136" i="114"/>
  <c r="P135" i="114"/>
  <c r="P134" i="114"/>
  <c r="P133" i="114"/>
  <c r="P132" i="114"/>
  <c r="P131" i="114"/>
  <c r="P130" i="114"/>
  <c r="P129" i="114"/>
  <c r="P128" i="114"/>
  <c r="P127" i="114"/>
  <c r="P126" i="114"/>
  <c r="P125" i="114"/>
  <c r="P124" i="114"/>
  <c r="P123" i="114"/>
  <c r="P122" i="114"/>
  <c r="P121" i="114"/>
  <c r="P120" i="114"/>
  <c r="P119" i="114"/>
  <c r="P118" i="114"/>
  <c r="P117" i="114"/>
  <c r="P116" i="114"/>
  <c r="P115" i="114"/>
  <c r="P114" i="114"/>
  <c r="P113" i="114"/>
  <c r="P112" i="114"/>
  <c r="P111" i="114"/>
  <c r="P110" i="114"/>
  <c r="P109" i="114"/>
  <c r="P108" i="114"/>
  <c r="P107" i="114"/>
  <c r="P106" i="114"/>
  <c r="P105" i="114"/>
  <c r="G49" i="114"/>
  <c r="G50" i="114" s="1"/>
  <c r="G51" i="114" s="1"/>
  <c r="L51" i="114" s="1"/>
  <c r="O23" i="114"/>
  <c r="P23" i="114" s="1"/>
  <c r="Q23" i="114" s="1"/>
  <c r="M8" i="113"/>
  <c r="M9" i="113" s="1"/>
  <c r="M10" i="113" s="1"/>
  <c r="M11" i="113" s="1"/>
  <c r="M12" i="113" s="1"/>
  <c r="M13" i="113" s="1"/>
  <c r="M14" i="113" s="1"/>
  <c r="M15" i="113" s="1"/>
  <c r="M16" i="113" s="1"/>
  <c r="M17" i="113" s="1"/>
  <c r="M18" i="113" s="1"/>
  <c r="M19" i="113" s="1"/>
  <c r="M20" i="113" s="1"/>
  <c r="M21" i="113" s="1"/>
  <c r="M22" i="113" s="1"/>
  <c r="M23" i="113" s="1"/>
  <c r="M24" i="113" s="1"/>
  <c r="M25" i="113" s="1"/>
  <c r="M26" i="113" s="1"/>
  <c r="M27" i="113" s="1"/>
  <c r="M28" i="113" s="1"/>
  <c r="M29" i="113" s="1"/>
  <c r="M30" i="113" s="1"/>
  <c r="M31" i="113" s="1"/>
  <c r="M32" i="113" s="1"/>
  <c r="M33" i="113" s="1"/>
  <c r="M34" i="113" s="1"/>
  <c r="M35" i="113" s="1"/>
  <c r="M36" i="113" s="1"/>
  <c r="M37" i="113" s="1"/>
  <c r="M38" i="113" s="1"/>
  <c r="M39" i="113" s="1"/>
  <c r="M40" i="113" s="1"/>
  <c r="M41" i="113" s="1"/>
  <c r="M42" i="113" s="1"/>
  <c r="M43" i="113" s="1"/>
  <c r="M44" i="113" s="1"/>
  <c r="M45" i="113" s="1"/>
  <c r="M46" i="113" s="1"/>
  <c r="M47" i="113" s="1"/>
  <c r="M48" i="113" s="1"/>
  <c r="M49" i="113" s="1"/>
  <c r="M50" i="113" s="1"/>
  <c r="M51" i="113" s="1"/>
  <c r="M52" i="113" s="1"/>
  <c r="M53" i="113" s="1"/>
  <c r="D50" i="113"/>
  <c r="E44" i="112"/>
  <c r="E39" i="112"/>
  <c r="E34" i="112"/>
  <c r="F31" i="112"/>
  <c r="F32" i="112" s="1"/>
  <c r="F33" i="112" s="1"/>
  <c r="F34" i="112" s="1"/>
  <c r="F35" i="112" s="1"/>
  <c r="F36" i="112" s="1"/>
  <c r="F37" i="112" s="1"/>
  <c r="F38" i="112" s="1"/>
  <c r="F39" i="112" s="1"/>
  <c r="F40" i="112" s="1"/>
  <c r="F41" i="112" s="1"/>
  <c r="F42" i="112" s="1"/>
  <c r="F43" i="112" s="1"/>
  <c r="F44" i="112" s="1"/>
  <c r="F45" i="112" s="1"/>
  <c r="F46" i="112" s="1"/>
  <c r="F47" i="112" s="1"/>
  <c r="F48" i="112" s="1"/>
  <c r="F49" i="112" s="1"/>
  <c r="F50" i="112" s="1"/>
  <c r="F51" i="112" s="1"/>
  <c r="F52" i="112" s="1"/>
  <c r="F53" i="112" s="1"/>
  <c r="F54" i="112" s="1"/>
  <c r="F55" i="112" s="1"/>
  <c r="F56" i="112" s="1"/>
  <c r="F57" i="112" s="1"/>
  <c r="F58" i="112" s="1"/>
  <c r="F59" i="112" s="1"/>
  <c r="F60" i="112" s="1"/>
  <c r="F61" i="112" s="1"/>
  <c r="F62" i="112" s="1"/>
  <c r="F63" i="112" s="1"/>
  <c r="F64" i="112" s="1"/>
  <c r="F65" i="112" s="1"/>
  <c r="F66" i="112" s="1"/>
  <c r="F67" i="112" s="1"/>
  <c r="F68" i="112" s="1"/>
  <c r="F69" i="112" s="1"/>
  <c r="F70" i="112" s="1"/>
  <c r="F71" i="112" s="1"/>
  <c r="F72" i="112" s="1"/>
  <c r="F73" i="112" s="1"/>
  <c r="F74" i="112" s="1"/>
  <c r="F75" i="112" s="1"/>
  <c r="F76" i="112" s="1"/>
  <c r="F77" i="112" s="1"/>
  <c r="F78" i="112" s="1"/>
  <c r="F79" i="112" s="1"/>
  <c r="F80" i="112" s="1"/>
  <c r="F81" i="112" s="1"/>
  <c r="F82" i="112" s="1"/>
  <c r="F83" i="112" s="1"/>
  <c r="F84" i="112" s="1"/>
  <c r="F85" i="112" s="1"/>
  <c r="F86" i="112" s="1"/>
  <c r="F87" i="112" s="1"/>
  <c r="F88" i="112" s="1"/>
  <c r="F89" i="112" s="1"/>
  <c r="F90" i="112" s="1"/>
  <c r="F91" i="112" s="1"/>
  <c r="F92" i="112" s="1"/>
  <c r="F93" i="112" s="1"/>
  <c r="F94" i="112" s="1"/>
  <c r="F95" i="112" s="1"/>
  <c r="F96" i="112" s="1"/>
  <c r="F97" i="112" s="1"/>
  <c r="F98" i="112" s="1"/>
  <c r="F99" i="112" s="1"/>
  <c r="F100" i="112" s="1"/>
  <c r="F101" i="112" s="1"/>
  <c r="F102" i="112" s="1"/>
  <c r="F103" i="112" s="1"/>
  <c r="F104" i="112" s="1"/>
  <c r="F105" i="112" s="1"/>
  <c r="F106" i="112" s="1"/>
  <c r="F107" i="112" s="1"/>
  <c r="F108" i="112" s="1"/>
  <c r="F109" i="112" s="1"/>
  <c r="F110" i="112" s="1"/>
  <c r="F111" i="112" s="1"/>
  <c r="F112" i="112" s="1"/>
  <c r="F113" i="112" s="1"/>
  <c r="F114" i="112" s="1"/>
  <c r="F115" i="112" s="1"/>
  <c r="F116" i="112" s="1"/>
  <c r="F117" i="112" s="1"/>
  <c r="F119" i="112" s="1"/>
  <c r="E31" i="112"/>
  <c r="E30" i="112"/>
  <c r="E20" i="112"/>
  <c r="E19" i="112"/>
  <c r="E17" i="112"/>
  <c r="E13" i="112"/>
  <c r="E12" i="112"/>
  <c r="E6" i="112"/>
  <c r="I194" i="111"/>
  <c r="I193" i="111"/>
  <c r="I192" i="111"/>
  <c r="I191" i="111"/>
  <c r="I190" i="111"/>
  <c r="I189" i="111"/>
  <c r="I188" i="111"/>
  <c r="I187" i="111"/>
  <c r="I186" i="111"/>
  <c r="I185" i="111"/>
  <c r="I184" i="111"/>
  <c r="I183" i="111"/>
  <c r="I182" i="111"/>
  <c r="I181" i="111"/>
  <c r="I180" i="111"/>
  <c r="I179" i="111"/>
  <c r="I178" i="111"/>
  <c r="I177" i="111"/>
  <c r="I176" i="111"/>
  <c r="I175" i="111"/>
  <c r="I174" i="111"/>
  <c r="I173" i="111"/>
  <c r="I172" i="111"/>
  <c r="I171" i="111"/>
  <c r="I170" i="111"/>
  <c r="I169" i="111"/>
  <c r="I168" i="111"/>
  <c r="I167" i="111"/>
  <c r="I166" i="111"/>
  <c r="I165" i="111"/>
  <c r="I164" i="111"/>
  <c r="I163" i="111"/>
  <c r="I162" i="111"/>
  <c r="I161" i="111"/>
  <c r="I160" i="111"/>
  <c r="I159" i="111"/>
  <c r="I158" i="111"/>
  <c r="I157" i="111"/>
  <c r="I156" i="111"/>
  <c r="I155" i="111"/>
  <c r="I154" i="111"/>
  <c r="I153" i="111"/>
  <c r="I152" i="111"/>
  <c r="I151" i="111"/>
  <c r="I150" i="111"/>
  <c r="I149" i="111"/>
  <c r="I148" i="111"/>
  <c r="I147" i="111"/>
  <c r="I146" i="111"/>
  <c r="I145" i="111"/>
  <c r="I144" i="111"/>
  <c r="I143" i="111"/>
  <c r="I142" i="111"/>
  <c r="I141" i="111"/>
  <c r="I140" i="111"/>
  <c r="I139" i="111"/>
  <c r="I138" i="111"/>
  <c r="I137" i="111"/>
  <c r="I136" i="111"/>
  <c r="I135" i="111"/>
  <c r="I134" i="111"/>
  <c r="I133" i="111"/>
  <c r="I132" i="111"/>
  <c r="I131" i="111"/>
  <c r="I130" i="111"/>
  <c r="I129" i="111"/>
  <c r="I128" i="111"/>
  <c r="I127" i="111"/>
  <c r="I126" i="111"/>
  <c r="I125" i="111"/>
  <c r="I124" i="111"/>
  <c r="I123" i="111"/>
  <c r="I122" i="111"/>
  <c r="I121" i="111"/>
  <c r="I120" i="111"/>
  <c r="I119" i="111"/>
  <c r="I118" i="111"/>
  <c r="I117" i="111"/>
  <c r="I116" i="111"/>
  <c r="I115" i="111"/>
  <c r="I114" i="111"/>
  <c r="I113" i="111"/>
  <c r="I112" i="111"/>
  <c r="I111" i="111"/>
  <c r="I110" i="111"/>
  <c r="I109" i="111"/>
  <c r="I108" i="111"/>
  <c r="I107" i="111"/>
  <c r="I106" i="111"/>
  <c r="I105" i="111"/>
  <c r="I104" i="111"/>
  <c r="I103" i="111"/>
  <c r="I102" i="111"/>
  <c r="I101" i="111"/>
  <c r="I100" i="111"/>
  <c r="I99" i="111"/>
  <c r="I98" i="111"/>
  <c r="I97" i="111"/>
  <c r="I96" i="111"/>
  <c r="I95" i="111"/>
  <c r="I94" i="111"/>
  <c r="I93" i="111"/>
  <c r="I92" i="111"/>
  <c r="I91" i="111"/>
  <c r="I90" i="111"/>
  <c r="I89" i="111"/>
  <c r="I88" i="111"/>
  <c r="I87" i="111"/>
  <c r="I86" i="111"/>
  <c r="I85" i="111"/>
  <c r="I84" i="111"/>
  <c r="I83" i="111"/>
  <c r="I82" i="111"/>
  <c r="I81" i="111"/>
  <c r="I80" i="111"/>
  <c r="I79" i="111"/>
  <c r="I78" i="111"/>
  <c r="I77" i="111"/>
  <c r="I76" i="111"/>
  <c r="I75" i="111"/>
  <c r="I74" i="111"/>
  <c r="I73" i="111"/>
  <c r="I72" i="111"/>
  <c r="I71" i="111"/>
  <c r="I70" i="111"/>
  <c r="I69" i="111"/>
  <c r="I68" i="111"/>
  <c r="I67" i="111"/>
  <c r="I66" i="111"/>
  <c r="I65" i="111"/>
  <c r="I64" i="111"/>
  <c r="I63" i="111"/>
  <c r="I62" i="111"/>
  <c r="I61" i="111"/>
  <c r="I59" i="111"/>
  <c r="I58" i="111"/>
  <c r="I57" i="111"/>
  <c r="I56" i="111"/>
  <c r="I55" i="111"/>
  <c r="I54" i="111"/>
  <c r="I53" i="111"/>
  <c r="I52" i="111"/>
  <c r="I51" i="111"/>
  <c r="I50" i="111"/>
  <c r="I49" i="111"/>
  <c r="I48" i="111"/>
  <c r="I47" i="111"/>
  <c r="I46" i="111"/>
  <c r="I45" i="111"/>
  <c r="I44" i="111"/>
  <c r="I43" i="111"/>
  <c r="I42" i="111"/>
  <c r="I41" i="111"/>
  <c r="I40" i="111"/>
  <c r="I39" i="111"/>
  <c r="I38" i="111"/>
  <c r="I37" i="111"/>
  <c r="I36" i="111"/>
  <c r="I35" i="111"/>
  <c r="I34" i="111"/>
  <c r="I33" i="111"/>
  <c r="I32" i="111"/>
  <c r="I31" i="111"/>
  <c r="I30" i="111"/>
  <c r="I29" i="111"/>
  <c r="I28" i="111"/>
  <c r="I27" i="111"/>
  <c r="I26" i="111"/>
  <c r="L26" i="111" s="1"/>
  <c r="O26" i="111" s="1"/>
  <c r="I25" i="111"/>
  <c r="I24" i="111"/>
  <c r="I23" i="111"/>
  <c r="E15" i="111"/>
  <c r="E16" i="111" s="1"/>
  <c r="E17" i="111" s="1"/>
  <c r="C15" i="111"/>
  <c r="C16" i="111" s="1"/>
  <c r="C17" i="111" s="1"/>
  <c r="C18" i="111" s="1"/>
  <c r="C19" i="111" s="1"/>
  <c r="C20" i="111" s="1"/>
  <c r="C21" i="111" s="1"/>
  <c r="C22" i="111" s="1"/>
  <c r="C23" i="111" s="1"/>
  <c r="C24" i="111" s="1"/>
  <c r="C25" i="111" s="1"/>
  <c r="L53" i="95"/>
  <c r="N69" i="88"/>
  <c r="O40" i="88"/>
  <c r="O41" i="88" s="1"/>
  <c r="T22" i="78"/>
  <c r="L13" i="95"/>
  <c r="M13" i="95" s="1"/>
  <c r="T19" i="78"/>
  <c r="P16" i="78"/>
  <c r="T21" i="78"/>
  <c r="T20" i="78"/>
  <c r="T18" i="78"/>
  <c r="C14" i="78"/>
  <c r="C15" i="78" s="1"/>
  <c r="L14" i="95"/>
  <c r="L15" i="95"/>
  <c r="L16" i="95"/>
  <c r="L17" i="95"/>
  <c r="L18" i="95"/>
  <c r="L19" i="95"/>
  <c r="L20" i="95"/>
  <c r="L21" i="95"/>
  <c r="L22" i="95"/>
  <c r="L23" i="95"/>
  <c r="L24" i="95"/>
  <c r="L25" i="95"/>
  <c r="L26" i="95"/>
  <c r="L27" i="95"/>
  <c r="L28" i="95"/>
  <c r="L35" i="95"/>
  <c r="L36" i="95"/>
  <c r="L37" i="95"/>
  <c r="L38" i="95"/>
  <c r="L39" i="95"/>
  <c r="L40" i="95"/>
  <c r="L41" i="95"/>
  <c r="L42" i="95"/>
  <c r="L43" i="95"/>
  <c r="L44" i="95"/>
  <c r="L45" i="95"/>
  <c r="F13" i="95"/>
  <c r="F14" i="95" s="1"/>
  <c r="F15" i="95" s="1"/>
  <c r="F16" i="95" s="1"/>
  <c r="I28" i="95"/>
  <c r="I29" i="95" s="1"/>
  <c r="I30" i="95" s="1"/>
  <c r="I31" i="95" s="1"/>
  <c r="I14" i="78"/>
  <c r="B14" i="78"/>
  <c r="B15" i="78" s="1"/>
  <c r="B16" i="78" s="1"/>
  <c r="H14" i="78"/>
  <c r="K14" i="78" s="1"/>
  <c r="C13" i="77"/>
  <c r="C14" i="77" s="1"/>
  <c r="C15" i="77" s="1"/>
  <c r="C16" i="77" s="1"/>
  <c r="I26" i="77"/>
  <c r="I27" i="77" s="1"/>
  <c r="I28" i="77" s="1"/>
  <c r="I29" i="77" s="1"/>
  <c r="I30" i="77" s="1"/>
  <c r="I31" i="77" s="1"/>
  <c r="B13" i="77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4" i="77" s="1"/>
  <c r="B55" i="77" s="1"/>
  <c r="T17" i="78"/>
  <c r="N74" i="88"/>
  <c r="N66" i="88"/>
  <c r="N67" i="88"/>
  <c r="N68" i="88"/>
  <c r="N70" i="88"/>
  <c r="N71" i="88"/>
  <c r="N72" i="88"/>
  <c r="N73" i="88"/>
  <c r="N75" i="88"/>
  <c r="N76" i="88"/>
  <c r="N77" i="88"/>
  <c r="N78" i="88"/>
  <c r="E12" i="88"/>
  <c r="E13" i="88" s="1"/>
  <c r="E14" i="88" s="1"/>
  <c r="E15" i="88" s="1"/>
  <c r="E16" i="88" s="1"/>
  <c r="E17" i="88" s="1"/>
  <c r="E18" i="88" s="1"/>
  <c r="E19" i="88" s="1"/>
  <c r="E20" i="88" s="1"/>
  <c r="E21" i="88" s="1"/>
  <c r="E22" i="88" s="1"/>
  <c r="E23" i="88" s="1"/>
  <c r="E24" i="88" s="1"/>
  <c r="E25" i="88" s="1"/>
  <c r="E26" i="88" s="1"/>
  <c r="E27" i="88" s="1"/>
  <c r="E28" i="88" s="1"/>
  <c r="E29" i="88" s="1"/>
  <c r="E30" i="88" s="1"/>
  <c r="E31" i="88" s="1"/>
  <c r="E32" i="88" s="1"/>
  <c r="E33" i="88" s="1"/>
  <c r="E34" i="88" s="1"/>
  <c r="E35" i="88" s="1"/>
  <c r="E36" i="88" s="1"/>
  <c r="E37" i="88" s="1"/>
  <c r="E38" i="88" s="1"/>
  <c r="E39" i="88" s="1"/>
  <c r="E40" i="88" s="1"/>
  <c r="E41" i="88" s="1"/>
  <c r="E42" i="88" s="1"/>
  <c r="E43" i="88" s="1"/>
  <c r="E44" i="88" s="1"/>
  <c r="E45" i="88" s="1"/>
  <c r="E46" i="88" s="1"/>
  <c r="E47" i="88" s="1"/>
  <c r="E48" i="88" s="1"/>
  <c r="E49" i="88" s="1"/>
  <c r="E50" i="88" s="1"/>
  <c r="E51" i="88" s="1"/>
  <c r="E52" i="88" s="1"/>
  <c r="E53" i="88" s="1"/>
  <c r="E54" i="88" s="1"/>
  <c r="E55" i="88" s="1"/>
  <c r="E56" i="88" s="1"/>
  <c r="E57" i="88" s="1"/>
  <c r="E58" i="88" s="1"/>
  <c r="E59" i="88" s="1"/>
  <c r="E60" i="88" s="1"/>
  <c r="E61" i="88" s="1"/>
  <c r="E62" i="88" s="1"/>
  <c r="E63" i="88" s="1"/>
  <c r="E64" i="88" s="1"/>
  <c r="E65" i="88" s="1"/>
  <c r="E66" i="88" s="1"/>
  <c r="E67" i="88" s="1"/>
  <c r="E68" i="88" s="1"/>
  <c r="E69" i="88" s="1"/>
  <c r="E70" i="88" s="1"/>
  <c r="E71" i="88" s="1"/>
  <c r="E72" i="88" s="1"/>
  <c r="E73" i="88" s="1"/>
  <c r="E74" i="88" s="1"/>
  <c r="E75" i="88" s="1"/>
  <c r="E76" i="88" s="1"/>
  <c r="E77" i="88" s="1"/>
  <c r="E78" i="88" s="1"/>
  <c r="D27" i="93"/>
  <c r="D28" i="93" s="1"/>
  <c r="D29" i="93" s="1"/>
  <c r="D30" i="93" s="1"/>
  <c r="D31" i="93" s="1"/>
  <c r="D32" i="93" s="1"/>
  <c r="E21" i="91"/>
  <c r="I21" i="91" s="1"/>
  <c r="P15" i="78"/>
  <c r="P17" i="78"/>
  <c r="L46" i="95"/>
  <c r="L47" i="95"/>
  <c r="P18" i="78"/>
  <c r="P19" i="78"/>
  <c r="P20" i="78"/>
  <c r="P21" i="78"/>
  <c r="P22" i="78"/>
  <c r="L48" i="95"/>
  <c r="L49" i="95"/>
  <c r="L50" i="95"/>
  <c r="L51" i="95"/>
  <c r="L52" i="95"/>
  <c r="L54" i="95"/>
  <c r="H55" i="95"/>
  <c r="H56" i="95" s="1"/>
  <c r="L56" i="95" s="1"/>
  <c r="N67" i="114"/>
  <c r="V67" i="114" s="1"/>
  <c r="N68" i="114"/>
  <c r="O67" i="114"/>
  <c r="O68" i="114" s="1"/>
  <c r="P68" i="114" s="1"/>
  <c r="H51" i="112"/>
  <c r="D53" i="113" s="1"/>
  <c r="E26" i="111"/>
  <c r="E27" i="111"/>
  <c r="H59" i="112"/>
  <c r="D61" i="113" s="1"/>
  <c r="H60" i="112"/>
  <c r="D62" i="113" s="1"/>
  <c r="C26" i="111"/>
  <c r="C27" i="111" s="1"/>
  <c r="L25" i="111"/>
  <c r="O25" i="111" s="1"/>
  <c r="E28" i="111"/>
  <c r="E29" i="111"/>
  <c r="E30" i="111" s="1"/>
  <c r="E31" i="111" s="1"/>
  <c r="D69" i="113"/>
  <c r="O290" i="113"/>
  <c r="O291" i="113"/>
  <c r="O292" i="113"/>
  <c r="O294" i="113"/>
  <c r="O293" i="113"/>
  <c r="O295" i="113"/>
  <c r="H61" i="112"/>
  <c r="D63" i="113" s="1"/>
  <c r="D65" i="113"/>
  <c r="C38" i="111"/>
  <c r="C39" i="111" s="1"/>
  <c r="C40" i="111" s="1"/>
  <c r="C41" i="111" s="1"/>
  <c r="C42" i="111" s="1"/>
  <c r="C43" i="111" s="1"/>
  <c r="C44" i="111" s="1"/>
  <c r="C45" i="111" s="1"/>
  <c r="C46" i="111" s="1"/>
  <c r="C47" i="111" s="1"/>
  <c r="C48" i="111" s="1"/>
  <c r="C49" i="111" s="1"/>
  <c r="C50" i="111" s="1"/>
  <c r="C51" i="111" s="1"/>
  <c r="C52" i="111" s="1"/>
  <c r="C53" i="111" s="1"/>
  <c r="C54" i="111" s="1"/>
  <c r="C55" i="111" s="1"/>
  <c r="C56" i="111" s="1"/>
  <c r="C57" i="111" s="1"/>
  <c r="C58" i="111" s="1"/>
  <c r="H65" i="112"/>
  <c r="D67" i="113" s="1"/>
  <c r="D73" i="113"/>
  <c r="L20" i="135"/>
  <c r="L21" i="135"/>
  <c r="L22" i="135"/>
  <c r="L23" i="135"/>
  <c r="L19" i="135"/>
  <c r="L25" i="135"/>
  <c r="L24" i="135"/>
  <c r="L26" i="135"/>
  <c r="K17" i="133"/>
  <c r="K18" i="133"/>
  <c r="L27" i="135"/>
  <c r="L28" i="135"/>
  <c r="L29" i="135"/>
  <c r="L30" i="135"/>
  <c r="K19" i="133"/>
  <c r="G21" i="133"/>
  <c r="G22" i="133" s="1"/>
  <c r="K20" i="133"/>
  <c r="E13" i="77" l="1"/>
  <c r="H13" i="77" s="1"/>
  <c r="H15" i="78"/>
  <c r="H16" i="78" s="1"/>
  <c r="H17" i="78" s="1"/>
  <c r="H18" i="78" s="1"/>
  <c r="H19" i="78" s="1"/>
  <c r="H20" i="78" s="1"/>
  <c r="H21" i="78" s="1"/>
  <c r="H22" i="78" s="1"/>
  <c r="H23" i="78" s="1"/>
  <c r="H24" i="78" s="1"/>
  <c r="H25" i="78" s="1"/>
  <c r="H26" i="78" s="1"/>
  <c r="H27" i="78" s="1"/>
  <c r="H28" i="78" s="1"/>
  <c r="H29" i="78" s="1"/>
  <c r="H30" i="78" s="1"/>
  <c r="H31" i="78" s="1"/>
  <c r="H32" i="78" s="1"/>
  <c r="H33" i="78" s="1"/>
  <c r="H34" i="78" s="1"/>
  <c r="H35" i="78" s="1"/>
  <c r="H36" i="78" s="1"/>
  <c r="H37" i="78" s="1"/>
  <c r="H38" i="78" s="1"/>
  <c r="H39" i="78" s="1"/>
  <c r="H40" i="78" s="1"/>
  <c r="H41" i="78" s="1"/>
  <c r="H42" i="78" s="1"/>
  <c r="H43" i="78" s="1"/>
  <c r="H44" i="78" s="1"/>
  <c r="H45" i="78" s="1"/>
  <c r="H46" i="78" s="1"/>
  <c r="H47" i="78" s="1"/>
  <c r="H48" i="78" s="1"/>
  <c r="H49" i="78" s="1"/>
  <c r="H50" i="78" s="1"/>
  <c r="H51" i="78" s="1"/>
  <c r="H52" i="78" s="1"/>
  <c r="H53" i="78" s="1"/>
  <c r="H54" i="78" s="1"/>
  <c r="H55" i="78" s="1"/>
  <c r="H56" i="78" s="1"/>
  <c r="H57" i="78" s="1"/>
  <c r="H58" i="78" s="1"/>
  <c r="H59" i="78" s="1"/>
  <c r="H60" i="78" s="1"/>
  <c r="H61" i="78" s="1"/>
  <c r="H62" i="78" s="1"/>
  <c r="H63" i="78" s="1"/>
  <c r="H64" i="78" s="1"/>
  <c r="H65" i="78" s="1"/>
  <c r="H66" i="78" s="1"/>
  <c r="H67" i="78" s="1"/>
  <c r="H68" i="78" s="1"/>
  <c r="H69" i="78" s="1"/>
  <c r="H70" i="78" s="1"/>
  <c r="H71" i="78" s="1"/>
  <c r="H72" i="78" s="1"/>
  <c r="H73" i="78" s="1"/>
  <c r="H74" i="78" s="1"/>
  <c r="H75" i="78" s="1"/>
  <c r="H76" i="78" s="1"/>
  <c r="H77" i="78" s="1"/>
  <c r="H78" i="78" s="1"/>
  <c r="H79" i="78" s="1"/>
  <c r="H80" i="78" s="1"/>
  <c r="H81" i="78" s="1"/>
  <c r="H82" i="78" s="1"/>
  <c r="H83" i="78" s="1"/>
  <c r="H84" i="78" s="1"/>
  <c r="H85" i="78" s="1"/>
  <c r="H86" i="78" s="1"/>
  <c r="H87" i="78" s="1"/>
  <c r="H88" i="78" s="1"/>
  <c r="H89" i="78" s="1"/>
  <c r="H90" i="78" s="1"/>
  <c r="H91" i="78" s="1"/>
  <c r="H92" i="78" s="1"/>
  <c r="H93" i="78" s="1"/>
  <c r="H94" i="78" s="1"/>
  <c r="H95" i="78" s="1"/>
  <c r="H96" i="78" s="1"/>
  <c r="H97" i="78" s="1"/>
  <c r="H98" i="78" s="1"/>
  <c r="H99" i="78" s="1"/>
  <c r="H100" i="78" s="1"/>
  <c r="H101" i="78" s="1"/>
  <c r="H102" i="78" s="1"/>
  <c r="H103" i="78" s="1"/>
  <c r="H104" i="78" s="1"/>
  <c r="H105" i="78" s="1"/>
  <c r="H106" i="78" s="1"/>
  <c r="H107" i="78" s="1"/>
  <c r="E18" i="111"/>
  <c r="L17" i="111"/>
  <c r="O17" i="111" s="1"/>
  <c r="L16" i="111"/>
  <c r="O16" i="111" s="1"/>
  <c r="L15" i="111"/>
  <c r="O15" i="111" s="1"/>
  <c r="E14" i="78"/>
  <c r="L14" i="78"/>
  <c r="Q14" i="78" s="1"/>
  <c r="R14" i="78" s="1"/>
  <c r="C97" i="156"/>
  <c r="D96" i="156"/>
  <c r="G95" i="156"/>
  <c r="H94" i="156"/>
  <c r="I94" i="156" s="1"/>
  <c r="K94" i="156"/>
  <c r="N93" i="156"/>
  <c r="L93" i="156"/>
  <c r="M93" i="156" s="1"/>
  <c r="K16" i="78"/>
  <c r="J28" i="95"/>
  <c r="L13" i="77"/>
  <c r="F120" i="112"/>
  <c r="F121" i="112" s="1"/>
  <c r="F122" i="112" s="1"/>
  <c r="F123" i="112" s="1"/>
  <c r="F124" i="112" s="1"/>
  <c r="F125" i="112" s="1"/>
  <c r="F126" i="112" s="1"/>
  <c r="F127" i="112" s="1"/>
  <c r="F128" i="112" s="1"/>
  <c r="F129" i="112" s="1"/>
  <c r="F130" i="112" s="1"/>
  <c r="F131" i="112" s="1"/>
  <c r="F132" i="112" s="1"/>
  <c r="F133" i="112" s="1"/>
  <c r="F134" i="112" s="1"/>
  <c r="F135" i="112" s="1"/>
  <c r="F136" i="112" s="1"/>
  <c r="F137" i="112" s="1"/>
  <c r="F138" i="112" s="1"/>
  <c r="F139" i="112" s="1"/>
  <c r="F140" i="112" s="1"/>
  <c r="F141" i="112" s="1"/>
  <c r="F142" i="112" s="1"/>
  <c r="I6" i="112"/>
  <c r="P9" i="113"/>
  <c r="P10" i="113" s="1"/>
  <c r="P11" i="113" s="1"/>
  <c r="P12" i="113" s="1"/>
  <c r="P13" i="113" s="1"/>
  <c r="P14" i="113" s="1"/>
  <c r="P15" i="113" s="1"/>
  <c r="P16" i="113" s="1"/>
  <c r="P17" i="113" s="1"/>
  <c r="P18" i="113" s="1"/>
  <c r="P19" i="113" s="1"/>
  <c r="P20" i="113" s="1"/>
  <c r="Q20" i="113" s="1"/>
  <c r="J30" i="95"/>
  <c r="L14" i="77"/>
  <c r="K21" i="133"/>
  <c r="O24" i="114"/>
  <c r="P24" i="114" s="1"/>
  <c r="Q24" i="114" s="1"/>
  <c r="M19" i="147"/>
  <c r="P19" i="147" s="1"/>
  <c r="L49" i="114"/>
  <c r="E22" i="91"/>
  <c r="E23" i="91" s="1"/>
  <c r="E24" i="91" s="1"/>
  <c r="F12" i="88"/>
  <c r="F13" i="88" s="1"/>
  <c r="M13" i="88" s="1"/>
  <c r="K15" i="78"/>
  <c r="N14" i="78"/>
  <c r="J29" i="95"/>
  <c r="E57" i="114"/>
  <c r="E59" i="114"/>
  <c r="I20" i="135"/>
  <c r="J20" i="135" s="1"/>
  <c r="F13" i="134"/>
  <c r="J13" i="134" s="1"/>
  <c r="F17" i="134"/>
  <c r="J17" i="134" s="1"/>
  <c r="F15" i="134"/>
  <c r="J15" i="134" s="1"/>
  <c r="F12" i="134"/>
  <c r="J12" i="134" s="1"/>
  <c r="F14" i="134"/>
  <c r="J14" i="134" s="1"/>
  <c r="F16" i="134"/>
  <c r="J16" i="134" s="1"/>
  <c r="G23" i="133"/>
  <c r="K22" i="133"/>
  <c r="E58" i="114"/>
  <c r="L15" i="77"/>
  <c r="M14" i="95"/>
  <c r="M15" i="95" s="1"/>
  <c r="M16" i="95" s="1"/>
  <c r="M17" i="95" s="1"/>
  <c r="M18" i="95" s="1"/>
  <c r="M19" i="95" s="1"/>
  <c r="M20" i="95" s="1"/>
  <c r="M21" i="95" s="1"/>
  <c r="M22" i="95" s="1"/>
  <c r="M23" i="95" s="1"/>
  <c r="M24" i="95" s="1"/>
  <c r="N24" i="95" s="1"/>
  <c r="V68" i="114"/>
  <c r="W68" i="114" s="1"/>
  <c r="L50" i="114"/>
  <c r="H18" i="133"/>
  <c r="C16" i="78"/>
  <c r="F15" i="78"/>
  <c r="I15" i="78" s="1"/>
  <c r="L15" i="78" s="1"/>
  <c r="Q15" i="78" s="1"/>
  <c r="B17" i="78"/>
  <c r="G288" i="112"/>
  <c r="P11" i="135"/>
  <c r="N299" i="113"/>
  <c r="L18" i="111"/>
  <c r="O18" i="111" s="1"/>
  <c r="E19" i="111"/>
  <c r="C59" i="111"/>
  <c r="C62" i="111" s="1"/>
  <c r="C63" i="111" s="1"/>
  <c r="C64" i="111" s="1"/>
  <c r="C65" i="111" s="1"/>
  <c r="C66" i="111" s="1"/>
  <c r="C67" i="111" s="1"/>
  <c r="C68" i="111" s="1"/>
  <c r="C69" i="111" s="1"/>
  <c r="C70" i="111" s="1"/>
  <c r="C71" i="111" s="1"/>
  <c r="C72" i="111" s="1"/>
  <c r="C73" i="111" s="1"/>
  <c r="C74" i="111" s="1"/>
  <c r="C75" i="111" s="1"/>
  <c r="C76" i="111" s="1"/>
  <c r="C77" i="111" s="1"/>
  <c r="C78" i="111" s="1"/>
  <c r="C79" i="111" s="1"/>
  <c r="C80" i="111" s="1"/>
  <c r="C81" i="111" s="1"/>
  <c r="C82" i="111" s="1"/>
  <c r="C83" i="111" s="1"/>
  <c r="P67" i="114"/>
  <c r="G52" i="114"/>
  <c r="W67" i="114"/>
  <c r="J8" i="113"/>
  <c r="E79" i="88"/>
  <c r="T78" i="88"/>
  <c r="O42" i="88"/>
  <c r="P41" i="88"/>
  <c r="P40" i="88"/>
  <c r="L16" i="77"/>
  <c r="C17" i="77"/>
  <c r="B56" i="77"/>
  <c r="B57" i="77" s="1"/>
  <c r="B58" i="77" s="1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82" i="77" s="1"/>
  <c r="B83" i="77" s="1"/>
  <c r="B84" i="77" s="1"/>
  <c r="B85" i="77" s="1"/>
  <c r="B86" i="77" s="1"/>
  <c r="B87" i="77" s="1"/>
  <c r="B88" i="77" s="1"/>
  <c r="B89" i="77" s="1"/>
  <c r="B90" i="77" s="1"/>
  <c r="B91" i="77" s="1"/>
  <c r="B92" i="77" s="1"/>
  <c r="H14" i="77"/>
  <c r="K13" i="77"/>
  <c r="L12" i="133"/>
  <c r="L13" i="133" s="1"/>
  <c r="L14" i="133" s="1"/>
  <c r="E12" i="135"/>
  <c r="E13" i="135" s="1"/>
  <c r="E14" i="135" s="1"/>
  <c r="E15" i="135" s="1"/>
  <c r="M12" i="135"/>
  <c r="O12" i="134"/>
  <c r="I24" i="134"/>
  <c r="H25" i="134"/>
  <c r="H26" i="134" s="1"/>
  <c r="H57" i="95"/>
  <c r="E20" i="147"/>
  <c r="E21" i="148"/>
  <c r="M20" i="148"/>
  <c r="P20" i="148" s="1"/>
  <c r="I94" i="114"/>
  <c r="I95" i="114" s="1"/>
  <c r="I96" i="114" s="1"/>
  <c r="I97" i="114" s="1"/>
  <c r="I98" i="114" s="1"/>
  <c r="I99" i="114" s="1"/>
  <c r="I100" i="114" s="1"/>
  <c r="I101" i="114" s="1"/>
  <c r="E18" i="134"/>
  <c r="F18" i="134" s="1"/>
  <c r="J18" i="134" s="1"/>
  <c r="E32" i="111"/>
  <c r="C28" i="111"/>
  <c r="L27" i="111"/>
  <c r="D33" i="93"/>
  <c r="F17" i="95"/>
  <c r="I32" i="95"/>
  <c r="J31" i="95"/>
  <c r="D14" i="133"/>
  <c r="L13" i="134"/>
  <c r="M12" i="134" s="1"/>
  <c r="M20" i="147" l="1"/>
  <c r="F143" i="112"/>
  <c r="F144" i="112" s="1"/>
  <c r="F145" i="112" s="1"/>
  <c r="F146" i="112" s="1"/>
  <c r="F147" i="112" s="1"/>
  <c r="F148" i="112" s="1"/>
  <c r="F149" i="112" s="1"/>
  <c r="F150" i="112" s="1"/>
  <c r="F151" i="112" s="1"/>
  <c r="F152" i="112" s="1"/>
  <c r="F153" i="112" s="1"/>
  <c r="F154" i="112" s="1"/>
  <c r="F155" i="112" s="1"/>
  <c r="F156" i="112" s="1"/>
  <c r="F157" i="112" s="1"/>
  <c r="F158" i="112" s="1"/>
  <c r="F159" i="112" s="1"/>
  <c r="F160" i="112" s="1"/>
  <c r="F161" i="112" s="1"/>
  <c r="F162" i="112" s="1"/>
  <c r="F163" i="112" s="1"/>
  <c r="F164" i="112" s="1"/>
  <c r="F165" i="112" s="1"/>
  <c r="F166" i="112" s="1"/>
  <c r="F167" i="112" s="1"/>
  <c r="F168" i="112" s="1"/>
  <c r="F169" i="112" s="1"/>
  <c r="F170" i="112" s="1"/>
  <c r="F171" i="112" s="1"/>
  <c r="F172" i="112" s="1"/>
  <c r="F173" i="112" s="1"/>
  <c r="F174" i="112" s="1"/>
  <c r="F175" i="112" s="1"/>
  <c r="F176" i="112" s="1"/>
  <c r="F177" i="112" s="1"/>
  <c r="F178" i="112" s="1"/>
  <c r="F179" i="112" s="1"/>
  <c r="F180" i="112" s="1"/>
  <c r="F181" i="112" s="1"/>
  <c r="F182" i="112" s="1"/>
  <c r="F183" i="112" s="1"/>
  <c r="F184" i="112" s="1"/>
  <c r="F185" i="112" s="1"/>
  <c r="F186" i="112" s="1"/>
  <c r="F187" i="112" s="1"/>
  <c r="F188" i="112" s="1"/>
  <c r="F189" i="112" s="1"/>
  <c r="F190" i="112" s="1"/>
  <c r="F191" i="112" s="1"/>
  <c r="F192" i="112" s="1"/>
  <c r="F193" i="112" s="1"/>
  <c r="F194" i="112" s="1"/>
  <c r="F195" i="112" s="1"/>
  <c r="F196" i="112" s="1"/>
  <c r="F197" i="112" s="1"/>
  <c r="F198" i="112" s="1"/>
  <c r="F199" i="112" s="1"/>
  <c r="F200" i="112" s="1"/>
  <c r="F201" i="112" s="1"/>
  <c r="F202" i="112" s="1"/>
  <c r="F203" i="112" s="1"/>
  <c r="F204" i="112" s="1"/>
  <c r="F205" i="112" s="1"/>
  <c r="F206" i="112" s="1"/>
  <c r="F207" i="112" s="1"/>
  <c r="F208" i="112" s="1"/>
  <c r="F209" i="112" s="1"/>
  <c r="F210" i="112" s="1"/>
  <c r="F211" i="112" s="1"/>
  <c r="F212" i="112" s="1"/>
  <c r="F213" i="112" s="1"/>
  <c r="F214" i="112" s="1"/>
  <c r="F215" i="112" s="1"/>
  <c r="F216" i="112" s="1"/>
  <c r="F217" i="112" s="1"/>
  <c r="F218" i="112" s="1"/>
  <c r="F219" i="112" s="1"/>
  <c r="F220" i="112" s="1"/>
  <c r="F221" i="112" s="1"/>
  <c r="F222" i="112" s="1"/>
  <c r="F223" i="112" s="1"/>
  <c r="F224" i="112" s="1"/>
  <c r="F225" i="112" s="1"/>
  <c r="F226" i="112" s="1"/>
  <c r="F227" i="112" s="1"/>
  <c r="F228" i="112" s="1"/>
  <c r="F229" i="112" s="1"/>
  <c r="F230" i="112" s="1"/>
  <c r="F231" i="112" s="1"/>
  <c r="F232" i="112" s="1"/>
  <c r="F233" i="112" s="1"/>
  <c r="F234" i="112" s="1"/>
  <c r="F235" i="112" s="1"/>
  <c r="F236" i="112" s="1"/>
  <c r="F237" i="112" s="1"/>
  <c r="F238" i="112" s="1"/>
  <c r="F239" i="112" s="1"/>
  <c r="F240" i="112" s="1"/>
  <c r="F241" i="112" s="1"/>
  <c r="F242" i="112" s="1"/>
  <c r="F243" i="112" s="1"/>
  <c r="F244" i="112" s="1"/>
  <c r="F245" i="112" s="1"/>
  <c r="F246" i="112" s="1"/>
  <c r="F247" i="112" s="1"/>
  <c r="F248" i="112" s="1"/>
  <c r="F249" i="112" s="1"/>
  <c r="F250" i="112" s="1"/>
  <c r="F251" i="112" s="1"/>
  <c r="F252" i="112" s="1"/>
  <c r="F253" i="112" s="1"/>
  <c r="F254" i="112" s="1"/>
  <c r="F255" i="112" s="1"/>
  <c r="F256" i="112" s="1"/>
  <c r="F257" i="112" s="1"/>
  <c r="F258" i="112" s="1"/>
  <c r="F259" i="112" s="1"/>
  <c r="F260" i="112" s="1"/>
  <c r="F261" i="112" s="1"/>
  <c r="F262" i="112" s="1"/>
  <c r="F263" i="112" s="1"/>
  <c r="F264" i="112" s="1"/>
  <c r="F265" i="112" s="1"/>
  <c r="F266" i="112" s="1"/>
  <c r="F267" i="112" s="1"/>
  <c r="F268" i="112" s="1"/>
  <c r="F269" i="112" s="1"/>
  <c r="F270" i="112" s="1"/>
  <c r="F271" i="112" s="1"/>
  <c r="F272" i="112" s="1"/>
  <c r="F273" i="112" s="1"/>
  <c r="F274" i="112" s="1"/>
  <c r="F275" i="112" s="1"/>
  <c r="F276" i="112" s="1"/>
  <c r="F277" i="112" s="1"/>
  <c r="F278" i="112" s="1"/>
  <c r="F279" i="112" s="1"/>
  <c r="F280" i="112" s="1"/>
  <c r="F281" i="112" s="1"/>
  <c r="F282" i="112" s="1"/>
  <c r="F283" i="112" s="1"/>
  <c r="F284" i="112" s="1"/>
  <c r="F285" i="112" s="1"/>
  <c r="G22" i="91"/>
  <c r="H22" i="91" s="1"/>
  <c r="I22" i="91" s="1"/>
  <c r="O25" i="114"/>
  <c r="P25" i="114" s="1"/>
  <c r="Q25" i="114" s="1"/>
  <c r="H12" i="88"/>
  <c r="L12" i="88" s="1"/>
  <c r="Q12" i="88" s="1"/>
  <c r="C98" i="156"/>
  <c r="D97" i="156"/>
  <c r="M12" i="88"/>
  <c r="G96" i="156"/>
  <c r="H95" i="156"/>
  <c r="I95" i="156" s="1"/>
  <c r="K95" i="156"/>
  <c r="N94" i="156"/>
  <c r="L94" i="156"/>
  <c r="M94" i="156" s="1"/>
  <c r="O13" i="133"/>
  <c r="N15" i="78"/>
  <c r="H108" i="78"/>
  <c r="H109" i="78" s="1"/>
  <c r="H110" i="78" s="1"/>
  <c r="H111" i="78" s="1"/>
  <c r="H112" i="78" s="1"/>
  <c r="H113" i="78" s="1"/>
  <c r="H114" i="78" s="1"/>
  <c r="H115" i="78" s="1"/>
  <c r="H116" i="78" s="1"/>
  <c r="H117" i="78" s="1"/>
  <c r="H118" i="78" s="1"/>
  <c r="H119" i="78" s="1"/>
  <c r="H120" i="78" s="1"/>
  <c r="H121" i="78" s="1"/>
  <c r="H122" i="78" s="1"/>
  <c r="H123" i="78" s="1"/>
  <c r="H124" i="78" s="1"/>
  <c r="H125" i="78" s="1"/>
  <c r="H126" i="78" s="1"/>
  <c r="H127" i="78" s="1"/>
  <c r="H128" i="78" s="1"/>
  <c r="H129" i="78" s="1"/>
  <c r="H130" i="78" s="1"/>
  <c r="H131" i="78" s="1"/>
  <c r="H132" i="78" s="1"/>
  <c r="H133" i="78" s="1"/>
  <c r="H134" i="78" s="1"/>
  <c r="H135" i="78" s="1"/>
  <c r="H136" i="78" s="1"/>
  <c r="H137" i="78" s="1"/>
  <c r="H138" i="78" s="1"/>
  <c r="H139" i="78" s="1"/>
  <c r="H140" i="78" s="1"/>
  <c r="H141" i="78" s="1"/>
  <c r="H142" i="78" s="1"/>
  <c r="H143" i="78" s="1"/>
  <c r="P21" i="113"/>
  <c r="Q21" i="113" s="1"/>
  <c r="N13" i="77"/>
  <c r="O13" i="77" s="1"/>
  <c r="C8" i="113"/>
  <c r="E8" i="113" s="1"/>
  <c r="J6" i="112"/>
  <c r="K6" i="112" s="1"/>
  <c r="I7" i="112" s="1"/>
  <c r="F14" i="88"/>
  <c r="H14" i="88" s="1"/>
  <c r="L14" i="88" s="1"/>
  <c r="Q14" i="88" s="1"/>
  <c r="H13" i="88"/>
  <c r="L13" i="88" s="1"/>
  <c r="Q13" i="88" s="1"/>
  <c r="M25" i="95"/>
  <c r="G23" i="91"/>
  <c r="H23" i="91" s="1"/>
  <c r="I23" i="91" s="1"/>
  <c r="F13" i="135"/>
  <c r="K14" i="135" s="1"/>
  <c r="I21" i="135"/>
  <c r="I22" i="135" s="1"/>
  <c r="F12" i="135"/>
  <c r="F14" i="135"/>
  <c r="N12" i="134"/>
  <c r="I25" i="134"/>
  <c r="K23" i="133"/>
  <c r="G24" i="133"/>
  <c r="H19" i="133"/>
  <c r="I18" i="133"/>
  <c r="C17" i="78"/>
  <c r="F16" i="78"/>
  <c r="I16" i="78" s="1"/>
  <c r="L16" i="78" s="1"/>
  <c r="B18" i="78"/>
  <c r="K17" i="78"/>
  <c r="F15" i="135"/>
  <c r="E16" i="135"/>
  <c r="F16" i="135" s="1"/>
  <c r="P20" i="147"/>
  <c r="C85" i="111"/>
  <c r="C86" i="111" s="1"/>
  <c r="C87" i="111" s="1"/>
  <c r="C88" i="111" s="1"/>
  <c r="C89" i="111" s="1"/>
  <c r="C90" i="111" s="1"/>
  <c r="C91" i="111" s="1"/>
  <c r="C92" i="111" s="1"/>
  <c r="C93" i="111" s="1"/>
  <c r="C94" i="111" s="1"/>
  <c r="C95" i="111" s="1"/>
  <c r="C96" i="111" s="1"/>
  <c r="C97" i="111" s="1"/>
  <c r="C98" i="111" s="1"/>
  <c r="C99" i="111" s="1"/>
  <c r="C100" i="111" s="1"/>
  <c r="C101" i="111" s="1"/>
  <c r="C102" i="111" s="1"/>
  <c r="C103" i="111" s="1"/>
  <c r="C104" i="111" s="1"/>
  <c r="C105" i="111" s="1"/>
  <c r="C106" i="111" s="1"/>
  <c r="C107" i="111" s="1"/>
  <c r="E20" i="111"/>
  <c r="L19" i="111"/>
  <c r="O19" i="111" s="1"/>
  <c r="G53" i="114"/>
  <c r="L52" i="114"/>
  <c r="G24" i="91"/>
  <c r="E25" i="91"/>
  <c r="E80" i="88"/>
  <c r="N79" i="88"/>
  <c r="O43" i="88"/>
  <c r="P42" i="88"/>
  <c r="L17" i="77"/>
  <c r="C18" i="77"/>
  <c r="H15" i="77"/>
  <c r="K14" i="77"/>
  <c r="N14" i="77" s="1"/>
  <c r="O14" i="77" s="1"/>
  <c r="P12" i="135"/>
  <c r="M13" i="135"/>
  <c r="M13" i="134"/>
  <c r="N13" i="134" s="1"/>
  <c r="H58" i="95"/>
  <c r="L57" i="95"/>
  <c r="M21" i="147"/>
  <c r="M22" i="147" s="1"/>
  <c r="M21" i="148"/>
  <c r="P21" i="148" s="1"/>
  <c r="E22" i="148"/>
  <c r="F22" i="148" s="1"/>
  <c r="E21" i="147"/>
  <c r="D15" i="133"/>
  <c r="O14" i="133"/>
  <c r="I33" i="95"/>
  <c r="J32" i="95"/>
  <c r="C29" i="111"/>
  <c r="L28" i="111"/>
  <c r="I26" i="134"/>
  <c r="H27" i="134"/>
  <c r="E19" i="134"/>
  <c r="F19" i="134" s="1"/>
  <c r="J19" i="134" s="1"/>
  <c r="I102" i="114"/>
  <c r="I103" i="114" s="1"/>
  <c r="I104" i="114" s="1"/>
  <c r="I105" i="114" s="1"/>
  <c r="I106" i="114" s="1"/>
  <c r="I107" i="114" s="1"/>
  <c r="I108" i="114" s="1"/>
  <c r="I109" i="114" s="1"/>
  <c r="I110" i="114" s="1"/>
  <c r="O13" i="134"/>
  <c r="L14" i="134"/>
  <c r="L15" i="133"/>
  <c r="F18" i="95"/>
  <c r="D34" i="93"/>
  <c r="E33" i="93"/>
  <c r="R15" i="78"/>
  <c r="O27" i="111"/>
  <c r="E33" i="111"/>
  <c r="B93" i="77"/>
  <c r="O26" i="114" l="1"/>
  <c r="P26" i="114" s="1"/>
  <c r="Q26" i="114" s="1"/>
  <c r="H144" i="78"/>
  <c r="H145" i="78" s="1"/>
  <c r="H146" i="78" s="1"/>
  <c r="H147" i="78" s="1"/>
  <c r="H148" i="78" s="1"/>
  <c r="H149" i="78" s="1"/>
  <c r="H150" i="78" s="1"/>
  <c r="H151" i="78" s="1"/>
  <c r="H152" i="78" s="1"/>
  <c r="H153" i="78" s="1"/>
  <c r="H154" i="78" s="1"/>
  <c r="H155" i="78" s="1"/>
  <c r="H156" i="78" s="1"/>
  <c r="H157" i="78" s="1"/>
  <c r="H158" i="78" s="1"/>
  <c r="H159" i="78" s="1"/>
  <c r="H160" i="78" s="1"/>
  <c r="D98" i="156"/>
  <c r="C99" i="156"/>
  <c r="C110" i="111"/>
  <c r="C111" i="111" s="1"/>
  <c r="C112" i="111" s="1"/>
  <c r="C113" i="111" s="1"/>
  <c r="C114" i="111" s="1"/>
  <c r="C115" i="111" s="1"/>
  <c r="C116" i="111" s="1"/>
  <c r="C117" i="111" s="1"/>
  <c r="C118" i="111" s="1"/>
  <c r="C119" i="111" s="1"/>
  <c r="C120" i="111" s="1"/>
  <c r="C121" i="111" s="1"/>
  <c r="C122" i="111" s="1"/>
  <c r="C123" i="111" s="1"/>
  <c r="C124" i="111" s="1"/>
  <c r="C125" i="111" s="1"/>
  <c r="C126" i="111" s="1"/>
  <c r="C127" i="111" s="1"/>
  <c r="C128" i="111" s="1"/>
  <c r="C129" i="111" s="1"/>
  <c r="C130" i="111" s="1"/>
  <c r="C131" i="111" s="1"/>
  <c r="C133" i="111" s="1"/>
  <c r="C135" i="111" s="1"/>
  <c r="C136" i="111" s="1"/>
  <c r="C137" i="111" s="1"/>
  <c r="C138" i="111" s="1"/>
  <c r="C139" i="111" s="1"/>
  <c r="C140" i="111" s="1"/>
  <c r="C141" i="111" s="1"/>
  <c r="C142" i="111" s="1"/>
  <c r="C143" i="111" s="1"/>
  <c r="C144" i="111" s="1"/>
  <c r="C145" i="111" s="1"/>
  <c r="C146" i="111" s="1"/>
  <c r="C147" i="111" s="1"/>
  <c r="C148" i="111" s="1"/>
  <c r="C149" i="111" s="1"/>
  <c r="C150" i="111" s="1"/>
  <c r="C151" i="111" s="1"/>
  <c r="C152" i="111" s="1"/>
  <c r="C153" i="111" s="1"/>
  <c r="C154" i="111" s="1"/>
  <c r="C155" i="111" s="1"/>
  <c r="C156" i="111" s="1"/>
  <c r="C157" i="111" s="1"/>
  <c r="C158" i="111" s="1"/>
  <c r="C159" i="111" s="1"/>
  <c r="C160" i="111" s="1"/>
  <c r="C161" i="111" s="1"/>
  <c r="C162" i="111" s="1"/>
  <c r="C163" i="111" s="1"/>
  <c r="C164" i="111" s="1"/>
  <c r="C165" i="111" s="1"/>
  <c r="C166" i="111" s="1"/>
  <c r="C167" i="111" s="1"/>
  <c r="C168" i="111" s="1"/>
  <c r="C169" i="111" s="1"/>
  <c r="C170" i="111" s="1"/>
  <c r="C171" i="111" s="1"/>
  <c r="C172" i="111" s="1"/>
  <c r="C173" i="111" s="1"/>
  <c r="C174" i="111" s="1"/>
  <c r="C175" i="111" s="1"/>
  <c r="C176" i="111" s="1"/>
  <c r="C177" i="111" s="1"/>
  <c r="C178" i="111" s="1"/>
  <c r="C179" i="111" s="1"/>
  <c r="C180" i="111" s="1"/>
  <c r="C181" i="111" s="1"/>
  <c r="C182" i="111" s="1"/>
  <c r="C183" i="111" s="1"/>
  <c r="C184" i="111" s="1"/>
  <c r="C185" i="111" s="1"/>
  <c r="C186" i="111" s="1"/>
  <c r="C187" i="111" s="1"/>
  <c r="C188" i="111" s="1"/>
  <c r="C189" i="111" s="1"/>
  <c r="C190" i="111" s="1"/>
  <c r="C191" i="111" s="1"/>
  <c r="C192" i="111" s="1"/>
  <c r="C193" i="111" s="1"/>
  <c r="C194" i="111" s="1"/>
  <c r="C195" i="111" s="1"/>
  <c r="C196" i="111" s="1"/>
  <c r="C197" i="111" s="1"/>
  <c r="C198" i="111" s="1"/>
  <c r="C199" i="111" s="1"/>
  <c r="C200" i="111" s="1"/>
  <c r="C201" i="111" s="1"/>
  <c r="C202" i="111" s="1"/>
  <c r="C203" i="111" s="1"/>
  <c r="C204" i="111" s="1"/>
  <c r="C205" i="111" s="1"/>
  <c r="C206" i="111" s="1"/>
  <c r="C207" i="111" s="1"/>
  <c r="C208" i="111" s="1"/>
  <c r="C209" i="111" s="1"/>
  <c r="C210" i="111" s="1"/>
  <c r="C211" i="111" s="1"/>
  <c r="C212" i="111" s="1"/>
  <c r="C213" i="111" s="1"/>
  <c r="C214" i="111" s="1"/>
  <c r="C215" i="111" s="1"/>
  <c r="C216" i="111" s="1"/>
  <c r="C217" i="111" s="1"/>
  <c r="C218" i="111" s="1"/>
  <c r="C219" i="111" s="1"/>
  <c r="C220" i="111" s="1"/>
  <c r="C221" i="111" s="1"/>
  <c r="C222" i="111" s="1"/>
  <c r="C223" i="111" s="1"/>
  <c r="C224" i="111" s="1"/>
  <c r="C225" i="111" s="1"/>
  <c r="C226" i="111" s="1"/>
  <c r="C227" i="111" s="1"/>
  <c r="C228" i="111" s="1"/>
  <c r="C229" i="111" s="1"/>
  <c r="C230" i="111" s="1"/>
  <c r="C231" i="111" s="1"/>
  <c r="C232" i="111" s="1"/>
  <c r="C233" i="111" s="1"/>
  <c r="C234" i="111" s="1"/>
  <c r="C235" i="111" s="1"/>
  <c r="C236" i="111" s="1"/>
  <c r="C237" i="111" s="1"/>
  <c r="C238" i="111" s="1"/>
  <c r="C239" i="111" s="1"/>
  <c r="C240" i="111" s="1"/>
  <c r="C241" i="111" s="1"/>
  <c r="C242" i="111" s="1"/>
  <c r="C243" i="111" s="1"/>
  <c r="C244" i="111" s="1"/>
  <c r="C245" i="111" s="1"/>
  <c r="C246" i="111" s="1"/>
  <c r="C247" i="111" s="1"/>
  <c r="C248" i="111" s="1"/>
  <c r="C249" i="111" s="1"/>
  <c r="C250" i="111" s="1"/>
  <c r="C251" i="111" s="1"/>
  <c r="L108" i="111"/>
  <c r="M14" i="88"/>
  <c r="O27" i="114"/>
  <c r="O28" i="114" s="1"/>
  <c r="P28" i="114" s="1"/>
  <c r="Q28" i="114" s="1"/>
  <c r="G97" i="156"/>
  <c r="H96" i="156"/>
  <c r="I96" i="156" s="1"/>
  <c r="K96" i="156"/>
  <c r="N95" i="156"/>
  <c r="L95" i="156"/>
  <c r="M95" i="156" s="1"/>
  <c r="P22" i="113"/>
  <c r="P23" i="113" s="1"/>
  <c r="Q13" i="77"/>
  <c r="R13" i="77" s="1"/>
  <c r="J7" i="112"/>
  <c r="C9" i="113"/>
  <c r="E9" i="113" s="1"/>
  <c r="B9" i="113" s="1"/>
  <c r="B8" i="113"/>
  <c r="G8" i="113"/>
  <c r="F15" i="88"/>
  <c r="H15" i="88" s="1"/>
  <c r="L15" i="88" s="1"/>
  <c r="Q15" i="88" s="1"/>
  <c r="N25" i="95"/>
  <c r="M26" i="95"/>
  <c r="P27" i="114"/>
  <c r="Q27" i="114" s="1"/>
  <c r="P21" i="147"/>
  <c r="I111" i="114"/>
  <c r="I112" i="114" s="1"/>
  <c r="I113" i="114" s="1"/>
  <c r="I114" i="114" s="1"/>
  <c r="I115" i="114" s="1"/>
  <c r="I116" i="114" s="1"/>
  <c r="I117" i="114" s="1"/>
  <c r="I118" i="114" s="1"/>
  <c r="I119" i="114" s="1"/>
  <c r="I120" i="114" s="1"/>
  <c r="I121" i="114" s="1"/>
  <c r="I122" i="114" s="1"/>
  <c r="I123" i="114" s="1"/>
  <c r="I124" i="114" s="1"/>
  <c r="I125" i="114" s="1"/>
  <c r="K13" i="135"/>
  <c r="K15" i="135"/>
  <c r="E17" i="135"/>
  <c r="F17" i="135" s="1"/>
  <c r="J21" i="135"/>
  <c r="K17" i="135"/>
  <c r="K16" i="135"/>
  <c r="K12" i="135"/>
  <c r="G25" i="133"/>
  <c r="K24" i="133"/>
  <c r="H20" i="133"/>
  <c r="I19" i="133"/>
  <c r="K18" i="78"/>
  <c r="B19" i="78"/>
  <c r="C18" i="78"/>
  <c r="F17" i="78"/>
  <c r="I17" i="78" s="1"/>
  <c r="L17" i="78" s="1"/>
  <c r="M14" i="134"/>
  <c r="N14" i="134" s="1"/>
  <c r="N22" i="147"/>
  <c r="E21" i="111"/>
  <c r="L20" i="111"/>
  <c r="O20" i="111" s="1"/>
  <c r="G54" i="114"/>
  <c r="L53" i="114"/>
  <c r="H24" i="91"/>
  <c r="I24" i="91" s="1"/>
  <c r="E26" i="91"/>
  <c r="G25" i="91"/>
  <c r="E81" i="88"/>
  <c r="N80" i="88"/>
  <c r="O44" i="88"/>
  <c r="P43" i="88"/>
  <c r="C19" i="77"/>
  <c r="L18" i="77"/>
  <c r="Q16" i="78"/>
  <c r="R16" i="78" s="1"/>
  <c r="N16" i="78"/>
  <c r="Q14" i="77"/>
  <c r="K15" i="77"/>
  <c r="N15" i="77" s="1"/>
  <c r="O15" i="77" s="1"/>
  <c r="H16" i="77"/>
  <c r="M14" i="135"/>
  <c r="P13" i="135"/>
  <c r="J22" i="135"/>
  <c r="I23" i="135"/>
  <c r="H59" i="95"/>
  <c r="L58" i="95"/>
  <c r="E22" i="147"/>
  <c r="E23" i="148"/>
  <c r="M22" i="148"/>
  <c r="O14" i="134"/>
  <c r="L15" i="134"/>
  <c r="C30" i="111"/>
  <c r="L29" i="111"/>
  <c r="I34" i="95"/>
  <c r="J33" i="95"/>
  <c r="B94" i="77"/>
  <c r="E34" i="111"/>
  <c r="E34" i="93"/>
  <c r="D35" i="93"/>
  <c r="F19" i="95"/>
  <c r="L16" i="133"/>
  <c r="E20" i="134"/>
  <c r="F20" i="134" s="1"/>
  <c r="J20" i="134" s="1"/>
  <c r="I27" i="134"/>
  <c r="H28" i="134"/>
  <c r="O28" i="111"/>
  <c r="D16" i="133"/>
  <c r="O15" i="133"/>
  <c r="O29" i="114" l="1"/>
  <c r="D99" i="156"/>
  <c r="C100" i="156"/>
  <c r="G98" i="156"/>
  <c r="H97" i="156"/>
  <c r="I97" i="156" s="1"/>
  <c r="K97" i="156"/>
  <c r="N96" i="156"/>
  <c r="L96" i="156"/>
  <c r="M96" i="156" s="1"/>
  <c r="M15" i="88"/>
  <c r="Q22" i="113"/>
  <c r="R14" i="77"/>
  <c r="K7" i="112"/>
  <c r="I8" i="112" s="1"/>
  <c r="C10" i="113" s="1"/>
  <c r="E10" i="113" s="1"/>
  <c r="B10" i="113" s="1"/>
  <c r="F9" i="113"/>
  <c r="I9" i="113" s="1"/>
  <c r="J9" i="113" s="1"/>
  <c r="F16" i="88"/>
  <c r="H16" i="88" s="1"/>
  <c r="L16" i="88" s="1"/>
  <c r="Q16" i="88" s="1"/>
  <c r="N26" i="95"/>
  <c r="M27" i="95"/>
  <c r="N12" i="135"/>
  <c r="O12" i="135" s="1"/>
  <c r="P22" i="148"/>
  <c r="N22" i="148"/>
  <c r="O22" i="148" s="1"/>
  <c r="H23" i="148"/>
  <c r="L23" i="148" s="1"/>
  <c r="F23" i="148"/>
  <c r="N13" i="135"/>
  <c r="O13" i="135" s="1"/>
  <c r="K18" i="135"/>
  <c r="E18" i="135"/>
  <c r="F18" i="135" s="1"/>
  <c r="K25" i="133"/>
  <c r="G26" i="133"/>
  <c r="I20" i="133"/>
  <c r="H21" i="133"/>
  <c r="F18" i="78"/>
  <c r="I18" i="78" s="1"/>
  <c r="C19" i="78"/>
  <c r="K19" i="78"/>
  <c r="B20" i="78"/>
  <c r="M15" i="134"/>
  <c r="N15" i="134" s="1"/>
  <c r="P22" i="147"/>
  <c r="F22" i="147"/>
  <c r="E22" i="111"/>
  <c r="L21" i="111"/>
  <c r="O21" i="111" s="1"/>
  <c r="G55" i="114"/>
  <c r="L54" i="114"/>
  <c r="P24" i="113"/>
  <c r="Q23" i="113"/>
  <c r="H25" i="91"/>
  <c r="E27" i="91"/>
  <c r="G26" i="91"/>
  <c r="N81" i="88"/>
  <c r="E82" i="88"/>
  <c r="O45" i="88"/>
  <c r="P44" i="88"/>
  <c r="C20" i="77"/>
  <c r="L19" i="77"/>
  <c r="Q17" i="78"/>
  <c r="R17" i="78" s="1"/>
  <c r="N17" i="78"/>
  <c r="S17" i="78"/>
  <c r="Q15" i="77"/>
  <c r="R15" i="77" s="1"/>
  <c r="K16" i="77"/>
  <c r="N16" i="77" s="1"/>
  <c r="O16" i="77" s="1"/>
  <c r="H17" i="77"/>
  <c r="J23" i="135"/>
  <c r="I24" i="135"/>
  <c r="P14" i="135"/>
  <c r="N14" i="135"/>
  <c r="O14" i="135" s="1"/>
  <c r="M15" i="135"/>
  <c r="H60" i="95"/>
  <c r="L59" i="95"/>
  <c r="E24" i="148"/>
  <c r="F24" i="148" s="1"/>
  <c r="E23" i="147"/>
  <c r="D17" i="133"/>
  <c r="O16" i="133"/>
  <c r="P29" i="114"/>
  <c r="Q29" i="114" s="1"/>
  <c r="O30" i="114"/>
  <c r="E35" i="93"/>
  <c r="D36" i="93"/>
  <c r="B95" i="77"/>
  <c r="O29" i="111"/>
  <c r="I28" i="134"/>
  <c r="H29" i="134"/>
  <c r="E21" i="134"/>
  <c r="F21" i="134" s="1"/>
  <c r="J21" i="134" s="1"/>
  <c r="L17" i="133"/>
  <c r="F20" i="95"/>
  <c r="E35" i="111"/>
  <c r="I35" i="95"/>
  <c r="J34" i="95"/>
  <c r="L30" i="111"/>
  <c r="C31" i="111"/>
  <c r="I126" i="114"/>
  <c r="I127" i="114" s="1"/>
  <c r="I128" i="114" s="1"/>
  <c r="I129" i="114" s="1"/>
  <c r="I130" i="114" s="1"/>
  <c r="I131" i="114" s="1"/>
  <c r="L16" i="134"/>
  <c r="O15" i="134"/>
  <c r="G9" i="113" l="1"/>
  <c r="C101" i="156"/>
  <c r="D100" i="156"/>
  <c r="H98" i="156"/>
  <c r="I98" i="156" s="1"/>
  <c r="G99" i="156"/>
  <c r="K98" i="156"/>
  <c r="N97" i="156"/>
  <c r="L97" i="156"/>
  <c r="M97" i="156" s="1"/>
  <c r="I132" i="114"/>
  <c r="I133" i="114" s="1"/>
  <c r="I134" i="114" s="1"/>
  <c r="I135" i="114" s="1"/>
  <c r="I136" i="114" s="1"/>
  <c r="I137" i="114" s="1"/>
  <c r="M16" i="88"/>
  <c r="F10" i="113"/>
  <c r="I10" i="113" s="1"/>
  <c r="J10" i="113" s="1"/>
  <c r="J8" i="112"/>
  <c r="F17" i="88"/>
  <c r="H17" i="88" s="1"/>
  <c r="L17" i="88" s="1"/>
  <c r="Q17" i="88" s="1"/>
  <c r="N27" i="95"/>
  <c r="M28" i="95"/>
  <c r="H26" i="91"/>
  <c r="I26" i="91" s="1"/>
  <c r="H23" i="147"/>
  <c r="F23" i="147"/>
  <c r="E19" i="135"/>
  <c r="F19" i="135" s="1"/>
  <c r="K19" i="135" s="1"/>
  <c r="G27" i="133"/>
  <c r="K26" i="133"/>
  <c r="I21" i="133"/>
  <c r="H22" i="133"/>
  <c r="L18" i="78"/>
  <c r="Q18" i="78" s="1"/>
  <c r="R18" i="78" s="1"/>
  <c r="B21" i="78"/>
  <c r="K20" i="78"/>
  <c r="F19" i="78"/>
  <c r="I19" i="78" s="1"/>
  <c r="C20" i="78"/>
  <c r="M16" i="134"/>
  <c r="N16" i="134" s="1"/>
  <c r="K22" i="147"/>
  <c r="O22" i="147" s="1"/>
  <c r="E23" i="111"/>
  <c r="L22" i="111"/>
  <c r="O22" i="111" s="1"/>
  <c r="G56" i="114"/>
  <c r="L55" i="114"/>
  <c r="P25" i="113"/>
  <c r="Q24" i="113"/>
  <c r="I25" i="91"/>
  <c r="G27" i="91"/>
  <c r="H27" i="91" s="1"/>
  <c r="E28" i="91"/>
  <c r="E83" i="88"/>
  <c r="N82" i="88"/>
  <c r="O46" i="88"/>
  <c r="P45" i="88"/>
  <c r="L20" i="77"/>
  <c r="C21" i="77"/>
  <c r="Q16" i="77"/>
  <c r="R16" i="77" s="1"/>
  <c r="H18" i="77"/>
  <c r="K17" i="77"/>
  <c r="N17" i="77" s="1"/>
  <c r="O17" i="77" s="1"/>
  <c r="I25" i="135"/>
  <c r="J24" i="135"/>
  <c r="P15" i="135"/>
  <c r="N15" i="135"/>
  <c r="O15" i="135" s="1"/>
  <c r="M16" i="135"/>
  <c r="H61" i="95"/>
  <c r="L60" i="95"/>
  <c r="E24" i="147"/>
  <c r="F24" i="147" s="1"/>
  <c r="E25" i="148"/>
  <c r="F25" i="148" s="1"/>
  <c r="H24" i="148"/>
  <c r="M23" i="148"/>
  <c r="N23" i="148" s="1"/>
  <c r="I23" i="148"/>
  <c r="O16" i="134"/>
  <c r="L17" i="134"/>
  <c r="O30" i="111"/>
  <c r="I36" i="95"/>
  <c r="J35" i="95"/>
  <c r="E36" i="111"/>
  <c r="F21" i="95"/>
  <c r="L18" i="133"/>
  <c r="M17" i="133"/>
  <c r="B96" i="77"/>
  <c r="P30" i="114"/>
  <c r="Q30" i="114" s="1"/>
  <c r="O31" i="114"/>
  <c r="D18" i="133"/>
  <c r="O17" i="133"/>
  <c r="E17" i="133"/>
  <c r="J17" i="133" s="1"/>
  <c r="C32" i="111"/>
  <c r="L31" i="111"/>
  <c r="E22" i="134"/>
  <c r="F22" i="134" s="1"/>
  <c r="J22" i="134" s="1"/>
  <c r="I29" i="134"/>
  <c r="H30" i="134"/>
  <c r="D37" i="93"/>
  <c r="E36" i="93"/>
  <c r="M17" i="88" l="1"/>
  <c r="K99" i="156"/>
  <c r="N99" i="156" s="1"/>
  <c r="G100" i="156"/>
  <c r="H99" i="156"/>
  <c r="I99" i="156" s="1"/>
  <c r="C102" i="156"/>
  <c r="D101" i="156"/>
  <c r="I138" i="114"/>
  <c r="I139" i="114" s="1"/>
  <c r="I140" i="114" s="1"/>
  <c r="I141" i="114" s="1"/>
  <c r="I142" i="114" s="1"/>
  <c r="I143" i="114" s="1"/>
  <c r="I144" i="114" s="1"/>
  <c r="I145" i="114" s="1"/>
  <c r="I146" i="114" s="1"/>
  <c r="I147" i="114" s="1"/>
  <c r="I148" i="114" s="1"/>
  <c r="I149" i="114" s="1"/>
  <c r="I150" i="114" s="1"/>
  <c r="I151" i="114" s="1"/>
  <c r="I152" i="114" s="1"/>
  <c r="I153" i="114" s="1"/>
  <c r="L98" i="156"/>
  <c r="N98" i="156"/>
  <c r="K8" i="112"/>
  <c r="I9" i="112" s="1"/>
  <c r="C11" i="113" s="1"/>
  <c r="E11" i="113" s="1"/>
  <c r="B11" i="113" s="1"/>
  <c r="G10" i="113"/>
  <c r="F18" i="88"/>
  <c r="H18" i="88" s="1"/>
  <c r="L18" i="88" s="1"/>
  <c r="Q18" i="88" s="1"/>
  <c r="M29" i="95"/>
  <c r="N28" i="95"/>
  <c r="E20" i="135"/>
  <c r="E21" i="135" s="1"/>
  <c r="G28" i="133"/>
  <c r="K27" i="133"/>
  <c r="S18" i="78"/>
  <c r="N18" i="78"/>
  <c r="H23" i="133"/>
  <c r="I22" i="133"/>
  <c r="L19" i="78"/>
  <c r="K21" i="78"/>
  <c r="B22" i="78"/>
  <c r="C21" i="78"/>
  <c r="F20" i="78"/>
  <c r="I20" i="78" s="1"/>
  <c r="M17" i="134"/>
  <c r="N17" i="134" s="1"/>
  <c r="E24" i="111"/>
  <c r="L24" i="111" s="1"/>
  <c r="O24" i="111" s="1"/>
  <c r="L23" i="111"/>
  <c r="O23" i="111" s="1"/>
  <c r="G57" i="114"/>
  <c r="L56" i="114"/>
  <c r="P26" i="113"/>
  <c r="Q25" i="113"/>
  <c r="I27" i="91"/>
  <c r="E29" i="91"/>
  <c r="G28" i="91"/>
  <c r="H28" i="91" s="1"/>
  <c r="N83" i="88"/>
  <c r="E84" i="88"/>
  <c r="O47" i="88"/>
  <c r="P46" i="88"/>
  <c r="C22" i="77"/>
  <c r="L21" i="77"/>
  <c r="K18" i="77"/>
  <c r="N18" i="77" s="1"/>
  <c r="O18" i="77" s="1"/>
  <c r="H19" i="77"/>
  <c r="Q17" i="77"/>
  <c r="R17" i="77" s="1"/>
  <c r="N16" i="135"/>
  <c r="O16" i="135" s="1"/>
  <c r="P16" i="135"/>
  <c r="M17" i="135"/>
  <c r="J25" i="135"/>
  <c r="I26" i="135"/>
  <c r="L61" i="95"/>
  <c r="H62" i="95"/>
  <c r="L24" i="148"/>
  <c r="M24" i="148" s="1"/>
  <c r="N24" i="148" s="1"/>
  <c r="J23" i="148"/>
  <c r="P23" i="148"/>
  <c r="I23" i="147"/>
  <c r="L23" i="147"/>
  <c r="M23" i="147" s="1"/>
  <c r="I24" i="148"/>
  <c r="E26" i="148"/>
  <c r="F26" i="148" s="1"/>
  <c r="H25" i="148"/>
  <c r="L25" i="148" s="1"/>
  <c r="H24" i="147"/>
  <c r="L24" i="147" s="1"/>
  <c r="E25" i="147"/>
  <c r="F25" i="147" s="1"/>
  <c r="I30" i="134"/>
  <c r="H31" i="134"/>
  <c r="E23" i="134"/>
  <c r="F23" i="134" s="1"/>
  <c r="J23" i="134" s="1"/>
  <c r="O31" i="111"/>
  <c r="P31" i="114"/>
  <c r="Q31" i="114" s="1"/>
  <c r="O32" i="114"/>
  <c r="L19" i="133"/>
  <c r="M18" i="133"/>
  <c r="E37" i="111"/>
  <c r="I37" i="95"/>
  <c r="J36" i="95"/>
  <c r="L18" i="134"/>
  <c r="O17" i="134"/>
  <c r="D38" i="93"/>
  <c r="E37" i="93"/>
  <c r="C33" i="111"/>
  <c r="L32" i="111"/>
  <c r="D19" i="133"/>
  <c r="O18" i="133"/>
  <c r="E18" i="133"/>
  <c r="J18" i="133" s="1"/>
  <c r="B97" i="77"/>
  <c r="N17" i="133"/>
  <c r="F22" i="95"/>
  <c r="F20" i="135" l="1"/>
  <c r="K20" i="135" s="1"/>
  <c r="C103" i="156"/>
  <c r="D102" i="156"/>
  <c r="G101" i="156"/>
  <c r="H100" i="156"/>
  <c r="I100" i="156" s="1"/>
  <c r="K100" i="156"/>
  <c r="L99" i="156"/>
  <c r="M99" i="156"/>
  <c r="M98" i="156"/>
  <c r="I154" i="114"/>
  <c r="I155" i="114" s="1"/>
  <c r="F11" i="113"/>
  <c r="I11" i="113" s="1"/>
  <c r="J11" i="113" s="1"/>
  <c r="J9" i="112"/>
  <c r="K9" i="112" s="1"/>
  <c r="I10" i="112" s="1"/>
  <c r="M18" i="88"/>
  <c r="F19" i="88"/>
  <c r="H19" i="88" s="1"/>
  <c r="L19" i="88" s="1"/>
  <c r="Q19" i="88" s="1"/>
  <c r="N29" i="95"/>
  <c r="M30" i="95"/>
  <c r="P23" i="147"/>
  <c r="N23" i="147"/>
  <c r="K23" i="148"/>
  <c r="O23" i="148" s="1"/>
  <c r="K28" i="133"/>
  <c r="G29" i="133"/>
  <c r="N19" i="78"/>
  <c r="H24" i="133"/>
  <c r="I23" i="133"/>
  <c r="L20" i="78"/>
  <c r="F21" i="78"/>
  <c r="I21" i="78" s="1"/>
  <c r="C22" i="78"/>
  <c r="K22" i="78"/>
  <c r="B23" i="78"/>
  <c r="Q19" i="78"/>
  <c r="R19" i="78" s="1"/>
  <c r="S19" i="78"/>
  <c r="M18" i="134"/>
  <c r="N18" i="134" s="1"/>
  <c r="G58" i="114"/>
  <c r="L57" i="114"/>
  <c r="P27" i="113"/>
  <c r="Q26" i="113"/>
  <c r="E30" i="91"/>
  <c r="G29" i="91"/>
  <c r="H29" i="91" s="1"/>
  <c r="I29" i="91" s="1"/>
  <c r="I28" i="91"/>
  <c r="N84" i="88"/>
  <c r="E85" i="88"/>
  <c r="O48" i="88"/>
  <c r="P47" i="88"/>
  <c r="L22" i="77"/>
  <c r="C23" i="77"/>
  <c r="H20" i="77"/>
  <c r="K19" i="77"/>
  <c r="N19" i="77" s="1"/>
  <c r="O19" i="77" s="1"/>
  <c r="Q18" i="77"/>
  <c r="R18" i="77" s="1"/>
  <c r="J26" i="135"/>
  <c r="I27" i="135"/>
  <c r="N17" i="135"/>
  <c r="O17" i="135" s="1"/>
  <c r="P17" i="135"/>
  <c r="M18" i="135"/>
  <c r="L62" i="95"/>
  <c r="H63" i="95"/>
  <c r="P24" i="148"/>
  <c r="H26" i="148"/>
  <c r="L26" i="148" s="1"/>
  <c r="E27" i="148"/>
  <c r="F27" i="148" s="1"/>
  <c r="M24" i="147"/>
  <c r="M25" i="148"/>
  <c r="N25" i="148" s="1"/>
  <c r="H25" i="147"/>
  <c r="L25" i="147" s="1"/>
  <c r="E26" i="147"/>
  <c r="F26" i="147" s="1"/>
  <c r="J24" i="148"/>
  <c r="K24" i="148" s="1"/>
  <c r="I25" i="148"/>
  <c r="I24" i="147"/>
  <c r="J23" i="147"/>
  <c r="K23" i="147" s="1"/>
  <c r="O32" i="111"/>
  <c r="L19" i="134"/>
  <c r="O18" i="134"/>
  <c r="L37" i="111"/>
  <c r="E38" i="111"/>
  <c r="N18" i="133"/>
  <c r="M19" i="133"/>
  <c r="L20" i="133"/>
  <c r="I31" i="134"/>
  <c r="H32" i="134"/>
  <c r="F23" i="95"/>
  <c r="B98" i="77"/>
  <c r="O19" i="133"/>
  <c r="D20" i="133"/>
  <c r="E19" i="133"/>
  <c r="J19" i="133" s="1"/>
  <c r="C34" i="111"/>
  <c r="L33" i="111"/>
  <c r="E38" i="93"/>
  <c r="D39" i="93"/>
  <c r="I38" i="95"/>
  <c r="J37" i="95"/>
  <c r="F21" i="135"/>
  <c r="K21" i="135" s="1"/>
  <c r="E22" i="135"/>
  <c r="P32" i="114"/>
  <c r="Q32" i="114" s="1"/>
  <c r="O33" i="114"/>
  <c r="E24" i="134"/>
  <c r="F24" i="134" s="1"/>
  <c r="I156" i="114" l="1"/>
  <c r="I157" i="114" s="1"/>
  <c r="I158" i="114" s="1"/>
  <c r="I159" i="114" s="1"/>
  <c r="I160" i="114" s="1"/>
  <c r="I161" i="114" s="1"/>
  <c r="I162" i="114" s="1"/>
  <c r="I163" i="114" s="1"/>
  <c r="I164" i="114" s="1"/>
  <c r="I165" i="114" s="1"/>
  <c r="K101" i="156"/>
  <c r="N101" i="156" s="1"/>
  <c r="L100" i="156"/>
  <c r="M100" i="156" s="1"/>
  <c r="N100" i="156"/>
  <c r="G102" i="156"/>
  <c r="H101" i="156"/>
  <c r="I101" i="156" s="1"/>
  <c r="C104" i="156"/>
  <c r="D103" i="156"/>
  <c r="F20" i="88"/>
  <c r="H20" i="88" s="1"/>
  <c r="L20" i="88" s="1"/>
  <c r="Q20" i="88" s="1"/>
  <c r="I166" i="114"/>
  <c r="I167" i="114" s="1"/>
  <c r="I168" i="114" s="1"/>
  <c r="I169" i="114" s="1"/>
  <c r="I170" i="114" s="1"/>
  <c r="I171" i="114" s="1"/>
  <c r="I172" i="114" s="1"/>
  <c r="I173" i="114" s="1"/>
  <c r="I174" i="114" s="1"/>
  <c r="I175" i="114" s="1"/>
  <c r="I176" i="114" s="1"/>
  <c r="I177" i="114" s="1"/>
  <c r="I178" i="114" s="1"/>
  <c r="G11" i="113"/>
  <c r="F12" i="113" s="1"/>
  <c r="I12" i="113" s="1"/>
  <c r="J12" i="113" s="1"/>
  <c r="P25" i="148"/>
  <c r="M19" i="88"/>
  <c r="J10" i="112"/>
  <c r="C12" i="113"/>
  <c r="E12" i="113" s="1"/>
  <c r="M31" i="95"/>
  <c r="N30" i="95"/>
  <c r="N24" i="147"/>
  <c r="H25" i="133"/>
  <c r="I24" i="133"/>
  <c r="L21" i="78"/>
  <c r="F22" i="78"/>
  <c r="I22" i="78" s="1"/>
  <c r="C23" i="78"/>
  <c r="N20" i="78"/>
  <c r="Q20" i="78"/>
  <c r="R20" i="78" s="1"/>
  <c r="S20" i="78"/>
  <c r="B24" i="78"/>
  <c r="K23" i="78"/>
  <c r="M19" i="134"/>
  <c r="N19" i="134" s="1"/>
  <c r="P24" i="147"/>
  <c r="H58" i="114"/>
  <c r="L58" i="114"/>
  <c r="G59" i="114"/>
  <c r="Q27" i="113"/>
  <c r="P28" i="113"/>
  <c r="E31" i="91"/>
  <c r="G30" i="91"/>
  <c r="H30" i="91" s="1"/>
  <c r="N85" i="88"/>
  <c r="E86" i="88"/>
  <c r="O49" i="88"/>
  <c r="P48" i="88"/>
  <c r="C24" i="77"/>
  <c r="L23" i="77"/>
  <c r="Q19" i="77"/>
  <c r="R19" i="77" s="1"/>
  <c r="K20" i="77"/>
  <c r="N20" i="77" s="1"/>
  <c r="O20" i="77" s="1"/>
  <c r="H21" i="77"/>
  <c r="N18" i="135"/>
  <c r="O18" i="135" s="1"/>
  <c r="P18" i="135"/>
  <c r="M19" i="135"/>
  <c r="J27" i="135"/>
  <c r="I28" i="135"/>
  <c r="L63" i="95"/>
  <c r="H64" i="95"/>
  <c r="I25" i="147"/>
  <c r="J24" i="147"/>
  <c r="K24" i="147" s="1"/>
  <c r="O24" i="148"/>
  <c r="J25" i="148"/>
  <c r="K25" i="148" s="1"/>
  <c r="O25" i="148" s="1"/>
  <c r="I26" i="148"/>
  <c r="E27" i="147"/>
  <c r="F27" i="147" s="1"/>
  <c r="H26" i="147"/>
  <c r="L26" i="147" s="1"/>
  <c r="M26" i="148"/>
  <c r="N26" i="148" s="1"/>
  <c r="O23" i="147"/>
  <c r="M25" i="147"/>
  <c r="E28" i="148"/>
  <c r="F28" i="148" s="1"/>
  <c r="H27" i="148"/>
  <c r="L27" i="148" s="1"/>
  <c r="J24" i="134"/>
  <c r="E25" i="134"/>
  <c r="P33" i="114"/>
  <c r="Q33" i="114" s="1"/>
  <c r="O34" i="114"/>
  <c r="E23" i="135"/>
  <c r="F22" i="135"/>
  <c r="K22" i="135" s="1"/>
  <c r="I39" i="95"/>
  <c r="J38" i="95"/>
  <c r="D40" i="93"/>
  <c r="E39" i="93"/>
  <c r="O33" i="111"/>
  <c r="O20" i="133"/>
  <c r="D21" i="133"/>
  <c r="E20" i="133"/>
  <c r="J20" i="133" s="1"/>
  <c r="B99" i="77"/>
  <c r="I32" i="134"/>
  <c r="H33" i="134"/>
  <c r="N19" i="133"/>
  <c r="L38" i="111"/>
  <c r="E39" i="111"/>
  <c r="L20" i="134"/>
  <c r="O19" i="134"/>
  <c r="C35" i="111"/>
  <c r="L34" i="111"/>
  <c r="F24" i="95"/>
  <c r="M20" i="133"/>
  <c r="L21" i="133"/>
  <c r="O37" i="111"/>
  <c r="I179" i="114" l="1"/>
  <c r="I180" i="114" s="1"/>
  <c r="I181" i="114" s="1"/>
  <c r="I182" i="114" s="1"/>
  <c r="I183" i="114" s="1"/>
  <c r="I184" i="114" s="1"/>
  <c r="I185" i="114" s="1"/>
  <c r="I186" i="114" s="1"/>
  <c r="I187" i="114" s="1"/>
  <c r="I188" i="114" s="1"/>
  <c r="I189" i="114" s="1"/>
  <c r="I190" i="114" s="1"/>
  <c r="I191" i="114" s="1"/>
  <c r="I192" i="114" s="1"/>
  <c r="I193" i="114" s="1"/>
  <c r="I194" i="114" s="1"/>
  <c r="I195" i="114" s="1"/>
  <c r="I196" i="114" s="1"/>
  <c r="I197" i="114" s="1"/>
  <c r="I198" i="114" s="1"/>
  <c r="I386" i="114"/>
  <c r="I385" i="114"/>
  <c r="M20" i="88"/>
  <c r="C105" i="156"/>
  <c r="D104" i="156"/>
  <c r="G103" i="156"/>
  <c r="H102" i="156"/>
  <c r="I102" i="156" s="1"/>
  <c r="K102" i="156"/>
  <c r="N102" i="156" s="1"/>
  <c r="L101" i="156"/>
  <c r="M101" i="156" s="1"/>
  <c r="F21" i="88"/>
  <c r="H21" i="88" s="1"/>
  <c r="L21" i="88" s="1"/>
  <c r="Q21" i="88" s="1"/>
  <c r="I199" i="114"/>
  <c r="I200" i="114" s="1"/>
  <c r="I201" i="114" s="1"/>
  <c r="I202" i="114" s="1"/>
  <c r="I203" i="114" s="1"/>
  <c r="I204" i="114" s="1"/>
  <c r="I205" i="114" s="1"/>
  <c r="I206" i="114" s="1"/>
  <c r="I207" i="114" s="1"/>
  <c r="I208" i="114" s="1"/>
  <c r="I209" i="114" s="1"/>
  <c r="I210" i="114" s="1"/>
  <c r="I211" i="114" s="1"/>
  <c r="I212" i="114" s="1"/>
  <c r="I213" i="114" s="1"/>
  <c r="I214" i="114" s="1"/>
  <c r="I215" i="114" s="1"/>
  <c r="I216" i="114" s="1"/>
  <c r="I217" i="114" s="1"/>
  <c r="I218" i="114" s="1"/>
  <c r="I219" i="114" s="1"/>
  <c r="I220" i="114" s="1"/>
  <c r="I221" i="114" s="1"/>
  <c r="I222" i="114" s="1"/>
  <c r="I223" i="114" s="1"/>
  <c r="I224" i="114" s="1"/>
  <c r="I225" i="114" s="1"/>
  <c r="I226" i="114" s="1"/>
  <c r="I227" i="114" s="1"/>
  <c r="I228" i="114" s="1"/>
  <c r="I229" i="114" s="1"/>
  <c r="I230" i="114" s="1"/>
  <c r="I231" i="114" s="1"/>
  <c r="I232" i="114" s="1"/>
  <c r="I233" i="114" s="1"/>
  <c r="I234" i="114" s="1"/>
  <c r="I235" i="114" s="1"/>
  <c r="I236" i="114" s="1"/>
  <c r="I237" i="114" s="1"/>
  <c r="I238" i="114" s="1"/>
  <c r="I239" i="114" s="1"/>
  <c r="I240" i="114" s="1"/>
  <c r="I241" i="114" s="1"/>
  <c r="I242" i="114" s="1"/>
  <c r="I243" i="114" s="1"/>
  <c r="I244" i="114" s="1"/>
  <c r="I245" i="114" s="1"/>
  <c r="I246" i="114" s="1"/>
  <c r="I247" i="114" s="1"/>
  <c r="I248" i="114" s="1"/>
  <c r="I249" i="114" s="1"/>
  <c r="I250" i="114" s="1"/>
  <c r="I251" i="114" s="1"/>
  <c r="I252" i="114" s="1"/>
  <c r="I253" i="114" s="1"/>
  <c r="I254" i="114" s="1"/>
  <c r="I255" i="114" s="1"/>
  <c r="I256" i="114" s="1"/>
  <c r="I257" i="114" s="1"/>
  <c r="I258" i="114" s="1"/>
  <c r="I259" i="114" s="1"/>
  <c r="I260" i="114" s="1"/>
  <c r="I261" i="114" s="1"/>
  <c r="I262" i="114" s="1"/>
  <c r="I263" i="114" s="1"/>
  <c r="I264" i="114" s="1"/>
  <c r="I265" i="114" s="1"/>
  <c r="I266" i="114" s="1"/>
  <c r="I267" i="114" s="1"/>
  <c r="I268" i="114" s="1"/>
  <c r="I269" i="114" s="1"/>
  <c r="I270" i="114" s="1"/>
  <c r="I271" i="114" s="1"/>
  <c r="I272" i="114" s="1"/>
  <c r="I273" i="114" s="1"/>
  <c r="I274" i="114" s="1"/>
  <c r="I275" i="114" s="1"/>
  <c r="I276" i="114" s="1"/>
  <c r="I277" i="114" s="1"/>
  <c r="I278" i="114" s="1"/>
  <c r="I279" i="114" s="1"/>
  <c r="I280" i="114" s="1"/>
  <c r="I281" i="114" s="1"/>
  <c r="I282" i="114" s="1"/>
  <c r="I283" i="114" s="1"/>
  <c r="I284" i="114" s="1"/>
  <c r="I285" i="114" s="1"/>
  <c r="I286" i="114" s="1"/>
  <c r="I287" i="114" s="1"/>
  <c r="I288" i="114" s="1"/>
  <c r="I289" i="114" s="1"/>
  <c r="I290" i="114" s="1"/>
  <c r="I291" i="114" s="1"/>
  <c r="I292" i="114" s="1"/>
  <c r="I293" i="114" s="1"/>
  <c r="I294" i="114" s="1"/>
  <c r="I295" i="114" s="1"/>
  <c r="I296" i="114" s="1"/>
  <c r="I297" i="114" s="1"/>
  <c r="I298" i="114" s="1"/>
  <c r="I299" i="114" s="1"/>
  <c r="I300" i="114" s="1"/>
  <c r="I301" i="114" s="1"/>
  <c r="I302" i="114" s="1"/>
  <c r="I303" i="114" s="1"/>
  <c r="I304" i="114" s="1"/>
  <c r="I305" i="114" s="1"/>
  <c r="I306" i="114" s="1"/>
  <c r="I307" i="114" s="1"/>
  <c r="I308" i="114" s="1"/>
  <c r="I309" i="114" s="1"/>
  <c r="I310" i="114" s="1"/>
  <c r="I311" i="114" s="1"/>
  <c r="I312" i="114" s="1"/>
  <c r="I313" i="114" s="1"/>
  <c r="I314" i="114" s="1"/>
  <c r="I315" i="114" s="1"/>
  <c r="I316" i="114" s="1"/>
  <c r="I317" i="114" s="1"/>
  <c r="I318" i="114" s="1"/>
  <c r="I319" i="114" s="1"/>
  <c r="I320" i="114" s="1"/>
  <c r="I321" i="114" s="1"/>
  <c r="I322" i="114" s="1"/>
  <c r="I323" i="114" s="1"/>
  <c r="I324" i="114" s="1"/>
  <c r="I325" i="114" s="1"/>
  <c r="I326" i="114" s="1"/>
  <c r="I327" i="114" s="1"/>
  <c r="I328" i="114" s="1"/>
  <c r="I329" i="114" s="1"/>
  <c r="I330" i="114" s="1"/>
  <c r="I331" i="114" s="1"/>
  <c r="I332" i="114" s="1"/>
  <c r="I333" i="114" s="1"/>
  <c r="I334" i="114" s="1"/>
  <c r="I335" i="114" s="1"/>
  <c r="I336" i="114" s="1"/>
  <c r="I337" i="114" s="1"/>
  <c r="I338" i="114" s="1"/>
  <c r="I339" i="114" s="1"/>
  <c r="I340" i="114" s="1"/>
  <c r="I341" i="114" s="1"/>
  <c r="I342" i="114" s="1"/>
  <c r="I343" i="114" s="1"/>
  <c r="I344" i="114" s="1"/>
  <c r="I345" i="114" s="1"/>
  <c r="I346" i="114" s="1"/>
  <c r="I347" i="114" s="1"/>
  <c r="I348" i="114" s="1"/>
  <c r="I349" i="114" s="1"/>
  <c r="I350" i="114" s="1"/>
  <c r="I351" i="114" s="1"/>
  <c r="I352" i="114" s="1"/>
  <c r="I353" i="114" s="1"/>
  <c r="I354" i="114" s="1"/>
  <c r="I355" i="114" s="1"/>
  <c r="I356" i="114" s="1"/>
  <c r="I357" i="114" s="1"/>
  <c r="I358" i="114" s="1"/>
  <c r="I359" i="114" s="1"/>
  <c r="I360" i="114" s="1"/>
  <c r="I361" i="114" s="1"/>
  <c r="I362" i="114" s="1"/>
  <c r="I363" i="114" s="1"/>
  <c r="I364" i="114" s="1"/>
  <c r="I365" i="114" s="1"/>
  <c r="I366" i="114" s="1"/>
  <c r="I367" i="114" s="1"/>
  <c r="I368" i="114" s="1"/>
  <c r="I369" i="114" s="1"/>
  <c r="E41" i="159"/>
  <c r="B12" i="113"/>
  <c r="G12" i="113"/>
  <c r="F13" i="113" s="1"/>
  <c r="I13" i="113" s="1"/>
  <c r="J13" i="113" s="1"/>
  <c r="K10" i="112"/>
  <c r="I11" i="112" s="1"/>
  <c r="C13" i="113" s="1"/>
  <c r="E13" i="113" s="1"/>
  <c r="B13" i="113" s="1"/>
  <c r="M32" i="95"/>
  <c r="N31" i="95"/>
  <c r="O24" i="147"/>
  <c r="N25" i="147"/>
  <c r="H26" i="133"/>
  <c r="I25" i="133"/>
  <c r="L22" i="78"/>
  <c r="N21" i="78"/>
  <c r="K24" i="78"/>
  <c r="B25" i="78"/>
  <c r="F23" i="78"/>
  <c r="I23" i="78" s="1"/>
  <c r="C24" i="78"/>
  <c r="S21" i="78"/>
  <c r="Q21" i="78"/>
  <c r="R21" i="78" s="1"/>
  <c r="M20" i="134"/>
  <c r="N20" i="134" s="1"/>
  <c r="P25" i="147"/>
  <c r="L59" i="114"/>
  <c r="G60" i="114"/>
  <c r="H59" i="114"/>
  <c r="Q28" i="113"/>
  <c r="P29" i="113"/>
  <c r="I30" i="91"/>
  <c r="G31" i="91"/>
  <c r="E32" i="91"/>
  <c r="E87" i="88"/>
  <c r="N86" i="88"/>
  <c r="O50" i="88"/>
  <c r="P49" i="88"/>
  <c r="M21" i="88"/>
  <c r="C25" i="77"/>
  <c r="L24" i="77"/>
  <c r="Q20" i="77"/>
  <c r="R20" i="77" s="1"/>
  <c r="H22" i="77"/>
  <c r="K21" i="77"/>
  <c r="N21" i="77" s="1"/>
  <c r="O21" i="77" s="1"/>
  <c r="N20" i="133"/>
  <c r="J28" i="135"/>
  <c r="I29" i="135"/>
  <c r="M20" i="135"/>
  <c r="N19" i="135"/>
  <c r="O19" i="135" s="1"/>
  <c r="P19" i="135"/>
  <c r="H65" i="95"/>
  <c r="L64" i="95"/>
  <c r="P26" i="148"/>
  <c r="E29" i="148"/>
  <c r="F29" i="148" s="1"/>
  <c r="H28" i="148"/>
  <c r="L28" i="148" s="1"/>
  <c r="M26" i="147"/>
  <c r="M27" i="148"/>
  <c r="N27" i="148" s="1"/>
  <c r="E28" i="147"/>
  <c r="F28" i="147" s="1"/>
  <c r="H27" i="147"/>
  <c r="L27" i="147" s="1"/>
  <c r="I27" i="148"/>
  <c r="J26" i="148"/>
  <c r="K26" i="148" s="1"/>
  <c r="I26" i="147"/>
  <c r="J25" i="147"/>
  <c r="K25" i="147" s="1"/>
  <c r="M21" i="133"/>
  <c r="L22" i="133"/>
  <c r="C36" i="111"/>
  <c r="L36" i="111" s="1"/>
  <c r="L35" i="111"/>
  <c r="O38" i="111"/>
  <c r="D22" i="133"/>
  <c r="O21" i="133"/>
  <c r="E21" i="133"/>
  <c r="J21" i="133" s="1"/>
  <c r="I40" i="95"/>
  <c r="J39" i="95"/>
  <c r="E24" i="135"/>
  <c r="F23" i="135"/>
  <c r="K23" i="135" s="1"/>
  <c r="E26" i="134"/>
  <c r="F25" i="134"/>
  <c r="J25" i="134" s="1"/>
  <c r="G24" i="95"/>
  <c r="K24" i="95" s="1"/>
  <c r="O24" i="95" s="1"/>
  <c r="F25" i="95"/>
  <c r="P24" i="95"/>
  <c r="O34" i="111"/>
  <c r="L21" i="134"/>
  <c r="O20" i="134"/>
  <c r="L39" i="111"/>
  <c r="E40" i="111"/>
  <c r="I33" i="134"/>
  <c r="H34" i="134"/>
  <c r="B100" i="77"/>
  <c r="D41" i="93"/>
  <c r="E40" i="93"/>
  <c r="P34" i="114"/>
  <c r="Q34" i="114" s="1"/>
  <c r="O35" i="114"/>
  <c r="F22" i="88" l="1"/>
  <c r="H22" i="88" s="1"/>
  <c r="L22" i="88" s="1"/>
  <c r="Q22" i="88" s="1"/>
  <c r="K103" i="156"/>
  <c r="N103" i="156" s="1"/>
  <c r="L102" i="156"/>
  <c r="M102" i="156" s="1"/>
  <c r="C106" i="156"/>
  <c r="D105" i="156"/>
  <c r="G104" i="156"/>
  <c r="H103" i="156"/>
  <c r="I103" i="156" s="1"/>
  <c r="P26" i="147"/>
  <c r="G13" i="113"/>
  <c r="F14" i="113" s="1"/>
  <c r="G14" i="113" s="1"/>
  <c r="J11" i="112"/>
  <c r="J12" i="112" s="1"/>
  <c r="K11" i="112"/>
  <c r="I13" i="112" s="1"/>
  <c r="C15" i="113" s="1"/>
  <c r="E15" i="113" s="1"/>
  <c r="B15" i="113" s="1"/>
  <c r="M33" i="95"/>
  <c r="N32" i="95"/>
  <c r="N22" i="78"/>
  <c r="N26" i="147"/>
  <c r="H27" i="133"/>
  <c r="I26" i="133"/>
  <c r="L23" i="78"/>
  <c r="S23" i="78" s="1"/>
  <c r="Q22" i="78"/>
  <c r="R22" i="78" s="1"/>
  <c r="K25" i="78"/>
  <c r="B26" i="78"/>
  <c r="S22" i="78"/>
  <c r="F24" i="78"/>
  <c r="I24" i="78" s="1"/>
  <c r="C25" i="78"/>
  <c r="M21" i="134"/>
  <c r="N21" i="134" s="1"/>
  <c r="H60" i="114"/>
  <c r="L60" i="114"/>
  <c r="G61" i="114"/>
  <c r="Q29" i="113"/>
  <c r="P30" i="113"/>
  <c r="H31" i="91"/>
  <c r="G32" i="91"/>
  <c r="E33" i="91"/>
  <c r="E88" i="88"/>
  <c r="N87" i="88"/>
  <c r="O51" i="88"/>
  <c r="P50" i="88"/>
  <c r="L25" i="77"/>
  <c r="C26" i="77"/>
  <c r="H23" i="77"/>
  <c r="K22" i="77"/>
  <c r="N22" i="77" s="1"/>
  <c r="O22" i="77" s="1"/>
  <c r="Q21" i="77"/>
  <c r="R21" i="77" s="1"/>
  <c r="J29" i="135"/>
  <c r="I30" i="135"/>
  <c r="J30" i="135" s="1"/>
  <c r="P20" i="135"/>
  <c r="M21" i="135"/>
  <c r="N20" i="135"/>
  <c r="O20" i="135" s="1"/>
  <c r="L65" i="95"/>
  <c r="H66" i="95"/>
  <c r="P27" i="148"/>
  <c r="I27" i="147"/>
  <c r="J26" i="147"/>
  <c r="K26" i="147" s="1"/>
  <c r="E29" i="147"/>
  <c r="F29" i="147" s="1"/>
  <c r="H28" i="147"/>
  <c r="L28" i="147" s="1"/>
  <c r="O25" i="147"/>
  <c r="M27" i="147"/>
  <c r="I28" i="148"/>
  <c r="J27" i="148"/>
  <c r="K27" i="148" s="1"/>
  <c r="O26" i="148"/>
  <c r="M28" i="148"/>
  <c r="E30" i="148"/>
  <c r="H29" i="148"/>
  <c r="L29" i="148" s="1"/>
  <c r="O36" i="114"/>
  <c r="P35" i="114"/>
  <c r="B101" i="77"/>
  <c r="O39" i="111"/>
  <c r="L22" i="134"/>
  <c r="O21" i="134"/>
  <c r="E25" i="135"/>
  <c r="F24" i="135"/>
  <c r="K24" i="135" s="1"/>
  <c r="E22" i="133"/>
  <c r="J22" i="133" s="1"/>
  <c r="O22" i="133"/>
  <c r="D23" i="133"/>
  <c r="O35" i="111"/>
  <c r="M22" i="133"/>
  <c r="L23" i="133"/>
  <c r="E41" i="93"/>
  <c r="D42" i="93"/>
  <c r="I34" i="134"/>
  <c r="H35" i="134"/>
  <c r="E41" i="111"/>
  <c r="L40" i="111"/>
  <c r="F26" i="95"/>
  <c r="G25" i="95"/>
  <c r="K25" i="95" s="1"/>
  <c r="O25" i="95" s="1"/>
  <c r="P25" i="95"/>
  <c r="E27" i="134"/>
  <c r="F26" i="134"/>
  <c r="J26" i="134" s="1"/>
  <c r="I41" i="95"/>
  <c r="J40" i="95"/>
  <c r="O36" i="111"/>
  <c r="N21" i="133"/>
  <c r="F23" i="88" l="1"/>
  <c r="H23" i="88" s="1"/>
  <c r="L23" i="88" s="1"/>
  <c r="Q23" i="88" s="1"/>
  <c r="M22" i="88"/>
  <c r="C107" i="156"/>
  <c r="D106" i="156"/>
  <c r="G105" i="156"/>
  <c r="H104" i="156"/>
  <c r="I104" i="156" s="1"/>
  <c r="K104" i="156"/>
  <c r="N104" i="156" s="1"/>
  <c r="L103" i="156"/>
  <c r="M103" i="156" s="1"/>
  <c r="K12" i="112"/>
  <c r="J13" i="112"/>
  <c r="M34" i="95"/>
  <c r="N33" i="95"/>
  <c r="N23" i="78"/>
  <c r="O23" i="78" s="1"/>
  <c r="Q23" i="78" s="1"/>
  <c r="R23" i="78" s="1"/>
  <c r="N27" i="147"/>
  <c r="I27" i="133"/>
  <c r="H28" i="133"/>
  <c r="I28" i="133" s="1"/>
  <c r="C26" i="78"/>
  <c r="F25" i="78"/>
  <c r="I25" i="78" s="1"/>
  <c r="L25" i="78" s="1"/>
  <c r="B27" i="78"/>
  <c r="K26" i="78"/>
  <c r="L24" i="78"/>
  <c r="S24" i="78" s="1"/>
  <c r="M22" i="134"/>
  <c r="N22" i="134" s="1"/>
  <c r="O26" i="147"/>
  <c r="P27" i="147"/>
  <c r="G62" i="114"/>
  <c r="H61" i="114"/>
  <c r="X61" i="114" s="1"/>
  <c r="L61" i="114"/>
  <c r="P31" i="113"/>
  <c r="Q30" i="113"/>
  <c r="E34" i="91"/>
  <c r="G33" i="91"/>
  <c r="H32" i="91"/>
  <c r="I31" i="91"/>
  <c r="E89" i="88"/>
  <c r="N88" i="88"/>
  <c r="O52" i="88"/>
  <c r="P51" i="88"/>
  <c r="M23" i="88"/>
  <c r="F24" i="88"/>
  <c r="H24" i="88" s="1"/>
  <c r="L24" i="88" s="1"/>
  <c r="Q24" i="88" s="1"/>
  <c r="C27" i="77"/>
  <c r="L26" i="77"/>
  <c r="Q22" i="77"/>
  <c r="R22" i="77" s="1"/>
  <c r="H24" i="77"/>
  <c r="K23" i="77"/>
  <c r="N23" i="77" s="1"/>
  <c r="O23" i="77" s="1"/>
  <c r="N22" i="133"/>
  <c r="P21" i="135"/>
  <c r="N21" i="135"/>
  <c r="O21" i="135" s="1"/>
  <c r="M22" i="135"/>
  <c r="H67" i="95"/>
  <c r="L66" i="95"/>
  <c r="O27" i="148"/>
  <c r="P28" i="148"/>
  <c r="E31" i="148"/>
  <c r="H30" i="148"/>
  <c r="L30" i="148" s="1"/>
  <c r="F30" i="148"/>
  <c r="M28" i="147"/>
  <c r="E30" i="147"/>
  <c r="H29" i="147"/>
  <c r="M29" i="148"/>
  <c r="N28" i="148"/>
  <c r="I29" i="148"/>
  <c r="P29" i="148" s="1"/>
  <c r="J28" i="148"/>
  <c r="K28" i="148" s="1"/>
  <c r="I28" i="147"/>
  <c r="J27" i="147"/>
  <c r="K27" i="147" s="1"/>
  <c r="G26" i="95"/>
  <c r="K26" i="95" s="1"/>
  <c r="O26" i="95" s="1"/>
  <c r="F27" i="95"/>
  <c r="P26" i="95"/>
  <c r="O40" i="111"/>
  <c r="I35" i="134"/>
  <c r="L23" i="134"/>
  <c r="O22" i="134"/>
  <c r="F15" i="113"/>
  <c r="G15" i="113" s="1"/>
  <c r="I42" i="95"/>
  <c r="J41" i="95"/>
  <c r="E28" i="134"/>
  <c r="F27" i="134"/>
  <c r="J27" i="134" s="1"/>
  <c r="L41" i="111"/>
  <c r="E42" i="111"/>
  <c r="D43" i="93"/>
  <c r="E42" i="93"/>
  <c r="M23" i="133"/>
  <c r="L24" i="133"/>
  <c r="O23" i="133"/>
  <c r="D24" i="133"/>
  <c r="E23" i="133"/>
  <c r="J23" i="133" s="1"/>
  <c r="F25" i="135"/>
  <c r="K25" i="135" s="1"/>
  <c r="E26" i="135"/>
  <c r="B102" i="77"/>
  <c r="O37" i="114"/>
  <c r="P36" i="114"/>
  <c r="I14" i="113"/>
  <c r="J14" i="113" s="1"/>
  <c r="K105" i="156" l="1"/>
  <c r="N105" i="156" s="1"/>
  <c r="L104" i="156"/>
  <c r="M104" i="156" s="1"/>
  <c r="G106" i="156"/>
  <c r="H105" i="156"/>
  <c r="I105" i="156" s="1"/>
  <c r="C108" i="156"/>
  <c r="D107" i="156"/>
  <c r="P23" i="78"/>
  <c r="T23" i="78"/>
  <c r="K13" i="112"/>
  <c r="I14" i="112" s="1"/>
  <c r="C16" i="113" s="1"/>
  <c r="E16" i="113" s="1"/>
  <c r="B16" i="113" s="1"/>
  <c r="J14" i="112"/>
  <c r="M35" i="95"/>
  <c r="N34" i="95"/>
  <c r="N28" i="147"/>
  <c r="N24" i="78"/>
  <c r="O24" i="78" s="1"/>
  <c r="P24" i="78" s="1"/>
  <c r="B28" i="78"/>
  <c r="K27" i="78"/>
  <c r="F26" i="78"/>
  <c r="I26" i="78" s="1"/>
  <c r="L26" i="78" s="1"/>
  <c r="C27" i="78"/>
  <c r="F30" i="147"/>
  <c r="M23" i="134"/>
  <c r="N23" i="134" s="1"/>
  <c r="P28" i="147"/>
  <c r="L29" i="147"/>
  <c r="M29" i="147" s="1"/>
  <c r="H62" i="114"/>
  <c r="X62" i="114" s="1"/>
  <c r="L62" i="114"/>
  <c r="G63" i="114"/>
  <c r="P32" i="113"/>
  <c r="Q31" i="113"/>
  <c r="I32" i="91"/>
  <c r="H33" i="91"/>
  <c r="G34" i="91"/>
  <c r="E35" i="91"/>
  <c r="N89" i="88"/>
  <c r="E90" i="88"/>
  <c r="O53" i="88"/>
  <c r="P52" i="88"/>
  <c r="F25" i="88"/>
  <c r="M24" i="88"/>
  <c r="F104" i="77"/>
  <c r="F91" i="77"/>
  <c r="F48" i="77"/>
  <c r="F61" i="77"/>
  <c r="F60" i="77"/>
  <c r="F81" i="77"/>
  <c r="F107" i="77"/>
  <c r="F101" i="77"/>
  <c r="F36" i="77"/>
  <c r="F47" i="77"/>
  <c r="F42" i="77"/>
  <c r="F59" i="77"/>
  <c r="F53" i="77"/>
  <c r="F73" i="77"/>
  <c r="F94" i="77"/>
  <c r="F89" i="77"/>
  <c r="F119" i="77"/>
  <c r="F118" i="77"/>
  <c r="F76" i="77"/>
  <c r="F45" i="77"/>
  <c r="F40" i="77"/>
  <c r="F109" i="77"/>
  <c r="F130" i="77"/>
  <c r="F113" i="77"/>
  <c r="F124" i="77"/>
  <c r="F123" i="77"/>
  <c r="F132" i="77"/>
  <c r="F128" i="77"/>
  <c r="F84" i="77"/>
  <c r="F111" i="77"/>
  <c r="F46" i="77"/>
  <c r="F64" i="77"/>
  <c r="F110" i="77"/>
  <c r="F96" i="77"/>
  <c r="F62" i="77"/>
  <c r="F75" i="77"/>
  <c r="F69" i="77"/>
  <c r="F102" i="77"/>
  <c r="F82" i="77"/>
  <c r="F115" i="77"/>
  <c r="F51" i="77"/>
  <c r="F129" i="77"/>
  <c r="F50" i="77"/>
  <c r="F77" i="77"/>
  <c r="F43" i="77"/>
  <c r="F79" i="77"/>
  <c r="F44" i="77"/>
  <c r="F37" i="77"/>
  <c r="F114" i="77"/>
  <c r="F100" i="77"/>
  <c r="F133" i="77"/>
  <c r="L27" i="77"/>
  <c r="F54" i="77"/>
  <c r="F49" i="77"/>
  <c r="F85" i="77"/>
  <c r="F32" i="77"/>
  <c r="I32" i="77" s="1"/>
  <c r="F65" i="77"/>
  <c r="F80" i="77"/>
  <c r="F70" i="77"/>
  <c r="F33" i="77"/>
  <c r="F35" i="77"/>
  <c r="F68" i="77"/>
  <c r="F78" i="77"/>
  <c r="F72" i="77"/>
  <c r="F52" i="77"/>
  <c r="F66" i="77"/>
  <c r="F67" i="77"/>
  <c r="F88" i="77"/>
  <c r="F97" i="77"/>
  <c r="F83" i="77"/>
  <c r="F121" i="77"/>
  <c r="F117" i="77"/>
  <c r="F125" i="77"/>
  <c r="F116" i="77"/>
  <c r="F103" i="77"/>
  <c r="F105" i="77"/>
  <c r="F99" i="77"/>
  <c r="F95" i="77"/>
  <c r="F93" i="77"/>
  <c r="F87" i="77"/>
  <c r="F98" i="77"/>
  <c r="F38" i="77"/>
  <c r="F131" i="77"/>
  <c r="F39" i="77"/>
  <c r="F63" i="77"/>
  <c r="F74" i="77"/>
  <c r="F126" i="77"/>
  <c r="F106" i="77"/>
  <c r="F55" i="77"/>
  <c r="F92" i="77"/>
  <c r="F71" i="77"/>
  <c r="F90" i="77"/>
  <c r="F34" i="77"/>
  <c r="F122" i="77"/>
  <c r="F58" i="77"/>
  <c r="F57" i="77"/>
  <c r="F108" i="77"/>
  <c r="F41" i="77"/>
  <c r="F120" i="77"/>
  <c r="F86" i="77"/>
  <c r="F127" i="77"/>
  <c r="C28" i="77"/>
  <c r="F56" i="77"/>
  <c r="F112" i="77"/>
  <c r="S25" i="78"/>
  <c r="N25" i="78"/>
  <c r="O25" i="78" s="1"/>
  <c r="K24" i="77"/>
  <c r="N24" i="77" s="1"/>
  <c r="O24" i="77" s="1"/>
  <c r="H25" i="77"/>
  <c r="Q23" i="77"/>
  <c r="R23" i="77" s="1"/>
  <c r="M23" i="135"/>
  <c r="P22" i="135"/>
  <c r="N22" i="135"/>
  <c r="O22" i="135" s="1"/>
  <c r="H68" i="95"/>
  <c r="L67" i="95"/>
  <c r="I29" i="147"/>
  <c r="J28" i="147"/>
  <c r="K28" i="147" s="1"/>
  <c r="O28" i="148"/>
  <c r="M30" i="148"/>
  <c r="N29" i="148"/>
  <c r="O27" i="147"/>
  <c r="I30" i="148"/>
  <c r="J29" i="148"/>
  <c r="K29" i="148" s="1"/>
  <c r="E31" i="147"/>
  <c r="H30" i="147"/>
  <c r="L30" i="147" s="1"/>
  <c r="E32" i="148"/>
  <c r="H31" i="148"/>
  <c r="L31" i="148" s="1"/>
  <c r="F31" i="148"/>
  <c r="P37" i="114"/>
  <c r="O38" i="114"/>
  <c r="N23" i="133"/>
  <c r="E43" i="93"/>
  <c r="D44" i="93"/>
  <c r="O41" i="111"/>
  <c r="F28" i="134"/>
  <c r="J28" i="134" s="1"/>
  <c r="E29" i="134"/>
  <c r="I43" i="95"/>
  <c r="J42" i="95"/>
  <c r="F16" i="113"/>
  <c r="G16" i="113" s="1"/>
  <c r="L24" i="134"/>
  <c r="O23" i="134"/>
  <c r="B103" i="77"/>
  <c r="D25" i="133"/>
  <c r="E24" i="133"/>
  <c r="J24" i="133" s="1"/>
  <c r="O24" i="133"/>
  <c r="F26" i="135"/>
  <c r="K26" i="135" s="1"/>
  <c r="E27" i="135"/>
  <c r="L25" i="133"/>
  <c r="M24" i="133"/>
  <c r="E43" i="111"/>
  <c r="L42" i="111"/>
  <c r="O42" i="111" s="1"/>
  <c r="I15" i="113"/>
  <c r="J15" i="113" s="1"/>
  <c r="F28" i="95"/>
  <c r="G27" i="95"/>
  <c r="K27" i="95" s="1"/>
  <c r="O27" i="95" s="1"/>
  <c r="P27" i="95"/>
  <c r="C109" i="156" l="1"/>
  <c r="D108" i="156"/>
  <c r="K106" i="156"/>
  <c r="L105" i="156"/>
  <c r="M105" i="156" s="1"/>
  <c r="G107" i="156"/>
  <c r="H106" i="156"/>
  <c r="I106" i="156" s="1"/>
  <c r="T24" i="78"/>
  <c r="Q24" i="78"/>
  <c r="R24" i="78" s="1"/>
  <c r="N24" i="133"/>
  <c r="K14" i="112"/>
  <c r="I15" i="112" s="1"/>
  <c r="C17" i="113" s="1"/>
  <c r="E17" i="113" s="1"/>
  <c r="B17" i="113" s="1"/>
  <c r="M36" i="95"/>
  <c r="N35" i="95"/>
  <c r="C28" i="78"/>
  <c r="F27" i="78"/>
  <c r="I27" i="78" s="1"/>
  <c r="L27" i="78" s="1"/>
  <c r="Q25" i="78"/>
  <c r="R25" i="78" s="1"/>
  <c r="B29" i="78"/>
  <c r="K28" i="78"/>
  <c r="N29" i="147"/>
  <c r="P30" i="148"/>
  <c r="O28" i="147"/>
  <c r="P29" i="147"/>
  <c r="H63" i="114"/>
  <c r="X63" i="114" s="1"/>
  <c r="G64" i="114"/>
  <c r="L63" i="114"/>
  <c r="Q32" i="113"/>
  <c r="P33" i="113"/>
  <c r="E36" i="91"/>
  <c r="G35" i="91"/>
  <c r="I33" i="91"/>
  <c r="H34" i="91"/>
  <c r="N90" i="88"/>
  <c r="E91" i="88"/>
  <c r="O54" i="88"/>
  <c r="P53" i="88"/>
  <c r="M25" i="88"/>
  <c r="H25" i="88"/>
  <c r="L25" i="88" s="1"/>
  <c r="Q25" i="88" s="1"/>
  <c r="F26" i="88"/>
  <c r="C29" i="77"/>
  <c r="L28" i="77"/>
  <c r="I33" i="77"/>
  <c r="I34" i="77" s="1"/>
  <c r="I35" i="77" s="1"/>
  <c r="I36" i="77" s="1"/>
  <c r="I37" i="77" s="1"/>
  <c r="I38" i="77" s="1"/>
  <c r="I39" i="77" s="1"/>
  <c r="I40" i="77" s="1"/>
  <c r="I41" i="77" s="1"/>
  <c r="I42" i="77" s="1"/>
  <c r="I43" i="77" s="1"/>
  <c r="I44" i="77" s="1"/>
  <c r="I45" i="77" s="1"/>
  <c r="I46" i="77" s="1"/>
  <c r="I47" i="77" s="1"/>
  <c r="I48" i="77" s="1"/>
  <c r="I49" i="77" s="1"/>
  <c r="I50" i="77" s="1"/>
  <c r="I51" i="77" s="1"/>
  <c r="I52" i="77" s="1"/>
  <c r="I53" i="77" s="1"/>
  <c r="I54" i="77" s="1"/>
  <c r="I55" i="77" s="1"/>
  <c r="I56" i="77" s="1"/>
  <c r="I57" i="77" s="1"/>
  <c r="I58" i="77" s="1"/>
  <c r="I59" i="77" s="1"/>
  <c r="I60" i="77" s="1"/>
  <c r="I61" i="77" s="1"/>
  <c r="I62" i="77" s="1"/>
  <c r="I63" i="77" s="1"/>
  <c r="I64" i="77" s="1"/>
  <c r="I65" i="77" s="1"/>
  <c r="I66" i="77" s="1"/>
  <c r="I67" i="77" s="1"/>
  <c r="I68" i="77" s="1"/>
  <c r="I69" i="77" s="1"/>
  <c r="I70" i="77" s="1"/>
  <c r="I71" i="77" s="1"/>
  <c r="I72" i="77" s="1"/>
  <c r="I73" i="77" s="1"/>
  <c r="I74" i="77" s="1"/>
  <c r="I75" i="77" s="1"/>
  <c r="I76" i="77" s="1"/>
  <c r="I77" i="77" s="1"/>
  <c r="I78" i="77" s="1"/>
  <c r="I79" i="77" s="1"/>
  <c r="I80" i="77" s="1"/>
  <c r="I81" i="77" s="1"/>
  <c r="I82" i="77" s="1"/>
  <c r="I83" i="77" s="1"/>
  <c r="I84" i="77" s="1"/>
  <c r="I85" i="77" s="1"/>
  <c r="I86" i="77" s="1"/>
  <c r="I87" i="77" s="1"/>
  <c r="I88" i="77" s="1"/>
  <c r="I89" i="77" s="1"/>
  <c r="I90" i="77" s="1"/>
  <c r="I91" i="77" s="1"/>
  <c r="I92" i="77" s="1"/>
  <c r="I93" i="77" s="1"/>
  <c r="I94" i="77" s="1"/>
  <c r="I95" i="77" s="1"/>
  <c r="I96" i="77" s="1"/>
  <c r="I97" i="77" s="1"/>
  <c r="I98" i="77" s="1"/>
  <c r="I99" i="77" s="1"/>
  <c r="I100" i="77" s="1"/>
  <c r="I101" i="77" s="1"/>
  <c r="I102" i="77" s="1"/>
  <c r="I103" i="77" s="1"/>
  <c r="I104" i="77" s="1"/>
  <c r="I105" i="77" s="1"/>
  <c r="I106" i="77" s="1"/>
  <c r="I107" i="77" s="1"/>
  <c r="I108" i="77" s="1"/>
  <c r="I109" i="77" s="1"/>
  <c r="I110" i="77" s="1"/>
  <c r="I111" i="77" s="1"/>
  <c r="I112" i="77" s="1"/>
  <c r="I113" i="77" s="1"/>
  <c r="I114" i="77" s="1"/>
  <c r="I115" i="77" s="1"/>
  <c r="I116" i="77" s="1"/>
  <c r="I117" i="77" s="1"/>
  <c r="I118" i="77" s="1"/>
  <c r="I119" i="77" s="1"/>
  <c r="I120" i="77" s="1"/>
  <c r="I121" i="77" s="1"/>
  <c r="I122" i="77" s="1"/>
  <c r="I123" i="77" s="1"/>
  <c r="I124" i="77" s="1"/>
  <c r="I125" i="77" s="1"/>
  <c r="I126" i="77" s="1"/>
  <c r="I127" i="77" s="1"/>
  <c r="I128" i="77" s="1"/>
  <c r="I129" i="77" s="1"/>
  <c r="I130" i="77" s="1"/>
  <c r="I131" i="77" s="1"/>
  <c r="I132" i="77" s="1"/>
  <c r="I133" i="77" s="1"/>
  <c r="I134" i="77" s="1"/>
  <c r="I135" i="77" s="1"/>
  <c r="I136" i="77" s="1"/>
  <c r="I137" i="77" s="1"/>
  <c r="I138" i="77" s="1"/>
  <c r="I139" i="77" s="1"/>
  <c r="I140" i="77" s="1"/>
  <c r="I141" i="77" s="1"/>
  <c r="I142" i="77" s="1"/>
  <c r="I143" i="77" s="1"/>
  <c r="I144" i="77" s="1"/>
  <c r="I145" i="77" s="1"/>
  <c r="I146" i="77" s="1"/>
  <c r="T25" i="78"/>
  <c r="P25" i="78"/>
  <c r="S26" i="78"/>
  <c r="N26" i="78"/>
  <c r="O26" i="78" s="1"/>
  <c r="K25" i="77"/>
  <c r="N25" i="77" s="1"/>
  <c r="O25" i="77" s="1"/>
  <c r="H26" i="77"/>
  <c r="Q24" i="77"/>
  <c r="R24" i="77" s="1"/>
  <c r="P23" i="135"/>
  <c r="M24" i="135"/>
  <c r="N23" i="135"/>
  <c r="O23" i="135" s="1"/>
  <c r="O24" i="134"/>
  <c r="M24" i="134"/>
  <c r="N24" i="134" s="1"/>
  <c r="L68" i="95"/>
  <c r="H69" i="95"/>
  <c r="O29" i="148"/>
  <c r="E33" i="148"/>
  <c r="H32" i="148"/>
  <c r="L32" i="148" s="1"/>
  <c r="F32" i="148"/>
  <c r="I31" i="148"/>
  <c r="J30" i="148"/>
  <c r="K30" i="148" s="1"/>
  <c r="E32" i="147"/>
  <c r="H31" i="147"/>
  <c r="L31" i="147" s="1"/>
  <c r="F31" i="147"/>
  <c r="M30" i="147"/>
  <c r="M31" i="148"/>
  <c r="N30" i="148"/>
  <c r="I30" i="147"/>
  <c r="J29" i="147"/>
  <c r="K29" i="147" s="1"/>
  <c r="F17" i="113"/>
  <c r="F29" i="95"/>
  <c r="P28" i="95"/>
  <c r="G28" i="95"/>
  <c r="K28" i="95" s="1"/>
  <c r="O28" i="95" s="1"/>
  <c r="L26" i="133"/>
  <c r="M25" i="133"/>
  <c r="E28" i="135"/>
  <c r="F27" i="135"/>
  <c r="K27" i="135" s="1"/>
  <c r="E30" i="134"/>
  <c r="F29" i="134"/>
  <c r="J29" i="134" s="1"/>
  <c r="D45" i="93"/>
  <c r="E44" i="93"/>
  <c r="O39" i="114"/>
  <c r="P38" i="114"/>
  <c r="L43" i="111"/>
  <c r="O43" i="111" s="1"/>
  <c r="E44" i="111"/>
  <c r="E25" i="133"/>
  <c r="J25" i="133" s="1"/>
  <c r="D26" i="133"/>
  <c r="O25" i="133"/>
  <c r="B104" i="77"/>
  <c r="L25" i="134"/>
  <c r="I16" i="113"/>
  <c r="J16" i="113" s="1"/>
  <c r="I44" i="95"/>
  <c r="J43" i="95"/>
  <c r="G108" i="156" l="1"/>
  <c r="H107" i="156"/>
  <c r="I107" i="156" s="1"/>
  <c r="K107" i="156"/>
  <c r="N107" i="156" s="1"/>
  <c r="L106" i="156"/>
  <c r="M106" i="156" s="1"/>
  <c r="N106" i="156"/>
  <c r="C110" i="156"/>
  <c r="D109" i="156"/>
  <c r="G17" i="113"/>
  <c r="J15" i="112"/>
  <c r="K15" i="112" s="1"/>
  <c r="I16" i="112" s="1"/>
  <c r="C18" i="113" s="1"/>
  <c r="E18" i="113" s="1"/>
  <c r="B18" i="113" s="1"/>
  <c r="I147" i="77"/>
  <c r="I148" i="77" s="1"/>
  <c r="I149" i="77" s="1"/>
  <c r="I150" i="77" s="1"/>
  <c r="I151" i="77" s="1"/>
  <c r="I152" i="77" s="1"/>
  <c r="I153" i="77" s="1"/>
  <c r="I154" i="77" s="1"/>
  <c r="I155" i="77" s="1"/>
  <c r="I156" i="77" s="1"/>
  <c r="I157" i="77" s="1"/>
  <c r="I158" i="77" s="1"/>
  <c r="I159" i="77" s="1"/>
  <c r="I160" i="77" s="1"/>
  <c r="I161" i="77" s="1"/>
  <c r="I162" i="77" s="1"/>
  <c r="I163" i="77" s="1"/>
  <c r="I164" i="77" s="1"/>
  <c r="N36" i="95"/>
  <c r="M37" i="95"/>
  <c r="B30" i="78"/>
  <c r="K29" i="78"/>
  <c r="F28" i="78"/>
  <c r="I28" i="78" s="1"/>
  <c r="L28" i="78" s="1"/>
  <c r="C29" i="78"/>
  <c r="Q26" i="78"/>
  <c r="R26" i="78" s="1"/>
  <c r="P30" i="147"/>
  <c r="N30" i="147"/>
  <c r="Y64" i="114"/>
  <c r="L64" i="114"/>
  <c r="H64" i="114"/>
  <c r="X64" i="114" s="1"/>
  <c r="G65" i="114"/>
  <c r="P34" i="113"/>
  <c r="Q33" i="113"/>
  <c r="E37" i="91"/>
  <c r="G36" i="91"/>
  <c r="I34" i="91"/>
  <c r="J34" i="91" s="1"/>
  <c r="H35" i="91"/>
  <c r="N91" i="88"/>
  <c r="E92" i="88"/>
  <c r="O55" i="88"/>
  <c r="P54" i="88"/>
  <c r="F27" i="88"/>
  <c r="H26" i="88"/>
  <c r="L26" i="88" s="1"/>
  <c r="Q26" i="88" s="1"/>
  <c r="M26" i="88"/>
  <c r="L29" i="77"/>
  <c r="C30" i="77"/>
  <c r="T26" i="78"/>
  <c r="P26" i="78"/>
  <c r="N27" i="78"/>
  <c r="O27" i="78" s="1"/>
  <c r="S27" i="78"/>
  <c r="H27" i="77"/>
  <c r="K26" i="77"/>
  <c r="N26" i="77" s="1"/>
  <c r="O26" i="77" s="1"/>
  <c r="Q25" i="77"/>
  <c r="R25" i="77" s="1"/>
  <c r="O25" i="134"/>
  <c r="P24" i="135"/>
  <c r="M25" i="135"/>
  <c r="N24" i="135"/>
  <c r="O24" i="135" s="1"/>
  <c r="H70" i="95"/>
  <c r="L69" i="95"/>
  <c r="O30" i="148"/>
  <c r="P31" i="148"/>
  <c r="I31" i="147"/>
  <c r="J30" i="147"/>
  <c r="K30" i="147" s="1"/>
  <c r="O29" i="147"/>
  <c r="M31" i="147"/>
  <c r="I32" i="148"/>
  <c r="J31" i="148"/>
  <c r="K31" i="148" s="1"/>
  <c r="M32" i="148"/>
  <c r="N31" i="148"/>
  <c r="E33" i="147"/>
  <c r="H32" i="147"/>
  <c r="L32" i="147" s="1"/>
  <c r="F32" i="147"/>
  <c r="E34" i="148"/>
  <c r="H33" i="148"/>
  <c r="F33" i="148"/>
  <c r="I45" i="95"/>
  <c r="J44" i="95"/>
  <c r="L26" i="134"/>
  <c r="M25" i="134"/>
  <c r="N25" i="134" s="1"/>
  <c r="L44" i="111"/>
  <c r="O44" i="111" s="1"/>
  <c r="E45" i="111"/>
  <c r="D46" i="93"/>
  <c r="E45" i="93"/>
  <c r="E31" i="134"/>
  <c r="F30" i="134"/>
  <c r="J30" i="134" s="1"/>
  <c r="N25" i="133"/>
  <c r="L27" i="133"/>
  <c r="M26" i="133"/>
  <c r="F30" i="95"/>
  <c r="P29" i="95"/>
  <c r="G29" i="95"/>
  <c r="K29" i="95" s="1"/>
  <c r="O29" i="95" s="1"/>
  <c r="F18" i="113"/>
  <c r="G18" i="113" s="1"/>
  <c r="B105" i="77"/>
  <c r="D27" i="133"/>
  <c r="O26" i="133"/>
  <c r="E26" i="133"/>
  <c r="J26" i="133" s="1"/>
  <c r="D79" i="113"/>
  <c r="O40" i="114"/>
  <c r="P39" i="114"/>
  <c r="E29" i="135"/>
  <c r="F28" i="135"/>
  <c r="K28" i="135" s="1"/>
  <c r="D78" i="113"/>
  <c r="I17" i="113"/>
  <c r="J17" i="113" s="1"/>
  <c r="I165" i="77" l="1"/>
  <c r="I166" i="77" s="1"/>
  <c r="I167" i="77" s="1"/>
  <c r="I168" i="77" s="1"/>
  <c r="I169" i="77" s="1"/>
  <c r="I170" i="77" s="1"/>
  <c r="I171" i="77" s="1"/>
  <c r="I172" i="77" s="1"/>
  <c r="I173" i="77" s="1"/>
  <c r="K108" i="156"/>
  <c r="L107" i="156"/>
  <c r="M107" i="156" s="1"/>
  <c r="C111" i="156"/>
  <c r="D110" i="156"/>
  <c r="G109" i="156"/>
  <c r="H108" i="156"/>
  <c r="I108" i="156" s="1"/>
  <c r="N108" i="156"/>
  <c r="J16" i="112"/>
  <c r="K16" i="112" s="1"/>
  <c r="I17" i="112" s="1"/>
  <c r="C19" i="113" s="1"/>
  <c r="E19" i="113" s="1"/>
  <c r="B19" i="113" s="1"/>
  <c r="M38" i="95"/>
  <c r="N37" i="95"/>
  <c r="Q27" i="78"/>
  <c r="R27" i="78" s="1"/>
  <c r="L33" i="148"/>
  <c r="M33" i="148" s="1"/>
  <c r="O31" i="148"/>
  <c r="B31" i="78"/>
  <c r="K30" i="78"/>
  <c r="C30" i="78"/>
  <c r="F29" i="78"/>
  <c r="I29" i="78" s="1"/>
  <c r="L29" i="78" s="1"/>
  <c r="N31" i="147"/>
  <c r="O30" i="147"/>
  <c r="P31" i="147"/>
  <c r="L65" i="114"/>
  <c r="G66" i="114"/>
  <c r="H65" i="114"/>
  <c r="X65" i="114" s="1"/>
  <c r="Y65" i="114"/>
  <c r="P35" i="113"/>
  <c r="Q34" i="113"/>
  <c r="I35" i="91"/>
  <c r="J35" i="91" s="1"/>
  <c r="H36" i="91"/>
  <c r="G37" i="91"/>
  <c r="E38" i="91"/>
  <c r="E93" i="88"/>
  <c r="N92" i="88"/>
  <c r="O56" i="88"/>
  <c r="P55" i="88"/>
  <c r="F28" i="88"/>
  <c r="M27" i="88"/>
  <c r="H27" i="88"/>
  <c r="L27" i="88" s="1"/>
  <c r="Q27" i="88" s="1"/>
  <c r="C31" i="77"/>
  <c r="L30" i="77"/>
  <c r="N28" i="78"/>
  <c r="O28" i="78" s="1"/>
  <c r="S28" i="78"/>
  <c r="T27" i="78"/>
  <c r="P27" i="78"/>
  <c r="K27" i="77"/>
  <c r="N27" i="77" s="1"/>
  <c r="O27" i="77" s="1"/>
  <c r="H28" i="77"/>
  <c r="Q26" i="77"/>
  <c r="R26" i="77" s="1"/>
  <c r="P25" i="135"/>
  <c r="N25" i="135"/>
  <c r="O25" i="135" s="1"/>
  <c r="M26" i="135"/>
  <c r="H71" i="95"/>
  <c r="L70" i="95"/>
  <c r="P32" i="148"/>
  <c r="E35" i="148"/>
  <c r="H34" i="148"/>
  <c r="L34" i="148" s="1"/>
  <c r="F34" i="148"/>
  <c r="N32" i="148"/>
  <c r="E34" i="147"/>
  <c r="H33" i="147"/>
  <c r="F33" i="147"/>
  <c r="I33" i="148"/>
  <c r="J32" i="148"/>
  <c r="K32" i="148" s="1"/>
  <c r="M32" i="147"/>
  <c r="I32" i="147"/>
  <c r="J31" i="147"/>
  <c r="K31" i="147" s="1"/>
  <c r="J17" i="112"/>
  <c r="O41" i="114"/>
  <c r="P40" i="114"/>
  <c r="I18" i="113"/>
  <c r="J18" i="113" s="1"/>
  <c r="F31" i="95"/>
  <c r="P30" i="95"/>
  <c r="G30" i="95"/>
  <c r="K30" i="95" s="1"/>
  <c r="O30" i="95" s="1"/>
  <c r="L28" i="133"/>
  <c r="M27" i="133"/>
  <c r="E32" i="134"/>
  <c r="F31" i="134"/>
  <c r="J31" i="134" s="1"/>
  <c r="D47" i="93"/>
  <c r="E46" i="93"/>
  <c r="L27" i="134"/>
  <c r="M26" i="134"/>
  <c r="N26" i="134" s="1"/>
  <c r="O26" i="134"/>
  <c r="E30" i="135"/>
  <c r="F29" i="135"/>
  <c r="K29" i="135" s="1"/>
  <c r="D28" i="133"/>
  <c r="O27" i="133"/>
  <c r="E27" i="133"/>
  <c r="J27" i="133" s="1"/>
  <c r="B106" i="77"/>
  <c r="F19" i="113"/>
  <c r="G19" i="113" s="1"/>
  <c r="N26" i="133"/>
  <c r="L45" i="111"/>
  <c r="O45" i="111" s="1"/>
  <c r="E46" i="111"/>
  <c r="I46" i="95"/>
  <c r="J45" i="95"/>
  <c r="I174" i="77" l="1"/>
  <c r="I175" i="77" s="1"/>
  <c r="I176" i="77" s="1"/>
  <c r="K109" i="156"/>
  <c r="N109" i="156" s="1"/>
  <c r="L108" i="156"/>
  <c r="M108" i="156" s="1"/>
  <c r="H109" i="156"/>
  <c r="I109" i="156" s="1"/>
  <c r="G110" i="156"/>
  <c r="D111" i="156"/>
  <c r="M39" i="95"/>
  <c r="N38" i="95"/>
  <c r="P33" i="148"/>
  <c r="L33" i="147"/>
  <c r="M33" i="147" s="1"/>
  <c r="K31" i="78"/>
  <c r="B32" i="78"/>
  <c r="C31" i="78"/>
  <c r="F30" i="78"/>
  <c r="I30" i="78" s="1"/>
  <c r="L30" i="78" s="1"/>
  <c r="Q28" i="78"/>
  <c r="R28" i="78" s="1"/>
  <c r="P32" i="147"/>
  <c r="L66" i="114"/>
  <c r="H66" i="114"/>
  <c r="X66" i="114" s="1"/>
  <c r="Y66" i="114"/>
  <c r="G67" i="114"/>
  <c r="P36" i="113"/>
  <c r="Q35" i="113"/>
  <c r="E39" i="91"/>
  <c r="G38" i="91"/>
  <c r="F38" i="91" s="1"/>
  <c r="H37" i="91"/>
  <c r="I36" i="91"/>
  <c r="J36" i="91" s="1"/>
  <c r="N93" i="88"/>
  <c r="E94" i="88"/>
  <c r="O57" i="88"/>
  <c r="P56" i="88"/>
  <c r="H28" i="88"/>
  <c r="L28" i="88" s="1"/>
  <c r="Q28" i="88" s="1"/>
  <c r="M28" i="88"/>
  <c r="F29" i="88"/>
  <c r="L31" i="77"/>
  <c r="C32" i="77"/>
  <c r="N29" i="78"/>
  <c r="O29" i="78" s="1"/>
  <c r="S29" i="78"/>
  <c r="P28" i="78"/>
  <c r="T28" i="78"/>
  <c r="Q27" i="77"/>
  <c r="R27" i="77" s="1"/>
  <c r="H29" i="77"/>
  <c r="K28" i="77"/>
  <c r="N28" i="77" s="1"/>
  <c r="O28" i="77" s="1"/>
  <c r="M27" i="135"/>
  <c r="P26" i="135"/>
  <c r="N26" i="135"/>
  <c r="O26" i="135" s="1"/>
  <c r="H72" i="95"/>
  <c r="L71" i="95"/>
  <c r="I33" i="147"/>
  <c r="J32" i="147"/>
  <c r="K32" i="147" s="1"/>
  <c r="I34" i="148"/>
  <c r="J34" i="148" s="1"/>
  <c r="J33" i="148"/>
  <c r="K33" i="148" s="1"/>
  <c r="O32" i="148"/>
  <c r="M34" i="148"/>
  <c r="N34" i="148" s="1"/>
  <c r="N33" i="148"/>
  <c r="O31" i="147"/>
  <c r="N32" i="147"/>
  <c r="E35" i="147"/>
  <c r="H34" i="147"/>
  <c r="L34" i="147" s="1"/>
  <c r="F34" i="147"/>
  <c r="E36" i="148"/>
  <c r="H36" i="148" s="1"/>
  <c r="H35" i="148"/>
  <c r="F35" i="148"/>
  <c r="F20" i="113"/>
  <c r="I47" i="95"/>
  <c r="J46" i="95"/>
  <c r="E47" i="111"/>
  <c r="L46" i="111"/>
  <c r="O46" i="111" s="1"/>
  <c r="L28" i="134"/>
  <c r="M27" i="134"/>
  <c r="N27" i="134" s="1"/>
  <c r="O27" i="134"/>
  <c r="E33" i="134"/>
  <c r="F32" i="134"/>
  <c r="J32" i="134" s="1"/>
  <c r="O42" i="114"/>
  <c r="P41" i="114"/>
  <c r="K17" i="112"/>
  <c r="I18" i="112" s="1"/>
  <c r="C20" i="113" s="1"/>
  <c r="E20" i="113" s="1"/>
  <c r="B20" i="113" s="1"/>
  <c r="D81" i="113"/>
  <c r="I19" i="113"/>
  <c r="J19" i="113" s="1"/>
  <c r="B107" i="77"/>
  <c r="O28" i="133"/>
  <c r="D29" i="133"/>
  <c r="E28" i="133"/>
  <c r="J28" i="133" s="1"/>
  <c r="E31" i="135"/>
  <c r="F30" i="135"/>
  <c r="K30" i="135" s="1"/>
  <c r="D80" i="113"/>
  <c r="D48" i="93"/>
  <c r="E47" i="93"/>
  <c r="N27" i="133"/>
  <c r="M28" i="133"/>
  <c r="F32" i="95"/>
  <c r="P31" i="95"/>
  <c r="G31" i="95"/>
  <c r="K31" i="95" s="1"/>
  <c r="O31" i="95" s="1"/>
  <c r="L109" i="156" l="1"/>
  <c r="K110" i="156"/>
  <c r="N110" i="156" s="1"/>
  <c r="M109" i="156"/>
  <c r="G111" i="156"/>
  <c r="H110" i="156"/>
  <c r="I110" i="156" s="1"/>
  <c r="N39" i="95"/>
  <c r="M40" i="95"/>
  <c r="O32" i="147"/>
  <c r="F31" i="78"/>
  <c r="I31" i="78" s="1"/>
  <c r="L31" i="78" s="1"/>
  <c r="C32" i="78"/>
  <c r="Q29" i="78"/>
  <c r="R29" i="78" s="1"/>
  <c r="B33" i="78"/>
  <c r="K32" i="78"/>
  <c r="P33" i="147"/>
  <c r="G68" i="114"/>
  <c r="H67" i="114"/>
  <c r="X67" i="114" s="1"/>
  <c r="L67" i="114"/>
  <c r="Y67" i="114"/>
  <c r="P37" i="113"/>
  <c r="Q36" i="113"/>
  <c r="H38" i="91"/>
  <c r="I37" i="91"/>
  <c r="J37" i="91" s="1"/>
  <c r="E40" i="91"/>
  <c r="G39" i="91"/>
  <c r="N94" i="88"/>
  <c r="E95" i="88"/>
  <c r="O58" i="88"/>
  <c r="P57" i="88"/>
  <c r="F30" i="88"/>
  <c r="H29" i="88"/>
  <c r="L29" i="88" s="1"/>
  <c r="Q29" i="88" s="1"/>
  <c r="M29" i="88"/>
  <c r="L32" i="77"/>
  <c r="C33" i="77"/>
  <c r="N30" i="78"/>
  <c r="O30" i="78" s="1"/>
  <c r="S30" i="78"/>
  <c r="T29" i="78"/>
  <c r="P29" i="78"/>
  <c r="Q28" i="77"/>
  <c r="R28" i="77" s="1"/>
  <c r="K29" i="77"/>
  <c r="N29" i="77" s="1"/>
  <c r="O29" i="77" s="1"/>
  <c r="H30" i="77"/>
  <c r="N28" i="133"/>
  <c r="P27" i="135"/>
  <c r="N27" i="135"/>
  <c r="O27" i="135" s="1"/>
  <c r="M28" i="135"/>
  <c r="L72" i="95"/>
  <c r="H73" i="95"/>
  <c r="L35" i="148"/>
  <c r="M35" i="148" s="1"/>
  <c r="O33" i="148"/>
  <c r="P34" i="148"/>
  <c r="E37" i="148"/>
  <c r="F36" i="148"/>
  <c r="M34" i="147"/>
  <c r="N33" i="147"/>
  <c r="I35" i="148"/>
  <c r="K34" i="148"/>
  <c r="E36" i="147"/>
  <c r="H35" i="147"/>
  <c r="F35" i="147"/>
  <c r="I34" i="147"/>
  <c r="J33" i="147"/>
  <c r="K33" i="147" s="1"/>
  <c r="F33" i="95"/>
  <c r="P32" i="95"/>
  <c r="G32" i="95"/>
  <c r="K32" i="95" s="1"/>
  <c r="O32" i="95" s="1"/>
  <c r="D49" i="93"/>
  <c r="E48" i="93"/>
  <c r="E32" i="135"/>
  <c r="F31" i="135"/>
  <c r="D30" i="133"/>
  <c r="E29" i="133"/>
  <c r="K29" i="133"/>
  <c r="L29" i="133" s="1"/>
  <c r="H29" i="133"/>
  <c r="G30" i="133" s="1"/>
  <c r="J18" i="112"/>
  <c r="O43" i="114"/>
  <c r="P42" i="114"/>
  <c r="I48" i="95"/>
  <c r="J47" i="95"/>
  <c r="G20" i="113"/>
  <c r="I31" i="135"/>
  <c r="H32" i="135" s="1"/>
  <c r="L31" i="135"/>
  <c r="B108" i="77"/>
  <c r="E34" i="134"/>
  <c r="F33" i="134"/>
  <c r="J33" i="134" s="1"/>
  <c r="L29" i="134"/>
  <c r="M28" i="134"/>
  <c r="O28" i="134"/>
  <c r="E48" i="111"/>
  <c r="L47" i="111"/>
  <c r="O47" i="111" s="1"/>
  <c r="I20" i="113"/>
  <c r="K111" i="156" l="1"/>
  <c r="L111" i="156" s="1"/>
  <c r="D73" i="162" s="1"/>
  <c r="L110" i="156"/>
  <c r="M110" i="156" s="1"/>
  <c r="H111" i="156"/>
  <c r="I111" i="156" s="1"/>
  <c r="P34" i="147"/>
  <c r="M41" i="95"/>
  <c r="N40" i="95"/>
  <c r="B34" i="78"/>
  <c r="K33" i="78"/>
  <c r="F32" i="78"/>
  <c r="I32" i="78" s="1"/>
  <c r="C33" i="78"/>
  <c r="P35" i="148"/>
  <c r="L35" i="147"/>
  <c r="M35" i="147" s="1"/>
  <c r="Y68" i="114"/>
  <c r="H68" i="114"/>
  <c r="X68" i="114" s="1"/>
  <c r="L68" i="114"/>
  <c r="G69" i="114"/>
  <c r="P38" i="113"/>
  <c r="Q37" i="113"/>
  <c r="G40" i="91"/>
  <c r="E41" i="91"/>
  <c r="I38" i="91"/>
  <c r="J38" i="91" s="1"/>
  <c r="H39" i="91"/>
  <c r="E96" i="88"/>
  <c r="N95" i="88"/>
  <c r="O59" i="88"/>
  <c r="P58" i="88"/>
  <c r="M30" i="88"/>
  <c r="H30" i="88"/>
  <c r="L30" i="88" s="1"/>
  <c r="Q30" i="88" s="1"/>
  <c r="F31" i="88"/>
  <c r="L33" i="77"/>
  <c r="C34" i="77"/>
  <c r="N31" i="78"/>
  <c r="O31" i="78" s="1"/>
  <c r="S31" i="78"/>
  <c r="P30" i="78"/>
  <c r="T30" i="78"/>
  <c r="Q30" i="78"/>
  <c r="R30" i="78" s="1"/>
  <c r="Q29" i="77"/>
  <c r="H31" i="77"/>
  <c r="K30" i="77"/>
  <c r="N30" i="77" s="1"/>
  <c r="O30" i="77" s="1"/>
  <c r="O31" i="77" s="1"/>
  <c r="P28" i="135"/>
  <c r="N28" i="135"/>
  <c r="O28" i="135" s="1"/>
  <c r="M29" i="135"/>
  <c r="H74" i="95"/>
  <c r="L73" i="95"/>
  <c r="O29" i="133"/>
  <c r="L36" i="148"/>
  <c r="M36" i="148" s="1"/>
  <c r="I35" i="147"/>
  <c r="J34" i="147"/>
  <c r="K34" i="147" s="1"/>
  <c r="I36" i="148"/>
  <c r="J35" i="148"/>
  <c r="K35" i="148" s="1"/>
  <c r="O33" i="147"/>
  <c r="N34" i="147"/>
  <c r="E37" i="147"/>
  <c r="H36" i="147"/>
  <c r="F36" i="147"/>
  <c r="O34" i="148"/>
  <c r="N35" i="148"/>
  <c r="E38" i="148"/>
  <c r="H37" i="148"/>
  <c r="F37" i="148"/>
  <c r="D83" i="113"/>
  <c r="J31" i="135"/>
  <c r="K31" i="135" s="1"/>
  <c r="I32" i="135"/>
  <c r="F21" i="113"/>
  <c r="O44" i="114"/>
  <c r="P43" i="114"/>
  <c r="K30" i="133"/>
  <c r="L30" i="133" s="1"/>
  <c r="G31" i="133"/>
  <c r="D31" i="133"/>
  <c r="E30" i="133"/>
  <c r="D50" i="93"/>
  <c r="E49" i="93"/>
  <c r="F34" i="95"/>
  <c r="P33" i="95"/>
  <c r="G33" i="95"/>
  <c r="K33" i="95" s="1"/>
  <c r="O33" i="95" s="1"/>
  <c r="J20" i="113"/>
  <c r="E49" i="111"/>
  <c r="L48" i="111"/>
  <c r="O48" i="111" s="1"/>
  <c r="N28" i="134"/>
  <c r="L30" i="134"/>
  <c r="M29" i="134"/>
  <c r="N29" i="134" s="1"/>
  <c r="O29" i="134"/>
  <c r="E35" i="134"/>
  <c r="F34" i="134"/>
  <c r="J34" i="134" s="1"/>
  <c r="B109" i="77"/>
  <c r="H33" i="135"/>
  <c r="L32" i="135"/>
  <c r="I49" i="95"/>
  <c r="J48" i="95"/>
  <c r="D82" i="113"/>
  <c r="K18" i="112"/>
  <c r="I19" i="112" s="1"/>
  <c r="C21" i="113" s="1"/>
  <c r="E21" i="113" s="1"/>
  <c r="B21" i="113" s="1"/>
  <c r="I29" i="133"/>
  <c r="J29" i="133" s="1"/>
  <c r="H30" i="133"/>
  <c r="M29" i="133"/>
  <c r="E33" i="135"/>
  <c r="F32" i="135"/>
  <c r="M111" i="156" l="1"/>
  <c r="D72" i="162"/>
  <c r="D74" i="162" s="1"/>
  <c r="E26" i="159" s="1"/>
  <c r="N111" i="156"/>
  <c r="M42" i="95"/>
  <c r="N41" i="95"/>
  <c r="I36" i="147"/>
  <c r="L37" i="148"/>
  <c r="M37" i="148" s="1"/>
  <c r="J19" i="112"/>
  <c r="K19" i="112" s="1"/>
  <c r="I20" i="112" s="1"/>
  <c r="C22" i="113" s="1"/>
  <c r="E22" i="113" s="1"/>
  <c r="B22" i="113" s="1"/>
  <c r="L32" i="78"/>
  <c r="N32" i="78" s="1"/>
  <c r="O32" i="78" s="1"/>
  <c r="F33" i="78"/>
  <c r="I33" i="78" s="1"/>
  <c r="C34" i="78"/>
  <c r="B35" i="78"/>
  <c r="K34" i="78"/>
  <c r="Q31" i="78"/>
  <c r="R31" i="78" s="1"/>
  <c r="L36" i="147"/>
  <c r="M36" i="147" s="1"/>
  <c r="O34" i="147"/>
  <c r="P35" i="147"/>
  <c r="I69" i="114"/>
  <c r="J69" i="114" s="1"/>
  <c r="L69" i="114" s="1"/>
  <c r="H69" i="114"/>
  <c r="G70" i="114"/>
  <c r="P39" i="113"/>
  <c r="Q38" i="113"/>
  <c r="H40" i="91"/>
  <c r="I39" i="91"/>
  <c r="J39" i="91" s="1"/>
  <c r="G41" i="91"/>
  <c r="E42" i="91"/>
  <c r="N96" i="88"/>
  <c r="E97" i="88"/>
  <c r="O60" i="88"/>
  <c r="P59" i="88"/>
  <c r="M31" i="88"/>
  <c r="H31" i="88"/>
  <c r="L31" i="88" s="1"/>
  <c r="Q31" i="88" s="1"/>
  <c r="F32" i="88"/>
  <c r="Q33" i="77"/>
  <c r="C35" i="77"/>
  <c r="L34" i="77"/>
  <c r="T31" i="78"/>
  <c r="P31" i="78"/>
  <c r="H32" i="77"/>
  <c r="K31" i="77"/>
  <c r="N31" i="77" s="1"/>
  <c r="R29" i="77"/>
  <c r="Q30" i="77"/>
  <c r="P29" i="135"/>
  <c r="N29" i="135"/>
  <c r="O29" i="135" s="1"/>
  <c r="M30" i="135"/>
  <c r="H75" i="95"/>
  <c r="L74" i="95"/>
  <c r="O35" i="148"/>
  <c r="N29" i="133"/>
  <c r="P36" i="148"/>
  <c r="E39" i="148"/>
  <c r="H38" i="148"/>
  <c r="L38" i="148" s="1"/>
  <c r="F38" i="148"/>
  <c r="N35" i="147"/>
  <c r="I37" i="148"/>
  <c r="J36" i="148"/>
  <c r="K36" i="148" s="1"/>
  <c r="N36" i="148"/>
  <c r="E38" i="147"/>
  <c r="H37" i="147"/>
  <c r="L37" i="147" s="1"/>
  <c r="F37" i="147"/>
  <c r="J35" i="147"/>
  <c r="K35" i="147" s="1"/>
  <c r="L31" i="134"/>
  <c r="M30" i="134"/>
  <c r="N30" i="134" s="1"/>
  <c r="O30" i="134"/>
  <c r="E50" i="111"/>
  <c r="L49" i="111"/>
  <c r="O49" i="111" s="1"/>
  <c r="D51" i="93"/>
  <c r="E50" i="93"/>
  <c r="K31" i="133"/>
  <c r="L31" i="133" s="1"/>
  <c r="G32" i="133"/>
  <c r="O45" i="114"/>
  <c r="P44" i="114"/>
  <c r="G21" i="113"/>
  <c r="J32" i="135"/>
  <c r="K32" i="135" s="1"/>
  <c r="I33" i="135"/>
  <c r="E34" i="135"/>
  <c r="F33" i="135"/>
  <c r="M30" i="133"/>
  <c r="I30" i="133"/>
  <c r="J30" i="133" s="1"/>
  <c r="H31" i="133"/>
  <c r="I50" i="95"/>
  <c r="J49" i="95"/>
  <c r="H34" i="135"/>
  <c r="L33" i="135"/>
  <c r="B110" i="77"/>
  <c r="E36" i="134"/>
  <c r="F35" i="134"/>
  <c r="J35" i="134" s="1"/>
  <c r="F35" i="95"/>
  <c r="P34" i="95"/>
  <c r="G34" i="95"/>
  <c r="K34" i="95" s="1"/>
  <c r="O34" i="95" s="1"/>
  <c r="O30" i="133"/>
  <c r="D32" i="133"/>
  <c r="E31" i="133"/>
  <c r="I21" i="113"/>
  <c r="K69" i="114" l="1"/>
  <c r="M43" i="95"/>
  <c r="N42" i="95"/>
  <c r="P36" i="147"/>
  <c r="Q32" i="78"/>
  <c r="R32" i="78" s="1"/>
  <c r="L33" i="78"/>
  <c r="S33" i="78" s="1"/>
  <c r="S32" i="78"/>
  <c r="C35" i="78"/>
  <c r="F34" i="78"/>
  <c r="I34" i="78" s="1"/>
  <c r="K35" i="78"/>
  <c r="B36" i="78"/>
  <c r="I70" i="114"/>
  <c r="J70" i="114" s="1"/>
  <c r="L70" i="114" s="1"/>
  <c r="H70" i="114"/>
  <c r="G71" i="114"/>
  <c r="P40" i="113"/>
  <c r="Q39" i="113"/>
  <c r="H41" i="91"/>
  <c r="I40" i="91"/>
  <c r="J40" i="91" s="1"/>
  <c r="E43" i="91"/>
  <c r="G42" i="91"/>
  <c r="N97" i="88"/>
  <c r="E98" i="88"/>
  <c r="O61" i="88"/>
  <c r="P60" i="88"/>
  <c r="H32" i="88"/>
  <c r="L32" i="88" s="1"/>
  <c r="Q32" i="88" s="1"/>
  <c r="M32" i="88"/>
  <c r="F33" i="88"/>
  <c r="C36" i="77"/>
  <c r="L35" i="77"/>
  <c r="Q34" i="77"/>
  <c r="T32" i="78"/>
  <c r="P32" i="78"/>
  <c r="R30" i="77"/>
  <c r="Q31" i="77"/>
  <c r="O32" i="77"/>
  <c r="H33" i="77"/>
  <c r="K32" i="77"/>
  <c r="N32" i="77" s="1"/>
  <c r="P30" i="135"/>
  <c r="N30" i="135"/>
  <c r="O30" i="135" s="1"/>
  <c r="M31" i="135"/>
  <c r="H76" i="95"/>
  <c r="L75" i="95"/>
  <c r="O31" i="133"/>
  <c r="P37" i="148"/>
  <c r="E39" i="147"/>
  <c r="H39" i="147" s="1"/>
  <c r="H38" i="147"/>
  <c r="L38" i="147" s="1"/>
  <c r="F38" i="147"/>
  <c r="I38" i="148"/>
  <c r="J37" i="148"/>
  <c r="K37" i="148" s="1"/>
  <c r="E40" i="148"/>
  <c r="H39" i="148"/>
  <c r="L39" i="148" s="1"/>
  <c r="F39" i="148"/>
  <c r="I37" i="147"/>
  <c r="J36" i="147"/>
  <c r="K36" i="147" s="1"/>
  <c r="O36" i="148"/>
  <c r="M38" i="148"/>
  <c r="N37" i="148"/>
  <c r="O37" i="148" s="1"/>
  <c r="O35" i="147"/>
  <c r="M37" i="147"/>
  <c r="N36" i="147"/>
  <c r="D33" i="133"/>
  <c r="E32" i="133"/>
  <c r="J21" i="113"/>
  <c r="D84" i="113"/>
  <c r="Z69" i="114"/>
  <c r="I51" i="95"/>
  <c r="J50" i="95"/>
  <c r="E35" i="135"/>
  <c r="F34" i="135"/>
  <c r="I34" i="135"/>
  <c r="J33" i="135"/>
  <c r="K33" i="135" s="1"/>
  <c r="F22" i="113"/>
  <c r="G22" i="113" s="1"/>
  <c r="O46" i="114"/>
  <c r="P45" i="114"/>
  <c r="K32" i="133"/>
  <c r="L32" i="133" s="1"/>
  <c r="G33" i="133"/>
  <c r="L50" i="111"/>
  <c r="O50" i="111" s="1"/>
  <c r="E51" i="111"/>
  <c r="F36" i="95"/>
  <c r="P35" i="95"/>
  <c r="G35" i="95"/>
  <c r="K35" i="95" s="1"/>
  <c r="O35" i="95" s="1"/>
  <c r="M69" i="114"/>
  <c r="H36" i="134"/>
  <c r="G37" i="134" s="1"/>
  <c r="K37" i="134" s="1"/>
  <c r="E37" i="134"/>
  <c r="F36" i="134"/>
  <c r="B111" i="77"/>
  <c r="L34" i="135"/>
  <c r="H35" i="135"/>
  <c r="H32" i="133"/>
  <c r="I31" i="133"/>
  <c r="J31" i="133" s="1"/>
  <c r="N30" i="133"/>
  <c r="M31" i="133"/>
  <c r="D52" i="93"/>
  <c r="E51" i="93"/>
  <c r="D85" i="113"/>
  <c r="L32" i="134"/>
  <c r="M31" i="134"/>
  <c r="N31" i="134" s="1"/>
  <c r="O31" i="134"/>
  <c r="J20" i="112"/>
  <c r="N33" i="78" l="1"/>
  <c r="O33" i="78" s="1"/>
  <c r="Q33" i="78" s="1"/>
  <c r="R33" i="78" s="1"/>
  <c r="T35" i="77"/>
  <c r="N43" i="95"/>
  <c r="M44" i="95"/>
  <c r="K70" i="114"/>
  <c r="Z70" i="114" s="1"/>
  <c r="O36" i="147"/>
  <c r="L34" i="78"/>
  <c r="N34" i="78" s="1"/>
  <c r="O34" i="78" s="1"/>
  <c r="B37" i="78"/>
  <c r="K36" i="78"/>
  <c r="C36" i="78"/>
  <c r="F35" i="78"/>
  <c r="I35" i="78" s="1"/>
  <c r="L35" i="78" s="1"/>
  <c r="P37" i="147"/>
  <c r="I71" i="114"/>
  <c r="J71" i="114" s="1"/>
  <c r="L71" i="114" s="1"/>
  <c r="G72" i="114"/>
  <c r="H71" i="114"/>
  <c r="Q40" i="113"/>
  <c r="P41" i="113"/>
  <c r="G43" i="91"/>
  <c r="E44" i="91"/>
  <c r="H42" i="91"/>
  <c r="I41" i="91"/>
  <c r="J41" i="91" s="1"/>
  <c r="N98" i="88"/>
  <c r="E99" i="88"/>
  <c r="O62" i="88"/>
  <c r="P61" i="88"/>
  <c r="M33" i="88"/>
  <c r="F34" i="88"/>
  <c r="H33" i="88"/>
  <c r="L33" i="88" s="1"/>
  <c r="Q33" i="88" s="1"/>
  <c r="C37" i="77"/>
  <c r="L36" i="77"/>
  <c r="Q35" i="77"/>
  <c r="P33" i="78"/>
  <c r="T33" i="78"/>
  <c r="Q32" i="77"/>
  <c r="R34" i="77" s="1"/>
  <c r="T36" i="77"/>
  <c r="T37" i="77"/>
  <c r="T39" i="77"/>
  <c r="T33" i="77"/>
  <c r="T38" i="77"/>
  <c r="T34" i="77"/>
  <c r="T41" i="77"/>
  <c r="T40" i="77"/>
  <c r="R31" i="77"/>
  <c r="K33" i="77"/>
  <c r="N33" i="77" s="1"/>
  <c r="S33" i="77" s="1"/>
  <c r="H34" i="77"/>
  <c r="O32" i="133"/>
  <c r="N31" i="135"/>
  <c r="O31" i="135" s="1"/>
  <c r="P31" i="135"/>
  <c r="M32" i="135"/>
  <c r="H77" i="95"/>
  <c r="L76" i="95"/>
  <c r="P38" i="148"/>
  <c r="E41" i="148"/>
  <c r="H40" i="148"/>
  <c r="L40" i="148" s="1"/>
  <c r="F40" i="148"/>
  <c r="E40" i="147"/>
  <c r="L39" i="147"/>
  <c r="F39" i="147"/>
  <c r="M38" i="147"/>
  <c r="N37" i="147"/>
  <c r="M39" i="148"/>
  <c r="N38" i="148"/>
  <c r="I38" i="147"/>
  <c r="P38" i="147" s="1"/>
  <c r="J37" i="147"/>
  <c r="K37" i="147" s="1"/>
  <c r="I39" i="148"/>
  <c r="P39" i="148" s="1"/>
  <c r="J38" i="148"/>
  <c r="K38" i="148" s="1"/>
  <c r="F23" i="113"/>
  <c r="L33" i="134"/>
  <c r="M32" i="134"/>
  <c r="N32" i="134" s="1"/>
  <c r="O32" i="134"/>
  <c r="B112" i="77"/>
  <c r="E38" i="134"/>
  <c r="F37" i="134"/>
  <c r="I36" i="134"/>
  <c r="J36" i="134" s="1"/>
  <c r="H37" i="134"/>
  <c r="G38" i="134"/>
  <c r="K38" i="134" s="1"/>
  <c r="O69" i="114"/>
  <c r="N69" i="114"/>
  <c r="V69" i="114" s="1"/>
  <c r="F37" i="95"/>
  <c r="P36" i="95"/>
  <c r="G36" i="95"/>
  <c r="K36" i="95" s="1"/>
  <c r="O36" i="95" s="1"/>
  <c r="L51" i="111"/>
  <c r="O51" i="111" s="1"/>
  <c r="E52" i="111"/>
  <c r="O47" i="114"/>
  <c r="P46" i="114"/>
  <c r="J34" i="135"/>
  <c r="K34" i="135" s="1"/>
  <c r="I35" i="135"/>
  <c r="E36" i="135"/>
  <c r="F35" i="135"/>
  <c r="D34" i="133"/>
  <c r="E33" i="133"/>
  <c r="K20" i="112"/>
  <c r="I21" i="112" s="1"/>
  <c r="C23" i="113" s="1"/>
  <c r="E23" i="113" s="1"/>
  <c r="B23" i="113" s="1"/>
  <c r="D53" i="93"/>
  <c r="E52" i="93"/>
  <c r="N31" i="133"/>
  <c r="M32" i="133"/>
  <c r="H33" i="133"/>
  <c r="I32" i="133"/>
  <c r="J32" i="133" s="1"/>
  <c r="H36" i="135"/>
  <c r="L35" i="135"/>
  <c r="M70" i="114"/>
  <c r="N70" i="114" s="1"/>
  <c r="D86" i="113"/>
  <c r="K33" i="133"/>
  <c r="L33" i="133" s="1"/>
  <c r="G34" i="133"/>
  <c r="I22" i="113"/>
  <c r="I52" i="95"/>
  <c r="J51" i="95"/>
  <c r="S34" i="78" l="1"/>
  <c r="N44" i="95"/>
  <c r="M45" i="95"/>
  <c r="K71" i="114"/>
  <c r="Z71" i="114" s="1"/>
  <c r="J22" i="113"/>
  <c r="R35" i="77"/>
  <c r="B38" i="78"/>
  <c r="K37" i="78"/>
  <c r="C37" i="78"/>
  <c r="F36" i="78"/>
  <c r="I36" i="78" s="1"/>
  <c r="G73" i="114"/>
  <c r="I72" i="114"/>
  <c r="J72" i="114" s="1"/>
  <c r="H72" i="114"/>
  <c r="Q41" i="113"/>
  <c r="P42" i="113"/>
  <c r="I42" i="91"/>
  <c r="J42" i="91" s="1"/>
  <c r="H43" i="91"/>
  <c r="G44" i="91"/>
  <c r="E45" i="91"/>
  <c r="N99" i="88"/>
  <c r="E100" i="88"/>
  <c r="O63" i="88"/>
  <c r="P62" i="88"/>
  <c r="M34" i="88"/>
  <c r="H34" i="88"/>
  <c r="L34" i="88" s="1"/>
  <c r="Q34" i="88" s="1"/>
  <c r="F35" i="88"/>
  <c r="L37" i="77"/>
  <c r="C38" i="77"/>
  <c r="Q36" i="77"/>
  <c r="R36" i="77" s="1"/>
  <c r="N35" i="78"/>
  <c r="O35" i="78" s="1"/>
  <c r="S35" i="78"/>
  <c r="Q34" i="78"/>
  <c r="R34" i="78" s="1"/>
  <c r="T34" i="78"/>
  <c r="P34" i="78"/>
  <c r="R32" i="77"/>
  <c r="R33" i="77"/>
  <c r="K34" i="77"/>
  <c r="N34" i="77" s="1"/>
  <c r="S34" i="77" s="1"/>
  <c r="H35" i="77"/>
  <c r="N32" i="135"/>
  <c r="O32" i="135" s="1"/>
  <c r="P32" i="135"/>
  <c r="M33" i="135"/>
  <c r="L77" i="95"/>
  <c r="H78" i="95"/>
  <c r="O38" i="148"/>
  <c r="I40" i="148"/>
  <c r="J39" i="148"/>
  <c r="K39" i="148" s="1"/>
  <c r="M40" i="148"/>
  <c r="N39" i="148"/>
  <c r="E41" i="147"/>
  <c r="H40" i="147"/>
  <c r="L40" i="147" s="1"/>
  <c r="F40" i="147"/>
  <c r="I39" i="147"/>
  <c r="J38" i="147"/>
  <c r="K38" i="147" s="1"/>
  <c r="O37" i="147"/>
  <c r="M39" i="147"/>
  <c r="N38" i="147"/>
  <c r="E42" i="148"/>
  <c r="H41" i="148"/>
  <c r="L41" i="148" s="1"/>
  <c r="F41" i="148"/>
  <c r="O33" i="133"/>
  <c r="M33" i="133"/>
  <c r="K34" i="133"/>
  <c r="L34" i="133" s="1"/>
  <c r="G35" i="133"/>
  <c r="M71" i="114"/>
  <c r="N71" i="114" s="1"/>
  <c r="N32" i="133"/>
  <c r="D54" i="93"/>
  <c r="E53" i="93"/>
  <c r="J21" i="112"/>
  <c r="D35" i="133"/>
  <c r="E34" i="133"/>
  <c r="J35" i="135"/>
  <c r="K35" i="135" s="1"/>
  <c r="I36" i="135"/>
  <c r="D87" i="113"/>
  <c r="F38" i="95"/>
  <c r="P37" i="95"/>
  <c r="G37" i="95"/>
  <c r="K37" i="95" s="1"/>
  <c r="O37" i="95" s="1"/>
  <c r="P69" i="114"/>
  <c r="Q69" i="114" s="1"/>
  <c r="O70" i="114"/>
  <c r="G39" i="134"/>
  <c r="K39" i="134" s="1"/>
  <c r="E39" i="134"/>
  <c r="F38" i="134"/>
  <c r="G23" i="113"/>
  <c r="I53" i="95"/>
  <c r="J52" i="95"/>
  <c r="H37" i="135"/>
  <c r="L36" i="135"/>
  <c r="H34" i="133"/>
  <c r="I33" i="133"/>
  <c r="J33" i="133" s="1"/>
  <c r="E37" i="135"/>
  <c r="F36" i="135"/>
  <c r="O48" i="114"/>
  <c r="P48" i="114" s="1"/>
  <c r="P47" i="114"/>
  <c r="L52" i="111"/>
  <c r="O52" i="111" s="1"/>
  <c r="E53" i="111"/>
  <c r="W69" i="114"/>
  <c r="X69" i="114" s="1"/>
  <c r="V70" i="114"/>
  <c r="Y69" i="114"/>
  <c r="I37" i="134"/>
  <c r="J37" i="134" s="1"/>
  <c r="H38" i="134"/>
  <c r="B113" i="77"/>
  <c r="L34" i="134"/>
  <c r="M33" i="134"/>
  <c r="N33" i="134" s="1"/>
  <c r="O33" i="134"/>
  <c r="I23" i="113"/>
  <c r="J23" i="113" l="1"/>
  <c r="M46" i="95"/>
  <c r="N45" i="95"/>
  <c r="O39" i="148"/>
  <c r="Q35" i="78"/>
  <c r="R35" i="78" s="1"/>
  <c r="L36" i="78"/>
  <c r="S36" i="78" s="1"/>
  <c r="C38" i="78"/>
  <c r="F37" i="78"/>
  <c r="I37" i="78" s="1"/>
  <c r="B39" i="78"/>
  <c r="K38" i="78"/>
  <c r="O38" i="147"/>
  <c r="P39" i="147"/>
  <c r="L72" i="114"/>
  <c r="M72" i="114" s="1"/>
  <c r="N72" i="114" s="1"/>
  <c r="K72" i="114"/>
  <c r="Z72" i="114" s="1"/>
  <c r="I73" i="114"/>
  <c r="J73" i="114" s="1"/>
  <c r="H73" i="114"/>
  <c r="G74" i="114"/>
  <c r="P43" i="113"/>
  <c r="Q42" i="113"/>
  <c r="G45" i="91"/>
  <c r="E46" i="91"/>
  <c r="H44" i="91"/>
  <c r="I43" i="91"/>
  <c r="J43" i="91" s="1"/>
  <c r="E101" i="88"/>
  <c r="N100" i="88"/>
  <c r="O64" i="88"/>
  <c r="P63" i="88"/>
  <c r="M35" i="88"/>
  <c r="F36" i="88"/>
  <c r="H35" i="88"/>
  <c r="L35" i="88" s="1"/>
  <c r="Q35" i="88" s="1"/>
  <c r="Q37" i="77"/>
  <c r="R37" i="77" s="1"/>
  <c r="L38" i="77"/>
  <c r="C39" i="77"/>
  <c r="T35" i="78"/>
  <c r="P35" i="78"/>
  <c r="H36" i="77"/>
  <c r="K35" i="77"/>
  <c r="N35" i="77" s="1"/>
  <c r="S35" i="77" s="1"/>
  <c r="P33" i="135"/>
  <c r="N33" i="135"/>
  <c r="O33" i="135" s="1"/>
  <c r="M34" i="135"/>
  <c r="H79" i="95"/>
  <c r="L78" i="95"/>
  <c r="P40" i="148"/>
  <c r="E43" i="148"/>
  <c r="H42" i="148"/>
  <c r="L42" i="148" s="1"/>
  <c r="F42" i="148"/>
  <c r="E42" i="147"/>
  <c r="H41" i="147"/>
  <c r="L41" i="147" s="1"/>
  <c r="F41" i="147"/>
  <c r="M40" i="147"/>
  <c r="N39" i="147"/>
  <c r="I40" i="147"/>
  <c r="J39" i="147"/>
  <c r="K39" i="147" s="1"/>
  <c r="M41" i="148"/>
  <c r="N40" i="148"/>
  <c r="I41" i="148"/>
  <c r="J40" i="148"/>
  <c r="K40" i="148" s="1"/>
  <c r="M34" i="133"/>
  <c r="L35" i="134"/>
  <c r="M34" i="134"/>
  <c r="N34" i="134" s="1"/>
  <c r="O34" i="134"/>
  <c r="B114" i="77"/>
  <c r="H39" i="134"/>
  <c r="I38" i="134"/>
  <c r="J38" i="134" s="1"/>
  <c r="D88" i="113"/>
  <c r="E38" i="135"/>
  <c r="F37" i="135"/>
  <c r="H35" i="133"/>
  <c r="I34" i="133"/>
  <c r="J34" i="133" s="1"/>
  <c r="I54" i="95"/>
  <c r="J53" i="95"/>
  <c r="E40" i="134"/>
  <c r="F39" i="134"/>
  <c r="G40" i="134"/>
  <c r="K40" i="134" s="1"/>
  <c r="P70" i="114"/>
  <c r="Q70" i="114" s="1"/>
  <c r="O71" i="114"/>
  <c r="F39" i="95"/>
  <c r="P38" i="95"/>
  <c r="G38" i="95"/>
  <c r="K38" i="95" s="1"/>
  <c r="O38" i="95" s="1"/>
  <c r="I37" i="135"/>
  <c r="J36" i="135"/>
  <c r="K36" i="135" s="1"/>
  <c r="O34" i="133"/>
  <c r="D36" i="133"/>
  <c r="E35" i="133"/>
  <c r="K21" i="112"/>
  <c r="I22" i="112" s="1"/>
  <c r="C24" i="113" s="1"/>
  <c r="E24" i="113" s="1"/>
  <c r="B24" i="113" s="1"/>
  <c r="W70" i="114"/>
  <c r="X70" i="114" s="1"/>
  <c r="V71" i="114"/>
  <c r="Y70" i="114"/>
  <c r="E54" i="111"/>
  <c r="L53" i="111"/>
  <c r="O53" i="111" s="1"/>
  <c r="L37" i="135"/>
  <c r="H38" i="135"/>
  <c r="F24" i="113"/>
  <c r="D55" i="93"/>
  <c r="E54" i="93"/>
  <c r="K35" i="133"/>
  <c r="L35" i="133" s="1"/>
  <c r="G36" i="133"/>
  <c r="N33" i="133"/>
  <c r="M47" i="95" l="1"/>
  <c r="N46" i="95"/>
  <c r="P40" i="147"/>
  <c r="H40" i="134"/>
  <c r="P41" i="148"/>
  <c r="L37" i="78"/>
  <c r="N37" i="78" s="1"/>
  <c r="O37" i="78" s="1"/>
  <c r="N36" i="78"/>
  <c r="O36" i="78" s="1"/>
  <c r="C39" i="78"/>
  <c r="F38" i="78"/>
  <c r="I38" i="78" s="1"/>
  <c r="B40" i="78"/>
  <c r="K39" i="78"/>
  <c r="L73" i="114"/>
  <c r="M73" i="114" s="1"/>
  <c r="N73" i="114" s="1"/>
  <c r="K73" i="114"/>
  <c r="Z73" i="114" s="1"/>
  <c r="G75" i="114"/>
  <c r="I74" i="114"/>
  <c r="J74" i="114" s="1"/>
  <c r="H74" i="114"/>
  <c r="G24" i="113"/>
  <c r="F25" i="113" s="1"/>
  <c r="Q43" i="113"/>
  <c r="P44" i="113"/>
  <c r="E47" i="91"/>
  <c r="G46" i="91"/>
  <c r="I44" i="91"/>
  <c r="J44" i="91" s="1"/>
  <c r="H45" i="91"/>
  <c r="N101" i="88"/>
  <c r="E102" i="88"/>
  <c r="O65" i="88"/>
  <c r="P64" i="88"/>
  <c r="F37" i="88"/>
  <c r="H36" i="88"/>
  <c r="L36" i="88" s="1"/>
  <c r="Q36" i="88" s="1"/>
  <c r="M36" i="88"/>
  <c r="Q38" i="77"/>
  <c r="R38" i="77" s="1"/>
  <c r="L39" i="77"/>
  <c r="C40" i="77"/>
  <c r="K36" i="77"/>
  <c r="N36" i="77" s="1"/>
  <c r="S36" i="77" s="1"/>
  <c r="H37" i="77"/>
  <c r="P34" i="135"/>
  <c r="N34" i="135"/>
  <c r="O34" i="135" s="1"/>
  <c r="M35" i="135"/>
  <c r="L79" i="95"/>
  <c r="H80" i="95"/>
  <c r="I42" i="148"/>
  <c r="J41" i="148"/>
  <c r="K41" i="148" s="1"/>
  <c r="M41" i="147"/>
  <c r="N40" i="147"/>
  <c r="E43" i="147"/>
  <c r="H42" i="147"/>
  <c r="L42" i="147" s="1"/>
  <c r="F42" i="147"/>
  <c r="O40" i="148"/>
  <c r="M42" i="148"/>
  <c r="N41" i="148"/>
  <c r="O41" i="148" s="1"/>
  <c r="I41" i="147"/>
  <c r="P41" i="147" s="1"/>
  <c r="J40" i="147"/>
  <c r="K40" i="147" s="1"/>
  <c r="O39" i="147"/>
  <c r="E44" i="148"/>
  <c r="H43" i="148"/>
  <c r="L43" i="148" s="1"/>
  <c r="F43" i="148"/>
  <c r="M35" i="133"/>
  <c r="O35" i="133"/>
  <c r="K36" i="133"/>
  <c r="L36" i="133" s="1"/>
  <c r="G37" i="133"/>
  <c r="D56" i="93"/>
  <c r="E55" i="93"/>
  <c r="I24" i="113"/>
  <c r="J24" i="113" s="1"/>
  <c r="H39" i="135"/>
  <c r="L38" i="135"/>
  <c r="E55" i="111"/>
  <c r="L54" i="111"/>
  <c r="O54" i="111" s="1"/>
  <c r="W71" i="114"/>
  <c r="X71" i="114" s="1"/>
  <c r="V72" i="114"/>
  <c r="Y71" i="114"/>
  <c r="J22" i="112"/>
  <c r="D37" i="133"/>
  <c r="E36" i="133"/>
  <c r="I38" i="135"/>
  <c r="J37" i="135"/>
  <c r="K37" i="135" s="1"/>
  <c r="F40" i="95"/>
  <c r="P39" i="95"/>
  <c r="G39" i="95"/>
  <c r="K39" i="95" s="1"/>
  <c r="O39" i="95" s="1"/>
  <c r="E41" i="134"/>
  <c r="F40" i="134"/>
  <c r="E39" i="135"/>
  <c r="F38" i="135"/>
  <c r="N34" i="133"/>
  <c r="D89" i="113"/>
  <c r="P71" i="114"/>
  <c r="Q71" i="114" s="1"/>
  <c r="O72" i="114"/>
  <c r="G41" i="134"/>
  <c r="K41" i="134" s="1"/>
  <c r="I55" i="95"/>
  <c r="J54" i="95"/>
  <c r="H36" i="133"/>
  <c r="I35" i="133"/>
  <c r="J35" i="133" s="1"/>
  <c r="I39" i="134"/>
  <c r="J39" i="134" s="1"/>
  <c r="B115" i="77"/>
  <c r="L36" i="134"/>
  <c r="M35" i="134"/>
  <c r="N35" i="134" s="1"/>
  <c r="O35" i="134"/>
  <c r="N47" i="95" l="1"/>
  <c r="M48" i="95"/>
  <c r="T36" i="78"/>
  <c r="Q36" i="78"/>
  <c r="R36" i="78" s="1"/>
  <c r="P36" i="78"/>
  <c r="L38" i="78"/>
  <c r="S38" i="78" s="1"/>
  <c r="S37" i="78"/>
  <c r="F39" i="78"/>
  <c r="I39" i="78" s="1"/>
  <c r="L39" i="78" s="1"/>
  <c r="C40" i="78"/>
  <c r="B41" i="78"/>
  <c r="K40" i="78"/>
  <c r="K74" i="114"/>
  <c r="Z74" i="114" s="1"/>
  <c r="L74" i="114"/>
  <c r="M74" i="114" s="1"/>
  <c r="N74" i="114" s="1"/>
  <c r="G76" i="114"/>
  <c r="H75" i="114"/>
  <c r="I75" i="114"/>
  <c r="J75" i="114" s="1"/>
  <c r="P45" i="113"/>
  <c r="Q44" i="113"/>
  <c r="G47" i="91"/>
  <c r="E48" i="91"/>
  <c r="H46" i="91"/>
  <c r="I45" i="91"/>
  <c r="N102" i="88"/>
  <c r="E103" i="88"/>
  <c r="O66" i="88"/>
  <c r="P65" i="88"/>
  <c r="H37" i="88"/>
  <c r="L37" i="88" s="1"/>
  <c r="Q37" i="88" s="1"/>
  <c r="M37" i="88"/>
  <c r="F38" i="88"/>
  <c r="Q39" i="77"/>
  <c r="R39" i="77" s="1"/>
  <c r="C41" i="77"/>
  <c r="L40" i="77"/>
  <c r="T37" i="78"/>
  <c r="P37" i="78"/>
  <c r="Q37" i="78"/>
  <c r="H38" i="77"/>
  <c r="K37" i="77"/>
  <c r="N37" i="77" s="1"/>
  <c r="S37" i="77" s="1"/>
  <c r="P35" i="135"/>
  <c r="N35" i="135"/>
  <c r="O35" i="135" s="1"/>
  <c r="M36" i="135"/>
  <c r="H81" i="95"/>
  <c r="L80" i="95"/>
  <c r="P42" i="148"/>
  <c r="E45" i="148"/>
  <c r="H44" i="148"/>
  <c r="F44" i="148"/>
  <c r="I42" i="147"/>
  <c r="J41" i="147"/>
  <c r="K41" i="147" s="1"/>
  <c r="O40" i="147"/>
  <c r="M42" i="147"/>
  <c r="N41" i="147"/>
  <c r="M43" i="148"/>
  <c r="N42" i="148"/>
  <c r="E44" i="147"/>
  <c r="H43" i="147"/>
  <c r="L43" i="147" s="1"/>
  <c r="F43" i="147"/>
  <c r="I43" i="148"/>
  <c r="J42" i="148"/>
  <c r="K42" i="148" s="1"/>
  <c r="M36" i="133"/>
  <c r="H41" i="134"/>
  <c r="I40" i="134"/>
  <c r="J40" i="134" s="1"/>
  <c r="H37" i="133"/>
  <c r="I36" i="133"/>
  <c r="J36" i="133" s="1"/>
  <c r="I56" i="95"/>
  <c r="J55" i="95"/>
  <c r="G42" i="134"/>
  <c r="K42" i="134" s="1"/>
  <c r="E40" i="135"/>
  <c r="F39" i="135"/>
  <c r="F41" i="95"/>
  <c r="P40" i="95"/>
  <c r="G40" i="95"/>
  <c r="K40" i="95" s="1"/>
  <c r="O40" i="95" s="1"/>
  <c r="I39" i="135"/>
  <c r="J38" i="135"/>
  <c r="K38" i="135" s="1"/>
  <c r="O36" i="133"/>
  <c r="D38" i="133"/>
  <c r="E37" i="133"/>
  <c r="D90" i="113"/>
  <c r="K37" i="133"/>
  <c r="L37" i="133" s="1"/>
  <c r="G38" i="133"/>
  <c r="L37" i="134"/>
  <c r="M36" i="134"/>
  <c r="N36" i="134" s="1"/>
  <c r="O36" i="134"/>
  <c r="B116" i="77"/>
  <c r="P72" i="114"/>
  <c r="Q72" i="114" s="1"/>
  <c r="O73" i="114"/>
  <c r="I25" i="113"/>
  <c r="E42" i="134"/>
  <c r="F41" i="134"/>
  <c r="K22" i="112"/>
  <c r="I23" i="112" s="1"/>
  <c r="C25" i="113" s="1"/>
  <c r="E25" i="113" s="1"/>
  <c r="V73" i="114"/>
  <c r="W72" i="114"/>
  <c r="X72" i="114" s="1"/>
  <c r="Y72" i="114"/>
  <c r="E56" i="111"/>
  <c r="L55" i="111"/>
  <c r="O55" i="111" s="1"/>
  <c r="H40" i="135"/>
  <c r="L39" i="135"/>
  <c r="D57" i="93"/>
  <c r="E56" i="93"/>
  <c r="N35" i="133"/>
  <c r="N38" i="78" l="1"/>
  <c r="O38" i="78" s="1"/>
  <c r="Q38" i="78" s="1"/>
  <c r="R38" i="78" s="1"/>
  <c r="M49" i="95"/>
  <c r="N48" i="95"/>
  <c r="R37" i="78"/>
  <c r="L44" i="148"/>
  <c r="M44" i="148" s="1"/>
  <c r="J23" i="112"/>
  <c r="K23" i="112" s="1"/>
  <c r="I24" i="112" s="1"/>
  <c r="C26" i="113" s="1"/>
  <c r="E26" i="113" s="1"/>
  <c r="B26" i="113" s="1"/>
  <c r="F40" i="78"/>
  <c r="I40" i="78" s="1"/>
  <c r="L40" i="78" s="1"/>
  <c r="C41" i="78"/>
  <c r="K41" i="78"/>
  <c r="B42" i="78"/>
  <c r="O41" i="147"/>
  <c r="P42" i="147"/>
  <c r="K75" i="114"/>
  <c r="Z75" i="114" s="1"/>
  <c r="L75" i="114"/>
  <c r="M75" i="114" s="1"/>
  <c r="N75" i="114" s="1"/>
  <c r="G77" i="114"/>
  <c r="H76" i="114"/>
  <c r="I76" i="114"/>
  <c r="J76" i="114" s="1"/>
  <c r="K76" i="114" s="1"/>
  <c r="J25" i="113"/>
  <c r="Q45" i="113"/>
  <c r="P46" i="113"/>
  <c r="I46" i="91"/>
  <c r="H47" i="91"/>
  <c r="J45" i="91"/>
  <c r="E49" i="91"/>
  <c r="G48" i="91"/>
  <c r="E104" i="88"/>
  <c r="N103" i="88"/>
  <c r="O67" i="88"/>
  <c r="P66" i="88"/>
  <c r="H38" i="88"/>
  <c r="L38" i="88" s="1"/>
  <c r="Q38" i="88" s="1"/>
  <c r="F39" i="88"/>
  <c r="M38" i="88"/>
  <c r="C42" i="77"/>
  <c r="L41" i="77"/>
  <c r="Q40" i="77"/>
  <c r="R40" i="77" s="1"/>
  <c r="S39" i="78"/>
  <c r="N39" i="78"/>
  <c r="O39" i="78" s="1"/>
  <c r="K38" i="77"/>
  <c r="N38" i="77" s="1"/>
  <c r="S38" i="77" s="1"/>
  <c r="H39" i="77"/>
  <c r="N36" i="135"/>
  <c r="P36" i="135"/>
  <c r="M37" i="135"/>
  <c r="H82" i="95"/>
  <c r="L81" i="95"/>
  <c r="P43" i="148"/>
  <c r="E45" i="147"/>
  <c r="H44" i="147"/>
  <c r="F44" i="147"/>
  <c r="I44" i="148"/>
  <c r="J43" i="148"/>
  <c r="K43" i="148" s="1"/>
  <c r="O42" i="148"/>
  <c r="N43" i="148"/>
  <c r="M43" i="147"/>
  <c r="N42" i="147"/>
  <c r="I43" i="147"/>
  <c r="J42" i="147"/>
  <c r="K42" i="147" s="1"/>
  <c r="E46" i="148"/>
  <c r="H45" i="148"/>
  <c r="L45" i="148" s="1"/>
  <c r="F45" i="148"/>
  <c r="M37" i="133"/>
  <c r="O37" i="133"/>
  <c r="D58" i="93"/>
  <c r="E57" i="93"/>
  <c r="H41" i="135"/>
  <c r="L40" i="135"/>
  <c r="E57" i="111"/>
  <c r="L56" i="111"/>
  <c r="O56" i="111" s="1"/>
  <c r="V74" i="114"/>
  <c r="W73" i="114"/>
  <c r="X73" i="114" s="1"/>
  <c r="Y73" i="114"/>
  <c r="B117" i="77"/>
  <c r="K38" i="133"/>
  <c r="L38" i="133" s="1"/>
  <c r="G39" i="133"/>
  <c r="D39" i="133"/>
  <c r="E38" i="133"/>
  <c r="I40" i="135"/>
  <c r="J39" i="135"/>
  <c r="K39" i="135" s="1"/>
  <c r="F42" i="95"/>
  <c r="P41" i="95"/>
  <c r="G41" i="95"/>
  <c r="K41" i="95" s="1"/>
  <c r="O41" i="95" s="1"/>
  <c r="E41" i="135"/>
  <c r="F40" i="135"/>
  <c r="H38" i="133"/>
  <c r="I37" i="133"/>
  <c r="J37" i="133" s="1"/>
  <c r="D91" i="113"/>
  <c r="B25" i="113"/>
  <c r="G25" i="113"/>
  <c r="E43" i="134"/>
  <c r="F42" i="134"/>
  <c r="P73" i="114"/>
  <c r="Q73" i="114" s="1"/>
  <c r="O74" i="114"/>
  <c r="L38" i="134"/>
  <c r="M37" i="134"/>
  <c r="N37" i="134" s="1"/>
  <c r="O37" i="134"/>
  <c r="G43" i="134"/>
  <c r="K43" i="134" s="1"/>
  <c r="I57" i="95"/>
  <c r="J56" i="95"/>
  <c r="H42" i="134"/>
  <c r="I41" i="134"/>
  <c r="J41" i="134" s="1"/>
  <c r="N36" i="133"/>
  <c r="P43" i="147" l="1"/>
  <c r="T38" i="78"/>
  <c r="P38" i="78"/>
  <c r="M50" i="95"/>
  <c r="N49" i="95"/>
  <c r="O43" i="148"/>
  <c r="L44" i="147"/>
  <c r="M44" i="147" s="1"/>
  <c r="B43" i="78"/>
  <c r="K42" i="78"/>
  <c r="C42" i="78"/>
  <c r="F41" i="78"/>
  <c r="I41" i="78" s="1"/>
  <c r="L41" i="78" s="1"/>
  <c r="P44" i="148"/>
  <c r="O36" i="135"/>
  <c r="O38" i="134"/>
  <c r="L76" i="114"/>
  <c r="M76" i="114" s="1"/>
  <c r="N76" i="114" s="1"/>
  <c r="I77" i="114"/>
  <c r="J77" i="114" s="1"/>
  <c r="K77" i="114" s="1"/>
  <c r="H77" i="114"/>
  <c r="G78" i="114"/>
  <c r="P47" i="113"/>
  <c r="Q46" i="113"/>
  <c r="J46" i="91"/>
  <c r="G49" i="91"/>
  <c r="E50" i="91"/>
  <c r="H48" i="91"/>
  <c r="I47" i="91"/>
  <c r="E105" i="88"/>
  <c r="N104" i="88"/>
  <c r="O68" i="88"/>
  <c r="P67" i="88"/>
  <c r="H39" i="88"/>
  <c r="L39" i="88" s="1"/>
  <c r="Q39" i="88" s="1"/>
  <c r="M39" i="88"/>
  <c r="F40" i="88"/>
  <c r="C43" i="77"/>
  <c r="L42" i="77"/>
  <c r="Q41" i="77"/>
  <c r="R41" i="77" s="1"/>
  <c r="N40" i="78"/>
  <c r="O40" i="78" s="1"/>
  <c r="S40" i="78"/>
  <c r="Q39" i="78"/>
  <c r="R39" i="78" s="1"/>
  <c r="T39" i="78"/>
  <c r="P39" i="78"/>
  <c r="H40" i="77"/>
  <c r="K39" i="77"/>
  <c r="N39" i="77" s="1"/>
  <c r="S39" i="77" s="1"/>
  <c r="N37" i="135"/>
  <c r="O37" i="135" s="1"/>
  <c r="P37" i="135"/>
  <c r="M38" i="135"/>
  <c r="L82" i="95"/>
  <c r="H83" i="95"/>
  <c r="I44" i="147"/>
  <c r="J43" i="147"/>
  <c r="K43" i="147" s="1"/>
  <c r="M45" i="148"/>
  <c r="N44" i="148"/>
  <c r="I45" i="148"/>
  <c r="J44" i="148"/>
  <c r="K44" i="148" s="1"/>
  <c r="E47" i="148"/>
  <c r="H46" i="148"/>
  <c r="L46" i="148" s="1"/>
  <c r="F46" i="148"/>
  <c r="O42" i="147"/>
  <c r="N43" i="147"/>
  <c r="E46" i="147"/>
  <c r="H45" i="147"/>
  <c r="L45" i="147" s="1"/>
  <c r="F45" i="147"/>
  <c r="M38" i="133"/>
  <c r="H43" i="134"/>
  <c r="I42" i="134"/>
  <c r="J42" i="134" s="1"/>
  <c r="I58" i="95"/>
  <c r="J57" i="95"/>
  <c r="G44" i="134"/>
  <c r="K44" i="134" s="1"/>
  <c r="L39" i="134"/>
  <c r="M38" i="134"/>
  <c r="N38" i="134" s="1"/>
  <c r="P74" i="114"/>
  <c r="Q74" i="114" s="1"/>
  <c r="O75" i="114"/>
  <c r="E42" i="135"/>
  <c r="F41" i="135"/>
  <c r="J40" i="135"/>
  <c r="K40" i="135" s="1"/>
  <c r="I41" i="135"/>
  <c r="D40" i="133"/>
  <c r="E39" i="133"/>
  <c r="B118" i="77"/>
  <c r="J24" i="112"/>
  <c r="W74" i="114"/>
  <c r="X74" i="114" s="1"/>
  <c r="V75" i="114"/>
  <c r="Y74" i="114"/>
  <c r="E58" i="111"/>
  <c r="L57" i="111"/>
  <c r="O57" i="111" s="1"/>
  <c r="L41" i="135"/>
  <c r="H42" i="135"/>
  <c r="E44" i="134"/>
  <c r="F43" i="134"/>
  <c r="F26" i="113"/>
  <c r="G26" i="113" s="1"/>
  <c r="H39" i="133"/>
  <c r="I38" i="133"/>
  <c r="J38" i="133" s="1"/>
  <c r="F43" i="95"/>
  <c r="P42" i="95"/>
  <c r="G42" i="95"/>
  <c r="K42" i="95" s="1"/>
  <c r="O42" i="95" s="1"/>
  <c r="O38" i="133"/>
  <c r="K39" i="133"/>
  <c r="L39" i="133" s="1"/>
  <c r="G40" i="133"/>
  <c r="D92" i="113"/>
  <c r="D59" i="93"/>
  <c r="E58" i="93"/>
  <c r="Z76" i="114"/>
  <c r="N37" i="133"/>
  <c r="O43" i="147" l="1"/>
  <c r="M51" i="95"/>
  <c r="N50" i="95"/>
  <c r="P45" i="148"/>
  <c r="L77" i="114"/>
  <c r="M77" i="114" s="1"/>
  <c r="N77" i="114" s="1"/>
  <c r="K43" i="78"/>
  <c r="B44" i="78"/>
  <c r="C43" i="78"/>
  <c r="F42" i="78"/>
  <c r="I42" i="78" s="1"/>
  <c r="L42" i="78" s="1"/>
  <c r="P44" i="147"/>
  <c r="G79" i="114"/>
  <c r="H78" i="114"/>
  <c r="I78" i="114"/>
  <c r="J78" i="114" s="1"/>
  <c r="K78" i="114" s="1"/>
  <c r="Q47" i="113"/>
  <c r="P48" i="113"/>
  <c r="H49" i="91"/>
  <c r="I48" i="91"/>
  <c r="J47" i="91"/>
  <c r="G50" i="91"/>
  <c r="E51" i="91"/>
  <c r="E106" i="88"/>
  <c r="N105" i="88"/>
  <c r="O69" i="88"/>
  <c r="P68" i="88"/>
  <c r="M40" i="88"/>
  <c r="H40" i="88"/>
  <c r="L40" i="88" s="1"/>
  <c r="Q40" i="88" s="1"/>
  <c r="F41" i="88"/>
  <c r="C44" i="77"/>
  <c r="L43" i="77"/>
  <c r="T40" i="78"/>
  <c r="P40" i="78"/>
  <c r="S41" i="78"/>
  <c r="N41" i="78"/>
  <c r="O41" i="78" s="1"/>
  <c r="Q40" i="78"/>
  <c r="R40" i="78" s="1"/>
  <c r="H41" i="77"/>
  <c r="K40" i="77"/>
  <c r="N40" i="77" s="1"/>
  <c r="S40" i="77" s="1"/>
  <c r="N38" i="135"/>
  <c r="O38" i="135" s="1"/>
  <c r="P38" i="135"/>
  <c r="M39" i="135"/>
  <c r="H84" i="95"/>
  <c r="L83" i="95"/>
  <c r="O44" i="148"/>
  <c r="E48" i="148"/>
  <c r="H47" i="148"/>
  <c r="F47" i="148"/>
  <c r="M46" i="148"/>
  <c r="N45" i="148"/>
  <c r="I45" i="147"/>
  <c r="J44" i="147"/>
  <c r="K44" i="147" s="1"/>
  <c r="E47" i="147"/>
  <c r="H46" i="147"/>
  <c r="L46" i="147" s="1"/>
  <c r="F46" i="147"/>
  <c r="M45" i="147"/>
  <c r="N44" i="147"/>
  <c r="I46" i="148"/>
  <c r="J45" i="148"/>
  <c r="K45" i="148" s="1"/>
  <c r="F27" i="113"/>
  <c r="M39" i="133"/>
  <c r="D60" i="93"/>
  <c r="E59" i="93"/>
  <c r="Z77" i="114"/>
  <c r="F44" i="95"/>
  <c r="P43" i="95"/>
  <c r="G43" i="95"/>
  <c r="K43" i="95" s="1"/>
  <c r="O43" i="95" s="1"/>
  <c r="E45" i="134"/>
  <c r="F44" i="134"/>
  <c r="H43" i="135"/>
  <c r="L42" i="135"/>
  <c r="D93" i="113"/>
  <c r="V76" i="114"/>
  <c r="W75" i="114"/>
  <c r="X75" i="114" s="1"/>
  <c r="Y75" i="114"/>
  <c r="K24" i="112"/>
  <c r="I25" i="112" s="1"/>
  <c r="C27" i="113" s="1"/>
  <c r="E27" i="113" s="1"/>
  <c r="B27" i="113" s="1"/>
  <c r="B119" i="77"/>
  <c r="D41" i="133"/>
  <c r="E40" i="133"/>
  <c r="J41" i="135"/>
  <c r="K41" i="135" s="1"/>
  <c r="I42" i="135"/>
  <c r="P75" i="114"/>
  <c r="Q75" i="114" s="1"/>
  <c r="O76" i="114"/>
  <c r="L40" i="134"/>
  <c r="M39" i="134"/>
  <c r="N39" i="134" s="1"/>
  <c r="O39" i="134"/>
  <c r="G45" i="134"/>
  <c r="K45" i="134" s="1"/>
  <c r="I59" i="95"/>
  <c r="J58" i="95"/>
  <c r="N38" i="133"/>
  <c r="K40" i="133"/>
  <c r="L40" i="133" s="1"/>
  <c r="G41" i="133"/>
  <c r="H40" i="133"/>
  <c r="I39" i="133"/>
  <c r="J39" i="133" s="1"/>
  <c r="I26" i="113"/>
  <c r="J26" i="113" s="1"/>
  <c r="E59" i="111"/>
  <c r="E60" i="111" s="1"/>
  <c r="L60" i="111" s="1"/>
  <c r="O60" i="111" s="1"/>
  <c r="L58" i="111"/>
  <c r="O58" i="111" s="1"/>
  <c r="O39" i="133"/>
  <c r="E43" i="135"/>
  <c r="F42" i="135"/>
  <c r="H44" i="134"/>
  <c r="I43" i="134"/>
  <c r="J43" i="134" s="1"/>
  <c r="N51" i="95" l="1"/>
  <c r="M52" i="95"/>
  <c r="O44" i="147"/>
  <c r="P45" i="147"/>
  <c r="P46" i="148"/>
  <c r="F43" i="78"/>
  <c r="I43" i="78" s="1"/>
  <c r="C44" i="78"/>
  <c r="B45" i="78"/>
  <c r="K44" i="78"/>
  <c r="L78" i="114"/>
  <c r="M78" i="114" s="1"/>
  <c r="N78" i="114" s="1"/>
  <c r="H79" i="114"/>
  <c r="G80" i="114"/>
  <c r="I79" i="114"/>
  <c r="J79" i="114" s="1"/>
  <c r="P49" i="113"/>
  <c r="Q48" i="113"/>
  <c r="I49" i="91"/>
  <c r="H50" i="91"/>
  <c r="G51" i="91"/>
  <c r="E52" i="91"/>
  <c r="J48" i="91"/>
  <c r="E107" i="88"/>
  <c r="N106" i="88"/>
  <c r="O70" i="88"/>
  <c r="P69" i="88"/>
  <c r="M41" i="88"/>
  <c r="H41" i="88"/>
  <c r="L41" i="88" s="1"/>
  <c r="Q41" i="88" s="1"/>
  <c r="F42" i="88"/>
  <c r="L44" i="77"/>
  <c r="C45" i="77"/>
  <c r="Q43" i="77"/>
  <c r="Q41" i="78"/>
  <c r="R41" i="78" s="1"/>
  <c r="P41" i="78"/>
  <c r="T41" i="78"/>
  <c r="N42" i="78"/>
  <c r="O42" i="78" s="1"/>
  <c r="S42" i="78"/>
  <c r="H42" i="77"/>
  <c r="K41" i="77"/>
  <c r="N41" i="77" s="1"/>
  <c r="S41" i="77" s="1"/>
  <c r="P39" i="135"/>
  <c r="N39" i="135"/>
  <c r="M40" i="135"/>
  <c r="L84" i="95"/>
  <c r="H85" i="95"/>
  <c r="L47" i="148"/>
  <c r="M47" i="148" s="1"/>
  <c r="I47" i="148"/>
  <c r="J46" i="148"/>
  <c r="K46" i="148" s="1"/>
  <c r="M46" i="147"/>
  <c r="N45" i="147"/>
  <c r="E48" i="147"/>
  <c r="H47" i="147"/>
  <c r="F47" i="147"/>
  <c r="I46" i="147"/>
  <c r="J45" i="147"/>
  <c r="K45" i="147" s="1"/>
  <c r="O45" i="148"/>
  <c r="N46" i="148"/>
  <c r="E49" i="148"/>
  <c r="H48" i="148"/>
  <c r="F48" i="148"/>
  <c r="M40" i="133"/>
  <c r="H45" i="134"/>
  <c r="I44" i="134"/>
  <c r="J44" i="134" s="1"/>
  <c r="E44" i="135"/>
  <c r="F43" i="135"/>
  <c r="D94" i="113"/>
  <c r="H41" i="133"/>
  <c r="I40" i="133"/>
  <c r="J40" i="133" s="1"/>
  <c r="K41" i="133"/>
  <c r="L41" i="133" s="1"/>
  <c r="G42" i="133"/>
  <c r="G43" i="133" s="1"/>
  <c r="I60" i="95"/>
  <c r="J59" i="95"/>
  <c r="G46" i="134"/>
  <c r="K46" i="134" s="1"/>
  <c r="P76" i="114"/>
  <c r="Q76" i="114" s="1"/>
  <c r="O77" i="114"/>
  <c r="D42" i="133"/>
  <c r="E41" i="133"/>
  <c r="J25" i="112"/>
  <c r="E46" i="134"/>
  <c r="F45" i="134"/>
  <c r="D61" i="93"/>
  <c r="E60" i="93"/>
  <c r="G27" i="113"/>
  <c r="L59" i="111"/>
  <c r="O59" i="111" s="1"/>
  <c r="L41" i="134"/>
  <c r="M40" i="134"/>
  <c r="O40" i="134"/>
  <c r="I43" i="135"/>
  <c r="J42" i="135"/>
  <c r="K42" i="135" s="1"/>
  <c r="O40" i="133"/>
  <c r="B120" i="77"/>
  <c r="W76" i="114"/>
  <c r="X76" i="114" s="1"/>
  <c r="V77" i="114"/>
  <c r="Y76" i="114"/>
  <c r="L43" i="135"/>
  <c r="H44" i="135"/>
  <c r="F45" i="95"/>
  <c r="P44" i="95"/>
  <c r="G44" i="95"/>
  <c r="K44" i="95" s="1"/>
  <c r="O44" i="95" s="1"/>
  <c r="Z78" i="114"/>
  <c r="N39" i="133"/>
  <c r="I27" i="113"/>
  <c r="J27" i="113" s="1"/>
  <c r="N52" i="95" l="1"/>
  <c r="M53" i="95"/>
  <c r="P46" i="147"/>
  <c r="O46" i="148"/>
  <c r="Q42" i="78"/>
  <c r="R42" i="78" s="1"/>
  <c r="L43" i="78"/>
  <c r="N43" i="78" s="1"/>
  <c r="O43" i="78" s="1"/>
  <c r="K45" i="78"/>
  <c r="B46" i="78"/>
  <c r="C45" i="78"/>
  <c r="F44" i="78"/>
  <c r="I44" i="78" s="1"/>
  <c r="L44" i="78" s="1"/>
  <c r="O39" i="135"/>
  <c r="N40" i="134"/>
  <c r="L47" i="147"/>
  <c r="M47" i="147" s="1"/>
  <c r="K79" i="114"/>
  <c r="L79" i="114"/>
  <c r="M79" i="114" s="1"/>
  <c r="N79" i="114" s="1"/>
  <c r="H80" i="114"/>
  <c r="G81" i="114"/>
  <c r="I80" i="114"/>
  <c r="J80" i="114" s="1"/>
  <c r="K80" i="114" s="1"/>
  <c r="P50" i="113"/>
  <c r="Q49" i="113"/>
  <c r="J49" i="91"/>
  <c r="G52" i="91"/>
  <c r="E53" i="91"/>
  <c r="I50" i="91"/>
  <c r="H51" i="91"/>
  <c r="N107" i="88"/>
  <c r="E108" i="88"/>
  <c r="O71" i="88"/>
  <c r="P70" i="88"/>
  <c r="H42" i="88"/>
  <c r="L42" i="88" s="1"/>
  <c r="Q42" i="88" s="1"/>
  <c r="F43" i="88"/>
  <c r="M42" i="88"/>
  <c r="Q44" i="77"/>
  <c r="C46" i="77"/>
  <c r="L45" i="77"/>
  <c r="T42" i="78"/>
  <c r="P42" i="78"/>
  <c r="S43" i="78"/>
  <c r="K42" i="77"/>
  <c r="N42" i="77" s="1"/>
  <c r="H43" i="77"/>
  <c r="N40" i="135"/>
  <c r="O40" i="135" s="1"/>
  <c r="P40" i="135"/>
  <c r="M41" i="135"/>
  <c r="H86" i="95"/>
  <c r="L85" i="95"/>
  <c r="P47" i="148"/>
  <c r="L48" i="148"/>
  <c r="M48" i="148" s="1"/>
  <c r="N47" i="148"/>
  <c r="O45" i="147"/>
  <c r="E50" i="148"/>
  <c r="H49" i="148"/>
  <c r="L49" i="148" s="1"/>
  <c r="F49" i="148"/>
  <c r="I47" i="147"/>
  <c r="J46" i="147"/>
  <c r="K46" i="147" s="1"/>
  <c r="E49" i="147"/>
  <c r="H48" i="147"/>
  <c r="F48" i="147"/>
  <c r="N46" i="147"/>
  <c r="O46" i="147" s="1"/>
  <c r="I48" i="148"/>
  <c r="J47" i="148"/>
  <c r="K47" i="148" s="1"/>
  <c r="M41" i="133"/>
  <c r="O41" i="133"/>
  <c r="H45" i="135"/>
  <c r="L44" i="135"/>
  <c r="W77" i="114"/>
  <c r="X77" i="114" s="1"/>
  <c r="V78" i="114"/>
  <c r="Y77" i="114"/>
  <c r="B121" i="77"/>
  <c r="I44" i="135"/>
  <c r="J43" i="135"/>
  <c r="K43" i="135" s="1"/>
  <c r="L42" i="134"/>
  <c r="M41" i="134"/>
  <c r="N41" i="134" s="1"/>
  <c r="O41" i="134"/>
  <c r="D95" i="113"/>
  <c r="F28" i="113"/>
  <c r="Z79" i="114"/>
  <c r="O78" i="114"/>
  <c r="P77" i="114"/>
  <c r="Q77" i="114" s="1"/>
  <c r="I61" i="95"/>
  <c r="J60" i="95"/>
  <c r="E45" i="135"/>
  <c r="F44" i="135"/>
  <c r="H46" i="134"/>
  <c r="I45" i="134"/>
  <c r="J45" i="134" s="1"/>
  <c r="N40" i="133"/>
  <c r="F46" i="95"/>
  <c r="P45" i="95"/>
  <c r="G45" i="95"/>
  <c r="K45" i="95" s="1"/>
  <c r="O45" i="95" s="1"/>
  <c r="E61" i="111"/>
  <c r="D62" i="93"/>
  <c r="E61" i="93"/>
  <c r="E47" i="134"/>
  <c r="F46" i="134"/>
  <c r="K25" i="112"/>
  <c r="I26" i="112" s="1"/>
  <c r="C28" i="113" s="1"/>
  <c r="E28" i="113" s="1"/>
  <c r="B28" i="113" s="1"/>
  <c r="D43" i="133"/>
  <c r="E42" i="133"/>
  <c r="G47" i="134"/>
  <c r="K42" i="133"/>
  <c r="L42" i="133" s="1"/>
  <c r="H42" i="133"/>
  <c r="I41" i="133"/>
  <c r="J41" i="133" s="1"/>
  <c r="O42" i="133" l="1"/>
  <c r="M54" i="95"/>
  <c r="N53" i="95"/>
  <c r="K47" i="134"/>
  <c r="J26" i="112"/>
  <c r="K26" i="112" s="1"/>
  <c r="I27" i="112" s="1"/>
  <c r="C29" i="113" s="1"/>
  <c r="E29" i="113" s="1"/>
  <c r="B29" i="113" s="1"/>
  <c r="K46" i="78"/>
  <c r="B47" i="78"/>
  <c r="C46" i="78"/>
  <c r="F45" i="78"/>
  <c r="I45" i="78" s="1"/>
  <c r="L45" i="78" s="1"/>
  <c r="P47" i="147"/>
  <c r="L48" i="147"/>
  <c r="M48" i="147" s="1"/>
  <c r="L80" i="114"/>
  <c r="M80" i="114" s="1"/>
  <c r="N80" i="114" s="1"/>
  <c r="G82" i="114"/>
  <c r="I81" i="114"/>
  <c r="J81" i="114" s="1"/>
  <c r="K81" i="114" s="1"/>
  <c r="H81" i="114"/>
  <c r="Q50" i="113"/>
  <c r="P51" i="113"/>
  <c r="J50" i="91"/>
  <c r="H52" i="91"/>
  <c r="I51" i="91"/>
  <c r="G53" i="91"/>
  <c r="E54" i="91"/>
  <c r="N108" i="88"/>
  <c r="E109" i="88"/>
  <c r="O72" i="88"/>
  <c r="P71" i="88"/>
  <c r="F44" i="88"/>
  <c r="M43" i="88"/>
  <c r="H43" i="88"/>
  <c r="L43" i="88" s="1"/>
  <c r="Q43" i="88" s="1"/>
  <c r="L46" i="77"/>
  <c r="C47" i="77"/>
  <c r="Q45" i="77"/>
  <c r="Q43" i="78"/>
  <c r="R43" i="78" s="1"/>
  <c r="P43" i="78"/>
  <c r="T43" i="78"/>
  <c r="N44" i="78"/>
  <c r="O44" i="78" s="1"/>
  <c r="S44" i="78"/>
  <c r="S42" i="77"/>
  <c r="O42" i="77"/>
  <c r="H44" i="77"/>
  <c r="K43" i="77"/>
  <c r="N43" i="77" s="1"/>
  <c r="S43" i="77" s="1"/>
  <c r="N41" i="135"/>
  <c r="O41" i="135" s="1"/>
  <c r="P41" i="135"/>
  <c r="M42" i="135"/>
  <c r="L86" i="95"/>
  <c r="H87" i="95"/>
  <c r="P48" i="148"/>
  <c r="I49" i="148"/>
  <c r="J48" i="148"/>
  <c r="K48" i="148" s="1"/>
  <c r="N47" i="147"/>
  <c r="E50" i="147"/>
  <c r="H49" i="147"/>
  <c r="L49" i="147" s="1"/>
  <c r="F49" i="147"/>
  <c r="I48" i="147"/>
  <c r="J47" i="147"/>
  <c r="K47" i="147" s="1"/>
  <c r="E51" i="148"/>
  <c r="H50" i="148"/>
  <c r="L50" i="148" s="1"/>
  <c r="F50" i="148"/>
  <c r="O47" i="148"/>
  <c r="M49" i="148"/>
  <c r="N48" i="148"/>
  <c r="M42" i="133"/>
  <c r="E48" i="134"/>
  <c r="F47" i="134"/>
  <c r="D96" i="113"/>
  <c r="F47" i="95"/>
  <c r="P46" i="95"/>
  <c r="G46" i="95"/>
  <c r="K46" i="95" s="1"/>
  <c r="O46" i="95" s="1"/>
  <c r="E46" i="135"/>
  <c r="F45" i="135"/>
  <c r="P78" i="114"/>
  <c r="Q78" i="114" s="1"/>
  <c r="O79" i="114"/>
  <c r="G28" i="113"/>
  <c r="L43" i="134"/>
  <c r="M42" i="134"/>
  <c r="N42" i="134" s="1"/>
  <c r="O42" i="134"/>
  <c r="I45" i="135"/>
  <c r="J44" i="135"/>
  <c r="K44" i="135" s="1"/>
  <c r="B122" i="77"/>
  <c r="W78" i="114"/>
  <c r="X78" i="114" s="1"/>
  <c r="V79" i="114"/>
  <c r="Y78" i="114"/>
  <c r="L45" i="135"/>
  <c r="H46" i="135"/>
  <c r="H43" i="133"/>
  <c r="I42" i="133"/>
  <c r="J42" i="133" s="1"/>
  <c r="K43" i="133"/>
  <c r="L43" i="133" s="1"/>
  <c r="G44" i="133"/>
  <c r="G48" i="134"/>
  <c r="K48" i="134" s="1"/>
  <c r="D44" i="133"/>
  <c r="E43" i="133"/>
  <c r="D63" i="93"/>
  <c r="E62" i="93"/>
  <c r="Z80" i="114"/>
  <c r="L61" i="111"/>
  <c r="O61" i="111" s="1"/>
  <c r="E62" i="111"/>
  <c r="H47" i="134"/>
  <c r="I46" i="134"/>
  <c r="J46" i="134" s="1"/>
  <c r="I62" i="95"/>
  <c r="J61" i="95"/>
  <c r="I28" i="113"/>
  <c r="J28" i="113" s="1"/>
  <c r="N41" i="133"/>
  <c r="M55" i="95" l="1"/>
  <c r="N54" i="95"/>
  <c r="O48" i="148"/>
  <c r="F46" i="78"/>
  <c r="I46" i="78" s="1"/>
  <c r="C47" i="78"/>
  <c r="K47" i="78"/>
  <c r="B48" i="78"/>
  <c r="P48" i="147"/>
  <c r="L81" i="114"/>
  <c r="M81" i="114" s="1"/>
  <c r="N81" i="114" s="1"/>
  <c r="G83" i="114"/>
  <c r="H82" i="114"/>
  <c r="I82" i="114"/>
  <c r="J82" i="114" s="1"/>
  <c r="L82" i="114" s="1"/>
  <c r="Q51" i="113"/>
  <c r="P52" i="113"/>
  <c r="I52" i="91"/>
  <c r="H53" i="91"/>
  <c r="E55" i="91"/>
  <c r="G54" i="91"/>
  <c r="J51" i="91"/>
  <c r="N109" i="88"/>
  <c r="E110" i="88"/>
  <c r="O73" i="88"/>
  <c r="P72" i="88"/>
  <c r="H44" i="88"/>
  <c r="L44" i="88" s="1"/>
  <c r="Q44" i="88" s="1"/>
  <c r="M44" i="88"/>
  <c r="F45" i="88"/>
  <c r="Q46" i="77"/>
  <c r="C48" i="77"/>
  <c r="L47" i="77"/>
  <c r="N45" i="78"/>
  <c r="O45" i="78" s="1"/>
  <c r="S45" i="78"/>
  <c r="Q44" i="78"/>
  <c r="R44" i="78" s="1"/>
  <c r="P44" i="78"/>
  <c r="T44" i="78"/>
  <c r="K44" i="77"/>
  <c r="N44" i="77" s="1"/>
  <c r="S44" i="77" s="1"/>
  <c r="H45" i="77"/>
  <c r="T49" i="77"/>
  <c r="T43" i="77"/>
  <c r="T46" i="77"/>
  <c r="T47" i="77"/>
  <c r="T48" i="77"/>
  <c r="T50" i="77"/>
  <c r="T42" i="77"/>
  <c r="T44" i="77"/>
  <c r="T45" i="77"/>
  <c r="Q42" i="77"/>
  <c r="N42" i="135"/>
  <c r="O42" i="135" s="1"/>
  <c r="P42" i="135"/>
  <c r="M43" i="135"/>
  <c r="L87" i="95"/>
  <c r="H88" i="95"/>
  <c r="P49" i="148"/>
  <c r="O47" i="147"/>
  <c r="M50" i="148"/>
  <c r="N49" i="148"/>
  <c r="E52" i="148"/>
  <c r="H51" i="148"/>
  <c r="L51" i="148" s="1"/>
  <c r="F51" i="148"/>
  <c r="I49" i="147"/>
  <c r="J48" i="147"/>
  <c r="K48" i="147" s="1"/>
  <c r="E51" i="147"/>
  <c r="H50" i="147"/>
  <c r="L50" i="147" s="1"/>
  <c r="F50" i="147"/>
  <c r="M49" i="147"/>
  <c r="N48" i="147"/>
  <c r="I50" i="148"/>
  <c r="P50" i="148" s="1"/>
  <c r="J49" i="148"/>
  <c r="K49" i="148" s="1"/>
  <c r="M43" i="133"/>
  <c r="O43" i="133"/>
  <c r="I63" i="95"/>
  <c r="J62" i="95"/>
  <c r="E63" i="111"/>
  <c r="L62" i="111"/>
  <c r="O62" i="111" s="1"/>
  <c r="D64" i="93"/>
  <c r="E63" i="93"/>
  <c r="G49" i="134"/>
  <c r="K49" i="134" s="1"/>
  <c r="H44" i="133"/>
  <c r="I43" i="133"/>
  <c r="J43" i="133" s="1"/>
  <c r="L46" i="135"/>
  <c r="H47" i="135"/>
  <c r="V80" i="114"/>
  <c r="W79" i="114"/>
  <c r="X79" i="114" s="1"/>
  <c r="Y79" i="114"/>
  <c r="I46" i="135"/>
  <c r="J45" i="135"/>
  <c r="K45" i="135" s="1"/>
  <c r="L44" i="134"/>
  <c r="M43" i="134"/>
  <c r="N43" i="134" s="1"/>
  <c r="O43" i="134"/>
  <c r="Z81" i="114"/>
  <c r="E49" i="134"/>
  <c r="F48" i="134"/>
  <c r="H48" i="134"/>
  <c r="I47" i="134"/>
  <c r="J47" i="134" s="1"/>
  <c r="D97" i="113"/>
  <c r="D45" i="133"/>
  <c r="E44" i="133"/>
  <c r="K44" i="133"/>
  <c r="L44" i="133" s="1"/>
  <c r="G45" i="133"/>
  <c r="B123" i="77"/>
  <c r="F29" i="113"/>
  <c r="O80" i="114"/>
  <c r="P79" i="114"/>
  <c r="Q79" i="114" s="1"/>
  <c r="E47" i="135"/>
  <c r="F46" i="135"/>
  <c r="F48" i="95"/>
  <c r="P47" i="95"/>
  <c r="G47" i="95"/>
  <c r="K47" i="95" s="1"/>
  <c r="O47" i="95" s="1"/>
  <c r="J27" i="112"/>
  <c r="N42" i="133"/>
  <c r="M56" i="95" l="1"/>
  <c r="N55" i="95"/>
  <c r="Q45" i="78"/>
  <c r="R45" i="78" s="1"/>
  <c r="L46" i="78"/>
  <c r="S46" i="78" s="1"/>
  <c r="B49" i="78"/>
  <c r="K48" i="78"/>
  <c r="C48" i="78"/>
  <c r="F47" i="78"/>
  <c r="I47" i="78" s="1"/>
  <c r="L47" i="78" s="1"/>
  <c r="O48" i="147"/>
  <c r="P49" i="147"/>
  <c r="K82" i="114"/>
  <c r="Z82" i="114" s="1"/>
  <c r="M82" i="114"/>
  <c r="N82" i="114" s="1"/>
  <c r="H83" i="114"/>
  <c r="G84" i="114"/>
  <c r="I83" i="114"/>
  <c r="J83" i="114" s="1"/>
  <c r="Q52" i="113"/>
  <c r="P53" i="113"/>
  <c r="G55" i="91"/>
  <c r="E56" i="91"/>
  <c r="J52" i="91"/>
  <c r="I53" i="91"/>
  <c r="H54" i="91"/>
  <c r="N110" i="88"/>
  <c r="E111" i="88"/>
  <c r="O74" i="88"/>
  <c r="P73" i="88"/>
  <c r="F46" i="88"/>
  <c r="M45" i="88"/>
  <c r="H45" i="88"/>
  <c r="L45" i="88" s="1"/>
  <c r="Q45" i="88" s="1"/>
  <c r="C49" i="77"/>
  <c r="L48" i="77"/>
  <c r="Q47" i="77"/>
  <c r="R47" i="77" s="1"/>
  <c r="P45" i="78"/>
  <c r="T45" i="78"/>
  <c r="R43" i="77"/>
  <c r="R44" i="77"/>
  <c r="R42" i="77"/>
  <c r="R45" i="77"/>
  <c r="R46" i="77"/>
  <c r="H46" i="77"/>
  <c r="K45" i="77"/>
  <c r="N45" i="77" s="1"/>
  <c r="S45" i="77" s="1"/>
  <c r="N43" i="135"/>
  <c r="O43" i="135" s="1"/>
  <c r="P43" i="135"/>
  <c r="M44" i="135"/>
  <c r="L88" i="95"/>
  <c r="H89" i="95"/>
  <c r="I51" i="148"/>
  <c r="J50" i="148"/>
  <c r="K50" i="148" s="1"/>
  <c r="O49" i="148"/>
  <c r="M50" i="147"/>
  <c r="N49" i="147"/>
  <c r="E52" i="147"/>
  <c r="H51" i="147"/>
  <c r="L51" i="147" s="1"/>
  <c r="F51" i="147"/>
  <c r="I50" i="147"/>
  <c r="J49" i="147"/>
  <c r="K49" i="147" s="1"/>
  <c r="E53" i="148"/>
  <c r="H52" i="148"/>
  <c r="L52" i="148" s="1"/>
  <c r="F52" i="148"/>
  <c r="M51" i="148"/>
  <c r="N50" i="148"/>
  <c r="M44" i="133"/>
  <c r="O44" i="133"/>
  <c r="E48" i="135"/>
  <c r="F47" i="135"/>
  <c r="P80" i="114"/>
  <c r="Q80" i="114" s="1"/>
  <c r="O81" i="114"/>
  <c r="I29" i="113"/>
  <c r="J29" i="113" s="1"/>
  <c r="G46" i="133"/>
  <c r="K45" i="133"/>
  <c r="L45" i="133" s="1"/>
  <c r="H49" i="134"/>
  <c r="I48" i="134"/>
  <c r="J48" i="134" s="1"/>
  <c r="I47" i="135"/>
  <c r="J46" i="135"/>
  <c r="K46" i="135" s="1"/>
  <c r="W80" i="114"/>
  <c r="X80" i="114" s="1"/>
  <c r="V81" i="114"/>
  <c r="Y80" i="114"/>
  <c r="D98" i="113"/>
  <c r="K27" i="112"/>
  <c r="I28" i="112" s="1"/>
  <c r="C30" i="113" s="1"/>
  <c r="E30" i="113" s="1"/>
  <c r="F49" i="95"/>
  <c r="P48" i="95"/>
  <c r="G48" i="95"/>
  <c r="K48" i="95" s="1"/>
  <c r="O48" i="95" s="1"/>
  <c r="G29" i="113"/>
  <c r="B124" i="77"/>
  <c r="D46" i="133"/>
  <c r="E45" i="133"/>
  <c r="E50" i="134"/>
  <c r="F49" i="134"/>
  <c r="L45" i="134"/>
  <c r="M44" i="134"/>
  <c r="O44" i="134"/>
  <c r="H48" i="135"/>
  <c r="L47" i="135"/>
  <c r="H45" i="133"/>
  <c r="I44" i="133"/>
  <c r="J44" i="133" s="1"/>
  <c r="G50" i="134"/>
  <c r="D65" i="93"/>
  <c r="E64" i="93"/>
  <c r="L63" i="111"/>
  <c r="O63" i="111" s="1"/>
  <c r="E64" i="111"/>
  <c r="I64" i="95"/>
  <c r="J63" i="95"/>
  <c r="N43" i="133"/>
  <c r="N46" i="78" l="1"/>
  <c r="O46" i="78" s="1"/>
  <c r="J28" i="112"/>
  <c r="N56" i="95"/>
  <c r="M57" i="95"/>
  <c r="P50" i="147"/>
  <c r="O45" i="133"/>
  <c r="C49" i="78"/>
  <c r="F48" i="78"/>
  <c r="I48" i="78" s="1"/>
  <c r="Q46" i="78"/>
  <c r="R46" i="78" s="1"/>
  <c r="B50" i="78"/>
  <c r="K49" i="78"/>
  <c r="N44" i="134"/>
  <c r="O50" i="148"/>
  <c r="L83" i="114"/>
  <c r="M83" i="114" s="1"/>
  <c r="N83" i="114" s="1"/>
  <c r="K83" i="114"/>
  <c r="Z83" i="114" s="1"/>
  <c r="G85" i="114"/>
  <c r="I84" i="114"/>
  <c r="J84" i="114" s="1"/>
  <c r="H84" i="114"/>
  <c r="Q53" i="113"/>
  <c r="P54" i="113"/>
  <c r="J53" i="91"/>
  <c r="H55" i="91"/>
  <c r="I54" i="91"/>
  <c r="E57" i="91"/>
  <c r="G56" i="91"/>
  <c r="E112" i="88"/>
  <c r="N111" i="88"/>
  <c r="O75" i="88"/>
  <c r="P74" i="88"/>
  <c r="H46" i="88"/>
  <c r="L46" i="88" s="1"/>
  <c r="Q46" i="88" s="1"/>
  <c r="M46" i="88"/>
  <c r="F47" i="88"/>
  <c r="C50" i="77"/>
  <c r="L49" i="77"/>
  <c r="Q48" i="77"/>
  <c r="R48" i="77" s="1"/>
  <c r="S47" i="78"/>
  <c r="N47" i="78"/>
  <c r="O47" i="78" s="1"/>
  <c r="P46" i="78"/>
  <c r="T46" i="78"/>
  <c r="H47" i="77"/>
  <c r="K46" i="77"/>
  <c r="N46" i="77" s="1"/>
  <c r="S46" i="77" s="1"/>
  <c r="N44" i="135"/>
  <c r="O44" i="135" s="1"/>
  <c r="P44" i="135"/>
  <c r="M45" i="135"/>
  <c r="H90" i="95"/>
  <c r="L89" i="95"/>
  <c r="P51" i="148"/>
  <c r="M52" i="148"/>
  <c r="N51" i="148"/>
  <c r="E54" i="148"/>
  <c r="H53" i="148"/>
  <c r="L53" i="148" s="1"/>
  <c r="F53" i="148"/>
  <c r="I51" i="147"/>
  <c r="J50" i="147"/>
  <c r="K50" i="147" s="1"/>
  <c r="E53" i="147"/>
  <c r="H52" i="147"/>
  <c r="L52" i="147" s="1"/>
  <c r="F52" i="147"/>
  <c r="M51" i="147"/>
  <c r="N50" i="147"/>
  <c r="I52" i="148"/>
  <c r="P52" i="148" s="1"/>
  <c r="J51" i="148"/>
  <c r="K51" i="148" s="1"/>
  <c r="O49" i="147"/>
  <c r="M45" i="133"/>
  <c r="I65" i="95"/>
  <c r="J64" i="95"/>
  <c r="D99" i="113"/>
  <c r="D66" i="93"/>
  <c r="E65" i="93"/>
  <c r="E51" i="134"/>
  <c r="F50" i="134"/>
  <c r="B125" i="77"/>
  <c r="K28" i="112"/>
  <c r="I29" i="112" s="1"/>
  <c r="C31" i="113" s="1"/>
  <c r="H31" i="113" s="1"/>
  <c r="H50" i="134"/>
  <c r="I49" i="134"/>
  <c r="J49" i="134" s="1"/>
  <c r="K46" i="133"/>
  <c r="L46" i="133" s="1"/>
  <c r="G47" i="133"/>
  <c r="E65" i="111"/>
  <c r="L64" i="111"/>
  <c r="O64" i="111" s="1"/>
  <c r="K50" i="134"/>
  <c r="G51" i="134"/>
  <c r="H46" i="133"/>
  <c r="I45" i="133"/>
  <c r="J45" i="133" s="1"/>
  <c r="H49" i="135"/>
  <c r="L48" i="135"/>
  <c r="L46" i="134"/>
  <c r="M45" i="134"/>
  <c r="N45" i="134" s="1"/>
  <c r="O45" i="134"/>
  <c r="D47" i="133"/>
  <c r="E46" i="133"/>
  <c r="F30" i="113"/>
  <c r="G30" i="113" s="1"/>
  <c r="F50" i="95"/>
  <c r="P49" i="95"/>
  <c r="G49" i="95"/>
  <c r="K49" i="95" s="1"/>
  <c r="O49" i="95" s="1"/>
  <c r="B30" i="113"/>
  <c r="E299" i="113"/>
  <c r="V82" i="114"/>
  <c r="W81" i="114"/>
  <c r="X81" i="114" s="1"/>
  <c r="Y81" i="114"/>
  <c r="I48" i="135"/>
  <c r="J47" i="135"/>
  <c r="K47" i="135" s="1"/>
  <c r="O82" i="114"/>
  <c r="P81" i="114"/>
  <c r="Q81" i="114" s="1"/>
  <c r="E49" i="135"/>
  <c r="F48" i="135"/>
  <c r="N44" i="133"/>
  <c r="M58" i="95" l="1"/>
  <c r="N57" i="95"/>
  <c r="Q47" i="78"/>
  <c r="R47" i="78" s="1"/>
  <c r="L48" i="78"/>
  <c r="S48" i="78" s="1"/>
  <c r="K50" i="78"/>
  <c r="B51" i="78"/>
  <c r="C50" i="78"/>
  <c r="F49" i="78"/>
  <c r="I49" i="78" s="1"/>
  <c r="L49" i="78" s="1"/>
  <c r="O50" i="147"/>
  <c r="P51" i="147"/>
  <c r="L84" i="114"/>
  <c r="M84" i="114" s="1"/>
  <c r="N84" i="114" s="1"/>
  <c r="K84" i="114"/>
  <c r="Z84" i="114" s="1"/>
  <c r="G86" i="114"/>
  <c r="H85" i="114"/>
  <c r="I85" i="114"/>
  <c r="I86" i="114" s="1"/>
  <c r="P55" i="113"/>
  <c r="Q54" i="113"/>
  <c r="G57" i="91"/>
  <c r="E58" i="91"/>
  <c r="H56" i="91"/>
  <c r="I55" i="91"/>
  <c r="J54" i="91"/>
  <c r="N112" i="88"/>
  <c r="E113" i="88"/>
  <c r="O76" i="88"/>
  <c r="P75" i="88"/>
  <c r="H47" i="88"/>
  <c r="L47" i="88" s="1"/>
  <c r="Q47" i="88" s="1"/>
  <c r="F48" i="88"/>
  <c r="M47" i="88"/>
  <c r="Q49" i="77"/>
  <c r="R49" i="77" s="1"/>
  <c r="L50" i="77"/>
  <c r="C51" i="77"/>
  <c r="T47" i="78"/>
  <c r="P47" i="78"/>
  <c r="H48" i="77"/>
  <c r="K47" i="77"/>
  <c r="N47" i="77" s="1"/>
  <c r="S47" i="77" s="1"/>
  <c r="N45" i="135"/>
  <c r="O45" i="135" s="1"/>
  <c r="P45" i="135"/>
  <c r="M46" i="135"/>
  <c r="H91" i="95"/>
  <c r="L90" i="95"/>
  <c r="M52" i="147"/>
  <c r="N51" i="147"/>
  <c r="E54" i="147"/>
  <c r="H53" i="147"/>
  <c r="L53" i="147" s="1"/>
  <c r="F53" i="147"/>
  <c r="I52" i="147"/>
  <c r="J51" i="147"/>
  <c r="K51" i="147" s="1"/>
  <c r="E55" i="148"/>
  <c r="H54" i="148"/>
  <c r="L54" i="148" s="1"/>
  <c r="F54" i="148"/>
  <c r="M53" i="148"/>
  <c r="N52" i="148"/>
  <c r="I53" i="148"/>
  <c r="J52" i="148"/>
  <c r="K52" i="148" s="1"/>
  <c r="O51" i="148"/>
  <c r="F31" i="113"/>
  <c r="M46" i="133"/>
  <c r="O46" i="133"/>
  <c r="E50" i="135"/>
  <c r="F49" i="135"/>
  <c r="F51" i="95"/>
  <c r="P50" i="95"/>
  <c r="G50" i="95"/>
  <c r="K50" i="95" s="1"/>
  <c r="O50" i="95" s="1"/>
  <c r="L47" i="134"/>
  <c r="M46" i="134"/>
  <c r="N46" i="134" s="1"/>
  <c r="O46" i="134"/>
  <c r="H47" i="133"/>
  <c r="I46" i="133"/>
  <c r="J46" i="133" s="1"/>
  <c r="D100" i="113"/>
  <c r="K47" i="133"/>
  <c r="L47" i="133" s="1"/>
  <c r="G48" i="133"/>
  <c r="J29" i="112"/>
  <c r="I66" i="95"/>
  <c r="J65" i="95"/>
  <c r="N45" i="133"/>
  <c r="O83" i="114"/>
  <c r="P82" i="114"/>
  <c r="Q82" i="114" s="1"/>
  <c r="I49" i="135"/>
  <c r="J48" i="135"/>
  <c r="K48" i="135" s="1"/>
  <c r="V83" i="114"/>
  <c r="W82" i="114"/>
  <c r="X82" i="114" s="1"/>
  <c r="Y82" i="114"/>
  <c r="I30" i="113"/>
  <c r="J30" i="113" s="1"/>
  <c r="D48" i="133"/>
  <c r="E47" i="133"/>
  <c r="L49" i="135"/>
  <c r="H50" i="135"/>
  <c r="K51" i="134"/>
  <c r="G52" i="134"/>
  <c r="L65" i="111"/>
  <c r="O65" i="111" s="1"/>
  <c r="E66" i="111"/>
  <c r="H51" i="134"/>
  <c r="I50" i="134"/>
  <c r="J50" i="134" s="1"/>
  <c r="B31" i="113"/>
  <c r="B126" i="77"/>
  <c r="E52" i="134"/>
  <c r="F51" i="134"/>
  <c r="D67" i="93"/>
  <c r="E66" i="93"/>
  <c r="N48" i="78" l="1"/>
  <c r="O48" i="78" s="1"/>
  <c r="M59" i="95"/>
  <c r="N58" i="95"/>
  <c r="P53" i="148"/>
  <c r="P52" i="147"/>
  <c r="J85" i="114"/>
  <c r="L85" i="114" s="1"/>
  <c r="M85" i="114" s="1"/>
  <c r="N85" i="114" s="1"/>
  <c r="K51" i="78"/>
  <c r="B52" i="78"/>
  <c r="F50" i="78"/>
  <c r="I50" i="78" s="1"/>
  <c r="L50" i="78" s="1"/>
  <c r="C51" i="78"/>
  <c r="Q48" i="78"/>
  <c r="R48" i="78" s="1"/>
  <c r="G87" i="114"/>
  <c r="H86" i="114"/>
  <c r="Q55" i="113"/>
  <c r="P56" i="113"/>
  <c r="I56" i="91"/>
  <c r="H57" i="91"/>
  <c r="J55" i="91"/>
  <c r="G58" i="91"/>
  <c r="E59" i="91"/>
  <c r="E114" i="88"/>
  <c r="N113" i="88"/>
  <c r="O77" i="88"/>
  <c r="P76" i="88"/>
  <c r="M48" i="88"/>
  <c r="F49" i="88"/>
  <c r="H48" i="88"/>
  <c r="L48" i="88" s="1"/>
  <c r="Q48" i="88" s="1"/>
  <c r="L51" i="77"/>
  <c r="C52" i="77"/>
  <c r="Q50" i="77"/>
  <c r="R50" i="77" s="1"/>
  <c r="S49" i="78"/>
  <c r="N49" i="78"/>
  <c r="O49" i="78" s="1"/>
  <c r="T48" i="78"/>
  <c r="P48" i="78"/>
  <c r="H49" i="77"/>
  <c r="K48" i="77"/>
  <c r="N48" i="77" s="1"/>
  <c r="S48" i="77" s="1"/>
  <c r="N46" i="135"/>
  <c r="O46" i="135" s="1"/>
  <c r="P46" i="135"/>
  <c r="M47" i="135"/>
  <c r="H92" i="95"/>
  <c r="L91" i="95"/>
  <c r="M54" i="148"/>
  <c r="N53" i="148"/>
  <c r="E56" i="148"/>
  <c r="H55" i="148"/>
  <c r="L55" i="148" s="1"/>
  <c r="F55" i="148"/>
  <c r="I53" i="147"/>
  <c r="J52" i="147"/>
  <c r="K52" i="147" s="1"/>
  <c r="E55" i="147"/>
  <c r="H54" i="147"/>
  <c r="F54" i="147"/>
  <c r="M53" i="147"/>
  <c r="N52" i="147"/>
  <c r="I54" i="148"/>
  <c r="P54" i="148" s="1"/>
  <c r="J53" i="148"/>
  <c r="K53" i="148" s="1"/>
  <c r="O52" i="148"/>
  <c r="O51" i="147"/>
  <c r="M47" i="133"/>
  <c r="O47" i="133"/>
  <c r="H52" i="134"/>
  <c r="I51" i="134"/>
  <c r="J51" i="134" s="1"/>
  <c r="D101" i="113"/>
  <c r="I50" i="135"/>
  <c r="J49" i="135"/>
  <c r="K49" i="135" s="1"/>
  <c r="O84" i="114"/>
  <c r="P83" i="114"/>
  <c r="Q83" i="114" s="1"/>
  <c r="I67" i="95"/>
  <c r="J66" i="95"/>
  <c r="K29" i="112"/>
  <c r="I30" i="112" s="1"/>
  <c r="C32" i="113" s="1"/>
  <c r="H32" i="113" s="1"/>
  <c r="G49" i="133"/>
  <c r="K48" i="133"/>
  <c r="L48" i="133" s="1"/>
  <c r="H48" i="133"/>
  <c r="I47" i="133"/>
  <c r="J47" i="133" s="1"/>
  <c r="F52" i="95"/>
  <c r="P51" i="95"/>
  <c r="G51" i="95"/>
  <c r="K51" i="95" s="1"/>
  <c r="O51" i="95" s="1"/>
  <c r="N46" i="133"/>
  <c r="I31" i="113"/>
  <c r="D68" i="93"/>
  <c r="E67" i="93"/>
  <c r="E53" i="134"/>
  <c r="F52" i="134"/>
  <c r="B127" i="77"/>
  <c r="L66" i="111"/>
  <c r="O66" i="111" s="1"/>
  <c r="E67" i="111"/>
  <c r="G53" i="134"/>
  <c r="K52" i="134"/>
  <c r="H51" i="135"/>
  <c r="L50" i="135"/>
  <c r="D49" i="133"/>
  <c r="E48" i="133"/>
  <c r="V84" i="114"/>
  <c r="W83" i="114"/>
  <c r="X83" i="114" s="1"/>
  <c r="Y83" i="114"/>
  <c r="L48" i="134"/>
  <c r="M47" i="134"/>
  <c r="N47" i="134" s="1"/>
  <c r="O47" i="134"/>
  <c r="E51" i="135"/>
  <c r="F50" i="135"/>
  <c r="G31" i="113"/>
  <c r="L54" i="147" l="1"/>
  <c r="M54" i="147" s="1"/>
  <c r="M60" i="95"/>
  <c r="N59" i="95"/>
  <c r="J30" i="112"/>
  <c r="K30" i="112" s="1"/>
  <c r="I31" i="112" s="1"/>
  <c r="C33" i="113" s="1"/>
  <c r="H33" i="113" s="1"/>
  <c r="B33" i="113" s="1"/>
  <c r="J86" i="114"/>
  <c r="K85" i="114"/>
  <c r="Z85" i="114" s="1"/>
  <c r="Q49" i="78"/>
  <c r="R49" i="78" s="1"/>
  <c r="F51" i="78"/>
  <c r="I51" i="78" s="1"/>
  <c r="C52" i="78"/>
  <c r="K52" i="78"/>
  <c r="B53" i="78"/>
  <c r="O52" i="147"/>
  <c r="P53" i="147"/>
  <c r="G88" i="114"/>
  <c r="H87" i="114"/>
  <c r="Q56" i="113"/>
  <c r="P57" i="113"/>
  <c r="J31" i="113"/>
  <c r="J56" i="91"/>
  <c r="G59" i="91"/>
  <c r="E60" i="91"/>
  <c r="H58" i="91"/>
  <c r="I57" i="91"/>
  <c r="E115" i="88"/>
  <c r="N114" i="88"/>
  <c r="O78" i="88"/>
  <c r="P77" i="88"/>
  <c r="M49" i="88"/>
  <c r="F50" i="88"/>
  <c r="H49" i="88"/>
  <c r="L49" i="88" s="1"/>
  <c r="Q49" i="88" s="1"/>
  <c r="L52" i="77"/>
  <c r="C53" i="77"/>
  <c r="T49" i="78"/>
  <c r="P49" i="78"/>
  <c r="S50" i="78"/>
  <c r="N50" i="78"/>
  <c r="O50" i="78" s="1"/>
  <c r="K49" i="77"/>
  <c r="N49" i="77" s="1"/>
  <c r="S49" i="77" s="1"/>
  <c r="H50" i="77"/>
  <c r="N47" i="135"/>
  <c r="O47" i="135" s="1"/>
  <c r="P47" i="135"/>
  <c r="M48" i="135"/>
  <c r="L92" i="95"/>
  <c r="H93" i="95"/>
  <c r="N53" i="147"/>
  <c r="E56" i="147"/>
  <c r="H55" i="147"/>
  <c r="L55" i="147" s="1"/>
  <c r="F55" i="147"/>
  <c r="I54" i="147"/>
  <c r="J53" i="147"/>
  <c r="K53" i="147" s="1"/>
  <c r="E57" i="148"/>
  <c r="H56" i="148"/>
  <c r="L56" i="148" s="1"/>
  <c r="F56" i="148"/>
  <c r="M55" i="148"/>
  <c r="N54" i="148"/>
  <c r="I55" i="148"/>
  <c r="J54" i="148"/>
  <c r="K54" i="148" s="1"/>
  <c r="O53" i="148"/>
  <c r="M48" i="133"/>
  <c r="O48" i="133"/>
  <c r="L49" i="134"/>
  <c r="M48" i="134"/>
  <c r="N48" i="134" s="1"/>
  <c r="O48" i="134"/>
  <c r="V85" i="114"/>
  <c r="W84" i="114"/>
  <c r="X84" i="114" s="1"/>
  <c r="Y84" i="114"/>
  <c r="H52" i="135"/>
  <c r="L51" i="135"/>
  <c r="K53" i="134"/>
  <c r="G54" i="134"/>
  <c r="D102" i="113"/>
  <c r="B128" i="77"/>
  <c r="F53" i="95"/>
  <c r="P52" i="95"/>
  <c r="G52" i="95"/>
  <c r="K52" i="95" s="1"/>
  <c r="O52" i="95" s="1"/>
  <c r="K49" i="133"/>
  <c r="L49" i="133" s="1"/>
  <c r="G50" i="133"/>
  <c r="I68" i="95"/>
  <c r="J67" i="95"/>
  <c r="I51" i="135"/>
  <c r="J50" i="135"/>
  <c r="K50" i="135" s="1"/>
  <c r="H53" i="134"/>
  <c r="I52" i="134"/>
  <c r="J52" i="134" s="1"/>
  <c r="F32" i="113"/>
  <c r="E52" i="135"/>
  <c r="F51" i="135"/>
  <c r="D50" i="133"/>
  <c r="E49" i="133"/>
  <c r="L67" i="111"/>
  <c r="O67" i="111" s="1"/>
  <c r="E68" i="111"/>
  <c r="E54" i="134"/>
  <c r="F53" i="134"/>
  <c r="D69" i="93"/>
  <c r="E68" i="93"/>
  <c r="H49" i="133"/>
  <c r="I48" i="133"/>
  <c r="J48" i="133" s="1"/>
  <c r="B32" i="113"/>
  <c r="O85" i="114"/>
  <c r="P84" i="114"/>
  <c r="Q84" i="114" s="1"/>
  <c r="N47" i="133"/>
  <c r="M61" i="95" l="1"/>
  <c r="N60" i="95"/>
  <c r="P55" i="148"/>
  <c r="J87" i="114"/>
  <c r="K86" i="114"/>
  <c r="Z86" i="114" s="1"/>
  <c r="L86" i="114"/>
  <c r="M86" i="114" s="1"/>
  <c r="O86" i="114" s="1"/>
  <c r="J31" i="112"/>
  <c r="K31" i="112" s="1"/>
  <c r="I32" i="112" s="1"/>
  <c r="C34" i="113" s="1"/>
  <c r="H34" i="113" s="1"/>
  <c r="L51" i="78"/>
  <c r="N51" i="78" s="1"/>
  <c r="O51" i="78" s="1"/>
  <c r="F52" i="78"/>
  <c r="I52" i="78" s="1"/>
  <c r="L52" i="78" s="1"/>
  <c r="C53" i="78"/>
  <c r="B54" i="78"/>
  <c r="K53" i="78"/>
  <c r="P54" i="147"/>
  <c r="H88" i="114"/>
  <c r="G89" i="114"/>
  <c r="P58" i="113"/>
  <c r="Q57" i="113"/>
  <c r="I58" i="91"/>
  <c r="H59" i="91"/>
  <c r="J57" i="91"/>
  <c r="E61" i="91"/>
  <c r="G60" i="91"/>
  <c r="E116" i="88"/>
  <c r="N115" i="88"/>
  <c r="O79" i="88"/>
  <c r="P78" i="88"/>
  <c r="H50" i="88"/>
  <c r="L50" i="88" s="1"/>
  <c r="Q50" i="88" s="1"/>
  <c r="F51" i="88"/>
  <c r="M50" i="88"/>
  <c r="C54" i="77"/>
  <c r="L53" i="77"/>
  <c r="T50" i="78"/>
  <c r="P50" i="78"/>
  <c r="Q50" i="78"/>
  <c r="K50" i="77"/>
  <c r="N50" i="77" s="1"/>
  <c r="S50" i="77" s="1"/>
  <c r="H51" i="77"/>
  <c r="N48" i="135"/>
  <c r="O48" i="135" s="1"/>
  <c r="P48" i="135"/>
  <c r="M49" i="135"/>
  <c r="L93" i="95"/>
  <c r="H94" i="95"/>
  <c r="M56" i="148"/>
  <c r="N55" i="148"/>
  <c r="E58" i="148"/>
  <c r="H57" i="148"/>
  <c r="L57" i="148" s="1"/>
  <c r="F57" i="148"/>
  <c r="I55" i="147"/>
  <c r="J54" i="147"/>
  <c r="K54" i="147" s="1"/>
  <c r="M55" i="147"/>
  <c r="N54" i="147"/>
  <c r="I56" i="148"/>
  <c r="J55" i="148"/>
  <c r="K55" i="148" s="1"/>
  <c r="O54" i="148"/>
  <c r="E57" i="147"/>
  <c r="H56" i="147"/>
  <c r="F56" i="147"/>
  <c r="O53" i="147"/>
  <c r="M49" i="133"/>
  <c r="H50" i="133"/>
  <c r="I49" i="133"/>
  <c r="J49" i="133" s="1"/>
  <c r="L68" i="111"/>
  <c r="O68" i="111" s="1"/>
  <c r="E69" i="111"/>
  <c r="D51" i="133"/>
  <c r="E50" i="133"/>
  <c r="I32" i="113"/>
  <c r="J32" i="113" s="1"/>
  <c r="H54" i="134"/>
  <c r="I53" i="134"/>
  <c r="J53" i="134" s="1"/>
  <c r="I69" i="95"/>
  <c r="J68" i="95"/>
  <c r="K50" i="133"/>
  <c r="L50" i="133" s="1"/>
  <c r="G51" i="133"/>
  <c r="K54" i="134"/>
  <c r="G55" i="134"/>
  <c r="V86" i="114"/>
  <c r="W85" i="114"/>
  <c r="X85" i="114" s="1"/>
  <c r="Y85" i="114"/>
  <c r="N48" i="133"/>
  <c r="P85" i="114"/>
  <c r="Q85" i="114" s="1"/>
  <c r="D70" i="93"/>
  <c r="E69" i="93"/>
  <c r="E55" i="134"/>
  <c r="F54" i="134"/>
  <c r="D103" i="113"/>
  <c r="O49" i="133"/>
  <c r="E53" i="135"/>
  <c r="F52" i="135"/>
  <c r="G32" i="113"/>
  <c r="I52" i="135"/>
  <c r="J51" i="135"/>
  <c r="K51" i="135" s="1"/>
  <c r="F54" i="95"/>
  <c r="P53" i="95"/>
  <c r="G53" i="95"/>
  <c r="K53" i="95" s="1"/>
  <c r="O53" i="95" s="1"/>
  <c r="B129" i="77"/>
  <c r="L52" i="135"/>
  <c r="H53" i="135"/>
  <c r="L50" i="134"/>
  <c r="M49" i="134"/>
  <c r="N49" i="134" s="1"/>
  <c r="O49" i="134"/>
  <c r="S51" i="78" l="1"/>
  <c r="L56" i="147"/>
  <c r="M56" i="147" s="1"/>
  <c r="M62" i="95"/>
  <c r="N61" i="95"/>
  <c r="O54" i="147"/>
  <c r="J88" i="114"/>
  <c r="K87" i="114"/>
  <c r="Z87" i="114" s="1"/>
  <c r="L87" i="114"/>
  <c r="M87" i="114" s="1"/>
  <c r="O87" i="114" s="1"/>
  <c r="Q51" i="78"/>
  <c r="R51" i="78" s="1"/>
  <c r="C54" i="78"/>
  <c r="F53" i="78"/>
  <c r="I53" i="78" s="1"/>
  <c r="K54" i="78"/>
  <c r="B55" i="78"/>
  <c r="P56" i="148"/>
  <c r="P55" i="147"/>
  <c r="H89" i="114"/>
  <c r="G90" i="114"/>
  <c r="Q58" i="113"/>
  <c r="P59" i="113"/>
  <c r="E62" i="91"/>
  <c r="G61" i="91"/>
  <c r="I59" i="91"/>
  <c r="H60" i="91"/>
  <c r="J58" i="91"/>
  <c r="N116" i="88"/>
  <c r="E117" i="88"/>
  <c r="O80" i="88"/>
  <c r="P79" i="88"/>
  <c r="M51" i="88"/>
  <c r="H51" i="88"/>
  <c r="L51" i="88" s="1"/>
  <c r="Q51" i="88" s="1"/>
  <c r="F52" i="88"/>
  <c r="L54" i="77"/>
  <c r="C55" i="77"/>
  <c r="N52" i="78"/>
  <c r="O52" i="78" s="1"/>
  <c r="Q52" i="78" s="1"/>
  <c r="S52" i="78"/>
  <c r="T51" i="78"/>
  <c r="P51" i="78"/>
  <c r="R50" i="78"/>
  <c r="K51" i="77"/>
  <c r="N51" i="77" s="1"/>
  <c r="H52" i="77"/>
  <c r="N49" i="135"/>
  <c r="O49" i="135" s="1"/>
  <c r="P49" i="135"/>
  <c r="M50" i="135"/>
  <c r="L94" i="95"/>
  <c r="H95" i="95"/>
  <c r="E58" i="147"/>
  <c r="H57" i="147"/>
  <c r="L57" i="147" s="1"/>
  <c r="F57" i="147"/>
  <c r="N55" i="147"/>
  <c r="I56" i="147"/>
  <c r="J55" i="147"/>
  <c r="K55" i="147" s="1"/>
  <c r="E59" i="148"/>
  <c r="H58" i="148"/>
  <c r="L58" i="148" s="1"/>
  <c r="F58" i="148"/>
  <c r="M57" i="148"/>
  <c r="N56" i="148"/>
  <c r="I57" i="148"/>
  <c r="J56" i="148"/>
  <c r="K56" i="148" s="1"/>
  <c r="O55" i="148"/>
  <c r="M50" i="133"/>
  <c r="O50" i="133"/>
  <c r="H54" i="135"/>
  <c r="L53" i="135"/>
  <c r="L51" i="134"/>
  <c r="M50" i="134"/>
  <c r="N50" i="134" s="1"/>
  <c r="O50" i="134"/>
  <c r="B130" i="77"/>
  <c r="P54" i="95"/>
  <c r="F55" i="95"/>
  <c r="G54" i="95"/>
  <c r="K54" i="95" s="1"/>
  <c r="O54" i="95" s="1"/>
  <c r="I53" i="135"/>
  <c r="J52" i="135"/>
  <c r="K52" i="135" s="1"/>
  <c r="F33" i="113"/>
  <c r="E54" i="135"/>
  <c r="F53" i="135"/>
  <c r="D71" i="93"/>
  <c r="E70" i="93"/>
  <c r="J32" i="112"/>
  <c r="L69" i="111"/>
  <c r="O69" i="111" s="1"/>
  <c r="E70" i="111"/>
  <c r="N49" i="133"/>
  <c r="E56" i="134"/>
  <c r="F55" i="134"/>
  <c r="P86" i="114"/>
  <c r="Q86" i="114" s="1"/>
  <c r="V87" i="114"/>
  <c r="W86" i="114"/>
  <c r="X86" i="114" s="1"/>
  <c r="Y86" i="114"/>
  <c r="G56" i="134"/>
  <c r="K55" i="134"/>
  <c r="G52" i="133"/>
  <c r="K51" i="133"/>
  <c r="L51" i="133" s="1"/>
  <c r="B34" i="113"/>
  <c r="I70" i="95"/>
  <c r="J69" i="95"/>
  <c r="H55" i="134"/>
  <c r="I54" i="134"/>
  <c r="J54" i="134" s="1"/>
  <c r="D52" i="133"/>
  <c r="E51" i="133"/>
  <c r="D104" i="113"/>
  <c r="H51" i="133"/>
  <c r="I50" i="133"/>
  <c r="J50" i="133" s="1"/>
  <c r="N62" i="95" l="1"/>
  <c r="M63" i="95"/>
  <c r="P56" i="147"/>
  <c r="K88" i="114"/>
  <c r="Z88" i="114" s="1"/>
  <c r="L88" i="114"/>
  <c r="M88" i="114" s="1"/>
  <c r="O88" i="114" s="1"/>
  <c r="J89" i="114"/>
  <c r="P57" i="148"/>
  <c r="L53" i="78"/>
  <c r="N53" i="78" s="1"/>
  <c r="O53" i="78" s="1"/>
  <c r="F54" i="78"/>
  <c r="I54" i="78" s="1"/>
  <c r="L54" i="78" s="1"/>
  <c r="C55" i="78"/>
  <c r="B56" i="78"/>
  <c r="K55" i="78"/>
  <c r="H90" i="114"/>
  <c r="G91" i="114"/>
  <c r="P60" i="113"/>
  <c r="Q59" i="113"/>
  <c r="J59" i="91"/>
  <c r="E63" i="91"/>
  <c r="G62" i="91"/>
  <c r="I60" i="91"/>
  <c r="H61" i="91"/>
  <c r="N117" i="88"/>
  <c r="E118" i="88"/>
  <c r="O81" i="88"/>
  <c r="P80" i="88"/>
  <c r="M52" i="88"/>
  <c r="H52" i="88"/>
  <c r="L52" i="88" s="1"/>
  <c r="Q52" i="88" s="1"/>
  <c r="F53" i="88"/>
  <c r="C56" i="77"/>
  <c r="L55" i="77"/>
  <c r="R52" i="78"/>
  <c r="P52" i="78"/>
  <c r="T52" i="78"/>
  <c r="O51" i="77"/>
  <c r="S51" i="77"/>
  <c r="H53" i="77"/>
  <c r="K52" i="77"/>
  <c r="N52" i="77" s="1"/>
  <c r="P50" i="135"/>
  <c r="N50" i="135"/>
  <c r="O50" i="135" s="1"/>
  <c r="M51" i="135"/>
  <c r="L95" i="95"/>
  <c r="H96" i="95"/>
  <c r="O56" i="148"/>
  <c r="M57" i="147"/>
  <c r="N56" i="147"/>
  <c r="I58" i="148"/>
  <c r="J57" i="148"/>
  <c r="K57" i="148" s="1"/>
  <c r="M58" i="148"/>
  <c r="N57" i="148"/>
  <c r="E60" i="148"/>
  <c r="H59" i="148"/>
  <c r="F59" i="148"/>
  <c r="I57" i="147"/>
  <c r="J56" i="147"/>
  <c r="K56" i="147" s="1"/>
  <c r="O55" i="147"/>
  <c r="E59" i="147"/>
  <c r="H58" i="147"/>
  <c r="L58" i="147" s="1"/>
  <c r="F58" i="147"/>
  <c r="M51" i="133"/>
  <c r="H52" i="133"/>
  <c r="I51" i="133"/>
  <c r="J51" i="133" s="1"/>
  <c r="O51" i="133"/>
  <c r="I71" i="95"/>
  <c r="J70" i="95"/>
  <c r="K52" i="133"/>
  <c r="L52" i="133" s="1"/>
  <c r="G53" i="133"/>
  <c r="D105" i="113"/>
  <c r="K32" i="112"/>
  <c r="I33" i="112" s="1"/>
  <c r="C35" i="113" s="1"/>
  <c r="H35" i="113" s="1"/>
  <c r="D72" i="93"/>
  <c r="E71" i="93"/>
  <c r="E55" i="135"/>
  <c r="F54" i="135"/>
  <c r="I33" i="113"/>
  <c r="J33" i="113" s="1"/>
  <c r="I54" i="135"/>
  <c r="J53" i="135"/>
  <c r="K53" i="135" s="1"/>
  <c r="B131" i="77"/>
  <c r="L54" i="135"/>
  <c r="H55" i="135"/>
  <c r="N50" i="133"/>
  <c r="D53" i="133"/>
  <c r="E52" i="133"/>
  <c r="H56" i="134"/>
  <c r="I55" i="134"/>
  <c r="J55" i="134" s="1"/>
  <c r="G57" i="134"/>
  <c r="K56" i="134"/>
  <c r="V88" i="114"/>
  <c r="W87" i="114"/>
  <c r="X87" i="114" s="1"/>
  <c r="Y87" i="114"/>
  <c r="P87" i="114"/>
  <c r="Q87" i="114" s="1"/>
  <c r="E57" i="134"/>
  <c r="F56" i="134"/>
  <c r="E71" i="111"/>
  <c r="L70" i="111"/>
  <c r="O70" i="111" s="1"/>
  <c r="G33" i="113"/>
  <c r="F56" i="95"/>
  <c r="P55" i="95"/>
  <c r="G55" i="95"/>
  <c r="K55" i="95" s="1"/>
  <c r="O55" i="95" s="1"/>
  <c r="L52" i="134"/>
  <c r="M51" i="134"/>
  <c r="N51" i="134" s="1"/>
  <c r="O51" i="134"/>
  <c r="S53" i="78" l="1"/>
  <c r="N63" i="95"/>
  <c r="M64" i="95"/>
  <c r="P57" i="147"/>
  <c r="J33" i="112"/>
  <c r="K33" i="112" s="1"/>
  <c r="I34" i="112" s="1"/>
  <c r="C36" i="113" s="1"/>
  <c r="H36" i="113" s="1"/>
  <c r="B36" i="113" s="1"/>
  <c r="J90" i="114"/>
  <c r="L89" i="114"/>
  <c r="M89" i="114" s="1"/>
  <c r="N89" i="114" s="1"/>
  <c r="V89" i="114" s="1"/>
  <c r="K89" i="114"/>
  <c r="Z89" i="114" s="1"/>
  <c r="F55" i="78"/>
  <c r="I55" i="78" s="1"/>
  <c r="L55" i="78" s="1"/>
  <c r="C56" i="78"/>
  <c r="B57" i="78"/>
  <c r="K56" i="78"/>
  <c r="H91" i="114"/>
  <c r="G92" i="114"/>
  <c r="W88" i="114"/>
  <c r="X88" i="114" s="1"/>
  <c r="P61" i="113"/>
  <c r="Q60" i="113"/>
  <c r="H62" i="91"/>
  <c r="I61" i="91"/>
  <c r="J60" i="91"/>
  <c r="G63" i="91"/>
  <c r="E64" i="91"/>
  <c r="N118" i="88"/>
  <c r="E119" i="88"/>
  <c r="O82" i="88"/>
  <c r="P81" i="88"/>
  <c r="H53" i="88"/>
  <c r="L53" i="88" s="1"/>
  <c r="Q53" i="88" s="1"/>
  <c r="M53" i="88"/>
  <c r="F54" i="88"/>
  <c r="L56" i="77"/>
  <c r="C57" i="77"/>
  <c r="N54" i="78"/>
  <c r="O54" i="78" s="1"/>
  <c r="S54" i="78"/>
  <c r="P53" i="78"/>
  <c r="T53" i="78"/>
  <c r="Q53" i="78"/>
  <c r="H54" i="77"/>
  <c r="K53" i="77"/>
  <c r="N53" i="77" s="1"/>
  <c r="T51" i="77"/>
  <c r="Q51" i="77"/>
  <c r="R51" i="77" s="1"/>
  <c r="O52" i="77"/>
  <c r="S52" i="77"/>
  <c r="N51" i="135"/>
  <c r="O51" i="135" s="1"/>
  <c r="P51" i="135"/>
  <c r="M52" i="135"/>
  <c r="H97" i="95"/>
  <c r="L96" i="95"/>
  <c r="L59" i="148"/>
  <c r="M59" i="148" s="1"/>
  <c r="P58" i="148"/>
  <c r="I58" i="147"/>
  <c r="J57" i="147"/>
  <c r="K57" i="147" s="1"/>
  <c r="E61" i="148"/>
  <c r="H60" i="148"/>
  <c r="F60" i="148"/>
  <c r="N58" i="148"/>
  <c r="O56" i="147"/>
  <c r="E60" i="147"/>
  <c r="H59" i="147"/>
  <c r="F59" i="147"/>
  <c r="O57" i="148"/>
  <c r="I59" i="148"/>
  <c r="J58" i="148"/>
  <c r="K58" i="148" s="1"/>
  <c r="M58" i="147"/>
  <c r="N57" i="147"/>
  <c r="M52" i="133"/>
  <c r="O52" i="133"/>
  <c r="L53" i="134"/>
  <c r="M52" i="134"/>
  <c r="N52" i="134" s="1"/>
  <c r="O52" i="134"/>
  <c r="L71" i="111"/>
  <c r="O71" i="111" s="1"/>
  <c r="E72" i="111"/>
  <c r="P88" i="114"/>
  <c r="Q88" i="114" s="1"/>
  <c r="Y88" i="114"/>
  <c r="K57" i="134"/>
  <c r="G58" i="134"/>
  <c r="H57" i="134"/>
  <c r="I56" i="134"/>
  <c r="J56" i="134" s="1"/>
  <c r="I55" i="135"/>
  <c r="J54" i="135"/>
  <c r="K54" i="135" s="1"/>
  <c r="E56" i="135"/>
  <c r="F55" i="135"/>
  <c r="D73" i="93"/>
  <c r="E72" i="93"/>
  <c r="I72" i="95"/>
  <c r="J71" i="95"/>
  <c r="H53" i="133"/>
  <c r="I52" i="133"/>
  <c r="J52" i="133" s="1"/>
  <c r="N51" i="133"/>
  <c r="F34" i="113"/>
  <c r="G34" i="113" s="1"/>
  <c r="F57" i="95"/>
  <c r="P56" i="95"/>
  <c r="G56" i="95"/>
  <c r="K56" i="95" s="1"/>
  <c r="O56" i="95" s="1"/>
  <c r="D106" i="113"/>
  <c r="E58" i="134"/>
  <c r="F57" i="134"/>
  <c r="D54" i="133"/>
  <c r="E53" i="133"/>
  <c r="L55" i="135"/>
  <c r="H56" i="135"/>
  <c r="B132" i="77"/>
  <c r="B35" i="113"/>
  <c r="K53" i="133"/>
  <c r="L53" i="133" s="1"/>
  <c r="G54" i="133"/>
  <c r="O57" i="147" l="1"/>
  <c r="L60" i="148"/>
  <c r="N64" i="95"/>
  <c r="M65" i="95"/>
  <c r="O89" i="114"/>
  <c r="P89" i="114" s="1"/>
  <c r="Q89" i="114" s="1"/>
  <c r="K90" i="114"/>
  <c r="Z90" i="114" s="1"/>
  <c r="L90" i="114"/>
  <c r="M90" i="114" s="1"/>
  <c r="N90" i="114" s="1"/>
  <c r="V90" i="114" s="1"/>
  <c r="J91" i="114"/>
  <c r="K57" i="78"/>
  <c r="B58" i="78"/>
  <c r="C57" i="78"/>
  <c r="F56" i="78"/>
  <c r="I56" i="78" s="1"/>
  <c r="L56" i="78" s="1"/>
  <c r="Q54" i="78"/>
  <c r="R54" i="78" s="1"/>
  <c r="L59" i="147"/>
  <c r="M59" i="147" s="1"/>
  <c r="P58" i="147"/>
  <c r="P59" i="148"/>
  <c r="H92" i="114"/>
  <c r="G93" i="114"/>
  <c r="Q61" i="113"/>
  <c r="P62" i="113"/>
  <c r="J61" i="91"/>
  <c r="E65" i="91"/>
  <c r="G64" i="91"/>
  <c r="H63" i="91"/>
  <c r="I62" i="91"/>
  <c r="N119" i="88"/>
  <c r="E120" i="88"/>
  <c r="O83" i="88"/>
  <c r="P82" i="88"/>
  <c r="M54" i="88"/>
  <c r="H54" i="88"/>
  <c r="L54" i="88" s="1"/>
  <c r="Q54" i="88" s="1"/>
  <c r="F55" i="88"/>
  <c r="C58" i="77"/>
  <c r="L57" i="77"/>
  <c r="P54" i="78"/>
  <c r="T54" i="78"/>
  <c r="R53" i="78"/>
  <c r="S55" i="78"/>
  <c r="N55" i="78"/>
  <c r="O55" i="78" s="1"/>
  <c r="H55" i="77"/>
  <c r="K54" i="77"/>
  <c r="N54" i="77" s="1"/>
  <c r="S53" i="77"/>
  <c r="O53" i="77"/>
  <c r="Q52" i="77"/>
  <c r="R52" i="77" s="1"/>
  <c r="T52" i="77"/>
  <c r="P52" i="135"/>
  <c r="N52" i="135"/>
  <c r="O52" i="135" s="1"/>
  <c r="M53" i="135"/>
  <c r="H98" i="95"/>
  <c r="L97" i="95"/>
  <c r="I60" i="148"/>
  <c r="J59" i="148"/>
  <c r="K59" i="148" s="1"/>
  <c r="E61" i="147"/>
  <c r="H60" i="147"/>
  <c r="F60" i="147"/>
  <c r="O58" i="148"/>
  <c r="E62" i="148"/>
  <c r="H61" i="148"/>
  <c r="L61" i="148" s="1"/>
  <c r="F61" i="148"/>
  <c r="N58" i="147"/>
  <c r="M60" i="148"/>
  <c r="N59" i="148"/>
  <c r="I59" i="147"/>
  <c r="J58" i="147"/>
  <c r="K58" i="147" s="1"/>
  <c r="M53" i="133"/>
  <c r="O53" i="133"/>
  <c r="F35" i="113"/>
  <c r="G35" i="113" s="1"/>
  <c r="B133" i="77"/>
  <c r="H57" i="135"/>
  <c r="L56" i="135"/>
  <c r="D55" i="133"/>
  <c r="E54" i="133"/>
  <c r="H54" i="133"/>
  <c r="I53" i="133"/>
  <c r="J53" i="133" s="1"/>
  <c r="J34" i="112"/>
  <c r="G59" i="134"/>
  <c r="K58" i="134"/>
  <c r="W89" i="114"/>
  <c r="X89" i="114" s="1"/>
  <c r="Y89" i="114"/>
  <c r="D107" i="113"/>
  <c r="K54" i="133"/>
  <c r="L54" i="133" s="1"/>
  <c r="G55" i="133"/>
  <c r="K55" i="133" s="1"/>
  <c r="E59" i="134"/>
  <c r="F58" i="134"/>
  <c r="P57" i="95"/>
  <c r="F58" i="95"/>
  <c r="G57" i="95"/>
  <c r="K57" i="95" s="1"/>
  <c r="O57" i="95" s="1"/>
  <c r="I34" i="113"/>
  <c r="J34" i="113" s="1"/>
  <c r="I73" i="95"/>
  <c r="J72" i="95"/>
  <c r="D74" i="93"/>
  <c r="E73" i="93"/>
  <c r="E57" i="135"/>
  <c r="F56" i="135"/>
  <c r="I56" i="135"/>
  <c r="J55" i="135"/>
  <c r="K55" i="135" s="1"/>
  <c r="H58" i="134"/>
  <c r="I57" i="134"/>
  <c r="J57" i="134" s="1"/>
  <c r="E73" i="111"/>
  <c r="L72" i="111"/>
  <c r="L54" i="134"/>
  <c r="M53" i="134"/>
  <c r="N53" i="134" s="1"/>
  <c r="O53" i="134"/>
  <c r="N52" i="133"/>
  <c r="P59" i="147" l="1"/>
  <c r="L60" i="147"/>
  <c r="M60" i="147" s="1"/>
  <c r="M66" i="95"/>
  <c r="N65" i="95"/>
  <c r="J92" i="114"/>
  <c r="L91" i="114"/>
  <c r="M91" i="114" s="1"/>
  <c r="N91" i="114" s="1"/>
  <c r="V91" i="114" s="1"/>
  <c r="K91" i="114"/>
  <c r="Z91" i="114" s="1"/>
  <c r="O90" i="114"/>
  <c r="P90" i="114" s="1"/>
  <c r="Q90" i="114" s="1"/>
  <c r="F57" i="78"/>
  <c r="I57" i="78" s="1"/>
  <c r="L57" i="78" s="1"/>
  <c r="C58" i="78"/>
  <c r="K58" i="78"/>
  <c r="B59" i="78"/>
  <c r="O59" i="148"/>
  <c r="G94" i="114"/>
  <c r="H93" i="114"/>
  <c r="Q62" i="113"/>
  <c r="H64" i="91"/>
  <c r="I63" i="91"/>
  <c r="G65" i="91"/>
  <c r="E66" i="91"/>
  <c r="J62" i="91"/>
  <c r="E121" i="88"/>
  <c r="N120" i="88"/>
  <c r="O84" i="88"/>
  <c r="P83" i="88"/>
  <c r="F56" i="88"/>
  <c r="H55" i="88"/>
  <c r="L55" i="88" s="1"/>
  <c r="Q55" i="88" s="1"/>
  <c r="M55" i="88"/>
  <c r="L58" i="77"/>
  <c r="C59" i="77"/>
  <c r="S56" i="78"/>
  <c r="N56" i="78"/>
  <c r="O56" i="78" s="1"/>
  <c r="Q55" i="78"/>
  <c r="P55" i="78"/>
  <c r="T55" i="78"/>
  <c r="H56" i="77"/>
  <c r="K55" i="77"/>
  <c r="N55" i="77" s="1"/>
  <c r="Q53" i="77"/>
  <c r="R53" i="77" s="1"/>
  <c r="T53" i="77"/>
  <c r="S54" i="77"/>
  <c r="O54" i="77"/>
  <c r="P53" i="135"/>
  <c r="N53" i="135"/>
  <c r="M54" i="135"/>
  <c r="H99" i="95"/>
  <c r="L98" i="95"/>
  <c r="P60" i="148"/>
  <c r="N59" i="147"/>
  <c r="E62" i="147"/>
  <c r="H61" i="147"/>
  <c r="L61" i="147" s="1"/>
  <c r="F61" i="147"/>
  <c r="I61" i="148"/>
  <c r="J60" i="148"/>
  <c r="K60" i="148" s="1"/>
  <c r="I60" i="147"/>
  <c r="J59" i="147"/>
  <c r="K59" i="147" s="1"/>
  <c r="M61" i="148"/>
  <c r="N60" i="148"/>
  <c r="O58" i="147"/>
  <c r="E63" i="148"/>
  <c r="H62" i="148"/>
  <c r="L62" i="148" s="1"/>
  <c r="F62" i="148"/>
  <c r="O54" i="133"/>
  <c r="M54" i="133"/>
  <c r="L73" i="111"/>
  <c r="E74" i="111"/>
  <c r="I57" i="135"/>
  <c r="J56" i="135"/>
  <c r="K56" i="135" s="1"/>
  <c r="I74" i="95"/>
  <c r="J73" i="95"/>
  <c r="E60" i="134"/>
  <c r="F59" i="134"/>
  <c r="G60" i="134"/>
  <c r="K59" i="134"/>
  <c r="H58" i="135"/>
  <c r="L57" i="135"/>
  <c r="B134" i="77"/>
  <c r="F36" i="113"/>
  <c r="G36" i="113" s="1"/>
  <c r="N53" i="133"/>
  <c r="L55" i="134"/>
  <c r="M54" i="134"/>
  <c r="N54" i="134" s="1"/>
  <c r="O54" i="134"/>
  <c r="H106" i="112"/>
  <c r="D108" i="113" s="1"/>
  <c r="H59" i="134"/>
  <c r="I58" i="134"/>
  <c r="J58" i="134" s="1"/>
  <c r="E58" i="135"/>
  <c r="F57" i="135"/>
  <c r="D75" i="93"/>
  <c r="E74" i="93"/>
  <c r="F59" i="95"/>
  <c r="P58" i="95"/>
  <c r="G58" i="95"/>
  <c r="K58" i="95" s="1"/>
  <c r="O58" i="95" s="1"/>
  <c r="L55" i="133"/>
  <c r="G56" i="133"/>
  <c r="W90" i="114"/>
  <c r="X90" i="114" s="1"/>
  <c r="Y90" i="114"/>
  <c r="K34" i="112"/>
  <c r="I35" i="112" s="1"/>
  <c r="C37" i="113" s="1"/>
  <c r="H37" i="113" s="1"/>
  <c r="H55" i="133"/>
  <c r="I54" i="133"/>
  <c r="J54" i="133" s="1"/>
  <c r="D56" i="133"/>
  <c r="E55" i="133"/>
  <c r="I35" i="113"/>
  <c r="J35" i="113" s="1"/>
  <c r="N66" i="95" l="1"/>
  <c r="M67" i="95"/>
  <c r="O60" i="148"/>
  <c r="O91" i="114"/>
  <c r="P91" i="114" s="1"/>
  <c r="Q91" i="114" s="1"/>
  <c r="M62" i="148"/>
  <c r="O53" i="135"/>
  <c r="Q56" i="78"/>
  <c r="J35" i="112"/>
  <c r="K35" i="112" s="1"/>
  <c r="I36" i="112" s="1"/>
  <c r="C38" i="113" s="1"/>
  <c r="H38" i="113" s="1"/>
  <c r="B38" i="113" s="1"/>
  <c r="L92" i="114"/>
  <c r="M92" i="114" s="1"/>
  <c r="N92" i="114" s="1"/>
  <c r="V92" i="114" s="1"/>
  <c r="J93" i="114"/>
  <c r="L93" i="114" s="1"/>
  <c r="K92" i="114"/>
  <c r="Z92" i="114" s="1"/>
  <c r="K59" i="78"/>
  <c r="B60" i="78"/>
  <c r="C59" i="78"/>
  <c r="F58" i="78"/>
  <c r="I58" i="78" s="1"/>
  <c r="P60" i="147"/>
  <c r="H94" i="114"/>
  <c r="G95" i="114"/>
  <c r="I64" i="91"/>
  <c r="H65" i="91"/>
  <c r="G66" i="91"/>
  <c r="E67" i="91"/>
  <c r="J63" i="91"/>
  <c r="N121" i="88"/>
  <c r="E122" i="88"/>
  <c r="O85" i="88"/>
  <c r="P84" i="88"/>
  <c r="M56" i="88"/>
  <c r="H56" i="88"/>
  <c r="L56" i="88" s="1"/>
  <c r="Q56" i="88" s="1"/>
  <c r="F57" i="88"/>
  <c r="L59" i="77"/>
  <c r="C60" i="77"/>
  <c r="S57" i="78"/>
  <c r="N57" i="78"/>
  <c r="O57" i="78" s="1"/>
  <c r="R56" i="78"/>
  <c r="R55" i="78"/>
  <c r="T56" i="78"/>
  <c r="P56" i="78"/>
  <c r="T54" i="77"/>
  <c r="Q54" i="77"/>
  <c r="R54" i="77" s="1"/>
  <c r="S55" i="77"/>
  <c r="O55" i="77"/>
  <c r="H57" i="77"/>
  <c r="K56" i="77"/>
  <c r="N56" i="77" s="1"/>
  <c r="P54" i="135"/>
  <c r="N54" i="135"/>
  <c r="O54" i="135" s="1"/>
  <c r="M55" i="135"/>
  <c r="L99" i="95"/>
  <c r="H100" i="95"/>
  <c r="P61" i="148"/>
  <c r="E64" i="148"/>
  <c r="H63" i="148"/>
  <c r="F63" i="148"/>
  <c r="N61" i="148"/>
  <c r="I62" i="148"/>
  <c r="J61" i="148"/>
  <c r="K61" i="148" s="1"/>
  <c r="E63" i="147"/>
  <c r="H62" i="147"/>
  <c r="L62" i="147" s="1"/>
  <c r="F62" i="147"/>
  <c r="M61" i="147"/>
  <c r="N60" i="147"/>
  <c r="I61" i="147"/>
  <c r="J60" i="147"/>
  <c r="K60" i="147" s="1"/>
  <c r="O59" i="147"/>
  <c r="M55" i="133"/>
  <c r="D57" i="133"/>
  <c r="E56" i="133"/>
  <c r="P59" i="95"/>
  <c r="F60" i="95"/>
  <c r="G59" i="95"/>
  <c r="K59" i="95" s="1"/>
  <c r="O59" i="95" s="1"/>
  <c r="L56" i="134"/>
  <c r="M55" i="134"/>
  <c r="N55" i="134" s="1"/>
  <c r="O55" i="134"/>
  <c r="F37" i="113"/>
  <c r="B135" i="77"/>
  <c r="L58" i="135"/>
  <c r="H59" i="135"/>
  <c r="G61" i="134"/>
  <c r="K61" i="134" s="1"/>
  <c r="K60" i="134"/>
  <c r="I75" i="95"/>
  <c r="J74" i="95"/>
  <c r="I58" i="135"/>
  <c r="J57" i="135"/>
  <c r="K57" i="135" s="1"/>
  <c r="H107" i="112"/>
  <c r="D109" i="113" s="1"/>
  <c r="H56" i="133"/>
  <c r="I55" i="133"/>
  <c r="J55" i="133" s="1"/>
  <c r="O55" i="133"/>
  <c r="B37" i="113"/>
  <c r="W91" i="114"/>
  <c r="Y91" i="114"/>
  <c r="G57" i="133"/>
  <c r="K56" i="133"/>
  <c r="L56" i="133" s="1"/>
  <c r="D76" i="93"/>
  <c r="E75" i="93"/>
  <c r="E59" i="135"/>
  <c r="F58" i="135"/>
  <c r="H60" i="134"/>
  <c r="I59" i="134"/>
  <c r="J59" i="134" s="1"/>
  <c r="I36" i="113"/>
  <c r="J36" i="113" s="1"/>
  <c r="E61" i="134"/>
  <c r="F60" i="134"/>
  <c r="L74" i="111"/>
  <c r="E75" i="111"/>
  <c r="N54" i="133"/>
  <c r="L63" i="148" l="1"/>
  <c r="N67" i="95"/>
  <c r="M68" i="95"/>
  <c r="P61" i="147"/>
  <c r="M62" i="147"/>
  <c r="O92" i="114"/>
  <c r="P96" i="114" s="1"/>
  <c r="M93" i="114"/>
  <c r="N93" i="114" s="1"/>
  <c r="V93" i="114" s="1"/>
  <c r="J94" i="114"/>
  <c r="K93" i="114"/>
  <c r="Z93" i="114" s="1"/>
  <c r="J36" i="112"/>
  <c r="K36" i="112" s="1"/>
  <c r="I37" i="112" s="1"/>
  <c r="C39" i="113" s="1"/>
  <c r="H39" i="113" s="1"/>
  <c r="B39" i="113" s="1"/>
  <c r="P62" i="148"/>
  <c r="L58" i="78"/>
  <c r="N58" i="78" s="1"/>
  <c r="O58" i="78" s="1"/>
  <c r="C60" i="78"/>
  <c r="F59" i="78"/>
  <c r="K60" i="78"/>
  <c r="B61" i="78"/>
  <c r="H95" i="114"/>
  <c r="G96" i="114"/>
  <c r="J64" i="91"/>
  <c r="E68" i="91"/>
  <c r="G67" i="91"/>
  <c r="H66" i="91"/>
  <c r="I65" i="91"/>
  <c r="E123" i="88"/>
  <c r="N122" i="88"/>
  <c r="O86" i="88"/>
  <c r="P85" i="88"/>
  <c r="F58" i="88"/>
  <c r="H57" i="88"/>
  <c r="L57" i="88" s="1"/>
  <c r="Q57" i="88" s="1"/>
  <c r="M57" i="88"/>
  <c r="C61" i="77"/>
  <c r="L60" i="77"/>
  <c r="Q57" i="78"/>
  <c r="T57" i="78"/>
  <c r="P57" i="78"/>
  <c r="S56" i="77"/>
  <c r="O56" i="77"/>
  <c r="T55" i="77"/>
  <c r="Q55" i="77"/>
  <c r="R55" i="77" s="1"/>
  <c r="H58" i="77"/>
  <c r="K57" i="77"/>
  <c r="N57" i="77" s="1"/>
  <c r="P55" i="135"/>
  <c r="N55" i="135"/>
  <c r="O55" i="135" s="1"/>
  <c r="M56" i="135"/>
  <c r="H101" i="95"/>
  <c r="L100" i="95"/>
  <c r="I62" i="147"/>
  <c r="J61" i="147"/>
  <c r="K61" i="147" s="1"/>
  <c r="O60" i="147"/>
  <c r="E64" i="147"/>
  <c r="H63" i="147"/>
  <c r="F63" i="147"/>
  <c r="I63" i="148"/>
  <c r="J62" i="148"/>
  <c r="K62" i="148" s="1"/>
  <c r="O61" i="148"/>
  <c r="E65" i="148"/>
  <c r="H64" i="148"/>
  <c r="L64" i="148" s="1"/>
  <c r="F64" i="148"/>
  <c r="N61" i="147"/>
  <c r="M63" i="148"/>
  <c r="N62" i="148"/>
  <c r="M56" i="133"/>
  <c r="L75" i="111"/>
  <c r="E76" i="111"/>
  <c r="H108" i="112"/>
  <c r="D110" i="113" s="1"/>
  <c r="E62" i="134"/>
  <c r="F61" i="134"/>
  <c r="D77" i="93"/>
  <c r="E76" i="93"/>
  <c r="I76" i="95"/>
  <c r="J75" i="95"/>
  <c r="G62" i="134"/>
  <c r="L59" i="135"/>
  <c r="H60" i="135"/>
  <c r="B136" i="77"/>
  <c r="I37" i="113"/>
  <c r="J37" i="113" s="1"/>
  <c r="L57" i="134"/>
  <c r="M56" i="134"/>
  <c r="N56" i="134" s="1"/>
  <c r="O56" i="134"/>
  <c r="F61" i="95"/>
  <c r="P60" i="95"/>
  <c r="G60" i="95"/>
  <c r="K60" i="95" s="1"/>
  <c r="O60" i="95" s="1"/>
  <c r="D58" i="133"/>
  <c r="E57" i="133"/>
  <c r="N55" i="133"/>
  <c r="H61" i="134"/>
  <c r="I60" i="134"/>
  <c r="J60" i="134" s="1"/>
  <c r="E60" i="135"/>
  <c r="F59" i="135"/>
  <c r="K57" i="133"/>
  <c r="L57" i="133" s="1"/>
  <c r="G58" i="133"/>
  <c r="X91" i="114"/>
  <c r="W92" i="114"/>
  <c r="X92" i="114" s="1"/>
  <c r="Y92" i="114"/>
  <c r="H57" i="133"/>
  <c r="I56" i="133"/>
  <c r="J56" i="133" s="1"/>
  <c r="I59" i="135"/>
  <c r="J58" i="135"/>
  <c r="K58" i="135" s="1"/>
  <c r="G37" i="113"/>
  <c r="O56" i="133"/>
  <c r="P102" i="114" l="1"/>
  <c r="P104" i="114"/>
  <c r="L63" i="147"/>
  <c r="M63" i="147" s="1"/>
  <c r="M69" i="95"/>
  <c r="N68" i="95"/>
  <c r="O61" i="147"/>
  <c r="P95" i="114"/>
  <c r="P97" i="114"/>
  <c r="P98" i="114"/>
  <c r="P93" i="114"/>
  <c r="Q93" i="114" s="1"/>
  <c r="P100" i="114"/>
  <c r="P94" i="114"/>
  <c r="P92" i="114"/>
  <c r="Q92" i="114" s="1"/>
  <c r="P99" i="114"/>
  <c r="P101" i="114"/>
  <c r="P103" i="114"/>
  <c r="J95" i="114"/>
  <c r="L94" i="114"/>
  <c r="M94" i="114" s="1"/>
  <c r="N94" i="114" s="1"/>
  <c r="V94" i="114" s="1"/>
  <c r="K94" i="114"/>
  <c r="Z94" i="114" s="1"/>
  <c r="O62" i="148"/>
  <c r="S58" i="78"/>
  <c r="C61" i="78"/>
  <c r="F60" i="78"/>
  <c r="K61" i="78"/>
  <c r="B62" i="78"/>
  <c r="I59" i="78"/>
  <c r="P62" i="147"/>
  <c r="H96" i="114"/>
  <c r="G97" i="114"/>
  <c r="H67" i="91"/>
  <c r="I66" i="91"/>
  <c r="E69" i="91"/>
  <c r="G68" i="91"/>
  <c r="J65" i="91"/>
  <c r="N123" i="88"/>
  <c r="E124" i="88"/>
  <c r="O87" i="88"/>
  <c r="P86" i="88"/>
  <c r="H58" i="88"/>
  <c r="L58" i="88" s="1"/>
  <c r="Q58" i="88" s="1"/>
  <c r="M58" i="88"/>
  <c r="F59" i="88"/>
  <c r="C62" i="77"/>
  <c r="L61" i="77"/>
  <c r="P58" i="78"/>
  <c r="T58" i="78"/>
  <c r="R57" i="78"/>
  <c r="Q58" i="78"/>
  <c r="K58" i="77"/>
  <c r="N58" i="77" s="1"/>
  <c r="H59" i="77"/>
  <c r="O57" i="77"/>
  <c r="S57" i="77"/>
  <c r="T56" i="77"/>
  <c r="Q56" i="77"/>
  <c r="R56" i="77" s="1"/>
  <c r="P56" i="135"/>
  <c r="N56" i="135"/>
  <c r="O56" i="135" s="1"/>
  <c r="M57" i="135"/>
  <c r="L101" i="95"/>
  <c r="H102" i="95"/>
  <c r="P63" i="148"/>
  <c r="M64" i="148"/>
  <c r="N63" i="148"/>
  <c r="E66" i="148"/>
  <c r="H65" i="148"/>
  <c r="L65" i="148" s="1"/>
  <c r="F65" i="148"/>
  <c r="I63" i="147"/>
  <c r="J62" i="147"/>
  <c r="K62" i="147" s="1"/>
  <c r="N62" i="147"/>
  <c r="I64" i="148"/>
  <c r="J63" i="148"/>
  <c r="K63" i="148" s="1"/>
  <c r="E65" i="147"/>
  <c r="H64" i="147"/>
  <c r="L64" i="147" s="1"/>
  <c r="F64" i="147"/>
  <c r="M57" i="133"/>
  <c r="H58" i="133"/>
  <c r="I57" i="133"/>
  <c r="J57" i="133" s="1"/>
  <c r="W93" i="114"/>
  <c r="X93" i="114" s="1"/>
  <c r="Y93" i="114"/>
  <c r="O57" i="133"/>
  <c r="J37" i="112"/>
  <c r="F62" i="95"/>
  <c r="P61" i="95"/>
  <c r="G61" i="95"/>
  <c r="K61" i="95" s="1"/>
  <c r="O61" i="95" s="1"/>
  <c r="L58" i="134"/>
  <c r="M57" i="134"/>
  <c r="N57" i="134" s="1"/>
  <c r="O57" i="134"/>
  <c r="B137" i="77"/>
  <c r="L60" i="135"/>
  <c r="H61" i="135"/>
  <c r="G63" i="134"/>
  <c r="K62" i="134"/>
  <c r="I77" i="95"/>
  <c r="J76" i="95"/>
  <c r="D78" i="93"/>
  <c r="E77" i="93"/>
  <c r="L76" i="111"/>
  <c r="E77" i="111"/>
  <c r="F38" i="113"/>
  <c r="G38" i="113" s="1"/>
  <c r="I60" i="135"/>
  <c r="J59" i="135"/>
  <c r="K59" i="135" s="1"/>
  <c r="K58" i="133"/>
  <c r="L58" i="133" s="1"/>
  <c r="G59" i="133"/>
  <c r="E61" i="135"/>
  <c r="F60" i="135"/>
  <c r="H62" i="134"/>
  <c r="I61" i="134"/>
  <c r="J61" i="134" s="1"/>
  <c r="D59" i="133"/>
  <c r="E58" i="133"/>
  <c r="E63" i="134"/>
  <c r="F62" i="134"/>
  <c r="H109" i="112"/>
  <c r="D111" i="113" s="1"/>
  <c r="N56" i="133"/>
  <c r="O62" i="147" l="1"/>
  <c r="N69" i="95"/>
  <c r="M70" i="95"/>
  <c r="Q94" i="114"/>
  <c r="K95" i="114"/>
  <c r="Z95" i="114" s="1"/>
  <c r="L95" i="114"/>
  <c r="J96" i="114"/>
  <c r="K62" i="78"/>
  <c r="B63" i="78"/>
  <c r="I60" i="78"/>
  <c r="L59" i="78"/>
  <c r="F61" i="78"/>
  <c r="C62" i="78"/>
  <c r="P63" i="147"/>
  <c r="P64" i="148"/>
  <c r="H97" i="114"/>
  <c r="G98" i="114"/>
  <c r="G69" i="91"/>
  <c r="E70" i="91"/>
  <c r="I67" i="91"/>
  <c r="J67" i="91" s="1"/>
  <c r="H68" i="91"/>
  <c r="J66" i="91"/>
  <c r="E125" i="88"/>
  <c r="N124" i="88"/>
  <c r="O88" i="88"/>
  <c r="P87" i="88"/>
  <c r="M59" i="88"/>
  <c r="H59" i="88"/>
  <c r="L59" i="88" s="1"/>
  <c r="Q59" i="88" s="1"/>
  <c r="F60" i="88"/>
  <c r="L62" i="77"/>
  <c r="C63" i="77"/>
  <c r="R58" i="78"/>
  <c r="S58" i="77"/>
  <c r="O58" i="77"/>
  <c r="K59" i="77"/>
  <c r="N59" i="77" s="1"/>
  <c r="H60" i="77"/>
  <c r="Q57" i="77"/>
  <c r="R57" i="77" s="1"/>
  <c r="T57" i="77"/>
  <c r="P57" i="135"/>
  <c r="N57" i="135"/>
  <c r="O57" i="135" s="1"/>
  <c r="M58" i="135"/>
  <c r="L102" i="95"/>
  <c r="H103" i="95"/>
  <c r="E66" i="147"/>
  <c r="H65" i="147"/>
  <c r="F65" i="147"/>
  <c r="M64" i="147"/>
  <c r="N63" i="147"/>
  <c r="I64" i="147"/>
  <c r="J63" i="147"/>
  <c r="K63" i="147" s="1"/>
  <c r="M65" i="148"/>
  <c r="N64" i="148"/>
  <c r="I65" i="148"/>
  <c r="J64" i="148"/>
  <c r="K64" i="148" s="1"/>
  <c r="E67" i="148"/>
  <c r="H66" i="148"/>
  <c r="F66" i="148"/>
  <c r="O63" i="148"/>
  <c r="M58" i="133"/>
  <c r="O58" i="133"/>
  <c r="E64" i="134"/>
  <c r="F63" i="134"/>
  <c r="D60" i="133"/>
  <c r="E59" i="133"/>
  <c r="K59" i="133"/>
  <c r="L59" i="133" s="1"/>
  <c r="G60" i="133"/>
  <c r="I38" i="113"/>
  <c r="J38" i="113" s="1"/>
  <c r="H110" i="112"/>
  <c r="D112" i="113" s="1"/>
  <c r="H62" i="135"/>
  <c r="L61" i="135"/>
  <c r="B138" i="77"/>
  <c r="H63" i="134"/>
  <c r="I62" i="134"/>
  <c r="J62" i="134" s="1"/>
  <c r="E62" i="135"/>
  <c r="F61" i="135"/>
  <c r="I61" i="135"/>
  <c r="J60" i="135"/>
  <c r="K60" i="135" s="1"/>
  <c r="F39" i="113"/>
  <c r="G39" i="113" s="1"/>
  <c r="L77" i="111"/>
  <c r="E78" i="111"/>
  <c r="D79" i="93"/>
  <c r="E78" i="93"/>
  <c r="I78" i="95"/>
  <c r="J77" i="95"/>
  <c r="G64" i="134"/>
  <c r="K63" i="134"/>
  <c r="L59" i="134"/>
  <c r="M58" i="134"/>
  <c r="O58" i="134"/>
  <c r="F63" i="95"/>
  <c r="P62" i="95"/>
  <c r="G62" i="95"/>
  <c r="K62" i="95" s="1"/>
  <c r="O62" i="95" s="1"/>
  <c r="K37" i="112"/>
  <c r="I38" i="112" s="1"/>
  <c r="C40" i="113" s="1"/>
  <c r="H40" i="113" s="1"/>
  <c r="B40" i="113" s="1"/>
  <c r="W94" i="114"/>
  <c r="X94" i="114" s="1"/>
  <c r="Y94" i="114"/>
  <c r="H59" i="133"/>
  <c r="I58" i="133"/>
  <c r="J58" i="133" s="1"/>
  <c r="N57" i="133"/>
  <c r="L66" i="148" l="1"/>
  <c r="L65" i="147"/>
  <c r="P65" i="148"/>
  <c r="N70" i="95"/>
  <c r="M71" i="95"/>
  <c r="P64" i="147"/>
  <c r="N58" i="134"/>
  <c r="Q95" i="114"/>
  <c r="M95" i="114"/>
  <c r="N95" i="114" s="1"/>
  <c r="V95" i="114" s="1"/>
  <c r="L96" i="114"/>
  <c r="J97" i="114"/>
  <c r="K96" i="114"/>
  <c r="Z96" i="114" s="1"/>
  <c r="N59" i="78"/>
  <c r="O59" i="78" s="1"/>
  <c r="S59" i="78"/>
  <c r="I61" i="78"/>
  <c r="L60" i="78"/>
  <c r="F62" i="78"/>
  <c r="C63" i="78"/>
  <c r="K63" i="78"/>
  <c r="B64" i="78"/>
  <c r="G99" i="114"/>
  <c r="H98" i="114"/>
  <c r="H69" i="91"/>
  <c r="I68" i="91"/>
  <c r="E71" i="91"/>
  <c r="G70" i="91"/>
  <c r="N125" i="88"/>
  <c r="E126" i="88"/>
  <c r="O89" i="88"/>
  <c r="P88" i="88"/>
  <c r="M60" i="88"/>
  <c r="H60" i="88"/>
  <c r="L60" i="88" s="1"/>
  <c r="Q60" i="88" s="1"/>
  <c r="F61" i="88"/>
  <c r="C64" i="77"/>
  <c r="L63" i="77"/>
  <c r="S59" i="77"/>
  <c r="O59" i="77"/>
  <c r="K60" i="77"/>
  <c r="N60" i="77" s="1"/>
  <c r="H61" i="77"/>
  <c r="T58" i="77"/>
  <c r="Q58" i="77"/>
  <c r="R58" i="77" s="1"/>
  <c r="N58" i="135"/>
  <c r="O58" i="135" s="1"/>
  <c r="P58" i="135"/>
  <c r="M59" i="135"/>
  <c r="L103" i="95"/>
  <c r="H104" i="95"/>
  <c r="E68" i="148"/>
  <c r="H67" i="148"/>
  <c r="L67" i="148" s="1"/>
  <c r="F67" i="148"/>
  <c r="I66" i="148"/>
  <c r="J65" i="148"/>
  <c r="K65" i="148" s="1"/>
  <c r="M66" i="148"/>
  <c r="N65" i="148"/>
  <c r="I65" i="147"/>
  <c r="J64" i="147"/>
  <c r="K64" i="147" s="1"/>
  <c r="O63" i="147"/>
  <c r="O64" i="148"/>
  <c r="M65" i="147"/>
  <c r="N64" i="147"/>
  <c r="E67" i="147"/>
  <c r="H66" i="147"/>
  <c r="F66" i="147"/>
  <c r="M59" i="133"/>
  <c r="H60" i="133"/>
  <c r="I59" i="133"/>
  <c r="J59" i="133" s="1"/>
  <c r="F64" i="95"/>
  <c r="P63" i="95"/>
  <c r="G63" i="95"/>
  <c r="K63" i="95" s="1"/>
  <c r="O63" i="95" s="1"/>
  <c r="L60" i="134"/>
  <c r="M59" i="134"/>
  <c r="N59" i="134" s="1"/>
  <c r="O59" i="134"/>
  <c r="D80" i="93"/>
  <c r="E79" i="93"/>
  <c r="L78" i="111"/>
  <c r="E79" i="111"/>
  <c r="I39" i="113"/>
  <c r="H64" i="134"/>
  <c r="I63" i="134"/>
  <c r="J63" i="134" s="1"/>
  <c r="B139" i="77"/>
  <c r="H63" i="135"/>
  <c r="L62" i="135"/>
  <c r="O59" i="133"/>
  <c r="J38" i="112"/>
  <c r="G65" i="134"/>
  <c r="K64" i="134"/>
  <c r="I79" i="95"/>
  <c r="J78" i="95"/>
  <c r="H111" i="112"/>
  <c r="D113" i="113" s="1"/>
  <c r="F40" i="113"/>
  <c r="I62" i="135"/>
  <c r="J61" i="135"/>
  <c r="K61" i="135" s="1"/>
  <c r="E63" i="135"/>
  <c r="F62" i="135"/>
  <c r="K60" i="133"/>
  <c r="L60" i="133" s="1"/>
  <c r="G61" i="133"/>
  <c r="D61" i="133"/>
  <c r="E60" i="133"/>
  <c r="E65" i="134"/>
  <c r="F64" i="134"/>
  <c r="N58" i="133"/>
  <c r="L66" i="147" l="1"/>
  <c r="M66" i="147" s="1"/>
  <c r="M72" i="95"/>
  <c r="N71" i="95"/>
  <c r="J39" i="113"/>
  <c r="Y95" i="114"/>
  <c r="W95" i="114"/>
  <c r="X95" i="114" s="1"/>
  <c r="O65" i="148"/>
  <c r="L97" i="114"/>
  <c r="J98" i="114"/>
  <c r="K97" i="114"/>
  <c r="Z97" i="114" s="1"/>
  <c r="M96" i="114"/>
  <c r="N96" i="114" s="1"/>
  <c r="V96" i="114" s="1"/>
  <c r="Q96" i="114"/>
  <c r="P59" i="78"/>
  <c r="Q59" i="78"/>
  <c r="T59" i="78"/>
  <c r="B65" i="78"/>
  <c r="K64" i="78"/>
  <c r="N60" i="78"/>
  <c r="O60" i="78" s="1"/>
  <c r="Q60" i="78" s="1"/>
  <c r="S60" i="78"/>
  <c r="L61" i="78"/>
  <c r="I62" i="78"/>
  <c r="C64" i="78"/>
  <c r="F63" i="78"/>
  <c r="P65" i="147"/>
  <c r="H99" i="114"/>
  <c r="G100" i="114"/>
  <c r="J68" i="91"/>
  <c r="G71" i="91"/>
  <c r="E72" i="91"/>
  <c r="H70" i="91"/>
  <c r="I69" i="91"/>
  <c r="N126" i="88"/>
  <c r="E127" i="88"/>
  <c r="O90" i="88"/>
  <c r="P89" i="88"/>
  <c r="H61" i="88"/>
  <c r="L61" i="88" s="1"/>
  <c r="Q61" i="88" s="1"/>
  <c r="M61" i="88"/>
  <c r="F62" i="88"/>
  <c r="L64" i="77"/>
  <c r="C65" i="77"/>
  <c r="S60" i="77"/>
  <c r="O60" i="77"/>
  <c r="K61" i="77"/>
  <c r="N61" i="77" s="1"/>
  <c r="H62" i="77"/>
  <c r="T59" i="77"/>
  <c r="Q59" i="77"/>
  <c r="R59" i="77" s="1"/>
  <c r="N59" i="135"/>
  <c r="O59" i="135" s="1"/>
  <c r="P59" i="135"/>
  <c r="M60" i="135"/>
  <c r="L104" i="95"/>
  <c r="H105" i="95"/>
  <c r="P66" i="148"/>
  <c r="N65" i="147"/>
  <c r="M67" i="148"/>
  <c r="N66" i="148"/>
  <c r="E69" i="148"/>
  <c r="H68" i="148"/>
  <c r="F68" i="148"/>
  <c r="E68" i="147"/>
  <c r="H67" i="147"/>
  <c r="L67" i="147" s="1"/>
  <c r="F67" i="147"/>
  <c r="O64" i="147"/>
  <c r="I66" i="147"/>
  <c r="J65" i="147"/>
  <c r="K65" i="147" s="1"/>
  <c r="I67" i="148"/>
  <c r="J66" i="148"/>
  <c r="K66" i="148" s="1"/>
  <c r="M60" i="133"/>
  <c r="O60" i="133"/>
  <c r="I40" i="113"/>
  <c r="G66" i="134"/>
  <c r="K65" i="134"/>
  <c r="B140" i="77"/>
  <c r="L79" i="111"/>
  <c r="E80" i="111"/>
  <c r="D81" i="93"/>
  <c r="E80" i="93"/>
  <c r="N59" i="133"/>
  <c r="D62" i="133"/>
  <c r="E61" i="133"/>
  <c r="E66" i="134"/>
  <c r="F65" i="134"/>
  <c r="K61" i="133"/>
  <c r="L61" i="133" s="1"/>
  <c r="G62" i="133"/>
  <c r="E64" i="135"/>
  <c r="F63" i="135"/>
  <c r="I63" i="135"/>
  <c r="J62" i="135"/>
  <c r="K62" i="135" s="1"/>
  <c r="G40" i="113"/>
  <c r="I80" i="95"/>
  <c r="J79" i="95"/>
  <c r="K38" i="112"/>
  <c r="I39" i="112" s="1"/>
  <c r="C41" i="113" s="1"/>
  <c r="H41" i="113" s="1"/>
  <c r="B41" i="113" s="1"/>
  <c r="H64" i="135"/>
  <c r="L63" i="135"/>
  <c r="H65" i="134"/>
  <c r="I64" i="134"/>
  <c r="J64" i="134" s="1"/>
  <c r="H112" i="112"/>
  <c r="D114" i="113" s="1"/>
  <c r="L61" i="134"/>
  <c r="M60" i="134"/>
  <c r="N60" i="134" s="1"/>
  <c r="O60" i="134"/>
  <c r="F65" i="95"/>
  <c r="P64" i="95"/>
  <c r="G64" i="95"/>
  <c r="K64" i="95" s="1"/>
  <c r="O64" i="95" s="1"/>
  <c r="W96" i="114"/>
  <c r="X96" i="114" s="1"/>
  <c r="H61" i="133"/>
  <c r="I60" i="133"/>
  <c r="J60" i="133" s="1"/>
  <c r="L68" i="148" l="1"/>
  <c r="M73" i="95"/>
  <c r="N72" i="95"/>
  <c r="P67" i="148"/>
  <c r="Y96" i="114"/>
  <c r="J99" i="114"/>
  <c r="K98" i="114"/>
  <c r="Z98" i="114" s="1"/>
  <c r="L98" i="114"/>
  <c r="J39" i="112"/>
  <c r="K39" i="112" s="1"/>
  <c r="I40" i="112" s="1"/>
  <c r="C42" i="113" s="1"/>
  <c r="H42" i="113" s="1"/>
  <c r="B42" i="113" s="1"/>
  <c r="Q97" i="114"/>
  <c r="M97" i="114"/>
  <c r="N97" i="114" s="1"/>
  <c r="V97" i="114" s="1"/>
  <c r="J40" i="113"/>
  <c r="K65" i="78"/>
  <c r="B66" i="78"/>
  <c r="R60" i="78"/>
  <c r="P60" i="78"/>
  <c r="T60" i="78"/>
  <c r="R59" i="78"/>
  <c r="N61" i="78"/>
  <c r="O61" i="78" s="1"/>
  <c r="S61" i="78"/>
  <c r="L62" i="78"/>
  <c r="I63" i="78"/>
  <c r="F64" i="78"/>
  <c r="C65" i="78"/>
  <c r="P66" i="147"/>
  <c r="H100" i="114"/>
  <c r="G101" i="114"/>
  <c r="J69" i="91"/>
  <c r="I70" i="91"/>
  <c r="H71" i="91"/>
  <c r="E73" i="91"/>
  <c r="G72" i="91"/>
  <c r="E128" i="88"/>
  <c r="E129" i="88" s="1"/>
  <c r="N127" i="88"/>
  <c r="O91" i="88"/>
  <c r="P90" i="88"/>
  <c r="H62" i="88"/>
  <c r="L62" i="88" s="1"/>
  <c r="Q62" i="88" s="1"/>
  <c r="M62" i="88"/>
  <c r="F63" i="88"/>
  <c r="L65" i="77"/>
  <c r="C66" i="77"/>
  <c r="H63" i="77"/>
  <c r="K62" i="77"/>
  <c r="N62" i="77" s="1"/>
  <c r="Q60" i="77"/>
  <c r="R60" i="77" s="1"/>
  <c r="T60" i="77"/>
  <c r="S61" i="77"/>
  <c r="O61" i="77"/>
  <c r="P60" i="135"/>
  <c r="N60" i="135"/>
  <c r="O60" i="135" s="1"/>
  <c r="M61" i="135"/>
  <c r="H106" i="95"/>
  <c r="L105" i="95"/>
  <c r="I68" i="148"/>
  <c r="J67" i="148"/>
  <c r="K67" i="148" s="1"/>
  <c r="E69" i="147"/>
  <c r="H68" i="147"/>
  <c r="L68" i="147" s="1"/>
  <c r="F68" i="147"/>
  <c r="E70" i="148"/>
  <c r="F69" i="148"/>
  <c r="M68" i="148"/>
  <c r="M69" i="148" s="1"/>
  <c r="N67" i="148"/>
  <c r="O65" i="147"/>
  <c r="I67" i="147"/>
  <c r="J66" i="147"/>
  <c r="K66" i="147" s="1"/>
  <c r="O66" i="148"/>
  <c r="M67" i="147"/>
  <c r="N66" i="147"/>
  <c r="M61" i="133"/>
  <c r="F66" i="95"/>
  <c r="P65" i="95"/>
  <c r="G65" i="95"/>
  <c r="K65" i="95" s="1"/>
  <c r="O65" i="95" s="1"/>
  <c r="L62" i="134"/>
  <c r="M61" i="134"/>
  <c r="N61" i="134" s="1"/>
  <c r="O61" i="134"/>
  <c r="H66" i="134"/>
  <c r="I65" i="134"/>
  <c r="J65" i="134" s="1"/>
  <c r="I81" i="95"/>
  <c r="J80" i="95"/>
  <c r="F41" i="113"/>
  <c r="G41" i="113" s="1"/>
  <c r="E65" i="135"/>
  <c r="F64" i="135"/>
  <c r="K62" i="133"/>
  <c r="L62" i="133" s="1"/>
  <c r="G63" i="133"/>
  <c r="D63" i="133"/>
  <c r="E62" i="133"/>
  <c r="D82" i="93"/>
  <c r="E81" i="93"/>
  <c r="H113" i="112"/>
  <c r="D115" i="113" s="1"/>
  <c r="B141" i="77"/>
  <c r="H62" i="133"/>
  <c r="I61" i="133"/>
  <c r="J61" i="133" s="1"/>
  <c r="H65" i="135"/>
  <c r="L64" i="135"/>
  <c r="I64" i="135"/>
  <c r="J63" i="135"/>
  <c r="K63" i="135" s="1"/>
  <c r="E67" i="134"/>
  <c r="F66" i="134"/>
  <c r="O61" i="133"/>
  <c r="E81" i="111"/>
  <c r="L80" i="111"/>
  <c r="G67" i="134"/>
  <c r="K66" i="134"/>
  <c r="N60" i="133"/>
  <c r="N69" i="148" l="1"/>
  <c r="M70" i="148"/>
  <c r="M74" i="95"/>
  <c r="N73" i="95"/>
  <c r="H69" i="147"/>
  <c r="W97" i="114"/>
  <c r="X97" i="114" s="1"/>
  <c r="Y97" i="114"/>
  <c r="Q98" i="114"/>
  <c r="M98" i="114"/>
  <c r="N98" i="114" s="1"/>
  <c r="V98" i="114" s="1"/>
  <c r="J100" i="114"/>
  <c r="K99" i="114"/>
  <c r="Z99" i="114" s="1"/>
  <c r="L99" i="114"/>
  <c r="O67" i="148"/>
  <c r="L63" i="78"/>
  <c r="I64" i="78"/>
  <c r="P61" i="78"/>
  <c r="T61" i="78"/>
  <c r="N62" i="78"/>
  <c r="O62" i="78" s="1"/>
  <c r="S62" i="78"/>
  <c r="K66" i="78"/>
  <c r="B67" i="78"/>
  <c r="F65" i="78"/>
  <c r="C66" i="78"/>
  <c r="Q61" i="78"/>
  <c r="O66" i="147"/>
  <c r="P67" i="147"/>
  <c r="H101" i="114"/>
  <c r="G102" i="114"/>
  <c r="G73" i="91"/>
  <c r="E74" i="91"/>
  <c r="J70" i="91"/>
  <c r="H72" i="91"/>
  <c r="I71" i="91"/>
  <c r="N128" i="88"/>
  <c r="O92" i="88"/>
  <c r="P91" i="88"/>
  <c r="F64" i="88"/>
  <c r="H63" i="88"/>
  <c r="L63" i="88" s="1"/>
  <c r="Q63" i="88" s="1"/>
  <c r="M63" i="88"/>
  <c r="L66" i="77"/>
  <c r="C67" i="77"/>
  <c r="T61" i="77"/>
  <c r="Q61" i="77"/>
  <c r="R61" i="77" s="1"/>
  <c r="S62" i="77"/>
  <c r="O62" i="77"/>
  <c r="H64" i="77"/>
  <c r="K63" i="77"/>
  <c r="N63" i="77" s="1"/>
  <c r="N61" i="135"/>
  <c r="O61" i="135" s="1"/>
  <c r="P61" i="135"/>
  <c r="M62" i="135"/>
  <c r="L106" i="95"/>
  <c r="H107" i="95"/>
  <c r="P68" i="148"/>
  <c r="M68" i="147"/>
  <c r="N67" i="147"/>
  <c r="N68" i="148"/>
  <c r="E70" i="147"/>
  <c r="F69" i="147"/>
  <c r="I69" i="148"/>
  <c r="J68" i="148"/>
  <c r="K68" i="148" s="1"/>
  <c r="I68" i="147"/>
  <c r="I69" i="147" s="1"/>
  <c r="I70" i="147" s="1"/>
  <c r="J67" i="147"/>
  <c r="K67" i="147" s="1"/>
  <c r="E71" i="148"/>
  <c r="F70" i="148"/>
  <c r="M62" i="133"/>
  <c r="L81" i="111"/>
  <c r="E82" i="111"/>
  <c r="D83" i="93"/>
  <c r="E82" i="93"/>
  <c r="D64" i="133"/>
  <c r="E63" i="133"/>
  <c r="E66" i="135"/>
  <c r="F65" i="135"/>
  <c r="F42" i="113"/>
  <c r="G42" i="113" s="1"/>
  <c r="I82" i="95"/>
  <c r="J81" i="95"/>
  <c r="N61" i="133"/>
  <c r="K67" i="134"/>
  <c r="G68" i="134"/>
  <c r="H114" i="112"/>
  <c r="D116" i="113" s="1"/>
  <c r="E68" i="134"/>
  <c r="F67" i="134"/>
  <c r="I65" i="135"/>
  <c r="J64" i="135"/>
  <c r="K64" i="135" s="1"/>
  <c r="J40" i="112"/>
  <c r="H66" i="135"/>
  <c r="L65" i="135"/>
  <c r="H63" i="133"/>
  <c r="I62" i="133"/>
  <c r="J62" i="133" s="1"/>
  <c r="B142" i="77"/>
  <c r="O62" i="133"/>
  <c r="K63" i="133"/>
  <c r="L63" i="133" s="1"/>
  <c r="G64" i="133"/>
  <c r="I41" i="113"/>
  <c r="J41" i="113" s="1"/>
  <c r="H67" i="134"/>
  <c r="I66" i="134"/>
  <c r="J66" i="134" s="1"/>
  <c r="L63" i="134"/>
  <c r="M62" i="134"/>
  <c r="N62" i="134" s="1"/>
  <c r="O62" i="134"/>
  <c r="F67" i="95"/>
  <c r="P66" i="95"/>
  <c r="G66" i="95"/>
  <c r="K66" i="95" s="1"/>
  <c r="O66" i="95" s="1"/>
  <c r="M71" i="148" l="1"/>
  <c r="N70" i="148"/>
  <c r="L69" i="147"/>
  <c r="M75" i="95"/>
  <c r="N74" i="95"/>
  <c r="I71" i="147"/>
  <c r="I70" i="148"/>
  <c r="P68" i="147"/>
  <c r="Y98" i="114"/>
  <c r="W98" i="114"/>
  <c r="X98" i="114" s="1"/>
  <c r="K100" i="114"/>
  <c r="Z100" i="114" s="1"/>
  <c r="L100" i="114"/>
  <c r="J101" i="114"/>
  <c r="M99" i="114"/>
  <c r="N99" i="114" s="1"/>
  <c r="V99" i="114" s="1"/>
  <c r="W99" i="114" s="1"/>
  <c r="X99" i="114" s="1"/>
  <c r="Q99" i="114"/>
  <c r="P69" i="148"/>
  <c r="T62" i="78"/>
  <c r="P62" i="78"/>
  <c r="Q62" i="78"/>
  <c r="R61" i="78"/>
  <c r="B68" i="78"/>
  <c r="K67" i="78"/>
  <c r="F66" i="78"/>
  <c r="C67" i="78"/>
  <c r="I65" i="78"/>
  <c r="L64" i="78"/>
  <c r="S63" i="78"/>
  <c r="N63" i="78"/>
  <c r="O63" i="78" s="1"/>
  <c r="Q63" i="78" s="1"/>
  <c r="G103" i="114"/>
  <c r="H102" i="114"/>
  <c r="J71" i="91"/>
  <c r="H73" i="91"/>
  <c r="I72" i="91"/>
  <c r="E75" i="91"/>
  <c r="G74" i="91"/>
  <c r="N129" i="88"/>
  <c r="E130" i="88"/>
  <c r="O93" i="88"/>
  <c r="P92" i="88"/>
  <c r="H64" i="88"/>
  <c r="L64" i="88" s="1"/>
  <c r="Q64" i="88" s="1"/>
  <c r="F65" i="88"/>
  <c r="M64" i="88"/>
  <c r="C68" i="77"/>
  <c r="L67" i="77"/>
  <c r="S63" i="77"/>
  <c r="O63" i="77"/>
  <c r="Q62" i="77"/>
  <c r="R62" i="77" s="1"/>
  <c r="T62" i="77"/>
  <c r="H65" i="77"/>
  <c r="K64" i="77"/>
  <c r="N64" i="77" s="1"/>
  <c r="N62" i="135"/>
  <c r="O62" i="135" s="1"/>
  <c r="P62" i="135"/>
  <c r="M63" i="135"/>
  <c r="H108" i="95"/>
  <c r="L107" i="95"/>
  <c r="J68" i="147"/>
  <c r="K68" i="147" s="1"/>
  <c r="J69" i="148"/>
  <c r="K69" i="148" s="1"/>
  <c r="E71" i="147"/>
  <c r="F70" i="147"/>
  <c r="O68" i="148"/>
  <c r="O67" i="147"/>
  <c r="E72" i="148"/>
  <c r="F71" i="148"/>
  <c r="M69" i="147"/>
  <c r="P69" i="147" s="1"/>
  <c r="N68" i="147"/>
  <c r="M63" i="133"/>
  <c r="K64" i="133"/>
  <c r="L64" i="133" s="1"/>
  <c r="G65" i="133"/>
  <c r="H64" i="133"/>
  <c r="I63" i="133"/>
  <c r="J63" i="133" s="1"/>
  <c r="E69" i="134"/>
  <c r="F68" i="134"/>
  <c r="I83" i="95"/>
  <c r="J82" i="95"/>
  <c r="I42" i="113"/>
  <c r="O63" i="133"/>
  <c r="H115" i="112"/>
  <c r="D117" i="113" s="1"/>
  <c r="N62" i="133"/>
  <c r="F68" i="95"/>
  <c r="P67" i="95"/>
  <c r="G67" i="95"/>
  <c r="K67" i="95" s="1"/>
  <c r="O67" i="95" s="1"/>
  <c r="L64" i="134"/>
  <c r="M63" i="134"/>
  <c r="N63" i="134" s="1"/>
  <c r="O63" i="134"/>
  <c r="H68" i="134"/>
  <c r="I67" i="134"/>
  <c r="J67" i="134" s="1"/>
  <c r="B143" i="77"/>
  <c r="L66" i="135"/>
  <c r="H67" i="135"/>
  <c r="K40" i="112"/>
  <c r="I41" i="112" s="1"/>
  <c r="C43" i="113" s="1"/>
  <c r="H43" i="113" s="1"/>
  <c r="B43" i="113" s="1"/>
  <c r="I66" i="135"/>
  <c r="J65" i="135"/>
  <c r="K65" i="135" s="1"/>
  <c r="G69" i="134"/>
  <c r="K68" i="134"/>
  <c r="F43" i="113"/>
  <c r="G43" i="113" s="1"/>
  <c r="E67" i="135"/>
  <c r="F66" i="135"/>
  <c r="D65" i="133"/>
  <c r="E64" i="133"/>
  <c r="D84" i="93"/>
  <c r="E83" i="93"/>
  <c r="L82" i="111"/>
  <c r="E83" i="111"/>
  <c r="I72" i="147" l="1"/>
  <c r="M72" i="148"/>
  <c r="M76" i="95"/>
  <c r="N75" i="95"/>
  <c r="I71" i="148"/>
  <c r="J70" i="148"/>
  <c r="K70" i="148" s="1"/>
  <c r="P70" i="148"/>
  <c r="Y99" i="114"/>
  <c r="J42" i="113"/>
  <c r="O68" i="147"/>
  <c r="K101" i="114"/>
  <c r="Z101" i="114" s="1"/>
  <c r="J102" i="114"/>
  <c r="L101" i="114"/>
  <c r="Q100" i="114"/>
  <c r="M100" i="114"/>
  <c r="N100" i="114" s="1"/>
  <c r="V100" i="114" s="1"/>
  <c r="O69" i="148"/>
  <c r="S64" i="78"/>
  <c r="N64" i="78"/>
  <c r="O64" i="78" s="1"/>
  <c r="T63" i="78"/>
  <c r="P63" i="78"/>
  <c r="L65" i="78"/>
  <c r="I66" i="78"/>
  <c r="K68" i="78"/>
  <c r="B69" i="78"/>
  <c r="F67" i="78"/>
  <c r="C68" i="78"/>
  <c r="R62" i="78"/>
  <c r="R63" i="78"/>
  <c r="G104" i="114"/>
  <c r="H103" i="114"/>
  <c r="G75" i="91"/>
  <c r="E76" i="91"/>
  <c r="J72" i="91"/>
  <c r="I73" i="91"/>
  <c r="H74" i="91"/>
  <c r="E131" i="88"/>
  <c r="N130" i="88"/>
  <c r="O94" i="88"/>
  <c r="P93" i="88"/>
  <c r="M65" i="88"/>
  <c r="F66" i="88"/>
  <c r="H65" i="88"/>
  <c r="L65" i="88" s="1"/>
  <c r="Q65" i="88" s="1"/>
  <c r="L68" i="77"/>
  <c r="C69" i="77"/>
  <c r="O64" i="77"/>
  <c r="S64" i="77"/>
  <c r="T63" i="77"/>
  <c r="Q63" i="77"/>
  <c r="H66" i="77"/>
  <c r="K65" i="77"/>
  <c r="N65" i="77" s="1"/>
  <c r="P63" i="135"/>
  <c r="N63" i="135"/>
  <c r="O63" i="135" s="1"/>
  <c r="M64" i="135"/>
  <c r="L108" i="95"/>
  <c r="H109" i="95"/>
  <c r="M70" i="147"/>
  <c r="P70" i="147" s="1"/>
  <c r="N69" i="147"/>
  <c r="E72" i="147"/>
  <c r="F71" i="147"/>
  <c r="K71" i="147" s="1"/>
  <c r="E73" i="148"/>
  <c r="F72" i="148"/>
  <c r="J69" i="147"/>
  <c r="K69" i="147" s="1"/>
  <c r="J70" i="147"/>
  <c r="K70" i="147" s="1"/>
  <c r="J72" i="147"/>
  <c r="J71" i="147"/>
  <c r="M64" i="133"/>
  <c r="O64" i="133"/>
  <c r="F44" i="113"/>
  <c r="G44" i="113" s="1"/>
  <c r="H116" i="112"/>
  <c r="D118" i="113" s="1"/>
  <c r="L83" i="111"/>
  <c r="E84" i="111"/>
  <c r="D85" i="93"/>
  <c r="E84" i="93"/>
  <c r="K69" i="134"/>
  <c r="G70" i="134"/>
  <c r="J41" i="112"/>
  <c r="B144" i="77"/>
  <c r="H69" i="134"/>
  <c r="I68" i="134"/>
  <c r="J68" i="134" s="1"/>
  <c r="E70" i="134"/>
  <c r="F69" i="134"/>
  <c r="H65" i="133"/>
  <c r="I64" i="133"/>
  <c r="J64" i="133" s="1"/>
  <c r="K65" i="133"/>
  <c r="L65" i="133" s="1"/>
  <c r="G66" i="133"/>
  <c r="D66" i="133"/>
  <c r="E65" i="133"/>
  <c r="E68" i="135"/>
  <c r="F67" i="135"/>
  <c r="I43" i="113"/>
  <c r="I67" i="135"/>
  <c r="J66" i="135"/>
  <c r="K66" i="135" s="1"/>
  <c r="H68" i="135"/>
  <c r="L67" i="135"/>
  <c r="L65" i="134"/>
  <c r="M64" i="134"/>
  <c r="N64" i="134" s="1"/>
  <c r="O64" i="134"/>
  <c r="F69" i="95"/>
  <c r="P68" i="95"/>
  <c r="G68" i="95"/>
  <c r="K68" i="95" s="1"/>
  <c r="O68" i="95" s="1"/>
  <c r="I84" i="95"/>
  <c r="J83" i="95"/>
  <c r="N63" i="133"/>
  <c r="I73" i="147" l="1"/>
  <c r="P71" i="148"/>
  <c r="M73" i="148"/>
  <c r="M77" i="95"/>
  <c r="N76" i="95"/>
  <c r="O70" i="148"/>
  <c r="I72" i="148"/>
  <c r="J71" i="148"/>
  <c r="K71" i="148" s="1"/>
  <c r="W100" i="114"/>
  <c r="X100" i="114" s="1"/>
  <c r="Y100" i="114"/>
  <c r="Q101" i="114"/>
  <c r="M101" i="114"/>
  <c r="N101" i="114" s="1"/>
  <c r="V101" i="114" s="1"/>
  <c r="J103" i="114"/>
  <c r="K102" i="114"/>
  <c r="Z102" i="114" s="1"/>
  <c r="L102" i="114"/>
  <c r="J43" i="113"/>
  <c r="P64" i="78"/>
  <c r="T64" i="78"/>
  <c r="Q64" i="78"/>
  <c r="K69" i="78"/>
  <c r="B70" i="78"/>
  <c r="N65" i="78"/>
  <c r="O65" i="78" s="1"/>
  <c r="S65" i="78"/>
  <c r="C69" i="78"/>
  <c r="F68" i="78"/>
  <c r="I67" i="78"/>
  <c r="L66" i="78"/>
  <c r="G105" i="114"/>
  <c r="H104" i="114"/>
  <c r="H75" i="91"/>
  <c r="I74" i="91"/>
  <c r="J73" i="91"/>
  <c r="G76" i="91"/>
  <c r="E77" i="91"/>
  <c r="E132" i="88"/>
  <c r="N131" i="88"/>
  <c r="O95" i="88"/>
  <c r="P94" i="88"/>
  <c r="M66" i="88"/>
  <c r="H66" i="88"/>
  <c r="L66" i="88" s="1"/>
  <c r="Q66" i="88" s="1"/>
  <c r="F67" i="88"/>
  <c r="C70" i="77"/>
  <c r="L69" i="77"/>
  <c r="O65" i="77"/>
  <c r="S65" i="77"/>
  <c r="R63" i="77"/>
  <c r="H67" i="77"/>
  <c r="K66" i="77"/>
  <c r="N66" i="77" s="1"/>
  <c r="Q64" i="77"/>
  <c r="T64" i="77"/>
  <c r="N64" i="135"/>
  <c r="O64" i="135" s="1"/>
  <c r="P64" i="135"/>
  <c r="M65" i="135"/>
  <c r="H110" i="95"/>
  <c r="L109" i="95"/>
  <c r="E74" i="148"/>
  <c r="F73" i="148"/>
  <c r="N71" i="148"/>
  <c r="M71" i="147"/>
  <c r="N70" i="147"/>
  <c r="O70" i="147" s="1"/>
  <c r="E73" i="147"/>
  <c r="F72" i="147"/>
  <c r="K72" i="147" s="1"/>
  <c r="O69" i="147"/>
  <c r="M65" i="133"/>
  <c r="O65" i="133"/>
  <c r="F45" i="113"/>
  <c r="F70" i="95"/>
  <c r="P69" i="95"/>
  <c r="G69" i="95"/>
  <c r="K69" i="95" s="1"/>
  <c r="O69" i="95" s="1"/>
  <c r="I68" i="135"/>
  <c r="J67" i="135"/>
  <c r="K67" i="135" s="1"/>
  <c r="K41" i="112"/>
  <c r="I42" i="112" s="1"/>
  <c r="C44" i="113" s="1"/>
  <c r="H44" i="113" s="1"/>
  <c r="B44" i="113" s="1"/>
  <c r="K70" i="134"/>
  <c r="G71" i="134"/>
  <c r="D86" i="93"/>
  <c r="E85" i="93"/>
  <c r="E85" i="111"/>
  <c r="I85" i="95"/>
  <c r="J84" i="95"/>
  <c r="L66" i="134"/>
  <c r="M65" i="134"/>
  <c r="N65" i="134" s="1"/>
  <c r="O65" i="134"/>
  <c r="H69" i="135"/>
  <c r="E69" i="135"/>
  <c r="F68" i="135"/>
  <c r="D67" i="133"/>
  <c r="E66" i="133"/>
  <c r="K66" i="133"/>
  <c r="L66" i="133" s="1"/>
  <c r="G67" i="133"/>
  <c r="K67" i="133" s="1"/>
  <c r="H66" i="133"/>
  <c r="I65" i="133"/>
  <c r="J65" i="133" s="1"/>
  <c r="E71" i="134"/>
  <c r="F70" i="134"/>
  <c r="H70" i="134"/>
  <c r="I69" i="134"/>
  <c r="J69" i="134" s="1"/>
  <c r="B145" i="77"/>
  <c r="B146" i="77" s="1"/>
  <c r="B147" i="77" s="1"/>
  <c r="H117" i="112"/>
  <c r="D119" i="113" s="1"/>
  <c r="I44" i="113"/>
  <c r="N64" i="133"/>
  <c r="I74" i="147" l="1"/>
  <c r="J73" i="147"/>
  <c r="B148" i="77"/>
  <c r="P72" i="148"/>
  <c r="M74" i="148"/>
  <c r="L67" i="133"/>
  <c r="N77" i="95"/>
  <c r="M78" i="95"/>
  <c r="N71" i="147"/>
  <c r="P71" i="147"/>
  <c r="I73" i="148"/>
  <c r="J72" i="148"/>
  <c r="K72" i="148" s="1"/>
  <c r="O71" i="148"/>
  <c r="Y101" i="114"/>
  <c r="W101" i="114"/>
  <c r="X101" i="114" s="1"/>
  <c r="J42" i="112"/>
  <c r="J104" i="114"/>
  <c r="K103" i="114"/>
  <c r="Z103" i="114" s="1"/>
  <c r="L103" i="114"/>
  <c r="Q102" i="114"/>
  <c r="M102" i="114"/>
  <c r="N102" i="114" s="1"/>
  <c r="V102" i="114" s="1"/>
  <c r="Y102" i="114" s="1"/>
  <c r="L67" i="78"/>
  <c r="I68" i="78"/>
  <c r="P65" i="78"/>
  <c r="T65" i="78"/>
  <c r="R64" i="78"/>
  <c r="S66" i="78"/>
  <c r="N66" i="78"/>
  <c r="O66" i="78" s="1"/>
  <c r="Q66" i="78" s="1"/>
  <c r="Q65" i="78"/>
  <c r="F69" i="78"/>
  <c r="C70" i="78"/>
  <c r="B71" i="78"/>
  <c r="K70" i="78"/>
  <c r="G106" i="114"/>
  <c r="H105" i="114"/>
  <c r="J44" i="113"/>
  <c r="H76" i="91"/>
  <c r="I75" i="91"/>
  <c r="G77" i="91"/>
  <c r="E78" i="91"/>
  <c r="J74" i="91"/>
  <c r="N132" i="88"/>
  <c r="E133" i="88"/>
  <c r="O96" i="88"/>
  <c r="P95" i="88"/>
  <c r="H67" i="88"/>
  <c r="L67" i="88" s="1"/>
  <c r="Q67" i="88" s="1"/>
  <c r="M67" i="88"/>
  <c r="F68" i="88"/>
  <c r="L70" i="77"/>
  <c r="C71" i="77"/>
  <c r="R64" i="77"/>
  <c r="K67" i="77"/>
  <c r="H68" i="77"/>
  <c r="S66" i="77"/>
  <c r="O66" i="77"/>
  <c r="T65" i="77"/>
  <c r="Q65" i="77"/>
  <c r="N65" i="135"/>
  <c r="O65" i="135" s="1"/>
  <c r="P65" i="135"/>
  <c r="M66" i="135"/>
  <c r="H111" i="95"/>
  <c r="L110" i="95"/>
  <c r="E74" i="147"/>
  <c r="F73" i="147"/>
  <c r="K73" i="147" s="1"/>
  <c r="M72" i="147"/>
  <c r="N72" i="148"/>
  <c r="E75" i="148"/>
  <c r="F74" i="148"/>
  <c r="M66" i="133"/>
  <c r="H67" i="133"/>
  <c r="I66" i="133"/>
  <c r="J66" i="133" s="1"/>
  <c r="G68" i="133"/>
  <c r="K68" i="133" s="1"/>
  <c r="O66" i="133"/>
  <c r="E70" i="135"/>
  <c r="F69" i="135"/>
  <c r="H70" i="135"/>
  <c r="H118" i="112"/>
  <c r="D120" i="113" s="1"/>
  <c r="D87" i="93"/>
  <c r="E86" i="93"/>
  <c r="K42" i="112"/>
  <c r="I43" i="112" s="1"/>
  <c r="C45" i="113" s="1"/>
  <c r="H45" i="113" s="1"/>
  <c r="B45" i="113" s="1"/>
  <c r="I45" i="113"/>
  <c r="H71" i="134"/>
  <c r="I70" i="134"/>
  <c r="J70" i="134" s="1"/>
  <c r="E72" i="134"/>
  <c r="F71" i="134"/>
  <c r="D68" i="133"/>
  <c r="E67" i="133"/>
  <c r="L67" i="134"/>
  <c r="M66" i="134"/>
  <c r="N66" i="134" s="1"/>
  <c r="O66" i="134"/>
  <c r="I86" i="95"/>
  <c r="J85" i="95"/>
  <c r="L85" i="111"/>
  <c r="E86" i="111"/>
  <c r="G72" i="134"/>
  <c r="K71" i="134"/>
  <c r="I69" i="135"/>
  <c r="J68" i="135"/>
  <c r="K68" i="135" s="1"/>
  <c r="F71" i="95"/>
  <c r="P70" i="95"/>
  <c r="G70" i="95"/>
  <c r="K70" i="95" s="1"/>
  <c r="O70" i="95" s="1"/>
  <c r="G45" i="113"/>
  <c r="N65" i="133"/>
  <c r="J43" i="112" l="1"/>
  <c r="P72" i="147"/>
  <c r="I75" i="147"/>
  <c r="J74" i="147"/>
  <c r="B149" i="77"/>
  <c r="M75" i="148"/>
  <c r="P73" i="148"/>
  <c r="O72" i="148"/>
  <c r="N78" i="95"/>
  <c r="M79" i="95"/>
  <c r="O71" i="147"/>
  <c r="I74" i="148"/>
  <c r="J73" i="148"/>
  <c r="K73" i="148" s="1"/>
  <c r="W102" i="114"/>
  <c r="X102" i="114" s="1"/>
  <c r="Q103" i="114"/>
  <c r="M103" i="114"/>
  <c r="N103" i="114" s="1"/>
  <c r="V103" i="114" s="1"/>
  <c r="K104" i="114"/>
  <c r="Z104" i="114" s="1"/>
  <c r="L104" i="114"/>
  <c r="J105" i="114"/>
  <c r="R66" i="78"/>
  <c r="C71" i="78"/>
  <c r="F70" i="78"/>
  <c r="N67" i="78"/>
  <c r="O67" i="78" s="1"/>
  <c r="Q67" i="78" s="1"/>
  <c r="R67" i="78" s="1"/>
  <c r="S67" i="78"/>
  <c r="R65" i="78"/>
  <c r="B72" i="78"/>
  <c r="K71" i="78"/>
  <c r="T66" i="78"/>
  <c r="P66" i="78"/>
  <c r="I69" i="78"/>
  <c r="L68" i="78"/>
  <c r="H106" i="114"/>
  <c r="G107" i="114"/>
  <c r="H77" i="91"/>
  <c r="I76" i="91"/>
  <c r="E79" i="91"/>
  <c r="G78" i="91"/>
  <c r="J75" i="91"/>
  <c r="E134" i="88"/>
  <c r="N133" i="88"/>
  <c r="O97" i="88"/>
  <c r="P96" i="88"/>
  <c r="S68" i="88"/>
  <c r="M68" i="88"/>
  <c r="F69" i="88"/>
  <c r="H68" i="88"/>
  <c r="L68" i="88" s="1"/>
  <c r="Q68" i="88" s="1"/>
  <c r="C72" i="77"/>
  <c r="L71" i="77"/>
  <c r="N67" i="77"/>
  <c r="R65" i="77"/>
  <c r="Q66" i="77"/>
  <c r="T66" i="77"/>
  <c r="K68" i="77"/>
  <c r="N68" i="77" s="1"/>
  <c r="H69" i="77"/>
  <c r="N66" i="135"/>
  <c r="O66" i="135" s="1"/>
  <c r="P66" i="135"/>
  <c r="M67" i="135"/>
  <c r="L111" i="95"/>
  <c r="H112" i="95"/>
  <c r="N73" i="148"/>
  <c r="E76" i="148"/>
  <c r="F75" i="148"/>
  <c r="M73" i="147"/>
  <c r="N72" i="147"/>
  <c r="O72" i="147" s="1"/>
  <c r="E75" i="147"/>
  <c r="F74" i="147"/>
  <c r="M67" i="133"/>
  <c r="O67" i="133"/>
  <c r="I70" i="135"/>
  <c r="J69" i="135"/>
  <c r="K69" i="135" s="1"/>
  <c r="E87" i="111"/>
  <c r="L86" i="111"/>
  <c r="I87" i="95"/>
  <c r="J86" i="95"/>
  <c r="L68" i="134"/>
  <c r="M67" i="134"/>
  <c r="N67" i="134" s="1"/>
  <c r="O67" i="134"/>
  <c r="D69" i="133"/>
  <c r="E68" i="133"/>
  <c r="E73" i="134"/>
  <c r="F72" i="134"/>
  <c r="K43" i="112"/>
  <c r="I44" i="112" s="1"/>
  <c r="C46" i="113" s="1"/>
  <c r="H46" i="113" s="1"/>
  <c r="B46" i="113" s="1"/>
  <c r="D88" i="93"/>
  <c r="E87" i="93"/>
  <c r="L68" i="133"/>
  <c r="G69" i="133"/>
  <c r="K69" i="133" s="1"/>
  <c r="F46" i="113"/>
  <c r="G46" i="113" s="1"/>
  <c r="F72" i="95"/>
  <c r="P71" i="95"/>
  <c r="G71" i="95"/>
  <c r="K71" i="95" s="1"/>
  <c r="O71" i="95" s="1"/>
  <c r="K72" i="134"/>
  <c r="G73" i="134"/>
  <c r="K73" i="134" s="1"/>
  <c r="H119" i="112"/>
  <c r="D121" i="113" s="1"/>
  <c r="H72" i="134"/>
  <c r="I71" i="134"/>
  <c r="J71" i="134" s="1"/>
  <c r="H71" i="135"/>
  <c r="E71" i="135"/>
  <c r="F70" i="135"/>
  <c r="H68" i="133"/>
  <c r="I67" i="133"/>
  <c r="J67" i="133" s="1"/>
  <c r="N66" i="133"/>
  <c r="J45" i="113"/>
  <c r="O73" i="148" l="1"/>
  <c r="K74" i="147"/>
  <c r="I76" i="147"/>
  <c r="J75" i="147"/>
  <c r="B150" i="77"/>
  <c r="P74" i="148"/>
  <c r="M76" i="148"/>
  <c r="L69" i="133"/>
  <c r="J44" i="112"/>
  <c r="N79" i="95"/>
  <c r="M80" i="95"/>
  <c r="M74" i="147"/>
  <c r="N74" i="147" s="1"/>
  <c r="O74" i="147" s="1"/>
  <c r="P73" i="147"/>
  <c r="I75" i="148"/>
  <c r="P75" i="148" s="1"/>
  <c r="J74" i="148"/>
  <c r="K74" i="148" s="1"/>
  <c r="Y103" i="114"/>
  <c r="W103" i="114"/>
  <c r="X103" i="114" s="1"/>
  <c r="M104" i="114"/>
  <c r="N104" i="114" s="1"/>
  <c r="V104" i="114" s="1"/>
  <c r="W104" i="114" s="1"/>
  <c r="X104" i="114" s="1"/>
  <c r="Q104" i="114"/>
  <c r="L105" i="114"/>
  <c r="K105" i="114"/>
  <c r="Z105" i="114" s="1"/>
  <c r="J106" i="114"/>
  <c r="L69" i="78"/>
  <c r="I70" i="78"/>
  <c r="C72" i="78"/>
  <c r="F71" i="78"/>
  <c r="N68" i="78"/>
  <c r="O68" i="78" s="1"/>
  <c r="Q68" i="78" s="1"/>
  <c r="S68" i="78"/>
  <c r="K72" i="78"/>
  <c r="B73" i="78"/>
  <c r="P67" i="78"/>
  <c r="T67" i="78"/>
  <c r="H107" i="114"/>
  <c r="G108" i="114"/>
  <c r="G79" i="91"/>
  <c r="E80" i="91"/>
  <c r="H78" i="91"/>
  <c r="I77" i="91"/>
  <c r="J76" i="91"/>
  <c r="N134" i="88"/>
  <c r="E135" i="88"/>
  <c r="O98" i="88"/>
  <c r="P97" i="88"/>
  <c r="H69" i="88"/>
  <c r="L69" i="88" s="1"/>
  <c r="Q69" i="88" s="1"/>
  <c r="F70" i="88"/>
  <c r="M69" i="88"/>
  <c r="S69" i="88"/>
  <c r="C73" i="77"/>
  <c r="L72" i="77"/>
  <c r="H70" i="77"/>
  <c r="K69" i="77"/>
  <c r="N69" i="77" s="1"/>
  <c r="S67" i="77"/>
  <c r="O67" i="77"/>
  <c r="O68" i="77"/>
  <c r="S68" i="77"/>
  <c r="R66" i="77"/>
  <c r="P67" i="135"/>
  <c r="N67" i="135"/>
  <c r="O67" i="135" s="1"/>
  <c r="M68" i="135"/>
  <c r="L112" i="95"/>
  <c r="H113" i="95"/>
  <c r="N73" i="147"/>
  <c r="O73" i="147" s="1"/>
  <c r="N74" i="148"/>
  <c r="N75" i="148"/>
  <c r="E76" i="147"/>
  <c r="F75" i="147"/>
  <c r="E77" i="148"/>
  <c r="F76" i="148"/>
  <c r="M68" i="133"/>
  <c r="F47" i="113"/>
  <c r="G47" i="113" s="1"/>
  <c r="H69" i="133"/>
  <c r="I68" i="133"/>
  <c r="J68" i="133" s="1"/>
  <c r="E72" i="135"/>
  <c r="F71" i="135"/>
  <c r="H73" i="134"/>
  <c r="I72" i="134"/>
  <c r="J72" i="134" s="1"/>
  <c r="G74" i="134"/>
  <c r="F73" i="95"/>
  <c r="P72" i="95"/>
  <c r="G72" i="95"/>
  <c r="K72" i="95" s="1"/>
  <c r="O72" i="95" s="1"/>
  <c r="K44" i="112"/>
  <c r="I45" i="112" s="1"/>
  <c r="C47" i="113" s="1"/>
  <c r="H47" i="113" s="1"/>
  <c r="B47" i="113" s="1"/>
  <c r="E74" i="134"/>
  <c r="F73" i="134"/>
  <c r="O68" i="133"/>
  <c r="I88" i="95"/>
  <c r="J87" i="95"/>
  <c r="L87" i="111"/>
  <c r="E88" i="111"/>
  <c r="H72" i="135"/>
  <c r="I46" i="113"/>
  <c r="G70" i="133"/>
  <c r="K70" i="133" s="1"/>
  <c r="D89" i="93"/>
  <c r="E88" i="93"/>
  <c r="D70" i="133"/>
  <c r="E69" i="133"/>
  <c r="L69" i="134"/>
  <c r="M68" i="134"/>
  <c r="N68" i="134" s="1"/>
  <c r="O68" i="134"/>
  <c r="H120" i="112"/>
  <c r="D122" i="113" s="1"/>
  <c r="I71" i="135"/>
  <c r="J70" i="135"/>
  <c r="K70" i="135" s="1"/>
  <c r="N67" i="133"/>
  <c r="K75" i="147" l="1"/>
  <c r="K74" i="134"/>
  <c r="I77" i="147"/>
  <c r="J76" i="147"/>
  <c r="M77" i="148"/>
  <c r="N77" i="148" s="1"/>
  <c r="N76" i="148"/>
  <c r="B151" i="77"/>
  <c r="B152" i="77" s="1"/>
  <c r="B153" i="77" s="1"/>
  <c r="O74" i="148"/>
  <c r="N80" i="95"/>
  <c r="M81" i="95"/>
  <c r="M75" i="147"/>
  <c r="P74" i="147"/>
  <c r="I76" i="148"/>
  <c r="J75" i="148"/>
  <c r="K75" i="148" s="1"/>
  <c r="O75" i="148" s="1"/>
  <c r="Y104" i="114"/>
  <c r="M105" i="114"/>
  <c r="N105" i="114" s="1"/>
  <c r="V105" i="114" s="1"/>
  <c r="Y105" i="114" s="1"/>
  <c r="Q105" i="114"/>
  <c r="K106" i="114"/>
  <c r="Z106" i="114" s="1"/>
  <c r="L106" i="114"/>
  <c r="J107" i="114"/>
  <c r="F72" i="78"/>
  <c r="C73" i="78"/>
  <c r="B74" i="78"/>
  <c r="K73" i="78"/>
  <c r="P68" i="78"/>
  <c r="T68" i="78"/>
  <c r="L70" i="78"/>
  <c r="I71" i="78"/>
  <c r="R68" i="78"/>
  <c r="S69" i="78"/>
  <c r="N69" i="78"/>
  <c r="O69" i="78" s="1"/>
  <c r="G109" i="114"/>
  <c r="H108" i="114"/>
  <c r="I78" i="91"/>
  <c r="H79" i="91"/>
  <c r="J77" i="91"/>
  <c r="E81" i="91"/>
  <c r="G80" i="91"/>
  <c r="E136" i="88"/>
  <c r="N135" i="88"/>
  <c r="O99" i="88"/>
  <c r="P98" i="88"/>
  <c r="M70" i="88"/>
  <c r="S70" i="88"/>
  <c r="F71" i="88"/>
  <c r="H70" i="88"/>
  <c r="L70" i="88" s="1"/>
  <c r="Q70" i="88" s="1"/>
  <c r="C74" i="77"/>
  <c r="L73" i="77"/>
  <c r="Q67" i="77"/>
  <c r="T67" i="77"/>
  <c r="O69" i="77"/>
  <c r="S69" i="77"/>
  <c r="T68" i="77"/>
  <c r="Q68" i="77"/>
  <c r="K70" i="77"/>
  <c r="N70" i="77" s="1"/>
  <c r="H71" i="77"/>
  <c r="N68" i="135"/>
  <c r="O68" i="135" s="1"/>
  <c r="P68" i="135"/>
  <c r="M69" i="135"/>
  <c r="H114" i="95"/>
  <c r="L113" i="95"/>
  <c r="E78" i="148"/>
  <c r="F77" i="148"/>
  <c r="E77" i="147"/>
  <c r="F76" i="147"/>
  <c r="M69" i="133"/>
  <c r="O69" i="133"/>
  <c r="D90" i="93"/>
  <c r="E89" i="93"/>
  <c r="L70" i="133"/>
  <c r="G71" i="133"/>
  <c r="K71" i="133" s="1"/>
  <c r="J46" i="113"/>
  <c r="L88" i="111"/>
  <c r="E89" i="111"/>
  <c r="I89" i="95"/>
  <c r="J88" i="95"/>
  <c r="E75" i="134"/>
  <c r="F74" i="134"/>
  <c r="F74" i="95"/>
  <c r="P73" i="95"/>
  <c r="G73" i="95"/>
  <c r="K73" i="95" s="1"/>
  <c r="O73" i="95" s="1"/>
  <c r="H74" i="134"/>
  <c r="I73" i="134"/>
  <c r="J73" i="134" s="1"/>
  <c r="E73" i="135"/>
  <c r="F72" i="135"/>
  <c r="H70" i="133"/>
  <c r="I69" i="133"/>
  <c r="J69" i="133" s="1"/>
  <c r="I47" i="113"/>
  <c r="I72" i="135"/>
  <c r="J71" i="135"/>
  <c r="K71" i="135" s="1"/>
  <c r="L70" i="134"/>
  <c r="M69" i="134"/>
  <c r="N69" i="134" s="1"/>
  <c r="O69" i="134"/>
  <c r="D71" i="133"/>
  <c r="E70" i="133"/>
  <c r="H73" i="135"/>
  <c r="H121" i="112"/>
  <c r="D123" i="113" s="1"/>
  <c r="J45" i="112"/>
  <c r="G75" i="134"/>
  <c r="K75" i="134" s="1"/>
  <c r="F48" i="113"/>
  <c r="N68" i="133"/>
  <c r="K76" i="147" l="1"/>
  <c r="B154" i="77"/>
  <c r="I78" i="147"/>
  <c r="J77" i="147"/>
  <c r="P76" i="148"/>
  <c r="M78" i="148"/>
  <c r="M82" i="95"/>
  <c r="N81" i="95"/>
  <c r="M76" i="147"/>
  <c r="N75" i="147"/>
  <c r="O75" i="147" s="1"/>
  <c r="P75" i="147"/>
  <c r="I77" i="148"/>
  <c r="P77" i="148" s="1"/>
  <c r="J76" i="148"/>
  <c r="K76" i="148" s="1"/>
  <c r="O76" i="148" s="1"/>
  <c r="W105" i="114"/>
  <c r="X105" i="114" s="1"/>
  <c r="Q106" i="114"/>
  <c r="M106" i="114"/>
  <c r="N106" i="114" s="1"/>
  <c r="V106" i="114" s="1"/>
  <c r="Y106" i="114" s="1"/>
  <c r="K107" i="114"/>
  <c r="Z107" i="114" s="1"/>
  <c r="L107" i="114"/>
  <c r="J108" i="114"/>
  <c r="S70" i="78"/>
  <c r="N70" i="78"/>
  <c r="O70" i="78" s="1"/>
  <c r="Q70" i="78" s="1"/>
  <c r="B75" i="78"/>
  <c r="K74" i="78"/>
  <c r="I72" i="78"/>
  <c r="L71" i="78"/>
  <c r="T69" i="78"/>
  <c r="P69" i="78"/>
  <c r="Q69" i="78"/>
  <c r="F73" i="78"/>
  <c r="C74" i="78"/>
  <c r="G110" i="114"/>
  <c r="H109" i="114"/>
  <c r="G81" i="91"/>
  <c r="E82" i="91"/>
  <c r="J78" i="91"/>
  <c r="H80" i="91"/>
  <c r="I79" i="91"/>
  <c r="N136" i="88"/>
  <c r="E137" i="88"/>
  <c r="O100" i="88"/>
  <c r="P99" i="88"/>
  <c r="S71" i="88"/>
  <c r="M71" i="88"/>
  <c r="H71" i="88"/>
  <c r="L71" i="88" s="1"/>
  <c r="Q71" i="88" s="1"/>
  <c r="F72" i="88"/>
  <c r="L74" i="77"/>
  <c r="C75" i="77"/>
  <c r="O70" i="77"/>
  <c r="S70" i="77"/>
  <c r="R68" i="77"/>
  <c r="Q69" i="77"/>
  <c r="T69" i="77"/>
  <c r="K71" i="77"/>
  <c r="N71" i="77" s="1"/>
  <c r="H72" i="77"/>
  <c r="R67" i="77"/>
  <c r="N69" i="135"/>
  <c r="O69" i="135" s="1"/>
  <c r="P69" i="135"/>
  <c r="M70" i="135"/>
  <c r="L114" i="95"/>
  <c r="H115" i="95"/>
  <c r="E78" i="147"/>
  <c r="F77" i="147"/>
  <c r="E79" i="148"/>
  <c r="F78" i="148"/>
  <c r="M70" i="133"/>
  <c r="O70" i="133"/>
  <c r="G76" i="134"/>
  <c r="K76" i="134" s="1"/>
  <c r="H74" i="135"/>
  <c r="D72" i="133"/>
  <c r="E71" i="133"/>
  <c r="L71" i="134"/>
  <c r="M70" i="134"/>
  <c r="N70" i="134" s="1"/>
  <c r="O70" i="134"/>
  <c r="H71" i="133"/>
  <c r="I70" i="133"/>
  <c r="J70" i="133" s="1"/>
  <c r="E74" i="135"/>
  <c r="F73" i="135"/>
  <c r="H75" i="134"/>
  <c r="I74" i="134"/>
  <c r="J74" i="134" s="1"/>
  <c r="F75" i="95"/>
  <c r="P74" i="95"/>
  <c r="G74" i="95"/>
  <c r="K74" i="95" s="1"/>
  <c r="O74" i="95" s="1"/>
  <c r="L89" i="111"/>
  <c r="E90" i="111"/>
  <c r="J47" i="113"/>
  <c r="D91" i="93"/>
  <c r="E90" i="93"/>
  <c r="I48" i="113"/>
  <c r="G48" i="113"/>
  <c r="K45" i="112"/>
  <c r="I46" i="112" s="1"/>
  <c r="C48" i="113" s="1"/>
  <c r="H48" i="113" s="1"/>
  <c r="B48" i="113" s="1"/>
  <c r="I73" i="135"/>
  <c r="J72" i="135"/>
  <c r="K72" i="135" s="1"/>
  <c r="E76" i="134"/>
  <c r="F75" i="134"/>
  <c r="I90" i="95"/>
  <c r="J89" i="95"/>
  <c r="H122" i="112"/>
  <c r="D124" i="113" s="1"/>
  <c r="L71" i="133"/>
  <c r="G72" i="133"/>
  <c r="K72" i="133" s="1"/>
  <c r="N69" i="133"/>
  <c r="K77" i="147" l="1"/>
  <c r="I79" i="147"/>
  <c r="J78" i="147"/>
  <c r="B155" i="77"/>
  <c r="M79" i="148"/>
  <c r="N78" i="148"/>
  <c r="E80" i="148"/>
  <c r="L72" i="133"/>
  <c r="N82" i="95"/>
  <c r="M83" i="95"/>
  <c r="M77" i="147"/>
  <c r="N76" i="147"/>
  <c r="O76" i="147" s="1"/>
  <c r="P76" i="147"/>
  <c r="I78" i="148"/>
  <c r="J77" i="148"/>
  <c r="K77" i="148" s="1"/>
  <c r="O77" i="148" s="1"/>
  <c r="W106" i="114"/>
  <c r="X106" i="114" s="1"/>
  <c r="M107" i="114"/>
  <c r="N107" i="114" s="1"/>
  <c r="V107" i="114" s="1"/>
  <c r="W107" i="114" s="1"/>
  <c r="Q107" i="114"/>
  <c r="L108" i="114"/>
  <c r="J109" i="114"/>
  <c r="K108" i="114"/>
  <c r="Z108" i="114" s="1"/>
  <c r="B76" i="78"/>
  <c r="K75" i="78"/>
  <c r="F74" i="78"/>
  <c r="C75" i="78"/>
  <c r="R69" i="78"/>
  <c r="N71" i="78"/>
  <c r="O71" i="78" s="1"/>
  <c r="Q71" i="78" s="1"/>
  <c r="S71" i="78"/>
  <c r="R70" i="78"/>
  <c r="L72" i="78"/>
  <c r="I73" i="78"/>
  <c r="P70" i="78"/>
  <c r="T70" i="78"/>
  <c r="G111" i="114"/>
  <c r="H110" i="114"/>
  <c r="J79" i="91"/>
  <c r="H81" i="91"/>
  <c r="I80" i="91"/>
  <c r="G82" i="91"/>
  <c r="E83" i="91"/>
  <c r="N137" i="88"/>
  <c r="E138" i="88"/>
  <c r="O101" i="88"/>
  <c r="P100" i="88"/>
  <c r="M72" i="88"/>
  <c r="H72" i="88"/>
  <c r="L72" i="88" s="1"/>
  <c r="Q72" i="88" s="1"/>
  <c r="S72" i="88"/>
  <c r="F73" i="88"/>
  <c r="L75" i="77"/>
  <c r="C76" i="77"/>
  <c r="O71" i="77"/>
  <c r="S71" i="77"/>
  <c r="Q70" i="77"/>
  <c r="T70" i="77"/>
  <c r="H73" i="77"/>
  <c r="K72" i="77"/>
  <c r="N72" i="77" s="1"/>
  <c r="R69" i="77"/>
  <c r="N70" i="135"/>
  <c r="O70" i="135" s="1"/>
  <c r="P70" i="135"/>
  <c r="M71" i="135"/>
  <c r="L115" i="95"/>
  <c r="H116" i="95"/>
  <c r="F79" i="148"/>
  <c r="E79" i="147"/>
  <c r="F78" i="147"/>
  <c r="M71" i="133"/>
  <c r="O71" i="133"/>
  <c r="G73" i="133"/>
  <c r="I91" i="95"/>
  <c r="J90" i="95"/>
  <c r="E77" i="134"/>
  <c r="F76" i="134"/>
  <c r="I74" i="135"/>
  <c r="J73" i="135"/>
  <c r="K73" i="135" s="1"/>
  <c r="Y107" i="114"/>
  <c r="J46" i="112"/>
  <c r="F49" i="113"/>
  <c r="G49" i="113" s="1"/>
  <c r="J48" i="113"/>
  <c r="H123" i="112"/>
  <c r="D125" i="113" s="1"/>
  <c r="F76" i="95"/>
  <c r="P75" i="95"/>
  <c r="G75" i="95"/>
  <c r="K75" i="95" s="1"/>
  <c r="O75" i="95" s="1"/>
  <c r="E75" i="135"/>
  <c r="F74" i="135"/>
  <c r="L72" i="134"/>
  <c r="M71" i="134"/>
  <c r="N71" i="134" s="1"/>
  <c r="O71" i="134"/>
  <c r="G77" i="134"/>
  <c r="K77" i="134" s="1"/>
  <c r="D92" i="93"/>
  <c r="E91" i="93"/>
  <c r="L90" i="111"/>
  <c r="E91" i="111"/>
  <c r="H76" i="134"/>
  <c r="I75" i="134"/>
  <c r="J75" i="134" s="1"/>
  <c r="H72" i="133"/>
  <c r="I71" i="133"/>
  <c r="J71" i="133" s="1"/>
  <c r="D73" i="133"/>
  <c r="E72" i="133"/>
  <c r="H75" i="135"/>
  <c r="N70" i="133"/>
  <c r="K78" i="147" l="1"/>
  <c r="B156" i="77"/>
  <c r="P77" i="147"/>
  <c r="I80" i="147"/>
  <c r="J79" i="147"/>
  <c r="P78" i="148"/>
  <c r="F80" i="148"/>
  <c r="E81" i="148"/>
  <c r="M80" i="148"/>
  <c r="N79" i="148"/>
  <c r="N83" i="95"/>
  <c r="M84" i="95"/>
  <c r="M78" i="147"/>
  <c r="N77" i="147"/>
  <c r="O77" i="147" s="1"/>
  <c r="I79" i="148"/>
  <c r="J78" i="148"/>
  <c r="K78" i="148" s="1"/>
  <c r="O78" i="148" s="1"/>
  <c r="K109" i="114"/>
  <c r="Z109" i="114" s="1"/>
  <c r="L109" i="114"/>
  <c r="J110" i="114"/>
  <c r="M108" i="114"/>
  <c r="N108" i="114" s="1"/>
  <c r="V108" i="114" s="1"/>
  <c r="Y108" i="114" s="1"/>
  <c r="Q108" i="114"/>
  <c r="R71" i="78"/>
  <c r="N72" i="78"/>
  <c r="O72" i="78" s="1"/>
  <c r="S72" i="78"/>
  <c r="F75" i="78"/>
  <c r="C76" i="78"/>
  <c r="K76" i="78"/>
  <c r="B77" i="78"/>
  <c r="P71" i="78"/>
  <c r="T71" i="78"/>
  <c r="L73" i="78"/>
  <c r="I74" i="78"/>
  <c r="X107" i="114"/>
  <c r="H111" i="114"/>
  <c r="G112" i="114"/>
  <c r="H82" i="91"/>
  <c r="I81" i="91"/>
  <c r="E84" i="91"/>
  <c r="G83" i="91"/>
  <c r="J80" i="91"/>
  <c r="N138" i="88"/>
  <c r="E139" i="88"/>
  <c r="O102" i="88"/>
  <c r="P101" i="88"/>
  <c r="F74" i="88"/>
  <c r="S73" i="88"/>
  <c r="H73" i="88"/>
  <c r="L73" i="88" s="1"/>
  <c r="Q73" i="88" s="1"/>
  <c r="M73" i="88"/>
  <c r="L76" i="77"/>
  <c r="C77" i="77"/>
  <c r="R70" i="77"/>
  <c r="H74" i="77"/>
  <c r="K73" i="77"/>
  <c r="N73" i="77" s="1"/>
  <c r="Q71" i="77"/>
  <c r="T71" i="77"/>
  <c r="O72" i="77"/>
  <c r="S72" i="77"/>
  <c r="P71" i="135"/>
  <c r="N71" i="135"/>
  <c r="O71" i="135" s="1"/>
  <c r="M72" i="135"/>
  <c r="L116" i="95"/>
  <c r="H117" i="95"/>
  <c r="E80" i="147"/>
  <c r="F79" i="147"/>
  <c r="K79" i="147" s="1"/>
  <c r="F50" i="113"/>
  <c r="G50" i="113" s="1"/>
  <c r="M72" i="133"/>
  <c r="O72" i="133"/>
  <c r="H76" i="135"/>
  <c r="L76" i="135" s="1"/>
  <c r="D74" i="133"/>
  <c r="E73" i="133"/>
  <c r="H124" i="112"/>
  <c r="D126" i="113" s="1"/>
  <c r="P76" i="95"/>
  <c r="F77" i="95"/>
  <c r="G76" i="95"/>
  <c r="K76" i="95" s="1"/>
  <c r="K46" i="112"/>
  <c r="I47" i="112" s="1"/>
  <c r="C49" i="113" s="1"/>
  <c r="H49" i="113" s="1"/>
  <c r="B49" i="113" s="1"/>
  <c r="I75" i="135"/>
  <c r="J74" i="135"/>
  <c r="K74" i="135" s="1"/>
  <c r="I92" i="95"/>
  <c r="J91" i="95"/>
  <c r="L73" i="133"/>
  <c r="G74" i="133"/>
  <c r="H73" i="133"/>
  <c r="I72" i="133"/>
  <c r="J72" i="133" s="1"/>
  <c r="H77" i="134"/>
  <c r="I76" i="134"/>
  <c r="J76" i="134" s="1"/>
  <c r="L91" i="111"/>
  <c r="E92" i="111"/>
  <c r="D93" i="93"/>
  <c r="E92" i="93"/>
  <c r="G78" i="134"/>
  <c r="K78" i="134" s="1"/>
  <c r="L73" i="134"/>
  <c r="K4" i="134" s="1"/>
  <c r="M72" i="134"/>
  <c r="N72" i="134" s="1"/>
  <c r="O72" i="134"/>
  <c r="E76" i="135"/>
  <c r="F75" i="135"/>
  <c r="I49" i="113"/>
  <c r="E78" i="134"/>
  <c r="F77" i="134"/>
  <c r="N71" i="133"/>
  <c r="P78" i="147" l="1"/>
  <c r="I81" i="147"/>
  <c r="J80" i="147"/>
  <c r="B157" i="77"/>
  <c r="M81" i="148"/>
  <c r="N80" i="148"/>
  <c r="F81" i="148"/>
  <c r="E82" i="148"/>
  <c r="I80" i="148"/>
  <c r="P79" i="148"/>
  <c r="G75" i="133"/>
  <c r="M85" i="95"/>
  <c r="N84" i="95"/>
  <c r="M79" i="147"/>
  <c r="P79" i="147" s="1"/>
  <c r="N78" i="147"/>
  <c r="O78" i="147" s="1"/>
  <c r="J79" i="148"/>
  <c r="K79" i="148" s="1"/>
  <c r="O79" i="148" s="1"/>
  <c r="W108" i="114"/>
  <c r="X108" i="114" s="1"/>
  <c r="O73" i="133"/>
  <c r="J111" i="114"/>
  <c r="K110" i="114"/>
  <c r="Z110" i="114" s="1"/>
  <c r="L110" i="114"/>
  <c r="M109" i="114"/>
  <c r="N109" i="114" s="1"/>
  <c r="V109" i="114" s="1"/>
  <c r="Q109" i="114"/>
  <c r="C77" i="78"/>
  <c r="F76" i="78"/>
  <c r="T72" i="78"/>
  <c r="Q72" i="78"/>
  <c r="I75" i="78"/>
  <c r="L74" i="78"/>
  <c r="S73" i="78"/>
  <c r="N73" i="78"/>
  <c r="O73" i="78" s="1"/>
  <c r="B78" i="78"/>
  <c r="K77" i="78"/>
  <c r="G113" i="114"/>
  <c r="H112" i="114"/>
  <c r="E85" i="91"/>
  <c r="G84" i="91"/>
  <c r="I82" i="91"/>
  <c r="H83" i="91"/>
  <c r="J81" i="91"/>
  <c r="N139" i="88"/>
  <c r="E140" i="88"/>
  <c r="O103" i="88"/>
  <c r="P102" i="88"/>
  <c r="M74" i="88"/>
  <c r="F75" i="88"/>
  <c r="S74" i="88"/>
  <c r="H74" i="88"/>
  <c r="L74" i="88" s="1"/>
  <c r="Q74" i="88" s="1"/>
  <c r="C78" i="77"/>
  <c r="L77" i="77"/>
  <c r="K74" i="77"/>
  <c r="N74" i="77" s="1"/>
  <c r="H75" i="77"/>
  <c r="Q72" i="77"/>
  <c r="T72" i="77"/>
  <c r="S73" i="77"/>
  <c r="O73" i="77"/>
  <c r="R71" i="77"/>
  <c r="P72" i="135"/>
  <c r="N72" i="135"/>
  <c r="O72" i="135" s="1"/>
  <c r="M73" i="135"/>
  <c r="L117" i="95"/>
  <c r="H118" i="95"/>
  <c r="E81" i="147"/>
  <c r="F80" i="147"/>
  <c r="M73" i="133"/>
  <c r="E77" i="135"/>
  <c r="F76" i="135"/>
  <c r="G79" i="134"/>
  <c r="K79" i="134" s="1"/>
  <c r="D94" i="93"/>
  <c r="E93" i="93"/>
  <c r="L92" i="111"/>
  <c r="E93" i="111"/>
  <c r="H78" i="134"/>
  <c r="I77" i="134"/>
  <c r="J77" i="134" s="1"/>
  <c r="L74" i="133"/>
  <c r="I93" i="95"/>
  <c r="J92" i="95"/>
  <c r="O76" i="95"/>
  <c r="P77" i="95"/>
  <c r="F78" i="95"/>
  <c r="G77" i="95"/>
  <c r="K77" i="95" s="1"/>
  <c r="O77" i="95" s="1"/>
  <c r="H77" i="135"/>
  <c r="F51" i="113"/>
  <c r="G51" i="113" s="1"/>
  <c r="E79" i="134"/>
  <c r="F78" i="134"/>
  <c r="L74" i="134"/>
  <c r="M73" i="134"/>
  <c r="N73" i="134" s="1"/>
  <c r="O73" i="134"/>
  <c r="H125" i="112"/>
  <c r="D127" i="113" s="1"/>
  <c r="H74" i="133"/>
  <c r="I73" i="133"/>
  <c r="J73" i="133" s="1"/>
  <c r="I76" i="135"/>
  <c r="J75" i="135"/>
  <c r="K75" i="135" s="1"/>
  <c r="J47" i="112"/>
  <c r="J49" i="113"/>
  <c r="D75" i="133"/>
  <c r="E74" i="133"/>
  <c r="N72" i="133"/>
  <c r="I50" i="113"/>
  <c r="K80" i="147" l="1"/>
  <c r="I82" i="147"/>
  <c r="J81" i="147"/>
  <c r="L77" i="135"/>
  <c r="H78" i="135"/>
  <c r="D43" i="159" s="1"/>
  <c r="B158" i="77"/>
  <c r="E83" i="148"/>
  <c r="F82" i="148"/>
  <c r="M82" i="148"/>
  <c r="N81" i="148"/>
  <c r="I81" i="148"/>
  <c r="J80" i="148"/>
  <c r="K80" i="148" s="1"/>
  <c r="O80" i="148" s="1"/>
  <c r="P80" i="148"/>
  <c r="O74" i="133"/>
  <c r="G76" i="133"/>
  <c r="L75" i="133"/>
  <c r="M86" i="95"/>
  <c r="N85" i="95"/>
  <c r="M80" i="147"/>
  <c r="N79" i="147"/>
  <c r="O79" i="147" s="1"/>
  <c r="W109" i="114"/>
  <c r="X109" i="114" s="1"/>
  <c r="Y109" i="114"/>
  <c r="Q73" i="78"/>
  <c r="R73" i="78" s="1"/>
  <c r="J82" i="91"/>
  <c r="M110" i="114"/>
  <c r="N110" i="114" s="1"/>
  <c r="V110" i="114" s="1"/>
  <c r="Q110" i="114"/>
  <c r="J112" i="114"/>
  <c r="L111" i="114"/>
  <c r="K111" i="114"/>
  <c r="Z111" i="114" s="1"/>
  <c r="L75" i="78"/>
  <c r="I76" i="78"/>
  <c r="R72" i="78"/>
  <c r="F77" i="78"/>
  <c r="C78" i="78"/>
  <c r="T73" i="78"/>
  <c r="B79" i="78"/>
  <c r="K78" i="78"/>
  <c r="S74" i="78"/>
  <c r="N74" i="78"/>
  <c r="O74" i="78" s="1"/>
  <c r="G114" i="114"/>
  <c r="H113" i="114"/>
  <c r="G85" i="91"/>
  <c r="E86" i="91"/>
  <c r="H84" i="91"/>
  <c r="I83" i="91"/>
  <c r="E141" i="88"/>
  <c r="N140" i="88"/>
  <c r="O104" i="88"/>
  <c r="P103" i="88"/>
  <c r="H75" i="88"/>
  <c r="L75" i="88" s="1"/>
  <c r="Q75" i="88" s="1"/>
  <c r="M75" i="88"/>
  <c r="F76" i="88"/>
  <c r="S75" i="88"/>
  <c r="C79" i="77"/>
  <c r="L78" i="77"/>
  <c r="O74" i="77"/>
  <c r="S74" i="77"/>
  <c r="R72" i="77"/>
  <c r="K75" i="77"/>
  <c r="N75" i="77" s="1"/>
  <c r="H76" i="77"/>
  <c r="Q73" i="77"/>
  <c r="T73" i="77"/>
  <c r="N73" i="135"/>
  <c r="O73" i="135" s="1"/>
  <c r="P73" i="135"/>
  <c r="M74" i="135"/>
  <c r="L118" i="95"/>
  <c r="H119" i="95"/>
  <c r="E82" i="147"/>
  <c r="F81" i="147"/>
  <c r="K81" i="147" s="1"/>
  <c r="M74" i="133"/>
  <c r="K47" i="112"/>
  <c r="I48" i="112" s="1"/>
  <c r="C50" i="113" s="1"/>
  <c r="H50" i="113" s="1"/>
  <c r="B50" i="113" s="1"/>
  <c r="H75" i="133"/>
  <c r="I74" i="133"/>
  <c r="J74" i="133" s="1"/>
  <c r="L75" i="134"/>
  <c r="M74" i="134"/>
  <c r="N74" i="134" s="1"/>
  <c r="O74" i="134"/>
  <c r="F52" i="113"/>
  <c r="F79" i="95"/>
  <c r="P78" i="95"/>
  <c r="G78" i="95"/>
  <c r="K78" i="95" s="1"/>
  <c r="O78" i="95" s="1"/>
  <c r="H126" i="112"/>
  <c r="D128" i="113" s="1"/>
  <c r="G80" i="134"/>
  <c r="K80" i="134" s="1"/>
  <c r="D76" i="133"/>
  <c r="E75" i="133"/>
  <c r="I77" i="135"/>
  <c r="J76" i="135"/>
  <c r="K76" i="135" s="1"/>
  <c r="E80" i="134"/>
  <c r="F79" i="134"/>
  <c r="I51" i="113"/>
  <c r="I94" i="95"/>
  <c r="J93" i="95"/>
  <c r="H79" i="134"/>
  <c r="I78" i="134"/>
  <c r="J78" i="134" s="1"/>
  <c r="L93" i="111"/>
  <c r="E94" i="111"/>
  <c r="D95" i="93"/>
  <c r="E94" i="93"/>
  <c r="E78" i="135"/>
  <c r="F77" i="135"/>
  <c r="N73" i="133"/>
  <c r="O75" i="133" l="1"/>
  <c r="F43" i="159"/>
  <c r="D42" i="159"/>
  <c r="J82" i="147"/>
  <c r="I83" i="147"/>
  <c r="B159" i="77"/>
  <c r="M81" i="147"/>
  <c r="P80" i="147"/>
  <c r="F82" i="147"/>
  <c r="E83" i="147"/>
  <c r="M83" i="148"/>
  <c r="N82" i="148"/>
  <c r="E84" i="148"/>
  <c r="F83" i="148"/>
  <c r="I82" i="148"/>
  <c r="P81" i="148"/>
  <c r="J81" i="148"/>
  <c r="K81" i="148" s="1"/>
  <c r="O81" i="148" s="1"/>
  <c r="N86" i="95"/>
  <c r="M87" i="95"/>
  <c r="N80" i="147"/>
  <c r="O80" i="147" s="1"/>
  <c r="Y110" i="114"/>
  <c r="W110" i="114"/>
  <c r="X110" i="114" s="1"/>
  <c r="J83" i="91"/>
  <c r="J113" i="114"/>
  <c r="L112" i="114"/>
  <c r="K112" i="114"/>
  <c r="Z112" i="114" s="1"/>
  <c r="M111" i="114"/>
  <c r="N111" i="114" s="1"/>
  <c r="V111" i="114" s="1"/>
  <c r="Y111" i="114" s="1"/>
  <c r="Q111" i="114"/>
  <c r="Q74" i="78"/>
  <c r="T74" i="78"/>
  <c r="L76" i="78"/>
  <c r="I77" i="78"/>
  <c r="B80" i="78"/>
  <c r="K79" i="78"/>
  <c r="F78" i="78"/>
  <c r="C79" i="78"/>
  <c r="S75" i="78"/>
  <c r="N75" i="78"/>
  <c r="O75" i="78" s="1"/>
  <c r="H114" i="114"/>
  <c r="G115" i="114"/>
  <c r="E87" i="91"/>
  <c r="G86" i="91"/>
  <c r="H85" i="91"/>
  <c r="I84" i="91"/>
  <c r="N141" i="88"/>
  <c r="E142" i="88"/>
  <c r="O105" i="88"/>
  <c r="P104" i="88"/>
  <c r="F77" i="88"/>
  <c r="M76" i="88"/>
  <c r="H76" i="88"/>
  <c r="L76" i="88" s="1"/>
  <c r="Q76" i="88" s="1"/>
  <c r="S76" i="88"/>
  <c r="L79" i="77"/>
  <c r="C80" i="77"/>
  <c r="R73" i="77"/>
  <c r="S75" i="77"/>
  <c r="O75" i="77"/>
  <c r="T74" i="77"/>
  <c r="Q74" i="77"/>
  <c r="H77" i="77"/>
  <c r="K76" i="77"/>
  <c r="N76" i="77" s="1"/>
  <c r="N74" i="135"/>
  <c r="O74" i="135" s="1"/>
  <c r="P74" i="135"/>
  <c r="M75" i="135"/>
  <c r="L119" i="95"/>
  <c r="H120" i="95"/>
  <c r="J50" i="113"/>
  <c r="M75" i="133"/>
  <c r="E79" i="135"/>
  <c r="F78" i="135"/>
  <c r="D96" i="93"/>
  <c r="E95" i="93"/>
  <c r="E81" i="134"/>
  <c r="F80" i="134"/>
  <c r="I78" i="135"/>
  <c r="J77" i="135"/>
  <c r="K77" i="135" s="1"/>
  <c r="L76" i="133"/>
  <c r="I52" i="113"/>
  <c r="E95" i="111"/>
  <c r="L94" i="111"/>
  <c r="H127" i="112"/>
  <c r="D129" i="113" s="1"/>
  <c r="H80" i="134"/>
  <c r="I79" i="134"/>
  <c r="J79" i="134" s="1"/>
  <c r="I95" i="95"/>
  <c r="J94" i="95"/>
  <c r="D77" i="133"/>
  <c r="E76" i="133"/>
  <c r="G81" i="134"/>
  <c r="K81" i="134" s="1"/>
  <c r="P79" i="95"/>
  <c r="F80" i="95"/>
  <c r="G79" i="95"/>
  <c r="K79" i="95" s="1"/>
  <c r="O79" i="95" s="1"/>
  <c r="G52" i="113"/>
  <c r="L76" i="134"/>
  <c r="M75" i="134"/>
  <c r="N75" i="134" s="1"/>
  <c r="O75" i="134"/>
  <c r="H76" i="133"/>
  <c r="I75" i="133"/>
  <c r="J75" i="133" s="1"/>
  <c r="J48" i="112"/>
  <c r="N74" i="133"/>
  <c r="K82" i="147" l="1"/>
  <c r="O76" i="133"/>
  <c r="F42" i="159"/>
  <c r="B160" i="77"/>
  <c r="M82" i="147"/>
  <c r="P81" i="147"/>
  <c r="I84" i="147"/>
  <c r="J83" i="147"/>
  <c r="E84" i="147"/>
  <c r="F83" i="147"/>
  <c r="N83" i="148"/>
  <c r="M84" i="148"/>
  <c r="E85" i="148"/>
  <c r="F84" i="148"/>
  <c r="I83" i="148"/>
  <c r="P82" i="148"/>
  <c r="J82" i="148"/>
  <c r="K82" i="148" s="1"/>
  <c r="O82" i="148" s="1"/>
  <c r="M88" i="95"/>
  <c r="N87" i="95"/>
  <c r="N81" i="147"/>
  <c r="O81" i="147" s="1"/>
  <c r="N82" i="147"/>
  <c r="O82" i="147" s="1"/>
  <c r="W111" i="114"/>
  <c r="X111" i="114" s="1"/>
  <c r="J84" i="91"/>
  <c r="Q112" i="114"/>
  <c r="M112" i="114"/>
  <c r="N112" i="114" s="1"/>
  <c r="V112" i="114" s="1"/>
  <c r="W112" i="114" s="1"/>
  <c r="J114" i="114"/>
  <c r="L113" i="114"/>
  <c r="K113" i="114"/>
  <c r="Z113" i="114" s="1"/>
  <c r="T75" i="78"/>
  <c r="Q75" i="78"/>
  <c r="K80" i="78"/>
  <c r="B81" i="78"/>
  <c r="R74" i="78"/>
  <c r="C80" i="78"/>
  <c r="F79" i="78"/>
  <c r="I78" i="78"/>
  <c r="L77" i="78"/>
  <c r="S76" i="78"/>
  <c r="N76" i="78"/>
  <c r="O76" i="78" s="1"/>
  <c r="G116" i="114"/>
  <c r="H115" i="114"/>
  <c r="H86" i="91"/>
  <c r="I85" i="91"/>
  <c r="G87" i="91"/>
  <c r="E88" i="91"/>
  <c r="N142" i="88"/>
  <c r="E143" i="88"/>
  <c r="P105" i="88"/>
  <c r="O106" i="88"/>
  <c r="S77" i="88"/>
  <c r="F78" i="88"/>
  <c r="M77" i="88"/>
  <c r="H77" i="88"/>
  <c r="L77" i="88" s="1"/>
  <c r="Q77" i="88" s="1"/>
  <c r="C81" i="77"/>
  <c r="L80" i="77"/>
  <c r="S76" i="77"/>
  <c r="O76" i="77"/>
  <c r="Q75" i="77"/>
  <c r="T75" i="77"/>
  <c r="H78" i="77"/>
  <c r="K77" i="77"/>
  <c r="N77" i="77" s="1"/>
  <c r="R74" i="77"/>
  <c r="P75" i="135"/>
  <c r="N75" i="135"/>
  <c r="O75" i="135" s="1"/>
  <c r="M76" i="135"/>
  <c r="H121" i="95"/>
  <c r="L121" i="95" s="1"/>
  <c r="L120" i="95"/>
  <c r="M76" i="133"/>
  <c r="K48" i="112"/>
  <c r="I49" i="112" s="1"/>
  <c r="C51" i="113" s="1"/>
  <c r="H51" i="113" s="1"/>
  <c r="H77" i="133"/>
  <c r="O77" i="133" s="1"/>
  <c r="I76" i="133"/>
  <c r="J76" i="133" s="1"/>
  <c r="L77" i="134"/>
  <c r="M76" i="134"/>
  <c r="N76" i="134" s="1"/>
  <c r="O76" i="134"/>
  <c r="F53" i="113"/>
  <c r="F81" i="95"/>
  <c r="P80" i="95"/>
  <c r="G80" i="95"/>
  <c r="K80" i="95" s="1"/>
  <c r="O80" i="95" s="1"/>
  <c r="G82" i="134"/>
  <c r="K82" i="134" s="1"/>
  <c r="I96" i="95"/>
  <c r="J95" i="95"/>
  <c r="H81" i="134"/>
  <c r="I80" i="134"/>
  <c r="J80" i="134" s="1"/>
  <c r="L95" i="111"/>
  <c r="E96" i="111"/>
  <c r="E82" i="134"/>
  <c r="F81" i="134"/>
  <c r="D97" i="93"/>
  <c r="E96" i="93"/>
  <c r="D78" i="133"/>
  <c r="E77" i="133"/>
  <c r="H128" i="112"/>
  <c r="D130" i="113" s="1"/>
  <c r="L77" i="133"/>
  <c r="I79" i="135"/>
  <c r="J78" i="135"/>
  <c r="K78" i="135" s="1"/>
  <c r="E80" i="135"/>
  <c r="F79" i="135"/>
  <c r="N75" i="133"/>
  <c r="K83" i="147" l="1"/>
  <c r="E85" i="147"/>
  <c r="F84" i="147"/>
  <c r="I85" i="147"/>
  <c r="J84" i="147"/>
  <c r="M83" i="147"/>
  <c r="P82" i="147"/>
  <c r="B161" i="77"/>
  <c r="N84" i="148"/>
  <c r="M85" i="148"/>
  <c r="E86" i="148"/>
  <c r="F85" i="148"/>
  <c r="I84" i="148"/>
  <c r="P83" i="148"/>
  <c r="J83" i="148"/>
  <c r="K83" i="148" s="1"/>
  <c r="O83" i="148" s="1"/>
  <c r="M89" i="95"/>
  <c r="N88" i="95"/>
  <c r="Y112" i="114"/>
  <c r="J85" i="91"/>
  <c r="Q113" i="114"/>
  <c r="M113" i="114"/>
  <c r="N113" i="114" s="1"/>
  <c r="V113" i="114" s="1"/>
  <c r="Y113" i="114" s="1"/>
  <c r="L114" i="114"/>
  <c r="K114" i="114"/>
  <c r="Z114" i="114" s="1"/>
  <c r="J115" i="114"/>
  <c r="X112" i="114"/>
  <c r="S77" i="78"/>
  <c r="N77" i="78"/>
  <c r="O77" i="78" s="1"/>
  <c r="L78" i="78"/>
  <c r="I79" i="78"/>
  <c r="R75" i="78"/>
  <c r="T76" i="78"/>
  <c r="Q76" i="78"/>
  <c r="K81" i="78"/>
  <c r="B82" i="78"/>
  <c r="C81" i="78"/>
  <c r="F80" i="78"/>
  <c r="H116" i="114"/>
  <c r="G117" i="114"/>
  <c r="H87" i="91"/>
  <c r="I86" i="91"/>
  <c r="G88" i="91"/>
  <c r="E89" i="91"/>
  <c r="E144" i="88"/>
  <c r="N143" i="88"/>
  <c r="P106" i="88"/>
  <c r="O107" i="88"/>
  <c r="I79" i="88"/>
  <c r="F79" i="88"/>
  <c r="S78" i="88"/>
  <c r="M78" i="88"/>
  <c r="H78" i="88"/>
  <c r="L78" i="88" s="1"/>
  <c r="Q78" i="88" s="1"/>
  <c r="L81" i="77"/>
  <c r="C82" i="77"/>
  <c r="O77" i="77"/>
  <c r="S77" i="77"/>
  <c r="Q76" i="77"/>
  <c r="T76" i="77"/>
  <c r="H79" i="77"/>
  <c r="K78" i="77"/>
  <c r="N78" i="77" s="1"/>
  <c r="R75" i="77"/>
  <c r="P76" i="135"/>
  <c r="N76" i="135"/>
  <c r="O76" i="135" s="1"/>
  <c r="M77" i="135"/>
  <c r="H122" i="95"/>
  <c r="M77" i="133"/>
  <c r="D98" i="93"/>
  <c r="E97" i="93"/>
  <c r="H129" i="112"/>
  <c r="D131" i="113" s="1"/>
  <c r="I97" i="95"/>
  <c r="J96" i="95"/>
  <c r="G83" i="134"/>
  <c r="K83" i="134" s="1"/>
  <c r="F82" i="95"/>
  <c r="P81" i="95"/>
  <c r="G81" i="95"/>
  <c r="K81" i="95" s="1"/>
  <c r="O81" i="95" s="1"/>
  <c r="I53" i="113"/>
  <c r="L78" i="134"/>
  <c r="M77" i="134"/>
  <c r="N77" i="134" s="1"/>
  <c r="O77" i="134"/>
  <c r="B51" i="113"/>
  <c r="J51" i="113"/>
  <c r="E81" i="135"/>
  <c r="F80" i="135"/>
  <c r="I80" i="135"/>
  <c r="J79" i="135"/>
  <c r="K79" i="135" s="1"/>
  <c r="L78" i="133"/>
  <c r="D79" i="133"/>
  <c r="E78" i="133"/>
  <c r="E83" i="134"/>
  <c r="F82" i="134"/>
  <c r="E97" i="111"/>
  <c r="L96" i="111"/>
  <c r="H82" i="134"/>
  <c r="I81" i="134"/>
  <c r="J81" i="134" s="1"/>
  <c r="G53" i="113"/>
  <c r="H78" i="133"/>
  <c r="O78" i="133" s="1"/>
  <c r="I77" i="133"/>
  <c r="J77" i="133" s="1"/>
  <c r="J49" i="112"/>
  <c r="N76" i="133"/>
  <c r="K84" i="147" l="1"/>
  <c r="B162" i="77"/>
  <c r="I86" i="147"/>
  <c r="J85" i="147"/>
  <c r="E86" i="147"/>
  <c r="F85" i="147"/>
  <c r="M84" i="147"/>
  <c r="N83" i="147"/>
  <c r="O83" i="147" s="1"/>
  <c r="P83" i="147"/>
  <c r="L122" i="95"/>
  <c r="N85" i="148"/>
  <c r="M86" i="148"/>
  <c r="E87" i="148"/>
  <c r="F86" i="148"/>
  <c r="I85" i="148"/>
  <c r="P84" i="148"/>
  <c r="J84" i="148"/>
  <c r="K84" i="148" s="1"/>
  <c r="O84" i="148" s="1"/>
  <c r="N89" i="95"/>
  <c r="M90" i="95"/>
  <c r="J86" i="91"/>
  <c r="W113" i="114"/>
  <c r="M114" i="114"/>
  <c r="N114" i="114" s="1"/>
  <c r="V114" i="114" s="1"/>
  <c r="Q114" i="114"/>
  <c r="K115" i="114"/>
  <c r="Z115" i="114" s="1"/>
  <c r="J116" i="114"/>
  <c r="L115" i="114"/>
  <c r="K82" i="78"/>
  <c r="B83" i="78"/>
  <c r="I80" i="78"/>
  <c r="L79" i="78"/>
  <c r="N78" i="78"/>
  <c r="O78" i="78" s="1"/>
  <c r="S78" i="78"/>
  <c r="R76" i="78"/>
  <c r="Q77" i="78"/>
  <c r="T77" i="78"/>
  <c r="F81" i="78"/>
  <c r="C82" i="78"/>
  <c r="H117" i="114"/>
  <c r="G118" i="114"/>
  <c r="I87" i="91"/>
  <c r="H88" i="91"/>
  <c r="G89" i="91"/>
  <c r="E90" i="91"/>
  <c r="J79" i="88"/>
  <c r="K79" i="88" s="1"/>
  <c r="T79" i="88"/>
  <c r="E145" i="88"/>
  <c r="N144" i="88"/>
  <c r="P107" i="88"/>
  <c r="O108" i="88"/>
  <c r="H79" i="88"/>
  <c r="F80" i="88"/>
  <c r="I80" i="88"/>
  <c r="C83" i="77"/>
  <c r="L82" i="77"/>
  <c r="O78" i="77"/>
  <c r="S78" i="77"/>
  <c r="K79" i="77"/>
  <c r="N79" i="77" s="1"/>
  <c r="H80" i="77"/>
  <c r="R76" i="77"/>
  <c r="Q77" i="77"/>
  <c r="T77" i="77"/>
  <c r="N77" i="135"/>
  <c r="O77" i="135" s="1"/>
  <c r="P77" i="135"/>
  <c r="M78" i="135"/>
  <c r="H123" i="95"/>
  <c r="L123" i="95" s="1"/>
  <c r="M78" i="133"/>
  <c r="H79" i="133"/>
  <c r="I78" i="133"/>
  <c r="J78" i="133" s="1"/>
  <c r="L97" i="111"/>
  <c r="E98" i="111"/>
  <c r="D80" i="133"/>
  <c r="E79" i="133"/>
  <c r="I81" i="135"/>
  <c r="J80" i="135"/>
  <c r="K80" i="135" s="1"/>
  <c r="E82" i="135"/>
  <c r="F81" i="135"/>
  <c r="L79" i="134"/>
  <c r="M78" i="134"/>
  <c r="N78" i="134" s="1"/>
  <c r="O78" i="134"/>
  <c r="F83" i="95"/>
  <c r="P82" i="95"/>
  <c r="G82" i="95"/>
  <c r="K82" i="95" s="1"/>
  <c r="O82" i="95" s="1"/>
  <c r="G84" i="134"/>
  <c r="K84" i="134" s="1"/>
  <c r="I98" i="95"/>
  <c r="J97" i="95"/>
  <c r="K49" i="112"/>
  <c r="I50" i="112" s="1"/>
  <c r="C52" i="113" s="1"/>
  <c r="H52" i="113" s="1"/>
  <c r="B52" i="113" s="1"/>
  <c r="F54" i="113"/>
  <c r="G54" i="113" s="1"/>
  <c r="H83" i="134"/>
  <c r="I82" i="134"/>
  <c r="J82" i="134" s="1"/>
  <c r="H130" i="112"/>
  <c r="D132" i="113" s="1"/>
  <c r="E84" i="134"/>
  <c r="F83" i="134"/>
  <c r="L79" i="133"/>
  <c r="D99" i="93"/>
  <c r="E98" i="93"/>
  <c r="N77" i="133"/>
  <c r="O79" i="133" l="1"/>
  <c r="K85" i="147"/>
  <c r="I87" i="147"/>
  <c r="J86" i="147"/>
  <c r="M85" i="147"/>
  <c r="N84" i="147"/>
  <c r="O84" i="147" s="1"/>
  <c r="P84" i="147"/>
  <c r="E87" i="147"/>
  <c r="F86" i="147"/>
  <c r="B163" i="77"/>
  <c r="B164" i="77" s="1"/>
  <c r="B165" i="77" s="1"/>
  <c r="B166" i="77" s="1"/>
  <c r="B167" i="77" s="1"/>
  <c r="B168" i="77" s="1"/>
  <c r="B169" i="77" s="1"/>
  <c r="B170" i="77" s="1"/>
  <c r="B171" i="77" s="1"/>
  <c r="B172" i="77" s="1"/>
  <c r="B173" i="77" s="1"/>
  <c r="B174" i="77" s="1"/>
  <c r="B175" i="77" s="1"/>
  <c r="B176" i="77" s="1"/>
  <c r="N86" i="148"/>
  <c r="M87" i="148"/>
  <c r="F87" i="148"/>
  <c r="E88" i="148"/>
  <c r="I86" i="148"/>
  <c r="P85" i="148"/>
  <c r="J85" i="148"/>
  <c r="K85" i="148" s="1"/>
  <c r="O85" i="148" s="1"/>
  <c r="M91" i="95"/>
  <c r="N90" i="95"/>
  <c r="W114" i="114"/>
  <c r="X114" i="114" s="1"/>
  <c r="M79" i="88"/>
  <c r="J80" i="88"/>
  <c r="S80" i="88" s="1"/>
  <c r="L79" i="88"/>
  <c r="Q79" i="88" s="1"/>
  <c r="S79" i="88"/>
  <c r="J87" i="91"/>
  <c r="Y114" i="114"/>
  <c r="X113" i="114"/>
  <c r="Q115" i="114"/>
  <c r="M115" i="114"/>
  <c r="N115" i="114" s="1"/>
  <c r="V115" i="114" s="1"/>
  <c r="L116" i="114"/>
  <c r="J117" i="114"/>
  <c r="K116" i="114"/>
  <c r="Z116" i="114" s="1"/>
  <c r="S79" i="78"/>
  <c r="N79" i="78"/>
  <c r="O79" i="78" s="1"/>
  <c r="L80" i="78"/>
  <c r="I81" i="78"/>
  <c r="C83" i="78"/>
  <c r="F82" i="78"/>
  <c r="R77" i="78"/>
  <c r="B84" i="78"/>
  <c r="K83" i="78"/>
  <c r="Q78" i="78"/>
  <c r="T78" i="78"/>
  <c r="H118" i="114"/>
  <c r="G119" i="114"/>
  <c r="G90" i="91"/>
  <c r="E91" i="91"/>
  <c r="H89" i="91"/>
  <c r="I88" i="91"/>
  <c r="E146" i="88"/>
  <c r="N145" i="88"/>
  <c r="T80" i="88"/>
  <c r="P108" i="88"/>
  <c r="O109" i="88"/>
  <c r="F81" i="88"/>
  <c r="I81" i="88"/>
  <c r="H80" i="88"/>
  <c r="C84" i="77"/>
  <c r="L83" i="77"/>
  <c r="S79" i="77"/>
  <c r="O79" i="77"/>
  <c r="R77" i="77"/>
  <c r="K80" i="77"/>
  <c r="N80" i="77" s="1"/>
  <c r="H81" i="77"/>
  <c r="T78" i="77"/>
  <c r="Q78" i="77"/>
  <c r="P78" i="135"/>
  <c r="N78" i="135"/>
  <c r="O78" i="135" s="1"/>
  <c r="M79" i="135"/>
  <c r="H124" i="95"/>
  <c r="L124" i="95" s="1"/>
  <c r="M79" i="133"/>
  <c r="L80" i="133"/>
  <c r="E85" i="134"/>
  <c r="F84" i="134"/>
  <c r="F55" i="113"/>
  <c r="G55" i="113" s="1"/>
  <c r="I99" i="95"/>
  <c r="J98" i="95"/>
  <c r="L80" i="134"/>
  <c r="M79" i="134"/>
  <c r="N79" i="134" s="1"/>
  <c r="O79" i="134"/>
  <c r="D81" i="133"/>
  <c r="E80" i="133"/>
  <c r="H131" i="112"/>
  <c r="D133" i="113" s="1"/>
  <c r="H80" i="133"/>
  <c r="O80" i="133" s="1"/>
  <c r="I79" i="133"/>
  <c r="J79" i="133" s="1"/>
  <c r="N78" i="133"/>
  <c r="D100" i="93"/>
  <c r="E99" i="93"/>
  <c r="H84" i="134"/>
  <c r="I83" i="134"/>
  <c r="J83" i="134" s="1"/>
  <c r="I54" i="113"/>
  <c r="J50" i="112"/>
  <c r="G85" i="134"/>
  <c r="F84" i="95"/>
  <c r="P83" i="95"/>
  <c r="G83" i="95"/>
  <c r="K83" i="95" s="1"/>
  <c r="O83" i="95" s="1"/>
  <c r="J52" i="113"/>
  <c r="E83" i="135"/>
  <c r="F82" i="135"/>
  <c r="I82" i="135"/>
  <c r="J81" i="135"/>
  <c r="K81" i="135" s="1"/>
  <c r="E99" i="111"/>
  <c r="L98" i="111"/>
  <c r="K86" i="147" l="1"/>
  <c r="K85" i="134"/>
  <c r="D44" i="159"/>
  <c r="E88" i="147"/>
  <c r="F87" i="147"/>
  <c r="I88" i="147"/>
  <c r="J87" i="147"/>
  <c r="M86" i="147"/>
  <c r="N85" i="147"/>
  <c r="O85" i="147" s="1"/>
  <c r="P85" i="147"/>
  <c r="N87" i="148"/>
  <c r="M88" i="148"/>
  <c r="F88" i="148"/>
  <c r="E89" i="148"/>
  <c r="I87" i="148"/>
  <c r="I88" i="148" s="1"/>
  <c r="P86" i="148"/>
  <c r="J86" i="148"/>
  <c r="K86" i="148" s="1"/>
  <c r="O86" i="148" s="1"/>
  <c r="N91" i="95"/>
  <c r="M92" i="95"/>
  <c r="M80" i="88"/>
  <c r="K80" i="88"/>
  <c r="L80" i="88" s="1"/>
  <c r="Q80" i="88" s="1"/>
  <c r="J81" i="88"/>
  <c r="M81" i="88" s="1"/>
  <c r="J88" i="91"/>
  <c r="W115" i="114"/>
  <c r="X115" i="114" s="1"/>
  <c r="Y115" i="114"/>
  <c r="K117" i="114"/>
  <c r="Z117" i="114" s="1"/>
  <c r="L117" i="114"/>
  <c r="J118" i="114"/>
  <c r="Q116" i="114"/>
  <c r="M116" i="114"/>
  <c r="N116" i="114" s="1"/>
  <c r="V116" i="114" s="1"/>
  <c r="R78" i="78"/>
  <c r="L81" i="78"/>
  <c r="I82" i="78"/>
  <c r="S80" i="78"/>
  <c r="N80" i="78"/>
  <c r="O80" i="78" s="1"/>
  <c r="Q79" i="78"/>
  <c r="T79" i="78"/>
  <c r="B85" i="78"/>
  <c r="K84" i="78"/>
  <c r="F83" i="78"/>
  <c r="C84" i="78"/>
  <c r="G120" i="114"/>
  <c r="H119" i="114"/>
  <c r="I89" i="91"/>
  <c r="H90" i="91"/>
  <c r="E92" i="91"/>
  <c r="G91" i="91"/>
  <c r="E147" i="88"/>
  <c r="N146" i="88"/>
  <c r="T81" i="88"/>
  <c r="P109" i="88"/>
  <c r="O110" i="88"/>
  <c r="I82" i="88"/>
  <c r="H81" i="88"/>
  <c r="F82" i="88"/>
  <c r="C85" i="77"/>
  <c r="L84" i="77"/>
  <c r="R78" i="77"/>
  <c r="H82" i="77"/>
  <c r="K81" i="77"/>
  <c r="N81" i="77" s="1"/>
  <c r="Q79" i="77"/>
  <c r="T79" i="77"/>
  <c r="O80" i="77"/>
  <c r="S80" i="77"/>
  <c r="P79" i="135"/>
  <c r="N79" i="135"/>
  <c r="O79" i="135" s="1"/>
  <c r="M80" i="135"/>
  <c r="H125" i="95"/>
  <c r="L125" i="95" s="1"/>
  <c r="M80" i="133"/>
  <c r="E100" i="111"/>
  <c r="L99" i="111"/>
  <c r="I83" i="135"/>
  <c r="J82" i="135"/>
  <c r="K82" i="135" s="1"/>
  <c r="E84" i="135"/>
  <c r="F83" i="135"/>
  <c r="H132" i="112"/>
  <c r="D134" i="113" s="1"/>
  <c r="K50" i="112"/>
  <c r="I51" i="112" s="1"/>
  <c r="C53" i="113" s="1"/>
  <c r="H53" i="113" s="1"/>
  <c r="B53" i="113" s="1"/>
  <c r="H85" i="134"/>
  <c r="I84" i="134"/>
  <c r="J84" i="134" s="1"/>
  <c r="D101" i="93"/>
  <c r="E100" i="93"/>
  <c r="D82" i="133"/>
  <c r="E81" i="133"/>
  <c r="I100" i="95"/>
  <c r="J99" i="95"/>
  <c r="I55" i="113"/>
  <c r="E86" i="134"/>
  <c r="F85" i="134"/>
  <c r="L81" i="133"/>
  <c r="F85" i="95"/>
  <c r="P84" i="95"/>
  <c r="G84" i="95"/>
  <c r="K84" i="95" s="1"/>
  <c r="O84" i="95" s="1"/>
  <c r="G86" i="134"/>
  <c r="K86" i="134" s="1"/>
  <c r="H81" i="133"/>
  <c r="O81" i="133" s="1"/>
  <c r="I80" i="133"/>
  <c r="J80" i="133" s="1"/>
  <c r="L81" i="134"/>
  <c r="M80" i="134"/>
  <c r="N80" i="134" s="1"/>
  <c r="O80" i="134"/>
  <c r="F56" i="113"/>
  <c r="N79" i="133"/>
  <c r="K87" i="147" l="1"/>
  <c r="F44" i="159"/>
  <c r="S81" i="88"/>
  <c r="M87" i="147"/>
  <c r="N86" i="147"/>
  <c r="O86" i="147" s="1"/>
  <c r="P86" i="147"/>
  <c r="I89" i="147"/>
  <c r="J88" i="147"/>
  <c r="E89" i="147"/>
  <c r="F88" i="147"/>
  <c r="K81" i="88"/>
  <c r="L81" i="88" s="1"/>
  <c r="Q81" i="88" s="1"/>
  <c r="J82" i="88"/>
  <c r="S82" i="88" s="1"/>
  <c r="M89" i="148"/>
  <c r="N88" i="148"/>
  <c r="I89" i="148"/>
  <c r="J88" i="148"/>
  <c r="K88" i="148" s="1"/>
  <c r="P88" i="148"/>
  <c r="E90" i="148"/>
  <c r="F89" i="148"/>
  <c r="J87" i="148"/>
  <c r="K87" i="148" s="1"/>
  <c r="O87" i="148" s="1"/>
  <c r="P87" i="148"/>
  <c r="N92" i="95"/>
  <c r="M93" i="95"/>
  <c r="Y116" i="114"/>
  <c r="W116" i="114"/>
  <c r="X116" i="114" s="1"/>
  <c r="J89" i="91"/>
  <c r="J119" i="114"/>
  <c r="K118" i="114"/>
  <c r="Z118" i="114" s="1"/>
  <c r="L118" i="114"/>
  <c r="M117" i="114"/>
  <c r="N117" i="114" s="1"/>
  <c r="V117" i="114" s="1"/>
  <c r="Q117" i="114"/>
  <c r="I83" i="78"/>
  <c r="L82" i="78"/>
  <c r="B86" i="78"/>
  <c r="K85" i="78"/>
  <c r="R79" i="78"/>
  <c r="S81" i="78"/>
  <c r="N81" i="78"/>
  <c r="O81" i="78" s="1"/>
  <c r="F84" i="78"/>
  <c r="C85" i="78"/>
  <c r="T80" i="78"/>
  <c r="Q80" i="78"/>
  <c r="H120" i="114"/>
  <c r="G121" i="114"/>
  <c r="G92" i="91"/>
  <c r="E93" i="91"/>
  <c r="I90" i="91"/>
  <c r="H91" i="91"/>
  <c r="T82" i="88"/>
  <c r="N147" i="88"/>
  <c r="E148" i="88"/>
  <c r="P110" i="88"/>
  <c r="O111" i="88"/>
  <c r="K82" i="88"/>
  <c r="F83" i="88"/>
  <c r="I83" i="88"/>
  <c r="H82" i="88"/>
  <c r="C86" i="77"/>
  <c r="L85" i="77"/>
  <c r="O81" i="77"/>
  <c r="S81" i="77"/>
  <c r="Q80" i="77"/>
  <c r="T80" i="77"/>
  <c r="R79" i="77"/>
  <c r="K82" i="77"/>
  <c r="N82" i="77" s="1"/>
  <c r="H83" i="77"/>
  <c r="P80" i="135"/>
  <c r="N80" i="135"/>
  <c r="M81" i="135"/>
  <c r="H126" i="95"/>
  <c r="L126" i="95" s="1"/>
  <c r="J53" i="113"/>
  <c r="J54" i="113" s="1"/>
  <c r="J55" i="113" s="1"/>
  <c r="J51" i="112"/>
  <c r="K51" i="112" s="1"/>
  <c r="I52" i="112" s="1"/>
  <c r="C54" i="113" s="1"/>
  <c r="K54" i="113" s="1"/>
  <c r="M81" i="133"/>
  <c r="I56" i="113"/>
  <c r="L82" i="134"/>
  <c r="M81" i="134"/>
  <c r="N81" i="134" s="1"/>
  <c r="O81" i="134"/>
  <c r="H82" i="133"/>
  <c r="I81" i="133"/>
  <c r="J81" i="133" s="1"/>
  <c r="G87" i="134"/>
  <c r="K87" i="134" s="1"/>
  <c r="F86" i="95"/>
  <c r="P85" i="95"/>
  <c r="G85" i="95"/>
  <c r="K85" i="95" s="1"/>
  <c r="O85" i="95" s="1"/>
  <c r="L82" i="133"/>
  <c r="I101" i="95"/>
  <c r="J100" i="95"/>
  <c r="D102" i="93"/>
  <c r="E101" i="93"/>
  <c r="I84" i="135"/>
  <c r="J83" i="135"/>
  <c r="K83" i="135" s="1"/>
  <c r="E101" i="111"/>
  <c r="L100" i="111"/>
  <c r="G56" i="113"/>
  <c r="E87" i="134"/>
  <c r="F86" i="134"/>
  <c r="D83" i="133"/>
  <c r="E82" i="133"/>
  <c r="H86" i="134"/>
  <c r="I85" i="134"/>
  <c r="J85" i="134" s="1"/>
  <c r="E85" i="135"/>
  <c r="F84" i="135"/>
  <c r="H133" i="112"/>
  <c r="D135" i="113" s="1"/>
  <c r="N80" i="133"/>
  <c r="O82" i="133" l="1"/>
  <c r="J83" i="88"/>
  <c r="S83" i="88" s="1"/>
  <c r="K88" i="147"/>
  <c r="F89" i="147"/>
  <c r="E90" i="147"/>
  <c r="M82" i="88"/>
  <c r="I90" i="147"/>
  <c r="J89" i="147"/>
  <c r="M88" i="147"/>
  <c r="N87" i="147"/>
  <c r="O87" i="147" s="1"/>
  <c r="P87" i="147"/>
  <c r="J89" i="148"/>
  <c r="K89" i="148" s="1"/>
  <c r="I90" i="148"/>
  <c r="E91" i="148"/>
  <c r="F90" i="148"/>
  <c r="P89" i="148"/>
  <c r="O88" i="148"/>
  <c r="M90" i="148"/>
  <c r="N89" i="148"/>
  <c r="N93" i="95"/>
  <c r="M94" i="95"/>
  <c r="O80" i="135"/>
  <c r="Y117" i="114"/>
  <c r="W117" i="114"/>
  <c r="X117" i="114" s="1"/>
  <c r="J90" i="91"/>
  <c r="Q118" i="114"/>
  <c r="M118" i="114"/>
  <c r="N118" i="114" s="1"/>
  <c r="V118" i="114" s="1"/>
  <c r="L119" i="114"/>
  <c r="K119" i="114"/>
  <c r="Z119" i="114" s="1"/>
  <c r="J120" i="114"/>
  <c r="T81" i="78"/>
  <c r="C86" i="78"/>
  <c r="F85" i="78"/>
  <c r="B87" i="78"/>
  <c r="K86" i="78"/>
  <c r="N82" i="78"/>
  <c r="O82" i="78" s="1"/>
  <c r="S82" i="78"/>
  <c r="R80" i="78"/>
  <c r="Q81" i="78"/>
  <c r="I84" i="78"/>
  <c r="L83" i="78"/>
  <c r="G122" i="114"/>
  <c r="H121" i="114"/>
  <c r="H92" i="91"/>
  <c r="I91" i="91"/>
  <c r="E94" i="91"/>
  <c r="G93" i="91"/>
  <c r="N148" i="88"/>
  <c r="E149" i="88"/>
  <c r="T83" i="88"/>
  <c r="P111" i="88"/>
  <c r="O112" i="88"/>
  <c r="M83" i="88"/>
  <c r="K83" i="88"/>
  <c r="L82" i="88"/>
  <c r="Q82" i="88" s="1"/>
  <c r="F84" i="88"/>
  <c r="I84" i="88"/>
  <c r="H83" i="88"/>
  <c r="C87" i="77"/>
  <c r="L86" i="77"/>
  <c r="O82" i="77"/>
  <c r="S82" i="77"/>
  <c r="T81" i="77"/>
  <c r="Q81" i="77"/>
  <c r="H84" i="77"/>
  <c r="K83" i="77"/>
  <c r="N83" i="77" s="1"/>
  <c r="R80" i="77"/>
  <c r="P81" i="135"/>
  <c r="N81" i="135"/>
  <c r="O81" i="135" s="1"/>
  <c r="M82" i="135"/>
  <c r="H127" i="95"/>
  <c r="J56" i="113"/>
  <c r="M82" i="133"/>
  <c r="H134" i="112"/>
  <c r="D136" i="113" s="1"/>
  <c r="J52" i="112"/>
  <c r="L83" i="133"/>
  <c r="N81" i="133"/>
  <c r="E86" i="135"/>
  <c r="F85" i="135"/>
  <c r="H87" i="134"/>
  <c r="I86" i="134"/>
  <c r="J86" i="134" s="1"/>
  <c r="D84" i="133"/>
  <c r="E83" i="133"/>
  <c r="E88" i="134"/>
  <c r="F87" i="134"/>
  <c r="F57" i="113"/>
  <c r="G57" i="113" s="1"/>
  <c r="L101" i="111"/>
  <c r="E102" i="111"/>
  <c r="I85" i="135"/>
  <c r="J84" i="135"/>
  <c r="K84" i="135" s="1"/>
  <c r="B54" i="113"/>
  <c r="M54" i="113"/>
  <c r="D103" i="93"/>
  <c r="E102" i="93"/>
  <c r="I102" i="95"/>
  <c r="J101" i="95"/>
  <c r="F87" i="95"/>
  <c r="P86" i="95"/>
  <c r="G86" i="95"/>
  <c r="K86" i="95" s="1"/>
  <c r="O86" i="95" s="1"/>
  <c r="G88" i="134"/>
  <c r="K88" i="134" s="1"/>
  <c r="H83" i="133"/>
  <c r="I82" i="133"/>
  <c r="J82" i="133" s="1"/>
  <c r="L83" i="134"/>
  <c r="M82" i="134"/>
  <c r="N82" i="134" s="1"/>
  <c r="O82" i="134"/>
  <c r="L83" i="88" l="1"/>
  <c r="Q83" i="88" s="1"/>
  <c r="O83" i="133"/>
  <c r="P90" i="148"/>
  <c r="M89" i="147"/>
  <c r="N88" i="147"/>
  <c r="O88" i="147" s="1"/>
  <c r="P88" i="147"/>
  <c r="E91" i="147"/>
  <c r="F90" i="147"/>
  <c r="J90" i="147"/>
  <c r="I91" i="147"/>
  <c r="K89" i="147"/>
  <c r="O89" i="148"/>
  <c r="I91" i="148"/>
  <c r="J90" i="148"/>
  <c r="K90" i="148" s="1"/>
  <c r="E92" i="148"/>
  <c r="F91" i="148"/>
  <c r="M91" i="148"/>
  <c r="M93" i="148" s="1"/>
  <c r="N90" i="148"/>
  <c r="L127" i="95"/>
  <c r="M95" i="95"/>
  <c r="N94" i="95"/>
  <c r="Y118" i="114"/>
  <c r="W118" i="114"/>
  <c r="X118" i="114" s="1"/>
  <c r="J91" i="91"/>
  <c r="Q119" i="114"/>
  <c r="M119" i="114"/>
  <c r="N119" i="114" s="1"/>
  <c r="V119" i="114" s="1"/>
  <c r="L120" i="114"/>
  <c r="J121" i="114"/>
  <c r="K120" i="114"/>
  <c r="Z120" i="114" s="1"/>
  <c r="R81" i="78"/>
  <c r="T82" i="78"/>
  <c r="Q82" i="78"/>
  <c r="F86" i="78"/>
  <c r="C87" i="78"/>
  <c r="S83" i="78"/>
  <c r="N83" i="78"/>
  <c r="O83" i="78" s="1"/>
  <c r="B88" i="78"/>
  <c r="K87" i="78"/>
  <c r="L84" i="78"/>
  <c r="I85" i="78"/>
  <c r="G123" i="114"/>
  <c r="H122" i="114"/>
  <c r="E95" i="91"/>
  <c r="G94" i="91"/>
  <c r="H93" i="91"/>
  <c r="I92" i="91"/>
  <c r="J84" i="88"/>
  <c r="K84" i="88" s="1"/>
  <c r="T84" i="88"/>
  <c r="E150" i="88"/>
  <c r="N149" i="88"/>
  <c r="O113" i="88"/>
  <c r="P112" i="88"/>
  <c r="F85" i="88"/>
  <c r="I85" i="88"/>
  <c r="H84" i="88"/>
  <c r="L87" i="77"/>
  <c r="C88" i="77"/>
  <c r="H85" i="77"/>
  <c r="K84" i="77"/>
  <c r="N84" i="77" s="1"/>
  <c r="T82" i="77"/>
  <c r="Q82" i="77"/>
  <c r="O83" i="77"/>
  <c r="S83" i="77"/>
  <c r="R81" i="77"/>
  <c r="N82" i="135"/>
  <c r="O82" i="135" s="1"/>
  <c r="P82" i="135"/>
  <c r="M83" i="135"/>
  <c r="H128" i="95"/>
  <c r="L128" i="95" s="1"/>
  <c r="F58" i="113"/>
  <c r="G58" i="113" s="1"/>
  <c r="M83" i="133"/>
  <c r="G89" i="134"/>
  <c r="K89" i="134" s="1"/>
  <c r="I86" i="135"/>
  <c r="J85" i="135"/>
  <c r="K85" i="135" s="1"/>
  <c r="H135" i="112"/>
  <c r="D137" i="113" s="1"/>
  <c r="E89" i="134"/>
  <c r="F88" i="134"/>
  <c r="D85" i="133"/>
  <c r="E84" i="133"/>
  <c r="H88" i="134"/>
  <c r="I87" i="134"/>
  <c r="J87" i="134" s="1"/>
  <c r="E87" i="135"/>
  <c r="F86" i="135"/>
  <c r="L86" i="135"/>
  <c r="N82" i="133"/>
  <c r="L84" i="134"/>
  <c r="M83" i="134"/>
  <c r="N83" i="134" s="1"/>
  <c r="O83" i="134"/>
  <c r="H84" i="133"/>
  <c r="I83" i="133"/>
  <c r="J83" i="133" s="1"/>
  <c r="F88" i="95"/>
  <c r="P87" i="95"/>
  <c r="G87" i="95"/>
  <c r="K87" i="95" s="1"/>
  <c r="O87" i="95" s="1"/>
  <c r="I103" i="95"/>
  <c r="J102" i="95"/>
  <c r="D104" i="93"/>
  <c r="E103" i="93"/>
  <c r="E103" i="111"/>
  <c r="L102" i="111"/>
  <c r="I57" i="113"/>
  <c r="J57" i="113" s="1"/>
  <c r="L84" i="133"/>
  <c r="K52" i="112"/>
  <c r="I53" i="112" s="1"/>
  <c r="C55" i="113" s="1"/>
  <c r="K55" i="113" s="1"/>
  <c r="O84" i="133" l="1"/>
  <c r="E92" i="147"/>
  <c r="F91" i="147"/>
  <c r="K90" i="147"/>
  <c r="I92" i="147"/>
  <c r="J91" i="147"/>
  <c r="S84" i="88"/>
  <c r="M90" i="147"/>
  <c r="N89" i="147"/>
  <c r="O89" i="147" s="1"/>
  <c r="P89" i="147"/>
  <c r="O90" i="148"/>
  <c r="E93" i="148"/>
  <c r="F92" i="148"/>
  <c r="N91" i="148"/>
  <c r="I92" i="148"/>
  <c r="J91" i="148"/>
  <c r="K91" i="148" s="1"/>
  <c r="P91" i="148"/>
  <c r="N95" i="95"/>
  <c r="M96" i="95"/>
  <c r="Q83" i="78"/>
  <c r="R83" i="78" s="1"/>
  <c r="W119" i="114"/>
  <c r="X119" i="114" s="1"/>
  <c r="Y119" i="114"/>
  <c r="S84" i="78"/>
  <c r="R82" i="77"/>
  <c r="M84" i="88"/>
  <c r="J92" i="91"/>
  <c r="K121" i="114"/>
  <c r="Z121" i="114" s="1"/>
  <c r="L121" i="114"/>
  <c r="J122" i="114"/>
  <c r="M120" i="114"/>
  <c r="N120" i="114" s="1"/>
  <c r="V120" i="114" s="1"/>
  <c r="Q120" i="114"/>
  <c r="K88" i="78"/>
  <c r="B89" i="78"/>
  <c r="I86" i="78"/>
  <c r="L85" i="78"/>
  <c r="T83" i="78"/>
  <c r="N84" i="78"/>
  <c r="O84" i="78" s="1"/>
  <c r="C88" i="78"/>
  <c r="F87" i="78"/>
  <c r="R82" i="78"/>
  <c r="H123" i="114"/>
  <c r="G124" i="114"/>
  <c r="I93" i="91"/>
  <c r="H94" i="91"/>
  <c r="E96" i="91"/>
  <c r="G95" i="91"/>
  <c r="J85" i="88"/>
  <c r="S85" i="88" s="1"/>
  <c r="T85" i="88"/>
  <c r="E151" i="88"/>
  <c r="N150" i="88"/>
  <c r="O114" i="88"/>
  <c r="P113" i="88"/>
  <c r="L84" i="88"/>
  <c r="Q84" i="88" s="1"/>
  <c r="I86" i="88"/>
  <c r="H85" i="88"/>
  <c r="F86" i="88"/>
  <c r="L88" i="77"/>
  <c r="C89" i="77"/>
  <c r="Q83" i="77"/>
  <c r="T83" i="77"/>
  <c r="H86" i="77"/>
  <c r="K85" i="77"/>
  <c r="N85" i="77" s="1"/>
  <c r="O84" i="77"/>
  <c r="S84" i="77"/>
  <c r="N83" i="135"/>
  <c r="O83" i="135" s="1"/>
  <c r="P83" i="135"/>
  <c r="M84" i="135"/>
  <c r="H129" i="95"/>
  <c r="L129" i="95" s="1"/>
  <c r="M84" i="133"/>
  <c r="B55" i="113"/>
  <c r="E104" i="111"/>
  <c r="L103" i="111"/>
  <c r="D105" i="93"/>
  <c r="E104" i="93"/>
  <c r="F89" i="95"/>
  <c r="P88" i="95"/>
  <c r="G88" i="95"/>
  <c r="K88" i="95" s="1"/>
  <c r="O88" i="95" s="1"/>
  <c r="L87" i="135"/>
  <c r="E88" i="135"/>
  <c r="F87" i="135"/>
  <c r="D86" i="133"/>
  <c r="E85" i="133"/>
  <c r="F59" i="113"/>
  <c r="G59" i="113" s="1"/>
  <c r="J53" i="112"/>
  <c r="L85" i="133"/>
  <c r="H136" i="112"/>
  <c r="D138" i="113" s="1"/>
  <c r="I104" i="95"/>
  <c r="J103" i="95"/>
  <c r="H85" i="133"/>
  <c r="O85" i="133" s="1"/>
  <c r="I84" i="133"/>
  <c r="J84" i="133" s="1"/>
  <c r="L85" i="134"/>
  <c r="M84" i="134"/>
  <c r="N84" i="134" s="1"/>
  <c r="O84" i="134"/>
  <c r="H89" i="134"/>
  <c r="I88" i="134"/>
  <c r="J88" i="134" s="1"/>
  <c r="E90" i="134"/>
  <c r="F89" i="134"/>
  <c r="I87" i="135"/>
  <c r="J86" i="135"/>
  <c r="K86" i="135" s="1"/>
  <c r="M55" i="113"/>
  <c r="G90" i="134"/>
  <c r="K90" i="134" s="1"/>
  <c r="N83" i="133"/>
  <c r="I58" i="113"/>
  <c r="J58" i="113" s="1"/>
  <c r="K91" i="147" l="1"/>
  <c r="E93" i="147"/>
  <c r="F92" i="147"/>
  <c r="M91" i="147"/>
  <c r="N90" i="147"/>
  <c r="O90" i="147" s="1"/>
  <c r="P90" i="147"/>
  <c r="I93" i="147"/>
  <c r="J92" i="147"/>
  <c r="E94" i="148"/>
  <c r="F93" i="148"/>
  <c r="N92" i="148"/>
  <c r="I93" i="148"/>
  <c r="J92" i="148"/>
  <c r="K92" i="148" s="1"/>
  <c r="O91" i="148"/>
  <c r="P92" i="148"/>
  <c r="M97" i="95"/>
  <c r="N96" i="95"/>
  <c r="W120" i="114"/>
  <c r="X120" i="114" s="1"/>
  <c r="M85" i="88"/>
  <c r="K85" i="88"/>
  <c r="L85" i="88" s="1"/>
  <c r="Q85" i="88" s="1"/>
  <c r="Q84" i="78"/>
  <c r="R84" i="78" s="1"/>
  <c r="Y120" i="114"/>
  <c r="T84" i="78"/>
  <c r="N85" i="78"/>
  <c r="O85" i="78" s="1"/>
  <c r="S85" i="78"/>
  <c r="L122" i="114"/>
  <c r="J123" i="114"/>
  <c r="K122" i="114"/>
  <c r="Z122" i="114" s="1"/>
  <c r="M121" i="114"/>
  <c r="N121" i="114" s="1"/>
  <c r="V121" i="114" s="1"/>
  <c r="Y121" i="114" s="1"/>
  <c r="Q121" i="114"/>
  <c r="L86" i="78"/>
  <c r="I87" i="78"/>
  <c r="F88" i="78"/>
  <c r="C89" i="78"/>
  <c r="K89" i="78"/>
  <c r="B90" i="78"/>
  <c r="G125" i="114"/>
  <c r="H124" i="114"/>
  <c r="G96" i="91"/>
  <c r="E97" i="91"/>
  <c r="J93" i="91"/>
  <c r="H95" i="91"/>
  <c r="I94" i="91"/>
  <c r="J94" i="91" s="1"/>
  <c r="J86" i="88"/>
  <c r="K86" i="88" s="1"/>
  <c r="T86" i="88"/>
  <c r="E152" i="88"/>
  <c r="N151" i="88"/>
  <c r="O115" i="88"/>
  <c r="P114" i="88"/>
  <c r="I87" i="88"/>
  <c r="F87" i="88"/>
  <c r="H86" i="88"/>
  <c r="C90" i="77"/>
  <c r="L89" i="77"/>
  <c r="O85" i="77"/>
  <c r="S85" i="77"/>
  <c r="R83" i="77"/>
  <c r="Q84" i="77"/>
  <c r="T84" i="77"/>
  <c r="H87" i="77"/>
  <c r="K86" i="77"/>
  <c r="N86" i="77" s="1"/>
  <c r="P84" i="135"/>
  <c r="N84" i="135"/>
  <c r="O84" i="135" s="1"/>
  <c r="M85" i="135"/>
  <c r="H130" i="95"/>
  <c r="L130" i="95" s="1"/>
  <c r="M85" i="133"/>
  <c r="F60" i="113"/>
  <c r="G60" i="113" s="1"/>
  <c r="G91" i="134"/>
  <c r="K91" i="134" s="1"/>
  <c r="I88" i="135"/>
  <c r="J87" i="135"/>
  <c r="K87" i="135" s="1"/>
  <c r="H90" i="134"/>
  <c r="I89" i="134"/>
  <c r="J89" i="134" s="1"/>
  <c r="L86" i="134"/>
  <c r="M85" i="134"/>
  <c r="O85" i="134"/>
  <c r="H86" i="133"/>
  <c r="I85" i="133"/>
  <c r="J85" i="133" s="1"/>
  <c r="I105" i="95"/>
  <c r="J104" i="95"/>
  <c r="L86" i="133"/>
  <c r="K53" i="112"/>
  <c r="I54" i="112" s="1"/>
  <c r="C56" i="113" s="1"/>
  <c r="K56" i="113" s="1"/>
  <c r="M56" i="113" s="1"/>
  <c r="D87" i="133"/>
  <c r="E86" i="133"/>
  <c r="E89" i="135"/>
  <c r="F88" i="135"/>
  <c r="L88" i="135"/>
  <c r="L104" i="111"/>
  <c r="E105" i="111"/>
  <c r="N84" i="133"/>
  <c r="E91" i="134"/>
  <c r="F90" i="134"/>
  <c r="I59" i="113"/>
  <c r="J59" i="113" s="1"/>
  <c r="F90" i="95"/>
  <c r="P89" i="95"/>
  <c r="G89" i="95"/>
  <c r="K89" i="95" s="1"/>
  <c r="O89" i="95" s="1"/>
  <c r="D106" i="93"/>
  <c r="E105" i="93"/>
  <c r="H137" i="112"/>
  <c r="D139" i="113" s="1"/>
  <c r="O86" i="133" l="1"/>
  <c r="K92" i="147"/>
  <c r="E94" i="147"/>
  <c r="F93" i="147"/>
  <c r="N91" i="147"/>
  <c r="O91" i="147" s="1"/>
  <c r="P91" i="147"/>
  <c r="I94" i="147"/>
  <c r="J93" i="147"/>
  <c r="O92" i="148"/>
  <c r="I94" i="148"/>
  <c r="J93" i="148"/>
  <c r="K93" i="148" s="1"/>
  <c r="P93" i="148"/>
  <c r="E95" i="148"/>
  <c r="F94" i="148"/>
  <c r="M94" i="148"/>
  <c r="N93" i="148"/>
  <c r="M98" i="95"/>
  <c r="N97" i="95"/>
  <c r="N85" i="134"/>
  <c r="S86" i="88"/>
  <c r="W121" i="114"/>
  <c r="X121" i="114" s="1"/>
  <c r="N86" i="78"/>
  <c r="O86" i="78" s="1"/>
  <c r="S86" i="78"/>
  <c r="T85" i="78"/>
  <c r="Q85" i="78"/>
  <c r="M86" i="88"/>
  <c r="K123" i="114"/>
  <c r="Z123" i="114" s="1"/>
  <c r="L123" i="114"/>
  <c r="J124" i="114"/>
  <c r="Q122" i="114"/>
  <c r="M122" i="114"/>
  <c r="N122" i="114" s="1"/>
  <c r="V122" i="114" s="1"/>
  <c r="K90" i="78"/>
  <c r="B91" i="78"/>
  <c r="F89" i="78"/>
  <c r="C90" i="78"/>
  <c r="L87" i="78"/>
  <c r="I88" i="78"/>
  <c r="P90" i="95"/>
  <c r="G126" i="114"/>
  <c r="H125" i="114"/>
  <c r="H96" i="91"/>
  <c r="I95" i="91"/>
  <c r="J95" i="91" s="1"/>
  <c r="G97" i="91"/>
  <c r="E98" i="91"/>
  <c r="J87" i="88"/>
  <c r="K87" i="88" s="1"/>
  <c r="T87" i="88"/>
  <c r="N152" i="88"/>
  <c r="E153" i="88"/>
  <c r="N153" i="88" s="1"/>
  <c r="O116" i="88"/>
  <c r="P115" i="88"/>
  <c r="I88" i="88"/>
  <c r="F88" i="88"/>
  <c r="H87" i="88"/>
  <c r="M87" i="88"/>
  <c r="L86" i="88"/>
  <c r="Q86" i="88" s="1"/>
  <c r="C91" i="77"/>
  <c r="L91" i="77" s="1"/>
  <c r="L90" i="77"/>
  <c r="T85" i="77"/>
  <c r="Q85" i="77"/>
  <c r="O86" i="77"/>
  <c r="S86" i="77"/>
  <c r="R84" i="77"/>
  <c r="K87" i="77"/>
  <c r="N87" i="77" s="1"/>
  <c r="H88" i="77"/>
  <c r="N85" i="135"/>
  <c r="O85" i="135" s="1"/>
  <c r="P85" i="135"/>
  <c r="M86" i="135"/>
  <c r="H131" i="95"/>
  <c r="L131" i="95" s="1"/>
  <c r="M86" i="133"/>
  <c r="F91" i="95"/>
  <c r="P91" i="95" s="1"/>
  <c r="G90" i="95"/>
  <c r="K90" i="95" s="1"/>
  <c r="E92" i="134"/>
  <c r="F91" i="134"/>
  <c r="H138" i="112"/>
  <c r="D140" i="113" s="1"/>
  <c r="L90" i="135"/>
  <c r="L89" i="135"/>
  <c r="J54" i="112"/>
  <c r="L87" i="133"/>
  <c r="I106" i="95"/>
  <c r="J105" i="95"/>
  <c r="L87" i="134"/>
  <c r="M86" i="134"/>
  <c r="N86" i="134" s="1"/>
  <c r="O86" i="134"/>
  <c r="H91" i="134"/>
  <c r="I90" i="134"/>
  <c r="J90" i="134" s="1"/>
  <c r="F61" i="113"/>
  <c r="N85" i="133"/>
  <c r="D107" i="93"/>
  <c r="E106" i="93"/>
  <c r="L105" i="111"/>
  <c r="E106" i="111"/>
  <c r="E90" i="135"/>
  <c r="F89" i="135"/>
  <c r="D88" i="133"/>
  <c r="E87" i="133"/>
  <c r="B56" i="113"/>
  <c r="H87" i="133"/>
  <c r="O87" i="133" s="1"/>
  <c r="I86" i="133"/>
  <c r="J86" i="133" s="1"/>
  <c r="I89" i="135"/>
  <c r="J88" i="135"/>
  <c r="K88" i="135" s="1"/>
  <c r="G92" i="134"/>
  <c r="K92" i="134" s="1"/>
  <c r="I60" i="113"/>
  <c r="J60" i="113" s="1"/>
  <c r="O93" i="148" l="1"/>
  <c r="K93" i="147"/>
  <c r="I95" i="147"/>
  <c r="J94" i="147"/>
  <c r="N92" i="147"/>
  <c r="O92" i="147" s="1"/>
  <c r="P92" i="147"/>
  <c r="E95" i="147"/>
  <c r="F94" i="147"/>
  <c r="M95" i="148"/>
  <c r="N94" i="148"/>
  <c r="P94" i="148"/>
  <c r="E96" i="148"/>
  <c r="F95" i="148"/>
  <c r="I95" i="148"/>
  <c r="J94" i="148"/>
  <c r="K94" i="148" s="1"/>
  <c r="M99" i="95"/>
  <c r="N98" i="95"/>
  <c r="Y122" i="114"/>
  <c r="W122" i="114"/>
  <c r="X122" i="114" s="1"/>
  <c r="N87" i="78"/>
  <c r="O87" i="78" s="1"/>
  <c r="S87" i="78"/>
  <c r="R85" i="78"/>
  <c r="T86" i="78"/>
  <c r="Q86" i="78"/>
  <c r="S87" i="88"/>
  <c r="K124" i="114"/>
  <c r="Z124" i="114" s="1"/>
  <c r="L124" i="114"/>
  <c r="J125" i="114"/>
  <c r="M123" i="114"/>
  <c r="N123" i="114" s="1"/>
  <c r="V123" i="114" s="1"/>
  <c r="Q123" i="114"/>
  <c r="L88" i="78"/>
  <c r="I89" i="78"/>
  <c r="B92" i="78"/>
  <c r="K91" i="78"/>
  <c r="F90" i="78"/>
  <c r="C91" i="78"/>
  <c r="O90" i="95"/>
  <c r="H126" i="114"/>
  <c r="G127" i="114"/>
  <c r="H97" i="91"/>
  <c r="I96" i="91"/>
  <c r="J96" i="91" s="1"/>
  <c r="G98" i="91"/>
  <c r="E99" i="91"/>
  <c r="J88" i="88"/>
  <c r="K88" i="88" s="1"/>
  <c r="T88" i="88"/>
  <c r="E154" i="88"/>
  <c r="N154" i="88" s="1"/>
  <c r="O117" i="88"/>
  <c r="P116" i="88"/>
  <c r="I89" i="88"/>
  <c r="F89" i="88"/>
  <c r="H88" i="88"/>
  <c r="L87" i="88"/>
  <c r="Q87" i="88" s="1"/>
  <c r="C92" i="77"/>
  <c r="O87" i="77"/>
  <c r="S87" i="77"/>
  <c r="Q86" i="77"/>
  <c r="T86" i="77"/>
  <c r="R85" i="77"/>
  <c r="H89" i="77"/>
  <c r="K88" i="77"/>
  <c r="N88" i="77" s="1"/>
  <c r="N86" i="135"/>
  <c r="O86" i="135" s="1"/>
  <c r="P86" i="135"/>
  <c r="M87" i="135"/>
  <c r="H132" i="95"/>
  <c r="L132" i="95" s="1"/>
  <c r="L88" i="133"/>
  <c r="M87" i="133"/>
  <c r="E91" i="135"/>
  <c r="F90" i="135"/>
  <c r="H139" i="112"/>
  <c r="D141" i="113" s="1"/>
  <c r="I61" i="113"/>
  <c r="J61" i="113" s="1"/>
  <c r="L88" i="134"/>
  <c r="M87" i="134"/>
  <c r="N87" i="134" s="1"/>
  <c r="O87" i="134"/>
  <c r="K54" i="112"/>
  <c r="I55" i="112" s="1"/>
  <c r="C57" i="113" s="1"/>
  <c r="K57" i="113" s="1"/>
  <c r="E93" i="134"/>
  <c r="F92" i="134"/>
  <c r="G93" i="134"/>
  <c r="K93" i="134" s="1"/>
  <c r="I90" i="135"/>
  <c r="J89" i="135"/>
  <c r="K89" i="135" s="1"/>
  <c r="H88" i="133"/>
  <c r="I87" i="133"/>
  <c r="J87" i="133" s="1"/>
  <c r="D89" i="133"/>
  <c r="E88" i="133"/>
  <c r="E107" i="111"/>
  <c r="L106" i="111"/>
  <c r="D108" i="93"/>
  <c r="E107" i="93"/>
  <c r="G61" i="113"/>
  <c r="H92" i="134"/>
  <c r="I91" i="134"/>
  <c r="J91" i="134" s="1"/>
  <c r="I107" i="95"/>
  <c r="J106" i="95"/>
  <c r="F92" i="95"/>
  <c r="G91" i="95"/>
  <c r="K91" i="95" s="1"/>
  <c r="N86" i="133"/>
  <c r="O88" i="133" l="1"/>
  <c r="K94" i="147"/>
  <c r="E96" i="147"/>
  <c r="F95" i="147"/>
  <c r="M94" i="147"/>
  <c r="N93" i="147"/>
  <c r="O93" i="147" s="1"/>
  <c r="P93" i="147"/>
  <c r="I96" i="147"/>
  <c r="J95" i="147"/>
  <c r="I96" i="148"/>
  <c r="J95" i="148"/>
  <c r="K95" i="148" s="1"/>
  <c r="P95" i="148"/>
  <c r="O94" i="148"/>
  <c r="E97" i="148"/>
  <c r="F96" i="148"/>
  <c r="M96" i="148"/>
  <c r="N95" i="148"/>
  <c r="N99" i="95"/>
  <c r="M100" i="95"/>
  <c r="S88" i="88"/>
  <c r="I88" i="133"/>
  <c r="J88" i="133" s="1"/>
  <c r="W123" i="114"/>
  <c r="X123" i="114" s="1"/>
  <c r="N88" i="78"/>
  <c r="O88" i="78" s="1"/>
  <c r="S88" i="78"/>
  <c r="Y123" i="114"/>
  <c r="R86" i="78"/>
  <c r="T87" i="78"/>
  <c r="Q87" i="78"/>
  <c r="M88" i="88"/>
  <c r="Q124" i="114"/>
  <c r="M124" i="114"/>
  <c r="N124" i="114" s="1"/>
  <c r="V124" i="114" s="1"/>
  <c r="J126" i="114"/>
  <c r="K125" i="114"/>
  <c r="Z125" i="114" s="1"/>
  <c r="L125" i="114"/>
  <c r="K92" i="78"/>
  <c r="B93" i="78"/>
  <c r="F91" i="78"/>
  <c r="C92" i="78"/>
  <c r="L89" i="78"/>
  <c r="I90" i="78"/>
  <c r="O91" i="95"/>
  <c r="P92" i="95"/>
  <c r="G128" i="114"/>
  <c r="H127" i="114"/>
  <c r="H98" i="91"/>
  <c r="I97" i="91"/>
  <c r="J97" i="91" s="1"/>
  <c r="E100" i="91"/>
  <c r="G99" i="91"/>
  <c r="J89" i="88"/>
  <c r="K89" i="88" s="1"/>
  <c r="T89" i="88"/>
  <c r="E155" i="88"/>
  <c r="N155" i="88" s="1"/>
  <c r="O118" i="88"/>
  <c r="P117" i="88"/>
  <c r="I90" i="88"/>
  <c r="H89" i="88"/>
  <c r="F90" i="88"/>
  <c r="L88" i="88"/>
  <c r="Q88" i="88" s="1"/>
  <c r="L92" i="77"/>
  <c r="C93" i="77"/>
  <c r="K89" i="77"/>
  <c r="N89" i="77" s="1"/>
  <c r="H90" i="77"/>
  <c r="Q87" i="77"/>
  <c r="T87" i="77"/>
  <c r="O88" i="77"/>
  <c r="S88" i="77"/>
  <c r="R86" i="77"/>
  <c r="N87" i="135"/>
  <c r="O87" i="135" s="1"/>
  <c r="P87" i="135"/>
  <c r="M88" i="135"/>
  <c r="H133" i="95"/>
  <c r="F93" i="95"/>
  <c r="P93" i="95" s="1"/>
  <c r="G92" i="95"/>
  <c r="K92" i="95" s="1"/>
  <c r="O92" i="95" s="1"/>
  <c r="F62" i="113"/>
  <c r="G62" i="113" s="1"/>
  <c r="H140" i="112"/>
  <c r="D142" i="113" s="1"/>
  <c r="E94" i="134"/>
  <c r="F93" i="134"/>
  <c r="B57" i="113"/>
  <c r="M57" i="113"/>
  <c r="L89" i="134"/>
  <c r="M88" i="134"/>
  <c r="N88" i="134" s="1"/>
  <c r="O88" i="134"/>
  <c r="N87" i="133"/>
  <c r="L89" i="133"/>
  <c r="M88" i="133"/>
  <c r="I108" i="95"/>
  <c r="J107" i="95"/>
  <c r="H93" i="134"/>
  <c r="I92" i="134"/>
  <c r="J92" i="134" s="1"/>
  <c r="D109" i="93"/>
  <c r="E108" i="93"/>
  <c r="L107" i="111"/>
  <c r="E108" i="111"/>
  <c r="D90" i="133"/>
  <c r="E89" i="133"/>
  <c r="H89" i="133"/>
  <c r="O89" i="133" s="1"/>
  <c r="I91" i="135"/>
  <c r="J90" i="135"/>
  <c r="K90" i="135" s="1"/>
  <c r="G94" i="134"/>
  <c r="K94" i="134" s="1"/>
  <c r="J55" i="112"/>
  <c r="E92" i="135"/>
  <c r="F91" i="135"/>
  <c r="P96" i="148" l="1"/>
  <c r="O95" i="148"/>
  <c r="K95" i="147"/>
  <c r="M95" i="147"/>
  <c r="N94" i="147"/>
  <c r="O94" i="147" s="1"/>
  <c r="P94" i="147"/>
  <c r="E97" i="147"/>
  <c r="F96" i="147"/>
  <c r="I97" i="147"/>
  <c r="J96" i="147"/>
  <c r="E98" i="148"/>
  <c r="F97" i="148"/>
  <c r="M97" i="148"/>
  <c r="N96" i="148"/>
  <c r="I97" i="148"/>
  <c r="J96" i="148"/>
  <c r="K96" i="148" s="1"/>
  <c r="Q88" i="78"/>
  <c r="R88" i="78" s="1"/>
  <c r="L133" i="95"/>
  <c r="M101" i="95"/>
  <c r="N100" i="95"/>
  <c r="M89" i="88"/>
  <c r="T88" i="78"/>
  <c r="N89" i="78"/>
  <c r="O89" i="78" s="1"/>
  <c r="S89" i="78"/>
  <c r="Y124" i="114"/>
  <c r="W124" i="114"/>
  <c r="X124" i="114" s="1"/>
  <c r="R87" i="78"/>
  <c r="O89" i="77"/>
  <c r="S89" i="77"/>
  <c r="L89" i="88"/>
  <c r="Q89" i="88" s="1"/>
  <c r="S89" i="88"/>
  <c r="L126" i="114"/>
  <c r="K126" i="114"/>
  <c r="Z126" i="114" s="1"/>
  <c r="J127" i="114"/>
  <c r="M125" i="114"/>
  <c r="N125" i="114" s="1"/>
  <c r="V125" i="114" s="1"/>
  <c r="Q125" i="114"/>
  <c r="I91" i="78"/>
  <c r="L90" i="78"/>
  <c r="K93" i="78"/>
  <c r="B94" i="78"/>
  <c r="F92" i="78"/>
  <c r="C93" i="78"/>
  <c r="G129" i="114"/>
  <c r="H128" i="114"/>
  <c r="G100" i="91"/>
  <c r="E101" i="91"/>
  <c r="I98" i="91"/>
  <c r="J98" i="91" s="1"/>
  <c r="H99" i="91"/>
  <c r="J90" i="88"/>
  <c r="S90" i="88" s="1"/>
  <c r="T90" i="88"/>
  <c r="E156" i="88"/>
  <c r="N156" i="88" s="1"/>
  <c r="O119" i="88"/>
  <c r="P118" i="88"/>
  <c r="F91" i="88"/>
  <c r="H90" i="88"/>
  <c r="I91" i="88"/>
  <c r="L93" i="77"/>
  <c r="C94" i="77"/>
  <c r="T88" i="77"/>
  <c r="Q88" i="77"/>
  <c r="R87" i="77"/>
  <c r="H91" i="77"/>
  <c r="K90" i="77"/>
  <c r="N90" i="77" s="1"/>
  <c r="P88" i="135"/>
  <c r="N88" i="135"/>
  <c r="O88" i="135" s="1"/>
  <c r="M89" i="135"/>
  <c r="H134" i="95"/>
  <c r="L134" i="95" s="1"/>
  <c r="F63" i="113"/>
  <c r="K95" i="134"/>
  <c r="H141" i="112"/>
  <c r="D143" i="113" s="1"/>
  <c r="D110" i="93"/>
  <c r="E109" i="93"/>
  <c r="H94" i="134"/>
  <c r="I93" i="134"/>
  <c r="J93" i="134" s="1"/>
  <c r="N88" i="133"/>
  <c r="L90" i="133"/>
  <c r="M89" i="133"/>
  <c r="E95" i="134"/>
  <c r="E96" i="134" s="1"/>
  <c r="F94" i="134"/>
  <c r="E93" i="135"/>
  <c r="F92" i="135"/>
  <c r="K55" i="112"/>
  <c r="I56" i="112" s="1"/>
  <c r="C58" i="113" s="1"/>
  <c r="K58" i="113" s="1"/>
  <c r="M58" i="113" s="1"/>
  <c r="I92" i="135"/>
  <c r="J91" i="135"/>
  <c r="K91" i="135" s="1"/>
  <c r="H90" i="133"/>
  <c r="O90" i="133" s="1"/>
  <c r="I89" i="133"/>
  <c r="J89" i="133" s="1"/>
  <c r="D91" i="133"/>
  <c r="E90" i="133"/>
  <c r="E109" i="111"/>
  <c r="I109" i="95"/>
  <c r="J108" i="95"/>
  <c r="L90" i="134"/>
  <c r="M89" i="134"/>
  <c r="N89" i="134" s="1"/>
  <c r="O89" i="134"/>
  <c r="I62" i="113"/>
  <c r="J62" i="113" s="1"/>
  <c r="F94" i="95"/>
  <c r="P94" i="95" s="1"/>
  <c r="G93" i="95"/>
  <c r="K93" i="95" s="1"/>
  <c r="O93" i="95" s="1"/>
  <c r="I98" i="147" l="1"/>
  <c r="J97" i="147"/>
  <c r="E98" i="147"/>
  <c r="F97" i="147"/>
  <c r="K96" i="147"/>
  <c r="M96" i="147"/>
  <c r="N95" i="147"/>
  <c r="O95" i="147" s="1"/>
  <c r="P95" i="147"/>
  <c r="I98" i="148"/>
  <c r="J97" i="148"/>
  <c r="K97" i="148" s="1"/>
  <c r="P97" i="148"/>
  <c r="O96" i="148"/>
  <c r="E99" i="148"/>
  <c r="F98" i="148"/>
  <c r="M98" i="148"/>
  <c r="N97" i="148"/>
  <c r="M90" i="88"/>
  <c r="N101" i="95"/>
  <c r="M102" i="95"/>
  <c r="K90" i="88"/>
  <c r="L90" i="88" s="1"/>
  <c r="Q90" i="88" s="1"/>
  <c r="Q89" i="77"/>
  <c r="R89" i="77" s="1"/>
  <c r="T89" i="77"/>
  <c r="T89" i="78"/>
  <c r="Q89" i="78"/>
  <c r="R89" i="78" s="1"/>
  <c r="N90" i="78"/>
  <c r="O90" i="78" s="1"/>
  <c r="S90" i="78"/>
  <c r="H95" i="134"/>
  <c r="Y125" i="114"/>
  <c r="W125" i="114"/>
  <c r="X125" i="114" s="1"/>
  <c r="O90" i="77"/>
  <c r="T90" i="77" s="1"/>
  <c r="S90" i="77"/>
  <c r="J128" i="114"/>
  <c r="L127" i="114"/>
  <c r="K127" i="114"/>
  <c r="Z127" i="114" s="1"/>
  <c r="Q126" i="114"/>
  <c r="M126" i="114"/>
  <c r="N126" i="114" s="1"/>
  <c r="V126" i="114" s="1"/>
  <c r="K94" i="78"/>
  <c r="B95" i="78"/>
  <c r="C94" i="78"/>
  <c r="F93" i="78"/>
  <c r="I92" i="78"/>
  <c r="L91" i="78"/>
  <c r="H129" i="114"/>
  <c r="G130" i="114"/>
  <c r="H100" i="91"/>
  <c r="I99" i="91"/>
  <c r="J99" i="91" s="1"/>
  <c r="G101" i="91"/>
  <c r="E102" i="91"/>
  <c r="J91" i="88"/>
  <c r="K91" i="88" s="1"/>
  <c r="T91" i="88"/>
  <c r="E157" i="88"/>
  <c r="N157" i="88" s="1"/>
  <c r="O120" i="88"/>
  <c r="P119" i="88"/>
  <c r="I92" i="88"/>
  <c r="F92" i="88"/>
  <c r="H91" i="88"/>
  <c r="L94" i="77"/>
  <c r="C95" i="77"/>
  <c r="K91" i="77"/>
  <c r="N91" i="77" s="1"/>
  <c r="H92" i="77"/>
  <c r="R88" i="77"/>
  <c r="N89" i="135"/>
  <c r="O89" i="135" s="1"/>
  <c r="M90" i="135"/>
  <c r="P89" i="135"/>
  <c r="F96" i="134"/>
  <c r="E97" i="134"/>
  <c r="H135" i="95"/>
  <c r="L135" i="95" s="1"/>
  <c r="L91" i="134"/>
  <c r="M90" i="134"/>
  <c r="N90" i="134" s="1"/>
  <c r="O90" i="134"/>
  <c r="I110" i="95"/>
  <c r="J109" i="95"/>
  <c r="E110" i="111"/>
  <c r="D92" i="133"/>
  <c r="E91" i="133"/>
  <c r="H91" i="133"/>
  <c r="I90" i="133"/>
  <c r="J90" i="133" s="1"/>
  <c r="I93" i="135"/>
  <c r="J92" i="135"/>
  <c r="K92" i="135" s="1"/>
  <c r="B58" i="113"/>
  <c r="E94" i="135"/>
  <c r="F93" i="135"/>
  <c r="N89" i="133"/>
  <c r="I94" i="134"/>
  <c r="J94" i="134" s="1"/>
  <c r="I63" i="113"/>
  <c r="O63" i="113" s="1"/>
  <c r="F95" i="95"/>
  <c r="P95" i="95" s="1"/>
  <c r="G94" i="95"/>
  <c r="K94" i="95" s="1"/>
  <c r="O94" i="95" s="1"/>
  <c r="H142" i="112"/>
  <c r="D144" i="113" s="1"/>
  <c r="J56" i="112"/>
  <c r="F95" i="134"/>
  <c r="L91" i="133"/>
  <c r="M90" i="133"/>
  <c r="D111" i="93"/>
  <c r="E110" i="93"/>
  <c r="G63" i="113"/>
  <c r="O91" i="133" l="1"/>
  <c r="E100" i="148"/>
  <c r="P98" i="148"/>
  <c r="K97" i="147"/>
  <c r="I99" i="147"/>
  <c r="J98" i="147"/>
  <c r="M97" i="147"/>
  <c r="N96" i="147"/>
  <c r="O96" i="147" s="1"/>
  <c r="P96" i="147"/>
  <c r="E99" i="147"/>
  <c r="F98" i="147"/>
  <c r="O97" i="148"/>
  <c r="F99" i="148"/>
  <c r="I99" i="148"/>
  <c r="J98" i="148"/>
  <c r="K98" i="148" s="1"/>
  <c r="M99" i="148"/>
  <c r="N98" i="148"/>
  <c r="M91" i="88"/>
  <c r="S91" i="88"/>
  <c r="Q90" i="77"/>
  <c r="R90" i="77" s="1"/>
  <c r="N102" i="95"/>
  <c r="M103" i="95"/>
  <c r="N91" i="78"/>
  <c r="O91" i="78" s="1"/>
  <c r="S91" i="78"/>
  <c r="T90" i="78"/>
  <c r="Q90" i="78"/>
  <c r="R90" i="78" s="1"/>
  <c r="W126" i="114"/>
  <c r="X126" i="114" s="1"/>
  <c r="Y126" i="114"/>
  <c r="O91" i="77"/>
  <c r="S91" i="77"/>
  <c r="K128" i="114"/>
  <c r="Z128" i="114" s="1"/>
  <c r="L128" i="114"/>
  <c r="J129" i="114"/>
  <c r="Q127" i="114"/>
  <c r="M127" i="114"/>
  <c r="N127" i="114" s="1"/>
  <c r="V127" i="114" s="1"/>
  <c r="C95" i="78"/>
  <c r="F94" i="78"/>
  <c r="B96" i="78"/>
  <c r="K95" i="78"/>
  <c r="L92" i="78"/>
  <c r="I93" i="78"/>
  <c r="H130" i="114"/>
  <c r="G131" i="114"/>
  <c r="H101" i="91"/>
  <c r="I100" i="91"/>
  <c r="J100" i="91" s="1"/>
  <c r="E103" i="91"/>
  <c r="G102" i="91"/>
  <c r="T92" i="88"/>
  <c r="E158" i="88"/>
  <c r="N158" i="88" s="1"/>
  <c r="O121" i="88"/>
  <c r="P120" i="88"/>
  <c r="L91" i="88"/>
  <c r="Q91" i="88" s="1"/>
  <c r="F93" i="88"/>
  <c r="I93" i="88"/>
  <c r="T93" i="88" s="1"/>
  <c r="H92" i="88"/>
  <c r="J92" i="88"/>
  <c r="C96" i="77"/>
  <c r="L95" i="77"/>
  <c r="H93" i="77"/>
  <c r="K92" i="77"/>
  <c r="N92" i="77" s="1"/>
  <c r="M91" i="135"/>
  <c r="N90" i="135"/>
  <c r="O90" i="135" s="1"/>
  <c r="P90" i="135"/>
  <c r="I95" i="134"/>
  <c r="J95" i="134" s="1"/>
  <c r="H96" i="134"/>
  <c r="F97" i="134"/>
  <c r="E98" i="134"/>
  <c r="H136" i="95"/>
  <c r="L136" i="95" s="1"/>
  <c r="L92" i="133"/>
  <c r="M91" i="133"/>
  <c r="E95" i="135"/>
  <c r="F94" i="135"/>
  <c r="E111" i="111"/>
  <c r="L110" i="111"/>
  <c r="F64" i="113"/>
  <c r="G64" i="113" s="1"/>
  <c r="D112" i="93"/>
  <c r="E111" i="93"/>
  <c r="N90" i="133"/>
  <c r="K56" i="112"/>
  <c r="I57" i="112" s="1"/>
  <c r="C59" i="113" s="1"/>
  <c r="K59" i="113" s="1"/>
  <c r="F96" i="95"/>
  <c r="P96" i="95" s="1"/>
  <c r="G95" i="95"/>
  <c r="K95" i="95" s="1"/>
  <c r="O95" i="95" s="1"/>
  <c r="D77" i="114"/>
  <c r="P63" i="113"/>
  <c r="I94" i="135"/>
  <c r="J93" i="135"/>
  <c r="K93" i="135" s="1"/>
  <c r="H92" i="133"/>
  <c r="O92" i="133" s="1"/>
  <c r="I91" i="133"/>
  <c r="J91" i="133" s="1"/>
  <c r="D93" i="133"/>
  <c r="E92" i="133"/>
  <c r="H143" i="112"/>
  <c r="I111" i="95"/>
  <c r="J110" i="95"/>
  <c r="L92" i="134"/>
  <c r="M91" i="134"/>
  <c r="N91" i="134" s="1"/>
  <c r="O91" i="134"/>
  <c r="J63" i="113"/>
  <c r="J99" i="147" l="1"/>
  <c r="I100" i="147"/>
  <c r="E100" i="147"/>
  <c r="N99" i="148"/>
  <c r="M100" i="148"/>
  <c r="J99" i="148"/>
  <c r="K99" i="148" s="1"/>
  <c r="I100" i="148"/>
  <c r="E101" i="148"/>
  <c r="F100" i="148"/>
  <c r="D145" i="113"/>
  <c r="F99" i="147"/>
  <c r="K99" i="147" s="1"/>
  <c r="M98" i="147"/>
  <c r="N97" i="147"/>
  <c r="O97" i="147" s="1"/>
  <c r="P97" i="147"/>
  <c r="K98" i="147"/>
  <c r="P99" i="148"/>
  <c r="O98" i="148"/>
  <c r="Q91" i="78"/>
  <c r="R91" i="78" s="1"/>
  <c r="N103" i="95"/>
  <c r="M104" i="95"/>
  <c r="Q91" i="77"/>
  <c r="R91" i="77" s="1"/>
  <c r="T91" i="78"/>
  <c r="N92" i="78"/>
  <c r="O92" i="78" s="1"/>
  <c r="S92" i="78"/>
  <c r="T91" i="77"/>
  <c r="W127" i="114"/>
  <c r="X127" i="114" s="1"/>
  <c r="Y127" i="114"/>
  <c r="O92" i="77"/>
  <c r="S92" i="77"/>
  <c r="M128" i="114"/>
  <c r="N128" i="114" s="1"/>
  <c r="V128" i="114" s="1"/>
  <c r="W128" i="114" s="1"/>
  <c r="X128" i="114" s="1"/>
  <c r="Q128" i="114"/>
  <c r="L129" i="114"/>
  <c r="J130" i="114"/>
  <c r="K129" i="114"/>
  <c r="Z129" i="114" s="1"/>
  <c r="K96" i="78"/>
  <c r="B97" i="78"/>
  <c r="L93" i="78"/>
  <c r="I94" i="78"/>
  <c r="C96" i="78"/>
  <c r="F95" i="78"/>
  <c r="H131" i="114"/>
  <c r="G132" i="114"/>
  <c r="G103" i="91"/>
  <c r="E104" i="91"/>
  <c r="H102" i="91"/>
  <c r="I101" i="91"/>
  <c r="J101" i="91" s="1"/>
  <c r="E159" i="88"/>
  <c r="N159" i="88" s="1"/>
  <c r="O122" i="88"/>
  <c r="P121" i="88"/>
  <c r="J93" i="88"/>
  <c r="S93" i="88" s="1"/>
  <c r="K92" i="88"/>
  <c r="L92" i="88" s="1"/>
  <c r="Q92" i="88" s="1"/>
  <c r="S92" i="88"/>
  <c r="M92" i="88"/>
  <c r="I94" i="88"/>
  <c r="T94" i="88" s="1"/>
  <c r="H93" i="88"/>
  <c r="F94" i="88"/>
  <c r="C97" i="77"/>
  <c r="L96" i="77"/>
  <c r="K93" i="77"/>
  <c r="N93" i="77" s="1"/>
  <c r="H94" i="77"/>
  <c r="P91" i="135"/>
  <c r="N91" i="135"/>
  <c r="O91" i="135" s="1"/>
  <c r="M92" i="135"/>
  <c r="H97" i="134"/>
  <c r="I96" i="134"/>
  <c r="J96" i="134" s="1"/>
  <c r="F98" i="134"/>
  <c r="E99" i="134"/>
  <c r="H137" i="95"/>
  <c r="L137" i="95" s="1"/>
  <c r="J57" i="112"/>
  <c r="K57" i="112" s="1"/>
  <c r="I58" i="112" s="1"/>
  <c r="C60" i="113" s="1"/>
  <c r="K60" i="113" s="1"/>
  <c r="B60" i="113" s="1"/>
  <c r="F65" i="113"/>
  <c r="D94" i="133"/>
  <c r="E93" i="133"/>
  <c r="H93" i="133"/>
  <c r="O93" i="133" s="1"/>
  <c r="I92" i="133"/>
  <c r="J92" i="133" s="1"/>
  <c r="I95" i="135"/>
  <c r="J94" i="135"/>
  <c r="K94" i="135" s="1"/>
  <c r="B59" i="113"/>
  <c r="M59" i="113"/>
  <c r="L111" i="111"/>
  <c r="E112" i="111"/>
  <c r="N91" i="133"/>
  <c r="L93" i="134"/>
  <c r="M92" i="134"/>
  <c r="N92" i="134" s="1"/>
  <c r="O92" i="134"/>
  <c r="I112" i="95"/>
  <c r="J111" i="95"/>
  <c r="Q63" i="113"/>
  <c r="F97" i="95"/>
  <c r="P97" i="95" s="1"/>
  <c r="G96" i="95"/>
  <c r="K96" i="95" s="1"/>
  <c r="O96" i="95" s="1"/>
  <c r="D113" i="93"/>
  <c r="E112" i="93"/>
  <c r="I64" i="113"/>
  <c r="O64" i="113" s="1"/>
  <c r="H144" i="112"/>
  <c r="D146" i="113" s="1"/>
  <c r="E96" i="135"/>
  <c r="F95" i="135"/>
  <c r="L93" i="133"/>
  <c r="M92" i="133"/>
  <c r="I101" i="147" l="1"/>
  <c r="J100" i="147"/>
  <c r="E101" i="147"/>
  <c r="F100" i="147"/>
  <c r="K100" i="147" s="1"/>
  <c r="I101" i="148"/>
  <c r="J100" i="148"/>
  <c r="K100" i="148" s="1"/>
  <c r="P100" i="148"/>
  <c r="M101" i="148"/>
  <c r="N100" i="148"/>
  <c r="E102" i="148"/>
  <c r="F101" i="148"/>
  <c r="M99" i="147"/>
  <c r="N98" i="147"/>
  <c r="O98" i="147" s="1"/>
  <c r="P98" i="147"/>
  <c r="O99" i="148"/>
  <c r="Q92" i="78"/>
  <c r="R92" i="78" s="1"/>
  <c r="M105" i="95"/>
  <c r="N104" i="95"/>
  <c r="N93" i="78"/>
  <c r="O93" i="78" s="1"/>
  <c r="S93" i="78"/>
  <c r="T92" i="78"/>
  <c r="T92" i="77"/>
  <c r="Y128" i="114"/>
  <c r="Q92" i="77"/>
  <c r="R92" i="77" s="1"/>
  <c r="M93" i="88"/>
  <c r="K130" i="114"/>
  <c r="Z130" i="114" s="1"/>
  <c r="L130" i="114"/>
  <c r="J131" i="114"/>
  <c r="M129" i="114"/>
  <c r="N129" i="114" s="1"/>
  <c r="V129" i="114" s="1"/>
  <c r="Q129" i="114"/>
  <c r="I95" i="78"/>
  <c r="L94" i="78"/>
  <c r="K97" i="78"/>
  <c r="B98" i="78"/>
  <c r="F96" i="78"/>
  <c r="C97" i="78"/>
  <c r="O93" i="77"/>
  <c r="Q93" i="77" s="1"/>
  <c r="S93" i="77"/>
  <c r="H132" i="114"/>
  <c r="G133" i="114"/>
  <c r="H103" i="91"/>
  <c r="I102" i="91"/>
  <c r="J102" i="91" s="1"/>
  <c r="G104" i="91"/>
  <c r="E105" i="91"/>
  <c r="E160" i="88"/>
  <c r="N160" i="88" s="1"/>
  <c r="O123" i="88"/>
  <c r="P122" i="88"/>
  <c r="I95" i="88"/>
  <c r="T95" i="88" s="1"/>
  <c r="H94" i="88"/>
  <c r="F95" i="88"/>
  <c r="J94" i="88"/>
  <c r="M94" i="88" s="1"/>
  <c r="K93" i="88"/>
  <c r="L93" i="88" s="1"/>
  <c r="Q93" i="88" s="1"/>
  <c r="L97" i="77"/>
  <c r="C98" i="77"/>
  <c r="H95" i="77"/>
  <c r="K94" i="77"/>
  <c r="N94" i="77" s="1"/>
  <c r="N92" i="135"/>
  <c r="O92" i="135" s="1"/>
  <c r="M93" i="135"/>
  <c r="P92" i="135"/>
  <c r="F99" i="134"/>
  <c r="E100" i="134"/>
  <c r="I97" i="134"/>
  <c r="J97" i="134" s="1"/>
  <c r="H98" i="134"/>
  <c r="H138" i="95"/>
  <c r="L138" i="95" s="1"/>
  <c r="L94" i="133"/>
  <c r="M93" i="133"/>
  <c r="E97" i="135"/>
  <c r="F96" i="135"/>
  <c r="D78" i="114"/>
  <c r="P64" i="113"/>
  <c r="L94" i="134"/>
  <c r="M93" i="134"/>
  <c r="N93" i="134" s="1"/>
  <c r="O93" i="134"/>
  <c r="H145" i="112"/>
  <c r="D147" i="113" s="1"/>
  <c r="M60" i="113"/>
  <c r="D95" i="133"/>
  <c r="E94" i="133"/>
  <c r="J64" i="113"/>
  <c r="I65" i="113"/>
  <c r="O65" i="113" s="1"/>
  <c r="D79" i="114" s="1"/>
  <c r="N92" i="133"/>
  <c r="D114" i="93"/>
  <c r="E113" i="93"/>
  <c r="J58" i="112"/>
  <c r="F98" i="95"/>
  <c r="G97" i="95"/>
  <c r="K97" i="95" s="1"/>
  <c r="O97" i="95" s="1"/>
  <c r="I113" i="95"/>
  <c r="J112" i="95"/>
  <c r="L112" i="111"/>
  <c r="E113" i="111"/>
  <c r="I96" i="135"/>
  <c r="J95" i="135"/>
  <c r="K95" i="135" s="1"/>
  <c r="H94" i="133"/>
  <c r="I93" i="133"/>
  <c r="J93" i="133" s="1"/>
  <c r="G65" i="113"/>
  <c r="P101" i="148" l="1"/>
  <c r="J101" i="147"/>
  <c r="I102" i="147"/>
  <c r="E102" i="147"/>
  <c r="F101" i="147"/>
  <c r="K101" i="147" s="1"/>
  <c r="M100" i="147"/>
  <c r="O94" i="133"/>
  <c r="O100" i="148"/>
  <c r="E103" i="148"/>
  <c r="F102" i="148"/>
  <c r="M102" i="148"/>
  <c r="N101" i="148"/>
  <c r="I102" i="148"/>
  <c r="J101" i="148"/>
  <c r="K101" i="148" s="1"/>
  <c r="N99" i="147"/>
  <c r="P99" i="147"/>
  <c r="N105" i="95"/>
  <c r="M106" i="95"/>
  <c r="T93" i="78"/>
  <c r="N94" i="78"/>
  <c r="O94" i="78" s="1"/>
  <c r="S94" i="78"/>
  <c r="Q93" i="78"/>
  <c r="R93" i="78" s="1"/>
  <c r="W129" i="114"/>
  <c r="X129" i="114" s="1"/>
  <c r="Y129" i="114"/>
  <c r="T93" i="77"/>
  <c r="P98" i="95"/>
  <c r="J132" i="114"/>
  <c r="K131" i="114"/>
  <c r="Z131" i="114" s="1"/>
  <c r="L131" i="114"/>
  <c r="M130" i="114"/>
  <c r="N130" i="114" s="1"/>
  <c r="V130" i="114" s="1"/>
  <c r="Q130" i="114"/>
  <c r="B99" i="78"/>
  <c r="K98" i="78"/>
  <c r="C98" i="78"/>
  <c r="F97" i="78"/>
  <c r="L95" i="78"/>
  <c r="I96" i="78"/>
  <c r="O94" i="77"/>
  <c r="T94" i="77" s="1"/>
  <c r="S94" i="77"/>
  <c r="H133" i="114"/>
  <c r="G134" i="114"/>
  <c r="H104" i="91"/>
  <c r="I103" i="91"/>
  <c r="J103" i="91" s="1"/>
  <c r="G105" i="91"/>
  <c r="E106" i="91"/>
  <c r="E161" i="88"/>
  <c r="N161" i="88" s="1"/>
  <c r="O124" i="88"/>
  <c r="P123" i="88"/>
  <c r="F96" i="88"/>
  <c r="I96" i="88"/>
  <c r="T96" i="88" s="1"/>
  <c r="H95" i="88"/>
  <c r="K94" i="88"/>
  <c r="L94" i="88" s="1"/>
  <c r="Q94" i="88" s="1"/>
  <c r="J95" i="88"/>
  <c r="S95" i="88" s="1"/>
  <c r="S94" i="88"/>
  <c r="C99" i="77"/>
  <c r="L98" i="77"/>
  <c r="R93" i="77"/>
  <c r="K95" i="77"/>
  <c r="N95" i="77" s="1"/>
  <c r="H96" i="77"/>
  <c r="M94" i="135"/>
  <c r="P93" i="135"/>
  <c r="N93" i="135"/>
  <c r="O93" i="135" s="1"/>
  <c r="I98" i="134"/>
  <c r="J98" i="134" s="1"/>
  <c r="H99" i="134"/>
  <c r="F100" i="134"/>
  <c r="E101" i="134"/>
  <c r="H139" i="95"/>
  <c r="L139" i="95" s="1"/>
  <c r="H95" i="133"/>
  <c r="I94" i="133"/>
  <c r="J94" i="133" s="1"/>
  <c r="I97" i="135"/>
  <c r="J96" i="135"/>
  <c r="K96" i="135" s="1"/>
  <c r="H146" i="112"/>
  <c r="D148" i="113" s="1"/>
  <c r="K58" i="112"/>
  <c r="I59" i="112" s="1"/>
  <c r="C61" i="113" s="1"/>
  <c r="K61" i="113" s="1"/>
  <c r="B61" i="113" s="1"/>
  <c r="L95" i="134"/>
  <c r="M94" i="134"/>
  <c r="N94" i="134" s="1"/>
  <c r="O94" i="134"/>
  <c r="L95" i="133"/>
  <c r="M94" i="133"/>
  <c r="F66" i="113"/>
  <c r="G66" i="113" s="1"/>
  <c r="L113" i="111"/>
  <c r="E114" i="111"/>
  <c r="I114" i="95"/>
  <c r="J113" i="95"/>
  <c r="F99" i="95"/>
  <c r="P99" i="95" s="1"/>
  <c r="G98" i="95"/>
  <c r="K98" i="95" s="1"/>
  <c r="D115" i="93"/>
  <c r="E114" i="93"/>
  <c r="J65" i="113"/>
  <c r="D96" i="133"/>
  <c r="E95" i="133"/>
  <c r="P65" i="113"/>
  <c r="Q64" i="113"/>
  <c r="E98" i="135"/>
  <c r="F97" i="135"/>
  <c r="N93" i="133"/>
  <c r="M101" i="147" l="1"/>
  <c r="N100" i="147"/>
  <c r="O100" i="147" s="1"/>
  <c r="P100" i="147"/>
  <c r="E103" i="147"/>
  <c r="F102" i="147"/>
  <c r="I103" i="147"/>
  <c r="J102" i="147"/>
  <c r="K102" i="147" s="1"/>
  <c r="O95" i="133"/>
  <c r="P102" i="148"/>
  <c r="M103" i="148"/>
  <c r="N102" i="148"/>
  <c r="I103" i="148"/>
  <c r="P103" i="148" s="1"/>
  <c r="J102" i="148"/>
  <c r="K102" i="148" s="1"/>
  <c r="O101" i="148"/>
  <c r="E104" i="148"/>
  <c r="F103" i="148"/>
  <c r="O99" i="147"/>
  <c r="Q94" i="78"/>
  <c r="R94" i="78" s="1"/>
  <c r="M107" i="95"/>
  <c r="N106" i="95"/>
  <c r="N95" i="78"/>
  <c r="O95" i="78" s="1"/>
  <c r="S95" i="78"/>
  <c r="T94" i="78"/>
  <c r="W130" i="114"/>
  <c r="X130" i="114" s="1"/>
  <c r="Y130" i="114"/>
  <c r="Q94" i="77"/>
  <c r="R94" i="77" s="1"/>
  <c r="O98" i="95"/>
  <c r="M131" i="114"/>
  <c r="N131" i="114" s="1"/>
  <c r="V131" i="114" s="1"/>
  <c r="Q131" i="114"/>
  <c r="L132" i="114"/>
  <c r="J133" i="114"/>
  <c r="K132" i="114"/>
  <c r="Z132" i="114" s="1"/>
  <c r="C99" i="78"/>
  <c r="F98" i="78"/>
  <c r="I97" i="78"/>
  <c r="L96" i="78"/>
  <c r="B100" i="78"/>
  <c r="K99" i="78"/>
  <c r="O95" i="77"/>
  <c r="S95" i="77"/>
  <c r="G135" i="114"/>
  <c r="H134" i="114"/>
  <c r="H105" i="91"/>
  <c r="I104" i="91"/>
  <c r="J104" i="91" s="1"/>
  <c r="G106" i="91"/>
  <c r="E107" i="91"/>
  <c r="E162" i="88"/>
  <c r="N162" i="88" s="1"/>
  <c r="O125" i="88"/>
  <c r="P124" i="88"/>
  <c r="I97" i="88"/>
  <c r="T97" i="88" s="1"/>
  <c r="F97" i="88"/>
  <c r="H96" i="88"/>
  <c r="J96" i="88"/>
  <c r="K95" i="88"/>
  <c r="L95" i="88" s="1"/>
  <c r="Q95" i="88" s="1"/>
  <c r="M95" i="88"/>
  <c r="C100" i="77"/>
  <c r="L99" i="77"/>
  <c r="H97" i="77"/>
  <c r="K96" i="77"/>
  <c r="N96" i="77" s="1"/>
  <c r="P94" i="135"/>
  <c r="M95" i="135"/>
  <c r="N94" i="135"/>
  <c r="O94" i="135" s="1"/>
  <c r="O95" i="134"/>
  <c r="L96" i="134"/>
  <c r="F101" i="134"/>
  <c r="E102" i="134"/>
  <c r="I99" i="134"/>
  <c r="J99" i="134" s="1"/>
  <c r="H100" i="134"/>
  <c r="H140" i="95"/>
  <c r="M61" i="113"/>
  <c r="J59" i="112"/>
  <c r="K59" i="112" s="1"/>
  <c r="I60" i="112" s="1"/>
  <c r="C62" i="113" s="1"/>
  <c r="K62" i="113" s="1"/>
  <c r="B62" i="113" s="1"/>
  <c r="Q65" i="113"/>
  <c r="D97" i="133"/>
  <c r="E96" i="133"/>
  <c r="D116" i="93"/>
  <c r="E115" i="93"/>
  <c r="I115" i="95"/>
  <c r="J114" i="95"/>
  <c r="E115" i="111"/>
  <c r="L114" i="111"/>
  <c r="I66" i="113"/>
  <c r="O66" i="113" s="1"/>
  <c r="L96" i="133"/>
  <c r="M95" i="133"/>
  <c r="E99" i="135"/>
  <c r="F98" i="135"/>
  <c r="F100" i="95"/>
  <c r="P100" i="95" s="1"/>
  <c r="G99" i="95"/>
  <c r="K99" i="95" s="1"/>
  <c r="O99" i="95" s="1"/>
  <c r="H147" i="112"/>
  <c r="D149" i="113" s="1"/>
  <c r="F67" i="113"/>
  <c r="G67" i="113" s="1"/>
  <c r="N94" i="133"/>
  <c r="M95" i="134"/>
  <c r="N95" i="134" s="1"/>
  <c r="I98" i="135"/>
  <c r="J97" i="135"/>
  <c r="K97" i="135" s="1"/>
  <c r="H96" i="133"/>
  <c r="I95" i="133"/>
  <c r="J95" i="133" s="1"/>
  <c r="F103" i="147" l="1"/>
  <c r="E104" i="147"/>
  <c r="I104" i="147"/>
  <c r="J103" i="147"/>
  <c r="K103" i="147" s="1"/>
  <c r="M102" i="147"/>
  <c r="N101" i="147"/>
  <c r="O101" i="147" s="1"/>
  <c r="P101" i="147"/>
  <c r="O96" i="133"/>
  <c r="O102" i="148"/>
  <c r="I104" i="148"/>
  <c r="J103" i="148"/>
  <c r="K103" i="148" s="1"/>
  <c r="E105" i="148"/>
  <c r="F104" i="148"/>
  <c r="M104" i="148"/>
  <c r="N103" i="148"/>
  <c r="M108" i="95"/>
  <c r="N107" i="95"/>
  <c r="N96" i="78"/>
  <c r="O96" i="78" s="1"/>
  <c r="S96" i="78"/>
  <c r="T95" i="78"/>
  <c r="Q95" i="78"/>
  <c r="R95" i="78" s="1"/>
  <c r="T95" i="77"/>
  <c r="Y131" i="114"/>
  <c r="W131" i="114"/>
  <c r="X131" i="114" s="1"/>
  <c r="Q95" i="77"/>
  <c r="R95" i="77" s="1"/>
  <c r="J134" i="114"/>
  <c r="K133" i="114"/>
  <c r="Z133" i="114" s="1"/>
  <c r="L133" i="114"/>
  <c r="Q132" i="114"/>
  <c r="M132" i="114"/>
  <c r="N132" i="114" s="1"/>
  <c r="V132" i="114" s="1"/>
  <c r="I98" i="78"/>
  <c r="L97" i="78"/>
  <c r="B101" i="78"/>
  <c r="K100" i="78"/>
  <c r="F99" i="78"/>
  <c r="C100" i="78"/>
  <c r="O96" i="77"/>
  <c r="S96" i="77"/>
  <c r="H135" i="114"/>
  <c r="G136" i="114"/>
  <c r="I105" i="91"/>
  <c r="H106" i="91"/>
  <c r="E108" i="91"/>
  <c r="G107" i="91"/>
  <c r="E163" i="88"/>
  <c r="N163" i="88" s="1"/>
  <c r="O126" i="88"/>
  <c r="P125" i="88"/>
  <c r="K96" i="88"/>
  <c r="L96" i="88" s="1"/>
  <c r="Q96" i="88" s="1"/>
  <c r="J97" i="88"/>
  <c r="M97" i="88" s="1"/>
  <c r="S96" i="88"/>
  <c r="F98" i="88"/>
  <c r="I98" i="88"/>
  <c r="T98" i="88" s="1"/>
  <c r="H97" i="88"/>
  <c r="M96" i="88"/>
  <c r="C101" i="77"/>
  <c r="L100" i="77"/>
  <c r="H98" i="77"/>
  <c r="K97" i="77"/>
  <c r="N97" i="77" s="1"/>
  <c r="P95" i="135"/>
  <c r="N95" i="135"/>
  <c r="O95" i="135" s="1"/>
  <c r="M96" i="135"/>
  <c r="I100" i="134"/>
  <c r="J100" i="134" s="1"/>
  <c r="H101" i="134"/>
  <c r="E103" i="134"/>
  <c r="F102" i="134"/>
  <c r="M96" i="134"/>
  <c r="N96" i="134" s="1"/>
  <c r="L97" i="134"/>
  <c r="O96" i="134"/>
  <c r="H141" i="95"/>
  <c r="L141" i="95" s="1"/>
  <c r="M62" i="113"/>
  <c r="J66" i="113"/>
  <c r="F68" i="113"/>
  <c r="G68" i="113" s="1"/>
  <c r="F101" i="95"/>
  <c r="P101" i="95" s="1"/>
  <c r="G100" i="95"/>
  <c r="K100" i="95" s="1"/>
  <c r="O100" i="95" s="1"/>
  <c r="L97" i="133"/>
  <c r="M96" i="133"/>
  <c r="D80" i="114"/>
  <c r="H148" i="112"/>
  <c r="D150" i="113" s="1"/>
  <c r="I116" i="95"/>
  <c r="J115" i="95"/>
  <c r="D117" i="93"/>
  <c r="E116" i="93"/>
  <c r="D98" i="133"/>
  <c r="E97" i="133"/>
  <c r="P66" i="113"/>
  <c r="H97" i="133"/>
  <c r="I96" i="133"/>
  <c r="J96" i="133" s="1"/>
  <c r="I99" i="135"/>
  <c r="J98" i="135"/>
  <c r="K98" i="135" s="1"/>
  <c r="I67" i="113"/>
  <c r="L67" i="113" s="1"/>
  <c r="E100" i="135"/>
  <c r="F99" i="135"/>
  <c r="J60" i="112"/>
  <c r="N95" i="133"/>
  <c r="E116" i="111"/>
  <c r="L115" i="111"/>
  <c r="E105" i="147" l="1"/>
  <c r="F104" i="147"/>
  <c r="N102" i="147"/>
  <c r="O102" i="147" s="1"/>
  <c r="M103" i="147"/>
  <c r="P102" i="147"/>
  <c r="I105" i="147"/>
  <c r="J104" i="147"/>
  <c r="K104" i="147" s="1"/>
  <c r="O97" i="133"/>
  <c r="I105" i="148"/>
  <c r="J104" i="148"/>
  <c r="P104" i="148"/>
  <c r="M105" i="148"/>
  <c r="N104" i="148"/>
  <c r="K104" i="148"/>
  <c r="O103" i="148"/>
  <c r="E106" i="148"/>
  <c r="F105" i="148"/>
  <c r="N108" i="95"/>
  <c r="M109" i="95"/>
  <c r="Q96" i="77"/>
  <c r="R96" i="77" s="1"/>
  <c r="W132" i="114"/>
  <c r="X132" i="114" s="1"/>
  <c r="N97" i="78"/>
  <c r="O97" i="78" s="1"/>
  <c r="Q97" i="78" s="1"/>
  <c r="R97" i="78" s="1"/>
  <c r="S97" i="78"/>
  <c r="T96" i="78"/>
  <c r="Q96" i="78"/>
  <c r="R96" i="78" s="1"/>
  <c r="Y132" i="114"/>
  <c r="T96" i="77"/>
  <c r="Q133" i="114"/>
  <c r="M133" i="114"/>
  <c r="N133" i="114" s="1"/>
  <c r="V133" i="114" s="1"/>
  <c r="L134" i="114"/>
  <c r="J135" i="114"/>
  <c r="K134" i="114"/>
  <c r="Z134" i="114" s="1"/>
  <c r="F100" i="78"/>
  <c r="C101" i="78"/>
  <c r="L98" i="78"/>
  <c r="I99" i="78"/>
  <c r="B102" i="78"/>
  <c r="K101" i="78"/>
  <c r="O97" i="77"/>
  <c r="Q97" i="77" s="1"/>
  <c r="S97" i="77"/>
  <c r="G137" i="114"/>
  <c r="H136" i="114"/>
  <c r="G108" i="91"/>
  <c r="E109" i="91"/>
  <c r="J105" i="91"/>
  <c r="H107" i="91"/>
  <c r="I106" i="91"/>
  <c r="J106" i="91" s="1"/>
  <c r="E164" i="88"/>
  <c r="O127" i="88"/>
  <c r="P126" i="88"/>
  <c r="F99" i="88"/>
  <c r="H98" i="88"/>
  <c r="I99" i="88"/>
  <c r="T99" i="88" s="1"/>
  <c r="K97" i="88"/>
  <c r="L97" i="88" s="1"/>
  <c r="Q97" i="88" s="1"/>
  <c r="J98" i="88"/>
  <c r="S97" i="88"/>
  <c r="L101" i="77"/>
  <c r="C102" i="77"/>
  <c r="K98" i="77"/>
  <c r="N98" i="77" s="1"/>
  <c r="H99" i="77"/>
  <c r="N96" i="135"/>
  <c r="O96" i="135" s="1"/>
  <c r="P96" i="135"/>
  <c r="M97" i="135"/>
  <c r="E104" i="134"/>
  <c r="F103" i="134"/>
  <c r="I101" i="134"/>
  <c r="J101" i="134" s="1"/>
  <c r="H102" i="134"/>
  <c r="M97" i="134"/>
  <c r="N97" i="134" s="1"/>
  <c r="L98" i="134"/>
  <c r="O97" i="134"/>
  <c r="H142" i="95"/>
  <c r="L142" i="95" s="1"/>
  <c r="J67" i="113"/>
  <c r="I68" i="113" s="1"/>
  <c r="F69" i="113"/>
  <c r="G69" i="113" s="1"/>
  <c r="H149" i="112"/>
  <c r="D151" i="113" s="1"/>
  <c r="Q66" i="113"/>
  <c r="D99" i="133"/>
  <c r="E98" i="133"/>
  <c r="L98" i="133"/>
  <c r="M97" i="133"/>
  <c r="L116" i="111"/>
  <c r="E117" i="111"/>
  <c r="K60" i="112"/>
  <c r="I61" i="112" s="1"/>
  <c r="C63" i="113" s="1"/>
  <c r="K63" i="113" s="1"/>
  <c r="E101" i="135"/>
  <c r="F100" i="135"/>
  <c r="O67" i="113"/>
  <c r="I100" i="135"/>
  <c r="J99" i="135"/>
  <c r="K99" i="135" s="1"/>
  <c r="H98" i="133"/>
  <c r="I97" i="133"/>
  <c r="J97" i="133" s="1"/>
  <c r="D118" i="93"/>
  <c r="E117" i="93"/>
  <c r="I117" i="95"/>
  <c r="J116" i="95"/>
  <c r="N96" i="133"/>
  <c r="F102" i="95"/>
  <c r="P102" i="95" s="1"/>
  <c r="G101" i="95"/>
  <c r="K101" i="95" s="1"/>
  <c r="O101" i="95" s="1"/>
  <c r="I106" i="147" l="1"/>
  <c r="J105" i="147"/>
  <c r="M104" i="147"/>
  <c r="N103" i="147"/>
  <c r="O103" i="147" s="1"/>
  <c r="P103" i="147"/>
  <c r="E106" i="147"/>
  <c r="F105" i="147"/>
  <c r="O98" i="133"/>
  <c r="M106" i="148"/>
  <c r="N105" i="148"/>
  <c r="P105" i="148"/>
  <c r="E107" i="148"/>
  <c r="F106" i="148"/>
  <c r="O104" i="148"/>
  <c r="I106" i="148"/>
  <c r="J105" i="148"/>
  <c r="K105" i="148" s="1"/>
  <c r="N98" i="78"/>
  <c r="O98" i="78" s="1"/>
  <c r="S98" i="78"/>
  <c r="E165" i="88"/>
  <c r="N165" i="88" s="1"/>
  <c r="N164" i="88"/>
  <c r="N109" i="95"/>
  <c r="M110" i="95"/>
  <c r="T97" i="78"/>
  <c r="Y133" i="114"/>
  <c r="W133" i="114"/>
  <c r="X133" i="114" s="1"/>
  <c r="T97" i="77"/>
  <c r="L135" i="114"/>
  <c r="K135" i="114"/>
  <c r="Z135" i="114" s="1"/>
  <c r="J136" i="114"/>
  <c r="Q134" i="114"/>
  <c r="M134" i="114"/>
  <c r="N134" i="114" s="1"/>
  <c r="V134" i="114" s="1"/>
  <c r="B103" i="78"/>
  <c r="K102" i="78"/>
  <c r="C102" i="78"/>
  <c r="F101" i="78"/>
  <c r="I100" i="78"/>
  <c r="L99" i="78"/>
  <c r="O98" i="77"/>
  <c r="Q98" i="77" s="1"/>
  <c r="S98" i="77"/>
  <c r="H137" i="114"/>
  <c r="G138" i="114"/>
  <c r="I107" i="91"/>
  <c r="J107" i="91" s="1"/>
  <c r="H108" i="91"/>
  <c r="E110" i="91"/>
  <c r="G109" i="91"/>
  <c r="O128" i="88"/>
  <c r="P127" i="88"/>
  <c r="I100" i="88"/>
  <c r="T100" i="88" s="1"/>
  <c r="F100" i="88"/>
  <c r="H99" i="88"/>
  <c r="M98" i="88"/>
  <c r="J99" i="88"/>
  <c r="M99" i="88" s="1"/>
  <c r="K98" i="88"/>
  <c r="L98" i="88" s="1"/>
  <c r="Q98" i="88" s="1"/>
  <c r="S98" i="88"/>
  <c r="C103" i="77"/>
  <c r="L102" i="77"/>
  <c r="R97" i="77"/>
  <c r="K99" i="77"/>
  <c r="N99" i="77" s="1"/>
  <c r="H100" i="77"/>
  <c r="P97" i="135"/>
  <c r="N97" i="135"/>
  <c r="O97" i="135" s="1"/>
  <c r="M98" i="135"/>
  <c r="M98" i="134"/>
  <c r="N98" i="134" s="1"/>
  <c r="L99" i="134"/>
  <c r="O98" i="134"/>
  <c r="H103" i="134"/>
  <c r="I102" i="134"/>
  <c r="J102" i="134" s="1"/>
  <c r="E105" i="134"/>
  <c r="F104" i="134"/>
  <c r="H143" i="95"/>
  <c r="L143" i="95" s="1"/>
  <c r="J68" i="113"/>
  <c r="F103" i="95"/>
  <c r="P103" i="95" s="1"/>
  <c r="G102" i="95"/>
  <c r="K102" i="95" s="1"/>
  <c r="O102" i="95" s="1"/>
  <c r="I118" i="95"/>
  <c r="J117" i="95"/>
  <c r="H99" i="133"/>
  <c r="I98" i="133"/>
  <c r="J98" i="133" s="1"/>
  <c r="I101" i="135"/>
  <c r="J100" i="135"/>
  <c r="K100" i="135" s="1"/>
  <c r="D81" i="114"/>
  <c r="B63" i="113"/>
  <c r="M63" i="113"/>
  <c r="L117" i="111"/>
  <c r="E118" i="111"/>
  <c r="N97" i="133"/>
  <c r="F70" i="113"/>
  <c r="D119" i="93"/>
  <c r="E118" i="93"/>
  <c r="E102" i="135"/>
  <c r="F101" i="135"/>
  <c r="J61" i="112"/>
  <c r="H150" i="112"/>
  <c r="D152" i="113" s="1"/>
  <c r="M98" i="133"/>
  <c r="D100" i="133"/>
  <c r="E99" i="133"/>
  <c r="P67" i="113"/>
  <c r="M105" i="147" l="1"/>
  <c r="N104" i="147"/>
  <c r="O104" i="147" s="1"/>
  <c r="P104" i="147"/>
  <c r="E107" i="147"/>
  <c r="F106" i="147"/>
  <c r="K105" i="147"/>
  <c r="I107" i="147"/>
  <c r="J106" i="147"/>
  <c r="O99" i="133"/>
  <c r="D101" i="133"/>
  <c r="D102" i="133" s="1"/>
  <c r="E103" i="135"/>
  <c r="O105" i="148"/>
  <c r="E108" i="148"/>
  <c r="F107" i="148"/>
  <c r="I107" i="148"/>
  <c r="J106" i="148"/>
  <c r="K106" i="148" s="1"/>
  <c r="P106" i="148"/>
  <c r="M107" i="148"/>
  <c r="N106" i="148"/>
  <c r="F103" i="135"/>
  <c r="Q98" i="78"/>
  <c r="R98" i="78" s="1"/>
  <c r="T98" i="78"/>
  <c r="N99" i="78"/>
  <c r="O99" i="78" s="1"/>
  <c r="Q99" i="78" s="1"/>
  <c r="R99" i="78" s="1"/>
  <c r="S99" i="78"/>
  <c r="E166" i="88"/>
  <c r="N166" i="88" s="1"/>
  <c r="M111" i="95"/>
  <c r="N110" i="95"/>
  <c r="Y134" i="114"/>
  <c r="W134" i="114"/>
  <c r="X134" i="114" s="1"/>
  <c r="K136" i="114"/>
  <c r="Z136" i="114" s="1"/>
  <c r="L136" i="114"/>
  <c r="J137" i="114"/>
  <c r="Q135" i="114"/>
  <c r="M135" i="114"/>
  <c r="N135" i="114" s="1"/>
  <c r="V135" i="114" s="1"/>
  <c r="C103" i="78"/>
  <c r="F102" i="78"/>
  <c r="I101" i="78"/>
  <c r="L100" i="78"/>
  <c r="K103" i="78"/>
  <c r="B104" i="78"/>
  <c r="O99" i="77"/>
  <c r="Q99" i="77" s="1"/>
  <c r="S99" i="77"/>
  <c r="T98" i="77"/>
  <c r="H138" i="114"/>
  <c r="G139" i="114"/>
  <c r="E111" i="91"/>
  <c r="G110" i="91"/>
  <c r="H109" i="91"/>
  <c r="I108" i="91"/>
  <c r="J108" i="91" s="1"/>
  <c r="O129" i="88"/>
  <c r="P128" i="88"/>
  <c r="H100" i="88"/>
  <c r="F101" i="88"/>
  <c r="I101" i="88"/>
  <c r="T101" i="88" s="1"/>
  <c r="K99" i="88"/>
  <c r="L99" i="88" s="1"/>
  <c r="Q99" i="88" s="1"/>
  <c r="J100" i="88"/>
  <c r="S99" i="88"/>
  <c r="C104" i="77"/>
  <c r="L103" i="77"/>
  <c r="H101" i="77"/>
  <c r="K100" i="77"/>
  <c r="N100" i="77" s="1"/>
  <c r="R98" i="77"/>
  <c r="M99" i="135"/>
  <c r="P98" i="135"/>
  <c r="N98" i="135"/>
  <c r="O98" i="135" s="1"/>
  <c r="F105" i="134"/>
  <c r="H104" i="134"/>
  <c r="I103" i="134"/>
  <c r="J103" i="134" s="1"/>
  <c r="M99" i="134"/>
  <c r="N99" i="134" s="1"/>
  <c r="L100" i="134"/>
  <c r="O99" i="134"/>
  <c r="H144" i="95"/>
  <c r="L144" i="95" s="1"/>
  <c r="Q67" i="113"/>
  <c r="N98" i="133"/>
  <c r="D120" i="93"/>
  <c r="E119" i="93"/>
  <c r="E119" i="111"/>
  <c r="L118" i="111"/>
  <c r="I102" i="135"/>
  <c r="J101" i="135"/>
  <c r="K101" i="135" s="1"/>
  <c r="H100" i="133"/>
  <c r="I99" i="133"/>
  <c r="J99" i="133" s="1"/>
  <c r="I119" i="95"/>
  <c r="J118" i="95"/>
  <c r="F104" i="95"/>
  <c r="P104" i="95" s="1"/>
  <c r="G103" i="95"/>
  <c r="K103" i="95" s="1"/>
  <c r="O103" i="95" s="1"/>
  <c r="K61" i="112"/>
  <c r="I62" i="112" s="1"/>
  <c r="C64" i="113" s="1"/>
  <c r="K64" i="113" s="1"/>
  <c r="B64" i="113" s="1"/>
  <c r="F102" i="135"/>
  <c r="E100" i="133"/>
  <c r="M99" i="133"/>
  <c r="G70" i="113"/>
  <c r="H151" i="112"/>
  <c r="D153" i="113" s="1"/>
  <c r="E108" i="147" l="1"/>
  <c r="F107" i="147"/>
  <c r="I108" i="147"/>
  <c r="J107" i="147"/>
  <c r="K106" i="147"/>
  <c r="M106" i="147"/>
  <c r="N105" i="147"/>
  <c r="O105" i="147" s="1"/>
  <c r="P105" i="147"/>
  <c r="E101" i="133"/>
  <c r="O100" i="133"/>
  <c r="E104" i="135"/>
  <c r="E109" i="148"/>
  <c r="F108" i="148"/>
  <c r="M108" i="148"/>
  <c r="N107" i="148"/>
  <c r="O106" i="148"/>
  <c r="I108" i="148"/>
  <c r="J107" i="148"/>
  <c r="K107" i="148" s="1"/>
  <c r="P107" i="148"/>
  <c r="E102" i="133"/>
  <c r="D103" i="133"/>
  <c r="J102" i="135"/>
  <c r="I103" i="135"/>
  <c r="M100" i="133"/>
  <c r="L101" i="133"/>
  <c r="I100" i="133"/>
  <c r="J100" i="133" s="1"/>
  <c r="H101" i="133"/>
  <c r="N100" i="78"/>
  <c r="O100" i="78" s="1"/>
  <c r="Q100" i="78" s="1"/>
  <c r="R100" i="78" s="1"/>
  <c r="S100" i="78"/>
  <c r="T99" i="78"/>
  <c r="E167" i="88"/>
  <c r="N167" i="88" s="1"/>
  <c r="M112" i="95"/>
  <c r="N111" i="95"/>
  <c r="Y135" i="114"/>
  <c r="W135" i="114"/>
  <c r="X135" i="114" s="1"/>
  <c r="L137" i="114"/>
  <c r="J138" i="114"/>
  <c r="K137" i="114"/>
  <c r="Z137" i="114" s="1"/>
  <c r="M136" i="114"/>
  <c r="M137" i="114" s="1"/>
  <c r="Q136" i="114"/>
  <c r="L101" i="78"/>
  <c r="I102" i="78"/>
  <c r="F103" i="78"/>
  <c r="C104" i="78"/>
  <c r="K104" i="78"/>
  <c r="B105" i="78"/>
  <c r="O100" i="77"/>
  <c r="Q100" i="77" s="1"/>
  <c r="S100" i="77"/>
  <c r="T99" i="77"/>
  <c r="G140" i="114"/>
  <c r="H139" i="114"/>
  <c r="I109" i="91"/>
  <c r="J109" i="91" s="1"/>
  <c r="H110" i="91"/>
  <c r="G111" i="91"/>
  <c r="E112" i="91"/>
  <c r="O130" i="88"/>
  <c r="P129" i="88"/>
  <c r="K100" i="88"/>
  <c r="L100" i="88" s="1"/>
  <c r="Q100" i="88" s="1"/>
  <c r="J101" i="88"/>
  <c r="M101" i="88" s="1"/>
  <c r="S100" i="88"/>
  <c r="H101" i="88"/>
  <c r="F102" i="88"/>
  <c r="I102" i="88"/>
  <c r="T102" i="88" s="1"/>
  <c r="M100" i="88"/>
  <c r="L104" i="77"/>
  <c r="C105" i="77"/>
  <c r="R99" i="77"/>
  <c r="H102" i="77"/>
  <c r="K101" i="77"/>
  <c r="N101" i="77" s="1"/>
  <c r="P99" i="135"/>
  <c r="M100" i="135"/>
  <c r="N99" i="135"/>
  <c r="O99" i="135" s="1"/>
  <c r="F106" i="134"/>
  <c r="E107" i="134"/>
  <c r="M100" i="134"/>
  <c r="N100" i="134" s="1"/>
  <c r="L101" i="134"/>
  <c r="O100" i="134"/>
  <c r="H105" i="134"/>
  <c r="I104" i="134"/>
  <c r="J104" i="134" s="1"/>
  <c r="H145" i="95"/>
  <c r="L145" i="95" s="1"/>
  <c r="N99" i="133"/>
  <c r="K102" i="135"/>
  <c r="F105" i="95"/>
  <c r="P105" i="95" s="1"/>
  <c r="G104" i="95"/>
  <c r="K104" i="95" s="1"/>
  <c r="O104" i="95" s="1"/>
  <c r="I120" i="95"/>
  <c r="J119" i="95"/>
  <c r="H152" i="112"/>
  <c r="D154" i="113" s="1"/>
  <c r="D121" i="93"/>
  <c r="E120" i="93"/>
  <c r="F71" i="113"/>
  <c r="J62" i="112"/>
  <c r="M64" i="113"/>
  <c r="L119" i="111"/>
  <c r="E120" i="111"/>
  <c r="M107" i="147" l="1"/>
  <c r="N106" i="147"/>
  <c r="O106" i="147" s="1"/>
  <c r="P106" i="147"/>
  <c r="I109" i="147"/>
  <c r="J108" i="147"/>
  <c r="K107" i="147"/>
  <c r="E109" i="147"/>
  <c r="F108" i="147"/>
  <c r="O101" i="133"/>
  <c r="F104" i="135"/>
  <c r="E105" i="135"/>
  <c r="E106" i="135" s="1"/>
  <c r="E108" i="134"/>
  <c r="E109" i="134" s="1"/>
  <c r="P108" i="148"/>
  <c r="O107" i="148"/>
  <c r="E110" i="148"/>
  <c r="F109" i="148"/>
  <c r="I109" i="148"/>
  <c r="J108" i="148"/>
  <c r="K108" i="148" s="1"/>
  <c r="M109" i="148"/>
  <c r="N108" i="148"/>
  <c r="D104" i="133"/>
  <c r="E103" i="133"/>
  <c r="I104" i="135"/>
  <c r="J103" i="135"/>
  <c r="K103" i="135" s="1"/>
  <c r="N100" i="133"/>
  <c r="L102" i="133"/>
  <c r="M101" i="133"/>
  <c r="H102" i="133"/>
  <c r="I101" i="133"/>
  <c r="J101" i="133" s="1"/>
  <c r="N101" i="78"/>
  <c r="O101" i="78" s="1"/>
  <c r="Q101" i="78" s="1"/>
  <c r="R101" i="78" s="1"/>
  <c r="S101" i="78"/>
  <c r="T100" i="78"/>
  <c r="N136" i="114"/>
  <c r="V136" i="114" s="1"/>
  <c r="Y136" i="114" s="1"/>
  <c r="M138" i="114"/>
  <c r="M139" i="114" s="1"/>
  <c r="M140" i="114" s="1"/>
  <c r="M141" i="114" s="1"/>
  <c r="M142" i="114" s="1"/>
  <c r="M143" i="114" s="1"/>
  <c r="M144" i="114" s="1"/>
  <c r="M145" i="114" s="1"/>
  <c r="M146" i="114" s="1"/>
  <c r="M147" i="114" s="1"/>
  <c r="M148" i="114" s="1"/>
  <c r="M149" i="114" s="1"/>
  <c r="M150" i="114" s="1"/>
  <c r="M151" i="114" s="1"/>
  <c r="M152" i="114" s="1"/>
  <c r="M153" i="114" s="1"/>
  <c r="M154" i="114" s="1"/>
  <c r="E168" i="88"/>
  <c r="N168" i="88" s="1"/>
  <c r="M113" i="95"/>
  <c r="N112" i="95"/>
  <c r="R100" i="77"/>
  <c r="J139" i="114"/>
  <c r="K138" i="114"/>
  <c r="Z138" i="114" s="1"/>
  <c r="L138" i="114"/>
  <c r="Q137" i="114"/>
  <c r="F104" i="78"/>
  <c r="C105" i="78"/>
  <c r="B106" i="78"/>
  <c r="K105" i="78"/>
  <c r="I103" i="78"/>
  <c r="L102" i="78"/>
  <c r="O101" i="77"/>
  <c r="S101" i="77"/>
  <c r="T100" i="77"/>
  <c r="H140" i="114"/>
  <c r="G141" i="114"/>
  <c r="G112" i="91"/>
  <c r="E113" i="91"/>
  <c r="H111" i="91"/>
  <c r="I110" i="91"/>
  <c r="J110" i="91" s="1"/>
  <c r="O131" i="88"/>
  <c r="P130" i="88"/>
  <c r="J102" i="88"/>
  <c r="M102" i="88" s="1"/>
  <c r="K101" i="88"/>
  <c r="L101" i="88" s="1"/>
  <c r="Q101" i="88" s="1"/>
  <c r="I103" i="88"/>
  <c r="T103" i="88" s="1"/>
  <c r="F103" i="88"/>
  <c r="H102" i="88"/>
  <c r="S101" i="88"/>
  <c r="L105" i="77"/>
  <c r="C106" i="77"/>
  <c r="H103" i="77"/>
  <c r="K102" i="77"/>
  <c r="N102" i="77" s="1"/>
  <c r="N100" i="135"/>
  <c r="O100" i="135" s="1"/>
  <c r="P100" i="135"/>
  <c r="I105" i="134"/>
  <c r="J105" i="134" s="1"/>
  <c r="H106" i="134"/>
  <c r="M101" i="134"/>
  <c r="N101" i="134" s="1"/>
  <c r="L102" i="134"/>
  <c r="O101" i="134"/>
  <c r="F107" i="134"/>
  <c r="H146" i="95"/>
  <c r="L146" i="95" s="1"/>
  <c r="H153" i="112"/>
  <c r="D155" i="113" s="1"/>
  <c r="K62" i="112"/>
  <c r="I63" i="112" s="1"/>
  <c r="C65" i="113" s="1"/>
  <c r="K65" i="113" s="1"/>
  <c r="B65" i="113" s="1"/>
  <c r="D122" i="93"/>
  <c r="E121" i="93"/>
  <c r="E121" i="111"/>
  <c r="L120" i="111"/>
  <c r="G71" i="113"/>
  <c r="I121" i="95"/>
  <c r="J120" i="95"/>
  <c r="F106" i="95"/>
  <c r="G105" i="95"/>
  <c r="K105" i="95" s="1"/>
  <c r="O105" i="95" s="1"/>
  <c r="F105" i="135" l="1"/>
  <c r="F108" i="134"/>
  <c r="I110" i="147"/>
  <c r="J109" i="147"/>
  <c r="E110" i="147"/>
  <c r="F109" i="147"/>
  <c r="K108" i="147"/>
  <c r="M108" i="147"/>
  <c r="N107" i="147"/>
  <c r="O107" i="147" s="1"/>
  <c r="P107" i="147"/>
  <c r="O102" i="133"/>
  <c r="P109" i="148"/>
  <c r="M110" i="148"/>
  <c r="N109" i="148"/>
  <c r="O108" i="148"/>
  <c r="E111" i="148"/>
  <c r="E112" i="148" s="1"/>
  <c r="F112" i="148" s="1"/>
  <c r="F110" i="148"/>
  <c r="I110" i="148"/>
  <c r="J109" i="148"/>
  <c r="K109" i="148" s="1"/>
  <c r="M155" i="114"/>
  <c r="M156" i="114" s="1"/>
  <c r="M157" i="114" s="1"/>
  <c r="M158" i="114" s="1"/>
  <c r="M159" i="114" s="1"/>
  <c r="M160" i="114" s="1"/>
  <c r="M161" i="114" s="1"/>
  <c r="M162" i="114" s="1"/>
  <c r="M163" i="114" s="1"/>
  <c r="M164" i="114" s="1"/>
  <c r="M165" i="114" s="1"/>
  <c r="M166" i="114" s="1"/>
  <c r="M167" i="114" s="1"/>
  <c r="M168" i="114" s="1"/>
  <c r="M169" i="114" s="1"/>
  <c r="M170" i="114" s="1"/>
  <c r="M171" i="114" s="1"/>
  <c r="M172" i="114" s="1"/>
  <c r="M173" i="114" s="1"/>
  <c r="M174" i="114" s="1"/>
  <c r="M175" i="114" s="1"/>
  <c r="M176" i="114" s="1"/>
  <c r="M177" i="114" s="1"/>
  <c r="M178" i="114" s="1"/>
  <c r="M179" i="114" s="1"/>
  <c r="M180" i="114" s="1"/>
  <c r="M181" i="114" s="1"/>
  <c r="M182" i="114" s="1"/>
  <c r="M183" i="114" s="1"/>
  <c r="M184" i="114" s="1"/>
  <c r="M185" i="114" s="1"/>
  <c r="M186" i="114" s="1"/>
  <c r="M187" i="114" s="1"/>
  <c r="M188" i="114" s="1"/>
  <c r="M189" i="114" s="1"/>
  <c r="M190" i="114" s="1"/>
  <c r="M191" i="114" s="1"/>
  <c r="M192" i="114" s="1"/>
  <c r="M193" i="114" s="1"/>
  <c r="M194" i="114" s="1"/>
  <c r="M195" i="114" s="1"/>
  <c r="M196" i="114" s="1"/>
  <c r="M197" i="114" s="1"/>
  <c r="M198" i="114" s="1"/>
  <c r="M199" i="114" s="1"/>
  <c r="M200" i="114" s="1"/>
  <c r="M201" i="114" s="1"/>
  <c r="M202" i="114" s="1"/>
  <c r="M203" i="114" s="1"/>
  <c r="M204" i="114" s="1"/>
  <c r="M205" i="114" s="1"/>
  <c r="M206" i="114" s="1"/>
  <c r="M207" i="114" s="1"/>
  <c r="M208" i="114" s="1"/>
  <c r="M209" i="114" s="1"/>
  <c r="M210" i="114" s="1"/>
  <c r="M211" i="114" s="1"/>
  <c r="M212" i="114" s="1"/>
  <c r="M213" i="114" s="1"/>
  <c r="M214" i="114" s="1"/>
  <c r="M215" i="114" s="1"/>
  <c r="M216" i="114" s="1"/>
  <c r="M217" i="114" s="1"/>
  <c r="M218" i="114" s="1"/>
  <c r="M219" i="114" s="1"/>
  <c r="M220" i="114" s="1"/>
  <c r="M221" i="114" s="1"/>
  <c r="M222" i="114" s="1"/>
  <c r="M223" i="114" s="1"/>
  <c r="M224" i="114" s="1"/>
  <c r="M225" i="114" s="1"/>
  <c r="M226" i="114" s="1"/>
  <c r="M227" i="114" s="1"/>
  <c r="M228" i="114" s="1"/>
  <c r="M229" i="114" s="1"/>
  <c r="M230" i="114" s="1"/>
  <c r="M231" i="114" s="1"/>
  <c r="M232" i="114" s="1"/>
  <c r="M233" i="114" s="1"/>
  <c r="M234" i="114" s="1"/>
  <c r="M235" i="114" s="1"/>
  <c r="M236" i="114" s="1"/>
  <c r="M237" i="114" s="1"/>
  <c r="M238" i="114" s="1"/>
  <c r="M239" i="114" s="1"/>
  <c r="M240" i="114" s="1"/>
  <c r="M241" i="114" s="1"/>
  <c r="M242" i="114" s="1"/>
  <c r="M243" i="114" s="1"/>
  <c r="M244" i="114" s="1"/>
  <c r="M245" i="114" s="1"/>
  <c r="M246" i="114" s="1"/>
  <c r="M247" i="114" s="1"/>
  <c r="M248" i="114" s="1"/>
  <c r="M249" i="114" s="1"/>
  <c r="M250" i="114" s="1"/>
  <c r="M251" i="114" s="1"/>
  <c r="M252" i="114" s="1"/>
  <c r="M253" i="114" s="1"/>
  <c r="M254" i="114" s="1"/>
  <c r="M255" i="114" s="1"/>
  <c r="M256" i="114" s="1"/>
  <c r="M257" i="114" s="1"/>
  <c r="M258" i="114" s="1"/>
  <c r="M259" i="114" s="1"/>
  <c r="M260" i="114" s="1"/>
  <c r="M261" i="114" s="1"/>
  <c r="M262" i="114" s="1"/>
  <c r="M263" i="114" s="1"/>
  <c r="M264" i="114" s="1"/>
  <c r="M265" i="114" s="1"/>
  <c r="M266" i="114" s="1"/>
  <c r="M267" i="114" s="1"/>
  <c r="M268" i="114" s="1"/>
  <c r="M269" i="114" s="1"/>
  <c r="M270" i="114" s="1"/>
  <c r="M271" i="114" s="1"/>
  <c r="M272" i="114" s="1"/>
  <c r="M273" i="114" s="1"/>
  <c r="M274" i="114" s="1"/>
  <c r="M275" i="114" s="1"/>
  <c r="M276" i="114" s="1"/>
  <c r="M277" i="114" s="1"/>
  <c r="M278" i="114" s="1"/>
  <c r="M279" i="114" s="1"/>
  <c r="M280" i="114" s="1"/>
  <c r="M281" i="114" s="1"/>
  <c r="M282" i="114" s="1"/>
  <c r="M283" i="114" s="1"/>
  <c r="M284" i="114" s="1"/>
  <c r="M285" i="114" s="1"/>
  <c r="M286" i="114" s="1"/>
  <c r="M287" i="114" s="1"/>
  <c r="M288" i="114" s="1"/>
  <c r="M289" i="114" s="1"/>
  <c r="M290" i="114" s="1"/>
  <c r="M291" i="114" s="1"/>
  <c r="M292" i="114" s="1"/>
  <c r="M293" i="114" s="1"/>
  <c r="M294" i="114" s="1"/>
  <c r="M295" i="114" s="1"/>
  <c r="M296" i="114" s="1"/>
  <c r="M297" i="114" s="1"/>
  <c r="M298" i="114" s="1"/>
  <c r="M299" i="114" s="1"/>
  <c r="M300" i="114" s="1"/>
  <c r="M301" i="114" s="1"/>
  <c r="M302" i="114" s="1"/>
  <c r="M303" i="114" s="1"/>
  <c r="M304" i="114" s="1"/>
  <c r="M305" i="114" s="1"/>
  <c r="M306" i="114" s="1"/>
  <c r="M307" i="114" s="1"/>
  <c r="M308" i="114" s="1"/>
  <c r="M309" i="114" s="1"/>
  <c r="M310" i="114" s="1"/>
  <c r="M311" i="114" s="1"/>
  <c r="M312" i="114" s="1"/>
  <c r="M313" i="114" s="1"/>
  <c r="M314" i="114" s="1"/>
  <c r="M315" i="114" s="1"/>
  <c r="M316" i="114" s="1"/>
  <c r="M317" i="114" s="1"/>
  <c r="M318" i="114" s="1"/>
  <c r="M319" i="114" s="1"/>
  <c r="M320" i="114" s="1"/>
  <c r="M321" i="114" s="1"/>
  <c r="M322" i="114" s="1"/>
  <c r="M323" i="114" s="1"/>
  <c r="M324" i="114" s="1"/>
  <c r="M325" i="114" s="1"/>
  <c r="M326" i="114" s="1"/>
  <c r="M327" i="114" s="1"/>
  <c r="M328" i="114" s="1"/>
  <c r="M329" i="114" s="1"/>
  <c r="M330" i="114" s="1"/>
  <c r="M331" i="114" s="1"/>
  <c r="M332" i="114" s="1"/>
  <c r="M333" i="114" s="1"/>
  <c r="M334" i="114" s="1"/>
  <c r="M335" i="114" s="1"/>
  <c r="M336" i="114" s="1"/>
  <c r="M337" i="114" s="1"/>
  <c r="M338" i="114" s="1"/>
  <c r="M339" i="114" s="1"/>
  <c r="M340" i="114" s="1"/>
  <c r="M341" i="114" s="1"/>
  <c r="M342" i="114" s="1"/>
  <c r="M343" i="114" s="1"/>
  <c r="M344" i="114" s="1"/>
  <c r="M345" i="114" s="1"/>
  <c r="M346" i="114" s="1"/>
  <c r="M347" i="114" s="1"/>
  <c r="M348" i="114" s="1"/>
  <c r="M349" i="114" s="1"/>
  <c r="M350" i="114" s="1"/>
  <c r="M351" i="114" s="1"/>
  <c r="M352" i="114" s="1"/>
  <c r="M353" i="114" s="1"/>
  <c r="M354" i="114" s="1"/>
  <c r="M355" i="114" s="1"/>
  <c r="M356" i="114" s="1"/>
  <c r="M357" i="114" s="1"/>
  <c r="M358" i="114" s="1"/>
  <c r="M359" i="114" s="1"/>
  <c r="M360" i="114" s="1"/>
  <c r="M361" i="114" s="1"/>
  <c r="M362" i="114" s="1"/>
  <c r="M363" i="114" s="1"/>
  <c r="M364" i="114" s="1"/>
  <c r="M365" i="114" s="1"/>
  <c r="M366" i="114" s="1"/>
  <c r="M367" i="114" s="1"/>
  <c r="M368" i="114" s="1"/>
  <c r="M369" i="114" s="1"/>
  <c r="N154" i="114"/>
  <c r="W136" i="114"/>
  <c r="X136" i="114" s="1"/>
  <c r="D105" i="133"/>
  <c r="E104" i="133"/>
  <c r="E110" i="134"/>
  <c r="F109" i="134"/>
  <c r="E107" i="135"/>
  <c r="F106" i="135"/>
  <c r="J104" i="135"/>
  <c r="K104" i="135" s="1"/>
  <c r="I105" i="135"/>
  <c r="N101" i="133"/>
  <c r="L103" i="133"/>
  <c r="M102" i="133"/>
  <c r="H103" i="133"/>
  <c r="I102" i="133"/>
  <c r="J102" i="133" s="1"/>
  <c r="N137" i="114"/>
  <c r="V137" i="114" s="1"/>
  <c r="W137" i="114" s="1"/>
  <c r="X137" i="114" s="1"/>
  <c r="N102" i="78"/>
  <c r="O102" i="78" s="1"/>
  <c r="Q102" i="78" s="1"/>
  <c r="R102" i="78" s="1"/>
  <c r="S102" i="78"/>
  <c r="T101" i="78"/>
  <c r="E169" i="88"/>
  <c r="N169" i="88" s="1"/>
  <c r="Q101" i="77"/>
  <c r="R101" i="77" s="1"/>
  <c r="M114" i="95"/>
  <c r="N113" i="95"/>
  <c r="P106" i="95"/>
  <c r="Q138" i="114"/>
  <c r="N138" i="114"/>
  <c r="K139" i="114"/>
  <c r="Z139" i="114" s="1"/>
  <c r="L139" i="114"/>
  <c r="J140" i="114"/>
  <c r="I104" i="78"/>
  <c r="L103" i="78"/>
  <c r="B107" i="78"/>
  <c r="K106" i="78"/>
  <c r="C106" i="78"/>
  <c r="F105" i="78"/>
  <c r="O102" i="77"/>
  <c r="S102" i="77"/>
  <c r="T101" i="77"/>
  <c r="G142" i="114"/>
  <c r="H141" i="114"/>
  <c r="H112" i="91"/>
  <c r="I111" i="91"/>
  <c r="J111" i="91" s="1"/>
  <c r="G113" i="91"/>
  <c r="E114" i="91"/>
  <c r="S102" i="88"/>
  <c r="O132" i="88"/>
  <c r="P131" i="88"/>
  <c r="I104" i="88"/>
  <c r="H103" i="88"/>
  <c r="F104" i="88"/>
  <c r="K102" i="88"/>
  <c r="L102" i="88" s="1"/>
  <c r="Q102" i="88" s="1"/>
  <c r="J103" i="88"/>
  <c r="L106" i="77"/>
  <c r="C107" i="77"/>
  <c r="K103" i="77"/>
  <c r="N103" i="77" s="1"/>
  <c r="H104" i="77"/>
  <c r="N101" i="135"/>
  <c r="O101" i="135" s="1"/>
  <c r="P101" i="135"/>
  <c r="I106" i="134"/>
  <c r="J106" i="134" s="1"/>
  <c r="H107" i="134"/>
  <c r="L103" i="134"/>
  <c r="M102" i="134"/>
  <c r="N102" i="134" s="1"/>
  <c r="O102" i="134"/>
  <c r="H147" i="95"/>
  <c r="L147" i="95" s="1"/>
  <c r="M65" i="113"/>
  <c r="I122" i="95"/>
  <c r="J121" i="95"/>
  <c r="F72" i="113"/>
  <c r="G72" i="113" s="1"/>
  <c r="H154" i="112"/>
  <c r="D156" i="113" s="1"/>
  <c r="F107" i="95"/>
  <c r="P107" i="95" s="1"/>
  <c r="G106" i="95"/>
  <c r="K106" i="95" s="1"/>
  <c r="E122" i="111"/>
  <c r="L121" i="111"/>
  <c r="D123" i="93"/>
  <c r="E122" i="93"/>
  <c r="J63" i="112"/>
  <c r="K109" i="147" l="1"/>
  <c r="E111" i="147"/>
  <c r="F110" i="147"/>
  <c r="I111" i="147"/>
  <c r="J110" i="147"/>
  <c r="M109" i="147"/>
  <c r="N108" i="147"/>
  <c r="O108" i="147" s="1"/>
  <c r="P108" i="147"/>
  <c r="O103" i="133"/>
  <c r="M103" i="135"/>
  <c r="M104" i="135" s="1"/>
  <c r="O109" i="148"/>
  <c r="I111" i="148"/>
  <c r="J110" i="148"/>
  <c r="K110" i="148" s="1"/>
  <c r="P110" i="148"/>
  <c r="M111" i="148"/>
  <c r="N110" i="148"/>
  <c r="F111" i="148"/>
  <c r="H108" i="134"/>
  <c r="E111" i="134"/>
  <c r="F110" i="134"/>
  <c r="H109" i="134"/>
  <c r="I108" i="134"/>
  <c r="J108" i="134" s="1"/>
  <c r="D106" i="133"/>
  <c r="E105" i="133"/>
  <c r="V138" i="114"/>
  <c r="Y138" i="114" s="1"/>
  <c r="E108" i="135"/>
  <c r="F107" i="135"/>
  <c r="I106" i="135"/>
  <c r="J105" i="135"/>
  <c r="K105" i="135" s="1"/>
  <c r="N102" i="133"/>
  <c r="H104" i="133"/>
  <c r="I103" i="133"/>
  <c r="J103" i="133" s="1"/>
  <c r="L104" i="133"/>
  <c r="M103" i="133"/>
  <c r="Y137" i="114"/>
  <c r="N103" i="78"/>
  <c r="O103" i="78" s="1"/>
  <c r="Q103" i="78" s="1"/>
  <c r="R103" i="78" s="1"/>
  <c r="S103" i="78"/>
  <c r="T102" i="78"/>
  <c r="E170" i="88"/>
  <c r="N170" i="88" s="1"/>
  <c r="M115" i="95"/>
  <c r="N114" i="95"/>
  <c r="O106" i="95"/>
  <c r="Q102" i="77"/>
  <c r="R102" i="77" s="1"/>
  <c r="N139" i="114"/>
  <c r="Q139" i="114"/>
  <c r="K140" i="114"/>
  <c r="Z140" i="114" s="1"/>
  <c r="L140" i="114"/>
  <c r="J141" i="114"/>
  <c r="K107" i="78"/>
  <c r="B108" i="78"/>
  <c r="F106" i="78"/>
  <c r="C107" i="78"/>
  <c r="L104" i="78"/>
  <c r="I105" i="78"/>
  <c r="O103" i="77"/>
  <c r="S103" i="77"/>
  <c r="T102" i="77"/>
  <c r="G143" i="114"/>
  <c r="H142" i="114"/>
  <c r="I112" i="91"/>
  <c r="J112" i="91" s="1"/>
  <c r="H113" i="91"/>
  <c r="E115" i="91"/>
  <c r="G114" i="91"/>
  <c r="T104" i="88"/>
  <c r="O133" i="88"/>
  <c r="P132" i="88"/>
  <c r="K103" i="88"/>
  <c r="L103" i="88" s="1"/>
  <c r="Q103" i="88" s="1"/>
  <c r="J104" i="88"/>
  <c r="S104" i="88" s="1"/>
  <c r="I105" i="88"/>
  <c r="T105" i="88" s="1"/>
  <c r="H104" i="88"/>
  <c r="F105" i="88"/>
  <c r="M103" i="88"/>
  <c r="S103" i="88"/>
  <c r="L107" i="77"/>
  <c r="C108" i="77"/>
  <c r="K104" i="77"/>
  <c r="N104" i="77" s="1"/>
  <c r="H105" i="77"/>
  <c r="N102" i="135"/>
  <c r="O102" i="135" s="1"/>
  <c r="P102" i="135"/>
  <c r="L104" i="134"/>
  <c r="M103" i="134"/>
  <c r="N103" i="134" s="1"/>
  <c r="O103" i="134"/>
  <c r="I107" i="134"/>
  <c r="J107" i="134" s="1"/>
  <c r="H148" i="95"/>
  <c r="L148" i="95" s="1"/>
  <c r="E123" i="111"/>
  <c r="L122" i="111"/>
  <c r="F108" i="95"/>
  <c r="P108" i="95" s="1"/>
  <c r="G107" i="95"/>
  <c r="K107" i="95" s="1"/>
  <c r="O107" i="95" s="1"/>
  <c r="I123" i="95"/>
  <c r="J122" i="95"/>
  <c r="K63" i="112"/>
  <c r="I64" i="112" s="1"/>
  <c r="C66" i="113" s="1"/>
  <c r="K66" i="113" s="1"/>
  <c r="D124" i="93"/>
  <c r="E123" i="93"/>
  <c r="H155" i="112"/>
  <c r="D157" i="113" s="1"/>
  <c r="F73" i="113"/>
  <c r="G73" i="113" s="1"/>
  <c r="P103" i="135" l="1"/>
  <c r="N103" i="135"/>
  <c r="O103" i="135" s="1"/>
  <c r="K111" i="148"/>
  <c r="J111" i="148"/>
  <c r="I112" i="148"/>
  <c r="J112" i="148" s="1"/>
  <c r="K112" i="148" s="1"/>
  <c r="D64" i="162" s="1"/>
  <c r="N111" i="148"/>
  <c r="O111" i="148" s="1"/>
  <c r="M112" i="148"/>
  <c r="M110" i="147"/>
  <c r="N109" i="147"/>
  <c r="O109" i="147" s="1"/>
  <c r="P109" i="147"/>
  <c r="K110" i="147"/>
  <c r="I112" i="147"/>
  <c r="J112" i="147" s="1"/>
  <c r="J111" i="147"/>
  <c r="E112" i="147"/>
  <c r="F111" i="147"/>
  <c r="E106" i="133"/>
  <c r="D107" i="133"/>
  <c r="O104" i="133"/>
  <c r="F108" i="135"/>
  <c r="E109" i="135"/>
  <c r="P111" i="148"/>
  <c r="O110" i="148"/>
  <c r="W138" i="114"/>
  <c r="X138" i="114" s="1"/>
  <c r="V139" i="114"/>
  <c r="W139" i="114" s="1"/>
  <c r="X139" i="114" s="1"/>
  <c r="D125" i="93"/>
  <c r="E112" i="134"/>
  <c r="F111" i="134"/>
  <c r="H110" i="134"/>
  <c r="I109" i="134"/>
  <c r="J109" i="134" s="1"/>
  <c r="I107" i="135"/>
  <c r="J106" i="135"/>
  <c r="K106" i="135" s="1"/>
  <c r="M105" i="135"/>
  <c r="N104" i="135"/>
  <c r="O104" i="135" s="1"/>
  <c r="P104" i="135"/>
  <c r="L105" i="133"/>
  <c r="M104" i="133"/>
  <c r="N103" i="133"/>
  <c r="I104" i="133"/>
  <c r="J104" i="133" s="1"/>
  <c r="H105" i="133"/>
  <c r="N104" i="78"/>
  <c r="O104" i="78" s="1"/>
  <c r="Q104" i="78" s="1"/>
  <c r="R104" i="78" s="1"/>
  <c r="S104" i="78"/>
  <c r="T103" i="78"/>
  <c r="E171" i="88"/>
  <c r="N171" i="88" s="1"/>
  <c r="N115" i="95"/>
  <c r="M116" i="95"/>
  <c r="Q103" i="77"/>
  <c r="R103" i="77" s="1"/>
  <c r="N140" i="114"/>
  <c r="Q140" i="114"/>
  <c r="J142" i="114"/>
  <c r="K141" i="114"/>
  <c r="Z141" i="114" s="1"/>
  <c r="L141" i="114"/>
  <c r="B109" i="78"/>
  <c r="K108" i="78"/>
  <c r="F107" i="78"/>
  <c r="C108" i="78"/>
  <c r="I106" i="78"/>
  <c r="L105" i="78"/>
  <c r="O104" i="77"/>
  <c r="S104" i="77"/>
  <c r="T103" i="77"/>
  <c r="H143" i="114"/>
  <c r="G144" i="114"/>
  <c r="G115" i="91"/>
  <c r="E116" i="91"/>
  <c r="I113" i="91"/>
  <c r="J113" i="91" s="1"/>
  <c r="H114" i="91"/>
  <c r="O134" i="88"/>
  <c r="P133" i="88"/>
  <c r="M104" i="88"/>
  <c r="K104" i="88"/>
  <c r="L104" i="88" s="1"/>
  <c r="Q104" i="88" s="1"/>
  <c r="J105" i="88"/>
  <c r="S105" i="88" s="1"/>
  <c r="H105" i="88"/>
  <c r="I106" i="88"/>
  <c r="T106" i="88" s="1"/>
  <c r="F106" i="88"/>
  <c r="C109" i="77"/>
  <c r="L108" i="77"/>
  <c r="H106" i="77"/>
  <c r="K105" i="77"/>
  <c r="N105" i="77" s="1"/>
  <c r="L105" i="134"/>
  <c r="L106" i="134" s="1"/>
  <c r="M104" i="134"/>
  <c r="N104" i="134" s="1"/>
  <c r="O104" i="134"/>
  <c r="H149" i="95"/>
  <c r="L149" i="95" s="1"/>
  <c r="J64" i="112"/>
  <c r="K64" i="112" s="1"/>
  <c r="I65" i="112" s="1"/>
  <c r="C67" i="113" s="1"/>
  <c r="K67" i="113" s="1"/>
  <c r="B67" i="113" s="1"/>
  <c r="F74" i="113"/>
  <c r="G74" i="113" s="1"/>
  <c r="I124" i="95"/>
  <c r="J123" i="95"/>
  <c r="F109" i="95"/>
  <c r="P109" i="95" s="1"/>
  <c r="G108" i="95"/>
  <c r="K108" i="95" s="1"/>
  <c r="O108" i="95" s="1"/>
  <c r="E124" i="111"/>
  <c r="L123" i="111"/>
  <c r="E124" i="93"/>
  <c r="B66" i="113"/>
  <c r="M66" i="113"/>
  <c r="H156" i="112"/>
  <c r="D158" i="113" s="1"/>
  <c r="P112" i="148" l="1"/>
  <c r="N112" i="148"/>
  <c r="K111" i="147"/>
  <c r="F112" i="147"/>
  <c r="K112" i="147" s="1"/>
  <c r="M111" i="147"/>
  <c r="N110" i="147"/>
  <c r="O110" i="147" s="1"/>
  <c r="P110" i="147"/>
  <c r="O105" i="133"/>
  <c r="D108" i="133"/>
  <c r="E107" i="133"/>
  <c r="F109" i="135"/>
  <c r="E110" i="135"/>
  <c r="V140" i="114"/>
  <c r="W140" i="114" s="1"/>
  <c r="X140" i="114" s="1"/>
  <c r="Y139" i="114"/>
  <c r="H111" i="134"/>
  <c r="I110" i="134"/>
  <c r="J110" i="134" s="1"/>
  <c r="E113" i="134"/>
  <c r="F112" i="134"/>
  <c r="D126" i="93"/>
  <c r="E125" i="93"/>
  <c r="M106" i="135"/>
  <c r="N105" i="135"/>
  <c r="O105" i="135" s="1"/>
  <c r="P105" i="135"/>
  <c r="I108" i="135"/>
  <c r="J107" i="135"/>
  <c r="K107" i="135" s="1"/>
  <c r="N104" i="133"/>
  <c r="H106" i="133"/>
  <c r="I105" i="133"/>
  <c r="J105" i="133" s="1"/>
  <c r="L106" i="133"/>
  <c r="M105" i="133"/>
  <c r="I107" i="78"/>
  <c r="L107" i="78" s="1"/>
  <c r="N107" i="78" s="1"/>
  <c r="S105" i="78"/>
  <c r="T104" i="78"/>
  <c r="E172" i="88"/>
  <c r="N172" i="88" s="1"/>
  <c r="M117" i="95"/>
  <c r="N116" i="95"/>
  <c r="Y140" i="114"/>
  <c r="Q104" i="77"/>
  <c r="R104" i="77" s="1"/>
  <c r="L142" i="114"/>
  <c r="J143" i="114"/>
  <c r="K142" i="114"/>
  <c r="Z142" i="114" s="1"/>
  <c r="N141" i="114"/>
  <c r="V141" i="114" s="1"/>
  <c r="Q141" i="114"/>
  <c r="N105" i="78"/>
  <c r="O105" i="78" s="1"/>
  <c r="L106" i="78"/>
  <c r="F108" i="78"/>
  <c r="C109" i="78"/>
  <c r="K109" i="78"/>
  <c r="B110" i="78"/>
  <c r="O105" i="77"/>
  <c r="S105" i="77"/>
  <c r="T104" i="77"/>
  <c r="G145" i="114"/>
  <c r="H144" i="114"/>
  <c r="I114" i="91"/>
  <c r="J114" i="91" s="1"/>
  <c r="H115" i="91"/>
  <c r="G116" i="91"/>
  <c r="E117" i="91"/>
  <c r="O135" i="88"/>
  <c r="P134" i="88"/>
  <c r="M105" i="88"/>
  <c r="F107" i="88"/>
  <c r="H106" i="88"/>
  <c r="I107" i="88"/>
  <c r="T107" i="88" s="1"/>
  <c r="K105" i="88"/>
  <c r="L105" i="88" s="1"/>
  <c r="Q105" i="88" s="1"/>
  <c r="J106" i="88"/>
  <c r="C110" i="77"/>
  <c r="L109" i="77"/>
  <c r="H107" i="77"/>
  <c r="K106" i="77"/>
  <c r="N106" i="77" s="1"/>
  <c r="M105" i="134"/>
  <c r="N105" i="134" s="1"/>
  <c r="L107" i="134"/>
  <c r="O105" i="134"/>
  <c r="H150" i="95"/>
  <c r="M67" i="113"/>
  <c r="M1" i="113" s="1"/>
  <c r="F75" i="113"/>
  <c r="L124" i="111"/>
  <c r="E125" i="111"/>
  <c r="F110" i="95"/>
  <c r="P110" i="95" s="1"/>
  <c r="G109" i="95"/>
  <c r="K109" i="95" s="1"/>
  <c r="O109" i="95" s="1"/>
  <c r="J65" i="112"/>
  <c r="H157" i="112"/>
  <c r="D159" i="113" s="1"/>
  <c r="I125" i="95"/>
  <c r="J124" i="95"/>
  <c r="O112" i="148" l="1"/>
  <c r="D65" i="162"/>
  <c r="D66" i="162" s="1"/>
  <c r="E24" i="159" s="1"/>
  <c r="D68" i="162"/>
  <c r="M112" i="147"/>
  <c r="N111" i="147"/>
  <c r="O111" i="147" s="1"/>
  <c r="P111" i="147"/>
  <c r="I106" i="133"/>
  <c r="J106" i="133" s="1"/>
  <c r="H107" i="133"/>
  <c r="O106" i="133"/>
  <c r="M106" i="133"/>
  <c r="N106" i="133" s="1"/>
  <c r="L107" i="133"/>
  <c r="E108" i="133"/>
  <c r="D109" i="133"/>
  <c r="I109" i="135"/>
  <c r="E111" i="135"/>
  <c r="F110" i="135"/>
  <c r="E114" i="134"/>
  <c r="D127" i="93"/>
  <c r="E126" i="93"/>
  <c r="F113" i="134"/>
  <c r="H112" i="134"/>
  <c r="I111" i="134"/>
  <c r="J111" i="134" s="1"/>
  <c r="L150" i="95"/>
  <c r="M107" i="135"/>
  <c r="N106" i="135"/>
  <c r="O106" i="135" s="1"/>
  <c r="P106" i="135"/>
  <c r="J108" i="135"/>
  <c r="K108" i="135" s="1"/>
  <c r="N105" i="133"/>
  <c r="T105" i="78"/>
  <c r="N106" i="78"/>
  <c r="O106" i="78" s="1"/>
  <c r="S106" i="78"/>
  <c r="S107" i="78"/>
  <c r="E173" i="88"/>
  <c r="N173" i="88" s="1"/>
  <c r="N117" i="95"/>
  <c r="M118" i="95"/>
  <c r="W141" i="114"/>
  <c r="X141" i="114" s="1"/>
  <c r="Q105" i="77"/>
  <c r="R105" i="77" s="1"/>
  <c r="Y141" i="114"/>
  <c r="Q105" i="78"/>
  <c r="R105" i="78" s="1"/>
  <c r="L143" i="114"/>
  <c r="K143" i="114"/>
  <c r="Z143" i="114" s="1"/>
  <c r="J144" i="114"/>
  <c r="N142" i="114"/>
  <c r="V142" i="114" s="1"/>
  <c r="Q142" i="114"/>
  <c r="B111" i="78"/>
  <c r="K110" i="78"/>
  <c r="I108" i="78"/>
  <c r="O107" i="78"/>
  <c r="O108" i="78" s="1"/>
  <c r="C110" i="78"/>
  <c r="F109" i="78"/>
  <c r="O106" i="77"/>
  <c r="Q106" i="77" s="1"/>
  <c r="S106" i="77"/>
  <c r="T105" i="77"/>
  <c r="H145" i="114"/>
  <c r="G146" i="114"/>
  <c r="G117" i="91"/>
  <c r="E118" i="91"/>
  <c r="H116" i="91"/>
  <c r="I115" i="91"/>
  <c r="J115" i="91" s="1"/>
  <c r="O136" i="88"/>
  <c r="P135" i="88"/>
  <c r="M106" i="88"/>
  <c r="J107" i="88"/>
  <c r="M107" i="88" s="1"/>
  <c r="K106" i="88"/>
  <c r="L106" i="88" s="1"/>
  <c r="Q106" i="88" s="1"/>
  <c r="S106" i="88"/>
  <c r="F108" i="88"/>
  <c r="I108" i="88"/>
  <c r="T108" i="88" s="1"/>
  <c r="H107" i="88"/>
  <c r="C111" i="77"/>
  <c r="L110" i="77"/>
  <c r="K107" i="77"/>
  <c r="N107" i="77" s="1"/>
  <c r="H108" i="77"/>
  <c r="M106" i="134"/>
  <c r="N106" i="134" s="1"/>
  <c r="O106" i="134"/>
  <c r="H151" i="95"/>
  <c r="L151" i="95" s="1"/>
  <c r="I126" i="95"/>
  <c r="J125" i="95"/>
  <c r="H158" i="112"/>
  <c r="D160" i="113" s="1"/>
  <c r="K65" i="112"/>
  <c r="I66" i="112" s="1"/>
  <c r="C68" i="113" s="1"/>
  <c r="K68" i="113" s="1"/>
  <c r="F111" i="95"/>
  <c r="P111" i="95" s="1"/>
  <c r="G110" i="95"/>
  <c r="K110" i="95" s="1"/>
  <c r="O110" i="95" s="1"/>
  <c r="L125" i="111"/>
  <c r="E126" i="111"/>
  <c r="P1" i="113"/>
  <c r="O6" i="113" s="1"/>
  <c r="L6" i="113"/>
  <c r="L68" i="113"/>
  <c r="G75" i="113"/>
  <c r="N112" i="147" l="1"/>
  <c r="P112" i="147"/>
  <c r="D110" i="133"/>
  <c r="E109" i="133"/>
  <c r="L108" i="133"/>
  <c r="M107" i="133"/>
  <c r="I107" i="133"/>
  <c r="J107" i="133" s="1"/>
  <c r="H108" i="133"/>
  <c r="O107" i="133"/>
  <c r="E112" i="135"/>
  <c r="F111" i="135"/>
  <c r="I110" i="135"/>
  <c r="J109" i="135"/>
  <c r="K109" i="135" s="1"/>
  <c r="E115" i="134"/>
  <c r="F114" i="134"/>
  <c r="L108" i="134"/>
  <c r="L109" i="134" s="1"/>
  <c r="H113" i="134"/>
  <c r="I112" i="134"/>
  <c r="J112" i="134" s="1"/>
  <c r="D128" i="93"/>
  <c r="E127" i="93"/>
  <c r="M108" i="135"/>
  <c r="N107" i="135"/>
  <c r="O107" i="135" s="1"/>
  <c r="P107" i="135"/>
  <c r="T108" i="78"/>
  <c r="T106" i="78"/>
  <c r="O109" i="78"/>
  <c r="T107" i="78"/>
  <c r="Q106" i="78"/>
  <c r="R106" i="78" s="1"/>
  <c r="E174" i="88"/>
  <c r="N174" i="88" s="1"/>
  <c r="M119" i="95"/>
  <c r="N118" i="95"/>
  <c r="Y142" i="114"/>
  <c r="W142" i="114"/>
  <c r="X142" i="114" s="1"/>
  <c r="R106" i="77"/>
  <c r="K144" i="114"/>
  <c r="Z144" i="114" s="1"/>
  <c r="J145" i="114"/>
  <c r="L144" i="114"/>
  <c r="N143" i="114"/>
  <c r="V143" i="114" s="1"/>
  <c r="Q143" i="114"/>
  <c r="F110" i="78"/>
  <c r="C111" i="78"/>
  <c r="Q107" i="78"/>
  <c r="K111" i="78"/>
  <c r="B112" i="78"/>
  <c r="I109" i="78"/>
  <c r="L108" i="78"/>
  <c r="O107" i="77"/>
  <c r="S107" i="77"/>
  <c r="T106" i="77"/>
  <c r="H146" i="114"/>
  <c r="G147" i="114"/>
  <c r="H117" i="91"/>
  <c r="I116" i="91"/>
  <c r="J116" i="91" s="1"/>
  <c r="G118" i="91"/>
  <c r="E119" i="91"/>
  <c r="O137" i="88"/>
  <c r="P136" i="88"/>
  <c r="J108" i="88"/>
  <c r="M108" i="88" s="1"/>
  <c r="K107" i="88"/>
  <c r="L107" i="88" s="1"/>
  <c r="Q107" i="88" s="1"/>
  <c r="S107" i="88"/>
  <c r="I109" i="88"/>
  <c r="T109" i="88" s="1"/>
  <c r="F109" i="88"/>
  <c r="H108" i="88"/>
  <c r="L111" i="77"/>
  <c r="C112" i="77"/>
  <c r="H109" i="77"/>
  <c r="K108" i="77"/>
  <c r="N108" i="77" s="1"/>
  <c r="M107" i="134"/>
  <c r="N107" i="134" s="1"/>
  <c r="O107" i="134"/>
  <c r="H152" i="95"/>
  <c r="L152" i="95" s="1"/>
  <c r="O68" i="113"/>
  <c r="E127" i="111"/>
  <c r="L126" i="111"/>
  <c r="F112" i="95"/>
  <c r="P112" i="95" s="1"/>
  <c r="G111" i="95"/>
  <c r="K111" i="95" s="1"/>
  <c r="O111" i="95" s="1"/>
  <c r="J66" i="112"/>
  <c r="F76" i="113"/>
  <c r="H159" i="112"/>
  <c r="D161" i="113" s="1"/>
  <c r="B68" i="113"/>
  <c r="K299" i="113"/>
  <c r="M68" i="113"/>
  <c r="I127" i="95"/>
  <c r="J126" i="95"/>
  <c r="D69" i="162" l="1"/>
  <c r="D70" i="162" s="1"/>
  <c r="E25" i="159" s="1"/>
  <c r="O112" i="147"/>
  <c r="H109" i="133"/>
  <c r="I108" i="133"/>
  <c r="J108" i="133" s="1"/>
  <c r="O108" i="133"/>
  <c r="D111" i="133"/>
  <c r="E110" i="133"/>
  <c r="L109" i="133"/>
  <c r="M108" i="133"/>
  <c r="N107" i="133"/>
  <c r="M109" i="135"/>
  <c r="I111" i="135"/>
  <c r="J110" i="135"/>
  <c r="K110" i="135" s="1"/>
  <c r="E113" i="135"/>
  <c r="F112" i="135"/>
  <c r="O108" i="134"/>
  <c r="M108" i="134"/>
  <c r="N108" i="134" s="1"/>
  <c r="E116" i="134"/>
  <c r="F115" i="134"/>
  <c r="H114" i="134"/>
  <c r="I113" i="134"/>
  <c r="J113" i="134" s="1"/>
  <c r="D129" i="93"/>
  <c r="E128" i="93"/>
  <c r="L110" i="134"/>
  <c r="M109" i="134"/>
  <c r="N109" i="134" s="1"/>
  <c r="O109" i="134"/>
  <c r="N108" i="135"/>
  <c r="P108" i="135"/>
  <c r="R107" i="78"/>
  <c r="N108" i="78"/>
  <c r="S108" i="78"/>
  <c r="O110" i="78"/>
  <c r="T109" i="78"/>
  <c r="E175" i="88"/>
  <c r="N175" i="88" s="1"/>
  <c r="N119" i="95"/>
  <c r="M120" i="95"/>
  <c r="Q107" i="77"/>
  <c r="R107" i="77" s="1"/>
  <c r="Y143" i="114"/>
  <c r="W143" i="114"/>
  <c r="X143" i="114" s="1"/>
  <c r="Q144" i="114"/>
  <c r="N144" i="114"/>
  <c r="V144" i="114" s="1"/>
  <c r="J146" i="114"/>
  <c r="L145" i="114"/>
  <c r="K145" i="114"/>
  <c r="Z145" i="114" s="1"/>
  <c r="F111" i="78"/>
  <c r="C112" i="78"/>
  <c r="K112" i="78"/>
  <c r="B113" i="78"/>
  <c r="Q108" i="78"/>
  <c r="R108" i="78" s="1"/>
  <c r="I110" i="78"/>
  <c r="L109" i="78"/>
  <c r="O108" i="77"/>
  <c r="S108" i="77"/>
  <c r="T107" i="77"/>
  <c r="G148" i="114"/>
  <c r="H147" i="114"/>
  <c r="I117" i="91"/>
  <c r="H118" i="91"/>
  <c r="E120" i="91"/>
  <c r="G119" i="91"/>
  <c r="O138" i="88"/>
  <c r="P137" i="88"/>
  <c r="F110" i="88"/>
  <c r="I110" i="88"/>
  <c r="T110" i="88" s="1"/>
  <c r="H109" i="88"/>
  <c r="S108" i="88"/>
  <c r="K108" i="88"/>
  <c r="L108" i="88" s="1"/>
  <c r="Q108" i="88" s="1"/>
  <c r="J109" i="88"/>
  <c r="L112" i="77"/>
  <c r="C113" i="77"/>
  <c r="K109" i="77"/>
  <c r="N109" i="77" s="1"/>
  <c r="H110" i="77"/>
  <c r="H153" i="95"/>
  <c r="L153" i="95" s="1"/>
  <c r="H160" i="112"/>
  <c r="D162" i="113" s="1"/>
  <c r="P68" i="113"/>
  <c r="I128" i="95"/>
  <c r="J127" i="95"/>
  <c r="G76" i="113"/>
  <c r="K66" i="112"/>
  <c r="I67" i="112" s="1"/>
  <c r="C69" i="113" s="1"/>
  <c r="H69" i="113" s="1"/>
  <c r="F113" i="95"/>
  <c r="P113" i="95" s="1"/>
  <c r="G112" i="95"/>
  <c r="K112" i="95" s="1"/>
  <c r="O112" i="95" s="1"/>
  <c r="L127" i="111"/>
  <c r="E128" i="111"/>
  <c r="L110" i="133" l="1"/>
  <c r="M109" i="133"/>
  <c r="D112" i="133"/>
  <c r="E111" i="133"/>
  <c r="H110" i="133"/>
  <c r="I109" i="133"/>
  <c r="J109" i="133" s="1"/>
  <c r="O109" i="133"/>
  <c r="N108" i="133"/>
  <c r="E114" i="135"/>
  <c r="F113" i="135"/>
  <c r="I112" i="135"/>
  <c r="J111" i="135"/>
  <c r="K111" i="135" s="1"/>
  <c r="M110" i="135"/>
  <c r="N109" i="135"/>
  <c r="O109" i="135" s="1"/>
  <c r="P109" i="135"/>
  <c r="F116" i="134"/>
  <c r="E117" i="134"/>
  <c r="H115" i="134"/>
  <c r="I114" i="134"/>
  <c r="J114" i="134" s="1"/>
  <c r="J117" i="91"/>
  <c r="D130" i="93"/>
  <c r="E129" i="93"/>
  <c r="L111" i="134"/>
  <c r="M110" i="134"/>
  <c r="N110" i="134" s="1"/>
  <c r="O110" i="134"/>
  <c r="O108" i="135"/>
  <c r="N109" i="78"/>
  <c r="S109" i="78"/>
  <c r="O111" i="78"/>
  <c r="T110" i="78"/>
  <c r="E176" i="88"/>
  <c r="N176" i="88" s="1"/>
  <c r="N120" i="95"/>
  <c r="M121" i="95"/>
  <c r="Q108" i="77"/>
  <c r="R108" i="77" s="1"/>
  <c r="Y144" i="114"/>
  <c r="W144" i="114"/>
  <c r="X144" i="114" s="1"/>
  <c r="Q109" i="78"/>
  <c r="R109" i="78" s="1"/>
  <c r="N145" i="114"/>
  <c r="V145" i="114" s="1"/>
  <c r="Q145" i="114"/>
  <c r="K146" i="114"/>
  <c r="Z146" i="114" s="1"/>
  <c r="J147" i="114"/>
  <c r="L146" i="114"/>
  <c r="L110" i="78"/>
  <c r="I111" i="78"/>
  <c r="B114" i="78"/>
  <c r="K113" i="78"/>
  <c r="F112" i="78"/>
  <c r="C113" i="78"/>
  <c r="O109" i="77"/>
  <c r="Q109" i="77" s="1"/>
  <c r="S109" i="77"/>
  <c r="T108" i="77"/>
  <c r="G149" i="114"/>
  <c r="H148" i="114"/>
  <c r="G120" i="91"/>
  <c r="E121" i="91"/>
  <c r="H119" i="91"/>
  <c r="I118" i="91"/>
  <c r="J118" i="91" s="1"/>
  <c r="O139" i="88"/>
  <c r="P138" i="88"/>
  <c r="J110" i="88"/>
  <c r="M110" i="88" s="1"/>
  <c r="K109" i="88"/>
  <c r="L109" i="88" s="1"/>
  <c r="Q109" i="88" s="1"/>
  <c r="S109" i="88"/>
  <c r="M109" i="88"/>
  <c r="F111" i="88"/>
  <c r="I111" i="88"/>
  <c r="T111" i="88" s="1"/>
  <c r="H110" i="88"/>
  <c r="C114" i="77"/>
  <c r="L113" i="77"/>
  <c r="K110" i="77"/>
  <c r="N110" i="77" s="1"/>
  <c r="H111" i="77"/>
  <c r="H154" i="95"/>
  <c r="L154" i="95" s="1"/>
  <c r="J67" i="112"/>
  <c r="K67" i="112" s="1"/>
  <c r="I68" i="112" s="1"/>
  <c r="C70" i="113" s="1"/>
  <c r="H70" i="113" s="1"/>
  <c r="B70" i="113" s="1"/>
  <c r="L128" i="111"/>
  <c r="E129" i="111"/>
  <c r="F114" i="95"/>
  <c r="P114" i="95" s="1"/>
  <c r="G113" i="95"/>
  <c r="K113" i="95" s="1"/>
  <c r="O113" i="95" s="1"/>
  <c r="H161" i="112"/>
  <c r="D163" i="113" s="1"/>
  <c r="B69" i="113"/>
  <c r="I69" i="113"/>
  <c r="F77" i="113"/>
  <c r="I129" i="95"/>
  <c r="J128" i="95"/>
  <c r="Q68" i="113"/>
  <c r="I110" i="133" l="1"/>
  <c r="J110" i="133" s="1"/>
  <c r="H111" i="133"/>
  <c r="O110" i="133"/>
  <c r="N109" i="133"/>
  <c r="D113" i="133"/>
  <c r="E112" i="133"/>
  <c r="L111" i="133"/>
  <c r="M110" i="133"/>
  <c r="N110" i="133" s="1"/>
  <c r="I113" i="135"/>
  <c r="J112" i="135"/>
  <c r="K112" i="135" s="1"/>
  <c r="M111" i="135"/>
  <c r="N110" i="135"/>
  <c r="O110" i="135" s="1"/>
  <c r="P110" i="135"/>
  <c r="E115" i="135"/>
  <c r="F114" i="135"/>
  <c r="E118" i="134"/>
  <c r="F117" i="134"/>
  <c r="H116" i="134"/>
  <c r="I115" i="134"/>
  <c r="J115" i="134" s="1"/>
  <c r="D131" i="93"/>
  <c r="E130" i="93"/>
  <c r="L112" i="134"/>
  <c r="M111" i="134"/>
  <c r="N111" i="134" s="1"/>
  <c r="O111" i="134"/>
  <c r="O112" i="78"/>
  <c r="T111" i="78"/>
  <c r="N110" i="78"/>
  <c r="S110" i="78"/>
  <c r="E177" i="88"/>
  <c r="N177" i="88" s="1"/>
  <c r="N121" i="95"/>
  <c r="M122" i="95"/>
  <c r="W145" i="114"/>
  <c r="X145" i="114" s="1"/>
  <c r="Y145" i="114"/>
  <c r="Q110" i="78"/>
  <c r="R110" i="78" s="1"/>
  <c r="R109" i="77"/>
  <c r="K147" i="114"/>
  <c r="Z147" i="114" s="1"/>
  <c r="J148" i="114"/>
  <c r="L147" i="114"/>
  <c r="Q146" i="114"/>
  <c r="N146" i="114"/>
  <c r="V146" i="114" s="1"/>
  <c r="C114" i="78"/>
  <c r="F113" i="78"/>
  <c r="L111" i="78"/>
  <c r="I112" i="78"/>
  <c r="B115" i="78"/>
  <c r="K114" i="78"/>
  <c r="O110" i="77"/>
  <c r="S110" i="77"/>
  <c r="T109" i="77"/>
  <c r="H149" i="114"/>
  <c r="G150" i="114"/>
  <c r="H120" i="91"/>
  <c r="I119" i="91"/>
  <c r="J119" i="91" s="1"/>
  <c r="G121" i="91"/>
  <c r="E122" i="91"/>
  <c r="O140" i="88"/>
  <c r="P139" i="88"/>
  <c r="F112" i="88"/>
  <c r="H111" i="88"/>
  <c r="I112" i="88"/>
  <c r="T112" i="88" s="1"/>
  <c r="S110" i="88"/>
  <c r="J111" i="88"/>
  <c r="M111" i="88" s="1"/>
  <c r="K110" i="88"/>
  <c r="L110" i="88" s="1"/>
  <c r="Q110" i="88" s="1"/>
  <c r="C115" i="77"/>
  <c r="L114" i="77"/>
  <c r="H112" i="77"/>
  <c r="K111" i="77"/>
  <c r="N111" i="77" s="1"/>
  <c r="H155" i="95"/>
  <c r="I130" i="95"/>
  <c r="J129" i="95"/>
  <c r="L69" i="113"/>
  <c r="O69" i="113" s="1"/>
  <c r="F115" i="95"/>
  <c r="P115" i="95" s="1"/>
  <c r="G114" i="95"/>
  <c r="K114" i="95" s="1"/>
  <c r="O114" i="95" s="1"/>
  <c r="H162" i="112"/>
  <c r="D164" i="113" s="1"/>
  <c r="G77" i="113"/>
  <c r="J69" i="113"/>
  <c r="L129" i="111"/>
  <c r="E130" i="111"/>
  <c r="J68" i="112"/>
  <c r="H112" i="133" l="1"/>
  <c r="I111" i="133"/>
  <c r="J111" i="133" s="1"/>
  <c r="O111" i="133"/>
  <c r="D114" i="133"/>
  <c r="E113" i="133"/>
  <c r="L112" i="133"/>
  <c r="M111" i="133"/>
  <c r="N111" i="133" s="1"/>
  <c r="M112" i="135"/>
  <c r="N111" i="135"/>
  <c r="O111" i="135" s="1"/>
  <c r="P111" i="135"/>
  <c r="E116" i="135"/>
  <c r="F115" i="135"/>
  <c r="I114" i="135"/>
  <c r="J113" i="135"/>
  <c r="K113" i="135" s="1"/>
  <c r="F118" i="134"/>
  <c r="E119" i="134"/>
  <c r="H117" i="134"/>
  <c r="I116" i="134"/>
  <c r="J116" i="134" s="1"/>
  <c r="L113" i="134"/>
  <c r="M112" i="134"/>
  <c r="N112" i="134" s="1"/>
  <c r="O112" i="134"/>
  <c r="D132" i="93"/>
  <c r="E131" i="93"/>
  <c r="N111" i="78"/>
  <c r="S111" i="78"/>
  <c r="O113" i="78"/>
  <c r="T112" i="78"/>
  <c r="E178" i="88"/>
  <c r="N178" i="88" s="1"/>
  <c r="M123" i="95"/>
  <c r="N122" i="95"/>
  <c r="W146" i="114"/>
  <c r="X146" i="114" s="1"/>
  <c r="Y146" i="114"/>
  <c r="Q110" i="77"/>
  <c r="R110" i="77" s="1"/>
  <c r="N147" i="114"/>
  <c r="V147" i="114" s="1"/>
  <c r="Q147" i="114"/>
  <c r="J149" i="114"/>
  <c r="K148" i="114"/>
  <c r="Z148" i="114" s="1"/>
  <c r="L148" i="114"/>
  <c r="B116" i="78"/>
  <c r="K115" i="78"/>
  <c r="F114" i="78"/>
  <c r="C115" i="78"/>
  <c r="L112" i="78"/>
  <c r="I113" i="78"/>
  <c r="Q111" i="78"/>
  <c r="O111" i="77"/>
  <c r="S111" i="77"/>
  <c r="T110" i="77"/>
  <c r="G151" i="114"/>
  <c r="H150" i="114"/>
  <c r="H121" i="91"/>
  <c r="I120" i="91"/>
  <c r="J120" i="91" s="1"/>
  <c r="G122" i="91"/>
  <c r="E123" i="91"/>
  <c r="O141" i="88"/>
  <c r="P140" i="88"/>
  <c r="J112" i="88"/>
  <c r="S112" i="88" s="1"/>
  <c r="K111" i="88"/>
  <c r="L111" i="88" s="1"/>
  <c r="Q111" i="88" s="1"/>
  <c r="S111" i="88"/>
  <c r="I113" i="88"/>
  <c r="T113" i="88" s="1"/>
  <c r="F113" i="88"/>
  <c r="H112" i="88"/>
  <c r="C116" i="77"/>
  <c r="L115" i="77"/>
  <c r="K112" i="77"/>
  <c r="N112" i="77" s="1"/>
  <c r="H113" i="77"/>
  <c r="H156" i="95"/>
  <c r="L156" i="95" s="1"/>
  <c r="K68" i="112"/>
  <c r="I69" i="112" s="1"/>
  <c r="C71" i="113" s="1"/>
  <c r="H71" i="113" s="1"/>
  <c r="B71" i="113" s="1"/>
  <c r="H163" i="112"/>
  <c r="D165" i="113" s="1"/>
  <c r="F78" i="113"/>
  <c r="G78" i="113" s="1"/>
  <c r="F116" i="95"/>
  <c r="P116" i="95" s="1"/>
  <c r="G115" i="95"/>
  <c r="K115" i="95" s="1"/>
  <c r="O115" i="95" s="1"/>
  <c r="P69" i="113"/>
  <c r="I131" i="95"/>
  <c r="J130" i="95"/>
  <c r="E131" i="111"/>
  <c r="L130" i="111"/>
  <c r="I70" i="113"/>
  <c r="J70" i="113" s="1"/>
  <c r="M69" i="113"/>
  <c r="L113" i="133" l="1"/>
  <c r="M112" i="133"/>
  <c r="D115" i="133"/>
  <c r="E114" i="133"/>
  <c r="H113" i="133"/>
  <c r="I112" i="133"/>
  <c r="J112" i="133" s="1"/>
  <c r="O112" i="133"/>
  <c r="I115" i="135"/>
  <c r="J114" i="135"/>
  <c r="K114" i="135" s="1"/>
  <c r="E117" i="135"/>
  <c r="F116" i="135"/>
  <c r="M113" i="135"/>
  <c r="N112" i="135"/>
  <c r="O112" i="135" s="1"/>
  <c r="P112" i="135"/>
  <c r="E120" i="134"/>
  <c r="F119" i="134"/>
  <c r="I117" i="134"/>
  <c r="J117" i="134" s="1"/>
  <c r="H118" i="134"/>
  <c r="L114" i="134"/>
  <c r="D133" i="93"/>
  <c r="E132" i="93"/>
  <c r="M113" i="134"/>
  <c r="O113" i="134"/>
  <c r="N112" i="78"/>
  <c r="S112" i="78"/>
  <c r="O114" i="78"/>
  <c r="T113" i="78"/>
  <c r="E179" i="88"/>
  <c r="N179" i="88" s="1"/>
  <c r="R111" i="78"/>
  <c r="N123" i="95"/>
  <c r="M124" i="95"/>
  <c r="Y147" i="114"/>
  <c r="W147" i="114"/>
  <c r="X147" i="114" s="1"/>
  <c r="Q111" i="77"/>
  <c r="L149" i="114"/>
  <c r="J150" i="114"/>
  <c r="K149" i="114"/>
  <c r="Z149" i="114" s="1"/>
  <c r="N148" i="114"/>
  <c r="V148" i="114" s="1"/>
  <c r="Q148" i="114"/>
  <c r="I114" i="78"/>
  <c r="L113" i="78"/>
  <c r="B117" i="78"/>
  <c r="K116" i="78"/>
  <c r="Q112" i="78"/>
  <c r="F115" i="78"/>
  <c r="C116" i="78"/>
  <c r="O112" i="77"/>
  <c r="S112" i="77"/>
  <c r="T111" i="77"/>
  <c r="G152" i="114"/>
  <c r="H151" i="114"/>
  <c r="H122" i="91"/>
  <c r="I121" i="91"/>
  <c r="J121" i="91" s="1"/>
  <c r="E124" i="91"/>
  <c r="G123" i="91"/>
  <c r="O142" i="88"/>
  <c r="P141" i="88"/>
  <c r="F114" i="88"/>
  <c r="H113" i="88"/>
  <c r="I114" i="88"/>
  <c r="T114" i="88" s="1"/>
  <c r="J113" i="88"/>
  <c r="K112" i="88"/>
  <c r="L112" i="88" s="1"/>
  <c r="Q112" i="88" s="1"/>
  <c r="M112" i="88"/>
  <c r="L116" i="77"/>
  <c r="C117" i="77"/>
  <c r="K113" i="77"/>
  <c r="N113" i="77" s="1"/>
  <c r="H114" i="77"/>
  <c r="R111" i="77"/>
  <c r="H157" i="95"/>
  <c r="F79" i="113"/>
  <c r="I71" i="113"/>
  <c r="H164" i="112"/>
  <c r="D166" i="113" s="1"/>
  <c r="Q69" i="113"/>
  <c r="F117" i="95"/>
  <c r="P117" i="95" s="1"/>
  <c r="G116" i="95"/>
  <c r="K116" i="95" s="1"/>
  <c r="O116" i="95" s="1"/>
  <c r="L70" i="113"/>
  <c r="M70" i="113" s="1"/>
  <c r="E132" i="111"/>
  <c r="L131" i="111"/>
  <c r="I132" i="95"/>
  <c r="J131" i="95"/>
  <c r="J69" i="112"/>
  <c r="N112" i="133" l="1"/>
  <c r="H114" i="133"/>
  <c r="I113" i="133"/>
  <c r="J113" i="133" s="1"/>
  <c r="O113" i="133"/>
  <c r="D116" i="133"/>
  <c r="E115" i="133"/>
  <c r="L114" i="133"/>
  <c r="M113" i="133"/>
  <c r="M114" i="135"/>
  <c r="N113" i="135"/>
  <c r="O113" i="135" s="1"/>
  <c r="P113" i="135"/>
  <c r="E118" i="135"/>
  <c r="F117" i="135"/>
  <c r="I116" i="135"/>
  <c r="J115" i="135"/>
  <c r="K115" i="135" s="1"/>
  <c r="E121" i="134"/>
  <c r="F120" i="134"/>
  <c r="L115" i="134"/>
  <c r="M114" i="134"/>
  <c r="N114" i="134" s="1"/>
  <c r="O114" i="134"/>
  <c r="H119" i="134"/>
  <c r="I118" i="134"/>
  <c r="J118" i="134" s="1"/>
  <c r="N113" i="134"/>
  <c r="D134" i="93"/>
  <c r="E133" i="93"/>
  <c r="N113" i="78"/>
  <c r="S113" i="78"/>
  <c r="O115" i="78"/>
  <c r="T114" i="78"/>
  <c r="E180" i="88"/>
  <c r="N180" i="88" s="1"/>
  <c r="R112" i="78"/>
  <c r="M125" i="95"/>
  <c r="N124" i="95"/>
  <c r="Y148" i="114"/>
  <c r="W148" i="114"/>
  <c r="Q112" i="77"/>
  <c r="R112" i="77" s="1"/>
  <c r="Q113" i="78"/>
  <c r="J151" i="114"/>
  <c r="K150" i="114"/>
  <c r="Z150" i="114" s="1"/>
  <c r="L150" i="114"/>
  <c r="N149" i="114"/>
  <c r="V149" i="114" s="1"/>
  <c r="Q149" i="114"/>
  <c r="K117" i="78"/>
  <c r="B118" i="78"/>
  <c r="L114" i="78"/>
  <c r="I115" i="78"/>
  <c r="C117" i="78"/>
  <c r="F116" i="78"/>
  <c r="O116" i="78" s="1"/>
  <c r="O113" i="77"/>
  <c r="S113" i="77"/>
  <c r="T112" i="77"/>
  <c r="G153" i="114"/>
  <c r="H152" i="114"/>
  <c r="E125" i="91"/>
  <c r="G124" i="91"/>
  <c r="H123" i="91"/>
  <c r="I122" i="91"/>
  <c r="J122" i="91" s="1"/>
  <c r="O143" i="88"/>
  <c r="P142" i="88"/>
  <c r="J114" i="88"/>
  <c r="M114" i="88" s="1"/>
  <c r="K113" i="88"/>
  <c r="L113" i="88" s="1"/>
  <c r="Q113" i="88" s="1"/>
  <c r="M113" i="88"/>
  <c r="S113" i="88"/>
  <c r="F115" i="88"/>
  <c r="I115" i="88"/>
  <c r="T115" i="88" s="1"/>
  <c r="H114" i="88"/>
  <c r="L117" i="77"/>
  <c r="C118" i="77"/>
  <c r="K114" i="77"/>
  <c r="N114" i="77" s="1"/>
  <c r="H115" i="77"/>
  <c r="H158" i="95"/>
  <c r="K69" i="112"/>
  <c r="J70" i="112"/>
  <c r="I133" i="95"/>
  <c r="J132" i="95"/>
  <c r="L132" i="111"/>
  <c r="E133" i="111"/>
  <c r="O70" i="113"/>
  <c r="L71" i="113"/>
  <c r="H165" i="112"/>
  <c r="D167" i="113" s="1"/>
  <c r="F118" i="95"/>
  <c r="P118" i="95" s="1"/>
  <c r="G117" i="95"/>
  <c r="K117" i="95" s="1"/>
  <c r="O117" i="95" s="1"/>
  <c r="J71" i="113"/>
  <c r="G79" i="113"/>
  <c r="H115" i="133" l="1"/>
  <c r="I114" i="133"/>
  <c r="J114" i="133" s="1"/>
  <c r="O114" i="133"/>
  <c r="N113" i="133"/>
  <c r="D117" i="133"/>
  <c r="E116" i="133"/>
  <c r="L115" i="133"/>
  <c r="M114" i="133"/>
  <c r="I117" i="135"/>
  <c r="J116" i="135"/>
  <c r="K116" i="135" s="1"/>
  <c r="M115" i="135"/>
  <c r="N114" i="135"/>
  <c r="O114" i="135" s="1"/>
  <c r="P114" i="135"/>
  <c r="E119" i="135"/>
  <c r="F118" i="135"/>
  <c r="E122" i="134"/>
  <c r="F121" i="134"/>
  <c r="H120" i="134"/>
  <c r="I119" i="134"/>
  <c r="J119" i="134" s="1"/>
  <c r="L116" i="134"/>
  <c r="M115" i="134"/>
  <c r="N115" i="134" s="1"/>
  <c r="O115" i="134"/>
  <c r="D135" i="93"/>
  <c r="E134" i="93"/>
  <c r="T116" i="78"/>
  <c r="T115" i="78"/>
  <c r="N114" i="78"/>
  <c r="S114" i="78"/>
  <c r="E181" i="88"/>
  <c r="N181" i="88" s="1"/>
  <c r="R113" i="78"/>
  <c r="N125" i="95"/>
  <c r="M126" i="95"/>
  <c r="X148" i="114"/>
  <c r="Y149" i="114"/>
  <c r="W149" i="114"/>
  <c r="X149" i="114" s="1"/>
  <c r="Q113" i="77"/>
  <c r="R113" i="77" s="1"/>
  <c r="N150" i="114"/>
  <c r="V150" i="114" s="1"/>
  <c r="W150" i="114" s="1"/>
  <c r="X150" i="114" s="1"/>
  <c r="Q150" i="114"/>
  <c r="K151" i="114"/>
  <c r="Z151" i="114" s="1"/>
  <c r="L151" i="114"/>
  <c r="J152" i="114"/>
  <c r="J153" i="114" s="1"/>
  <c r="J154" i="114" s="1"/>
  <c r="B119" i="78"/>
  <c r="K118" i="78"/>
  <c r="C118" i="78"/>
  <c r="F117" i="78"/>
  <c r="O117" i="78" s="1"/>
  <c r="Q114" i="78"/>
  <c r="L115" i="78"/>
  <c r="I116" i="78"/>
  <c r="O114" i="77"/>
  <c r="Q114" i="77" s="1"/>
  <c r="S114" i="77"/>
  <c r="T113" i="77"/>
  <c r="G154" i="114"/>
  <c r="H153" i="114"/>
  <c r="H124" i="91"/>
  <c r="I123" i="91"/>
  <c r="J123" i="91" s="1"/>
  <c r="E126" i="91"/>
  <c r="G125" i="91"/>
  <c r="O144" i="88"/>
  <c r="P143" i="88"/>
  <c r="I116" i="88"/>
  <c r="F116" i="88"/>
  <c r="H115" i="88"/>
  <c r="S114" i="88"/>
  <c r="K114" i="88"/>
  <c r="L114" i="88" s="1"/>
  <c r="Q114" i="88" s="1"/>
  <c r="J115" i="88"/>
  <c r="M115" i="88" s="1"/>
  <c r="C119" i="77"/>
  <c r="L118" i="77"/>
  <c r="H116" i="77"/>
  <c r="K115" i="77"/>
  <c r="N115" i="77" s="1"/>
  <c r="H159" i="95"/>
  <c r="F80" i="113"/>
  <c r="I72" i="113"/>
  <c r="J72" i="113" s="1"/>
  <c r="F119" i="95"/>
  <c r="P119" i="95" s="1"/>
  <c r="G118" i="95"/>
  <c r="K118" i="95" s="1"/>
  <c r="O118" i="95" s="1"/>
  <c r="P70" i="113"/>
  <c r="H166" i="112"/>
  <c r="D168" i="113" s="1"/>
  <c r="K70" i="112"/>
  <c r="I71" i="112" s="1"/>
  <c r="C73" i="113" s="1"/>
  <c r="H73" i="113" s="1"/>
  <c r="B73" i="113" s="1"/>
  <c r="O71" i="113"/>
  <c r="L133" i="111"/>
  <c r="E134" i="111"/>
  <c r="I134" i="95"/>
  <c r="J133" i="95"/>
  <c r="M71" i="113"/>
  <c r="D118" i="133" l="1"/>
  <c r="E117" i="133"/>
  <c r="N114" i="133"/>
  <c r="H116" i="133"/>
  <c r="I115" i="133"/>
  <c r="J115" i="133" s="1"/>
  <c r="O115" i="133"/>
  <c r="L116" i="133"/>
  <c r="M115" i="133"/>
  <c r="N115" i="133" s="1"/>
  <c r="E120" i="135"/>
  <c r="F119" i="135"/>
  <c r="M116" i="135"/>
  <c r="N115" i="135"/>
  <c r="O115" i="135" s="1"/>
  <c r="P115" i="135"/>
  <c r="I118" i="135"/>
  <c r="J117" i="135"/>
  <c r="K117" i="135" s="1"/>
  <c r="E123" i="134"/>
  <c r="F122" i="134"/>
  <c r="L117" i="134"/>
  <c r="M116" i="134"/>
  <c r="N116" i="134" s="1"/>
  <c r="O116" i="134"/>
  <c r="H121" i="134"/>
  <c r="I120" i="134"/>
  <c r="J120" i="134" s="1"/>
  <c r="D136" i="93"/>
  <c r="E135" i="93"/>
  <c r="O118" i="78"/>
  <c r="T117" i="78"/>
  <c r="C119" i="78"/>
  <c r="N115" i="78"/>
  <c r="S115" i="78"/>
  <c r="E182" i="88"/>
  <c r="N182" i="88" s="1"/>
  <c r="R114" i="78"/>
  <c r="Y150" i="114"/>
  <c r="M127" i="95"/>
  <c r="N126" i="95"/>
  <c r="R114" i="77"/>
  <c r="Q115" i="78"/>
  <c r="Q151" i="114"/>
  <c r="N151" i="114"/>
  <c r="V151" i="114" s="1"/>
  <c r="W151" i="114" s="1"/>
  <c r="X151" i="114" s="1"/>
  <c r="K152" i="114"/>
  <c r="Z152" i="114" s="1"/>
  <c r="L152" i="114"/>
  <c r="B120" i="78"/>
  <c r="K119" i="78"/>
  <c r="I117" i="78"/>
  <c r="L117" i="78" s="1"/>
  <c r="L116" i="78"/>
  <c r="O115" i="77"/>
  <c r="Q115" i="77" s="1"/>
  <c r="R115" i="77" s="1"/>
  <c r="S115" i="77"/>
  <c r="T114" i="77"/>
  <c r="G155" i="114"/>
  <c r="H154" i="114"/>
  <c r="E127" i="91"/>
  <c r="G126" i="91"/>
  <c r="H125" i="91"/>
  <c r="I124" i="91"/>
  <c r="J124" i="91" s="1"/>
  <c r="T116" i="88"/>
  <c r="O145" i="88"/>
  <c r="P144" i="88"/>
  <c r="J116" i="88"/>
  <c r="S116" i="88" s="1"/>
  <c r="K115" i="88"/>
  <c r="L115" i="88" s="1"/>
  <c r="Q115" i="88" s="1"/>
  <c r="I117" i="88"/>
  <c r="T117" i="88" s="1"/>
  <c r="F117" i="88"/>
  <c r="H116" i="88"/>
  <c r="S115" i="88"/>
  <c r="L119" i="77"/>
  <c r="C120" i="77"/>
  <c r="K116" i="77"/>
  <c r="N116" i="77" s="1"/>
  <c r="H117" i="77"/>
  <c r="H160" i="95"/>
  <c r="J71" i="112"/>
  <c r="K71" i="112" s="1"/>
  <c r="I72" i="112" s="1"/>
  <c r="C74" i="113" s="1"/>
  <c r="H74" i="113" s="1"/>
  <c r="B74" i="113" s="1"/>
  <c r="E135" i="111"/>
  <c r="L134" i="111"/>
  <c r="H168" i="112" s="1"/>
  <c r="Q70" i="113"/>
  <c r="P71" i="113"/>
  <c r="I73" i="113"/>
  <c r="J73" i="113" s="1"/>
  <c r="I135" i="95"/>
  <c r="J134" i="95"/>
  <c r="H167" i="112"/>
  <c r="D169" i="113" s="1"/>
  <c r="F120" i="95"/>
  <c r="P120" i="95" s="1"/>
  <c r="G119" i="95"/>
  <c r="K119" i="95" s="1"/>
  <c r="O119" i="95" s="1"/>
  <c r="L72" i="113"/>
  <c r="G80" i="113"/>
  <c r="D119" i="133" l="1"/>
  <c r="E118" i="133"/>
  <c r="L117" i="133"/>
  <c r="M116" i="133"/>
  <c r="H117" i="133"/>
  <c r="I116" i="133"/>
  <c r="J116" i="133" s="1"/>
  <c r="O116" i="133"/>
  <c r="M117" i="135"/>
  <c r="N116" i="135"/>
  <c r="O116" i="135" s="1"/>
  <c r="P116" i="135"/>
  <c r="I119" i="135"/>
  <c r="J118" i="135"/>
  <c r="K118" i="135" s="1"/>
  <c r="E121" i="135"/>
  <c r="F120" i="135"/>
  <c r="E124" i="134"/>
  <c r="F123" i="134"/>
  <c r="H122" i="134"/>
  <c r="I121" i="134"/>
  <c r="J121" i="134" s="1"/>
  <c r="M117" i="134"/>
  <c r="N117" i="134" s="1"/>
  <c r="L118" i="134"/>
  <c r="O117" i="134"/>
  <c r="O119" i="78"/>
  <c r="D137" i="93"/>
  <c r="E136" i="93"/>
  <c r="N117" i="78"/>
  <c r="Q117" i="78"/>
  <c r="S117" i="78"/>
  <c r="C120" i="78"/>
  <c r="N116" i="78"/>
  <c r="Q116" i="78"/>
  <c r="R116" i="78" s="1"/>
  <c r="S116" i="78"/>
  <c r="T118" i="78"/>
  <c r="E183" i="88"/>
  <c r="N183" i="88" s="1"/>
  <c r="R115" i="78"/>
  <c r="M128" i="95"/>
  <c r="N127" i="95"/>
  <c r="Y151" i="114"/>
  <c r="Q152" i="114"/>
  <c r="N152" i="114"/>
  <c r="V152" i="114" s="1"/>
  <c r="L153" i="114"/>
  <c r="K153" i="114"/>
  <c r="Z153" i="114" s="1"/>
  <c r="I118" i="78"/>
  <c r="K120" i="78"/>
  <c r="B121" i="78"/>
  <c r="O116" i="77"/>
  <c r="Q116" i="77" s="1"/>
  <c r="R116" i="77" s="1"/>
  <c r="S116" i="77"/>
  <c r="T115" i="77"/>
  <c r="G156" i="114"/>
  <c r="H155" i="114"/>
  <c r="H126" i="91"/>
  <c r="I125" i="91"/>
  <c r="J125" i="91" s="1"/>
  <c r="G127" i="91"/>
  <c r="E128" i="91"/>
  <c r="M116" i="88"/>
  <c r="O146" i="88"/>
  <c r="P145" i="88"/>
  <c r="F118" i="88"/>
  <c r="I118" i="88"/>
  <c r="T118" i="88" s="1"/>
  <c r="H117" i="88"/>
  <c r="J117" i="88"/>
  <c r="K116" i="88"/>
  <c r="L116" i="88" s="1"/>
  <c r="Q116" i="88" s="1"/>
  <c r="L120" i="77"/>
  <c r="C121" i="77"/>
  <c r="K117" i="77"/>
  <c r="N117" i="77" s="1"/>
  <c r="H118" i="77"/>
  <c r="H161" i="95"/>
  <c r="F121" i="95"/>
  <c r="P121" i="95" s="1"/>
  <c r="G120" i="95"/>
  <c r="K120" i="95" s="1"/>
  <c r="O120" i="95" s="1"/>
  <c r="M72" i="113"/>
  <c r="L73" i="113"/>
  <c r="J72" i="112"/>
  <c r="L135" i="111"/>
  <c r="E136" i="111"/>
  <c r="F81" i="113"/>
  <c r="O72" i="113"/>
  <c r="I136" i="95"/>
  <c r="J135" i="95"/>
  <c r="I74" i="113"/>
  <c r="Q71" i="113"/>
  <c r="D170" i="113"/>
  <c r="E119" i="133" l="1"/>
  <c r="H118" i="133"/>
  <c r="I117" i="133"/>
  <c r="J117" i="133" s="1"/>
  <c r="O117" i="133"/>
  <c r="N116" i="133"/>
  <c r="L118" i="133"/>
  <c r="M117" i="133"/>
  <c r="F121" i="135"/>
  <c r="I120" i="135"/>
  <c r="J119" i="135"/>
  <c r="K119" i="135" s="1"/>
  <c r="M118" i="135"/>
  <c r="N117" i="135"/>
  <c r="O117" i="135" s="1"/>
  <c r="P117" i="135"/>
  <c r="E125" i="134"/>
  <c r="F124" i="134"/>
  <c r="L119" i="134"/>
  <c r="M118" i="134"/>
  <c r="N118" i="134" s="1"/>
  <c r="O118" i="134"/>
  <c r="H123" i="134"/>
  <c r="I122" i="134"/>
  <c r="J122" i="134" s="1"/>
  <c r="D138" i="93"/>
  <c r="E137" i="93"/>
  <c r="E49" i="159"/>
  <c r="O120" i="78"/>
  <c r="C121" i="78"/>
  <c r="I119" i="78"/>
  <c r="L118" i="78"/>
  <c r="T119" i="78"/>
  <c r="E184" i="88"/>
  <c r="N184" i="88" s="1"/>
  <c r="M129" i="95"/>
  <c r="N128" i="95"/>
  <c r="Y152" i="114"/>
  <c r="W152" i="114"/>
  <c r="X152" i="114" s="1"/>
  <c r="N153" i="114"/>
  <c r="V153" i="114" s="1"/>
  <c r="Q153" i="114"/>
  <c r="K154" i="114"/>
  <c r="Z154" i="114" s="1"/>
  <c r="L154" i="114"/>
  <c r="J155" i="114"/>
  <c r="R117" i="78"/>
  <c r="B122" i="78"/>
  <c r="B123" i="78" s="1"/>
  <c r="K121" i="78"/>
  <c r="O117" i="77"/>
  <c r="S117" i="77"/>
  <c r="T116" i="77"/>
  <c r="G157" i="114"/>
  <c r="H156" i="114"/>
  <c r="P72" i="113"/>
  <c r="H127" i="91"/>
  <c r="I126" i="91"/>
  <c r="J126" i="91" s="1"/>
  <c r="G128" i="91"/>
  <c r="E129" i="91"/>
  <c r="E130" i="91" s="1"/>
  <c r="O147" i="88"/>
  <c r="P146" i="88"/>
  <c r="K117" i="88"/>
  <c r="L117" i="88" s="1"/>
  <c r="Q117" i="88" s="1"/>
  <c r="J118" i="88"/>
  <c r="S118" i="88" s="1"/>
  <c r="M117" i="88"/>
  <c r="F119" i="88"/>
  <c r="H118" i="88"/>
  <c r="I119" i="88"/>
  <c r="T119" i="88" s="1"/>
  <c r="S117" i="88"/>
  <c r="C122" i="77"/>
  <c r="L121" i="77"/>
  <c r="K118" i="77"/>
  <c r="N118" i="77" s="1"/>
  <c r="H119" i="77"/>
  <c r="H162" i="95"/>
  <c r="L74" i="113"/>
  <c r="L136" i="111"/>
  <c r="E137" i="111"/>
  <c r="K72" i="112"/>
  <c r="I73" i="112" s="1"/>
  <c r="C75" i="113" s="1"/>
  <c r="H75" i="113" s="1"/>
  <c r="B75" i="113" s="1"/>
  <c r="M73" i="113"/>
  <c r="F122" i="95"/>
  <c r="P122" i="95" s="1"/>
  <c r="G121" i="95"/>
  <c r="K121" i="95" s="1"/>
  <c r="O121" i="95" s="1"/>
  <c r="J74" i="113"/>
  <c r="I137" i="95"/>
  <c r="J136" i="95"/>
  <c r="G81" i="113"/>
  <c r="H169" i="112"/>
  <c r="D171" i="113" s="1"/>
  <c r="O73" i="113"/>
  <c r="H119" i="133" l="1"/>
  <c r="I118" i="133"/>
  <c r="J118" i="133" s="1"/>
  <c r="O118" i="133"/>
  <c r="L119" i="133"/>
  <c r="M119" i="133" s="1"/>
  <c r="M118" i="133"/>
  <c r="N117" i="133"/>
  <c r="M119" i="135"/>
  <c r="N118" i="135"/>
  <c r="O118" i="135" s="1"/>
  <c r="P118" i="135"/>
  <c r="I121" i="135"/>
  <c r="J120" i="135"/>
  <c r="K120" i="135" s="1"/>
  <c r="E126" i="134"/>
  <c r="F126" i="134" s="1"/>
  <c r="F125" i="134"/>
  <c r="H124" i="134"/>
  <c r="I123" i="134"/>
  <c r="J123" i="134" s="1"/>
  <c r="L120" i="134"/>
  <c r="M119" i="134"/>
  <c r="N119" i="134" s="1"/>
  <c r="O119" i="134"/>
  <c r="E131" i="91"/>
  <c r="O121" i="78"/>
  <c r="D139" i="93"/>
  <c r="E138" i="93"/>
  <c r="N118" i="78"/>
  <c r="Q118" i="78"/>
  <c r="R118" i="78" s="1"/>
  <c r="S118" i="78"/>
  <c r="T120" i="78"/>
  <c r="I120" i="78"/>
  <c r="L119" i="78"/>
  <c r="B124" i="78"/>
  <c r="K123" i="78"/>
  <c r="C122" i="78"/>
  <c r="E185" i="88"/>
  <c r="N185" i="88" s="1"/>
  <c r="N129" i="95"/>
  <c r="M130" i="95"/>
  <c r="W153" i="114"/>
  <c r="X153" i="114" s="1"/>
  <c r="Y153" i="114"/>
  <c r="Q117" i="77"/>
  <c r="R117" i="77" s="1"/>
  <c r="Q154" i="114"/>
  <c r="J156" i="114"/>
  <c r="L155" i="114"/>
  <c r="K155" i="114"/>
  <c r="Z155" i="114" s="1"/>
  <c r="M74" i="113"/>
  <c r="K122" i="78"/>
  <c r="O118" i="77"/>
  <c r="Q118" i="77" s="1"/>
  <c r="S118" i="77"/>
  <c r="T117" i="77"/>
  <c r="G158" i="114"/>
  <c r="H157" i="114"/>
  <c r="Q72" i="113"/>
  <c r="H128" i="91"/>
  <c r="I128" i="91" s="1"/>
  <c r="I127" i="91"/>
  <c r="O148" i="88"/>
  <c r="P147" i="88"/>
  <c r="I120" i="88"/>
  <c r="T120" i="88" s="1"/>
  <c r="F120" i="88"/>
  <c r="H119" i="88"/>
  <c r="M118" i="88"/>
  <c r="K118" i="88"/>
  <c r="L118" i="88" s="1"/>
  <c r="Q118" i="88" s="1"/>
  <c r="J119" i="88"/>
  <c r="M119" i="88" s="1"/>
  <c r="L122" i="77"/>
  <c r="C123" i="77"/>
  <c r="K119" i="77"/>
  <c r="N119" i="77" s="1"/>
  <c r="H120" i="77"/>
  <c r="H163" i="95"/>
  <c r="I138" i="95"/>
  <c r="J137" i="95"/>
  <c r="H170" i="112"/>
  <c r="D172" i="113" s="1"/>
  <c r="P73" i="113"/>
  <c r="F82" i="113"/>
  <c r="G82" i="113" s="1"/>
  <c r="I75" i="113"/>
  <c r="J75" i="113" s="1"/>
  <c r="F123" i="95"/>
  <c r="P123" i="95" s="1"/>
  <c r="G122" i="95"/>
  <c r="K122" i="95" s="1"/>
  <c r="O122" i="95" s="1"/>
  <c r="J73" i="112"/>
  <c r="L137" i="111"/>
  <c r="E138" i="111"/>
  <c r="O74" i="113"/>
  <c r="D46" i="162" l="1"/>
  <c r="N118" i="133"/>
  <c r="I119" i="133"/>
  <c r="J119" i="133" s="1"/>
  <c r="D45" i="162" s="1"/>
  <c r="O119" i="133"/>
  <c r="J121" i="135"/>
  <c r="K121" i="135" s="1"/>
  <c r="M120" i="135"/>
  <c r="N119" i="135"/>
  <c r="O119" i="135" s="1"/>
  <c r="P119" i="135"/>
  <c r="V154" i="114"/>
  <c r="L121" i="134"/>
  <c r="M120" i="134"/>
  <c r="N120" i="134" s="1"/>
  <c r="O120" i="134"/>
  <c r="H125" i="134"/>
  <c r="I124" i="134"/>
  <c r="J124" i="134" s="1"/>
  <c r="O122" i="78"/>
  <c r="D140" i="93"/>
  <c r="E139" i="93"/>
  <c r="E132" i="91"/>
  <c r="T121" i="78"/>
  <c r="K124" i="78"/>
  <c r="B125" i="78"/>
  <c r="C123" i="78"/>
  <c r="I121" i="78"/>
  <c r="L120" i="78"/>
  <c r="N119" i="78"/>
  <c r="Q119" i="78"/>
  <c r="R119" i="78" s="1"/>
  <c r="S119" i="78"/>
  <c r="E186" i="88"/>
  <c r="N186" i="88" s="1"/>
  <c r="R118" i="77"/>
  <c r="M131" i="95"/>
  <c r="N130" i="95"/>
  <c r="Q155" i="114"/>
  <c r="J157" i="114"/>
  <c r="K156" i="114"/>
  <c r="Z156" i="114" s="1"/>
  <c r="L156" i="114"/>
  <c r="O119" i="77"/>
  <c r="Q119" i="77" s="1"/>
  <c r="R119" i="77" s="1"/>
  <c r="S119" i="77"/>
  <c r="T118" i="77"/>
  <c r="H158" i="114"/>
  <c r="G159" i="114"/>
  <c r="G129" i="91"/>
  <c r="H129" i="91" s="1"/>
  <c r="J128" i="91"/>
  <c r="J127" i="91"/>
  <c r="O149" i="88"/>
  <c r="P148" i="88"/>
  <c r="K119" i="88"/>
  <c r="L119" i="88" s="1"/>
  <c r="Q119" i="88" s="1"/>
  <c r="J120" i="88"/>
  <c r="S120" i="88" s="1"/>
  <c r="S119" i="88"/>
  <c r="I121" i="88"/>
  <c r="T121" i="88" s="1"/>
  <c r="H120" i="88"/>
  <c r="F121" i="88"/>
  <c r="C124" i="77"/>
  <c r="L123" i="77"/>
  <c r="H121" i="77"/>
  <c r="K120" i="77"/>
  <c r="N120" i="77" s="1"/>
  <c r="H164" i="95"/>
  <c r="F83" i="113"/>
  <c r="I76" i="113"/>
  <c r="H171" i="112"/>
  <c r="D173" i="113" s="1"/>
  <c r="K73" i="112"/>
  <c r="J74" i="112"/>
  <c r="F124" i="95"/>
  <c r="P124" i="95" s="1"/>
  <c r="G123" i="95"/>
  <c r="K123" i="95" s="1"/>
  <c r="O123" i="95" s="1"/>
  <c r="Q73" i="113"/>
  <c r="P74" i="113"/>
  <c r="E139" i="111"/>
  <c r="L138" i="111"/>
  <c r="L75" i="113"/>
  <c r="O75" i="113" s="1"/>
  <c r="I139" i="95"/>
  <c r="J138" i="95"/>
  <c r="D47" i="162" l="1"/>
  <c r="E21" i="159" s="1"/>
  <c r="N119" i="133"/>
  <c r="M121" i="135"/>
  <c r="N120" i="135"/>
  <c r="O120" i="135" s="1"/>
  <c r="P120" i="135"/>
  <c r="D52" i="162"/>
  <c r="W154" i="114"/>
  <c r="X154" i="114" s="1"/>
  <c r="Y154" i="114"/>
  <c r="N155" i="114"/>
  <c r="V155" i="114" s="1"/>
  <c r="H126" i="134"/>
  <c r="I125" i="134"/>
  <c r="J125" i="134" s="1"/>
  <c r="L122" i="134"/>
  <c r="M121" i="134"/>
  <c r="N121" i="134" s="1"/>
  <c r="O121" i="134"/>
  <c r="E133" i="91"/>
  <c r="D141" i="93"/>
  <c r="E140" i="93"/>
  <c r="I129" i="91"/>
  <c r="H130" i="91"/>
  <c r="O123" i="78"/>
  <c r="C124" i="78"/>
  <c r="T122" i="78"/>
  <c r="I122" i="78"/>
  <c r="L121" i="78"/>
  <c r="N120" i="78"/>
  <c r="Q120" i="78"/>
  <c r="R120" i="78" s="1"/>
  <c r="S120" i="78"/>
  <c r="B126" i="78"/>
  <c r="K125" i="78"/>
  <c r="E187" i="88"/>
  <c r="N187" i="88" s="1"/>
  <c r="N131" i="95"/>
  <c r="M132" i="95"/>
  <c r="L157" i="114"/>
  <c r="J158" i="114"/>
  <c r="K157" i="114"/>
  <c r="Z157" i="114" s="1"/>
  <c r="Q156" i="114"/>
  <c r="N156" i="114"/>
  <c r="O120" i="77"/>
  <c r="S120" i="77"/>
  <c r="T119" i="77"/>
  <c r="H159" i="114"/>
  <c r="G160" i="114"/>
  <c r="M120" i="88"/>
  <c r="O150" i="88"/>
  <c r="P149" i="88"/>
  <c r="F122" i="88"/>
  <c r="H121" i="88"/>
  <c r="I122" i="88"/>
  <c r="T122" i="88" s="1"/>
  <c r="K120" i="88"/>
  <c r="L120" i="88" s="1"/>
  <c r="Q120" i="88" s="1"/>
  <c r="J121" i="88"/>
  <c r="C125" i="77"/>
  <c r="L124" i="77"/>
  <c r="H122" i="77"/>
  <c r="K121" i="77"/>
  <c r="N121" i="77" s="1"/>
  <c r="H165" i="95"/>
  <c r="H172" i="112"/>
  <c r="D174" i="113" s="1"/>
  <c r="L76" i="113"/>
  <c r="O76" i="113" s="1"/>
  <c r="I140" i="95"/>
  <c r="J139" i="95"/>
  <c r="M75" i="113"/>
  <c r="L139" i="111"/>
  <c r="E140" i="111"/>
  <c r="P75" i="113"/>
  <c r="Q74" i="113"/>
  <c r="F125" i="95"/>
  <c r="P125" i="95" s="1"/>
  <c r="G124" i="95"/>
  <c r="K124" i="95" s="1"/>
  <c r="O124" i="95" s="1"/>
  <c r="K74" i="112"/>
  <c r="I75" i="112" s="1"/>
  <c r="C77" i="113" s="1"/>
  <c r="H77" i="113" s="1"/>
  <c r="B77" i="113" s="1"/>
  <c r="J76" i="113"/>
  <c r="G83" i="113"/>
  <c r="N121" i="135" l="1"/>
  <c r="P121" i="135"/>
  <c r="W155" i="114"/>
  <c r="X155" i="114" s="1"/>
  <c r="Y155" i="114"/>
  <c r="V156" i="114"/>
  <c r="Y156" i="114" s="1"/>
  <c r="L123" i="134"/>
  <c r="M122" i="134"/>
  <c r="N122" i="134" s="1"/>
  <c r="O122" i="134"/>
  <c r="I126" i="134"/>
  <c r="J126" i="134" s="1"/>
  <c r="D60" i="162" s="1"/>
  <c r="O124" i="78"/>
  <c r="E134" i="91"/>
  <c r="H131" i="91"/>
  <c r="I130" i="91"/>
  <c r="J130" i="91" s="1"/>
  <c r="D142" i="93"/>
  <c r="E141" i="93"/>
  <c r="K126" i="78"/>
  <c r="B127" i="78"/>
  <c r="N121" i="78"/>
  <c r="Q121" i="78"/>
  <c r="S121" i="78"/>
  <c r="I123" i="78"/>
  <c r="L122" i="78"/>
  <c r="T123" i="78"/>
  <c r="C125" i="78"/>
  <c r="E188" i="88"/>
  <c r="N188" i="88" s="1"/>
  <c r="Q120" i="77"/>
  <c r="R120" i="77" s="1"/>
  <c r="M133" i="95"/>
  <c r="N132" i="95"/>
  <c r="J159" i="114"/>
  <c r="K158" i="114"/>
  <c r="Z158" i="114" s="1"/>
  <c r="L158" i="114"/>
  <c r="N157" i="114"/>
  <c r="Q157" i="114"/>
  <c r="O121" i="77"/>
  <c r="Q121" i="77" s="1"/>
  <c r="S121" i="77"/>
  <c r="T120" i="77"/>
  <c r="H160" i="114"/>
  <c r="G161" i="114"/>
  <c r="O151" i="88"/>
  <c r="P150" i="88"/>
  <c r="I123" i="88"/>
  <c r="T123" i="88" s="1"/>
  <c r="H122" i="88"/>
  <c r="F123" i="88"/>
  <c r="J122" i="88"/>
  <c r="S122" i="88" s="1"/>
  <c r="K121" i="88"/>
  <c r="L121" i="88" s="1"/>
  <c r="Q121" i="88" s="1"/>
  <c r="S121" i="88"/>
  <c r="M121" i="88"/>
  <c r="C126" i="77"/>
  <c r="L125" i="77"/>
  <c r="H123" i="77"/>
  <c r="K122" i="77"/>
  <c r="N122" i="77" s="1"/>
  <c r="H166" i="95"/>
  <c r="M76" i="113"/>
  <c r="F126" i="95"/>
  <c r="P126" i="95" s="1"/>
  <c r="G125" i="95"/>
  <c r="K125" i="95" s="1"/>
  <c r="O125" i="95" s="1"/>
  <c r="I77" i="113"/>
  <c r="J75" i="112"/>
  <c r="Q75" i="113"/>
  <c r="P76" i="113"/>
  <c r="L140" i="111"/>
  <c r="E141" i="111"/>
  <c r="I141" i="95"/>
  <c r="J140" i="95"/>
  <c r="F84" i="113"/>
  <c r="G84" i="113" s="1"/>
  <c r="H173" i="112"/>
  <c r="D175" i="113" s="1"/>
  <c r="D53" i="162" l="1"/>
  <c r="D54" i="162" s="1"/>
  <c r="E22" i="159" s="1"/>
  <c r="O121" i="135"/>
  <c r="W156" i="114"/>
  <c r="X156" i="114" s="1"/>
  <c r="V157" i="114"/>
  <c r="W157" i="114" s="1"/>
  <c r="X157" i="114" s="1"/>
  <c r="L124" i="134"/>
  <c r="M123" i="134"/>
  <c r="N123" i="134" s="1"/>
  <c r="O123" i="134"/>
  <c r="E135" i="91"/>
  <c r="H132" i="91"/>
  <c r="I131" i="91"/>
  <c r="O125" i="78"/>
  <c r="D143" i="93"/>
  <c r="E142" i="93"/>
  <c r="R121" i="78"/>
  <c r="C126" i="78"/>
  <c r="N122" i="78"/>
  <c r="S122" i="78"/>
  <c r="Q122" i="78"/>
  <c r="I124" i="78"/>
  <c r="L123" i="78"/>
  <c r="B128" i="78"/>
  <c r="K127" i="78"/>
  <c r="T124" i="78"/>
  <c r="E189" i="88"/>
  <c r="N189" i="88" s="1"/>
  <c r="R121" i="77"/>
  <c r="M134" i="95"/>
  <c r="N133" i="95"/>
  <c r="Q158" i="114"/>
  <c r="N158" i="114"/>
  <c r="J160" i="114"/>
  <c r="K159" i="114"/>
  <c r="Z159" i="114" s="1"/>
  <c r="L159" i="114"/>
  <c r="O122" i="77"/>
  <c r="Q122" i="77" s="1"/>
  <c r="R122" i="77" s="1"/>
  <c r="S122" i="77"/>
  <c r="T121" i="77"/>
  <c r="H161" i="114"/>
  <c r="G162" i="114"/>
  <c r="O152" i="88"/>
  <c r="P151" i="88"/>
  <c r="I124" i="88"/>
  <c r="T124" i="88" s="1"/>
  <c r="H123" i="88"/>
  <c r="F124" i="88"/>
  <c r="K122" i="88"/>
  <c r="L122" i="88" s="1"/>
  <c r="Q122" i="88" s="1"/>
  <c r="J123" i="88"/>
  <c r="M122" i="88"/>
  <c r="C127" i="77"/>
  <c r="L126" i="77"/>
  <c r="H124" i="77"/>
  <c r="K123" i="77"/>
  <c r="N123" i="77" s="1"/>
  <c r="H167" i="95"/>
  <c r="F85" i="113"/>
  <c r="G85" i="113" s="1"/>
  <c r="E142" i="111"/>
  <c r="L141" i="111"/>
  <c r="Q76" i="113"/>
  <c r="L77" i="113"/>
  <c r="O77" i="113" s="1"/>
  <c r="F127" i="95"/>
  <c r="P127" i="95" s="1"/>
  <c r="G126" i="95"/>
  <c r="K126" i="95" s="1"/>
  <c r="O126" i="95" s="1"/>
  <c r="I142" i="95"/>
  <c r="J141" i="95"/>
  <c r="H174" i="112"/>
  <c r="D176" i="113" s="1"/>
  <c r="K75" i="112"/>
  <c r="I76" i="112" s="1"/>
  <c r="C78" i="113" s="1"/>
  <c r="H78" i="113" s="1"/>
  <c r="B78" i="113" s="1"/>
  <c r="J77" i="113"/>
  <c r="Y157" i="114" l="1"/>
  <c r="V158" i="114"/>
  <c r="Y158" i="114" s="1"/>
  <c r="L125" i="134"/>
  <c r="M124" i="134"/>
  <c r="N124" i="134" s="1"/>
  <c r="O124" i="134"/>
  <c r="D144" i="93"/>
  <c r="E143" i="93"/>
  <c r="H133" i="91"/>
  <c r="I132" i="91"/>
  <c r="J132" i="91" s="1"/>
  <c r="O126" i="78"/>
  <c r="J131" i="91"/>
  <c r="E136" i="91"/>
  <c r="R122" i="78"/>
  <c r="I125" i="78"/>
  <c r="L124" i="78"/>
  <c r="C127" i="78"/>
  <c r="K128" i="78"/>
  <c r="B129" i="78"/>
  <c r="T125" i="78"/>
  <c r="N123" i="78"/>
  <c r="Q123" i="78"/>
  <c r="R123" i="78" s="1"/>
  <c r="S123" i="78"/>
  <c r="E190" i="88"/>
  <c r="N190" i="88" s="1"/>
  <c r="M135" i="95"/>
  <c r="N134" i="95"/>
  <c r="W158" i="114"/>
  <c r="X158" i="114" s="1"/>
  <c r="J161" i="114"/>
  <c r="K160" i="114"/>
  <c r="Z160" i="114" s="1"/>
  <c r="L160" i="114"/>
  <c r="N159" i="114"/>
  <c r="Q159" i="114"/>
  <c r="O123" i="77"/>
  <c r="S123" i="77"/>
  <c r="T122" i="77"/>
  <c r="H162" i="114"/>
  <c r="G163" i="114"/>
  <c r="O153" i="88"/>
  <c r="P152" i="88"/>
  <c r="J124" i="88"/>
  <c r="K123" i="88"/>
  <c r="L123" i="88" s="1"/>
  <c r="Q123" i="88" s="1"/>
  <c r="F125" i="88"/>
  <c r="H124" i="88"/>
  <c r="I125" i="88"/>
  <c r="T125" i="88" s="1"/>
  <c r="M123" i="88"/>
  <c r="S123" i="88"/>
  <c r="L127" i="77"/>
  <c r="C128" i="77"/>
  <c r="K124" i="77"/>
  <c r="N124" i="77" s="1"/>
  <c r="H125" i="77"/>
  <c r="H168" i="95"/>
  <c r="J76" i="112"/>
  <c r="K76" i="112" s="1"/>
  <c r="I77" i="112" s="1"/>
  <c r="C79" i="113" s="1"/>
  <c r="H79" i="113" s="1"/>
  <c r="B79" i="113" s="1"/>
  <c r="I78" i="113"/>
  <c r="I143" i="95"/>
  <c r="J142" i="95"/>
  <c r="L142" i="111"/>
  <c r="E143" i="111"/>
  <c r="F86" i="113"/>
  <c r="G86" i="113" s="1"/>
  <c r="F128" i="95"/>
  <c r="P128" i="95" s="1"/>
  <c r="G127" i="95"/>
  <c r="K127" i="95" s="1"/>
  <c r="O127" i="95" s="1"/>
  <c r="M77" i="113"/>
  <c r="P77" i="113"/>
  <c r="H175" i="112"/>
  <c r="D177" i="113" s="1"/>
  <c r="V159" i="114" l="1"/>
  <c r="L126" i="134"/>
  <c r="M125" i="134"/>
  <c r="N125" i="134" s="1"/>
  <c r="O125" i="134"/>
  <c r="H134" i="91"/>
  <c r="I133" i="91"/>
  <c r="E137" i="91"/>
  <c r="O127" i="78"/>
  <c r="T126" i="78"/>
  <c r="D145" i="93"/>
  <c r="E144" i="93"/>
  <c r="I126" i="78"/>
  <c r="L125" i="78"/>
  <c r="K129" i="78"/>
  <c r="B130" i="78"/>
  <c r="N124" i="78"/>
  <c r="Q124" i="78"/>
  <c r="S124" i="78"/>
  <c r="C128" i="78"/>
  <c r="E191" i="88"/>
  <c r="N191" i="88" s="1"/>
  <c r="O124" i="77"/>
  <c r="O125" i="77" s="1"/>
  <c r="O126" i="77" s="1"/>
  <c r="N135" i="95"/>
  <c r="M136" i="95"/>
  <c r="W159" i="114"/>
  <c r="X159" i="114" s="1"/>
  <c r="Y159" i="114"/>
  <c r="Q123" i="77"/>
  <c r="Q160" i="114"/>
  <c r="N160" i="114"/>
  <c r="V160" i="114" s="1"/>
  <c r="J162" i="114"/>
  <c r="K161" i="114"/>
  <c r="Z161" i="114" s="1"/>
  <c r="L161" i="114"/>
  <c r="S124" i="77"/>
  <c r="T123" i="77"/>
  <c r="H163" i="114"/>
  <c r="G164" i="114"/>
  <c r="O154" i="88"/>
  <c r="P153" i="88"/>
  <c r="F126" i="88"/>
  <c r="I126" i="88"/>
  <c r="T126" i="88" s="1"/>
  <c r="H125" i="88"/>
  <c r="M124" i="88"/>
  <c r="J125" i="88"/>
  <c r="K124" i="88"/>
  <c r="L124" i="88" s="1"/>
  <c r="Q124" i="88" s="1"/>
  <c r="S124" i="88"/>
  <c r="L128" i="77"/>
  <c r="C129" i="77"/>
  <c r="H126" i="77"/>
  <c r="K125" i="77"/>
  <c r="N125" i="77" s="1"/>
  <c r="H169" i="95"/>
  <c r="F129" i="95"/>
  <c r="P129" i="95" s="1"/>
  <c r="G128" i="95"/>
  <c r="K128" i="95" s="1"/>
  <c r="O128" i="95" s="1"/>
  <c r="H176" i="112"/>
  <c r="D178" i="113" s="1"/>
  <c r="I144" i="95"/>
  <c r="J143" i="95"/>
  <c r="J77" i="112"/>
  <c r="L78" i="113"/>
  <c r="O78" i="113" s="1"/>
  <c r="Q77" i="113"/>
  <c r="F87" i="113"/>
  <c r="G87" i="113" s="1"/>
  <c r="L143" i="111"/>
  <c r="E144" i="111"/>
  <c r="J78" i="113"/>
  <c r="M126" i="134" l="1"/>
  <c r="O126" i="134"/>
  <c r="E138" i="91"/>
  <c r="O128" i="78"/>
  <c r="T127" i="78"/>
  <c r="J133" i="91"/>
  <c r="D146" i="93"/>
  <c r="E145" i="93"/>
  <c r="H135" i="91"/>
  <c r="I134" i="91"/>
  <c r="J134" i="91" s="1"/>
  <c r="O127" i="77"/>
  <c r="C129" i="78"/>
  <c r="K130" i="78"/>
  <c r="B131" i="78"/>
  <c r="N125" i="78"/>
  <c r="Q125" i="78"/>
  <c r="S125" i="78"/>
  <c r="I127" i="78"/>
  <c r="L126" i="78"/>
  <c r="E192" i="88"/>
  <c r="N192" i="88" s="1"/>
  <c r="R123" i="77"/>
  <c r="M137" i="95"/>
  <c r="N136" i="95"/>
  <c r="W160" i="114"/>
  <c r="X160" i="114" s="1"/>
  <c r="Y160" i="114"/>
  <c r="Q124" i="77"/>
  <c r="R124" i="77" s="1"/>
  <c r="J163" i="114"/>
  <c r="L162" i="114"/>
  <c r="K162" i="114"/>
  <c r="Z162" i="114" s="1"/>
  <c r="Q161" i="114"/>
  <c r="N161" i="114"/>
  <c r="V161" i="114" s="1"/>
  <c r="Q125" i="77"/>
  <c r="S125" i="77"/>
  <c r="T124" i="77"/>
  <c r="H164" i="114"/>
  <c r="G165" i="114"/>
  <c r="O155" i="88"/>
  <c r="P154" i="88"/>
  <c r="K125" i="88"/>
  <c r="L125" i="88" s="1"/>
  <c r="Q125" i="88" s="1"/>
  <c r="J126" i="88"/>
  <c r="M126" i="88" s="1"/>
  <c r="S125" i="88"/>
  <c r="M125" i="88"/>
  <c r="F127" i="88"/>
  <c r="H126" i="88"/>
  <c r="I127" i="88"/>
  <c r="T127" i="88" s="1"/>
  <c r="L129" i="77"/>
  <c r="C130" i="77"/>
  <c r="H127" i="77"/>
  <c r="K126" i="77"/>
  <c r="N126" i="77" s="1"/>
  <c r="H170" i="95"/>
  <c r="F88" i="113"/>
  <c r="P78" i="113"/>
  <c r="I79" i="113"/>
  <c r="J79" i="113" s="1"/>
  <c r="H177" i="112"/>
  <c r="D179" i="113" s="1"/>
  <c r="F130" i="95"/>
  <c r="P130" i="95" s="1"/>
  <c r="G129" i="95"/>
  <c r="K129" i="95" s="1"/>
  <c r="O129" i="95" s="1"/>
  <c r="L144" i="111"/>
  <c r="E145" i="111"/>
  <c r="K77" i="112"/>
  <c r="I78" i="112" s="1"/>
  <c r="C80" i="113" s="1"/>
  <c r="H80" i="113" s="1"/>
  <c r="B80" i="113" s="1"/>
  <c r="I145" i="95"/>
  <c r="J144" i="95"/>
  <c r="M78" i="113"/>
  <c r="N126" i="134" l="1"/>
  <c r="D61" i="162"/>
  <c r="D62" i="162" s="1"/>
  <c r="E23" i="159" s="1"/>
  <c r="H136" i="91"/>
  <c r="I135" i="91"/>
  <c r="J135" i="91" s="1"/>
  <c r="S126" i="78"/>
  <c r="O129" i="78"/>
  <c r="T128" i="78"/>
  <c r="D147" i="93"/>
  <c r="E146" i="93"/>
  <c r="E139" i="91"/>
  <c r="R125" i="78"/>
  <c r="O128" i="77"/>
  <c r="N126" i="78"/>
  <c r="Q126" i="78"/>
  <c r="C130" i="78"/>
  <c r="I128" i="78"/>
  <c r="L127" i="78"/>
  <c r="K131" i="78"/>
  <c r="B132" i="78"/>
  <c r="E193" i="88"/>
  <c r="N193" i="88" s="1"/>
  <c r="M138" i="95"/>
  <c r="N137" i="95"/>
  <c r="R125" i="77"/>
  <c r="W161" i="114"/>
  <c r="X161" i="114" s="1"/>
  <c r="Y161" i="114"/>
  <c r="S126" i="88"/>
  <c r="N162" i="114"/>
  <c r="V162" i="114" s="1"/>
  <c r="Q162" i="114"/>
  <c r="L163" i="114"/>
  <c r="J164" i="114"/>
  <c r="K163" i="114"/>
  <c r="Z163" i="114" s="1"/>
  <c r="T126" i="77"/>
  <c r="S126" i="77"/>
  <c r="T125" i="77"/>
  <c r="H165" i="114"/>
  <c r="G166" i="114"/>
  <c r="O156" i="88"/>
  <c r="P155" i="88"/>
  <c r="F128" i="88"/>
  <c r="F129" i="88" s="1"/>
  <c r="H127" i="88"/>
  <c r="I128" i="88"/>
  <c r="K126" i="88"/>
  <c r="L126" i="88" s="1"/>
  <c r="Q126" i="88" s="1"/>
  <c r="J127" i="88"/>
  <c r="C131" i="77"/>
  <c r="L130" i="77"/>
  <c r="H128" i="77"/>
  <c r="K127" i="77"/>
  <c r="N127" i="77" s="1"/>
  <c r="H171" i="95"/>
  <c r="J78" i="112"/>
  <c r="K78" i="112" s="1"/>
  <c r="I79" i="112" s="1"/>
  <c r="E146" i="111"/>
  <c r="L145" i="111"/>
  <c r="I80" i="113"/>
  <c r="J80" i="113" s="1"/>
  <c r="Q78" i="113"/>
  <c r="I146" i="95"/>
  <c r="J145" i="95"/>
  <c r="H178" i="112"/>
  <c r="D180" i="113" s="1"/>
  <c r="F131" i="95"/>
  <c r="P131" i="95" s="1"/>
  <c r="G130" i="95"/>
  <c r="K130" i="95" s="1"/>
  <c r="O130" i="95" s="1"/>
  <c r="L79" i="113"/>
  <c r="O79" i="113" s="1"/>
  <c r="G88" i="113"/>
  <c r="T129" i="78" l="1"/>
  <c r="S127" i="78"/>
  <c r="E140" i="91"/>
  <c r="D148" i="93"/>
  <c r="E147" i="93"/>
  <c r="O130" i="78"/>
  <c r="H137" i="91"/>
  <c r="I136" i="91"/>
  <c r="J136" i="91" s="1"/>
  <c r="R126" i="78"/>
  <c r="O129" i="77"/>
  <c r="C131" i="78"/>
  <c r="K132" i="78"/>
  <c r="B133" i="78"/>
  <c r="N127" i="78"/>
  <c r="Q127" i="78"/>
  <c r="I129" i="78"/>
  <c r="L128" i="78"/>
  <c r="E194" i="88"/>
  <c r="N194" i="88" s="1"/>
  <c r="M139" i="95"/>
  <c r="N138" i="95"/>
  <c r="Q126" i="77"/>
  <c r="Y162" i="114"/>
  <c r="W162" i="114"/>
  <c r="X162" i="114" s="1"/>
  <c r="L164" i="114"/>
  <c r="J165" i="114"/>
  <c r="K164" i="114"/>
  <c r="Z164" i="114" s="1"/>
  <c r="Q163" i="114"/>
  <c r="N163" i="114"/>
  <c r="V163" i="114" s="1"/>
  <c r="T127" i="77"/>
  <c r="S127" i="77"/>
  <c r="H166" i="114"/>
  <c r="G167" i="114"/>
  <c r="T128" i="88"/>
  <c r="O157" i="88"/>
  <c r="P156" i="88"/>
  <c r="K127" i="88"/>
  <c r="L127" i="88" s="1"/>
  <c r="Q127" i="88" s="1"/>
  <c r="J128" i="88"/>
  <c r="M128" i="88" s="1"/>
  <c r="S127" i="88"/>
  <c r="I129" i="88"/>
  <c r="T129" i="88" s="1"/>
  <c r="H128" i="88"/>
  <c r="M127" i="88"/>
  <c r="L131" i="77"/>
  <c r="C132" i="77"/>
  <c r="H129" i="77"/>
  <c r="K128" i="77"/>
  <c r="N128" i="77" s="1"/>
  <c r="H172" i="95"/>
  <c r="C81" i="113"/>
  <c r="H81" i="113" s="1"/>
  <c r="B81" i="113" s="1"/>
  <c r="J79" i="112"/>
  <c r="K79" i="112" s="1"/>
  <c r="I80" i="112" s="1"/>
  <c r="C82" i="113" s="1"/>
  <c r="H82" i="113" s="1"/>
  <c r="B82" i="113" s="1"/>
  <c r="F89" i="113"/>
  <c r="G89" i="113" s="1"/>
  <c r="E147" i="111"/>
  <c r="L146" i="111"/>
  <c r="F132" i="95"/>
  <c r="P132" i="95" s="1"/>
  <c r="G131" i="95"/>
  <c r="K131" i="95" s="1"/>
  <c r="O131" i="95" s="1"/>
  <c r="I147" i="95"/>
  <c r="J146" i="95"/>
  <c r="M79" i="113"/>
  <c r="P79" i="113"/>
  <c r="L80" i="113"/>
  <c r="O80" i="113" s="1"/>
  <c r="H179" i="112"/>
  <c r="D181" i="113" s="1"/>
  <c r="S128" i="88" l="1"/>
  <c r="T130" i="78"/>
  <c r="O131" i="78"/>
  <c r="H138" i="91"/>
  <c r="I137" i="91"/>
  <c r="J137" i="91" s="1"/>
  <c r="E141" i="91"/>
  <c r="S128" i="78"/>
  <c r="D149" i="93"/>
  <c r="E148" i="93"/>
  <c r="R127" i="78"/>
  <c r="O130" i="77"/>
  <c r="R126" i="77"/>
  <c r="K133" i="78"/>
  <c r="B134" i="78"/>
  <c r="N128" i="78"/>
  <c r="Q128" i="78"/>
  <c r="I130" i="78"/>
  <c r="L129" i="78"/>
  <c r="C132" i="78"/>
  <c r="E195" i="88"/>
  <c r="N195" i="88" s="1"/>
  <c r="M140" i="95"/>
  <c r="N139" i="95"/>
  <c r="Q127" i="77"/>
  <c r="W163" i="114"/>
  <c r="X163" i="114" s="1"/>
  <c r="Y163" i="114"/>
  <c r="K165" i="114"/>
  <c r="Z165" i="114" s="1"/>
  <c r="L165" i="114"/>
  <c r="J166" i="114"/>
  <c r="N164" i="114"/>
  <c r="V164" i="114" s="1"/>
  <c r="Q164" i="114"/>
  <c r="T128" i="77"/>
  <c r="S128" i="77"/>
  <c r="I81" i="113"/>
  <c r="J81" i="113" s="1"/>
  <c r="I82" i="113" s="1"/>
  <c r="J82" i="113" s="1"/>
  <c r="G168" i="114"/>
  <c r="H167" i="114"/>
  <c r="O158" i="88"/>
  <c r="P157" i="88"/>
  <c r="F130" i="88"/>
  <c r="I130" i="88"/>
  <c r="T130" i="88" s="1"/>
  <c r="H129" i="88"/>
  <c r="J129" i="88"/>
  <c r="S129" i="88" s="1"/>
  <c r="K128" i="88"/>
  <c r="L128" i="88" s="1"/>
  <c r="Q128" i="88" s="1"/>
  <c r="C133" i="77"/>
  <c r="L133" i="77" s="1"/>
  <c r="L132" i="77"/>
  <c r="H130" i="77"/>
  <c r="K129" i="77"/>
  <c r="N129" i="77" s="1"/>
  <c r="H173" i="95"/>
  <c r="M80" i="113"/>
  <c r="J80" i="112"/>
  <c r="K80" i="112" s="1"/>
  <c r="I81" i="112" s="1"/>
  <c r="C83" i="113" s="1"/>
  <c r="H83" i="113" s="1"/>
  <c r="B83" i="113" s="1"/>
  <c r="F133" i="95"/>
  <c r="P133" i="95" s="1"/>
  <c r="G132" i="95"/>
  <c r="K132" i="95" s="1"/>
  <c r="O132" i="95" s="1"/>
  <c r="L147" i="111"/>
  <c r="E148" i="111"/>
  <c r="F90" i="113"/>
  <c r="G90" i="113" s="1"/>
  <c r="P80" i="113"/>
  <c r="Q79" i="113"/>
  <c r="I148" i="95"/>
  <c r="J147" i="95"/>
  <c r="H180" i="112"/>
  <c r="D182" i="113" s="1"/>
  <c r="T131" i="78" l="1"/>
  <c r="H139" i="91"/>
  <c r="I138" i="91"/>
  <c r="J138" i="91" s="1"/>
  <c r="S129" i="78"/>
  <c r="D150" i="93"/>
  <c r="E149" i="93"/>
  <c r="E142" i="91"/>
  <c r="O132" i="78"/>
  <c r="R128" i="78"/>
  <c r="O131" i="77"/>
  <c r="I131" i="78"/>
  <c r="L130" i="78"/>
  <c r="N129" i="78"/>
  <c r="Q129" i="78"/>
  <c r="K134" i="78"/>
  <c r="B135" i="78"/>
  <c r="C133" i="78"/>
  <c r="E196" i="88"/>
  <c r="N196" i="88" s="1"/>
  <c r="R127" i="77"/>
  <c r="N140" i="95"/>
  <c r="M141" i="95"/>
  <c r="Y164" i="114"/>
  <c r="W164" i="114"/>
  <c r="X164" i="114" s="1"/>
  <c r="J167" i="114"/>
  <c r="K166" i="114"/>
  <c r="Z166" i="114" s="1"/>
  <c r="L166" i="114"/>
  <c r="N165" i="114"/>
  <c r="V165" i="114" s="1"/>
  <c r="Q165" i="114"/>
  <c r="Q128" i="77"/>
  <c r="T129" i="77"/>
  <c r="S129" i="77"/>
  <c r="L81" i="113"/>
  <c r="O81" i="113" s="1"/>
  <c r="J81" i="112"/>
  <c r="K81" i="112" s="1"/>
  <c r="I82" i="112" s="1"/>
  <c r="C84" i="113" s="1"/>
  <c r="H84" i="113" s="1"/>
  <c r="B84" i="113" s="1"/>
  <c r="G169" i="114"/>
  <c r="H168" i="114"/>
  <c r="O159" i="88"/>
  <c r="P158" i="88"/>
  <c r="F131" i="88"/>
  <c r="I131" i="88"/>
  <c r="T131" i="88" s="1"/>
  <c r="H130" i="88"/>
  <c r="J130" i="88"/>
  <c r="K129" i="88"/>
  <c r="L129" i="88" s="1"/>
  <c r="Q129" i="88" s="1"/>
  <c r="M129" i="88"/>
  <c r="C134" i="77"/>
  <c r="L134" i="77" s="1"/>
  <c r="K130" i="77"/>
  <c r="N130" i="77" s="1"/>
  <c r="H131" i="77"/>
  <c r="H174" i="95"/>
  <c r="F91" i="113"/>
  <c r="I83" i="113"/>
  <c r="L148" i="111"/>
  <c r="E149" i="111"/>
  <c r="I149" i="95"/>
  <c r="J148" i="95"/>
  <c r="H181" i="112"/>
  <c r="D183" i="113" s="1"/>
  <c r="F134" i="95"/>
  <c r="P134" i="95" s="1"/>
  <c r="G133" i="95"/>
  <c r="K133" i="95" s="1"/>
  <c r="Q80" i="113"/>
  <c r="L82" i="113"/>
  <c r="T132" i="78" l="1"/>
  <c r="O133" i="78"/>
  <c r="K135" i="78"/>
  <c r="B136" i="78"/>
  <c r="S130" i="78"/>
  <c r="E143" i="91"/>
  <c r="D151" i="93"/>
  <c r="E150" i="93"/>
  <c r="H140" i="91"/>
  <c r="I139" i="91"/>
  <c r="J139" i="91" s="1"/>
  <c r="R129" i="78"/>
  <c r="N130" i="78"/>
  <c r="Q130" i="78"/>
  <c r="C134" i="78"/>
  <c r="I132" i="78"/>
  <c r="L131" i="78"/>
  <c r="E197" i="88"/>
  <c r="N197" i="88" s="1"/>
  <c r="O133" i="95"/>
  <c r="R128" i="77"/>
  <c r="M142" i="95"/>
  <c r="N141" i="95"/>
  <c r="Q129" i="77"/>
  <c r="W165" i="114"/>
  <c r="X165" i="114" s="1"/>
  <c r="Y165" i="114"/>
  <c r="Q166" i="114"/>
  <c r="N166" i="114"/>
  <c r="V166" i="114" s="1"/>
  <c r="J168" i="114"/>
  <c r="K167" i="114"/>
  <c r="Z167" i="114" s="1"/>
  <c r="L167" i="114"/>
  <c r="P81" i="113"/>
  <c r="Q81" i="113" s="1"/>
  <c r="T130" i="77"/>
  <c r="S130" i="77"/>
  <c r="M81" i="113"/>
  <c r="M82" i="113" s="1"/>
  <c r="H169" i="114"/>
  <c r="G170" i="114"/>
  <c r="O160" i="88"/>
  <c r="P159" i="88"/>
  <c r="K130" i="88"/>
  <c r="L130" i="88" s="1"/>
  <c r="Q130" i="88" s="1"/>
  <c r="J131" i="88"/>
  <c r="M131" i="88" s="1"/>
  <c r="H131" i="88"/>
  <c r="F132" i="88"/>
  <c r="I132" i="88"/>
  <c r="T132" i="88" s="1"/>
  <c r="S130" i="88"/>
  <c r="M130" i="88"/>
  <c r="C135" i="77"/>
  <c r="K131" i="77"/>
  <c r="N131" i="77" s="1"/>
  <c r="H132" i="77"/>
  <c r="H175" i="95"/>
  <c r="J82" i="112"/>
  <c r="K82" i="112" s="1"/>
  <c r="I83" i="112" s="1"/>
  <c r="C85" i="113" s="1"/>
  <c r="H85" i="113" s="1"/>
  <c r="B85" i="113" s="1"/>
  <c r="I150" i="95"/>
  <c r="J149" i="95"/>
  <c r="E150" i="111"/>
  <c r="L149" i="111"/>
  <c r="L83" i="113"/>
  <c r="O82" i="113"/>
  <c r="F135" i="95"/>
  <c r="P135" i="95" s="1"/>
  <c r="G134" i="95"/>
  <c r="K134" i="95" s="1"/>
  <c r="O134" i="95" s="1"/>
  <c r="H182" i="112"/>
  <c r="D184" i="113" s="1"/>
  <c r="J83" i="113"/>
  <c r="G91" i="113"/>
  <c r="T133" i="78" l="1"/>
  <c r="S131" i="78"/>
  <c r="D152" i="93"/>
  <c r="E151" i="93"/>
  <c r="H141" i="91"/>
  <c r="I140" i="91"/>
  <c r="J140" i="91" s="1"/>
  <c r="E144" i="91"/>
  <c r="B137" i="78"/>
  <c r="K136" i="78"/>
  <c r="O134" i="78"/>
  <c r="R130" i="78"/>
  <c r="N131" i="78"/>
  <c r="Q131" i="78"/>
  <c r="I133" i="78"/>
  <c r="L132" i="78"/>
  <c r="C135" i="78"/>
  <c r="C136" i="78" s="1"/>
  <c r="C137" i="78" s="1"/>
  <c r="E198" i="88"/>
  <c r="N198" i="88" s="1"/>
  <c r="R129" i="77"/>
  <c r="N142" i="95"/>
  <c r="M143" i="95"/>
  <c r="Y166" i="114"/>
  <c r="W166" i="114"/>
  <c r="X166" i="114" s="1"/>
  <c r="Q130" i="77"/>
  <c r="J169" i="114"/>
  <c r="K168" i="114"/>
  <c r="Z168" i="114" s="1"/>
  <c r="L168" i="114"/>
  <c r="N167" i="114"/>
  <c r="V167" i="114" s="1"/>
  <c r="Q167" i="114"/>
  <c r="T131" i="77"/>
  <c r="S131" i="77"/>
  <c r="S131" i="88"/>
  <c r="G171" i="114"/>
  <c r="H170" i="114"/>
  <c r="O161" i="88"/>
  <c r="P160" i="88"/>
  <c r="I133" i="88"/>
  <c r="T133" i="88" s="1"/>
  <c r="F133" i="88"/>
  <c r="H132" i="88"/>
  <c r="K131" i="88"/>
  <c r="L131" i="88" s="1"/>
  <c r="Q131" i="88" s="1"/>
  <c r="J132" i="88"/>
  <c r="M132" i="88" s="1"/>
  <c r="L135" i="77"/>
  <c r="C136" i="77"/>
  <c r="K132" i="77"/>
  <c r="N132" i="77" s="1"/>
  <c r="H133" i="77"/>
  <c r="H176" i="95"/>
  <c r="M83" i="113"/>
  <c r="F136" i="95"/>
  <c r="P136" i="95" s="1"/>
  <c r="G135" i="95"/>
  <c r="K135" i="95" s="1"/>
  <c r="O135" i="95" s="1"/>
  <c r="L150" i="111"/>
  <c r="E151" i="111"/>
  <c r="F92" i="113"/>
  <c r="G92" i="113" s="1"/>
  <c r="I84" i="113"/>
  <c r="J84" i="113" s="1"/>
  <c r="P82" i="113"/>
  <c r="O83" i="113"/>
  <c r="H183" i="112"/>
  <c r="D185" i="113" s="1"/>
  <c r="J83" i="112"/>
  <c r="I151" i="95"/>
  <c r="J150" i="95"/>
  <c r="T134" i="78" l="1"/>
  <c r="C138" i="78"/>
  <c r="H142" i="91"/>
  <c r="I141" i="91"/>
  <c r="J141" i="91" s="1"/>
  <c r="D153" i="93"/>
  <c r="E152" i="93"/>
  <c r="S132" i="78"/>
  <c r="O135" i="78"/>
  <c r="K137" i="78"/>
  <c r="B138" i="78"/>
  <c r="R131" i="78"/>
  <c r="R130" i="77"/>
  <c r="O134" i="77"/>
  <c r="Q133" i="77"/>
  <c r="N132" i="78"/>
  <c r="Q132" i="78"/>
  <c r="I134" i="78"/>
  <c r="L133" i="78"/>
  <c r="E199" i="88"/>
  <c r="N199" i="88" s="1"/>
  <c r="N143" i="95"/>
  <c r="M144" i="95"/>
  <c r="W167" i="114"/>
  <c r="X167" i="114" s="1"/>
  <c r="Y167" i="114"/>
  <c r="Q131" i="77"/>
  <c r="Q168" i="114"/>
  <c r="N168" i="114"/>
  <c r="V168" i="114" s="1"/>
  <c r="L169" i="114"/>
  <c r="K169" i="114"/>
  <c r="Z169" i="114" s="1"/>
  <c r="J170" i="114"/>
  <c r="T132" i="77"/>
  <c r="S132" i="77"/>
  <c r="G172" i="114"/>
  <c r="H171" i="114"/>
  <c r="O162" i="88"/>
  <c r="P161" i="88"/>
  <c r="S132" i="88"/>
  <c r="F134" i="88"/>
  <c r="H133" i="88"/>
  <c r="I134" i="88"/>
  <c r="T134" i="88" s="1"/>
  <c r="J133" i="88"/>
  <c r="M133" i="88" s="1"/>
  <c r="K132" i="88"/>
  <c r="L132" i="88" s="1"/>
  <c r="Q132" i="88" s="1"/>
  <c r="C137" i="77"/>
  <c r="L136" i="77"/>
  <c r="K133" i="77"/>
  <c r="N133" i="77" s="1"/>
  <c r="H134" i="77"/>
  <c r="H177" i="95"/>
  <c r="F93" i="113"/>
  <c r="G93" i="113" s="1"/>
  <c r="I152" i="95"/>
  <c r="J151" i="95"/>
  <c r="Q82" i="113"/>
  <c r="P83" i="113"/>
  <c r="L84" i="113"/>
  <c r="O84" i="113" s="1"/>
  <c r="H184" i="112"/>
  <c r="D186" i="113" s="1"/>
  <c r="K83" i="112"/>
  <c r="I84" i="112" s="1"/>
  <c r="C86" i="113" s="1"/>
  <c r="H86" i="113" s="1"/>
  <c r="B86" i="113" s="1"/>
  <c r="I85" i="113"/>
  <c r="J85" i="113" s="1"/>
  <c r="E152" i="111"/>
  <c r="L151" i="111"/>
  <c r="F137" i="95"/>
  <c r="P137" i="95" s="1"/>
  <c r="G136" i="95"/>
  <c r="K136" i="95" s="1"/>
  <c r="O136" i="95" s="1"/>
  <c r="T135" i="78" l="1"/>
  <c r="O136" i="78"/>
  <c r="H143" i="91"/>
  <c r="I142" i="91"/>
  <c r="J142" i="91" s="1"/>
  <c r="S133" i="78"/>
  <c r="B139" i="78"/>
  <c r="K138" i="78"/>
  <c r="D154" i="93"/>
  <c r="E153" i="93"/>
  <c r="C139" i="78"/>
  <c r="R132" i="78"/>
  <c r="R131" i="77"/>
  <c r="O135" i="77"/>
  <c r="Q134" i="77"/>
  <c r="I135" i="78"/>
  <c r="L134" i="78"/>
  <c r="N133" i="78"/>
  <c r="Q133" i="78"/>
  <c r="E200" i="88"/>
  <c r="N200" i="88" s="1"/>
  <c r="M145" i="95"/>
  <c r="N144" i="95"/>
  <c r="Q132" i="77"/>
  <c r="Y168" i="114"/>
  <c r="W168" i="114"/>
  <c r="X168" i="114" s="1"/>
  <c r="Q169" i="114"/>
  <c r="N169" i="114"/>
  <c r="V169" i="114" s="1"/>
  <c r="J171" i="114"/>
  <c r="K170" i="114"/>
  <c r="Z170" i="114" s="1"/>
  <c r="L170" i="114"/>
  <c r="T133" i="77"/>
  <c r="S133" i="77"/>
  <c r="G173" i="114"/>
  <c r="H172" i="114"/>
  <c r="O163" i="88"/>
  <c r="P162" i="88"/>
  <c r="J134" i="88"/>
  <c r="S134" i="88" s="1"/>
  <c r="K133" i="88"/>
  <c r="L133" i="88" s="1"/>
  <c r="Q133" i="88" s="1"/>
  <c r="S133" i="88"/>
  <c r="H134" i="88"/>
  <c r="F135" i="88"/>
  <c r="I135" i="88"/>
  <c r="T135" i="88" s="1"/>
  <c r="L137" i="77"/>
  <c r="C138" i="77"/>
  <c r="H135" i="77"/>
  <c r="K134" i="77"/>
  <c r="N134" i="77" s="1"/>
  <c r="H178" i="95"/>
  <c r="J84" i="112"/>
  <c r="K84" i="112" s="1"/>
  <c r="I85" i="112" s="1"/>
  <c r="C87" i="113" s="1"/>
  <c r="H87" i="113" s="1"/>
  <c r="B87" i="113" s="1"/>
  <c r="F94" i="113"/>
  <c r="F138" i="95"/>
  <c r="P138" i="95" s="1"/>
  <c r="G137" i="95"/>
  <c r="K137" i="95" s="1"/>
  <c r="O137" i="95" s="1"/>
  <c r="L152" i="111"/>
  <c r="E153" i="111"/>
  <c r="L85" i="113"/>
  <c r="M84" i="113"/>
  <c r="P84" i="113"/>
  <c r="Q83" i="113"/>
  <c r="H185" i="112"/>
  <c r="D187" i="113" s="1"/>
  <c r="I86" i="113"/>
  <c r="J86" i="113" s="1"/>
  <c r="I153" i="95"/>
  <c r="J152" i="95"/>
  <c r="T136" i="78" l="1"/>
  <c r="D155" i="93"/>
  <c r="E154" i="93"/>
  <c r="S134" i="78"/>
  <c r="C140" i="78"/>
  <c r="O137" i="78"/>
  <c r="L135" i="78"/>
  <c r="I136" i="78"/>
  <c r="K139" i="78"/>
  <c r="B140" i="78"/>
  <c r="H144" i="91"/>
  <c r="I143" i="91"/>
  <c r="J143" i="91" s="1"/>
  <c r="R133" i="78"/>
  <c r="O136" i="77"/>
  <c r="T135" i="77"/>
  <c r="Q135" i="77"/>
  <c r="N134" i="78"/>
  <c r="Q134" i="78"/>
  <c r="Q135" i="78"/>
  <c r="E201" i="88"/>
  <c r="N201" i="88" s="1"/>
  <c r="R132" i="77"/>
  <c r="R133" i="77"/>
  <c r="M146" i="95"/>
  <c r="N145" i="95"/>
  <c r="Y169" i="114"/>
  <c r="W169" i="114"/>
  <c r="X169" i="114" s="1"/>
  <c r="L171" i="114"/>
  <c r="J172" i="114"/>
  <c r="K171" i="114"/>
  <c r="Z171" i="114" s="1"/>
  <c r="Q170" i="114"/>
  <c r="N170" i="114"/>
  <c r="V170" i="114" s="1"/>
  <c r="T134" i="77"/>
  <c r="S134" i="77"/>
  <c r="H173" i="114"/>
  <c r="G174" i="114"/>
  <c r="M85" i="113"/>
  <c r="O164" i="88"/>
  <c r="P163" i="88"/>
  <c r="F136" i="88"/>
  <c r="H135" i="88"/>
  <c r="I136" i="88"/>
  <c r="T136" i="88" s="1"/>
  <c r="M134" i="88"/>
  <c r="K134" i="88"/>
  <c r="L134" i="88" s="1"/>
  <c r="Q134" i="88" s="1"/>
  <c r="J135" i="88"/>
  <c r="L138" i="77"/>
  <c r="C139" i="77"/>
  <c r="K135" i="77"/>
  <c r="N135" i="77" s="1"/>
  <c r="H136" i="77"/>
  <c r="H179" i="95"/>
  <c r="I87" i="113"/>
  <c r="I154" i="95"/>
  <c r="J153" i="95"/>
  <c r="J85" i="112"/>
  <c r="Q84" i="113"/>
  <c r="H186" i="112"/>
  <c r="D188" i="113" s="1"/>
  <c r="L86" i="113"/>
  <c r="O85" i="113"/>
  <c r="L153" i="111"/>
  <c r="E154" i="111"/>
  <c r="F139" i="95"/>
  <c r="P139" i="95" s="1"/>
  <c r="G138" i="95"/>
  <c r="K138" i="95" s="1"/>
  <c r="O138" i="95" s="1"/>
  <c r="G94" i="113"/>
  <c r="L136" i="78" l="1"/>
  <c r="I137" i="78"/>
  <c r="O138" i="78"/>
  <c r="I144" i="91"/>
  <c r="J144" i="91" s="1"/>
  <c r="S135" i="78"/>
  <c r="B141" i="78"/>
  <c r="K140" i="78"/>
  <c r="C141" i="78"/>
  <c r="R135" i="77"/>
  <c r="N135" i="78"/>
  <c r="D156" i="93"/>
  <c r="E155" i="93"/>
  <c r="R135" i="78"/>
  <c r="R134" i="78"/>
  <c r="O137" i="77"/>
  <c r="Q136" i="77"/>
  <c r="S135" i="77"/>
  <c r="O165" i="88"/>
  <c r="E202" i="88"/>
  <c r="N202" i="88" s="1"/>
  <c r="M147" i="95"/>
  <c r="N146" i="95"/>
  <c r="Y170" i="114"/>
  <c r="W170" i="114"/>
  <c r="X170" i="114" s="1"/>
  <c r="J173" i="114"/>
  <c r="K172" i="114"/>
  <c r="Z172" i="114" s="1"/>
  <c r="L172" i="114"/>
  <c r="Q171" i="114"/>
  <c r="N171" i="114"/>
  <c r="V171" i="114" s="1"/>
  <c r="G175" i="114"/>
  <c r="H174" i="114"/>
  <c r="P164" i="88"/>
  <c r="I137" i="88"/>
  <c r="T137" i="88" s="1"/>
  <c r="H136" i="88"/>
  <c r="F137" i="88"/>
  <c r="J136" i="88"/>
  <c r="S136" i="88" s="1"/>
  <c r="K135" i="88"/>
  <c r="L135" i="88" s="1"/>
  <c r="Q135" i="88" s="1"/>
  <c r="M135" i="88"/>
  <c r="S135" i="88"/>
  <c r="C140" i="77"/>
  <c r="L139" i="77"/>
  <c r="H137" i="77"/>
  <c r="K136" i="77"/>
  <c r="N136" i="77" s="1"/>
  <c r="H180" i="95"/>
  <c r="H187" i="112"/>
  <c r="D189" i="113" s="1"/>
  <c r="P85" i="113"/>
  <c r="L87" i="113"/>
  <c r="O87" i="113" s="1"/>
  <c r="F95" i="113"/>
  <c r="G95" i="113" s="1"/>
  <c r="F140" i="95"/>
  <c r="P140" i="95" s="1"/>
  <c r="G139" i="95"/>
  <c r="K139" i="95" s="1"/>
  <c r="O139" i="95" s="1"/>
  <c r="L154" i="111"/>
  <c r="E155" i="111"/>
  <c r="O86" i="113"/>
  <c r="M86" i="113"/>
  <c r="K85" i="112"/>
  <c r="I86" i="112" s="1"/>
  <c r="C88" i="113" s="1"/>
  <c r="H88" i="113" s="1"/>
  <c r="B88" i="113" s="1"/>
  <c r="I155" i="95"/>
  <c r="J154" i="95"/>
  <c r="J87" i="113"/>
  <c r="T138" i="78" l="1"/>
  <c r="K141" i="78"/>
  <c r="B142" i="78"/>
  <c r="O139" i="78"/>
  <c r="D157" i="93"/>
  <c r="E156" i="93"/>
  <c r="C142" i="78"/>
  <c r="D32" i="162"/>
  <c r="I138" i="78"/>
  <c r="L137" i="78"/>
  <c r="N136" i="78"/>
  <c r="Q136" i="78"/>
  <c r="S136" i="78"/>
  <c r="O138" i="77"/>
  <c r="E203" i="88"/>
  <c r="N203" i="88" s="1"/>
  <c r="O166" i="88"/>
  <c r="P165" i="88"/>
  <c r="R134" i="77"/>
  <c r="N147" i="95"/>
  <c r="M148" i="95"/>
  <c r="W171" i="114"/>
  <c r="X171" i="114" s="1"/>
  <c r="Y171" i="114"/>
  <c r="Q172" i="114"/>
  <c r="N172" i="114"/>
  <c r="V172" i="114" s="1"/>
  <c r="K173" i="114"/>
  <c r="Z173" i="114" s="1"/>
  <c r="L173" i="114"/>
  <c r="J174" i="114"/>
  <c r="T136" i="77"/>
  <c r="S136" i="77"/>
  <c r="G176" i="114"/>
  <c r="H175" i="114"/>
  <c r="M136" i="88"/>
  <c r="K136" i="88"/>
  <c r="L136" i="88" s="1"/>
  <c r="Q136" i="88" s="1"/>
  <c r="J137" i="88"/>
  <c r="F138" i="88"/>
  <c r="I138" i="88"/>
  <c r="T138" i="88" s="1"/>
  <c r="H137" i="88"/>
  <c r="L140" i="77"/>
  <c r="C141" i="77"/>
  <c r="H138" i="77"/>
  <c r="K137" i="77"/>
  <c r="N137" i="77" s="1"/>
  <c r="H181" i="95"/>
  <c r="M87" i="113"/>
  <c r="F96" i="113"/>
  <c r="I88" i="113"/>
  <c r="J88" i="113" s="1"/>
  <c r="I156" i="95"/>
  <c r="J155" i="95"/>
  <c r="J86" i="112"/>
  <c r="L155" i="111"/>
  <c r="E156" i="111"/>
  <c r="Q85" i="113"/>
  <c r="P86" i="113"/>
  <c r="H188" i="112"/>
  <c r="D190" i="113" s="1"/>
  <c r="F141" i="95"/>
  <c r="P141" i="95" s="1"/>
  <c r="G140" i="95"/>
  <c r="K140" i="95" s="1"/>
  <c r="O140" i="95" s="1"/>
  <c r="T139" i="78" l="1"/>
  <c r="R136" i="78"/>
  <c r="N137" i="78"/>
  <c r="Q137" i="78"/>
  <c r="S137" i="78"/>
  <c r="C143" i="78"/>
  <c r="B143" i="78"/>
  <c r="K143" i="78" s="1"/>
  <c r="K142" i="78"/>
  <c r="D158" i="93"/>
  <c r="E157" i="93"/>
  <c r="I139" i="78"/>
  <c r="L138" i="78"/>
  <c r="O139" i="77"/>
  <c r="T138" i="77"/>
  <c r="E204" i="88"/>
  <c r="N204" i="88" s="1"/>
  <c r="O167" i="88"/>
  <c r="P166" i="88"/>
  <c r="M149" i="95"/>
  <c r="N148" i="95"/>
  <c r="R136" i="77"/>
  <c r="Y172" i="114"/>
  <c r="W172" i="114"/>
  <c r="X172" i="114" s="1"/>
  <c r="Q173" i="114"/>
  <c r="N173" i="114"/>
  <c r="V173" i="114" s="1"/>
  <c r="J175" i="114"/>
  <c r="L174" i="114"/>
  <c r="K174" i="114"/>
  <c r="Z174" i="114" s="1"/>
  <c r="T137" i="77"/>
  <c r="S137" i="77"/>
  <c r="H176" i="114"/>
  <c r="G177" i="114"/>
  <c r="S137" i="88"/>
  <c r="J138" i="88"/>
  <c r="M138" i="88" s="1"/>
  <c r="K137" i="88"/>
  <c r="L137" i="88" s="1"/>
  <c r="Q137" i="88" s="1"/>
  <c r="M137" i="88"/>
  <c r="F139" i="88"/>
  <c r="I139" i="88"/>
  <c r="T139" i="88" s="1"/>
  <c r="H138" i="88"/>
  <c r="L141" i="77"/>
  <c r="C142" i="77"/>
  <c r="K138" i="77"/>
  <c r="N138" i="77" s="1"/>
  <c r="S138" i="77" s="1"/>
  <c r="H139" i="77"/>
  <c r="H182" i="95"/>
  <c r="Q86" i="113"/>
  <c r="P87" i="113"/>
  <c r="H189" i="112"/>
  <c r="D191" i="113" s="1"/>
  <c r="K86" i="112"/>
  <c r="I87" i="112" s="1"/>
  <c r="C89" i="113" s="1"/>
  <c r="H89" i="113" s="1"/>
  <c r="B89" i="113" s="1"/>
  <c r="F142" i="95"/>
  <c r="P142" i="95" s="1"/>
  <c r="G141" i="95"/>
  <c r="K141" i="95" s="1"/>
  <c r="O141" i="95" s="1"/>
  <c r="E157" i="111"/>
  <c r="L156" i="111"/>
  <c r="I157" i="95"/>
  <c r="J156" i="95"/>
  <c r="L88" i="113"/>
  <c r="G96" i="113"/>
  <c r="O141" i="78" l="1"/>
  <c r="T140" i="78"/>
  <c r="I140" i="78"/>
  <c r="L139" i="78"/>
  <c r="D159" i="93"/>
  <c r="E158" i="93"/>
  <c r="C144" i="78"/>
  <c r="B144" i="78"/>
  <c r="K144" i="78" s="1"/>
  <c r="N138" i="78"/>
  <c r="Q138" i="78"/>
  <c r="S138" i="78"/>
  <c r="O140" i="77"/>
  <c r="T139" i="77"/>
  <c r="E205" i="88"/>
  <c r="N205" i="88" s="1"/>
  <c r="O168" i="88"/>
  <c r="P167" i="88"/>
  <c r="Q137" i="77"/>
  <c r="M150" i="95"/>
  <c r="N149" i="95"/>
  <c r="W173" i="114"/>
  <c r="X173" i="114" s="1"/>
  <c r="Y173" i="114"/>
  <c r="K175" i="114"/>
  <c r="Z175" i="114" s="1"/>
  <c r="J176" i="114"/>
  <c r="L175" i="114"/>
  <c r="N174" i="114"/>
  <c r="V174" i="114" s="1"/>
  <c r="Q174" i="114"/>
  <c r="H177" i="114"/>
  <c r="G178" i="114"/>
  <c r="F140" i="88"/>
  <c r="I140" i="88"/>
  <c r="H139" i="88"/>
  <c r="S138" i="88"/>
  <c r="J139" i="88"/>
  <c r="M139" i="88" s="1"/>
  <c r="K138" i="88"/>
  <c r="L138" i="88" s="1"/>
  <c r="Q138" i="88" s="1"/>
  <c r="C143" i="77"/>
  <c r="L142" i="77"/>
  <c r="Q138" i="77"/>
  <c r="H140" i="77"/>
  <c r="K139" i="77"/>
  <c r="N139" i="77" s="1"/>
  <c r="S139" i="77" s="1"/>
  <c r="H183" i="95"/>
  <c r="M88" i="113"/>
  <c r="I158" i="95"/>
  <c r="J157" i="95"/>
  <c r="F97" i="113"/>
  <c r="G97" i="113" s="1"/>
  <c r="O88" i="113"/>
  <c r="P88" i="113" s="1"/>
  <c r="L157" i="111"/>
  <c r="E158" i="111"/>
  <c r="F143" i="95"/>
  <c r="P143" i="95" s="1"/>
  <c r="G142" i="95"/>
  <c r="K142" i="95" s="1"/>
  <c r="O142" i="95" s="1"/>
  <c r="J87" i="112"/>
  <c r="H190" i="112"/>
  <c r="D192" i="113" s="1"/>
  <c r="Q87" i="113"/>
  <c r="I89" i="113"/>
  <c r="J89" i="113" s="1"/>
  <c r="T141" i="78" l="1"/>
  <c r="R138" i="77"/>
  <c r="O142" i="78"/>
  <c r="P141" i="78"/>
  <c r="R138" i="78"/>
  <c r="D160" i="93"/>
  <c r="E159" i="93"/>
  <c r="C145" i="78"/>
  <c r="N139" i="78"/>
  <c r="Q139" i="78"/>
  <c r="S139" i="78"/>
  <c r="B145" i="78"/>
  <c r="K145" i="78" s="1"/>
  <c r="I141" i="78"/>
  <c r="L140" i="78"/>
  <c r="R137" i="77"/>
  <c r="O141" i="77"/>
  <c r="T140" i="77"/>
  <c r="E206" i="88"/>
  <c r="N206" i="88" s="1"/>
  <c r="O169" i="88"/>
  <c r="P168" i="88"/>
  <c r="M151" i="95"/>
  <c r="N150" i="95"/>
  <c r="Y174" i="114"/>
  <c r="W174" i="114"/>
  <c r="X174" i="114" s="1"/>
  <c r="N175" i="114"/>
  <c r="V175" i="114" s="1"/>
  <c r="Q175" i="114"/>
  <c r="J177" i="114"/>
  <c r="K176" i="114"/>
  <c r="Z176" i="114" s="1"/>
  <c r="L176" i="114"/>
  <c r="H178" i="114"/>
  <c r="G179" i="114"/>
  <c r="T140" i="88"/>
  <c r="I141" i="88"/>
  <c r="T141" i="88" s="1"/>
  <c r="H140" i="88"/>
  <c r="F141" i="88"/>
  <c r="K139" i="88"/>
  <c r="L139" i="88" s="1"/>
  <c r="Q139" i="88" s="1"/>
  <c r="J140" i="88"/>
  <c r="S139" i="88"/>
  <c r="C144" i="77"/>
  <c r="L143" i="77"/>
  <c r="Q139" i="77"/>
  <c r="R139" i="77" s="1"/>
  <c r="H141" i="77"/>
  <c r="K140" i="77"/>
  <c r="N140" i="77" s="1"/>
  <c r="S140" i="77" s="1"/>
  <c r="H184" i="95"/>
  <c r="F98" i="113"/>
  <c r="K87" i="112"/>
  <c r="I88" i="112" s="1"/>
  <c r="C90" i="113" s="1"/>
  <c r="H90" i="113" s="1"/>
  <c r="B90" i="113" s="1"/>
  <c r="H191" i="112"/>
  <c r="D193" i="113" s="1"/>
  <c r="L89" i="113"/>
  <c r="O89" i="113" s="1"/>
  <c r="Q88" i="113"/>
  <c r="F144" i="95"/>
  <c r="P144" i="95" s="1"/>
  <c r="G143" i="95"/>
  <c r="K143" i="95" s="1"/>
  <c r="O143" i="95" s="1"/>
  <c r="L158" i="111"/>
  <c r="E159" i="111"/>
  <c r="I159" i="95"/>
  <c r="J158" i="95"/>
  <c r="O143" i="78" l="1"/>
  <c r="T142" i="78"/>
  <c r="R139" i="78"/>
  <c r="N140" i="78"/>
  <c r="Q140" i="78"/>
  <c r="S140" i="78"/>
  <c r="P142" i="78"/>
  <c r="D161" i="93"/>
  <c r="E160" i="93"/>
  <c r="I142" i="78"/>
  <c r="I143" i="78" s="1"/>
  <c r="L141" i="78"/>
  <c r="B146" i="78"/>
  <c r="K146" i="78" s="1"/>
  <c r="C146" i="78"/>
  <c r="O142" i="77"/>
  <c r="T141" i="77"/>
  <c r="E207" i="88"/>
  <c r="N207" i="88" s="1"/>
  <c r="O170" i="88"/>
  <c r="P169" i="88"/>
  <c r="N151" i="95"/>
  <c r="M152" i="95"/>
  <c r="W175" i="114"/>
  <c r="X175" i="114" s="1"/>
  <c r="Y175" i="114"/>
  <c r="L177" i="114"/>
  <c r="J178" i="114"/>
  <c r="K177" i="114"/>
  <c r="Z177" i="114" s="1"/>
  <c r="Q176" i="114"/>
  <c r="N176" i="114"/>
  <c r="V176" i="114" s="1"/>
  <c r="H179" i="114"/>
  <c r="G180" i="114"/>
  <c r="K140" i="88"/>
  <c r="L140" i="88" s="1"/>
  <c r="Q140" i="88" s="1"/>
  <c r="J141" i="88"/>
  <c r="S141" i="88" s="1"/>
  <c r="M140" i="88"/>
  <c r="I142" i="88"/>
  <c r="T142" i="88" s="1"/>
  <c r="F142" i="88"/>
  <c r="H141" i="88"/>
  <c r="S140" i="88"/>
  <c r="C145" i="77"/>
  <c r="L144" i="77"/>
  <c r="Q140" i="77"/>
  <c r="R140" i="77" s="1"/>
  <c r="H142" i="77"/>
  <c r="K141" i="77"/>
  <c r="N141" i="77" s="1"/>
  <c r="S141" i="77" s="1"/>
  <c r="H185" i="95"/>
  <c r="F145" i="95"/>
  <c r="P145" i="95" s="1"/>
  <c r="G144" i="95"/>
  <c r="K144" i="95" s="1"/>
  <c r="O144" i="95" s="1"/>
  <c r="I90" i="113"/>
  <c r="J90" i="113" s="1"/>
  <c r="I160" i="95"/>
  <c r="J159" i="95"/>
  <c r="L159" i="111"/>
  <c r="E160" i="111"/>
  <c r="H192" i="112"/>
  <c r="D194" i="113" s="1"/>
  <c r="P89" i="113"/>
  <c r="M89" i="113"/>
  <c r="J88" i="112"/>
  <c r="G98" i="113"/>
  <c r="T143" i="78" l="1"/>
  <c r="R140" i="78"/>
  <c r="P143" i="78"/>
  <c r="O144" i="78"/>
  <c r="I144" i="78"/>
  <c r="L143" i="78"/>
  <c r="B147" i="78"/>
  <c r="C147" i="78"/>
  <c r="L142" i="78"/>
  <c r="N141" i="78"/>
  <c r="Q141" i="78"/>
  <c r="S141" i="78"/>
  <c r="D162" i="93"/>
  <c r="E161" i="93"/>
  <c r="L145" i="77"/>
  <c r="C146" i="77"/>
  <c r="O143" i="77"/>
  <c r="T142" i="77"/>
  <c r="O171" i="88"/>
  <c r="P170" i="88"/>
  <c r="E208" i="88"/>
  <c r="N208" i="88" s="1"/>
  <c r="M153" i="95"/>
  <c r="N152" i="95"/>
  <c r="Y176" i="114"/>
  <c r="W176" i="114"/>
  <c r="M141" i="88"/>
  <c r="J179" i="114"/>
  <c r="L178" i="114"/>
  <c r="K178" i="114"/>
  <c r="Z178" i="114" s="1"/>
  <c r="N177" i="114"/>
  <c r="V177" i="114" s="1"/>
  <c r="Q177" i="114"/>
  <c r="G181" i="114"/>
  <c r="H180" i="114"/>
  <c r="I143" i="88"/>
  <c r="F143" i="88"/>
  <c r="H142" i="88"/>
  <c r="J142" i="88"/>
  <c r="K141" i="88"/>
  <c r="L141" i="88" s="1"/>
  <c r="Q141" i="88" s="1"/>
  <c r="Q141" i="77"/>
  <c r="R141" i="77" s="1"/>
  <c r="H143" i="77"/>
  <c r="K142" i="77"/>
  <c r="N142" i="77" s="1"/>
  <c r="S142" i="77" s="1"/>
  <c r="H186" i="95"/>
  <c r="K88" i="112"/>
  <c r="I89" i="112" s="1"/>
  <c r="C91" i="113" s="1"/>
  <c r="H91" i="113" s="1"/>
  <c r="B91" i="113" s="1"/>
  <c r="Q89" i="113"/>
  <c r="F99" i="113"/>
  <c r="H193" i="112"/>
  <c r="D195" i="113" s="1"/>
  <c r="L90" i="113"/>
  <c r="O90" i="113" s="1"/>
  <c r="F146" i="95"/>
  <c r="P146" i="95" s="1"/>
  <c r="G145" i="95"/>
  <c r="K145" i="95" s="1"/>
  <c r="O145" i="95" s="1"/>
  <c r="L160" i="111"/>
  <c r="E161" i="111"/>
  <c r="I161" i="95"/>
  <c r="J160" i="95"/>
  <c r="T144" i="78" l="1"/>
  <c r="C148" i="78"/>
  <c r="N143" i="78"/>
  <c r="Q143" i="78"/>
  <c r="S143" i="78"/>
  <c r="R141" i="78"/>
  <c r="I145" i="78"/>
  <c r="L144" i="78"/>
  <c r="K147" i="78"/>
  <c r="B148" i="78"/>
  <c r="O145" i="78"/>
  <c r="P144" i="78"/>
  <c r="D163" i="93"/>
  <c r="E162" i="93"/>
  <c r="X176" i="114"/>
  <c r="N142" i="78"/>
  <c r="Q142" i="78"/>
  <c r="S142" i="78"/>
  <c r="O144" i="77"/>
  <c r="T143" i="77"/>
  <c r="C147" i="77"/>
  <c r="L146" i="77"/>
  <c r="O172" i="88"/>
  <c r="P171" i="88"/>
  <c r="E209" i="88"/>
  <c r="N209" i="88" s="1"/>
  <c r="N153" i="95"/>
  <c r="W177" i="114"/>
  <c r="X177" i="114" s="1"/>
  <c r="Y177" i="114"/>
  <c r="T143" i="88"/>
  <c r="Q178" i="114"/>
  <c r="N178" i="114"/>
  <c r="V178" i="114" s="1"/>
  <c r="L179" i="114"/>
  <c r="K179" i="114"/>
  <c r="Z179" i="114" s="1"/>
  <c r="J180" i="114"/>
  <c r="G182" i="114"/>
  <c r="H181" i="114"/>
  <c r="M142" i="88"/>
  <c r="J143" i="88"/>
  <c r="S143" i="88" s="1"/>
  <c r="K142" i="88"/>
  <c r="L142" i="88" s="1"/>
  <c r="Q142" i="88" s="1"/>
  <c r="S142" i="88"/>
  <c r="F144" i="88"/>
  <c r="H143" i="88"/>
  <c r="I144" i="88"/>
  <c r="T144" i="88" s="1"/>
  <c r="Q142" i="77"/>
  <c r="R142" i="77" s="1"/>
  <c r="K143" i="77"/>
  <c r="N143" i="77" s="1"/>
  <c r="S143" i="77" s="1"/>
  <c r="H144" i="77"/>
  <c r="H187" i="95"/>
  <c r="M90" i="113"/>
  <c r="I91" i="113"/>
  <c r="L91" i="113" s="1"/>
  <c r="I162" i="95"/>
  <c r="J161" i="95"/>
  <c r="H194" i="112"/>
  <c r="D196" i="113" s="1"/>
  <c r="F147" i="95"/>
  <c r="P147" i="95" s="1"/>
  <c r="G146" i="95"/>
  <c r="K146" i="95" s="1"/>
  <c r="O146" i="95" s="1"/>
  <c r="P90" i="113"/>
  <c r="E162" i="111"/>
  <c r="L161" i="111"/>
  <c r="G99" i="113"/>
  <c r="J89" i="112"/>
  <c r="T145" i="78" l="1"/>
  <c r="K148" i="78"/>
  <c r="B149" i="78"/>
  <c r="R143" i="78"/>
  <c r="P145" i="78"/>
  <c r="O146" i="78"/>
  <c r="Q144" i="78"/>
  <c r="N144" i="78"/>
  <c r="S144" i="78"/>
  <c r="C149" i="78"/>
  <c r="R142" i="78"/>
  <c r="I146" i="78"/>
  <c r="L145" i="78"/>
  <c r="D164" i="93"/>
  <c r="E163" i="93"/>
  <c r="C148" i="77"/>
  <c r="L147" i="77"/>
  <c r="O145" i="77"/>
  <c r="T144" i="77"/>
  <c r="O173" i="88"/>
  <c r="P172" i="88"/>
  <c r="E210" i="88"/>
  <c r="N210" i="88" s="1"/>
  <c r="N154" i="95"/>
  <c r="W178" i="114"/>
  <c r="X178" i="114" s="1"/>
  <c r="Y178" i="114"/>
  <c r="J91" i="113"/>
  <c r="N179" i="114"/>
  <c r="V179" i="114" s="1"/>
  <c r="Q179" i="114"/>
  <c r="J181" i="114"/>
  <c r="K180" i="114"/>
  <c r="Z180" i="114" s="1"/>
  <c r="L180" i="114"/>
  <c r="M91" i="113"/>
  <c r="G183" i="114"/>
  <c r="H182" i="114"/>
  <c r="I145" i="88"/>
  <c r="T145" i="88" s="1"/>
  <c r="H144" i="88"/>
  <c r="F145" i="88"/>
  <c r="M143" i="88"/>
  <c r="K143" i="88"/>
  <c r="L143" i="88" s="1"/>
  <c r="Q143" i="88" s="1"/>
  <c r="J144" i="88"/>
  <c r="K144" i="77"/>
  <c r="N144" i="77" s="1"/>
  <c r="S144" i="77" s="1"/>
  <c r="H145" i="77"/>
  <c r="Q143" i="77"/>
  <c r="R143" i="77" s="1"/>
  <c r="H188" i="95"/>
  <c r="F100" i="113"/>
  <c r="K89" i="112"/>
  <c r="I90" i="112" s="1"/>
  <c r="C92" i="113" s="1"/>
  <c r="H92" i="113" s="1"/>
  <c r="B92" i="113" s="1"/>
  <c r="L162" i="111"/>
  <c r="E163" i="111"/>
  <c r="I163" i="95"/>
  <c r="J162" i="95"/>
  <c r="H195" i="112"/>
  <c r="D197" i="113" s="1"/>
  <c r="Q90" i="113"/>
  <c r="F148" i="95"/>
  <c r="P148" i="95" s="1"/>
  <c r="G147" i="95"/>
  <c r="K147" i="95" s="1"/>
  <c r="O147" i="95" s="1"/>
  <c r="O91" i="113"/>
  <c r="T146" i="78" l="1"/>
  <c r="I147" i="78"/>
  <c r="L146" i="78"/>
  <c r="R144" i="78"/>
  <c r="P146" i="78"/>
  <c r="O147" i="78"/>
  <c r="K149" i="78"/>
  <c r="B150" i="78"/>
  <c r="Q145" i="78"/>
  <c r="N145" i="78"/>
  <c r="S145" i="78"/>
  <c r="C150" i="78"/>
  <c r="D165" i="93"/>
  <c r="E164" i="93"/>
  <c r="K145" i="77"/>
  <c r="N145" i="77" s="1"/>
  <c r="S145" i="77" s="1"/>
  <c r="H146" i="77"/>
  <c r="O146" i="77"/>
  <c r="T145" i="77"/>
  <c r="C149" i="77"/>
  <c r="L148" i="77"/>
  <c r="E211" i="88"/>
  <c r="N211" i="88" s="1"/>
  <c r="O174" i="88"/>
  <c r="P173" i="88"/>
  <c r="W179" i="114"/>
  <c r="X179" i="114" s="1"/>
  <c r="Y179" i="114"/>
  <c r="L181" i="114"/>
  <c r="K181" i="114"/>
  <c r="Z181" i="114" s="1"/>
  <c r="J182" i="114"/>
  <c r="N180" i="114"/>
  <c r="V180" i="114" s="1"/>
  <c r="Q180" i="114"/>
  <c r="H183" i="114"/>
  <c r="G184" i="114"/>
  <c r="K144" i="88"/>
  <c r="L144" i="88" s="1"/>
  <c r="Q144" i="88" s="1"/>
  <c r="J145" i="88"/>
  <c r="M145" i="88" s="1"/>
  <c r="M144" i="88"/>
  <c r="S144" i="88"/>
  <c r="I146" i="88"/>
  <c r="T146" i="88" s="1"/>
  <c r="H145" i="88"/>
  <c r="F146" i="88"/>
  <c r="Q144" i="77"/>
  <c r="R144" i="77" s="1"/>
  <c r="Q145" i="77"/>
  <c r="R145" i="77" s="1"/>
  <c r="H189" i="95"/>
  <c r="H196" i="112"/>
  <c r="D198" i="113" s="1"/>
  <c r="F149" i="95"/>
  <c r="P149" i="95" s="1"/>
  <c r="G148" i="95"/>
  <c r="K148" i="95" s="1"/>
  <c r="O148" i="95" s="1"/>
  <c r="I164" i="95"/>
  <c r="J163" i="95"/>
  <c r="P91" i="113"/>
  <c r="E164" i="111"/>
  <c r="L163" i="111"/>
  <c r="I92" i="113"/>
  <c r="J90" i="112"/>
  <c r="G100" i="113"/>
  <c r="T147" i="78" l="1"/>
  <c r="R145" i="78"/>
  <c r="C151" i="78"/>
  <c r="O148" i="78"/>
  <c r="P147" i="78"/>
  <c r="Q146" i="78"/>
  <c r="N146" i="78"/>
  <c r="S146" i="78"/>
  <c r="K150" i="78"/>
  <c r="B151" i="78"/>
  <c r="I148" i="78"/>
  <c r="L147" i="78"/>
  <c r="D166" i="93"/>
  <c r="E165" i="93"/>
  <c r="C150" i="77"/>
  <c r="L149" i="77"/>
  <c r="K146" i="77"/>
  <c r="N146" i="77" s="1"/>
  <c r="S146" i="77" s="1"/>
  <c r="H147" i="77"/>
  <c r="O147" i="77"/>
  <c r="T146" i="77"/>
  <c r="Q146" i="77"/>
  <c r="R146" i="77" s="1"/>
  <c r="E212" i="88"/>
  <c r="N212" i="88" s="1"/>
  <c r="O175" i="88"/>
  <c r="P174" i="88"/>
  <c r="Y180" i="114"/>
  <c r="W180" i="114"/>
  <c r="X180" i="114" s="1"/>
  <c r="S145" i="88"/>
  <c r="K182" i="114"/>
  <c r="Z182" i="114" s="1"/>
  <c r="L182" i="114"/>
  <c r="J183" i="114"/>
  <c r="Q181" i="114"/>
  <c r="N181" i="114"/>
  <c r="V181" i="114" s="1"/>
  <c r="G185" i="114"/>
  <c r="H184" i="114"/>
  <c r="I147" i="88"/>
  <c r="T147" i="88" s="1"/>
  <c r="F147" i="88"/>
  <c r="H146" i="88"/>
  <c r="K145" i="88"/>
  <c r="L145" i="88" s="1"/>
  <c r="Q145" i="88" s="1"/>
  <c r="J146" i="88"/>
  <c r="M146" i="88" s="1"/>
  <c r="H190" i="95"/>
  <c r="K90" i="112"/>
  <c r="I91" i="112" s="1"/>
  <c r="C93" i="113" s="1"/>
  <c r="H93" i="113" s="1"/>
  <c r="B93" i="113" s="1"/>
  <c r="F101" i="113"/>
  <c r="G101" i="113" s="1"/>
  <c r="L92" i="113"/>
  <c r="O92" i="113" s="1"/>
  <c r="J92" i="113"/>
  <c r="E165" i="111"/>
  <c r="L164" i="111"/>
  <c r="Q91" i="113"/>
  <c r="I165" i="95"/>
  <c r="J164" i="95"/>
  <c r="F150" i="95"/>
  <c r="P150" i="95" s="1"/>
  <c r="G149" i="95"/>
  <c r="K149" i="95" s="1"/>
  <c r="O149" i="95" s="1"/>
  <c r="H197" i="112"/>
  <c r="D199" i="113" s="1"/>
  <c r="T148" i="78" l="1"/>
  <c r="Q147" i="78"/>
  <c r="N147" i="78"/>
  <c r="S147" i="78"/>
  <c r="C152" i="78"/>
  <c r="I149" i="78"/>
  <c r="L148" i="78"/>
  <c r="B152" i="78"/>
  <c r="K151" i="78"/>
  <c r="P148" i="78"/>
  <c r="O149" i="78"/>
  <c r="T149" i="78" s="1"/>
  <c r="R146" i="78"/>
  <c r="D167" i="93"/>
  <c r="E166" i="93"/>
  <c r="O148" i="77"/>
  <c r="T147" i="77"/>
  <c r="Q147" i="77"/>
  <c r="R147" i="77" s="1"/>
  <c r="H148" i="77"/>
  <c r="K147" i="77"/>
  <c r="N147" i="77" s="1"/>
  <c r="S147" i="77" s="1"/>
  <c r="C151" i="77"/>
  <c r="L150" i="77"/>
  <c r="O176" i="88"/>
  <c r="P175" i="88"/>
  <c r="E213" i="88"/>
  <c r="N213" i="88" s="1"/>
  <c r="Y181" i="114"/>
  <c r="W181" i="114"/>
  <c r="X181" i="114" s="1"/>
  <c r="K183" i="114"/>
  <c r="Z183" i="114" s="1"/>
  <c r="L183" i="114"/>
  <c r="J184" i="114"/>
  <c r="N182" i="114"/>
  <c r="V182" i="114" s="1"/>
  <c r="Q182" i="114"/>
  <c r="G186" i="114"/>
  <c r="H185" i="114"/>
  <c r="J147" i="88"/>
  <c r="S147" i="88" s="1"/>
  <c r="K146" i="88"/>
  <c r="L146" i="88" s="1"/>
  <c r="Q146" i="88" s="1"/>
  <c r="S146" i="88"/>
  <c r="F148" i="88"/>
  <c r="I148" i="88"/>
  <c r="T148" i="88" s="1"/>
  <c r="H147" i="88"/>
  <c r="H191" i="95"/>
  <c r="P92" i="113"/>
  <c r="Q92" i="113" s="1"/>
  <c r="F151" i="95"/>
  <c r="P151" i="95" s="1"/>
  <c r="G150" i="95"/>
  <c r="K150" i="95" s="1"/>
  <c r="O150" i="95" s="1"/>
  <c r="H198" i="112"/>
  <c r="D200" i="113" s="1"/>
  <c r="I93" i="113"/>
  <c r="J93" i="113" s="1"/>
  <c r="F102" i="113"/>
  <c r="G102" i="113" s="1"/>
  <c r="I166" i="95"/>
  <c r="J165" i="95"/>
  <c r="L165" i="111"/>
  <c r="E166" i="111"/>
  <c r="M92" i="113"/>
  <c r="J91" i="112"/>
  <c r="P149" i="78" l="1"/>
  <c r="O150" i="78"/>
  <c r="T150" i="78" s="1"/>
  <c r="Q148" i="78"/>
  <c r="S148" i="78"/>
  <c r="N148" i="78"/>
  <c r="I150" i="78"/>
  <c r="L149" i="78"/>
  <c r="C153" i="78"/>
  <c r="K152" i="78"/>
  <c r="B153" i="78"/>
  <c r="R147" i="78"/>
  <c r="D168" i="93"/>
  <c r="E167" i="93"/>
  <c r="H149" i="77"/>
  <c r="K148" i="77"/>
  <c r="N148" i="77" s="1"/>
  <c r="S148" i="77" s="1"/>
  <c r="C152" i="77"/>
  <c r="L151" i="77"/>
  <c r="O149" i="77"/>
  <c r="T148" i="77"/>
  <c r="Q148" i="77"/>
  <c r="R148" i="77" s="1"/>
  <c r="E214" i="88"/>
  <c r="N214" i="88" s="1"/>
  <c r="O177" i="88"/>
  <c r="P176" i="88"/>
  <c r="Y182" i="114"/>
  <c r="W182" i="114"/>
  <c r="X182" i="114" s="1"/>
  <c r="K184" i="114"/>
  <c r="Z184" i="114" s="1"/>
  <c r="J185" i="114"/>
  <c r="L184" i="114"/>
  <c r="Q183" i="114"/>
  <c r="N183" i="114"/>
  <c r="V183" i="114" s="1"/>
  <c r="H186" i="114"/>
  <c r="G187" i="114"/>
  <c r="M147" i="88"/>
  <c r="F149" i="88"/>
  <c r="I149" i="88"/>
  <c r="T149" i="88" s="1"/>
  <c r="H148" i="88"/>
  <c r="K147" i="88"/>
  <c r="L147" i="88" s="1"/>
  <c r="Q147" i="88" s="1"/>
  <c r="J148" i="88"/>
  <c r="M148" i="88" s="1"/>
  <c r="H192" i="95"/>
  <c r="F103" i="113"/>
  <c r="K91" i="112"/>
  <c r="I92" i="112" s="1"/>
  <c r="C94" i="113" s="1"/>
  <c r="H94" i="113" s="1"/>
  <c r="B94" i="113" s="1"/>
  <c r="L166" i="111"/>
  <c r="E167" i="111"/>
  <c r="I167" i="95"/>
  <c r="J166" i="95"/>
  <c r="F152" i="95"/>
  <c r="P152" i="95" s="1"/>
  <c r="G151" i="95"/>
  <c r="K151" i="95" s="1"/>
  <c r="O151" i="95" s="1"/>
  <c r="H199" i="112"/>
  <c r="D201" i="113" s="1"/>
  <c r="L93" i="113"/>
  <c r="C154" i="78" l="1"/>
  <c r="R148" i="78"/>
  <c r="K153" i="78"/>
  <c r="B154" i="78"/>
  <c r="P150" i="78"/>
  <c r="O151" i="78"/>
  <c r="T151" i="78" s="1"/>
  <c r="I151" i="78"/>
  <c r="L150" i="78"/>
  <c r="Q149" i="78"/>
  <c r="S149" i="78"/>
  <c r="N149" i="78"/>
  <c r="D169" i="93"/>
  <c r="E168" i="93"/>
  <c r="C153" i="77"/>
  <c r="L152" i="77"/>
  <c r="O150" i="77"/>
  <c r="T149" i="77"/>
  <c r="Q149" i="77"/>
  <c r="R149" i="77" s="1"/>
  <c r="H150" i="77"/>
  <c r="K149" i="77"/>
  <c r="N149" i="77" s="1"/>
  <c r="S149" i="77" s="1"/>
  <c r="O178" i="88"/>
  <c r="P177" i="88"/>
  <c r="E215" i="88"/>
  <c r="N215" i="88" s="1"/>
  <c r="W183" i="114"/>
  <c r="X183" i="114" s="1"/>
  <c r="Y183" i="114"/>
  <c r="Q184" i="114"/>
  <c r="N184" i="114"/>
  <c r="V184" i="114" s="1"/>
  <c r="J186" i="114"/>
  <c r="K185" i="114"/>
  <c r="Z185" i="114" s="1"/>
  <c r="L185" i="114"/>
  <c r="G188" i="114"/>
  <c r="H187" i="114"/>
  <c r="S148" i="88"/>
  <c r="J149" i="88"/>
  <c r="M149" i="88" s="1"/>
  <c r="K148" i="88"/>
  <c r="L148" i="88" s="1"/>
  <c r="Q148" i="88" s="1"/>
  <c r="F150" i="88"/>
  <c r="I150" i="88"/>
  <c r="T150" i="88" s="1"/>
  <c r="H149" i="88"/>
  <c r="H193" i="95"/>
  <c r="J92" i="112"/>
  <c r="K92" i="112" s="1"/>
  <c r="I93" i="112" s="1"/>
  <c r="F153" i="95"/>
  <c r="P153" i="95" s="1"/>
  <c r="G152" i="95"/>
  <c r="K152" i="95" s="1"/>
  <c r="O152" i="95" s="1"/>
  <c r="H200" i="112"/>
  <c r="D202" i="113" s="1"/>
  <c r="O93" i="113"/>
  <c r="I168" i="95"/>
  <c r="J167" i="95"/>
  <c r="L167" i="111"/>
  <c r="H201" i="112" s="1"/>
  <c r="D203" i="113" s="1"/>
  <c r="E168" i="111"/>
  <c r="M93" i="113"/>
  <c r="G103" i="113"/>
  <c r="I94" i="113"/>
  <c r="P151" i="78" l="1"/>
  <c r="O152" i="78"/>
  <c r="T152" i="78" s="1"/>
  <c r="R149" i="78"/>
  <c r="N150" i="78"/>
  <c r="Q150" i="78"/>
  <c r="S150" i="78"/>
  <c r="I152" i="78"/>
  <c r="L151" i="78"/>
  <c r="K154" i="78"/>
  <c r="B155" i="78"/>
  <c r="C155" i="78"/>
  <c r="C154" i="77"/>
  <c r="L153" i="77"/>
  <c r="D170" i="93"/>
  <c r="E169" i="93"/>
  <c r="H151" i="77"/>
  <c r="K150" i="77"/>
  <c r="N150" i="77" s="1"/>
  <c r="S150" i="77" s="1"/>
  <c r="O151" i="77"/>
  <c r="T150" i="77"/>
  <c r="Q150" i="77"/>
  <c r="R150" i="77" s="1"/>
  <c r="O179" i="88"/>
  <c r="P178" i="88"/>
  <c r="E216" i="88"/>
  <c r="N216" i="88" s="1"/>
  <c r="Y184" i="114"/>
  <c r="W184" i="114"/>
  <c r="X184" i="114" s="1"/>
  <c r="L186" i="114"/>
  <c r="K186" i="114"/>
  <c r="Z186" i="114" s="1"/>
  <c r="J187" i="114"/>
  <c r="Q185" i="114"/>
  <c r="N185" i="114"/>
  <c r="V185" i="114" s="1"/>
  <c r="H188" i="114"/>
  <c r="G189" i="114"/>
  <c r="F151" i="88"/>
  <c r="I151" i="88"/>
  <c r="T151" i="88" s="1"/>
  <c r="H150" i="88"/>
  <c r="S149" i="88"/>
  <c r="K149" i="88"/>
  <c r="L149" i="88" s="1"/>
  <c r="Q149" i="88" s="1"/>
  <c r="J150" i="88"/>
  <c r="H194" i="95"/>
  <c r="C95" i="113"/>
  <c r="H95" i="113" s="1"/>
  <c r="B95" i="113" s="1"/>
  <c r="J93" i="112"/>
  <c r="K93" i="112" s="1"/>
  <c r="I94" i="112" s="1"/>
  <c r="C96" i="113" s="1"/>
  <c r="H96" i="113" s="1"/>
  <c r="B96" i="113" s="1"/>
  <c r="L94" i="113"/>
  <c r="O94" i="113" s="1"/>
  <c r="J94" i="113"/>
  <c r="F154" i="95"/>
  <c r="P154" i="95" s="1"/>
  <c r="G153" i="95"/>
  <c r="K153" i="95" s="1"/>
  <c r="O153" i="95" s="1"/>
  <c r="F104" i="113"/>
  <c r="G104" i="113" s="1"/>
  <c r="L168" i="111"/>
  <c r="H202" i="112" s="1"/>
  <c r="D204" i="113" s="1"/>
  <c r="E169" i="111"/>
  <c r="I169" i="95"/>
  <c r="J168" i="95"/>
  <c r="P93" i="113"/>
  <c r="Q151" i="78" l="1"/>
  <c r="S151" i="78"/>
  <c r="N151" i="78"/>
  <c r="R150" i="78"/>
  <c r="C156" i="78"/>
  <c r="I153" i="78"/>
  <c r="L152" i="78"/>
  <c r="P152" i="78"/>
  <c r="O153" i="78"/>
  <c r="T153" i="78" s="1"/>
  <c r="K155" i="78"/>
  <c r="B156" i="78"/>
  <c r="O152" i="77"/>
  <c r="D171" i="93"/>
  <c r="E170" i="93"/>
  <c r="K151" i="77"/>
  <c r="N151" i="77" s="1"/>
  <c r="H152" i="77"/>
  <c r="C155" i="77"/>
  <c r="L154" i="77"/>
  <c r="T151" i="77"/>
  <c r="Q151" i="77"/>
  <c r="O180" i="88"/>
  <c r="P179" i="88"/>
  <c r="E217" i="88"/>
  <c r="N217" i="88" s="1"/>
  <c r="Y185" i="114"/>
  <c r="W185" i="114"/>
  <c r="X185" i="114" s="1"/>
  <c r="K187" i="114"/>
  <c r="Z187" i="114" s="1"/>
  <c r="L187" i="114"/>
  <c r="J188" i="114"/>
  <c r="Q186" i="114"/>
  <c r="N186" i="114"/>
  <c r="V186" i="114" s="1"/>
  <c r="H189" i="114"/>
  <c r="G190" i="114"/>
  <c r="J151" i="88"/>
  <c r="M151" i="88" s="1"/>
  <c r="K150" i="88"/>
  <c r="L150" i="88" s="1"/>
  <c r="Q150" i="88" s="1"/>
  <c r="S150" i="88"/>
  <c r="F152" i="88"/>
  <c r="I152" i="88"/>
  <c r="H151" i="88"/>
  <c r="M150" i="88"/>
  <c r="H195" i="95"/>
  <c r="M94" i="113"/>
  <c r="I170" i="95"/>
  <c r="J169" i="95"/>
  <c r="F105" i="113"/>
  <c r="G105" i="113" s="1"/>
  <c r="Q93" i="113"/>
  <c r="P94" i="113"/>
  <c r="E170" i="111"/>
  <c r="L169" i="111"/>
  <c r="H203" i="112" s="1"/>
  <c r="D205" i="113" s="1"/>
  <c r="G154" i="95"/>
  <c r="K154" i="95" s="1"/>
  <c r="O154" i="95" s="1"/>
  <c r="J94" i="112"/>
  <c r="I95" i="113"/>
  <c r="J95" i="113" s="1"/>
  <c r="K156" i="78" l="1"/>
  <c r="B157" i="78"/>
  <c r="N152" i="78"/>
  <c r="Q152" i="78"/>
  <c r="S152" i="78"/>
  <c r="I154" i="78"/>
  <c r="L153" i="78"/>
  <c r="P153" i="78"/>
  <c r="O154" i="78"/>
  <c r="T154" i="78" s="1"/>
  <c r="C157" i="78"/>
  <c r="R151" i="78"/>
  <c r="R151" i="77"/>
  <c r="C156" i="77"/>
  <c r="L155" i="77"/>
  <c r="S151" i="77"/>
  <c r="K152" i="77"/>
  <c r="N152" i="77" s="1"/>
  <c r="S152" i="77" s="1"/>
  <c r="H153" i="77"/>
  <c r="O153" i="77"/>
  <c r="T152" i="77"/>
  <c r="Q152" i="77"/>
  <c r="R152" i="77" s="1"/>
  <c r="D172" i="93"/>
  <c r="E171" i="93"/>
  <c r="E218" i="88"/>
  <c r="N218" i="88" s="1"/>
  <c r="O181" i="88"/>
  <c r="P180" i="88"/>
  <c r="W186" i="114"/>
  <c r="X186" i="114" s="1"/>
  <c r="Y186" i="114"/>
  <c r="K188" i="114"/>
  <c r="Z188" i="114" s="1"/>
  <c r="L188" i="114"/>
  <c r="J189" i="114"/>
  <c r="Q187" i="114"/>
  <c r="N187" i="114"/>
  <c r="V187" i="114" s="1"/>
  <c r="H190" i="114"/>
  <c r="G191" i="114"/>
  <c r="T152" i="88"/>
  <c r="J152" i="88"/>
  <c r="M152" i="88" s="1"/>
  <c r="K151" i="88"/>
  <c r="L151" i="88" s="1"/>
  <c r="Q151" i="88" s="1"/>
  <c r="S151" i="88"/>
  <c r="F153" i="88"/>
  <c r="I153" i="88"/>
  <c r="T153" i="88" s="1"/>
  <c r="H152" i="88"/>
  <c r="H196" i="95"/>
  <c r="F106" i="113"/>
  <c r="G106" i="113" s="1"/>
  <c r="Q94" i="113"/>
  <c r="I96" i="113"/>
  <c r="J96" i="113" s="1"/>
  <c r="L95" i="113"/>
  <c r="O95" i="113" s="1"/>
  <c r="K94" i="112"/>
  <c r="I95" i="112" s="1"/>
  <c r="C97" i="113" s="1"/>
  <c r="H97" i="113" s="1"/>
  <c r="B97" i="113" s="1"/>
  <c r="E171" i="111"/>
  <c r="L170" i="111"/>
  <c r="H204" i="112" s="1"/>
  <c r="D206" i="113" s="1"/>
  <c r="I171" i="95"/>
  <c r="J170" i="95"/>
  <c r="Q153" i="78" l="1"/>
  <c r="N153" i="78"/>
  <c r="S153" i="78"/>
  <c r="R152" i="78"/>
  <c r="I155" i="78"/>
  <c r="L154" i="78"/>
  <c r="P154" i="78"/>
  <c r="O155" i="78"/>
  <c r="T155" i="78" s="1"/>
  <c r="K157" i="78"/>
  <c r="B158" i="78"/>
  <c r="C158" i="78"/>
  <c r="D173" i="93"/>
  <c r="E172" i="93"/>
  <c r="H154" i="77"/>
  <c r="K153" i="77"/>
  <c r="N153" i="77" s="1"/>
  <c r="S153" i="77" s="1"/>
  <c r="C157" i="77"/>
  <c r="L156" i="77"/>
  <c r="O154" i="77"/>
  <c r="T153" i="77"/>
  <c r="Q153" i="77"/>
  <c r="R153" i="77" s="1"/>
  <c r="E219" i="88"/>
  <c r="N219" i="88" s="1"/>
  <c r="O182" i="88"/>
  <c r="P181" i="88"/>
  <c r="Y187" i="114"/>
  <c r="W187" i="114"/>
  <c r="X187" i="114" s="1"/>
  <c r="J190" i="114"/>
  <c r="K189" i="114"/>
  <c r="Z189" i="114" s="1"/>
  <c r="D39" i="162" s="1"/>
  <c r="L189" i="114"/>
  <c r="Q188" i="114"/>
  <c r="N188" i="114"/>
  <c r="V188" i="114" s="1"/>
  <c r="H191" i="114"/>
  <c r="G192" i="114"/>
  <c r="F154" i="88"/>
  <c r="I154" i="88"/>
  <c r="H153" i="88"/>
  <c r="J153" i="88"/>
  <c r="K152" i="88"/>
  <c r="L152" i="88" s="1"/>
  <c r="Q152" i="88" s="1"/>
  <c r="S152" i="88"/>
  <c r="H197" i="95"/>
  <c r="F107" i="113"/>
  <c r="L171" i="111"/>
  <c r="H205" i="112" s="1"/>
  <c r="D207" i="113" s="1"/>
  <c r="E172" i="111"/>
  <c r="L96" i="113"/>
  <c r="P95" i="113"/>
  <c r="I172" i="95"/>
  <c r="J171" i="95"/>
  <c r="J95" i="112"/>
  <c r="M95" i="113"/>
  <c r="I97" i="113"/>
  <c r="J97" i="113" s="1"/>
  <c r="Q154" i="78" l="1"/>
  <c r="R154" i="78" s="1"/>
  <c r="S154" i="78"/>
  <c r="N154" i="78"/>
  <c r="C159" i="78"/>
  <c r="I156" i="78"/>
  <c r="L155" i="78"/>
  <c r="P155" i="78"/>
  <c r="O156" i="78"/>
  <c r="T156" i="78" s="1"/>
  <c r="K158" i="78"/>
  <c r="B159" i="78"/>
  <c r="R153" i="78"/>
  <c r="H155" i="77"/>
  <c r="K154" i="77"/>
  <c r="N154" i="77" s="1"/>
  <c r="S154" i="77" s="1"/>
  <c r="T154" i="77"/>
  <c r="Q154" i="77"/>
  <c r="R154" i="77" s="1"/>
  <c r="C158" i="77"/>
  <c r="L157" i="77"/>
  <c r="D174" i="93"/>
  <c r="E173" i="93"/>
  <c r="M153" i="88"/>
  <c r="E220" i="88"/>
  <c r="N220" i="88" s="1"/>
  <c r="O183" i="88"/>
  <c r="P182" i="88"/>
  <c r="Y188" i="114"/>
  <c r="W188" i="114"/>
  <c r="X188" i="114" s="1"/>
  <c r="T154" i="88"/>
  <c r="N189" i="114"/>
  <c r="V189" i="114" s="1"/>
  <c r="Q189" i="114"/>
  <c r="L190" i="114"/>
  <c r="J191" i="114"/>
  <c r="K190" i="114"/>
  <c r="Z190" i="114" s="1"/>
  <c r="G193" i="114"/>
  <c r="H192" i="114"/>
  <c r="F155" i="88"/>
  <c r="I155" i="88"/>
  <c r="T155" i="88" s="1"/>
  <c r="H154" i="88"/>
  <c r="K153" i="88"/>
  <c r="L153" i="88" s="1"/>
  <c r="Q153" i="88" s="1"/>
  <c r="J154" i="88"/>
  <c r="S153" i="88"/>
  <c r="H198" i="95"/>
  <c r="M96" i="113"/>
  <c r="L97" i="113"/>
  <c r="O97" i="113" s="1"/>
  <c r="Q95" i="113"/>
  <c r="K95" i="112"/>
  <c r="I96" i="112" s="1"/>
  <c r="C98" i="113" s="1"/>
  <c r="H98" i="113" s="1"/>
  <c r="B98" i="113" s="1"/>
  <c r="I173" i="95"/>
  <c r="J172" i="95"/>
  <c r="O96" i="113"/>
  <c r="L172" i="111"/>
  <c r="H206" i="112" s="1"/>
  <c r="D208" i="113" s="1"/>
  <c r="E173" i="111"/>
  <c r="G107" i="113"/>
  <c r="Q155" i="78" l="1"/>
  <c r="R155" i="78" s="1"/>
  <c r="N155" i="78"/>
  <c r="S155" i="78"/>
  <c r="I157" i="78"/>
  <c r="L156" i="78"/>
  <c r="P156" i="78"/>
  <c r="O157" i="78"/>
  <c r="T157" i="78" s="1"/>
  <c r="C160" i="78"/>
  <c r="K159" i="78"/>
  <c r="B160" i="78"/>
  <c r="T155" i="77"/>
  <c r="Q155" i="77"/>
  <c r="R155" i="77" s="1"/>
  <c r="D175" i="93"/>
  <c r="E174" i="93"/>
  <c r="C159" i="77"/>
  <c r="L158" i="77"/>
  <c r="H156" i="77"/>
  <c r="K155" i="77"/>
  <c r="N155" i="77" s="1"/>
  <c r="S155" i="77" s="1"/>
  <c r="O184" i="88"/>
  <c r="P183" i="88"/>
  <c r="E221" i="88"/>
  <c r="N221" i="88" s="1"/>
  <c r="W189" i="114"/>
  <c r="Y189" i="114"/>
  <c r="J192" i="114"/>
  <c r="K191" i="114"/>
  <c r="Z191" i="114" s="1"/>
  <c r="L191" i="114"/>
  <c r="Q190" i="114"/>
  <c r="N190" i="114"/>
  <c r="V190" i="114" s="1"/>
  <c r="H193" i="114"/>
  <c r="G194" i="114"/>
  <c r="F156" i="88"/>
  <c r="H155" i="88"/>
  <c r="I156" i="88"/>
  <c r="T156" i="88" s="1"/>
  <c r="K154" i="88"/>
  <c r="L154" i="88" s="1"/>
  <c r="Q154" i="88" s="1"/>
  <c r="J155" i="88"/>
  <c r="S154" i="88"/>
  <c r="M154" i="88"/>
  <c r="H199" i="95"/>
  <c r="L173" i="111"/>
  <c r="H207" i="112" s="1"/>
  <c r="D209" i="113" s="1"/>
  <c r="E174" i="111"/>
  <c r="I174" i="95"/>
  <c r="J173" i="95"/>
  <c r="J96" i="112"/>
  <c r="F108" i="113"/>
  <c r="G108" i="113" s="1"/>
  <c r="I98" i="113"/>
  <c r="P96" i="113"/>
  <c r="P97" i="113" s="1"/>
  <c r="M97" i="113"/>
  <c r="O157" i="77" l="1"/>
  <c r="P157" i="77" s="1"/>
  <c r="T156" i="77"/>
  <c r="O158" i="78"/>
  <c r="T158" i="78" s="1"/>
  <c r="P157" i="78"/>
  <c r="Q156" i="78"/>
  <c r="R156" i="78" s="1"/>
  <c r="N156" i="78"/>
  <c r="S156" i="78"/>
  <c r="K160" i="78"/>
  <c r="I158" i="78"/>
  <c r="L157" i="78"/>
  <c r="X189" i="114"/>
  <c r="D40" i="162"/>
  <c r="C160" i="77"/>
  <c r="L159" i="77"/>
  <c r="R156" i="77"/>
  <c r="H157" i="77"/>
  <c r="K156" i="77"/>
  <c r="N156" i="77" s="1"/>
  <c r="S156" i="77" s="1"/>
  <c r="D176" i="93"/>
  <c r="E175" i="93"/>
  <c r="E222" i="88"/>
  <c r="N222" i="88" s="1"/>
  <c r="S155" i="88"/>
  <c r="P184" i="88"/>
  <c r="Y190" i="114"/>
  <c r="W190" i="114"/>
  <c r="X190" i="114" s="1"/>
  <c r="Q191" i="114"/>
  <c r="N191" i="114"/>
  <c r="V191" i="114" s="1"/>
  <c r="J193" i="114"/>
  <c r="K192" i="114"/>
  <c r="Z192" i="114" s="1"/>
  <c r="L192" i="114"/>
  <c r="G195" i="114"/>
  <c r="H194" i="114"/>
  <c r="K155" i="88"/>
  <c r="L155" i="88" s="1"/>
  <c r="Q155" i="88" s="1"/>
  <c r="J156" i="88"/>
  <c r="S156" i="88" s="1"/>
  <c r="M155" i="88"/>
  <c r="F157" i="88"/>
  <c r="H156" i="88"/>
  <c r="I157" i="88"/>
  <c r="T157" i="88" s="1"/>
  <c r="H200" i="95"/>
  <c r="F109" i="113"/>
  <c r="G109" i="113" s="1"/>
  <c r="L98" i="113"/>
  <c r="O98" i="113" s="1"/>
  <c r="K96" i="112"/>
  <c r="I175" i="95"/>
  <c r="J174" i="95"/>
  <c r="L174" i="111"/>
  <c r="H208" i="112" s="1"/>
  <c r="D210" i="113" s="1"/>
  <c r="E175" i="111"/>
  <c r="Q96" i="113"/>
  <c r="J98" i="113"/>
  <c r="O158" i="77" l="1"/>
  <c r="T158" i="77" s="1"/>
  <c r="T157" i="77"/>
  <c r="D41" i="162"/>
  <c r="E20" i="159" s="1"/>
  <c r="O159" i="77"/>
  <c r="P158" i="77"/>
  <c r="I159" i="78"/>
  <c r="L158" i="78"/>
  <c r="N157" i="78"/>
  <c r="Q157" i="78"/>
  <c r="R157" i="78" s="1"/>
  <c r="S157" i="78"/>
  <c r="O159" i="78"/>
  <c r="T159" i="78" s="1"/>
  <c r="P158" i="78"/>
  <c r="D177" i="93"/>
  <c r="E176" i="93"/>
  <c r="H158" i="77"/>
  <c r="K157" i="77"/>
  <c r="N157" i="77" s="1"/>
  <c r="S157" i="77" s="1"/>
  <c r="Q157" i="77"/>
  <c r="R157" i="77" s="1"/>
  <c r="C161" i="77"/>
  <c r="L160" i="77"/>
  <c r="P185" i="88"/>
  <c r="E223" i="88"/>
  <c r="N223" i="88" s="1"/>
  <c r="M156" i="88"/>
  <c r="Y191" i="114"/>
  <c r="W191" i="114"/>
  <c r="X191" i="114" s="1"/>
  <c r="I97" i="112"/>
  <c r="C99" i="113" s="1"/>
  <c r="H99" i="113" s="1"/>
  <c r="K193" i="114"/>
  <c r="Z193" i="114" s="1"/>
  <c r="L193" i="114"/>
  <c r="J194" i="114"/>
  <c r="Q192" i="114"/>
  <c r="N192" i="114"/>
  <c r="V192" i="114" s="1"/>
  <c r="H195" i="114"/>
  <c r="G196" i="114"/>
  <c r="F158" i="88"/>
  <c r="I158" i="88"/>
  <c r="T158" i="88" s="1"/>
  <c r="H157" i="88"/>
  <c r="K156" i="88"/>
  <c r="L156" i="88" s="1"/>
  <c r="Q156" i="88" s="1"/>
  <c r="J157" i="88"/>
  <c r="H201" i="95"/>
  <c r="L175" i="111"/>
  <c r="H209" i="112" s="1"/>
  <c r="D211" i="113" s="1"/>
  <c r="E176" i="111"/>
  <c r="I176" i="95"/>
  <c r="J175" i="95"/>
  <c r="Q97" i="113"/>
  <c r="P98" i="113"/>
  <c r="M98" i="113"/>
  <c r="F110" i="113"/>
  <c r="G110" i="113" s="1"/>
  <c r="O160" i="77" l="1"/>
  <c r="T159" i="77"/>
  <c r="P159" i="77"/>
  <c r="Q158" i="78"/>
  <c r="R158" i="78" s="1"/>
  <c r="N158" i="78"/>
  <c r="S158" i="78"/>
  <c r="P159" i="78"/>
  <c r="O160" i="78"/>
  <c r="T160" i="78" s="1"/>
  <c r="I160" i="78"/>
  <c r="L159" i="78"/>
  <c r="H159" i="77"/>
  <c r="K158" i="77"/>
  <c r="N158" i="77" s="1"/>
  <c r="S158" i="77" s="1"/>
  <c r="Q158" i="77"/>
  <c r="R158" i="77" s="1"/>
  <c r="C162" i="77"/>
  <c r="L161" i="77"/>
  <c r="D178" i="93"/>
  <c r="E177" i="93"/>
  <c r="E224" i="88"/>
  <c r="N224" i="88" s="1"/>
  <c r="O187" i="88"/>
  <c r="P186" i="88"/>
  <c r="W192" i="114"/>
  <c r="X192" i="114" s="1"/>
  <c r="Y192" i="114"/>
  <c r="J97" i="112"/>
  <c r="K97" i="112" s="1"/>
  <c r="I98" i="112" s="1"/>
  <c r="C100" i="113" s="1"/>
  <c r="H100" i="113" s="1"/>
  <c r="B100" i="113" s="1"/>
  <c r="B99" i="113"/>
  <c r="I99" i="113"/>
  <c r="J99" i="113" s="1"/>
  <c r="K194" i="114"/>
  <c r="Z194" i="114" s="1"/>
  <c r="L194" i="114"/>
  <c r="J195" i="114"/>
  <c r="N193" i="114"/>
  <c r="V193" i="114" s="1"/>
  <c r="Q193" i="114"/>
  <c r="G197" i="114"/>
  <c r="H196" i="114"/>
  <c r="I159" i="88"/>
  <c r="T159" i="88" s="1"/>
  <c r="F159" i="88"/>
  <c r="H158" i="88"/>
  <c r="S157" i="88"/>
  <c r="K157" i="88"/>
  <c r="L157" i="88" s="1"/>
  <c r="Q157" i="88" s="1"/>
  <c r="J158" i="88"/>
  <c r="M157" i="88"/>
  <c r="H202" i="95"/>
  <c r="F111" i="113"/>
  <c r="G111" i="113" s="1"/>
  <c r="I177" i="95"/>
  <c r="J176" i="95"/>
  <c r="Q98" i="113"/>
  <c r="L176" i="111"/>
  <c r="H210" i="112" s="1"/>
  <c r="D212" i="113" s="1"/>
  <c r="E177" i="111"/>
  <c r="T160" i="77" l="1"/>
  <c r="O161" i="77"/>
  <c r="P160" i="77"/>
  <c r="L160" i="78"/>
  <c r="P160" i="78"/>
  <c r="D9" i="162"/>
  <c r="Q159" i="78"/>
  <c r="R159" i="78" s="1"/>
  <c r="N159" i="78"/>
  <c r="S159" i="78"/>
  <c r="D179" i="93"/>
  <c r="E178" i="93"/>
  <c r="C163" i="77"/>
  <c r="L162" i="77"/>
  <c r="Q159" i="77"/>
  <c r="R159" i="77" s="1"/>
  <c r="H160" i="77"/>
  <c r="K159" i="77"/>
  <c r="N159" i="77" s="1"/>
  <c r="S159" i="77" s="1"/>
  <c r="O188" i="88"/>
  <c r="P187" i="88"/>
  <c r="S158" i="88"/>
  <c r="E225" i="88"/>
  <c r="N225" i="88" s="1"/>
  <c r="W193" i="114"/>
  <c r="X193" i="114" s="1"/>
  <c r="Y193" i="114"/>
  <c r="L99" i="113"/>
  <c r="M99" i="113" s="1"/>
  <c r="K195" i="114"/>
  <c r="Z195" i="114" s="1"/>
  <c r="L195" i="114"/>
  <c r="J196" i="114"/>
  <c r="N194" i="114"/>
  <c r="V194" i="114" s="1"/>
  <c r="Q194" i="114"/>
  <c r="G198" i="114"/>
  <c r="H197" i="114"/>
  <c r="M158" i="88"/>
  <c r="F160" i="88"/>
  <c r="I160" i="88"/>
  <c r="T160" i="88" s="1"/>
  <c r="H159" i="88"/>
  <c r="K158" i="88"/>
  <c r="L158" i="88" s="1"/>
  <c r="Q158" i="88" s="1"/>
  <c r="J159" i="88"/>
  <c r="H203" i="95"/>
  <c r="F112" i="113"/>
  <c r="E178" i="111"/>
  <c r="L177" i="111"/>
  <c r="H211" i="112" s="1"/>
  <c r="D213" i="113" s="1"/>
  <c r="I178" i="95"/>
  <c r="J177" i="95"/>
  <c r="J98" i="112"/>
  <c r="I100" i="113"/>
  <c r="J100" i="113" s="1"/>
  <c r="T161" i="77" l="1"/>
  <c r="L163" i="77"/>
  <c r="C164" i="77"/>
  <c r="O162" i="77"/>
  <c r="P161" i="77"/>
  <c r="Q160" i="78"/>
  <c r="R160" i="78" s="1"/>
  <c r="E15" i="159" s="1"/>
  <c r="N160" i="78"/>
  <c r="S160" i="78"/>
  <c r="D10" i="162" s="1"/>
  <c r="D12" i="162" s="1"/>
  <c r="D180" i="93"/>
  <c r="E179" i="93"/>
  <c r="H161" i="77"/>
  <c r="K160" i="77"/>
  <c r="N160" i="77" s="1"/>
  <c r="S160" i="77" s="1"/>
  <c r="Q160" i="77"/>
  <c r="R160" i="77" s="1"/>
  <c r="S159" i="88"/>
  <c r="E226" i="88"/>
  <c r="N226" i="88" s="1"/>
  <c r="O189" i="88"/>
  <c r="P188" i="88"/>
  <c r="W194" i="114"/>
  <c r="X194" i="114" s="1"/>
  <c r="Y194" i="114"/>
  <c r="O99" i="113"/>
  <c r="L196" i="114"/>
  <c r="J197" i="114"/>
  <c r="K196" i="114"/>
  <c r="Z196" i="114" s="1"/>
  <c r="N195" i="114"/>
  <c r="V195" i="114" s="1"/>
  <c r="Q195" i="114"/>
  <c r="G199" i="114"/>
  <c r="H198" i="114"/>
  <c r="J160" i="88"/>
  <c r="K159" i="88"/>
  <c r="L159" i="88" s="1"/>
  <c r="Q159" i="88" s="1"/>
  <c r="M159" i="88"/>
  <c r="I161" i="88"/>
  <c r="T161" i="88" s="1"/>
  <c r="F161" i="88"/>
  <c r="H160" i="88"/>
  <c r="H204" i="95"/>
  <c r="L100" i="113"/>
  <c r="E179" i="111"/>
  <c r="L178" i="111"/>
  <c r="H212" i="112" s="1"/>
  <c r="D214" i="113" s="1"/>
  <c r="K98" i="112"/>
  <c r="I99" i="112" s="1"/>
  <c r="C101" i="113" s="1"/>
  <c r="H101" i="113" s="1"/>
  <c r="B101" i="113" s="1"/>
  <c r="I179" i="95"/>
  <c r="J178" i="95"/>
  <c r="G112" i="113"/>
  <c r="T162" i="77" l="1"/>
  <c r="O163" i="77"/>
  <c r="P162" i="77"/>
  <c r="C165" i="77"/>
  <c r="L164" i="77"/>
  <c r="D181" i="93"/>
  <c r="E180" i="93"/>
  <c r="Q161" i="77"/>
  <c r="H162" i="77"/>
  <c r="K161" i="77"/>
  <c r="N161" i="77" s="1"/>
  <c r="O190" i="88"/>
  <c r="P189" i="88"/>
  <c r="S160" i="88"/>
  <c r="E227" i="88"/>
  <c r="N227" i="88" s="1"/>
  <c r="Y195" i="114"/>
  <c r="W195" i="114"/>
  <c r="X195" i="114" s="1"/>
  <c r="P99" i="113"/>
  <c r="Q99" i="113" s="1"/>
  <c r="J198" i="114"/>
  <c r="K197" i="114"/>
  <c r="Z197" i="114" s="1"/>
  <c r="L197" i="114"/>
  <c r="N196" i="114"/>
  <c r="V196" i="114" s="1"/>
  <c r="Q196" i="114"/>
  <c r="G200" i="114"/>
  <c r="H199" i="114"/>
  <c r="J161" i="88"/>
  <c r="K160" i="88"/>
  <c r="L160" i="88" s="1"/>
  <c r="Q160" i="88" s="1"/>
  <c r="M160" i="88"/>
  <c r="F162" i="88"/>
  <c r="I162" i="88"/>
  <c r="T162" i="88" s="1"/>
  <c r="H161" i="88"/>
  <c r="H205" i="95"/>
  <c r="F113" i="113"/>
  <c r="G113" i="113" s="1"/>
  <c r="J99" i="112"/>
  <c r="M100" i="113"/>
  <c r="I101" i="113"/>
  <c r="J101" i="113" s="1"/>
  <c r="I180" i="95"/>
  <c r="J179" i="95"/>
  <c r="L179" i="111"/>
  <c r="H213" i="112" s="1"/>
  <c r="D215" i="113" s="1"/>
  <c r="E180" i="111"/>
  <c r="O100" i="113"/>
  <c r="T163" i="77" l="1"/>
  <c r="C166" i="77"/>
  <c r="L165" i="77"/>
  <c r="P163" i="77"/>
  <c r="O164" i="77"/>
  <c r="R161" i="77"/>
  <c r="S161" i="77"/>
  <c r="H163" i="77"/>
  <c r="K162" i="77"/>
  <c r="N162" i="77" s="1"/>
  <c r="S162" i="77" s="1"/>
  <c r="Q162" i="77"/>
  <c r="R162" i="77" s="1"/>
  <c r="D182" i="93"/>
  <c r="E181" i="93"/>
  <c r="S161" i="88"/>
  <c r="E228" i="88"/>
  <c r="N228" i="88" s="1"/>
  <c r="O191" i="88"/>
  <c r="P190" i="88"/>
  <c r="Y196" i="114"/>
  <c r="M161" i="88"/>
  <c r="W196" i="114"/>
  <c r="X196" i="114" s="1"/>
  <c r="P100" i="113"/>
  <c r="Q100" i="113" s="1"/>
  <c r="N197" i="114"/>
  <c r="V197" i="114" s="1"/>
  <c r="Q197" i="114"/>
  <c r="L198" i="114"/>
  <c r="J199" i="114"/>
  <c r="K198" i="114"/>
  <c r="Z198" i="114" s="1"/>
  <c r="G201" i="114"/>
  <c r="H200" i="114"/>
  <c r="F163" i="88"/>
  <c r="I163" i="88"/>
  <c r="T163" i="88" s="1"/>
  <c r="H162" i="88"/>
  <c r="K161" i="88"/>
  <c r="L161" i="88" s="1"/>
  <c r="Q161" i="88" s="1"/>
  <c r="J162" i="88"/>
  <c r="H206" i="95"/>
  <c r="F114" i="113"/>
  <c r="G114" i="113" s="1"/>
  <c r="L101" i="113"/>
  <c r="O101" i="113" s="1"/>
  <c r="L180" i="111"/>
  <c r="H214" i="112" s="1"/>
  <c r="D216" i="113" s="1"/>
  <c r="E181" i="111"/>
  <c r="I181" i="95"/>
  <c r="J180" i="95"/>
  <c r="K99" i="112"/>
  <c r="T164" i="77" l="1"/>
  <c r="P164" i="77"/>
  <c r="O165" i="77"/>
  <c r="T165" i="77" s="1"/>
  <c r="C167" i="77"/>
  <c r="L166" i="77"/>
  <c r="K163" i="77"/>
  <c r="N163" i="77" s="1"/>
  <c r="S163" i="77" s="1"/>
  <c r="H164" i="77"/>
  <c r="D183" i="93"/>
  <c r="E182" i="93"/>
  <c r="Q163" i="77"/>
  <c r="R163" i="77" s="1"/>
  <c r="O192" i="88"/>
  <c r="P191" i="88"/>
  <c r="E229" i="88"/>
  <c r="N229" i="88" s="1"/>
  <c r="S162" i="88"/>
  <c r="Y197" i="114"/>
  <c r="W197" i="114"/>
  <c r="X197" i="114" s="1"/>
  <c r="N198" i="114"/>
  <c r="V198" i="114" s="1"/>
  <c r="W198" i="114" s="1"/>
  <c r="X198" i="114" s="1"/>
  <c r="Q198" i="114"/>
  <c r="I100" i="112"/>
  <c r="J100" i="112" s="1"/>
  <c r="K100" i="112" s="1"/>
  <c r="I101" i="112" s="1"/>
  <c r="C103" i="113" s="1"/>
  <c r="H103" i="113" s="1"/>
  <c r="B103" i="113" s="1"/>
  <c r="K199" i="114"/>
  <c r="Z199" i="114" s="1"/>
  <c r="L199" i="114"/>
  <c r="J200" i="114"/>
  <c r="M101" i="113"/>
  <c r="G202" i="114"/>
  <c r="H201" i="114"/>
  <c r="K162" i="88"/>
  <c r="L162" i="88" s="1"/>
  <c r="Q162" i="88" s="1"/>
  <c r="J163" i="88"/>
  <c r="M162" i="88"/>
  <c r="I164" i="88"/>
  <c r="T164" i="88" s="1"/>
  <c r="H163" i="88"/>
  <c r="F164" i="88"/>
  <c r="H207" i="95"/>
  <c r="F115" i="113"/>
  <c r="G115" i="113" s="1"/>
  <c r="I182" i="95"/>
  <c r="J181" i="95"/>
  <c r="L181" i="111"/>
  <c r="H215" i="112" s="1"/>
  <c r="D217" i="113" s="1"/>
  <c r="E182" i="111"/>
  <c r="P101" i="113"/>
  <c r="C168" i="77" l="1"/>
  <c r="L167" i="77"/>
  <c r="O166" i="77"/>
  <c r="T166" i="77" s="1"/>
  <c r="P165" i="77"/>
  <c r="Q164" i="77"/>
  <c r="R164" i="77" s="1"/>
  <c r="H165" i="77"/>
  <c r="K164" i="77"/>
  <c r="N164" i="77" s="1"/>
  <c r="S164" i="77" s="1"/>
  <c r="D184" i="93"/>
  <c r="E183" i="93"/>
  <c r="S163" i="88"/>
  <c r="E230" i="88"/>
  <c r="N230" i="88" s="1"/>
  <c r="F165" i="88"/>
  <c r="I165" i="88"/>
  <c r="T165" i="88" s="1"/>
  <c r="O193" i="88"/>
  <c r="P192" i="88"/>
  <c r="Y198" i="114"/>
  <c r="M163" i="88"/>
  <c r="L200" i="114"/>
  <c r="J201" i="114"/>
  <c r="K200" i="114"/>
  <c r="Z200" i="114" s="1"/>
  <c r="C102" i="113"/>
  <c r="H102" i="113" s="1"/>
  <c r="Q199" i="114"/>
  <c r="N199" i="114"/>
  <c r="V199" i="114" s="1"/>
  <c r="H202" i="114"/>
  <c r="G203" i="114"/>
  <c r="H164" i="88"/>
  <c r="K163" i="88"/>
  <c r="L163" i="88" s="1"/>
  <c r="Q163" i="88" s="1"/>
  <c r="J164" i="88"/>
  <c r="J101" i="112"/>
  <c r="K101" i="112" s="1"/>
  <c r="I102" i="112" s="1"/>
  <c r="C104" i="113" s="1"/>
  <c r="H104" i="113" s="1"/>
  <c r="B104" i="113" s="1"/>
  <c r="F116" i="113"/>
  <c r="Q101" i="113"/>
  <c r="I183" i="95"/>
  <c r="J182" i="95"/>
  <c r="E183" i="111"/>
  <c r="L182" i="111"/>
  <c r="H216" i="112" s="1"/>
  <c r="D218" i="113" s="1"/>
  <c r="O167" i="77" l="1"/>
  <c r="T167" i="77" s="1"/>
  <c r="P166" i="77"/>
  <c r="C169" i="77"/>
  <c r="L168" i="77"/>
  <c r="Q165" i="77"/>
  <c r="H166" i="77"/>
  <c r="K165" i="77"/>
  <c r="N165" i="77" s="1"/>
  <c r="D185" i="93"/>
  <c r="E184" i="93"/>
  <c r="M164" i="88"/>
  <c r="J165" i="88"/>
  <c r="S165" i="88" s="1"/>
  <c r="E231" i="88"/>
  <c r="N231" i="88" s="1"/>
  <c r="O194" i="88"/>
  <c r="P193" i="88"/>
  <c r="M165" i="88"/>
  <c r="I166" i="88"/>
  <c r="F166" i="88"/>
  <c r="H165" i="88"/>
  <c r="Y199" i="114"/>
  <c r="W199" i="114"/>
  <c r="X199" i="114" s="1"/>
  <c r="B102" i="113"/>
  <c r="I102" i="113"/>
  <c r="J202" i="114"/>
  <c r="L201" i="114"/>
  <c r="K201" i="114"/>
  <c r="Z201" i="114" s="1"/>
  <c r="N200" i="114"/>
  <c r="V200" i="114" s="1"/>
  <c r="Q200" i="114"/>
  <c r="G204" i="114"/>
  <c r="H203" i="114"/>
  <c r="K164" i="88"/>
  <c r="L164" i="88" s="1"/>
  <c r="Q164" i="88" s="1"/>
  <c r="S164" i="88"/>
  <c r="E184" i="111"/>
  <c r="L183" i="111"/>
  <c r="H217" i="112" s="1"/>
  <c r="D219" i="113" s="1"/>
  <c r="I184" i="95"/>
  <c r="J183" i="95"/>
  <c r="J102" i="112"/>
  <c r="G116" i="113"/>
  <c r="C170" i="77" l="1"/>
  <c r="L169" i="77"/>
  <c r="P167" i="77"/>
  <c r="O168" i="77"/>
  <c r="T168" i="77" s="1"/>
  <c r="R165" i="77"/>
  <c r="S165" i="77"/>
  <c r="Q166" i="77"/>
  <c r="H167" i="77"/>
  <c r="K166" i="77"/>
  <c r="N166" i="77" s="1"/>
  <c r="S166" i="77" s="1"/>
  <c r="D186" i="93"/>
  <c r="E185" i="93"/>
  <c r="J166" i="88"/>
  <c r="K166" i="88" s="1"/>
  <c r="T166" i="88"/>
  <c r="K165" i="88"/>
  <c r="L165" i="88" s="1"/>
  <c r="Q165" i="88" s="1"/>
  <c r="E232" i="88"/>
  <c r="N232" i="88" s="1"/>
  <c r="I167" i="88"/>
  <c r="J167" i="88" s="1"/>
  <c r="F167" i="88"/>
  <c r="H166" i="88"/>
  <c r="O195" i="88"/>
  <c r="P194" i="88"/>
  <c r="Y200" i="114"/>
  <c r="W200" i="114"/>
  <c r="X200" i="114" s="1"/>
  <c r="Q201" i="114"/>
  <c r="N201" i="114"/>
  <c r="V201" i="114" s="1"/>
  <c r="J203" i="114"/>
  <c r="K202" i="114"/>
  <c r="Z202" i="114" s="1"/>
  <c r="L202" i="114"/>
  <c r="J102" i="113"/>
  <c r="L102" i="113"/>
  <c r="H204" i="114"/>
  <c r="G205" i="114"/>
  <c r="S166" i="88"/>
  <c r="F117" i="113"/>
  <c r="K102" i="112"/>
  <c r="I103" i="112" s="1"/>
  <c r="C105" i="113" s="1"/>
  <c r="H105" i="113" s="1"/>
  <c r="B105" i="113" s="1"/>
  <c r="E185" i="111"/>
  <c r="L184" i="111"/>
  <c r="H218" i="112" s="1"/>
  <c r="D220" i="113" s="1"/>
  <c r="I185" i="95"/>
  <c r="J184" i="95"/>
  <c r="P168" i="77" l="1"/>
  <c r="O169" i="77"/>
  <c r="T169" i="77" s="1"/>
  <c r="C171" i="77"/>
  <c r="L170" i="77"/>
  <c r="R166" i="77"/>
  <c r="Q167" i="77"/>
  <c r="H168" i="77"/>
  <c r="K167" i="77"/>
  <c r="N167" i="77" s="1"/>
  <c r="S167" i="77" s="1"/>
  <c r="T167" i="88"/>
  <c r="M166" i="88"/>
  <c r="D187" i="93"/>
  <c r="E186" i="93"/>
  <c r="E233" i="88"/>
  <c r="N233" i="88" s="1"/>
  <c r="F168" i="88"/>
  <c r="M167" i="88"/>
  <c r="I168" i="88"/>
  <c r="J168" i="88" s="1"/>
  <c r="H167" i="88"/>
  <c r="O196" i="88"/>
  <c r="P195" i="88"/>
  <c r="L166" i="88"/>
  <c r="Q166" i="88" s="1"/>
  <c r="K167" i="88"/>
  <c r="W201" i="114"/>
  <c r="X201" i="114" s="1"/>
  <c r="Y201" i="114"/>
  <c r="O102" i="113"/>
  <c r="M102" i="113"/>
  <c r="J204" i="114"/>
  <c r="K203" i="114"/>
  <c r="Z203" i="114" s="1"/>
  <c r="L203" i="114"/>
  <c r="I103" i="113"/>
  <c r="L103" i="113" s="1"/>
  <c r="Q202" i="114"/>
  <c r="N202" i="114"/>
  <c r="V202" i="114" s="1"/>
  <c r="H205" i="114"/>
  <c r="G206" i="114"/>
  <c r="S167" i="88"/>
  <c r="I186" i="95"/>
  <c r="J185" i="95"/>
  <c r="L185" i="111"/>
  <c r="H219" i="112" s="1"/>
  <c r="D221" i="113" s="1"/>
  <c r="E186" i="111"/>
  <c r="J103" i="112"/>
  <c r="G117" i="113"/>
  <c r="C172" i="77" l="1"/>
  <c r="L171" i="77"/>
  <c r="O170" i="77"/>
  <c r="T170" i="77" s="1"/>
  <c r="P169" i="77"/>
  <c r="R167" i="77"/>
  <c r="Q168" i="77"/>
  <c r="H169" i="77"/>
  <c r="K168" i="77"/>
  <c r="N168" i="77" s="1"/>
  <c r="S168" i="77" s="1"/>
  <c r="D188" i="93"/>
  <c r="E187" i="93"/>
  <c r="E234" i="88"/>
  <c r="N234" i="88" s="1"/>
  <c r="O197" i="88"/>
  <c r="P196" i="88"/>
  <c r="K168" i="88"/>
  <c r="T168" i="88"/>
  <c r="L167" i="88"/>
  <c r="Q167" i="88" s="1"/>
  <c r="M168" i="88"/>
  <c r="I169" i="88"/>
  <c r="J169" i="88" s="1"/>
  <c r="F169" i="88"/>
  <c r="H168" i="88"/>
  <c r="W202" i="114"/>
  <c r="X202" i="114" s="1"/>
  <c r="Y202" i="114"/>
  <c r="J103" i="113"/>
  <c r="I104" i="113" s="1"/>
  <c r="J205" i="114"/>
  <c r="K204" i="114"/>
  <c r="Z204" i="114" s="1"/>
  <c r="L204" i="114"/>
  <c r="O103" i="113"/>
  <c r="M103" i="113"/>
  <c r="Q203" i="114"/>
  <c r="N203" i="114"/>
  <c r="V203" i="114" s="1"/>
  <c r="P102" i="113"/>
  <c r="G207" i="114"/>
  <c r="H206" i="114"/>
  <c r="F118" i="113"/>
  <c r="G118" i="113" s="1"/>
  <c r="K103" i="112"/>
  <c r="I104" i="112" s="1"/>
  <c r="C106" i="113" s="1"/>
  <c r="H106" i="113" s="1"/>
  <c r="B106" i="113" s="1"/>
  <c r="E187" i="111"/>
  <c r="L186" i="111"/>
  <c r="H220" i="112" s="1"/>
  <c r="D222" i="113" s="1"/>
  <c r="I187" i="95"/>
  <c r="J186" i="95"/>
  <c r="O171" i="77" l="1"/>
  <c r="T171" i="77" s="1"/>
  <c r="P170" i="77"/>
  <c r="C173" i="77"/>
  <c r="L172" i="77"/>
  <c r="R168" i="77"/>
  <c r="Q169" i="77"/>
  <c r="H170" i="77"/>
  <c r="K169" i="77"/>
  <c r="N169" i="77" s="1"/>
  <c r="S169" i="77" s="1"/>
  <c r="L168" i="88"/>
  <c r="Q168" i="88" s="1"/>
  <c r="D189" i="93"/>
  <c r="E188" i="93"/>
  <c r="T169" i="88"/>
  <c r="F170" i="88"/>
  <c r="M169" i="88"/>
  <c r="I170" i="88"/>
  <c r="T170" i="88" s="1"/>
  <c r="H169" i="88"/>
  <c r="O198" i="88"/>
  <c r="P197" i="88"/>
  <c r="K169" i="88"/>
  <c r="E235" i="88"/>
  <c r="N235" i="88" s="1"/>
  <c r="Y203" i="114"/>
  <c r="W203" i="114"/>
  <c r="X203" i="114" s="1"/>
  <c r="N204" i="114"/>
  <c r="V204" i="114" s="1"/>
  <c r="Q204" i="114"/>
  <c r="Q102" i="113"/>
  <c r="P103" i="113"/>
  <c r="L205" i="114"/>
  <c r="J206" i="114"/>
  <c r="K205" i="114"/>
  <c r="Z205" i="114" s="1"/>
  <c r="J104" i="113"/>
  <c r="L104" i="113"/>
  <c r="H207" i="114"/>
  <c r="G208" i="114"/>
  <c r="S169" i="88"/>
  <c r="S168" i="88"/>
  <c r="F119" i="113"/>
  <c r="L187" i="111"/>
  <c r="H221" i="112" s="1"/>
  <c r="D223" i="113" s="1"/>
  <c r="E188" i="111"/>
  <c r="J104" i="112"/>
  <c r="I188" i="95"/>
  <c r="J187" i="95"/>
  <c r="J170" i="88" l="1"/>
  <c r="C174" i="77"/>
  <c r="L173" i="77"/>
  <c r="O172" i="77"/>
  <c r="T172" i="77" s="1"/>
  <c r="P171" i="77"/>
  <c r="R169" i="77"/>
  <c r="Q170" i="77"/>
  <c r="H171" i="77"/>
  <c r="K170" i="77"/>
  <c r="N170" i="77" s="1"/>
  <c r="S170" i="77" s="1"/>
  <c r="D190" i="93"/>
  <c r="E189" i="93"/>
  <c r="L169" i="88"/>
  <c r="Q169" i="88" s="1"/>
  <c r="O199" i="88"/>
  <c r="P198" i="88"/>
  <c r="E236" i="88"/>
  <c r="N236" i="88" s="1"/>
  <c r="K170" i="88"/>
  <c r="F171" i="88"/>
  <c r="M170" i="88"/>
  <c r="I171" i="88"/>
  <c r="J171" i="88" s="1"/>
  <c r="H170" i="88"/>
  <c r="W204" i="114"/>
  <c r="X204" i="114" s="1"/>
  <c r="Y204" i="114"/>
  <c r="J207" i="114"/>
  <c r="K206" i="114"/>
  <c r="Z206" i="114" s="1"/>
  <c r="L206" i="114"/>
  <c r="O104" i="113"/>
  <c r="M104" i="113"/>
  <c r="Q205" i="114"/>
  <c r="N205" i="114"/>
  <c r="V205" i="114" s="1"/>
  <c r="I105" i="113"/>
  <c r="L105" i="113" s="1"/>
  <c r="Q103" i="113"/>
  <c r="H208" i="114"/>
  <c r="G209" i="114"/>
  <c r="T171" i="88"/>
  <c r="E189" i="111"/>
  <c r="L188" i="111"/>
  <c r="H222" i="112" s="1"/>
  <c r="D224" i="113" s="1"/>
  <c r="I189" i="95"/>
  <c r="J188" i="95"/>
  <c r="K104" i="112"/>
  <c r="G119" i="113"/>
  <c r="O173" i="77" l="1"/>
  <c r="T173" i="77" s="1"/>
  <c r="P172" i="77"/>
  <c r="C175" i="77"/>
  <c r="L174" i="77"/>
  <c r="R170" i="77"/>
  <c r="Q171" i="77"/>
  <c r="H172" i="77"/>
  <c r="K171" i="77"/>
  <c r="N171" i="77" s="1"/>
  <c r="S171" i="77" s="1"/>
  <c r="D191" i="93"/>
  <c r="E190" i="93"/>
  <c r="K171" i="88"/>
  <c r="O200" i="88"/>
  <c r="P199" i="88"/>
  <c r="L170" i="88"/>
  <c r="Q170" i="88" s="1"/>
  <c r="M171" i="88"/>
  <c r="I172" i="88"/>
  <c r="J172" i="88" s="1"/>
  <c r="F172" i="88"/>
  <c r="H171" i="88"/>
  <c r="E237" i="88"/>
  <c r="N237" i="88" s="1"/>
  <c r="W205" i="114"/>
  <c r="X205" i="114" s="1"/>
  <c r="Y205" i="114"/>
  <c r="O105" i="113"/>
  <c r="P104" i="113"/>
  <c r="N206" i="114"/>
  <c r="V206" i="114" s="1"/>
  <c r="Q206" i="114"/>
  <c r="I105" i="112"/>
  <c r="C107" i="113" s="1"/>
  <c r="H107" i="113" s="1"/>
  <c r="B107" i="113" s="1"/>
  <c r="J105" i="113"/>
  <c r="I106" i="113" s="1"/>
  <c r="M105" i="113"/>
  <c r="J208" i="114"/>
  <c r="K207" i="114"/>
  <c r="Z207" i="114" s="1"/>
  <c r="L207" i="114"/>
  <c r="H209" i="114"/>
  <c r="G210" i="114"/>
  <c r="S170" i="88"/>
  <c r="F120" i="113"/>
  <c r="G120" i="113" s="1"/>
  <c r="I190" i="95"/>
  <c r="J189" i="95"/>
  <c r="E190" i="111"/>
  <c r="L189" i="111"/>
  <c r="H223" i="112" s="1"/>
  <c r="D225" i="113" s="1"/>
  <c r="C176" i="77" l="1"/>
  <c r="L175" i="77"/>
  <c r="O174" i="77"/>
  <c r="T174" i="77" s="1"/>
  <c r="P173" i="77"/>
  <c r="R171" i="77"/>
  <c r="Q172" i="77"/>
  <c r="H173" i="77"/>
  <c r="K172" i="77"/>
  <c r="N172" i="77" s="1"/>
  <c r="S172" i="77" s="1"/>
  <c r="T172" i="88"/>
  <c r="D192" i="93"/>
  <c r="E191" i="93"/>
  <c r="E238" i="88"/>
  <c r="N238" i="88" s="1"/>
  <c r="O201" i="88"/>
  <c r="P200" i="88"/>
  <c r="F173" i="88"/>
  <c r="M172" i="88"/>
  <c r="I173" i="88"/>
  <c r="J173" i="88" s="1"/>
  <c r="H172" i="88"/>
  <c r="K172" i="88"/>
  <c r="L171" i="88"/>
  <c r="Q171" i="88" s="1"/>
  <c r="Y206" i="114"/>
  <c r="W206" i="114"/>
  <c r="X206" i="114" s="1"/>
  <c r="J105" i="112"/>
  <c r="K105" i="112" s="1"/>
  <c r="I106" i="112" s="1"/>
  <c r="C108" i="113" s="1"/>
  <c r="H108" i="113" s="1"/>
  <c r="B108" i="113" s="1"/>
  <c r="K208" i="114"/>
  <c r="Z208" i="114" s="1"/>
  <c r="L208" i="114"/>
  <c r="J209" i="114"/>
  <c r="P105" i="113"/>
  <c r="Q104" i="113"/>
  <c r="N207" i="114"/>
  <c r="V207" i="114" s="1"/>
  <c r="Q207" i="114"/>
  <c r="J106" i="113"/>
  <c r="I107" i="113" s="1"/>
  <c r="J107" i="113" s="1"/>
  <c r="L106" i="113"/>
  <c r="H210" i="114"/>
  <c r="G211" i="114"/>
  <c r="S171" i="88"/>
  <c r="F121" i="113"/>
  <c r="E191" i="111"/>
  <c r="L190" i="111"/>
  <c r="H224" i="112" s="1"/>
  <c r="D226" i="113" s="1"/>
  <c r="I191" i="95"/>
  <c r="J190" i="95"/>
  <c r="O175" i="77" l="1"/>
  <c r="T175" i="77" s="1"/>
  <c r="P174" i="77"/>
  <c r="L176" i="77"/>
  <c r="R172" i="77"/>
  <c r="Q173" i="77"/>
  <c r="H174" i="77"/>
  <c r="K173" i="77"/>
  <c r="N173" i="77" s="1"/>
  <c r="S173" i="77" s="1"/>
  <c r="L172" i="88"/>
  <c r="Q172" i="88" s="1"/>
  <c r="D193" i="93"/>
  <c r="E192" i="93"/>
  <c r="T173" i="88"/>
  <c r="F174" i="88"/>
  <c r="M173" i="88"/>
  <c r="I174" i="88"/>
  <c r="J174" i="88" s="1"/>
  <c r="H173" i="88"/>
  <c r="O202" i="88"/>
  <c r="P201" i="88"/>
  <c r="E239" i="88"/>
  <c r="N239" i="88" s="1"/>
  <c r="K173" i="88"/>
  <c r="Y207" i="114"/>
  <c r="W207" i="114"/>
  <c r="X207" i="114" s="1"/>
  <c r="L107" i="113"/>
  <c r="O107" i="113" s="1"/>
  <c r="J210" i="114"/>
  <c r="K209" i="114"/>
  <c r="Z209" i="114" s="1"/>
  <c r="L209" i="114"/>
  <c r="O106" i="113"/>
  <c r="M106" i="113"/>
  <c r="Q208" i="114"/>
  <c r="N208" i="114"/>
  <c r="V208" i="114" s="1"/>
  <c r="Q105" i="113"/>
  <c r="H211" i="114"/>
  <c r="G212" i="114"/>
  <c r="S172" i="88"/>
  <c r="J106" i="112"/>
  <c r="L191" i="111"/>
  <c r="H225" i="112" s="1"/>
  <c r="D227" i="113" s="1"/>
  <c r="E192" i="111"/>
  <c r="I108" i="113"/>
  <c r="I192" i="95"/>
  <c r="J191" i="95"/>
  <c r="G121" i="113"/>
  <c r="O176" i="77" l="1"/>
  <c r="T176" i="77" s="1"/>
  <c r="P175" i="77"/>
  <c r="R173" i="77"/>
  <c r="Q174" i="77"/>
  <c r="K174" i="77"/>
  <c r="N174" i="77" s="1"/>
  <c r="S174" i="77" s="1"/>
  <c r="H175" i="77"/>
  <c r="D194" i="93"/>
  <c r="E193" i="93"/>
  <c r="T174" i="88"/>
  <c r="O203" i="88"/>
  <c r="P202" i="88"/>
  <c r="K174" i="88"/>
  <c r="E240" i="88"/>
  <c r="N240" i="88" s="1"/>
  <c r="L173" i="88"/>
  <c r="Q173" i="88" s="1"/>
  <c r="F175" i="88"/>
  <c r="M174" i="88"/>
  <c r="I175" i="88"/>
  <c r="T175" i="88" s="1"/>
  <c r="H174" i="88"/>
  <c r="M107" i="113"/>
  <c r="S173" i="88"/>
  <c r="Y208" i="114"/>
  <c r="W208" i="114"/>
  <c r="X208" i="114" s="1"/>
  <c r="P106" i="113"/>
  <c r="N209" i="114"/>
  <c r="V209" i="114" s="1"/>
  <c r="Q209" i="114"/>
  <c r="K210" i="114"/>
  <c r="Z210" i="114" s="1"/>
  <c r="L210" i="114"/>
  <c r="J211" i="114"/>
  <c r="H212" i="114"/>
  <c r="G213" i="114"/>
  <c r="F122" i="113"/>
  <c r="G122" i="113" s="1"/>
  <c r="L192" i="111"/>
  <c r="H226" i="112" s="1"/>
  <c r="D228" i="113" s="1"/>
  <c r="E193" i="111"/>
  <c r="K106" i="112"/>
  <c r="I107" i="112" s="1"/>
  <c r="C109" i="113" s="1"/>
  <c r="H109" i="113" s="1"/>
  <c r="B109" i="113" s="1"/>
  <c r="I193" i="95"/>
  <c r="J192" i="95"/>
  <c r="L108" i="113"/>
  <c r="O108" i="113" s="1"/>
  <c r="J108" i="113"/>
  <c r="E14" i="159" l="1"/>
  <c r="D6" i="162"/>
  <c r="P176" i="77"/>
  <c r="R174" i="77"/>
  <c r="Q175" i="77"/>
  <c r="H176" i="77"/>
  <c r="K175" i="77"/>
  <c r="N175" i="77" s="1"/>
  <c r="S175" i="77" s="1"/>
  <c r="J175" i="88"/>
  <c r="M175" i="88" s="1"/>
  <c r="L174" i="88"/>
  <c r="Q174" i="88" s="1"/>
  <c r="D195" i="93"/>
  <c r="E194" i="93"/>
  <c r="E241" i="88"/>
  <c r="N241" i="88" s="1"/>
  <c r="O204" i="88"/>
  <c r="P203" i="88"/>
  <c r="I176" i="88"/>
  <c r="F176" i="88"/>
  <c r="H175" i="88"/>
  <c r="Y209" i="114"/>
  <c r="W209" i="114"/>
  <c r="X209" i="114" s="1"/>
  <c r="K211" i="114"/>
  <c r="Z211" i="114" s="1"/>
  <c r="L211" i="114"/>
  <c r="J212" i="114"/>
  <c r="Q210" i="114"/>
  <c r="N210" i="114"/>
  <c r="V210" i="114" s="1"/>
  <c r="Q106" i="113"/>
  <c r="P107" i="113"/>
  <c r="H213" i="114"/>
  <c r="G214" i="114"/>
  <c r="S174" i="88"/>
  <c r="F123" i="113"/>
  <c r="I109" i="113"/>
  <c r="I194" i="95"/>
  <c r="J193" i="95"/>
  <c r="J107" i="112"/>
  <c r="L193" i="111"/>
  <c r="H227" i="112" s="1"/>
  <c r="D229" i="113" s="1"/>
  <c r="E194" i="111"/>
  <c r="M108" i="113"/>
  <c r="J176" i="88" l="1"/>
  <c r="K175" i="88"/>
  <c r="T176" i="88"/>
  <c r="K176" i="77"/>
  <c r="N176" i="77" s="1"/>
  <c r="S176" i="77" s="1"/>
  <c r="R175" i="77"/>
  <c r="Q176" i="77"/>
  <c r="L175" i="88"/>
  <c r="Q175" i="88" s="1"/>
  <c r="D196" i="93"/>
  <c r="E195" i="93"/>
  <c r="K176" i="88"/>
  <c r="O205" i="88"/>
  <c r="P204" i="88"/>
  <c r="E242" i="88"/>
  <c r="N242" i="88" s="1"/>
  <c r="I177" i="88"/>
  <c r="J177" i="88" s="1"/>
  <c r="F177" i="88"/>
  <c r="M176" i="88"/>
  <c r="H176" i="88"/>
  <c r="W210" i="114"/>
  <c r="X210" i="114" s="1"/>
  <c r="Y210" i="114"/>
  <c r="P108" i="113"/>
  <c r="Q107" i="113"/>
  <c r="K212" i="114"/>
  <c r="Z212" i="114" s="1"/>
  <c r="L212" i="114"/>
  <c r="J213" i="114"/>
  <c r="Q211" i="114"/>
  <c r="N211" i="114"/>
  <c r="V211" i="114" s="1"/>
  <c r="H214" i="114"/>
  <c r="G215" i="114"/>
  <c r="S175" i="88"/>
  <c r="S176" i="88"/>
  <c r="K107" i="112"/>
  <c r="I108" i="112" s="1"/>
  <c r="C110" i="113" s="1"/>
  <c r="H110" i="113" s="1"/>
  <c r="B110" i="113" s="1"/>
  <c r="L109" i="113"/>
  <c r="M109" i="113" s="1"/>
  <c r="L194" i="111"/>
  <c r="H228" i="112" s="1"/>
  <c r="D230" i="113" s="1"/>
  <c r="E195" i="111"/>
  <c r="I195" i="95"/>
  <c r="J194" i="95"/>
  <c r="J109" i="113"/>
  <c r="G123" i="113"/>
  <c r="D7" i="162" l="1"/>
  <c r="R176" i="77"/>
  <c r="D197" i="93"/>
  <c r="E196" i="93"/>
  <c r="L176" i="88"/>
  <c r="Q176" i="88" s="1"/>
  <c r="K177" i="88"/>
  <c r="M177" i="88"/>
  <c r="I178" i="88"/>
  <c r="J178" i="88" s="1"/>
  <c r="F178" i="88"/>
  <c r="H177" i="88"/>
  <c r="E243" i="88"/>
  <c r="N243" i="88" s="1"/>
  <c r="T177" i="88"/>
  <c r="O206" i="88"/>
  <c r="P205" i="88"/>
  <c r="D24" i="162" s="1"/>
  <c r="Q108" i="113"/>
  <c r="Y211" i="114"/>
  <c r="W211" i="114"/>
  <c r="X211" i="114" s="1"/>
  <c r="N212" i="114"/>
  <c r="V212" i="114" s="1"/>
  <c r="Q212" i="114"/>
  <c r="J214" i="114"/>
  <c r="K213" i="114"/>
  <c r="Z213" i="114" s="1"/>
  <c r="L213" i="114"/>
  <c r="H215" i="114"/>
  <c r="G216" i="114"/>
  <c r="F124" i="113"/>
  <c r="I196" i="95"/>
  <c r="J195" i="95"/>
  <c r="E196" i="111"/>
  <c r="L195" i="111"/>
  <c r="H229" i="112" s="1"/>
  <c r="D231" i="113" s="1"/>
  <c r="I110" i="113"/>
  <c r="O109" i="113"/>
  <c r="J108" i="112"/>
  <c r="K108" i="112" s="1"/>
  <c r="D198" i="93" l="1"/>
  <c r="E197" i="93"/>
  <c r="T178" i="88"/>
  <c r="K178" i="88"/>
  <c r="L177" i="88"/>
  <c r="Q177" i="88" s="1"/>
  <c r="O207" i="88"/>
  <c r="P206" i="88"/>
  <c r="E244" i="88"/>
  <c r="N244" i="88" s="1"/>
  <c r="M178" i="88"/>
  <c r="I179" i="88"/>
  <c r="J179" i="88" s="1"/>
  <c r="F179" i="88"/>
  <c r="H178" i="88"/>
  <c r="L178" i="88" s="1"/>
  <c r="Q178" i="88" s="1"/>
  <c r="W212" i="114"/>
  <c r="X212" i="114" s="1"/>
  <c r="Y212" i="114"/>
  <c r="K214" i="114"/>
  <c r="Z214" i="114" s="1"/>
  <c r="L214" i="114"/>
  <c r="J215" i="114"/>
  <c r="N213" i="114"/>
  <c r="V213" i="114" s="1"/>
  <c r="Q213" i="114"/>
  <c r="G217" i="114"/>
  <c r="H216" i="114"/>
  <c r="S177" i="88"/>
  <c r="I109" i="112"/>
  <c r="C111" i="113" s="1"/>
  <c r="H111" i="113" s="1"/>
  <c r="B111" i="113" s="1"/>
  <c r="L110" i="113"/>
  <c r="O110" i="113" s="1"/>
  <c r="E197" i="111"/>
  <c r="L196" i="111"/>
  <c r="H230" i="112" s="1"/>
  <c r="D232" i="113" s="1"/>
  <c r="P109" i="113"/>
  <c r="J110" i="113"/>
  <c r="I197" i="95"/>
  <c r="J196" i="95"/>
  <c r="G124" i="113"/>
  <c r="T179" i="88" l="1"/>
  <c r="D199" i="93"/>
  <c r="E198" i="93"/>
  <c r="K179" i="88"/>
  <c r="M179" i="88"/>
  <c r="I180" i="88"/>
  <c r="J180" i="88" s="1"/>
  <c r="F180" i="88"/>
  <c r="H179" i="88"/>
  <c r="E245" i="88"/>
  <c r="N245" i="88" s="1"/>
  <c r="O208" i="88"/>
  <c r="P207" i="88"/>
  <c r="W213" i="114"/>
  <c r="X213" i="114" s="1"/>
  <c r="Y213" i="114"/>
  <c r="J216" i="114"/>
  <c r="L215" i="114"/>
  <c r="K215" i="114"/>
  <c r="Z215" i="114" s="1"/>
  <c r="Q214" i="114"/>
  <c r="N214" i="114"/>
  <c r="V214" i="114" s="1"/>
  <c r="H217" i="114"/>
  <c r="G218" i="114"/>
  <c r="S178" i="88"/>
  <c r="S179" i="88"/>
  <c r="F125" i="113"/>
  <c r="G125" i="113" s="1"/>
  <c r="E198" i="111"/>
  <c r="L197" i="111"/>
  <c r="H231" i="112" s="1"/>
  <c r="D233" i="113" s="1"/>
  <c r="I198" i="95"/>
  <c r="J197" i="95"/>
  <c r="I111" i="113"/>
  <c r="J111" i="113" s="1"/>
  <c r="P110" i="113"/>
  <c r="Q109" i="113"/>
  <c r="M110" i="113"/>
  <c r="J109" i="112"/>
  <c r="L179" i="88" l="1"/>
  <c r="Q179" i="88" s="1"/>
  <c r="D200" i="93"/>
  <c r="E199" i="93"/>
  <c r="T180" i="88"/>
  <c r="K180" i="88"/>
  <c r="O209" i="88"/>
  <c r="P208" i="88"/>
  <c r="M180" i="88"/>
  <c r="I181" i="88"/>
  <c r="J181" i="88" s="1"/>
  <c r="F181" i="88"/>
  <c r="H180" i="88"/>
  <c r="E246" i="88"/>
  <c r="N246" i="88" s="1"/>
  <c r="W214" i="114"/>
  <c r="X214" i="114" s="1"/>
  <c r="Y214" i="114"/>
  <c r="N215" i="114"/>
  <c r="V215" i="114" s="1"/>
  <c r="Q215" i="114"/>
  <c r="K216" i="114"/>
  <c r="Z216" i="114" s="1"/>
  <c r="L216" i="114"/>
  <c r="J217" i="114"/>
  <c r="H218" i="114"/>
  <c r="G219" i="114"/>
  <c r="S180" i="88"/>
  <c r="F126" i="113"/>
  <c r="K109" i="112"/>
  <c r="I110" i="112" s="1"/>
  <c r="C112" i="113" s="1"/>
  <c r="H112" i="113" s="1"/>
  <c r="B112" i="113" s="1"/>
  <c r="Q110" i="113"/>
  <c r="L111" i="113"/>
  <c r="I199" i="95"/>
  <c r="J198" i="95"/>
  <c r="E199" i="111"/>
  <c r="L198" i="111"/>
  <c r="H232" i="112" s="1"/>
  <c r="D234" i="113" s="1"/>
  <c r="L180" i="88" l="1"/>
  <c r="Q180" i="88" s="1"/>
  <c r="D201" i="93"/>
  <c r="E200" i="93"/>
  <c r="T181" i="88"/>
  <c r="M181" i="88"/>
  <c r="I182" i="88"/>
  <c r="J182" i="88" s="1"/>
  <c r="F182" i="88"/>
  <c r="H181" i="88"/>
  <c r="O210" i="88"/>
  <c r="P209" i="88"/>
  <c r="E247" i="88"/>
  <c r="N247" i="88" s="1"/>
  <c r="K181" i="88"/>
  <c r="Y215" i="114"/>
  <c r="W215" i="114"/>
  <c r="X215" i="114" s="1"/>
  <c r="N216" i="114"/>
  <c r="V216" i="114" s="1"/>
  <c r="Q216" i="114"/>
  <c r="J218" i="114"/>
  <c r="K217" i="114"/>
  <c r="Z217" i="114" s="1"/>
  <c r="L217" i="114"/>
  <c r="H219" i="114"/>
  <c r="G220" i="114"/>
  <c r="S181" i="88"/>
  <c r="I112" i="113"/>
  <c r="J112" i="113" s="1"/>
  <c r="L199" i="111"/>
  <c r="H233" i="112" s="1"/>
  <c r="D235" i="113" s="1"/>
  <c r="E200" i="111"/>
  <c r="M111" i="113"/>
  <c r="J110" i="112"/>
  <c r="I200" i="95"/>
  <c r="J199" i="95"/>
  <c r="O111" i="113"/>
  <c r="G126" i="113"/>
  <c r="D202" i="93" l="1"/>
  <c r="E201" i="93"/>
  <c r="T182" i="88"/>
  <c r="K182" i="88"/>
  <c r="E248" i="88"/>
  <c r="N248" i="88" s="1"/>
  <c r="O211" i="88"/>
  <c r="P210" i="88"/>
  <c r="M182" i="88"/>
  <c r="I183" i="88"/>
  <c r="J183" i="88" s="1"/>
  <c r="F183" i="88"/>
  <c r="H182" i="88"/>
  <c r="L181" i="88"/>
  <c r="Q181" i="88" s="1"/>
  <c r="Y216" i="114"/>
  <c r="W216" i="114"/>
  <c r="X216" i="114" s="1"/>
  <c r="L218" i="114"/>
  <c r="J219" i="114"/>
  <c r="K218" i="114"/>
  <c r="Z218" i="114" s="1"/>
  <c r="Q217" i="114"/>
  <c r="N217" i="114"/>
  <c r="V217" i="114" s="1"/>
  <c r="L112" i="113"/>
  <c r="O112" i="113" s="1"/>
  <c r="H220" i="114"/>
  <c r="G221" i="114"/>
  <c r="P111" i="113"/>
  <c r="F127" i="113"/>
  <c r="G127" i="113" s="1"/>
  <c r="E201" i="111"/>
  <c r="L200" i="111"/>
  <c r="H234" i="112" s="1"/>
  <c r="D236" i="113" s="1"/>
  <c r="I201" i="95"/>
  <c r="J200" i="95"/>
  <c r="K110" i="112"/>
  <c r="I111" i="112" s="1"/>
  <c r="C113" i="113" s="1"/>
  <c r="H113" i="113" s="1"/>
  <c r="D203" i="93" l="1"/>
  <c r="E202" i="93"/>
  <c r="T183" i="88"/>
  <c r="E249" i="88"/>
  <c r="N249" i="88" s="1"/>
  <c r="L182" i="88"/>
  <c r="Q182" i="88" s="1"/>
  <c r="F184" i="88"/>
  <c r="M183" i="88"/>
  <c r="I184" i="88"/>
  <c r="J184" i="88" s="1"/>
  <c r="H183" i="88"/>
  <c r="O212" i="88"/>
  <c r="P211" i="88"/>
  <c r="K183" i="88"/>
  <c r="W217" i="114"/>
  <c r="X217" i="114" s="1"/>
  <c r="Y217" i="114"/>
  <c r="M112" i="113"/>
  <c r="L219" i="114"/>
  <c r="J220" i="114"/>
  <c r="K219" i="114"/>
  <c r="Z219" i="114" s="1"/>
  <c r="Q218" i="114"/>
  <c r="N218" i="114"/>
  <c r="V218" i="114" s="1"/>
  <c r="G222" i="114"/>
  <c r="H221" i="114"/>
  <c r="S182" i="88"/>
  <c r="J111" i="112"/>
  <c r="K111" i="112" s="1"/>
  <c r="I112" i="112" s="1"/>
  <c r="C114" i="113" s="1"/>
  <c r="H114" i="113" s="1"/>
  <c r="B114" i="113" s="1"/>
  <c r="F128" i="113"/>
  <c r="G128" i="113" s="1"/>
  <c r="B113" i="113"/>
  <c r="I113" i="113"/>
  <c r="J113" i="113" s="1"/>
  <c r="L201" i="111"/>
  <c r="H235" i="112" s="1"/>
  <c r="D237" i="113" s="1"/>
  <c r="E202" i="111"/>
  <c r="Q111" i="113"/>
  <c r="P112" i="113"/>
  <c r="I202" i="95"/>
  <c r="J201" i="95"/>
  <c r="D204" i="93" l="1"/>
  <c r="E203" i="93"/>
  <c r="K184" i="88"/>
  <c r="L183" i="88"/>
  <c r="Q183" i="88" s="1"/>
  <c r="E250" i="88"/>
  <c r="N250" i="88" s="1"/>
  <c r="O213" i="88"/>
  <c r="P212" i="88"/>
  <c r="T184" i="88"/>
  <c r="F185" i="88"/>
  <c r="M184" i="88"/>
  <c r="I185" i="88"/>
  <c r="J185" i="88" s="1"/>
  <c r="H184" i="88"/>
  <c r="Y218" i="114"/>
  <c r="W218" i="114"/>
  <c r="X218" i="114" s="1"/>
  <c r="S183" i="88"/>
  <c r="K220" i="114"/>
  <c r="Z220" i="114" s="1"/>
  <c r="L220" i="114"/>
  <c r="J221" i="114"/>
  <c r="N219" i="114"/>
  <c r="V219" i="114" s="1"/>
  <c r="Q219" i="114"/>
  <c r="G223" i="114"/>
  <c r="H222" i="114"/>
  <c r="T185" i="88"/>
  <c r="I114" i="113"/>
  <c r="J114" i="113" s="1"/>
  <c r="F129" i="113"/>
  <c r="G129" i="113" s="1"/>
  <c r="Q112" i="113"/>
  <c r="I203" i="95"/>
  <c r="J202" i="95"/>
  <c r="J112" i="112"/>
  <c r="L202" i="111"/>
  <c r="H236" i="112" s="1"/>
  <c r="D238" i="113" s="1"/>
  <c r="E203" i="111"/>
  <c r="L113" i="113"/>
  <c r="O113" i="113" s="1"/>
  <c r="L184" i="88" l="1"/>
  <c r="Q184" i="88" s="1"/>
  <c r="D205" i="93"/>
  <c r="E204" i="93"/>
  <c r="O214" i="88"/>
  <c r="P213" i="88"/>
  <c r="K185" i="88"/>
  <c r="E251" i="88"/>
  <c r="N251" i="88" s="1"/>
  <c r="M185" i="88"/>
  <c r="I186" i="88"/>
  <c r="J186" i="88" s="1"/>
  <c r="F186" i="88"/>
  <c r="H185" i="88"/>
  <c r="W219" i="114"/>
  <c r="X219" i="114" s="1"/>
  <c r="Y219" i="114"/>
  <c r="L221" i="114"/>
  <c r="J222" i="114"/>
  <c r="K221" i="114"/>
  <c r="Z221" i="114" s="1"/>
  <c r="N220" i="114"/>
  <c r="V220" i="114" s="1"/>
  <c r="Q220" i="114"/>
  <c r="H223" i="114"/>
  <c r="G224" i="114"/>
  <c r="S184" i="88"/>
  <c r="P113" i="113"/>
  <c r="K112" i="112"/>
  <c r="I113" i="112" s="1"/>
  <c r="C115" i="113" s="1"/>
  <c r="H115" i="113" s="1"/>
  <c r="B115" i="113" s="1"/>
  <c r="F130" i="113"/>
  <c r="G130" i="113" s="1"/>
  <c r="M113" i="113"/>
  <c r="L203" i="111"/>
  <c r="H237" i="112" s="1"/>
  <c r="D239" i="113" s="1"/>
  <c r="E204" i="111"/>
  <c r="I204" i="95"/>
  <c r="J203" i="95"/>
  <c r="L114" i="113"/>
  <c r="T186" i="88" l="1"/>
  <c r="D206" i="93"/>
  <c r="E205" i="93"/>
  <c r="L185" i="88"/>
  <c r="Q185" i="88" s="1"/>
  <c r="E252" i="88"/>
  <c r="N252" i="88" s="1"/>
  <c r="K186" i="88"/>
  <c r="O215" i="88"/>
  <c r="P214" i="88"/>
  <c r="M186" i="88"/>
  <c r="I187" i="88"/>
  <c r="J187" i="88" s="1"/>
  <c r="F187" i="88"/>
  <c r="H186" i="88"/>
  <c r="Y220" i="114"/>
  <c r="W220" i="114"/>
  <c r="X220" i="114" s="1"/>
  <c r="J223" i="114"/>
  <c r="K222" i="114"/>
  <c r="Z222" i="114" s="1"/>
  <c r="L222" i="114"/>
  <c r="Q221" i="114"/>
  <c r="N221" i="114"/>
  <c r="V221" i="114" s="1"/>
  <c r="W221" i="114" s="1"/>
  <c r="X221" i="114" s="1"/>
  <c r="G225" i="114"/>
  <c r="H224" i="114"/>
  <c r="S185" i="88"/>
  <c r="I115" i="113"/>
  <c r="J115" i="113" s="1"/>
  <c r="P114" i="113"/>
  <c r="L204" i="111"/>
  <c r="H238" i="112" s="1"/>
  <c r="D240" i="113" s="1"/>
  <c r="E205" i="111"/>
  <c r="M114" i="113"/>
  <c r="J113" i="112"/>
  <c r="Q113" i="113"/>
  <c r="I205" i="95"/>
  <c r="J204" i="95"/>
  <c r="F131" i="113"/>
  <c r="T187" i="88" l="1"/>
  <c r="D207" i="93"/>
  <c r="E206" i="93"/>
  <c r="L186" i="88"/>
  <c r="Q186" i="88" s="1"/>
  <c r="F188" i="88"/>
  <c r="M187" i="88"/>
  <c r="I188" i="88"/>
  <c r="J188" i="88" s="1"/>
  <c r="H187" i="88"/>
  <c r="O216" i="88"/>
  <c r="P215" i="88"/>
  <c r="K187" i="88"/>
  <c r="E253" i="88"/>
  <c r="N253" i="88" s="1"/>
  <c r="Y221" i="114"/>
  <c r="L115" i="113"/>
  <c r="Q222" i="114"/>
  <c r="N222" i="114"/>
  <c r="V222" i="114" s="1"/>
  <c r="L223" i="114"/>
  <c r="K223" i="114"/>
  <c r="Z223" i="114" s="1"/>
  <c r="J224" i="114"/>
  <c r="G226" i="114"/>
  <c r="H225" i="114"/>
  <c r="S186" i="88"/>
  <c r="T188" i="88"/>
  <c r="S187" i="88"/>
  <c r="K113" i="112"/>
  <c r="I114" i="112" s="1"/>
  <c r="C116" i="113" s="1"/>
  <c r="H116" i="113" s="1"/>
  <c r="E206" i="111"/>
  <c r="L205" i="111"/>
  <c r="H239" i="112" s="1"/>
  <c r="D241" i="113" s="1"/>
  <c r="G131" i="113"/>
  <c r="I206" i="95"/>
  <c r="J205" i="95"/>
  <c r="Q114" i="113"/>
  <c r="D208" i="93" l="1"/>
  <c r="E207" i="93"/>
  <c r="O217" i="88"/>
  <c r="P216" i="88"/>
  <c r="F189" i="88"/>
  <c r="I189" i="88"/>
  <c r="J189" i="88" s="1"/>
  <c r="H188" i="88"/>
  <c r="K188" i="88"/>
  <c r="L187" i="88"/>
  <c r="Q187" i="88" s="1"/>
  <c r="E254" i="88"/>
  <c r="N254" i="88" s="1"/>
  <c r="Y222" i="114"/>
  <c r="W222" i="114"/>
  <c r="X222" i="114" s="1"/>
  <c r="P115" i="113"/>
  <c r="Q115" i="113" s="1"/>
  <c r="M115" i="113"/>
  <c r="Q223" i="114"/>
  <c r="N223" i="114"/>
  <c r="V223" i="114" s="1"/>
  <c r="Y223" i="114" s="1"/>
  <c r="L224" i="114"/>
  <c r="J225" i="114"/>
  <c r="K224" i="114"/>
  <c r="Z224" i="114" s="1"/>
  <c r="H226" i="114"/>
  <c r="G227" i="114"/>
  <c r="J114" i="112"/>
  <c r="K114" i="112" s="1"/>
  <c r="I115" i="112" s="1"/>
  <c r="C117" i="113" s="1"/>
  <c r="H117" i="113" s="1"/>
  <c r="B117" i="113" s="1"/>
  <c r="I207" i="95"/>
  <c r="J206" i="95"/>
  <c r="F132" i="113"/>
  <c r="G132" i="113" s="1"/>
  <c r="E207" i="111"/>
  <c r="L206" i="111"/>
  <c r="H240" i="112" s="1"/>
  <c r="D242" i="113" s="1"/>
  <c r="B116" i="113"/>
  <c r="I116" i="113"/>
  <c r="J116" i="113" s="1"/>
  <c r="D209" i="93" l="1"/>
  <c r="E208" i="93"/>
  <c r="T189" i="88"/>
  <c r="K189" i="88"/>
  <c r="E255" i="88"/>
  <c r="N255" i="88" s="1"/>
  <c r="L188" i="88"/>
  <c r="Q188" i="88" s="1"/>
  <c r="M189" i="88"/>
  <c r="I190" i="88"/>
  <c r="J190" i="88" s="1"/>
  <c r="F190" i="88"/>
  <c r="H189" i="88"/>
  <c r="O218" i="88"/>
  <c r="P217" i="88"/>
  <c r="W223" i="114"/>
  <c r="X223" i="114" s="1"/>
  <c r="L225" i="114"/>
  <c r="J226" i="114"/>
  <c r="K225" i="114"/>
  <c r="Z225" i="114" s="1"/>
  <c r="N224" i="114"/>
  <c r="V224" i="114" s="1"/>
  <c r="Y224" i="114" s="1"/>
  <c r="Q224" i="114"/>
  <c r="G228" i="114"/>
  <c r="H227" i="114"/>
  <c r="S188" i="88"/>
  <c r="I117" i="113"/>
  <c r="F133" i="113"/>
  <c r="G133" i="113" s="1"/>
  <c r="L116" i="113"/>
  <c r="O116" i="113" s="1"/>
  <c r="E208" i="111"/>
  <c r="L207" i="111"/>
  <c r="H241" i="112" s="1"/>
  <c r="D243" i="113" s="1"/>
  <c r="J207" i="95"/>
  <c r="J115" i="112"/>
  <c r="T190" i="88" l="1"/>
  <c r="L189" i="88"/>
  <c r="Q189" i="88" s="1"/>
  <c r="D210" i="93"/>
  <c r="E209" i="93"/>
  <c r="E256" i="88"/>
  <c r="N256" i="88" s="1"/>
  <c r="I191" i="88"/>
  <c r="J191" i="88" s="1"/>
  <c r="F191" i="88"/>
  <c r="H190" i="88"/>
  <c r="O219" i="88"/>
  <c r="P218" i="88"/>
  <c r="K190" i="88"/>
  <c r="W224" i="114"/>
  <c r="X224" i="114" s="1"/>
  <c r="J227" i="114"/>
  <c r="K226" i="114"/>
  <c r="Z226" i="114" s="1"/>
  <c r="L226" i="114"/>
  <c r="Q225" i="114"/>
  <c r="N225" i="114"/>
  <c r="V225" i="114" s="1"/>
  <c r="Y225" i="114" s="1"/>
  <c r="H228" i="114"/>
  <c r="G229" i="114"/>
  <c r="S189" i="88"/>
  <c r="S190" i="88"/>
  <c r="P116" i="113"/>
  <c r="F134" i="113"/>
  <c r="K115" i="112"/>
  <c r="I116" i="112" s="1"/>
  <c r="C118" i="113" s="1"/>
  <c r="H118" i="113" s="1"/>
  <c r="B118" i="113" s="1"/>
  <c r="E209" i="111"/>
  <c r="L208" i="111"/>
  <c r="H242" i="112" s="1"/>
  <c r="D244" i="113" s="1"/>
  <c r="L117" i="113"/>
  <c r="O117" i="113" s="1"/>
  <c r="M116" i="113"/>
  <c r="J117" i="113"/>
  <c r="T191" i="88" l="1"/>
  <c r="D211" i="93"/>
  <c r="E210" i="93"/>
  <c r="O220" i="88"/>
  <c r="P219" i="88"/>
  <c r="K191" i="88"/>
  <c r="L190" i="88"/>
  <c r="Q190" i="88" s="1"/>
  <c r="E257" i="88"/>
  <c r="N257" i="88" s="1"/>
  <c r="M191" i="88"/>
  <c r="I192" i="88"/>
  <c r="J192" i="88" s="1"/>
  <c r="F192" i="88"/>
  <c r="H191" i="88"/>
  <c r="W225" i="114"/>
  <c r="X225" i="114" s="1"/>
  <c r="Q226" i="114"/>
  <c r="N226" i="114"/>
  <c r="V226" i="114" s="1"/>
  <c r="Y226" i="114" s="1"/>
  <c r="J228" i="114"/>
  <c r="K227" i="114"/>
  <c r="Z227" i="114" s="1"/>
  <c r="L227" i="114"/>
  <c r="H229" i="114"/>
  <c r="G230" i="114"/>
  <c r="S191" i="88"/>
  <c r="M117" i="113"/>
  <c r="P117" i="113"/>
  <c r="Q116" i="113"/>
  <c r="I118" i="113"/>
  <c r="J118" i="113" s="1"/>
  <c r="L209" i="111"/>
  <c r="H243" i="112" s="1"/>
  <c r="D245" i="113" s="1"/>
  <c r="E210" i="111"/>
  <c r="J116" i="112"/>
  <c r="G134" i="113"/>
  <c r="D212" i="93" l="1"/>
  <c r="E211" i="93"/>
  <c r="T192" i="88"/>
  <c r="L191" i="88"/>
  <c r="Q191" i="88" s="1"/>
  <c r="M192" i="88"/>
  <c r="I193" i="88"/>
  <c r="J193" i="88" s="1"/>
  <c r="F193" i="88"/>
  <c r="H192" i="88"/>
  <c r="E258" i="88"/>
  <c r="N258" i="88" s="1"/>
  <c r="K192" i="88"/>
  <c r="O221" i="88"/>
  <c r="P220" i="88"/>
  <c r="W226" i="114"/>
  <c r="X226" i="114" s="1"/>
  <c r="L228" i="114"/>
  <c r="J229" i="114"/>
  <c r="K228" i="114"/>
  <c r="Z228" i="114" s="1"/>
  <c r="N227" i="114"/>
  <c r="V227" i="114" s="1"/>
  <c r="Y227" i="114" s="1"/>
  <c r="Q227" i="114"/>
  <c r="H230" i="114"/>
  <c r="G231" i="114"/>
  <c r="T193" i="88"/>
  <c r="F135" i="113"/>
  <c r="G135" i="113" s="1"/>
  <c r="K116" i="112"/>
  <c r="I117" i="112" s="1"/>
  <c r="C119" i="113" s="1"/>
  <c r="H119" i="113" s="1"/>
  <c r="B119" i="113" s="1"/>
  <c r="E211" i="111"/>
  <c r="L210" i="111"/>
  <c r="H244" i="112" s="1"/>
  <c r="D246" i="113" s="1"/>
  <c r="L118" i="113"/>
  <c r="Q117" i="113"/>
  <c r="D213" i="93" l="1"/>
  <c r="E212" i="93"/>
  <c r="O222" i="88"/>
  <c r="P221" i="88"/>
  <c r="E259" i="88"/>
  <c r="N259" i="88" s="1"/>
  <c r="I194" i="88"/>
  <c r="J194" i="88" s="1"/>
  <c r="F194" i="88"/>
  <c r="M193" i="88"/>
  <c r="H193" i="88"/>
  <c r="K193" i="88"/>
  <c r="L192" i="88"/>
  <c r="W227" i="114"/>
  <c r="X227" i="114" s="1"/>
  <c r="J230" i="114"/>
  <c r="K229" i="114"/>
  <c r="Z229" i="114" s="1"/>
  <c r="L229" i="114"/>
  <c r="N228" i="114"/>
  <c r="V228" i="114" s="1"/>
  <c r="Y228" i="114" s="1"/>
  <c r="Q228" i="114"/>
  <c r="H231" i="114"/>
  <c r="G232" i="114"/>
  <c r="S192" i="88"/>
  <c r="M118" i="113"/>
  <c r="J117" i="112"/>
  <c r="I119" i="113"/>
  <c r="J119" i="113" s="1"/>
  <c r="F136" i="113"/>
  <c r="O118" i="113"/>
  <c r="E212" i="111"/>
  <c r="L211" i="111"/>
  <c r="H245" i="112" s="1"/>
  <c r="D247" i="113" s="1"/>
  <c r="T194" i="88" l="1"/>
  <c r="Q192" i="88"/>
  <c r="D214" i="93"/>
  <c r="E213" i="93"/>
  <c r="L193" i="88"/>
  <c r="Q193" i="88" s="1"/>
  <c r="E260" i="88"/>
  <c r="N260" i="88" s="1"/>
  <c r="F195" i="88"/>
  <c r="M194" i="88"/>
  <c r="I195" i="88"/>
  <c r="J195" i="88" s="1"/>
  <c r="H194" i="88"/>
  <c r="K194" i="88"/>
  <c r="O223" i="88"/>
  <c r="P222" i="88"/>
  <c r="W228" i="114"/>
  <c r="X228" i="114" s="1"/>
  <c r="N229" i="114"/>
  <c r="V229" i="114" s="1"/>
  <c r="Y229" i="114" s="1"/>
  <c r="Q229" i="114"/>
  <c r="K230" i="114"/>
  <c r="Z230" i="114" s="1"/>
  <c r="L230" i="114"/>
  <c r="J231" i="114"/>
  <c r="G233" i="114"/>
  <c r="H232" i="114"/>
  <c r="S194" i="88"/>
  <c r="S193" i="88"/>
  <c r="K117" i="112"/>
  <c r="I118" i="112" s="1"/>
  <c r="C120" i="113" s="1"/>
  <c r="H120" i="113" s="1"/>
  <c r="B120" i="113" s="1"/>
  <c r="E213" i="111"/>
  <c r="L212" i="111"/>
  <c r="H246" i="112" s="1"/>
  <c r="D248" i="113" s="1"/>
  <c r="P118" i="113"/>
  <c r="G136" i="113"/>
  <c r="L119" i="113"/>
  <c r="M119" i="113" s="1"/>
  <c r="T195" i="88" l="1"/>
  <c r="D215" i="93"/>
  <c r="E214" i="93"/>
  <c r="L194" i="88"/>
  <c r="Q194" i="88" s="1"/>
  <c r="F196" i="88"/>
  <c r="I196" i="88"/>
  <c r="T196" i="88" s="1"/>
  <c r="M195" i="88"/>
  <c r="H195" i="88"/>
  <c r="E261" i="88"/>
  <c r="N261" i="88" s="1"/>
  <c r="O224" i="88"/>
  <c r="P223" i="88"/>
  <c r="K195" i="88"/>
  <c r="W229" i="114"/>
  <c r="X229" i="114" s="1"/>
  <c r="J232" i="114"/>
  <c r="K231" i="114"/>
  <c r="Z231" i="114" s="1"/>
  <c r="L231" i="114"/>
  <c r="Q230" i="114"/>
  <c r="N230" i="114"/>
  <c r="V230" i="114" s="1"/>
  <c r="Y230" i="114" s="1"/>
  <c r="H233" i="114"/>
  <c r="G234" i="114"/>
  <c r="I120" i="113"/>
  <c r="J120" i="113" s="1"/>
  <c r="Q118" i="113"/>
  <c r="E214" i="111"/>
  <c r="L213" i="111"/>
  <c r="H247" i="112" s="1"/>
  <c r="D249" i="113" s="1"/>
  <c r="O119" i="113"/>
  <c r="P119" i="113" s="1"/>
  <c r="F137" i="113"/>
  <c r="J118" i="112"/>
  <c r="D216" i="93" l="1"/>
  <c r="E215" i="93"/>
  <c r="O225" i="88"/>
  <c r="P224" i="88"/>
  <c r="J196" i="88"/>
  <c r="S196" i="88" s="1"/>
  <c r="E262" i="88"/>
  <c r="N262" i="88" s="1"/>
  <c r="L195" i="88"/>
  <c r="Q195" i="88" s="1"/>
  <c r="F197" i="88"/>
  <c r="M196" i="88"/>
  <c r="I197" i="88"/>
  <c r="H196" i="88"/>
  <c r="W230" i="114"/>
  <c r="X230" i="114" s="1"/>
  <c r="J233" i="114"/>
  <c r="K232" i="114"/>
  <c r="Z232" i="114" s="1"/>
  <c r="L232" i="114"/>
  <c r="N231" i="114"/>
  <c r="V231" i="114" s="1"/>
  <c r="Y231" i="114" s="1"/>
  <c r="Q231" i="114"/>
  <c r="L120" i="113"/>
  <c r="M120" i="113" s="1"/>
  <c r="H234" i="114"/>
  <c r="G235" i="114"/>
  <c r="S195" i="88"/>
  <c r="T197" i="88"/>
  <c r="Q119" i="113"/>
  <c r="K118" i="112"/>
  <c r="I119" i="112" s="1"/>
  <c r="C121" i="113" s="1"/>
  <c r="H121" i="113" s="1"/>
  <c r="B121" i="113" s="1"/>
  <c r="G137" i="113"/>
  <c r="L214" i="111"/>
  <c r="H248" i="112" s="1"/>
  <c r="D250" i="113" s="1"/>
  <c r="E215" i="111"/>
  <c r="D217" i="93" l="1"/>
  <c r="E216" i="93"/>
  <c r="E263" i="88"/>
  <c r="N263" i="88" s="1"/>
  <c r="I198" i="88"/>
  <c r="T198" i="88" s="1"/>
  <c r="F198" i="88"/>
  <c r="H197" i="88"/>
  <c r="O226" i="88"/>
  <c r="P225" i="88"/>
  <c r="J197" i="88"/>
  <c r="M197" i="88" s="1"/>
  <c r="K196" i="88"/>
  <c r="L196" i="88" s="1"/>
  <c r="Q196" i="88" s="1"/>
  <c r="P120" i="113"/>
  <c r="W231" i="114"/>
  <c r="X231" i="114" s="1"/>
  <c r="L233" i="114"/>
  <c r="J234" i="114"/>
  <c r="K233" i="114"/>
  <c r="Z233" i="114" s="1"/>
  <c r="Q232" i="114"/>
  <c r="N232" i="114"/>
  <c r="V232" i="114" s="1"/>
  <c r="Y232" i="114" s="1"/>
  <c r="H235" i="114"/>
  <c r="G236" i="114"/>
  <c r="S197" i="88"/>
  <c r="I121" i="113"/>
  <c r="L121" i="113" s="1"/>
  <c r="O121" i="113" s="1"/>
  <c r="L215" i="111"/>
  <c r="H249" i="112" s="1"/>
  <c r="D251" i="113" s="1"/>
  <c r="E216" i="111"/>
  <c r="F138" i="113"/>
  <c r="G138" i="113" s="1"/>
  <c r="J119" i="112"/>
  <c r="D218" i="93" l="1"/>
  <c r="E217" i="93"/>
  <c r="O227" i="88"/>
  <c r="P226" i="88"/>
  <c r="I199" i="88"/>
  <c r="F199" i="88"/>
  <c r="H198" i="88"/>
  <c r="J198" i="88"/>
  <c r="M198" i="88" s="1"/>
  <c r="K197" i="88"/>
  <c r="L197" i="88" s="1"/>
  <c r="Q197" i="88" s="1"/>
  <c r="E264" i="88"/>
  <c r="N264" i="88" s="1"/>
  <c r="W232" i="114"/>
  <c r="X232" i="114" s="1"/>
  <c r="Q233" i="114"/>
  <c r="N233" i="114"/>
  <c r="V233" i="114" s="1"/>
  <c r="Y233" i="114" s="1"/>
  <c r="J235" i="114"/>
  <c r="K234" i="114"/>
  <c r="Z234" i="114" s="1"/>
  <c r="L234" i="114"/>
  <c r="H236" i="114"/>
  <c r="G237" i="114"/>
  <c r="T199" i="88"/>
  <c r="J121" i="113"/>
  <c r="K119" i="112"/>
  <c r="I120" i="112" s="1"/>
  <c r="C122" i="113" s="1"/>
  <c r="H122" i="113" s="1"/>
  <c r="B122" i="113" s="1"/>
  <c r="F139" i="113"/>
  <c r="G139" i="113" s="1"/>
  <c r="E217" i="111"/>
  <c r="L216" i="111"/>
  <c r="H250" i="112" s="1"/>
  <c r="D252" i="113" s="1"/>
  <c r="Q120" i="113"/>
  <c r="P121" i="113"/>
  <c r="M121" i="113"/>
  <c r="D219" i="93" l="1"/>
  <c r="E218" i="93"/>
  <c r="E265" i="88"/>
  <c r="N265" i="88" s="1"/>
  <c r="I200" i="88"/>
  <c r="T200" i="88" s="1"/>
  <c r="F200" i="88"/>
  <c r="H199" i="88"/>
  <c r="O228" i="88"/>
  <c r="P227" i="88"/>
  <c r="K198" i="88"/>
  <c r="L198" i="88" s="1"/>
  <c r="Q198" i="88" s="1"/>
  <c r="J199" i="88"/>
  <c r="W233" i="114"/>
  <c r="X233" i="114" s="1"/>
  <c r="N234" i="114"/>
  <c r="V234" i="114" s="1"/>
  <c r="Y234" i="114" s="1"/>
  <c r="Q234" i="114"/>
  <c r="L235" i="114"/>
  <c r="J236" i="114"/>
  <c r="K235" i="114"/>
  <c r="Z235" i="114" s="1"/>
  <c r="G238" i="114"/>
  <c r="H237" i="114"/>
  <c r="S198" i="88"/>
  <c r="I122" i="113"/>
  <c r="J122" i="113" s="1"/>
  <c r="J120" i="112"/>
  <c r="Q121" i="113"/>
  <c r="L217" i="111"/>
  <c r="H251" i="112" s="1"/>
  <c r="D253" i="113" s="1"/>
  <c r="E218" i="111"/>
  <c r="F140" i="113"/>
  <c r="G140" i="113" s="1"/>
  <c r="D220" i="93" l="1"/>
  <c r="E219" i="93"/>
  <c r="K199" i="88"/>
  <c r="L199" i="88" s="1"/>
  <c r="Q199" i="88" s="1"/>
  <c r="O229" i="88"/>
  <c r="P228" i="88"/>
  <c r="F201" i="88"/>
  <c r="I201" i="88"/>
  <c r="T201" i="88" s="1"/>
  <c r="H200" i="88"/>
  <c r="M199" i="88"/>
  <c r="J200" i="88"/>
  <c r="S200" i="88" s="1"/>
  <c r="E266" i="88"/>
  <c r="N266" i="88" s="1"/>
  <c r="W234" i="114"/>
  <c r="X234" i="114" s="1"/>
  <c r="K236" i="114"/>
  <c r="Z236" i="114" s="1"/>
  <c r="L236" i="114"/>
  <c r="J237" i="114"/>
  <c r="N235" i="114"/>
  <c r="V235" i="114" s="1"/>
  <c r="Y235" i="114" s="1"/>
  <c r="Q235" i="114"/>
  <c r="G239" i="114"/>
  <c r="H238" i="114"/>
  <c r="L122" i="113"/>
  <c r="O122" i="113" s="1"/>
  <c r="S199" i="88"/>
  <c r="E219" i="111"/>
  <c r="L218" i="111"/>
  <c r="H252" i="112" s="1"/>
  <c r="D254" i="113" s="1"/>
  <c r="K120" i="112"/>
  <c r="I121" i="112" s="1"/>
  <c r="C123" i="113" s="1"/>
  <c r="F141" i="113"/>
  <c r="G141" i="113" s="1"/>
  <c r="H123" i="113" l="1"/>
  <c r="T123" i="113"/>
  <c r="D221" i="93"/>
  <c r="E220" i="93"/>
  <c r="M200" i="88"/>
  <c r="J201" i="88"/>
  <c r="K201" i="88" s="1"/>
  <c r="I202" i="88"/>
  <c r="F202" i="88"/>
  <c r="H201" i="88"/>
  <c r="O230" i="88"/>
  <c r="P229" i="88"/>
  <c r="E267" i="88"/>
  <c r="N267" i="88" s="1"/>
  <c r="K200" i="88"/>
  <c r="L200" i="88" s="1"/>
  <c r="Q200" i="88" s="1"/>
  <c r="W235" i="114"/>
  <c r="X235" i="114" s="1"/>
  <c r="J238" i="114"/>
  <c r="K237" i="114"/>
  <c r="Z237" i="114" s="1"/>
  <c r="L237" i="114"/>
  <c r="N236" i="114"/>
  <c r="V236" i="114" s="1"/>
  <c r="Y236" i="114" s="1"/>
  <c r="Q236" i="114"/>
  <c r="G240" i="114"/>
  <c r="H239" i="114"/>
  <c r="M122" i="113"/>
  <c r="T202" i="88"/>
  <c r="J121" i="112"/>
  <c r="K121" i="112" s="1"/>
  <c r="F142" i="113"/>
  <c r="G142" i="113" s="1"/>
  <c r="B123" i="113"/>
  <c r="I123" i="113"/>
  <c r="J123" i="113" s="1"/>
  <c r="L219" i="111"/>
  <c r="H253" i="112" s="1"/>
  <c r="D255" i="113" s="1"/>
  <c r="E220" i="111"/>
  <c r="P122" i="113"/>
  <c r="I122" i="112" l="1"/>
  <c r="C124" i="113" s="1"/>
  <c r="S201" i="88"/>
  <c r="M201" i="88"/>
  <c r="D222" i="93"/>
  <c r="E221" i="93"/>
  <c r="J202" i="88"/>
  <c r="F203" i="88"/>
  <c r="I203" i="88"/>
  <c r="J203" i="88" s="1"/>
  <c r="M202" i="88"/>
  <c r="H202" i="88"/>
  <c r="E268" i="88"/>
  <c r="N268" i="88" s="1"/>
  <c r="O231" i="88"/>
  <c r="P230" i="88"/>
  <c r="L201" i="88"/>
  <c r="Q201" i="88" s="1"/>
  <c r="K202" i="88"/>
  <c r="W236" i="114"/>
  <c r="X236" i="114" s="1"/>
  <c r="N237" i="114"/>
  <c r="V237" i="114" s="1"/>
  <c r="Y237" i="114" s="1"/>
  <c r="Q237" i="114"/>
  <c r="K238" i="114"/>
  <c r="Z238" i="114" s="1"/>
  <c r="L238" i="114"/>
  <c r="J239" i="114"/>
  <c r="G241" i="114"/>
  <c r="H240" i="114"/>
  <c r="S202" i="88"/>
  <c r="T203" i="88"/>
  <c r="Q122" i="113"/>
  <c r="F143" i="113"/>
  <c r="L220" i="111"/>
  <c r="H254" i="112" s="1"/>
  <c r="D256" i="113" s="1"/>
  <c r="E221" i="111"/>
  <c r="L123" i="113"/>
  <c r="H124" i="113" l="1"/>
  <c r="B124" i="113" s="1"/>
  <c r="T124" i="113"/>
  <c r="J122" i="112"/>
  <c r="I124" i="113"/>
  <c r="L124" i="113" s="1"/>
  <c r="O124" i="113" s="1"/>
  <c r="D223" i="93"/>
  <c r="E222" i="93"/>
  <c r="K203" i="88"/>
  <c r="E269" i="88"/>
  <c r="N269" i="88" s="1"/>
  <c r="O232" i="88"/>
  <c r="P231" i="88"/>
  <c r="L202" i="88"/>
  <c r="Q202" i="88" s="1"/>
  <c r="F204" i="88"/>
  <c r="I204" i="88"/>
  <c r="J204" i="88" s="1"/>
  <c r="M203" i="88"/>
  <c r="H203" i="88"/>
  <c r="W237" i="114"/>
  <c r="X237" i="114" s="1"/>
  <c r="N238" i="114"/>
  <c r="V238" i="114" s="1"/>
  <c r="Y238" i="114" s="1"/>
  <c r="Q238" i="114"/>
  <c r="J240" i="114"/>
  <c r="L239" i="114"/>
  <c r="K239" i="114"/>
  <c r="Z239" i="114" s="1"/>
  <c r="G242" i="114"/>
  <c r="H241" i="114"/>
  <c r="K122" i="112"/>
  <c r="I123" i="112" s="1"/>
  <c r="C125" i="113" s="1"/>
  <c r="M123" i="113"/>
  <c r="E222" i="111"/>
  <c r="L221" i="111"/>
  <c r="H255" i="112" s="1"/>
  <c r="D257" i="113" s="1"/>
  <c r="O123" i="113"/>
  <c r="G143" i="113"/>
  <c r="H125" i="113" l="1"/>
  <c r="B125" i="113" s="1"/>
  <c r="T125" i="113"/>
  <c r="J124" i="113"/>
  <c r="I125" i="113" s="1"/>
  <c r="J125" i="113" s="1"/>
  <c r="L203" i="88"/>
  <c r="Q203" i="88" s="1"/>
  <c r="D224" i="93"/>
  <c r="E223" i="93"/>
  <c r="T204" i="88"/>
  <c r="I205" i="88"/>
  <c r="T205" i="88" s="1"/>
  <c r="M204" i="88"/>
  <c r="F205" i="88"/>
  <c r="H204" i="88"/>
  <c r="J205" i="88"/>
  <c r="K204" i="88"/>
  <c r="O233" i="88"/>
  <c r="P232" i="88"/>
  <c r="E270" i="88"/>
  <c r="N270" i="88" s="1"/>
  <c r="W238" i="114"/>
  <c r="X238" i="114" s="1"/>
  <c r="N239" i="114"/>
  <c r="V239" i="114" s="1"/>
  <c r="Y239" i="114" s="1"/>
  <c r="Q239" i="114"/>
  <c r="L240" i="114"/>
  <c r="J241" i="114"/>
  <c r="K240" i="114"/>
  <c r="Z240" i="114" s="1"/>
  <c r="P123" i="113"/>
  <c r="P124" i="113" s="1"/>
  <c r="H242" i="114"/>
  <c r="G243" i="114"/>
  <c r="S204" i="88"/>
  <c r="S203" i="88"/>
  <c r="M124" i="113"/>
  <c r="L222" i="111"/>
  <c r="H256" i="112" s="1"/>
  <c r="D258" i="113" s="1"/>
  <c r="E223" i="111"/>
  <c r="J123" i="112"/>
  <c r="F144" i="113"/>
  <c r="G144" i="113" s="1"/>
  <c r="D225" i="93" l="1"/>
  <c r="E224" i="93"/>
  <c r="O234" i="88"/>
  <c r="P233" i="88"/>
  <c r="I206" i="88"/>
  <c r="M205" i="88"/>
  <c r="F206" i="88"/>
  <c r="H205" i="88"/>
  <c r="E271" i="88"/>
  <c r="N271" i="88" s="1"/>
  <c r="J206" i="88"/>
  <c r="K205" i="88"/>
  <c r="L204" i="88"/>
  <c r="Q204" i="88" s="1"/>
  <c r="W239" i="114"/>
  <c r="X239" i="114" s="1"/>
  <c r="Q123" i="113"/>
  <c r="J242" i="114"/>
  <c r="K241" i="114"/>
  <c r="Z241" i="114" s="1"/>
  <c r="L241" i="114"/>
  <c r="N240" i="114"/>
  <c r="V240" i="114" s="1"/>
  <c r="Y240" i="114" s="1"/>
  <c r="Q240" i="114"/>
  <c r="G244" i="114"/>
  <c r="H243" i="114"/>
  <c r="T206" i="88"/>
  <c r="F145" i="113"/>
  <c r="Q124" i="113"/>
  <c r="E224" i="111"/>
  <c r="L223" i="111"/>
  <c r="H257" i="112" s="1"/>
  <c r="D259" i="113" s="1"/>
  <c r="K123" i="112"/>
  <c r="I124" i="112" s="1"/>
  <c r="C126" i="113" s="1"/>
  <c r="L125" i="113"/>
  <c r="H126" i="113" l="1"/>
  <c r="B126" i="113" s="1"/>
  <c r="T126" i="113"/>
  <c r="D226" i="93"/>
  <c r="E225" i="93"/>
  <c r="K206" i="88"/>
  <c r="E272" i="88"/>
  <c r="N272" i="88" s="1"/>
  <c r="I207" i="88"/>
  <c r="J207" i="88" s="1"/>
  <c r="M206" i="88"/>
  <c r="F207" i="88"/>
  <c r="H206" i="88"/>
  <c r="O235" i="88"/>
  <c r="P234" i="88"/>
  <c r="L205" i="88"/>
  <c r="W240" i="114"/>
  <c r="X240" i="114" s="1"/>
  <c r="Q241" i="114"/>
  <c r="N241" i="114"/>
  <c r="V241" i="114" s="1"/>
  <c r="Y241" i="114" s="1"/>
  <c r="K242" i="114"/>
  <c r="Z242" i="114" s="1"/>
  <c r="J243" i="114"/>
  <c r="L242" i="114"/>
  <c r="H244" i="114"/>
  <c r="G245" i="114"/>
  <c r="S205" i="88"/>
  <c r="J124" i="112"/>
  <c r="L224" i="111"/>
  <c r="H258" i="112" s="1"/>
  <c r="D260" i="113" s="1"/>
  <c r="E225" i="111"/>
  <c r="M125" i="113"/>
  <c r="O125" i="113"/>
  <c r="P125" i="113" s="1"/>
  <c r="I126" i="113"/>
  <c r="G145" i="113"/>
  <c r="Q205" i="88" l="1"/>
  <c r="D23" i="162"/>
  <c r="D25" i="162" s="1"/>
  <c r="E17" i="159" s="1"/>
  <c r="D227" i="93"/>
  <c r="E226" i="93"/>
  <c r="T207" i="88"/>
  <c r="K207" i="88"/>
  <c r="F208" i="88"/>
  <c r="I208" i="88"/>
  <c r="J208" i="88" s="1"/>
  <c r="M207" i="88"/>
  <c r="H207" i="88"/>
  <c r="L207" i="88" s="1"/>
  <c r="Q207" i="88" s="1"/>
  <c r="E273" i="88"/>
  <c r="N273" i="88" s="1"/>
  <c r="O236" i="88"/>
  <c r="P235" i="88"/>
  <c r="L206" i="88"/>
  <c r="Q206" i="88" s="1"/>
  <c r="W241" i="114"/>
  <c r="X241" i="114" s="1"/>
  <c r="L243" i="114"/>
  <c r="J244" i="114"/>
  <c r="K243" i="114"/>
  <c r="Z243" i="114" s="1"/>
  <c r="N242" i="114"/>
  <c r="V242" i="114" s="1"/>
  <c r="Y242" i="114" s="1"/>
  <c r="Q242" i="114"/>
  <c r="H245" i="114"/>
  <c r="G246" i="114"/>
  <c r="S206" i="88"/>
  <c r="Q125" i="113"/>
  <c r="K124" i="112"/>
  <c r="I125" i="112" s="1"/>
  <c r="C127" i="113" s="1"/>
  <c r="F146" i="113"/>
  <c r="G146" i="113" s="1"/>
  <c r="L126" i="113"/>
  <c r="O126" i="113" s="1"/>
  <c r="P126" i="113" s="1"/>
  <c r="E226" i="111"/>
  <c r="L225" i="111"/>
  <c r="H259" i="112" s="1"/>
  <c r="D261" i="113" s="1"/>
  <c r="J126" i="113"/>
  <c r="H127" i="113" l="1"/>
  <c r="B127" i="113" s="1"/>
  <c r="T127" i="113"/>
  <c r="D228" i="93"/>
  <c r="E227" i="93"/>
  <c r="T208" i="88"/>
  <c r="O237" i="88"/>
  <c r="P236" i="88"/>
  <c r="K208" i="88"/>
  <c r="M208" i="88"/>
  <c r="I209" i="88"/>
  <c r="J209" i="88" s="1"/>
  <c r="F209" i="88"/>
  <c r="H208" i="88"/>
  <c r="L208" i="88" s="1"/>
  <c r="Q208" i="88" s="1"/>
  <c r="E274" i="88"/>
  <c r="N274" i="88" s="1"/>
  <c r="W242" i="114"/>
  <c r="X242" i="114" s="1"/>
  <c r="S207" i="88"/>
  <c r="K244" i="114"/>
  <c r="Z244" i="114" s="1"/>
  <c r="L244" i="114"/>
  <c r="J245" i="114"/>
  <c r="Q243" i="114"/>
  <c r="N243" i="114"/>
  <c r="V243" i="114" s="1"/>
  <c r="Y243" i="114" s="1"/>
  <c r="M126" i="113"/>
  <c r="G247" i="114"/>
  <c r="H246" i="114"/>
  <c r="S208" i="88"/>
  <c r="Q126" i="113"/>
  <c r="I127" i="113"/>
  <c r="J127" i="113" s="1"/>
  <c r="E227" i="111"/>
  <c r="L226" i="111"/>
  <c r="H260" i="112" s="1"/>
  <c r="D262" i="113" s="1"/>
  <c r="F147" i="113"/>
  <c r="G147" i="113" s="1"/>
  <c r="J125" i="112"/>
  <c r="D229" i="93" l="1"/>
  <c r="E228" i="93"/>
  <c r="K209" i="88"/>
  <c r="T209" i="88"/>
  <c r="O238" i="88"/>
  <c r="P237" i="88"/>
  <c r="E275" i="88"/>
  <c r="N275" i="88" s="1"/>
  <c r="F210" i="88"/>
  <c r="M209" i="88"/>
  <c r="I210" i="88"/>
  <c r="J210" i="88" s="1"/>
  <c r="H209" i="88"/>
  <c r="L209" i="88" s="1"/>
  <c r="Q209" i="88" s="1"/>
  <c r="W243" i="114"/>
  <c r="X243" i="114" s="1"/>
  <c r="J246" i="114"/>
  <c r="K245" i="114"/>
  <c r="Z245" i="114" s="1"/>
  <c r="L245" i="114"/>
  <c r="Q244" i="114"/>
  <c r="N244" i="114"/>
  <c r="V244" i="114" s="1"/>
  <c r="Y244" i="114" s="1"/>
  <c r="G248" i="114"/>
  <c r="H247" i="114"/>
  <c r="L227" i="111"/>
  <c r="H261" i="112" s="1"/>
  <c r="D263" i="113" s="1"/>
  <c r="E228" i="111"/>
  <c r="K125" i="112"/>
  <c r="F148" i="113"/>
  <c r="G148" i="113" s="1"/>
  <c r="L127" i="113"/>
  <c r="O127" i="113" s="1"/>
  <c r="P127" i="113" s="1"/>
  <c r="I126" i="112" l="1"/>
  <c r="C128" i="113" s="1"/>
  <c r="D230" i="93"/>
  <c r="E229" i="93"/>
  <c r="T210" i="88"/>
  <c r="M210" i="88"/>
  <c r="I211" i="88"/>
  <c r="J211" i="88" s="1"/>
  <c r="F211" i="88"/>
  <c r="H210" i="88"/>
  <c r="O239" i="88"/>
  <c r="P238" i="88"/>
  <c r="E276" i="88"/>
  <c r="N276" i="88" s="1"/>
  <c r="K210" i="88"/>
  <c r="W244" i="114"/>
  <c r="X244" i="114" s="1"/>
  <c r="N245" i="114"/>
  <c r="V245" i="114" s="1"/>
  <c r="Y245" i="114" s="1"/>
  <c r="Q245" i="114"/>
  <c r="J247" i="114"/>
  <c r="K246" i="114"/>
  <c r="Z246" i="114" s="1"/>
  <c r="L246" i="114"/>
  <c r="H248" i="114"/>
  <c r="G249" i="114"/>
  <c r="S210" i="88"/>
  <c r="S209" i="88"/>
  <c r="Q127" i="113"/>
  <c r="F149" i="113"/>
  <c r="L228" i="111"/>
  <c r="H262" i="112" s="1"/>
  <c r="D264" i="113" s="1"/>
  <c r="E229" i="111"/>
  <c r="M127" i="113"/>
  <c r="H128" i="113" l="1"/>
  <c r="T128" i="113"/>
  <c r="J126" i="112"/>
  <c r="K126" i="112" s="1"/>
  <c r="T211" i="88"/>
  <c r="L210" i="88"/>
  <c r="Q210" i="88" s="1"/>
  <c r="D231" i="93"/>
  <c r="E230" i="93"/>
  <c r="K211" i="88"/>
  <c r="O240" i="88"/>
  <c r="P239" i="88"/>
  <c r="F212" i="88"/>
  <c r="M211" i="88"/>
  <c r="I212" i="88"/>
  <c r="J212" i="88" s="1"/>
  <c r="H211" i="88"/>
  <c r="E277" i="88"/>
  <c r="N277" i="88" s="1"/>
  <c r="W245" i="114"/>
  <c r="X245" i="114" s="1"/>
  <c r="J248" i="114"/>
  <c r="K247" i="114"/>
  <c r="Z247" i="114" s="1"/>
  <c r="L247" i="114"/>
  <c r="Q246" i="114"/>
  <c r="N246" i="114"/>
  <c r="V246" i="114" s="1"/>
  <c r="Y246" i="114" s="1"/>
  <c r="H249" i="114"/>
  <c r="G250" i="114"/>
  <c r="T212" i="88"/>
  <c r="S211" i="88"/>
  <c r="L229" i="111"/>
  <c r="H263" i="112" s="1"/>
  <c r="D265" i="113" s="1"/>
  <c r="E230" i="111"/>
  <c r="G149" i="113"/>
  <c r="B128" i="113" l="1"/>
  <c r="I128" i="113"/>
  <c r="I127" i="112"/>
  <c r="C129" i="113" s="1"/>
  <c r="L211" i="88"/>
  <c r="Q211" i="88" s="1"/>
  <c r="D232" i="93"/>
  <c r="E231" i="93"/>
  <c r="E278" i="88"/>
  <c r="N278" i="88" s="1"/>
  <c r="K212" i="88"/>
  <c r="O241" i="88"/>
  <c r="P240" i="88"/>
  <c r="M212" i="88"/>
  <c r="F213" i="88"/>
  <c r="I213" i="88"/>
  <c r="J213" i="88" s="1"/>
  <c r="H212" i="88"/>
  <c r="L212" i="88" s="1"/>
  <c r="Q212" i="88" s="1"/>
  <c r="W246" i="114"/>
  <c r="X246" i="114" s="1"/>
  <c r="N247" i="114"/>
  <c r="V247" i="114" s="1"/>
  <c r="Y247" i="114" s="1"/>
  <c r="Q247" i="114"/>
  <c r="J249" i="114"/>
  <c r="K248" i="114"/>
  <c r="Z248" i="114" s="1"/>
  <c r="L248" i="114"/>
  <c r="H250" i="114"/>
  <c r="G251" i="114"/>
  <c r="S212" i="88"/>
  <c r="F150" i="113"/>
  <c r="G150" i="113" s="1"/>
  <c r="L230" i="111"/>
  <c r="H264" i="112" s="1"/>
  <c r="D266" i="113" s="1"/>
  <c r="E231" i="111"/>
  <c r="L128" i="113" l="1"/>
  <c r="J128" i="113"/>
  <c r="H129" i="113"/>
  <c r="T129" i="113"/>
  <c r="J127" i="112"/>
  <c r="K127" i="112" s="1"/>
  <c r="T213" i="88"/>
  <c r="D233" i="93"/>
  <c r="E232" i="93"/>
  <c r="K213" i="88"/>
  <c r="E279" i="88"/>
  <c r="N279" i="88" s="1"/>
  <c r="F214" i="88"/>
  <c r="M213" i="88"/>
  <c r="I214" i="88"/>
  <c r="J214" i="88" s="1"/>
  <c r="H213" i="88"/>
  <c r="O242" i="88"/>
  <c r="P241" i="88"/>
  <c r="W247" i="114"/>
  <c r="X247" i="114" s="1"/>
  <c r="J250" i="114"/>
  <c r="L249" i="114"/>
  <c r="K249" i="114"/>
  <c r="Z249" i="114" s="1"/>
  <c r="N248" i="114"/>
  <c r="V248" i="114" s="1"/>
  <c r="Y248" i="114" s="1"/>
  <c r="Q248" i="114"/>
  <c r="H251" i="114"/>
  <c r="G252" i="114"/>
  <c r="S213" i="88"/>
  <c r="F151" i="113"/>
  <c r="L231" i="111"/>
  <c r="H265" i="112" s="1"/>
  <c r="D267" i="113" s="1"/>
  <c r="E232" i="111"/>
  <c r="O128" i="113" l="1"/>
  <c r="P128" i="113" s="1"/>
  <c r="Q128" i="113" s="1"/>
  <c r="M128" i="113"/>
  <c r="I128" i="112"/>
  <c r="J128" i="112" s="1"/>
  <c r="K128" i="112" s="1"/>
  <c r="B129" i="113"/>
  <c r="I129" i="113"/>
  <c r="D234" i="93"/>
  <c r="E233" i="93"/>
  <c r="T214" i="88"/>
  <c r="K214" i="88"/>
  <c r="O243" i="88"/>
  <c r="P242" i="88"/>
  <c r="E280" i="88"/>
  <c r="N280" i="88" s="1"/>
  <c r="L213" i="88"/>
  <c r="Q213" i="88" s="1"/>
  <c r="I215" i="88"/>
  <c r="J215" i="88" s="1"/>
  <c r="F215" i="88"/>
  <c r="M214" i="88"/>
  <c r="H214" i="88"/>
  <c r="W248" i="114"/>
  <c r="X248" i="114" s="1"/>
  <c r="N249" i="114"/>
  <c r="V249" i="114" s="1"/>
  <c r="Y249" i="114" s="1"/>
  <c r="Q249" i="114"/>
  <c r="L250" i="114"/>
  <c r="J251" i="114"/>
  <c r="K250" i="114"/>
  <c r="Z250" i="114" s="1"/>
  <c r="H252" i="114"/>
  <c r="G253" i="114"/>
  <c r="T215" i="88"/>
  <c r="S214" i="88"/>
  <c r="E233" i="111"/>
  <c r="L232" i="111"/>
  <c r="H266" i="112" s="1"/>
  <c r="D268" i="113" s="1"/>
  <c r="G151" i="113"/>
  <c r="I129" i="112" l="1"/>
  <c r="C131" i="113" s="1"/>
  <c r="J129" i="113"/>
  <c r="L129" i="113"/>
  <c r="C130" i="113"/>
  <c r="D235" i="93"/>
  <c r="E234" i="93"/>
  <c r="O244" i="88"/>
  <c r="P243" i="88"/>
  <c r="F216" i="88"/>
  <c r="M215" i="88"/>
  <c r="I216" i="88"/>
  <c r="T216" i="88" s="1"/>
  <c r="H215" i="88"/>
  <c r="E281" i="88"/>
  <c r="N281" i="88" s="1"/>
  <c r="L214" i="88"/>
  <c r="Q214" i="88" s="1"/>
  <c r="K215" i="88"/>
  <c r="W249" i="114"/>
  <c r="X249" i="114" s="1"/>
  <c r="J252" i="114"/>
  <c r="K251" i="114"/>
  <c r="Z251" i="114" s="1"/>
  <c r="L251" i="114"/>
  <c r="Q250" i="114"/>
  <c r="N250" i="114"/>
  <c r="V250" i="114" s="1"/>
  <c r="Y250" i="114" s="1"/>
  <c r="G254" i="114"/>
  <c r="H253" i="114"/>
  <c r="S215" i="88"/>
  <c r="J129" i="112"/>
  <c r="K129" i="112" s="1"/>
  <c r="F152" i="113"/>
  <c r="G152" i="113" s="1"/>
  <c r="E234" i="111"/>
  <c r="L233" i="111"/>
  <c r="H267" i="112" s="1"/>
  <c r="D269" i="113" s="1"/>
  <c r="T131" i="113" l="1"/>
  <c r="H131" i="113"/>
  <c r="B131" i="113" s="1"/>
  <c r="I130" i="112"/>
  <c r="C132" i="113" s="1"/>
  <c r="O129" i="113"/>
  <c r="P129" i="113" s="1"/>
  <c r="Q129" i="113" s="1"/>
  <c r="M129" i="113"/>
  <c r="T130" i="113"/>
  <c r="H130" i="113"/>
  <c r="B130" i="113" s="1"/>
  <c r="D236" i="93"/>
  <c r="E235" i="93"/>
  <c r="J216" i="88"/>
  <c r="K216" i="88" s="1"/>
  <c r="L215" i="88"/>
  <c r="Q215" i="88" s="1"/>
  <c r="I217" i="88"/>
  <c r="F217" i="88"/>
  <c r="H216" i="88"/>
  <c r="O245" i="88"/>
  <c r="P244" i="88"/>
  <c r="E282" i="88"/>
  <c r="N282" i="88" s="1"/>
  <c r="W250" i="114"/>
  <c r="X250" i="114" s="1"/>
  <c r="Q251" i="114"/>
  <c r="N251" i="114"/>
  <c r="V251" i="114" s="1"/>
  <c r="Y251" i="114" s="1"/>
  <c r="J253" i="114"/>
  <c r="K252" i="114"/>
  <c r="Z252" i="114" s="1"/>
  <c r="L252" i="114"/>
  <c r="G255" i="114"/>
  <c r="H254" i="114"/>
  <c r="L234" i="111"/>
  <c r="H268" i="112" s="1"/>
  <c r="D270" i="113" s="1"/>
  <c r="E235" i="111"/>
  <c r="F153" i="113"/>
  <c r="G153" i="113" s="1"/>
  <c r="T132" i="113" l="1"/>
  <c r="H132" i="113"/>
  <c r="B132" i="113" s="1"/>
  <c r="J130" i="112"/>
  <c r="K130" i="112" s="1"/>
  <c r="I130" i="113"/>
  <c r="M216" i="88"/>
  <c r="J217" i="88"/>
  <c r="S216" i="88"/>
  <c r="L216" i="88"/>
  <c r="Q216" i="88" s="1"/>
  <c r="D237" i="93"/>
  <c r="E236" i="93"/>
  <c r="K217" i="88"/>
  <c r="T217" i="88"/>
  <c r="O246" i="88"/>
  <c r="P245" i="88"/>
  <c r="E283" i="88"/>
  <c r="N283" i="88" s="1"/>
  <c r="I218" i="88"/>
  <c r="J218" i="88" s="1"/>
  <c r="F218" i="88"/>
  <c r="M217" i="88"/>
  <c r="H217" i="88"/>
  <c r="L217" i="88" s="1"/>
  <c r="Q217" i="88" s="1"/>
  <c r="W251" i="114"/>
  <c r="X251" i="114" s="1"/>
  <c r="J254" i="114"/>
  <c r="K253" i="114"/>
  <c r="Z253" i="114" s="1"/>
  <c r="L253" i="114"/>
  <c r="Q252" i="114"/>
  <c r="N252" i="114"/>
  <c r="V252" i="114" s="1"/>
  <c r="Y252" i="114" s="1"/>
  <c r="G256" i="114"/>
  <c r="H255" i="114"/>
  <c r="T218" i="88"/>
  <c r="F154" i="113"/>
  <c r="G154" i="113" s="1"/>
  <c r="E236" i="111"/>
  <c r="L235" i="111"/>
  <c r="H269" i="112" s="1"/>
  <c r="D271" i="113" s="1"/>
  <c r="I131" i="112" l="1"/>
  <c r="C133" i="113" s="1"/>
  <c r="J130" i="113"/>
  <c r="L130" i="113"/>
  <c r="D238" i="93"/>
  <c r="E237" i="93"/>
  <c r="E284" i="88"/>
  <c r="N284" i="88" s="1"/>
  <c r="I219" i="88"/>
  <c r="J219" i="88" s="1"/>
  <c r="M218" i="88"/>
  <c r="F219" i="88"/>
  <c r="H218" i="88"/>
  <c r="K218" i="88"/>
  <c r="O247" i="88"/>
  <c r="P246" i="88"/>
  <c r="W252" i="114"/>
  <c r="X252" i="114" s="1"/>
  <c r="Q253" i="114"/>
  <c r="N253" i="114"/>
  <c r="V253" i="114" s="1"/>
  <c r="Y253" i="114" s="1"/>
  <c r="K254" i="114"/>
  <c r="Z254" i="114" s="1"/>
  <c r="L254" i="114"/>
  <c r="J255" i="114"/>
  <c r="G257" i="114"/>
  <c r="H256" i="114"/>
  <c r="S218" i="88"/>
  <c r="S217" i="88"/>
  <c r="E237" i="111"/>
  <c r="L236" i="111"/>
  <c r="H270" i="112" s="1"/>
  <c r="D272" i="113" s="1"/>
  <c r="F155" i="113"/>
  <c r="G155" i="113" s="1"/>
  <c r="J131" i="112"/>
  <c r="H133" i="113" l="1"/>
  <c r="B133" i="113" s="1"/>
  <c r="T133" i="113"/>
  <c r="I131" i="113"/>
  <c r="J131" i="113"/>
  <c r="I132" i="113" s="1"/>
  <c r="O130" i="113"/>
  <c r="P130" i="113" s="1"/>
  <c r="Q130" i="113" s="1"/>
  <c r="M130" i="113"/>
  <c r="D239" i="93"/>
  <c r="E238" i="93"/>
  <c r="L218" i="88"/>
  <c r="Q218" i="88" s="1"/>
  <c r="K219" i="88"/>
  <c r="O248" i="88"/>
  <c r="P247" i="88"/>
  <c r="E285" i="88"/>
  <c r="N285" i="88" s="1"/>
  <c r="T219" i="88"/>
  <c r="I220" i="88"/>
  <c r="J220" i="88" s="1"/>
  <c r="M219" i="88"/>
  <c r="F220" i="88"/>
  <c r="H219" i="88"/>
  <c r="W253" i="114"/>
  <c r="X253" i="114" s="1"/>
  <c r="N254" i="114"/>
  <c r="V254" i="114" s="1"/>
  <c r="Y254" i="114" s="1"/>
  <c r="Q254" i="114"/>
  <c r="K255" i="114"/>
  <c r="Z255" i="114" s="1"/>
  <c r="J256" i="114"/>
  <c r="L255" i="114"/>
  <c r="H257" i="114"/>
  <c r="G258" i="114"/>
  <c r="T220" i="88"/>
  <c r="S219" i="88"/>
  <c r="F156" i="113"/>
  <c r="L237" i="111"/>
  <c r="H271" i="112" s="1"/>
  <c r="D273" i="113" s="1"/>
  <c r="E238" i="111"/>
  <c r="K131" i="112"/>
  <c r="J132" i="113" l="1"/>
  <c r="L132" i="113"/>
  <c r="O132" i="113" s="1"/>
  <c r="I132" i="112"/>
  <c r="C134" i="113" s="1"/>
  <c r="L131" i="113"/>
  <c r="M131" i="113" s="1"/>
  <c r="M132" i="113" s="1"/>
  <c r="L219" i="88"/>
  <c r="Q219" i="88" s="1"/>
  <c r="D240" i="93"/>
  <c r="E239" i="93"/>
  <c r="M220" i="88"/>
  <c r="F221" i="88"/>
  <c r="I221" i="88"/>
  <c r="J221" i="88" s="1"/>
  <c r="H220" i="88"/>
  <c r="E286" i="88"/>
  <c r="N286" i="88" s="1"/>
  <c r="O249" i="88"/>
  <c r="P248" i="88"/>
  <c r="K220" i="88"/>
  <c r="W254" i="114"/>
  <c r="X254" i="114" s="1"/>
  <c r="J257" i="114"/>
  <c r="K256" i="114"/>
  <c r="Z256" i="114" s="1"/>
  <c r="L256" i="114"/>
  <c r="Q255" i="114"/>
  <c r="N255" i="114"/>
  <c r="V255" i="114" s="1"/>
  <c r="Y255" i="114" s="1"/>
  <c r="H258" i="114"/>
  <c r="G259" i="114"/>
  <c r="E239" i="111"/>
  <c r="L238" i="111"/>
  <c r="H272" i="112" s="1"/>
  <c r="D274" i="113" s="1"/>
  <c r="G156" i="113"/>
  <c r="O131" i="113" l="1"/>
  <c r="P131" i="113" s="1"/>
  <c r="Q131" i="113" s="1"/>
  <c r="T134" i="113"/>
  <c r="H134" i="113"/>
  <c r="B134" i="113" s="1"/>
  <c r="J132" i="112"/>
  <c r="I133" i="113"/>
  <c r="D241" i="93"/>
  <c r="E240" i="93"/>
  <c r="T221" i="88"/>
  <c r="K221" i="88"/>
  <c r="E287" i="88"/>
  <c r="N287" i="88" s="1"/>
  <c r="O250" i="88"/>
  <c r="P249" i="88"/>
  <c r="M221" i="88"/>
  <c r="I222" i="88"/>
  <c r="J222" i="88" s="1"/>
  <c r="F222" i="88"/>
  <c r="H221" i="88"/>
  <c r="L220" i="88"/>
  <c r="Q220" i="88" s="1"/>
  <c r="W255" i="114"/>
  <c r="X255" i="114" s="1"/>
  <c r="Q256" i="114"/>
  <c r="N256" i="114"/>
  <c r="V256" i="114" s="1"/>
  <c r="Y256" i="114" s="1"/>
  <c r="J258" i="114"/>
  <c r="K257" i="114"/>
  <c r="Z257" i="114" s="1"/>
  <c r="L257" i="114"/>
  <c r="G260" i="114"/>
  <c r="H259" i="114"/>
  <c r="T222" i="88"/>
  <c r="S220" i="88"/>
  <c r="F157" i="113"/>
  <c r="E240" i="111"/>
  <c r="L239" i="111"/>
  <c r="H273" i="112" s="1"/>
  <c r="D275" i="113" s="1"/>
  <c r="K132" i="112"/>
  <c r="P132" i="113" l="1"/>
  <c r="Q132" i="113" s="1"/>
  <c r="I133" i="112"/>
  <c r="C135" i="113" s="1"/>
  <c r="L133" i="113"/>
  <c r="M133" i="113" s="1"/>
  <c r="O133" i="113"/>
  <c r="P133" i="113" s="1"/>
  <c r="Q133" i="113" s="1"/>
  <c r="J133" i="113"/>
  <c r="I134" i="113" s="1"/>
  <c r="L221" i="88"/>
  <c r="Q221" i="88" s="1"/>
  <c r="D242" i="93"/>
  <c r="E241" i="93"/>
  <c r="M222" i="88"/>
  <c r="F223" i="88"/>
  <c r="I223" i="88"/>
  <c r="J223" i="88" s="1"/>
  <c r="H222" i="88"/>
  <c r="K222" i="88"/>
  <c r="E288" i="88"/>
  <c r="N288" i="88" s="1"/>
  <c r="O251" i="88"/>
  <c r="P250" i="88"/>
  <c r="W256" i="114"/>
  <c r="X256" i="114" s="1"/>
  <c r="J259" i="114"/>
  <c r="K258" i="114"/>
  <c r="Z258" i="114" s="1"/>
  <c r="L258" i="114"/>
  <c r="N257" i="114"/>
  <c r="V257" i="114" s="1"/>
  <c r="Y257" i="114" s="1"/>
  <c r="Q257" i="114"/>
  <c r="G261" i="114"/>
  <c r="H260" i="114"/>
  <c r="T223" i="88"/>
  <c r="S222" i="88"/>
  <c r="S221" i="88"/>
  <c r="L240" i="111"/>
  <c r="H274" i="112" s="1"/>
  <c r="D276" i="113" s="1"/>
  <c r="E241" i="111"/>
  <c r="J133" i="112"/>
  <c r="G157" i="113"/>
  <c r="T135" i="113" l="1"/>
  <c r="H135" i="113"/>
  <c r="B135" i="113" s="1"/>
  <c r="J134" i="113"/>
  <c r="I135" i="113" s="1"/>
  <c r="J135" i="113" s="1"/>
  <c r="L134" i="113"/>
  <c r="D243" i="93"/>
  <c r="E242" i="93"/>
  <c r="K223" i="88"/>
  <c r="E289" i="88"/>
  <c r="N289" i="88" s="1"/>
  <c r="F224" i="88"/>
  <c r="M223" i="88"/>
  <c r="I224" i="88"/>
  <c r="J224" i="88" s="1"/>
  <c r="H223" i="88"/>
  <c r="O252" i="88"/>
  <c r="P251" i="88"/>
  <c r="L222" i="88"/>
  <c r="Q222" i="88" s="1"/>
  <c r="W257" i="114"/>
  <c r="X257" i="114" s="1"/>
  <c r="N258" i="114"/>
  <c r="V258" i="114" s="1"/>
  <c r="Y258" i="114" s="1"/>
  <c r="Q258" i="114"/>
  <c r="J260" i="114"/>
  <c r="K259" i="114"/>
  <c r="Z259" i="114" s="1"/>
  <c r="L259" i="114"/>
  <c r="G262" i="114"/>
  <c r="H261" i="114"/>
  <c r="F158" i="113"/>
  <c r="G158" i="113" s="1"/>
  <c r="K133" i="112"/>
  <c r="L241" i="111"/>
  <c r="H275" i="112" s="1"/>
  <c r="D277" i="113" s="1"/>
  <c r="E242" i="111"/>
  <c r="I134" i="112" l="1"/>
  <c r="C136" i="113" s="1"/>
  <c r="L135" i="113"/>
  <c r="O135" i="113" s="1"/>
  <c r="M134" i="113"/>
  <c r="O134" i="113"/>
  <c r="P134" i="113" s="1"/>
  <c r="Q134" i="113" s="1"/>
  <c r="T224" i="88"/>
  <c r="D244" i="93"/>
  <c r="E243" i="93"/>
  <c r="L223" i="88"/>
  <c r="Q223" i="88" s="1"/>
  <c r="M224" i="88"/>
  <c r="F225" i="88"/>
  <c r="I225" i="88"/>
  <c r="J225" i="88" s="1"/>
  <c r="H224" i="88"/>
  <c r="E290" i="88"/>
  <c r="N290" i="88" s="1"/>
  <c r="O253" i="88"/>
  <c r="P252" i="88"/>
  <c r="K224" i="88"/>
  <c r="W258" i="114"/>
  <c r="X258" i="114" s="1"/>
  <c r="J261" i="114"/>
  <c r="K260" i="114"/>
  <c r="Z260" i="114" s="1"/>
  <c r="L260" i="114"/>
  <c r="N259" i="114"/>
  <c r="V259" i="114" s="1"/>
  <c r="Y259" i="114" s="1"/>
  <c r="Q259" i="114"/>
  <c r="H262" i="114"/>
  <c r="G263" i="114"/>
  <c r="S223" i="88"/>
  <c r="F159" i="113"/>
  <c r="L242" i="111"/>
  <c r="H276" i="112" s="1"/>
  <c r="D278" i="113" s="1"/>
  <c r="E243" i="111"/>
  <c r="P135" i="113" l="1"/>
  <c r="M135" i="113"/>
  <c r="T136" i="113"/>
  <c r="H136" i="113"/>
  <c r="B136" i="113" s="1"/>
  <c r="J134" i="112"/>
  <c r="K134" i="112" s="1"/>
  <c r="D245" i="93"/>
  <c r="E244" i="93"/>
  <c r="T225" i="88"/>
  <c r="E291" i="88"/>
  <c r="N291" i="88" s="1"/>
  <c r="K225" i="88"/>
  <c r="O254" i="88"/>
  <c r="P253" i="88"/>
  <c r="I226" i="88"/>
  <c r="J226" i="88" s="1"/>
  <c r="M225" i="88"/>
  <c r="F226" i="88"/>
  <c r="H225" i="88"/>
  <c r="L224" i="88"/>
  <c r="Q224" i="88" s="1"/>
  <c r="W259" i="114"/>
  <c r="X259" i="114" s="1"/>
  <c r="Q260" i="114"/>
  <c r="N260" i="114"/>
  <c r="V260" i="114" s="1"/>
  <c r="Y260" i="114" s="1"/>
  <c r="J262" i="114"/>
  <c r="K261" i="114"/>
  <c r="Z261" i="114" s="1"/>
  <c r="L261" i="114"/>
  <c r="H263" i="114"/>
  <c r="G264" i="114"/>
  <c r="S224" i="88"/>
  <c r="Q135" i="113"/>
  <c r="L243" i="111"/>
  <c r="H277" i="112" s="1"/>
  <c r="D279" i="113" s="1"/>
  <c r="E244" i="111"/>
  <c r="G159" i="113"/>
  <c r="I136" i="113" l="1"/>
  <c r="I135" i="112"/>
  <c r="J135" i="112" s="1"/>
  <c r="D246" i="93"/>
  <c r="E245" i="93"/>
  <c r="T226" i="88"/>
  <c r="L225" i="88"/>
  <c r="Q225" i="88" s="1"/>
  <c r="I227" i="88"/>
  <c r="J227" i="88" s="1"/>
  <c r="F227" i="88"/>
  <c r="M226" i="88"/>
  <c r="H226" i="88"/>
  <c r="O255" i="88"/>
  <c r="P254" i="88"/>
  <c r="K226" i="88"/>
  <c r="E292" i="88"/>
  <c r="N292" i="88" s="1"/>
  <c r="W260" i="114"/>
  <c r="X260" i="114" s="1"/>
  <c r="L262" i="114"/>
  <c r="K262" i="114"/>
  <c r="Z262" i="114" s="1"/>
  <c r="J263" i="114"/>
  <c r="Q261" i="114"/>
  <c r="N261" i="114"/>
  <c r="V261" i="114" s="1"/>
  <c r="Y261" i="114" s="1"/>
  <c r="H264" i="114"/>
  <c r="G265" i="114"/>
  <c r="T227" i="88"/>
  <c r="S226" i="88"/>
  <c r="S225" i="88"/>
  <c r="E245" i="111"/>
  <c r="L244" i="111"/>
  <c r="H278" i="112" s="1"/>
  <c r="D280" i="113" s="1"/>
  <c r="F160" i="113"/>
  <c r="C137" i="113" l="1"/>
  <c r="H137" i="113" s="1"/>
  <c r="B137" i="113" s="1"/>
  <c r="T137" i="113"/>
  <c r="J136" i="113"/>
  <c r="I137" i="113" s="1"/>
  <c r="J137" i="113" s="1"/>
  <c r="L136" i="113"/>
  <c r="D247" i="93"/>
  <c r="E246" i="93"/>
  <c r="E293" i="88"/>
  <c r="N293" i="88" s="1"/>
  <c r="O256" i="88"/>
  <c r="P255" i="88"/>
  <c r="M227" i="88"/>
  <c r="I228" i="88"/>
  <c r="T228" i="88" s="1"/>
  <c r="F228" i="88"/>
  <c r="H227" i="88"/>
  <c r="L226" i="88"/>
  <c r="Q226" i="88" s="1"/>
  <c r="K227" i="88"/>
  <c r="W261" i="114"/>
  <c r="X261" i="114" s="1"/>
  <c r="J264" i="114"/>
  <c r="K263" i="114"/>
  <c r="Z263" i="114" s="1"/>
  <c r="L263" i="114"/>
  <c r="Q262" i="114"/>
  <c r="N262" i="114"/>
  <c r="V262" i="114" s="1"/>
  <c r="Y262" i="114" s="1"/>
  <c r="G266" i="114"/>
  <c r="H265" i="114"/>
  <c r="G160" i="113"/>
  <c r="K135" i="112"/>
  <c r="E246" i="111"/>
  <c r="L245" i="111"/>
  <c r="H279" i="112" s="1"/>
  <c r="D281" i="113" s="1"/>
  <c r="I136" i="112" l="1"/>
  <c r="C138" i="113" s="1"/>
  <c r="L137" i="113"/>
  <c r="O137" i="113" s="1"/>
  <c r="O136" i="113"/>
  <c r="P136" i="113" s="1"/>
  <c r="Q136" i="113" s="1"/>
  <c r="M136" i="113"/>
  <c r="M137" i="113" s="1"/>
  <c r="J228" i="88"/>
  <c r="D248" i="93"/>
  <c r="E247" i="93"/>
  <c r="K228" i="88"/>
  <c r="I229" i="88"/>
  <c r="J229" i="88" s="1"/>
  <c r="M228" i="88"/>
  <c r="F229" i="88"/>
  <c r="H228" i="88"/>
  <c r="O257" i="88"/>
  <c r="P256" i="88"/>
  <c r="L227" i="88"/>
  <c r="Q227" i="88" s="1"/>
  <c r="E294" i="88"/>
  <c r="N294" i="88" s="1"/>
  <c r="W262" i="114"/>
  <c r="X262" i="114" s="1"/>
  <c r="N263" i="114"/>
  <c r="V263" i="114" s="1"/>
  <c r="Y263" i="114" s="1"/>
  <c r="Q263" i="114"/>
  <c r="J265" i="114"/>
  <c r="K264" i="114"/>
  <c r="Z264" i="114" s="1"/>
  <c r="L264" i="114"/>
  <c r="G267" i="114"/>
  <c r="H266" i="114"/>
  <c r="S227" i="88"/>
  <c r="J136" i="112"/>
  <c r="K136" i="112" s="1"/>
  <c r="L246" i="111"/>
  <c r="H280" i="112" s="1"/>
  <c r="D282" i="113" s="1"/>
  <c r="E247" i="111"/>
  <c r="F161" i="113"/>
  <c r="G161" i="113" s="1"/>
  <c r="P137" i="113" l="1"/>
  <c r="Q137" i="113" s="1"/>
  <c r="H138" i="113"/>
  <c r="T138" i="113"/>
  <c r="I137" i="112"/>
  <c r="C139" i="113" s="1"/>
  <c r="H139" i="113" s="1"/>
  <c r="B139" i="113" s="1"/>
  <c r="L228" i="88"/>
  <c r="Q228" i="88" s="1"/>
  <c r="T229" i="88"/>
  <c r="D249" i="93"/>
  <c r="E248" i="93"/>
  <c r="K229" i="88"/>
  <c r="E295" i="88"/>
  <c r="N295" i="88" s="1"/>
  <c r="O258" i="88"/>
  <c r="P257" i="88"/>
  <c r="F230" i="88"/>
  <c r="I230" i="88"/>
  <c r="J230" i="88" s="1"/>
  <c r="M229" i="88"/>
  <c r="H229" i="88"/>
  <c r="W263" i="114"/>
  <c r="X263" i="114" s="1"/>
  <c r="L265" i="114"/>
  <c r="J266" i="114"/>
  <c r="K265" i="114"/>
  <c r="Z265" i="114" s="1"/>
  <c r="Q264" i="114"/>
  <c r="N264" i="114"/>
  <c r="V264" i="114" s="1"/>
  <c r="Y264" i="114" s="1"/>
  <c r="H267" i="114"/>
  <c r="G268" i="114"/>
  <c r="S228" i="88"/>
  <c r="F162" i="113"/>
  <c r="G162" i="113" s="1"/>
  <c r="L247" i="111"/>
  <c r="H281" i="112" s="1"/>
  <c r="D283" i="113" s="1"/>
  <c r="E248" i="111"/>
  <c r="J137" i="112" l="1"/>
  <c r="T139" i="113"/>
  <c r="B138" i="113"/>
  <c r="I138" i="113"/>
  <c r="L229" i="88"/>
  <c r="Q229" i="88" s="1"/>
  <c r="D250" i="93"/>
  <c r="E249" i="93"/>
  <c r="T230" i="88"/>
  <c r="O259" i="88"/>
  <c r="P258" i="88"/>
  <c r="K230" i="88"/>
  <c r="E296" i="88"/>
  <c r="N296" i="88" s="1"/>
  <c r="F231" i="88"/>
  <c r="M230" i="88"/>
  <c r="I231" i="88"/>
  <c r="J231" i="88" s="1"/>
  <c r="H230" i="88"/>
  <c r="W264" i="114"/>
  <c r="X264" i="114" s="1"/>
  <c r="J267" i="114"/>
  <c r="L266" i="114"/>
  <c r="K266" i="114"/>
  <c r="Z266" i="114" s="1"/>
  <c r="Q265" i="114"/>
  <c r="N265" i="114"/>
  <c r="V265" i="114" s="1"/>
  <c r="Y265" i="114" s="1"/>
  <c r="H268" i="114"/>
  <c r="G269" i="114"/>
  <c r="S229" i="88"/>
  <c r="F163" i="113"/>
  <c r="L248" i="111"/>
  <c r="H282" i="112" s="1"/>
  <c r="D284" i="113" s="1"/>
  <c r="E249" i="111"/>
  <c r="K137" i="112"/>
  <c r="L138" i="113" l="1"/>
  <c r="J138" i="113"/>
  <c r="I139" i="113" s="1"/>
  <c r="J139" i="113" s="1"/>
  <c r="I138" i="112"/>
  <c r="J138" i="112" s="1"/>
  <c r="T231" i="88"/>
  <c r="D251" i="93"/>
  <c r="E250" i="93"/>
  <c r="L230" i="88"/>
  <c r="Q230" i="88" s="1"/>
  <c r="K231" i="88"/>
  <c r="E297" i="88"/>
  <c r="N297" i="88" s="1"/>
  <c r="M231" i="88"/>
  <c r="I232" i="88"/>
  <c r="J232" i="88" s="1"/>
  <c r="F232" i="88"/>
  <c r="H231" i="88"/>
  <c r="O260" i="88"/>
  <c r="P259" i="88"/>
  <c r="W265" i="114"/>
  <c r="X265" i="114" s="1"/>
  <c r="Q266" i="114"/>
  <c r="N266" i="114"/>
  <c r="V266" i="114" s="1"/>
  <c r="Y266" i="114" s="1"/>
  <c r="J268" i="114"/>
  <c r="K267" i="114"/>
  <c r="Z267" i="114" s="1"/>
  <c r="L267" i="114"/>
  <c r="G270" i="114"/>
  <c r="H269" i="114"/>
  <c r="S230" i="88"/>
  <c r="S231" i="88"/>
  <c r="E250" i="111"/>
  <c r="E251" i="111" s="1"/>
  <c r="L249" i="111"/>
  <c r="G163" i="113"/>
  <c r="C140" i="113" l="1"/>
  <c r="H140" i="113" s="1"/>
  <c r="B140" i="113" s="1"/>
  <c r="T140" i="113"/>
  <c r="L139" i="113"/>
  <c r="O139" i="113" s="1"/>
  <c r="P139" i="113" s="1"/>
  <c r="M138" i="113"/>
  <c r="O138" i="113"/>
  <c r="P138" i="113" s="1"/>
  <c r="Q138" i="113" s="1"/>
  <c r="L231" i="88"/>
  <c r="Q231" i="88" s="1"/>
  <c r="D252" i="93"/>
  <c r="E251" i="93"/>
  <c r="K232" i="88"/>
  <c r="E298" i="88"/>
  <c r="N298" i="88" s="1"/>
  <c r="T232" i="88"/>
  <c r="O261" i="88"/>
  <c r="P260" i="88"/>
  <c r="F233" i="88"/>
  <c r="I233" i="88"/>
  <c r="J233" i="88" s="1"/>
  <c r="M232" i="88"/>
  <c r="H232" i="88"/>
  <c r="L232" i="88" s="1"/>
  <c r="Q232" i="88" s="1"/>
  <c r="W266" i="114"/>
  <c r="X266" i="114" s="1"/>
  <c r="J269" i="114"/>
  <c r="L268" i="114"/>
  <c r="K268" i="114"/>
  <c r="Z268" i="114" s="1"/>
  <c r="Q267" i="114"/>
  <c r="N267" i="114"/>
  <c r="V267" i="114" s="1"/>
  <c r="Y267" i="114" s="1"/>
  <c r="H270" i="114"/>
  <c r="G271" i="114"/>
  <c r="F164" i="113"/>
  <c r="G164" i="113" s="1"/>
  <c r="K138" i="112"/>
  <c r="H283" i="112"/>
  <c r="L253" i="111"/>
  <c r="I140" i="113" l="1"/>
  <c r="I139" i="112"/>
  <c r="C141" i="113" s="1"/>
  <c r="M139" i="113"/>
  <c r="D253" i="93"/>
  <c r="E252" i="93"/>
  <c r="T233" i="88"/>
  <c r="F234" i="88"/>
  <c r="I234" i="88"/>
  <c r="J234" i="88" s="1"/>
  <c r="M233" i="88"/>
  <c r="H233" i="88"/>
  <c r="O262" i="88"/>
  <c r="P261" i="88"/>
  <c r="E299" i="88"/>
  <c r="N299" i="88" s="1"/>
  <c r="K233" i="88"/>
  <c r="W267" i="114"/>
  <c r="X267" i="114" s="1"/>
  <c r="S232" i="88"/>
  <c r="N268" i="114"/>
  <c r="V268" i="114" s="1"/>
  <c r="Y268" i="114" s="1"/>
  <c r="Q268" i="114"/>
  <c r="J270" i="114"/>
  <c r="K269" i="114"/>
  <c r="Z269" i="114" s="1"/>
  <c r="L269" i="114"/>
  <c r="G272" i="114"/>
  <c r="H271" i="114"/>
  <c r="J139" i="112"/>
  <c r="K139" i="112" s="1"/>
  <c r="I140" i="112" s="1"/>
  <c r="F165" i="113"/>
  <c r="Q139" i="113"/>
  <c r="D285" i="113"/>
  <c r="H288" i="112"/>
  <c r="J140" i="113" l="1"/>
  <c r="L140" i="113"/>
  <c r="H141" i="113"/>
  <c r="T141" i="113"/>
  <c r="T234" i="88"/>
  <c r="D254" i="93"/>
  <c r="E253" i="93"/>
  <c r="O263" i="88"/>
  <c r="P262" i="88"/>
  <c r="K234" i="88"/>
  <c r="E300" i="88"/>
  <c r="N300" i="88" s="1"/>
  <c r="L233" i="88"/>
  <c r="Q233" i="88" s="1"/>
  <c r="F235" i="88"/>
  <c r="M234" i="88"/>
  <c r="I235" i="88"/>
  <c r="J235" i="88" s="1"/>
  <c r="H234" i="88"/>
  <c r="W268" i="114"/>
  <c r="X268" i="114" s="1"/>
  <c r="K270" i="114"/>
  <c r="Z270" i="114" s="1"/>
  <c r="L270" i="114"/>
  <c r="J271" i="114"/>
  <c r="Q269" i="114"/>
  <c r="N269" i="114"/>
  <c r="V269" i="114" s="1"/>
  <c r="Y269" i="114" s="1"/>
  <c r="H272" i="114"/>
  <c r="G273" i="114"/>
  <c r="S234" i="88"/>
  <c r="S233" i="88"/>
  <c r="C142" i="113"/>
  <c r="J140" i="112"/>
  <c r="K140" i="112" s="1"/>
  <c r="I141" i="112" s="1"/>
  <c r="D299" i="113"/>
  <c r="G165" i="113"/>
  <c r="O140" i="113" l="1"/>
  <c r="P140" i="113" s="1"/>
  <c r="Q140" i="113" s="1"/>
  <c r="M140" i="113"/>
  <c r="C143" i="113"/>
  <c r="B141" i="113"/>
  <c r="I141" i="113"/>
  <c r="H142" i="113"/>
  <c r="B142" i="113" s="1"/>
  <c r="T142" i="113"/>
  <c r="T235" i="88"/>
  <c r="D255" i="93"/>
  <c r="E254" i="93"/>
  <c r="L234" i="88"/>
  <c r="Q234" i="88" s="1"/>
  <c r="E301" i="88"/>
  <c r="N301" i="88" s="1"/>
  <c r="I236" i="88"/>
  <c r="J236" i="88" s="1"/>
  <c r="F236" i="88"/>
  <c r="M235" i="88"/>
  <c r="H235" i="88"/>
  <c r="O264" i="88"/>
  <c r="P263" i="88"/>
  <c r="K235" i="88"/>
  <c r="W269" i="114"/>
  <c r="X269" i="114" s="1"/>
  <c r="K271" i="114"/>
  <c r="Z271" i="114" s="1"/>
  <c r="L271" i="114"/>
  <c r="J272" i="114"/>
  <c r="Q270" i="114"/>
  <c r="N270" i="114"/>
  <c r="V270" i="114" s="1"/>
  <c r="Y270" i="114" s="1"/>
  <c r="G274" i="114"/>
  <c r="H273" i="114"/>
  <c r="T236" i="88"/>
  <c r="F166" i="113"/>
  <c r="G166" i="113" s="1"/>
  <c r="J141" i="112" l="1"/>
  <c r="K141" i="112" s="1"/>
  <c r="I142" i="112" s="1"/>
  <c r="H143" i="113"/>
  <c r="B143" i="113" s="1"/>
  <c r="T143" i="113"/>
  <c r="J141" i="113"/>
  <c r="I142" i="113" s="1"/>
  <c r="J142" i="113" s="1"/>
  <c r="I143" i="113" s="1"/>
  <c r="L141" i="113"/>
  <c r="D256" i="93"/>
  <c r="E255" i="93"/>
  <c r="L235" i="88"/>
  <c r="Q235" i="88" s="1"/>
  <c r="K236" i="88"/>
  <c r="F237" i="88"/>
  <c r="M236" i="88"/>
  <c r="I237" i="88"/>
  <c r="J237" i="88" s="1"/>
  <c r="H236" i="88"/>
  <c r="O265" i="88"/>
  <c r="P264" i="88"/>
  <c r="E302" i="88"/>
  <c r="N302" i="88" s="1"/>
  <c r="W270" i="114"/>
  <c r="X270" i="114" s="1"/>
  <c r="J273" i="114"/>
  <c r="K272" i="114"/>
  <c r="Z272" i="114" s="1"/>
  <c r="L272" i="114"/>
  <c r="N271" i="114"/>
  <c r="V271" i="114" s="1"/>
  <c r="Y271" i="114" s="1"/>
  <c r="Q271" i="114"/>
  <c r="G275" i="114"/>
  <c r="H274" i="114"/>
  <c r="S235" i="88"/>
  <c r="T237" i="88"/>
  <c r="F167" i="113"/>
  <c r="G167" i="113" s="1"/>
  <c r="C144" i="113" l="1"/>
  <c r="J142" i="112"/>
  <c r="K142" i="112" s="1"/>
  <c r="I143" i="112" s="1"/>
  <c r="O141" i="113"/>
  <c r="P141" i="113" s="1"/>
  <c r="Q141" i="113" s="1"/>
  <c r="M141" i="113"/>
  <c r="L142" i="113"/>
  <c r="O142" i="113" s="1"/>
  <c r="D257" i="93"/>
  <c r="E256" i="93"/>
  <c r="K237" i="88"/>
  <c r="O266" i="88"/>
  <c r="P265" i="88"/>
  <c r="E303" i="88"/>
  <c r="N303" i="88" s="1"/>
  <c r="L236" i="88"/>
  <c r="Q236" i="88" s="1"/>
  <c r="I238" i="88"/>
  <c r="J238" i="88" s="1"/>
  <c r="M237" i="88"/>
  <c r="F238" i="88"/>
  <c r="H237" i="88"/>
  <c r="L237" i="88" s="1"/>
  <c r="Q237" i="88" s="1"/>
  <c r="Q272" i="114"/>
  <c r="N272" i="114"/>
  <c r="V272" i="114" s="1"/>
  <c r="Y272" i="114" s="1"/>
  <c r="W271" i="114"/>
  <c r="X271" i="114" s="1"/>
  <c r="J274" i="114"/>
  <c r="K273" i="114"/>
  <c r="Z273" i="114" s="1"/>
  <c r="L273" i="114"/>
  <c r="G276" i="114"/>
  <c r="H275" i="114"/>
  <c r="S236" i="88"/>
  <c r="L143" i="113"/>
  <c r="O143" i="113" s="1"/>
  <c r="F168" i="113"/>
  <c r="G168" i="113" s="1"/>
  <c r="J143" i="113"/>
  <c r="H144" i="113" l="1"/>
  <c r="B144" i="113" s="1"/>
  <c r="T144" i="113"/>
  <c r="C145" i="113"/>
  <c r="M142" i="113"/>
  <c r="M143" i="113" s="1"/>
  <c r="P142" i="113"/>
  <c r="P143" i="113" s="1"/>
  <c r="T238" i="88"/>
  <c r="D258" i="93"/>
  <c r="E257" i="93"/>
  <c r="K238" i="88"/>
  <c r="E304" i="88"/>
  <c r="N304" i="88" s="1"/>
  <c r="O267" i="88"/>
  <c r="P266" i="88"/>
  <c r="I239" i="88"/>
  <c r="J239" i="88" s="1"/>
  <c r="M238" i="88"/>
  <c r="F239" i="88"/>
  <c r="H238" i="88"/>
  <c r="W272" i="114"/>
  <c r="X272" i="114" s="1"/>
  <c r="L274" i="114"/>
  <c r="J275" i="114"/>
  <c r="K274" i="114"/>
  <c r="Z274" i="114" s="1"/>
  <c r="N273" i="114"/>
  <c r="V273" i="114" s="1"/>
  <c r="Y273" i="114" s="1"/>
  <c r="Q273" i="114"/>
  <c r="H276" i="114"/>
  <c r="G277" i="114"/>
  <c r="S237" i="88"/>
  <c r="J143" i="112"/>
  <c r="I144" i="113"/>
  <c r="J144" i="113" s="1"/>
  <c r="F169" i="113"/>
  <c r="G169" i="113" s="1"/>
  <c r="Q142" i="113"/>
  <c r="T145" i="113" l="1"/>
  <c r="H145" i="113"/>
  <c r="B145" i="113" s="1"/>
  <c r="D259" i="93"/>
  <c r="E258" i="93"/>
  <c r="T239" i="88"/>
  <c r="K239" i="88"/>
  <c r="M239" i="88"/>
  <c r="I240" i="88"/>
  <c r="J240" i="88" s="1"/>
  <c r="F240" i="88"/>
  <c r="H239" i="88"/>
  <c r="L239" i="88" s="1"/>
  <c r="Q239" i="88" s="1"/>
  <c r="O268" i="88"/>
  <c r="P267" i="88"/>
  <c r="E305" i="88"/>
  <c r="N305" i="88" s="1"/>
  <c r="L238" i="88"/>
  <c r="Q238" i="88" s="1"/>
  <c r="W273" i="114"/>
  <c r="X273" i="114" s="1"/>
  <c r="K275" i="114"/>
  <c r="Z275" i="114" s="1"/>
  <c r="L275" i="114"/>
  <c r="J276" i="114"/>
  <c r="Q274" i="114"/>
  <c r="N274" i="114"/>
  <c r="V274" i="114" s="1"/>
  <c r="Y274" i="114" s="1"/>
  <c r="G278" i="114"/>
  <c r="H277" i="114"/>
  <c r="T240" i="88"/>
  <c r="I145" i="113"/>
  <c r="J145" i="113" s="1"/>
  <c r="F170" i="113"/>
  <c r="Q143" i="113"/>
  <c r="K143" i="112"/>
  <c r="I144" i="112" s="1"/>
  <c r="L144" i="113"/>
  <c r="C146" i="113" l="1"/>
  <c r="D260" i="93"/>
  <c r="E259" i="93"/>
  <c r="K240" i="88"/>
  <c r="O269" i="88"/>
  <c r="P268" i="88"/>
  <c r="F241" i="88"/>
  <c r="M240" i="88"/>
  <c r="I241" i="88"/>
  <c r="J241" i="88" s="1"/>
  <c r="H240" i="88"/>
  <c r="E306" i="88"/>
  <c r="N306" i="88" s="1"/>
  <c r="W274" i="114"/>
  <c r="X274" i="114" s="1"/>
  <c r="J277" i="114"/>
  <c r="K276" i="114"/>
  <c r="Z276" i="114" s="1"/>
  <c r="L276" i="114"/>
  <c r="N275" i="114"/>
  <c r="V275" i="114" s="1"/>
  <c r="Y275" i="114" s="1"/>
  <c r="Q275" i="114"/>
  <c r="G279" i="114"/>
  <c r="H278" i="114"/>
  <c r="O144" i="113"/>
  <c r="P144" i="113" s="1"/>
  <c r="J144" i="112"/>
  <c r="M144" i="113"/>
  <c r="G170" i="113"/>
  <c r="L145" i="113"/>
  <c r="O145" i="113" s="1"/>
  <c r="T146" i="113" l="1"/>
  <c r="H146" i="113"/>
  <c r="B146" i="113" s="1"/>
  <c r="T241" i="88"/>
  <c r="L240" i="88"/>
  <c r="Q240" i="88" s="1"/>
  <c r="D261" i="93"/>
  <c r="E260" i="93"/>
  <c r="F242" i="88"/>
  <c r="I242" i="88"/>
  <c r="J242" i="88" s="1"/>
  <c r="M241" i="88"/>
  <c r="H241" i="88"/>
  <c r="K241" i="88"/>
  <c r="O270" i="88"/>
  <c r="P269" i="88"/>
  <c r="E307" i="88"/>
  <c r="N307" i="88" s="1"/>
  <c r="W275" i="114"/>
  <c r="X275" i="114" s="1"/>
  <c r="J278" i="114"/>
  <c r="K277" i="114"/>
  <c r="Z277" i="114" s="1"/>
  <c r="L277" i="114"/>
  <c r="N276" i="114"/>
  <c r="V276" i="114" s="1"/>
  <c r="Y276" i="114" s="1"/>
  <c r="Q276" i="114"/>
  <c r="H279" i="114"/>
  <c r="G280" i="114"/>
  <c r="K144" i="112"/>
  <c r="I145" i="112" s="1"/>
  <c r="Q144" i="113"/>
  <c r="P145" i="113"/>
  <c r="F171" i="113"/>
  <c r="G171" i="113" s="1"/>
  <c r="M145" i="113"/>
  <c r="I146" i="113" l="1"/>
  <c r="J146" i="113" s="1"/>
  <c r="C147" i="113"/>
  <c r="L146" i="113"/>
  <c r="M146" i="113" s="1"/>
  <c r="D262" i="93"/>
  <c r="E261" i="93"/>
  <c r="T242" i="88"/>
  <c r="O271" i="88"/>
  <c r="P270" i="88"/>
  <c r="K242" i="88"/>
  <c r="E308" i="88"/>
  <c r="N308" i="88" s="1"/>
  <c r="L241" i="88"/>
  <c r="Q241" i="88" s="1"/>
  <c r="F243" i="88"/>
  <c r="I243" i="88"/>
  <c r="J243" i="88" s="1"/>
  <c r="M242" i="88"/>
  <c r="H242" i="88"/>
  <c r="W276" i="114"/>
  <c r="X276" i="114" s="1"/>
  <c r="K278" i="114"/>
  <c r="Z278" i="114" s="1"/>
  <c r="L278" i="114"/>
  <c r="J279" i="114"/>
  <c r="Q277" i="114"/>
  <c r="N277" i="114"/>
  <c r="V277" i="114" s="1"/>
  <c r="Y277" i="114" s="1"/>
  <c r="G281" i="114"/>
  <c r="H280" i="114"/>
  <c r="F172" i="113"/>
  <c r="G172" i="113" s="1"/>
  <c r="Q145" i="113"/>
  <c r="J145" i="112"/>
  <c r="T147" i="113" l="1"/>
  <c r="H147" i="113"/>
  <c r="B147" i="113" s="1"/>
  <c r="I147" i="113"/>
  <c r="J147" i="113" s="1"/>
  <c r="O146" i="113"/>
  <c r="P146" i="113" s="1"/>
  <c r="D263" i="93"/>
  <c r="E262" i="93"/>
  <c r="L242" i="88"/>
  <c r="Q242" i="88" s="1"/>
  <c r="K243" i="88"/>
  <c r="T243" i="88"/>
  <c r="I244" i="88"/>
  <c r="J244" i="88" s="1"/>
  <c r="F244" i="88"/>
  <c r="M243" i="88"/>
  <c r="H243" i="88"/>
  <c r="O272" i="88"/>
  <c r="P271" i="88"/>
  <c r="E309" i="88"/>
  <c r="N309" i="88" s="1"/>
  <c r="W277" i="114"/>
  <c r="X277" i="114" s="1"/>
  <c r="L279" i="114"/>
  <c r="J280" i="114"/>
  <c r="K279" i="114"/>
  <c r="Z279" i="114" s="1"/>
  <c r="Q278" i="114"/>
  <c r="N278" i="114"/>
  <c r="V278" i="114" s="1"/>
  <c r="Y278" i="114" s="1"/>
  <c r="H281" i="114"/>
  <c r="G282" i="114"/>
  <c r="F173" i="113"/>
  <c r="G173" i="113" s="1"/>
  <c r="K145" i="112"/>
  <c r="I146" i="112" s="1"/>
  <c r="C148" i="113" l="1"/>
  <c r="L147" i="113"/>
  <c r="M147" i="113" s="1"/>
  <c r="T244" i="88"/>
  <c r="D264" i="93"/>
  <c r="E263" i="93"/>
  <c r="O273" i="88"/>
  <c r="P272" i="88"/>
  <c r="F245" i="88"/>
  <c r="I245" i="88"/>
  <c r="J245" i="88" s="1"/>
  <c r="M244" i="88"/>
  <c r="H244" i="88"/>
  <c r="E310" i="88"/>
  <c r="N310" i="88" s="1"/>
  <c r="L243" i="88"/>
  <c r="Q243" i="88" s="1"/>
  <c r="K244" i="88"/>
  <c r="W278" i="114"/>
  <c r="X278" i="114" s="1"/>
  <c r="Q279" i="114"/>
  <c r="N279" i="114"/>
  <c r="V279" i="114" s="1"/>
  <c r="Y279" i="114" s="1"/>
  <c r="L280" i="114"/>
  <c r="J281" i="114"/>
  <c r="K280" i="114"/>
  <c r="Z280" i="114" s="1"/>
  <c r="G283" i="114"/>
  <c r="H282" i="114"/>
  <c r="F174" i="113"/>
  <c r="Q146" i="113"/>
  <c r="T148" i="113" l="1"/>
  <c r="H148" i="113"/>
  <c r="B148" i="113" s="1"/>
  <c r="J146" i="112"/>
  <c r="K146" i="112" s="1"/>
  <c r="I147" i="112" s="1"/>
  <c r="O147" i="113"/>
  <c r="P147" i="113" s="1"/>
  <c r="D265" i="93"/>
  <c r="E264" i="93"/>
  <c r="T245" i="88"/>
  <c r="K245" i="88"/>
  <c r="E311" i="88"/>
  <c r="N311" i="88" s="1"/>
  <c r="O274" i="88"/>
  <c r="P273" i="88"/>
  <c r="L244" i="88"/>
  <c r="Q244" i="88" s="1"/>
  <c r="F246" i="88"/>
  <c r="I246" i="88"/>
  <c r="J246" i="88" s="1"/>
  <c r="M245" i="88"/>
  <c r="H245" i="88"/>
  <c r="L245" i="88" s="1"/>
  <c r="Q245" i="88" s="1"/>
  <c r="W279" i="114"/>
  <c r="X279" i="114" s="1"/>
  <c r="K281" i="114"/>
  <c r="Z281" i="114" s="1"/>
  <c r="J282" i="114"/>
  <c r="L281" i="114"/>
  <c r="Q280" i="114"/>
  <c r="N280" i="114"/>
  <c r="V280" i="114" s="1"/>
  <c r="Y280" i="114" s="1"/>
  <c r="G284" i="114"/>
  <c r="H283" i="114"/>
  <c r="G174" i="113"/>
  <c r="I148" i="113" l="1"/>
  <c r="J148" i="113" s="1"/>
  <c r="C149" i="113"/>
  <c r="J147" i="112"/>
  <c r="L148" i="113"/>
  <c r="O148" i="113" s="1"/>
  <c r="P148" i="113" s="1"/>
  <c r="D266" i="93"/>
  <c r="E265" i="93"/>
  <c r="K246" i="88"/>
  <c r="O275" i="88"/>
  <c r="P274" i="88"/>
  <c r="E312" i="88"/>
  <c r="N312" i="88" s="1"/>
  <c r="T246" i="88"/>
  <c r="F247" i="88"/>
  <c r="M246" i="88"/>
  <c r="I247" i="88"/>
  <c r="J247" i="88" s="1"/>
  <c r="H246" i="88"/>
  <c r="W280" i="114"/>
  <c r="X280" i="114" s="1"/>
  <c r="Q281" i="114"/>
  <c r="N281" i="114"/>
  <c r="V281" i="114" s="1"/>
  <c r="Y281" i="114" s="1"/>
  <c r="K282" i="114"/>
  <c r="Z282" i="114" s="1"/>
  <c r="J283" i="114"/>
  <c r="L282" i="114"/>
  <c r="G285" i="114"/>
  <c r="H284" i="114"/>
  <c r="T247" i="88"/>
  <c r="F175" i="113"/>
  <c r="G175" i="113" s="1"/>
  <c r="Q147" i="113"/>
  <c r="K147" i="112"/>
  <c r="I148" i="112" s="1"/>
  <c r="H149" i="113" l="1"/>
  <c r="T149" i="113"/>
  <c r="J148" i="112"/>
  <c r="K148" i="112" s="1"/>
  <c r="I149" i="112" s="1"/>
  <c r="M148" i="113"/>
  <c r="D267" i="93"/>
  <c r="E266" i="93"/>
  <c r="E313" i="88"/>
  <c r="N313" i="88" s="1"/>
  <c r="L246" i="88"/>
  <c r="Q246" i="88" s="1"/>
  <c r="F248" i="88"/>
  <c r="M247" i="88"/>
  <c r="I248" i="88"/>
  <c r="J248" i="88" s="1"/>
  <c r="H247" i="88"/>
  <c r="K247" i="88"/>
  <c r="O276" i="88"/>
  <c r="P275" i="88"/>
  <c r="W281" i="114"/>
  <c r="X281" i="114" s="1"/>
  <c r="K283" i="114"/>
  <c r="Z283" i="114" s="1"/>
  <c r="L283" i="114"/>
  <c r="J284" i="114"/>
  <c r="N282" i="114"/>
  <c r="V282" i="114" s="1"/>
  <c r="Y282" i="114" s="1"/>
  <c r="Q282" i="114"/>
  <c r="G286" i="114"/>
  <c r="H285" i="114"/>
  <c r="T248" i="88"/>
  <c r="F176" i="113"/>
  <c r="Q148" i="113"/>
  <c r="C151" i="113" l="1"/>
  <c r="C150" i="113"/>
  <c r="B149" i="113"/>
  <c r="I149" i="113"/>
  <c r="D268" i="93"/>
  <c r="E268" i="93" s="1"/>
  <c r="E267" i="93"/>
  <c r="L247" i="88"/>
  <c r="Q247" i="88" s="1"/>
  <c r="I249" i="88"/>
  <c r="J249" i="88" s="1"/>
  <c r="M248" i="88"/>
  <c r="F249" i="88"/>
  <c r="H248" i="88"/>
  <c r="K248" i="88"/>
  <c r="O277" i="88"/>
  <c r="P276" i="88"/>
  <c r="E314" i="88"/>
  <c r="N314" i="88" s="1"/>
  <c r="J285" i="114"/>
  <c r="K284" i="114"/>
  <c r="Z284" i="114" s="1"/>
  <c r="L284" i="114"/>
  <c r="N283" i="114"/>
  <c r="V283" i="114" s="1"/>
  <c r="Y283" i="114" s="1"/>
  <c r="Q283" i="114"/>
  <c r="W282" i="114"/>
  <c r="X282" i="114" s="1"/>
  <c r="G287" i="114"/>
  <c r="H286" i="114"/>
  <c r="G176" i="113"/>
  <c r="H151" i="113" l="1"/>
  <c r="B151" i="113" s="1"/>
  <c r="T151" i="113"/>
  <c r="T150" i="113"/>
  <c r="H150" i="113"/>
  <c r="B150" i="113" s="1"/>
  <c r="J149" i="112"/>
  <c r="K149" i="112" s="1"/>
  <c r="I150" i="112" s="1"/>
  <c r="J149" i="113"/>
  <c r="L149" i="113"/>
  <c r="T249" i="88"/>
  <c r="L248" i="88"/>
  <c r="Q248" i="88" s="1"/>
  <c r="K249" i="88"/>
  <c r="E315" i="88"/>
  <c r="N315" i="88" s="1"/>
  <c r="M249" i="88"/>
  <c r="F250" i="88"/>
  <c r="I250" i="88"/>
  <c r="J250" i="88" s="1"/>
  <c r="H249" i="88"/>
  <c r="L249" i="88" s="1"/>
  <c r="Q249" i="88" s="1"/>
  <c r="O278" i="88"/>
  <c r="P277" i="88"/>
  <c r="W283" i="114"/>
  <c r="X283" i="114" s="1"/>
  <c r="N284" i="114"/>
  <c r="V284" i="114" s="1"/>
  <c r="Y284" i="114" s="1"/>
  <c r="Q284" i="114"/>
  <c r="K285" i="114"/>
  <c r="Z285" i="114" s="1"/>
  <c r="L285" i="114"/>
  <c r="J286" i="114"/>
  <c r="G288" i="114"/>
  <c r="H287" i="114"/>
  <c r="F177" i="113"/>
  <c r="G177" i="113" s="1"/>
  <c r="M149" i="113" l="1"/>
  <c r="O149" i="113"/>
  <c r="P149" i="113" s="1"/>
  <c r="Q149" i="113" s="1"/>
  <c r="C152" i="113"/>
  <c r="I150" i="113"/>
  <c r="J150" i="113" s="1"/>
  <c r="I151" i="113" s="1"/>
  <c r="J151" i="113" s="1"/>
  <c r="T250" i="88"/>
  <c r="I251" i="88"/>
  <c r="J251" i="88" s="1"/>
  <c r="F251" i="88"/>
  <c r="M250" i="88"/>
  <c r="H250" i="88"/>
  <c r="E316" i="88"/>
  <c r="N316" i="88" s="1"/>
  <c r="O279" i="88"/>
  <c r="P278" i="88"/>
  <c r="K250" i="88"/>
  <c r="W284" i="114"/>
  <c r="X284" i="114" s="1"/>
  <c r="Q285" i="114"/>
  <c r="N285" i="114"/>
  <c r="V285" i="114" s="1"/>
  <c r="Y285" i="114" s="1"/>
  <c r="J287" i="114"/>
  <c r="K286" i="114"/>
  <c r="Z286" i="114" s="1"/>
  <c r="L286" i="114"/>
  <c r="G289" i="114"/>
  <c r="H288" i="114"/>
  <c r="T251" i="88"/>
  <c r="F178" i="113"/>
  <c r="T152" i="113" l="1"/>
  <c r="H152" i="113"/>
  <c r="B152" i="113" s="1"/>
  <c r="J150" i="112"/>
  <c r="K150" i="112" s="1"/>
  <c r="L151" i="113"/>
  <c r="O151" i="113" s="1"/>
  <c r="L150" i="113"/>
  <c r="O150" i="113" s="1"/>
  <c r="P150" i="113" s="1"/>
  <c r="Q150" i="113" s="1"/>
  <c r="I152" i="113"/>
  <c r="J152" i="113" s="1"/>
  <c r="E317" i="88"/>
  <c r="N317" i="88" s="1"/>
  <c r="I252" i="88"/>
  <c r="J252" i="88" s="1"/>
  <c r="F252" i="88"/>
  <c r="M251" i="88"/>
  <c r="H251" i="88"/>
  <c r="O280" i="88"/>
  <c r="P279" i="88"/>
  <c r="L250" i="88"/>
  <c r="Q250" i="88" s="1"/>
  <c r="K251" i="88"/>
  <c r="W285" i="114"/>
  <c r="X285" i="114" s="1"/>
  <c r="K287" i="114"/>
  <c r="Z287" i="114" s="1"/>
  <c r="L287" i="114"/>
  <c r="J288" i="114"/>
  <c r="Q286" i="114"/>
  <c r="N286" i="114"/>
  <c r="V286" i="114" s="1"/>
  <c r="Y286" i="114" s="1"/>
  <c r="G290" i="114"/>
  <c r="H289" i="114"/>
  <c r="T252" i="88"/>
  <c r="G178" i="113"/>
  <c r="M150" i="113" l="1"/>
  <c r="M151" i="113" s="1"/>
  <c r="I151" i="112"/>
  <c r="C153" i="113" s="1"/>
  <c r="H153" i="113" s="1"/>
  <c r="L152" i="113"/>
  <c r="O152" i="113" s="1"/>
  <c r="L251" i="88"/>
  <c r="Q251" i="88" s="1"/>
  <c r="K252" i="88"/>
  <c r="E318" i="88"/>
  <c r="O281" i="88"/>
  <c r="P280" i="88"/>
  <c r="I253" i="88"/>
  <c r="T253" i="88" s="1"/>
  <c r="F253" i="88"/>
  <c r="M252" i="88"/>
  <c r="H252" i="88"/>
  <c r="W286" i="114"/>
  <c r="X286" i="114" s="1"/>
  <c r="K288" i="114"/>
  <c r="Z288" i="114" s="1"/>
  <c r="L288" i="114"/>
  <c r="J289" i="114"/>
  <c r="Q287" i="114"/>
  <c r="N287" i="114"/>
  <c r="V287" i="114" s="1"/>
  <c r="Y287" i="114" s="1"/>
  <c r="H290" i="114"/>
  <c r="G291" i="114"/>
  <c r="F179" i="113"/>
  <c r="P151" i="113"/>
  <c r="J151" i="112" l="1"/>
  <c r="K151" i="112" s="1"/>
  <c r="B153" i="113"/>
  <c r="I153" i="113"/>
  <c r="J153" i="113" s="1"/>
  <c r="I152" i="112"/>
  <c r="J152" i="112" s="1"/>
  <c r="K152" i="112" s="1"/>
  <c r="M152" i="113"/>
  <c r="J253" i="88"/>
  <c r="K253" i="88" s="1"/>
  <c r="I254" i="88"/>
  <c r="F254" i="88"/>
  <c r="H253" i="88"/>
  <c r="O282" i="88"/>
  <c r="P281" i="88"/>
  <c r="L252" i="88"/>
  <c r="Q252" i="88" s="1"/>
  <c r="E319" i="88"/>
  <c r="W287" i="114"/>
  <c r="X287" i="114" s="1"/>
  <c r="L289" i="114"/>
  <c r="J290" i="114"/>
  <c r="K289" i="114"/>
  <c r="Z289" i="114" s="1"/>
  <c r="Q288" i="114"/>
  <c r="N288" i="114"/>
  <c r="V288" i="114" s="1"/>
  <c r="Y288" i="114" s="1"/>
  <c r="G292" i="114"/>
  <c r="H291" i="114"/>
  <c r="Q151" i="113"/>
  <c r="P152" i="113"/>
  <c r="L153" i="113"/>
  <c r="O153" i="113" s="1"/>
  <c r="G179" i="113"/>
  <c r="I153" i="112" l="1"/>
  <c r="C155" i="113" s="1"/>
  <c r="H155" i="113" s="1"/>
  <c r="B155" i="113" s="1"/>
  <c r="C154" i="113"/>
  <c r="H154" i="113" s="1"/>
  <c r="J254" i="88"/>
  <c r="M254" i="88" s="1"/>
  <c r="T254" i="88"/>
  <c r="M253" i="88"/>
  <c r="E320" i="88"/>
  <c r="L253" i="88"/>
  <c r="Q253" i="88" s="1"/>
  <c r="O283" i="88"/>
  <c r="P282" i="88"/>
  <c r="I255" i="88"/>
  <c r="F255" i="88"/>
  <c r="H254" i="88"/>
  <c r="W288" i="114"/>
  <c r="X288" i="114" s="1"/>
  <c r="L290" i="114"/>
  <c r="J291" i="114"/>
  <c r="K290" i="114"/>
  <c r="Z290" i="114" s="1"/>
  <c r="N289" i="114"/>
  <c r="V289" i="114" s="1"/>
  <c r="Y289" i="114" s="1"/>
  <c r="Q289" i="114"/>
  <c r="G293" i="114"/>
  <c r="H292" i="114"/>
  <c r="F180" i="113"/>
  <c r="G180" i="113" s="1"/>
  <c r="M153" i="113"/>
  <c r="Q152" i="113"/>
  <c r="P153" i="113"/>
  <c r="J153" i="112" l="1"/>
  <c r="B154" i="113"/>
  <c r="I154" i="113"/>
  <c r="J255" i="88"/>
  <c r="K254" i="88"/>
  <c r="L254" i="88" s="1"/>
  <c r="Q254" i="88" s="1"/>
  <c r="E321" i="88"/>
  <c r="T255" i="88"/>
  <c r="K255" i="88"/>
  <c r="O284" i="88"/>
  <c r="P283" i="88"/>
  <c r="I256" i="88"/>
  <c r="J256" i="88" s="1"/>
  <c r="F256" i="88"/>
  <c r="M255" i="88"/>
  <c r="H255" i="88"/>
  <c r="W289" i="114"/>
  <c r="X289" i="114" s="1"/>
  <c r="K291" i="114"/>
  <c r="Z291" i="114" s="1"/>
  <c r="L291" i="114"/>
  <c r="J292" i="114"/>
  <c r="Q290" i="114"/>
  <c r="N290" i="114"/>
  <c r="V290" i="114" s="1"/>
  <c r="Y290" i="114" s="1"/>
  <c r="G294" i="114"/>
  <c r="H293" i="114"/>
  <c r="T256" i="88"/>
  <c r="F181" i="113"/>
  <c r="G181" i="113" s="1"/>
  <c r="Q153" i="113"/>
  <c r="K153" i="112"/>
  <c r="I154" i="112" l="1"/>
  <c r="C156" i="113" s="1"/>
  <c r="H156" i="113" s="1"/>
  <c r="B156" i="113" s="1"/>
  <c r="J154" i="113"/>
  <c r="L154" i="113"/>
  <c r="L255" i="88"/>
  <c r="Q255" i="88" s="1"/>
  <c r="E322" i="88"/>
  <c r="M256" i="88"/>
  <c r="I257" i="88"/>
  <c r="J257" i="88" s="1"/>
  <c r="F257" i="88"/>
  <c r="H256" i="88"/>
  <c r="K256" i="88"/>
  <c r="O285" i="88"/>
  <c r="P284" i="88"/>
  <c r="W290" i="114"/>
  <c r="X290" i="114" s="1"/>
  <c r="J293" i="114"/>
  <c r="K292" i="114"/>
  <c r="Z292" i="114" s="1"/>
  <c r="L292" i="114"/>
  <c r="Q291" i="114"/>
  <c r="N291" i="114"/>
  <c r="V291" i="114" s="1"/>
  <c r="Y291" i="114" s="1"/>
  <c r="G295" i="114"/>
  <c r="H294" i="114"/>
  <c r="F182" i="113"/>
  <c r="O154" i="113" l="1"/>
  <c r="P154" i="113" s="1"/>
  <c r="M154" i="113"/>
  <c r="I155" i="113"/>
  <c r="L155" i="113" s="1"/>
  <c r="O155" i="113" s="1"/>
  <c r="J154" i="112"/>
  <c r="K154" i="112" s="1"/>
  <c r="T257" i="88"/>
  <c r="E323" i="88"/>
  <c r="F258" i="88"/>
  <c r="M257" i="88"/>
  <c r="I258" i="88"/>
  <c r="J258" i="88" s="1"/>
  <c r="H257" i="88"/>
  <c r="O286" i="88"/>
  <c r="P285" i="88"/>
  <c r="K257" i="88"/>
  <c r="L256" i="88"/>
  <c r="Q256" i="88" s="1"/>
  <c r="W291" i="114"/>
  <c r="X291" i="114" s="1"/>
  <c r="N292" i="114"/>
  <c r="V292" i="114" s="1"/>
  <c r="Y292" i="114" s="1"/>
  <c r="Q292" i="114"/>
  <c r="J294" i="114"/>
  <c r="K293" i="114"/>
  <c r="Z293" i="114" s="1"/>
  <c r="L293" i="114"/>
  <c r="H295" i="114"/>
  <c r="G296" i="114"/>
  <c r="G182" i="113"/>
  <c r="J155" i="113" l="1"/>
  <c r="I156" i="113" s="1"/>
  <c r="L156" i="113" s="1"/>
  <c r="I155" i="112"/>
  <c r="C157" i="113" s="1"/>
  <c r="H157" i="113" s="1"/>
  <c r="M155" i="113"/>
  <c r="P155" i="113"/>
  <c r="Q155" i="113" s="1"/>
  <c r="Q154" i="113"/>
  <c r="L257" i="88"/>
  <c r="Q257" i="88" s="1"/>
  <c r="E324" i="88"/>
  <c r="M258" i="88"/>
  <c r="I259" i="88"/>
  <c r="J259" i="88" s="1"/>
  <c r="F259" i="88"/>
  <c r="H258" i="88"/>
  <c r="O287" i="88"/>
  <c r="P286" i="88"/>
  <c r="K258" i="88"/>
  <c r="T258" i="88"/>
  <c r="W292" i="114"/>
  <c r="X292" i="114" s="1"/>
  <c r="J295" i="114"/>
  <c r="K294" i="114"/>
  <c r="Z294" i="114" s="1"/>
  <c r="L294" i="114"/>
  <c r="Q293" i="114"/>
  <c r="N293" i="114"/>
  <c r="V293" i="114" s="1"/>
  <c r="Y293" i="114" s="1"/>
  <c r="G297" i="114"/>
  <c r="H296" i="114"/>
  <c r="F183" i="113"/>
  <c r="G183" i="113" s="1"/>
  <c r="M156" i="113" l="1"/>
  <c r="O156" i="113"/>
  <c r="J156" i="113"/>
  <c r="I157" i="113" s="1"/>
  <c r="J157" i="113" s="1"/>
  <c r="P156" i="113"/>
  <c r="Q156" i="113" s="1"/>
  <c r="J155" i="112"/>
  <c r="K155" i="112" s="1"/>
  <c r="B157" i="113"/>
  <c r="E325" i="88"/>
  <c r="O288" i="88"/>
  <c r="P287" i="88"/>
  <c r="K259" i="88"/>
  <c r="F260" i="88"/>
  <c r="M259" i="88"/>
  <c r="I260" i="88"/>
  <c r="J260" i="88" s="1"/>
  <c r="H259" i="88"/>
  <c r="L259" i="88" s="1"/>
  <c r="Q259" i="88" s="1"/>
  <c r="T259" i="88"/>
  <c r="L258" i="88"/>
  <c r="Q258" i="88" s="1"/>
  <c r="W293" i="114"/>
  <c r="X293" i="114" s="1"/>
  <c r="Q294" i="114"/>
  <c r="N294" i="114"/>
  <c r="V294" i="114" s="1"/>
  <c r="Y294" i="114" s="1"/>
  <c r="L295" i="114"/>
  <c r="J296" i="114"/>
  <c r="K295" i="114"/>
  <c r="Z295" i="114" s="1"/>
  <c r="H297" i="114"/>
  <c r="G298" i="114"/>
  <c r="T260" i="88"/>
  <c r="F184" i="113"/>
  <c r="L157" i="113" l="1"/>
  <c r="O157" i="113" s="1"/>
  <c r="P157" i="113" s="1"/>
  <c r="Q157" i="113" s="1"/>
  <c r="I156" i="112"/>
  <c r="C158" i="113" s="1"/>
  <c r="H158" i="113" s="1"/>
  <c r="E326" i="88"/>
  <c r="M260" i="88"/>
  <c r="I261" i="88"/>
  <c r="J261" i="88" s="1"/>
  <c r="F261" i="88"/>
  <c r="H260" i="88"/>
  <c r="O289" i="88"/>
  <c r="P288" i="88"/>
  <c r="K260" i="88"/>
  <c r="W294" i="114"/>
  <c r="X294" i="114" s="1"/>
  <c r="K296" i="114"/>
  <c r="Z296" i="114" s="1"/>
  <c r="L296" i="114"/>
  <c r="J297" i="114"/>
  <c r="Q295" i="114"/>
  <c r="N295" i="114"/>
  <c r="V295" i="114" s="1"/>
  <c r="Y295" i="114" s="1"/>
  <c r="G299" i="114"/>
  <c r="H298" i="114"/>
  <c r="G184" i="113"/>
  <c r="M157" i="113" l="1"/>
  <c r="J156" i="112"/>
  <c r="K156" i="112" s="1"/>
  <c r="B158" i="113"/>
  <c r="I158" i="113"/>
  <c r="J158" i="113" s="1"/>
  <c r="E327" i="88"/>
  <c r="T261" i="88"/>
  <c r="O290" i="88"/>
  <c r="P289" i="88"/>
  <c r="F262" i="88"/>
  <c r="M261" i="88"/>
  <c r="I262" i="88"/>
  <c r="J262" i="88" s="1"/>
  <c r="H261" i="88"/>
  <c r="K261" i="88"/>
  <c r="L260" i="88"/>
  <c r="Q260" i="88" s="1"/>
  <c r="W295" i="114"/>
  <c r="X295" i="114" s="1"/>
  <c r="K297" i="114"/>
  <c r="Z297" i="114" s="1"/>
  <c r="L297" i="114"/>
  <c r="J298" i="114"/>
  <c r="N296" i="114"/>
  <c r="V296" i="114" s="1"/>
  <c r="Y296" i="114" s="1"/>
  <c r="Q296" i="114"/>
  <c r="H299" i="114"/>
  <c r="G300" i="114"/>
  <c r="F185" i="113"/>
  <c r="G185" i="113" s="1"/>
  <c r="L158" i="113" l="1"/>
  <c r="M158" i="113" s="1"/>
  <c r="I157" i="112"/>
  <c r="C159" i="113" s="1"/>
  <c r="H159" i="113" s="1"/>
  <c r="T262" i="88"/>
  <c r="E328" i="88"/>
  <c r="L261" i="88"/>
  <c r="Q261" i="88" s="1"/>
  <c r="M262" i="88"/>
  <c r="I263" i="88"/>
  <c r="J263" i="88" s="1"/>
  <c r="F263" i="88"/>
  <c r="H262" i="88"/>
  <c r="K262" i="88"/>
  <c r="O291" i="88"/>
  <c r="P290" i="88"/>
  <c r="W296" i="114"/>
  <c r="X296" i="114" s="1"/>
  <c r="J299" i="114"/>
  <c r="K298" i="114"/>
  <c r="Z298" i="114" s="1"/>
  <c r="L298" i="114"/>
  <c r="Q297" i="114"/>
  <c r="N297" i="114"/>
  <c r="V297" i="114" s="1"/>
  <c r="Y297" i="114" s="1"/>
  <c r="G301" i="114"/>
  <c r="H300" i="114"/>
  <c r="F186" i="113"/>
  <c r="O158" i="113" l="1"/>
  <c r="P158" i="113" s="1"/>
  <c r="Q158" i="113" s="1"/>
  <c r="J157" i="112"/>
  <c r="K157" i="112" s="1"/>
  <c r="I158" i="112" s="1"/>
  <c r="J158" i="112" s="1"/>
  <c r="I159" i="113"/>
  <c r="J159" i="113" s="1"/>
  <c r="B159" i="113"/>
  <c r="E329" i="88"/>
  <c r="T263" i="88"/>
  <c r="L262" i="88"/>
  <c r="Q262" i="88" s="1"/>
  <c r="F264" i="88"/>
  <c r="M263" i="88"/>
  <c r="I264" i="88"/>
  <c r="J264" i="88" s="1"/>
  <c r="H263" i="88"/>
  <c r="K263" i="88"/>
  <c r="O292" i="88"/>
  <c r="P291" i="88"/>
  <c r="W297" i="114"/>
  <c r="X297" i="114" s="1"/>
  <c r="Q298" i="114"/>
  <c r="N298" i="114"/>
  <c r="V298" i="114" s="1"/>
  <c r="Y298" i="114" s="1"/>
  <c r="L299" i="114"/>
  <c r="K299" i="114"/>
  <c r="Z299" i="114" s="1"/>
  <c r="J300" i="114"/>
  <c r="H301" i="114"/>
  <c r="G302" i="114"/>
  <c r="L159" i="113"/>
  <c r="O159" i="113" s="1"/>
  <c r="P159" i="113" s="1"/>
  <c r="G186" i="113"/>
  <c r="C160" i="113" l="1"/>
  <c r="H160" i="113" s="1"/>
  <c r="T264" i="88"/>
  <c r="E330" i="88"/>
  <c r="L263" i="88"/>
  <c r="Q263" i="88" s="1"/>
  <c r="K264" i="88"/>
  <c r="M264" i="88"/>
  <c r="I265" i="88"/>
  <c r="J265" i="88" s="1"/>
  <c r="F265" i="88"/>
  <c r="H264" i="88"/>
  <c r="O293" i="88"/>
  <c r="P292" i="88"/>
  <c r="W298" i="114"/>
  <c r="X298" i="114" s="1"/>
  <c r="J301" i="114"/>
  <c r="L300" i="114"/>
  <c r="K300" i="114"/>
  <c r="Z300" i="114" s="1"/>
  <c r="Q299" i="114"/>
  <c r="N299" i="114"/>
  <c r="V299" i="114" s="1"/>
  <c r="Y299" i="114" s="1"/>
  <c r="G303" i="114"/>
  <c r="H302" i="114"/>
  <c r="T265" i="88"/>
  <c r="Q159" i="113"/>
  <c r="F187" i="113"/>
  <c r="K158" i="112"/>
  <c r="M159" i="113"/>
  <c r="I159" i="112" l="1"/>
  <c r="C161" i="113" s="1"/>
  <c r="H161" i="113" s="1"/>
  <c r="B161" i="113" s="1"/>
  <c r="B160" i="113"/>
  <c r="I160" i="113"/>
  <c r="K265" i="88"/>
  <c r="O294" i="88"/>
  <c r="P293" i="88"/>
  <c r="I266" i="88"/>
  <c r="J266" i="88" s="1"/>
  <c r="F266" i="88"/>
  <c r="M265" i="88"/>
  <c r="H265" i="88"/>
  <c r="L264" i="88"/>
  <c r="Q264" i="88" s="1"/>
  <c r="W299" i="114"/>
  <c r="X299" i="114" s="1"/>
  <c r="Q300" i="114"/>
  <c r="N300" i="114"/>
  <c r="V300" i="114" s="1"/>
  <c r="Y300" i="114" s="1"/>
  <c r="L301" i="114"/>
  <c r="J302" i="114"/>
  <c r="K301" i="114"/>
  <c r="Z301" i="114" s="1"/>
  <c r="H303" i="114"/>
  <c r="G304" i="114"/>
  <c r="G187" i="113"/>
  <c r="J160" i="113" l="1"/>
  <c r="I161" i="113" s="1"/>
  <c r="J161" i="113" s="1"/>
  <c r="L160" i="113"/>
  <c r="J159" i="112"/>
  <c r="K159" i="112" s="1"/>
  <c r="T266" i="88"/>
  <c r="L265" i="88"/>
  <c r="Q265" i="88" s="1"/>
  <c r="K266" i="88"/>
  <c r="O295" i="88"/>
  <c r="P294" i="88"/>
  <c r="M266" i="88"/>
  <c r="I267" i="88"/>
  <c r="J267" i="88" s="1"/>
  <c r="F267" i="88"/>
  <c r="H266" i="88"/>
  <c r="W300" i="114"/>
  <c r="X300" i="114" s="1"/>
  <c r="K302" i="114"/>
  <c r="Z302" i="114" s="1"/>
  <c r="L302" i="114"/>
  <c r="J303" i="114"/>
  <c r="Q301" i="114"/>
  <c r="N301" i="114"/>
  <c r="V301" i="114" s="1"/>
  <c r="Y301" i="114" s="1"/>
  <c r="H304" i="114"/>
  <c r="G305" i="114"/>
  <c r="T267" i="88"/>
  <c r="F188" i="113"/>
  <c r="G188" i="113" s="1"/>
  <c r="L161" i="113" l="1"/>
  <c r="O160" i="113"/>
  <c r="P160" i="113" s="1"/>
  <c r="Q160" i="113" s="1"/>
  <c r="M160" i="113"/>
  <c r="I160" i="112"/>
  <c r="J160" i="112" s="1"/>
  <c r="K160" i="112" s="1"/>
  <c r="K267" i="88"/>
  <c r="I268" i="88"/>
  <c r="T268" i="88" s="1"/>
  <c r="F268" i="88"/>
  <c r="M267" i="88"/>
  <c r="H267" i="88"/>
  <c r="O296" i="88"/>
  <c r="P295" i="88"/>
  <c r="L266" i="88"/>
  <c r="Q266" i="88" s="1"/>
  <c r="W301" i="114"/>
  <c r="X301" i="114" s="1"/>
  <c r="L303" i="114"/>
  <c r="J304" i="114"/>
  <c r="K303" i="114"/>
  <c r="Z303" i="114" s="1"/>
  <c r="N302" i="114"/>
  <c r="V302" i="114" s="1"/>
  <c r="Y302" i="114" s="1"/>
  <c r="Q302" i="114"/>
  <c r="H305" i="114"/>
  <c r="G306" i="114"/>
  <c r="O161" i="113"/>
  <c r="F189" i="113"/>
  <c r="M161" i="113" l="1"/>
  <c r="P161" i="113"/>
  <c r="Q161" i="113" s="1"/>
  <c r="C162" i="113"/>
  <c r="H162" i="113" s="1"/>
  <c r="B162" i="113" s="1"/>
  <c r="I161" i="112"/>
  <c r="C163" i="113" s="1"/>
  <c r="H163" i="113" s="1"/>
  <c r="B163" i="113" s="1"/>
  <c r="O297" i="88"/>
  <c r="P296" i="88"/>
  <c r="I269" i="88"/>
  <c r="T269" i="88" s="1"/>
  <c r="F269" i="88"/>
  <c r="H268" i="88"/>
  <c r="L267" i="88"/>
  <c r="Q267" i="88" s="1"/>
  <c r="J268" i="88"/>
  <c r="W302" i="114"/>
  <c r="X302" i="114" s="1"/>
  <c r="J305" i="114"/>
  <c r="K304" i="114"/>
  <c r="Z304" i="114" s="1"/>
  <c r="L304" i="114"/>
  <c r="Q303" i="114"/>
  <c r="N303" i="114"/>
  <c r="V303" i="114" s="1"/>
  <c r="Y303" i="114" s="1"/>
  <c r="G307" i="114"/>
  <c r="H306" i="114"/>
  <c r="G189" i="113"/>
  <c r="I162" i="113" l="1"/>
  <c r="J162" i="113" s="1"/>
  <c r="I163" i="113" s="1"/>
  <c r="J163" i="113" s="1"/>
  <c r="J161" i="112"/>
  <c r="J269" i="88"/>
  <c r="M269" i="88" s="1"/>
  <c r="K268" i="88"/>
  <c r="L268" i="88" s="1"/>
  <c r="Q268" i="88" s="1"/>
  <c r="M268" i="88"/>
  <c r="I270" i="88"/>
  <c r="T270" i="88" s="1"/>
  <c r="F270" i="88"/>
  <c r="H269" i="88"/>
  <c r="O298" i="88"/>
  <c r="P297" i="88"/>
  <c r="W303" i="114"/>
  <c r="X303" i="114" s="1"/>
  <c r="Q304" i="114"/>
  <c r="N304" i="114"/>
  <c r="V304" i="114" s="1"/>
  <c r="Y304" i="114" s="1"/>
  <c r="J306" i="114"/>
  <c r="K305" i="114"/>
  <c r="Z305" i="114" s="1"/>
  <c r="L305" i="114"/>
  <c r="H307" i="114"/>
  <c r="G308" i="114"/>
  <c r="F190" i="113"/>
  <c r="G190" i="113" s="1"/>
  <c r="K161" i="112"/>
  <c r="I162" i="112" s="1"/>
  <c r="C164" i="113" s="1"/>
  <c r="H164" i="113" s="1"/>
  <c r="B164" i="113" s="1"/>
  <c r="L162" i="113" l="1"/>
  <c r="M162" i="113" s="1"/>
  <c r="L163" i="113"/>
  <c r="O163" i="113" s="1"/>
  <c r="I271" i="88"/>
  <c r="T271" i="88" s="1"/>
  <c r="F271" i="88"/>
  <c r="H270" i="88"/>
  <c r="O299" i="88"/>
  <c r="P298" i="88"/>
  <c r="J270" i="88"/>
  <c r="K269" i="88"/>
  <c r="L269" i="88" s="1"/>
  <c r="Q269" i="88" s="1"/>
  <c r="W304" i="114"/>
  <c r="X304" i="114" s="1"/>
  <c r="N305" i="114"/>
  <c r="V305" i="114" s="1"/>
  <c r="Y305" i="114" s="1"/>
  <c r="Q305" i="114"/>
  <c r="J307" i="114"/>
  <c r="K306" i="114"/>
  <c r="Z306" i="114" s="1"/>
  <c r="L306" i="114"/>
  <c r="G309" i="114"/>
  <c r="H308" i="114"/>
  <c r="J162" i="112"/>
  <c r="K162" i="112" s="1"/>
  <c r="I163" i="112" s="1"/>
  <c r="C165" i="113" s="1"/>
  <c r="H165" i="113" s="1"/>
  <c r="B165" i="113" s="1"/>
  <c r="F191" i="113"/>
  <c r="I164" i="113"/>
  <c r="J164" i="113" s="1"/>
  <c r="O162" i="113" l="1"/>
  <c r="P162" i="113" s="1"/>
  <c r="Q162" i="113" s="1"/>
  <c r="M163" i="113"/>
  <c r="J271" i="88"/>
  <c r="K270" i="88"/>
  <c r="L270" i="88" s="1"/>
  <c r="Q270" i="88" s="1"/>
  <c r="M270" i="88"/>
  <c r="O300" i="88"/>
  <c r="P299" i="88"/>
  <c r="M271" i="88"/>
  <c r="I272" i="88"/>
  <c r="T272" i="88" s="1"/>
  <c r="F272" i="88"/>
  <c r="H271" i="88"/>
  <c r="W305" i="114"/>
  <c r="X305" i="114" s="1"/>
  <c r="J308" i="114"/>
  <c r="K307" i="114"/>
  <c r="Z307" i="114" s="1"/>
  <c r="L307" i="114"/>
  <c r="N306" i="114"/>
  <c r="V306" i="114" s="1"/>
  <c r="Y306" i="114" s="1"/>
  <c r="Q306" i="114"/>
  <c r="H309" i="114"/>
  <c r="G310" i="114"/>
  <c r="L164" i="113"/>
  <c r="P163" i="113"/>
  <c r="I165" i="113"/>
  <c r="J163" i="112"/>
  <c r="G191" i="113"/>
  <c r="O301" i="88" l="1"/>
  <c r="P300" i="88"/>
  <c r="I273" i="88"/>
  <c r="T273" i="88" s="1"/>
  <c r="F273" i="88"/>
  <c r="H272" i="88"/>
  <c r="J272" i="88"/>
  <c r="K271" i="88"/>
  <c r="L271" i="88" s="1"/>
  <c r="Q271" i="88" s="1"/>
  <c r="W306" i="114"/>
  <c r="X306" i="114" s="1"/>
  <c r="N307" i="114"/>
  <c r="V307" i="114" s="1"/>
  <c r="Y307" i="114" s="1"/>
  <c r="Q307" i="114"/>
  <c r="K308" i="114"/>
  <c r="Z308" i="114" s="1"/>
  <c r="L308" i="114"/>
  <c r="J309" i="114"/>
  <c r="G311" i="114"/>
  <c r="H310" i="114"/>
  <c r="F192" i="113"/>
  <c r="G192" i="113" s="1"/>
  <c r="L165" i="113"/>
  <c r="O165" i="113" s="1"/>
  <c r="M164" i="113"/>
  <c r="K163" i="112"/>
  <c r="I164" i="112" s="1"/>
  <c r="C166" i="113" s="1"/>
  <c r="H166" i="113" s="1"/>
  <c r="B166" i="113" s="1"/>
  <c r="J165" i="113"/>
  <c r="Q163" i="113"/>
  <c r="O164" i="113"/>
  <c r="J273" i="88" l="1"/>
  <c r="K272" i="88"/>
  <c r="L272" i="88" s="1"/>
  <c r="Q272" i="88" s="1"/>
  <c r="I274" i="88"/>
  <c r="F274" i="88"/>
  <c r="M273" i="88"/>
  <c r="H273" i="88"/>
  <c r="O302" i="88"/>
  <c r="P301" i="88"/>
  <c r="M272" i="88"/>
  <c r="W307" i="114"/>
  <c r="X307" i="114" s="1"/>
  <c r="L309" i="114"/>
  <c r="J310" i="114"/>
  <c r="K309" i="114"/>
  <c r="Z309" i="114" s="1"/>
  <c r="Q308" i="114"/>
  <c r="N308" i="114"/>
  <c r="V308" i="114" s="1"/>
  <c r="Y308" i="114" s="1"/>
  <c r="G312" i="114"/>
  <c r="H311" i="114"/>
  <c r="T274" i="88"/>
  <c r="J164" i="112"/>
  <c r="K164" i="112" s="1"/>
  <c r="I165" i="112" s="1"/>
  <c r="C167" i="113" s="1"/>
  <c r="H167" i="113" s="1"/>
  <c r="B167" i="113" s="1"/>
  <c r="M165" i="113"/>
  <c r="P164" i="113"/>
  <c r="I166" i="113"/>
  <c r="J166" i="113" s="1"/>
  <c r="F193" i="113"/>
  <c r="G193" i="113" s="1"/>
  <c r="O303" i="88" l="1"/>
  <c r="P302" i="88"/>
  <c r="I275" i="88"/>
  <c r="T275" i="88" s="1"/>
  <c r="F275" i="88"/>
  <c r="H274" i="88"/>
  <c r="J274" i="88"/>
  <c r="K273" i="88"/>
  <c r="L273" i="88" s="1"/>
  <c r="Q273" i="88" s="1"/>
  <c r="W308" i="114"/>
  <c r="X308" i="114" s="1"/>
  <c r="Q309" i="114"/>
  <c r="N309" i="114"/>
  <c r="V309" i="114" s="1"/>
  <c r="Y309" i="114" s="1"/>
  <c r="K310" i="114"/>
  <c r="Z310" i="114" s="1"/>
  <c r="L310" i="114"/>
  <c r="J311" i="114"/>
  <c r="G313" i="114"/>
  <c r="H312" i="114"/>
  <c r="F194" i="113"/>
  <c r="G194" i="113" s="1"/>
  <c r="I167" i="113"/>
  <c r="J167" i="113" s="1"/>
  <c r="J165" i="112"/>
  <c r="L166" i="113"/>
  <c r="O166" i="113" s="1"/>
  <c r="Q164" i="113"/>
  <c r="P165" i="113"/>
  <c r="J275" i="88" l="1"/>
  <c r="K274" i="88"/>
  <c r="L274" i="88" s="1"/>
  <c r="Q274" i="88" s="1"/>
  <c r="I276" i="88"/>
  <c r="F276" i="88"/>
  <c r="M275" i="88"/>
  <c r="H275" i="88"/>
  <c r="O304" i="88"/>
  <c r="P303" i="88"/>
  <c r="M274" i="88"/>
  <c r="W309" i="114"/>
  <c r="X309" i="114" s="1"/>
  <c r="J312" i="114"/>
  <c r="K311" i="114"/>
  <c r="Z311" i="114" s="1"/>
  <c r="L311" i="114"/>
  <c r="N310" i="114"/>
  <c r="V310" i="114" s="1"/>
  <c r="Y310" i="114" s="1"/>
  <c r="Q310" i="114"/>
  <c r="G314" i="114"/>
  <c r="H313" i="114"/>
  <c r="T276" i="88"/>
  <c r="F195" i="113"/>
  <c r="L167" i="113"/>
  <c r="Q165" i="113"/>
  <c r="P166" i="113"/>
  <c r="M166" i="113"/>
  <c r="K165" i="112"/>
  <c r="I166" i="112" s="1"/>
  <c r="C168" i="113" s="1"/>
  <c r="H168" i="113" s="1"/>
  <c r="B168" i="113" s="1"/>
  <c r="O305" i="88" l="1"/>
  <c r="P304" i="88"/>
  <c r="I277" i="88"/>
  <c r="F277" i="88"/>
  <c r="H276" i="88"/>
  <c r="K275" i="88"/>
  <c r="L275" i="88"/>
  <c r="Q275" i="88" s="1"/>
  <c r="J276" i="88"/>
  <c r="W310" i="114"/>
  <c r="X310" i="114" s="1"/>
  <c r="Q311" i="114"/>
  <c r="N311" i="114"/>
  <c r="V311" i="114" s="1"/>
  <c r="Y311" i="114" s="1"/>
  <c r="L312" i="114"/>
  <c r="K312" i="114"/>
  <c r="Z312" i="114" s="1"/>
  <c r="J313" i="114"/>
  <c r="M167" i="113"/>
  <c r="H314" i="114"/>
  <c r="G315" i="114"/>
  <c r="J166" i="112"/>
  <c r="K166" i="112" s="1"/>
  <c r="I167" i="112" s="1"/>
  <c r="C169" i="113" s="1"/>
  <c r="H169" i="113" s="1"/>
  <c r="B169" i="113" s="1"/>
  <c r="I168" i="113"/>
  <c r="L168" i="113" s="1"/>
  <c r="Q166" i="113"/>
  <c r="O167" i="113"/>
  <c r="G195" i="113"/>
  <c r="P167" i="113" l="1"/>
  <c r="J277" i="88"/>
  <c r="M277" i="88" s="1"/>
  <c r="O306" i="88"/>
  <c r="P305" i="88"/>
  <c r="I278" i="88"/>
  <c r="F278" i="88"/>
  <c r="H277" i="88"/>
  <c r="T277" i="88"/>
  <c r="K276" i="88"/>
  <c r="L276" i="88" s="1"/>
  <c r="Q276" i="88" s="1"/>
  <c r="M276" i="88"/>
  <c r="W311" i="114"/>
  <c r="X311" i="114" s="1"/>
  <c r="N312" i="114"/>
  <c r="V312" i="114" s="1"/>
  <c r="Y312" i="114" s="1"/>
  <c r="Q312" i="114"/>
  <c r="J314" i="114"/>
  <c r="K313" i="114"/>
  <c r="Z313" i="114" s="1"/>
  <c r="L313" i="114"/>
  <c r="G316" i="114"/>
  <c r="H315" i="114"/>
  <c r="J168" i="113"/>
  <c r="I169" i="113" s="1"/>
  <c r="J169" i="113" s="1"/>
  <c r="Q167" i="113"/>
  <c r="F196" i="113"/>
  <c r="O168" i="113"/>
  <c r="P168" i="113" s="1"/>
  <c r="M168" i="113"/>
  <c r="J167" i="112"/>
  <c r="K277" i="88" l="1"/>
  <c r="L277" i="88" s="1"/>
  <c r="Q277" i="88" s="1"/>
  <c r="J278" i="88"/>
  <c r="M278" i="88" s="1"/>
  <c r="T278" i="88"/>
  <c r="O307" i="88"/>
  <c r="P306" i="88"/>
  <c r="F279" i="88"/>
  <c r="I279" i="88"/>
  <c r="H278" i="88"/>
  <c r="W312" i="114"/>
  <c r="X312" i="114" s="1"/>
  <c r="N313" i="114"/>
  <c r="V313" i="114" s="1"/>
  <c r="Y313" i="114" s="1"/>
  <c r="Q313" i="114"/>
  <c r="K314" i="114"/>
  <c r="Z314" i="114" s="1"/>
  <c r="L314" i="114"/>
  <c r="J315" i="114"/>
  <c r="H316" i="114"/>
  <c r="G317" i="114"/>
  <c r="Q168" i="113"/>
  <c r="K167" i="112"/>
  <c r="I168" i="112" s="1"/>
  <c r="C170" i="113" s="1"/>
  <c r="H170" i="113" s="1"/>
  <c r="B170" i="113" s="1"/>
  <c r="L169" i="113"/>
  <c r="G196" i="113"/>
  <c r="K278" i="88" l="1"/>
  <c r="J279" i="88"/>
  <c r="K279" i="88" s="1"/>
  <c r="T279" i="88"/>
  <c r="L278" i="88"/>
  <c r="Q278" i="88" s="1"/>
  <c r="F280" i="88"/>
  <c r="I280" i="88"/>
  <c r="H279" i="88"/>
  <c r="O308" i="88"/>
  <c r="P307" i="88"/>
  <c r="W313" i="114"/>
  <c r="X313" i="114" s="1"/>
  <c r="K315" i="114"/>
  <c r="Z315" i="114" s="1"/>
  <c r="L315" i="114"/>
  <c r="J316" i="114"/>
  <c r="N314" i="114"/>
  <c r="V314" i="114" s="1"/>
  <c r="Y314" i="114" s="1"/>
  <c r="Q314" i="114"/>
  <c r="H317" i="114"/>
  <c r="G318" i="114"/>
  <c r="I170" i="113"/>
  <c r="J170" i="113" s="1"/>
  <c r="F197" i="113"/>
  <c r="G197" i="113" s="1"/>
  <c r="M169" i="113"/>
  <c r="O169" i="113"/>
  <c r="P169" i="113" s="1"/>
  <c r="J168" i="112"/>
  <c r="J280" i="88" l="1"/>
  <c r="L279" i="88"/>
  <c r="Q279" i="88" s="1"/>
  <c r="M279" i="88"/>
  <c r="K280" i="88"/>
  <c r="O309" i="88"/>
  <c r="P308" i="88"/>
  <c r="T280" i="88"/>
  <c r="M280" i="88"/>
  <c r="I281" i="88"/>
  <c r="J281" i="88" s="1"/>
  <c r="F281" i="88"/>
  <c r="H280" i="88"/>
  <c r="W314" i="114"/>
  <c r="X314" i="114" s="1"/>
  <c r="J317" i="114"/>
  <c r="K316" i="114"/>
  <c r="Z316" i="114" s="1"/>
  <c r="L316" i="114"/>
  <c r="Q315" i="114"/>
  <c r="N315" i="114"/>
  <c r="V315" i="114" s="1"/>
  <c r="Y315" i="114" s="1"/>
  <c r="H318" i="114"/>
  <c r="G319" i="114"/>
  <c r="L170" i="113"/>
  <c r="O170" i="113" s="1"/>
  <c r="P170" i="113" s="1"/>
  <c r="T281" i="88"/>
  <c r="F198" i="113"/>
  <c r="K168" i="112"/>
  <c r="I169" i="112" s="1"/>
  <c r="C171" i="113" s="1"/>
  <c r="H171" i="113" s="1"/>
  <c r="Q169" i="113"/>
  <c r="L280" i="88" l="1"/>
  <c r="Q280" i="88" s="1"/>
  <c r="O310" i="88"/>
  <c r="P309" i="88"/>
  <c r="K281" i="88"/>
  <c r="I282" i="88"/>
  <c r="J282" i="88" s="1"/>
  <c r="F282" i="88"/>
  <c r="M281" i="88"/>
  <c r="H281" i="88"/>
  <c r="W315" i="114"/>
  <c r="X315" i="114" s="1"/>
  <c r="J318" i="114"/>
  <c r="L317" i="114"/>
  <c r="K317" i="114"/>
  <c r="Z317" i="114" s="1"/>
  <c r="N316" i="114"/>
  <c r="V316" i="114" s="1"/>
  <c r="Y316" i="114" s="1"/>
  <c r="Q316" i="114"/>
  <c r="G320" i="114"/>
  <c r="H319" i="114"/>
  <c r="M170" i="113"/>
  <c r="Q170" i="113"/>
  <c r="B171" i="113"/>
  <c r="I171" i="113"/>
  <c r="J169" i="112"/>
  <c r="G198" i="113"/>
  <c r="L281" i="88" l="1"/>
  <c r="Q281" i="88" s="1"/>
  <c r="K282" i="88"/>
  <c r="O311" i="88"/>
  <c r="P310" i="88"/>
  <c r="M282" i="88"/>
  <c r="I283" i="88"/>
  <c r="J283" i="88" s="1"/>
  <c r="F283" i="88"/>
  <c r="H282" i="88"/>
  <c r="T282" i="88"/>
  <c r="W316" i="114"/>
  <c r="X316" i="114" s="1"/>
  <c r="L318" i="114"/>
  <c r="J319" i="114"/>
  <c r="K318" i="114"/>
  <c r="Z318" i="114" s="1"/>
  <c r="Q317" i="114"/>
  <c r="N317" i="114"/>
  <c r="V317" i="114" s="1"/>
  <c r="Y317" i="114" s="1"/>
  <c r="H320" i="114"/>
  <c r="G321" i="114"/>
  <c r="T283" i="88"/>
  <c r="L171" i="113"/>
  <c r="O171" i="113" s="1"/>
  <c r="P171" i="113" s="1"/>
  <c r="F199" i="113"/>
  <c r="K169" i="112"/>
  <c r="I170" i="112" s="1"/>
  <c r="C172" i="113" s="1"/>
  <c r="H172" i="113" s="1"/>
  <c r="B172" i="113" s="1"/>
  <c r="J171" i="113"/>
  <c r="L282" i="88" l="1"/>
  <c r="Q282" i="88" s="1"/>
  <c r="K283" i="88"/>
  <c r="O312" i="88"/>
  <c r="P311" i="88"/>
  <c r="I284" i="88"/>
  <c r="J284" i="88" s="1"/>
  <c r="F284" i="88"/>
  <c r="M283" i="88"/>
  <c r="H283" i="88"/>
  <c r="L283" i="88" s="1"/>
  <c r="Q283" i="88" s="1"/>
  <c r="W317" i="114"/>
  <c r="X317" i="114" s="1"/>
  <c r="N318" i="114"/>
  <c r="V318" i="114" s="1"/>
  <c r="Y318" i="114" s="1"/>
  <c r="Q318" i="114"/>
  <c r="J320" i="114"/>
  <c r="L319" i="114"/>
  <c r="K319" i="114"/>
  <c r="Z319" i="114" s="1"/>
  <c r="G322" i="114"/>
  <c r="H321" i="114"/>
  <c r="Q171" i="113"/>
  <c r="J170" i="112"/>
  <c r="I172" i="113"/>
  <c r="J172" i="113" s="1"/>
  <c r="G199" i="113"/>
  <c r="M171" i="113"/>
  <c r="K284" i="88" l="1"/>
  <c r="O313" i="88"/>
  <c r="P312" i="88"/>
  <c r="T284" i="88"/>
  <c r="M284" i="88"/>
  <c r="I285" i="88"/>
  <c r="J285" i="88" s="1"/>
  <c r="F285" i="88"/>
  <c r="H284" i="88"/>
  <c r="W318" i="114"/>
  <c r="X318" i="114" s="1"/>
  <c r="N319" i="114"/>
  <c r="V319" i="114" s="1"/>
  <c r="Y319" i="114" s="1"/>
  <c r="Q319" i="114"/>
  <c r="K320" i="114"/>
  <c r="Z320" i="114" s="1"/>
  <c r="L320" i="114"/>
  <c r="J321" i="114"/>
  <c r="G323" i="114"/>
  <c r="H322" i="114"/>
  <c r="F200" i="113"/>
  <c r="G200" i="113" s="1"/>
  <c r="L172" i="113"/>
  <c r="O172" i="113" s="1"/>
  <c r="P172" i="113" s="1"/>
  <c r="K170" i="112"/>
  <c r="I171" i="112" s="1"/>
  <c r="C173" i="113" s="1"/>
  <c r="H173" i="113" s="1"/>
  <c r="B173" i="113" s="1"/>
  <c r="T285" i="88" l="1"/>
  <c r="K285" i="88"/>
  <c r="F286" i="88"/>
  <c r="M285" i="88"/>
  <c r="I286" i="88"/>
  <c r="J286" i="88" s="1"/>
  <c r="H285" i="88"/>
  <c r="L285" i="88" s="1"/>
  <c r="Q285" i="88" s="1"/>
  <c r="L284" i="88"/>
  <c r="Q284" i="88" s="1"/>
  <c r="O314" i="88"/>
  <c r="P313" i="88"/>
  <c r="W319" i="114"/>
  <c r="X319" i="114" s="1"/>
  <c r="K321" i="114"/>
  <c r="Z321" i="114" s="1"/>
  <c r="L321" i="114"/>
  <c r="J322" i="114"/>
  <c r="Q320" i="114"/>
  <c r="N320" i="114"/>
  <c r="V320" i="114" s="1"/>
  <c r="Y320" i="114" s="1"/>
  <c r="H323" i="114"/>
  <c r="G324" i="114"/>
  <c r="F201" i="113"/>
  <c r="G201" i="113" s="1"/>
  <c r="I173" i="113"/>
  <c r="J173" i="113" s="1"/>
  <c r="J171" i="112"/>
  <c r="Q172" i="113"/>
  <c r="M172" i="113"/>
  <c r="T286" i="88" l="1"/>
  <c r="O315" i="88"/>
  <c r="P314" i="88"/>
  <c r="M286" i="88"/>
  <c r="I287" i="88"/>
  <c r="J287" i="88" s="1"/>
  <c r="F287" i="88"/>
  <c r="H286" i="88"/>
  <c r="K286" i="88"/>
  <c r="W320" i="114"/>
  <c r="X320" i="114" s="1"/>
  <c r="J323" i="114"/>
  <c r="K322" i="114"/>
  <c r="Z322" i="114" s="1"/>
  <c r="L322" i="114"/>
  <c r="N321" i="114"/>
  <c r="V321" i="114" s="1"/>
  <c r="Y321" i="114" s="1"/>
  <c r="Q321" i="114"/>
  <c r="H324" i="114"/>
  <c r="G325" i="114"/>
  <c r="T287" i="88"/>
  <c r="F202" i="113"/>
  <c r="G202" i="113" s="1"/>
  <c r="L173" i="113"/>
  <c r="O173" i="113" s="1"/>
  <c r="P173" i="113" s="1"/>
  <c r="K171" i="112"/>
  <c r="I172" i="112" s="1"/>
  <c r="C174" i="113" s="1"/>
  <c r="H174" i="113" s="1"/>
  <c r="B174" i="113" s="1"/>
  <c r="F288" i="88" l="1"/>
  <c r="M287" i="88"/>
  <c r="I288" i="88"/>
  <c r="J288" i="88" s="1"/>
  <c r="H287" i="88"/>
  <c r="K287" i="88"/>
  <c r="L286" i="88"/>
  <c r="Q286" i="88" s="1"/>
  <c r="O316" i="88"/>
  <c r="P315" i="88"/>
  <c r="W321" i="114"/>
  <c r="X321" i="114" s="1"/>
  <c r="J324" i="114"/>
  <c r="L323" i="114"/>
  <c r="K323" i="114"/>
  <c r="Z323" i="114" s="1"/>
  <c r="Q322" i="114"/>
  <c r="N322" i="114"/>
  <c r="V322" i="114" s="1"/>
  <c r="Y322" i="114" s="1"/>
  <c r="G326" i="114"/>
  <c r="H325" i="114"/>
  <c r="Q173" i="113"/>
  <c r="F203" i="113"/>
  <c r="J172" i="112"/>
  <c r="I174" i="113"/>
  <c r="J174" i="113" s="1"/>
  <c r="M173" i="113"/>
  <c r="K288" i="88" l="1"/>
  <c r="O317" i="88"/>
  <c r="N318" i="88" s="1"/>
  <c r="P316" i="88"/>
  <c r="T288" i="88"/>
  <c r="L287" i="88"/>
  <c r="Q287" i="88" s="1"/>
  <c r="M288" i="88"/>
  <c r="I289" i="88"/>
  <c r="J289" i="88" s="1"/>
  <c r="F289" i="88"/>
  <c r="H288" i="88"/>
  <c r="W322" i="114"/>
  <c r="X322" i="114" s="1"/>
  <c r="K324" i="114"/>
  <c r="Z324" i="114" s="1"/>
  <c r="L324" i="114"/>
  <c r="J325" i="114"/>
  <c r="Q323" i="114"/>
  <c r="N323" i="114"/>
  <c r="V323" i="114" s="1"/>
  <c r="Y323" i="114" s="1"/>
  <c r="G327" i="114"/>
  <c r="H326" i="114"/>
  <c r="K172" i="112"/>
  <c r="I173" i="112" s="1"/>
  <c r="C175" i="113" s="1"/>
  <c r="H175" i="113" s="1"/>
  <c r="B175" i="113" s="1"/>
  <c r="L174" i="113"/>
  <c r="O174" i="113" s="1"/>
  <c r="P174" i="113" s="1"/>
  <c r="G203" i="113"/>
  <c r="T289" i="88" l="1"/>
  <c r="K289" i="88"/>
  <c r="F290" i="88"/>
  <c r="M289" i="88"/>
  <c r="I290" i="88"/>
  <c r="J290" i="88" s="1"/>
  <c r="H289" i="88"/>
  <c r="L289" i="88" s="1"/>
  <c r="Q289" i="88" s="1"/>
  <c r="L288" i="88"/>
  <c r="Q288" i="88" s="1"/>
  <c r="O318" i="88"/>
  <c r="P317" i="88"/>
  <c r="W323" i="114"/>
  <c r="X323" i="114" s="1"/>
  <c r="K325" i="114"/>
  <c r="Z325" i="114" s="1"/>
  <c r="L325" i="114"/>
  <c r="J326" i="114"/>
  <c r="Q324" i="114"/>
  <c r="N324" i="114"/>
  <c r="V324" i="114" s="1"/>
  <c r="Y324" i="114" s="1"/>
  <c r="H327" i="114"/>
  <c r="G328" i="114"/>
  <c r="I175" i="113"/>
  <c r="J175" i="113" s="1"/>
  <c r="F204" i="113"/>
  <c r="G204" i="113" s="1"/>
  <c r="Q174" i="113"/>
  <c r="M174" i="113"/>
  <c r="J173" i="112"/>
  <c r="T290" i="88" l="1"/>
  <c r="O319" i="88"/>
  <c r="P318" i="88"/>
  <c r="M290" i="88"/>
  <c r="I291" i="88"/>
  <c r="J291" i="88" s="1"/>
  <c r="F291" i="88"/>
  <c r="H290" i="88"/>
  <c r="K290" i="88"/>
  <c r="W324" i="114"/>
  <c r="X324" i="114" s="1"/>
  <c r="J327" i="114"/>
  <c r="K326" i="114"/>
  <c r="Z326" i="114" s="1"/>
  <c r="L326" i="114"/>
  <c r="Q325" i="114"/>
  <c r="N325" i="114"/>
  <c r="V325" i="114" s="1"/>
  <c r="Y325" i="114" s="1"/>
  <c r="H328" i="114"/>
  <c r="G329" i="114"/>
  <c r="T291" i="88"/>
  <c r="L175" i="113"/>
  <c r="O175" i="113" s="1"/>
  <c r="F205" i="113"/>
  <c r="K173" i="112"/>
  <c r="I174" i="112" s="1"/>
  <c r="C176" i="113" s="1"/>
  <c r="H176" i="113" s="1"/>
  <c r="P175" i="113" l="1"/>
  <c r="Q175" i="113" s="1"/>
  <c r="D35" i="162" s="1"/>
  <c r="D36" i="162" s="1"/>
  <c r="E19" i="159" s="1"/>
  <c r="R175" i="113"/>
  <c r="M291" i="88"/>
  <c r="I292" i="88"/>
  <c r="J292" i="88" s="1"/>
  <c r="F292" i="88"/>
  <c r="H291" i="88"/>
  <c r="O320" i="88"/>
  <c r="P319" i="88"/>
  <c r="K291" i="88"/>
  <c r="L290" i="88"/>
  <c r="Q290" i="88" s="1"/>
  <c r="W325" i="114"/>
  <c r="X325" i="114" s="1"/>
  <c r="L327" i="114"/>
  <c r="J328" i="114"/>
  <c r="K327" i="114"/>
  <c r="Z327" i="114" s="1"/>
  <c r="Q326" i="114"/>
  <c r="N326" i="114"/>
  <c r="V326" i="114" s="1"/>
  <c r="Y326" i="114" s="1"/>
  <c r="H329" i="114"/>
  <c r="G330" i="114"/>
  <c r="M175" i="113"/>
  <c r="J174" i="112"/>
  <c r="K174" i="112" s="1"/>
  <c r="I175" i="112" s="1"/>
  <c r="C177" i="113" s="1"/>
  <c r="H177" i="113" s="1"/>
  <c r="B177" i="113" s="1"/>
  <c r="B176" i="113"/>
  <c r="I176" i="113"/>
  <c r="J176" i="113" s="1"/>
  <c r="G205" i="113"/>
  <c r="K292" i="88" l="1"/>
  <c r="M292" i="88"/>
  <c r="I293" i="88"/>
  <c r="J293" i="88" s="1"/>
  <c r="F293" i="88"/>
  <c r="H292" i="88"/>
  <c r="L292" i="88" s="1"/>
  <c r="Q292" i="88" s="1"/>
  <c r="O321" i="88"/>
  <c r="P320" i="88"/>
  <c r="L291" i="88"/>
  <c r="Q291" i="88" s="1"/>
  <c r="T292" i="88"/>
  <c r="W326" i="114"/>
  <c r="X326" i="114" s="1"/>
  <c r="Q327" i="114"/>
  <c r="N327" i="114"/>
  <c r="V327" i="114" s="1"/>
  <c r="Y327" i="114" s="1"/>
  <c r="L328" i="114"/>
  <c r="J329" i="114"/>
  <c r="K328" i="114"/>
  <c r="Z328" i="114" s="1"/>
  <c r="H330" i="114"/>
  <c r="G331" i="114"/>
  <c r="J175" i="112"/>
  <c r="K175" i="112" s="1"/>
  <c r="I176" i="112" s="1"/>
  <c r="C178" i="113" s="1"/>
  <c r="H178" i="113" s="1"/>
  <c r="B178" i="113" s="1"/>
  <c r="I177" i="113"/>
  <c r="F206" i="113"/>
  <c r="L176" i="113"/>
  <c r="O176" i="113" s="1"/>
  <c r="P176" i="113" s="1"/>
  <c r="O322" i="88" l="1"/>
  <c r="P321" i="88"/>
  <c r="K293" i="88"/>
  <c r="T293" i="88"/>
  <c r="I294" i="88"/>
  <c r="J294" i="88" s="1"/>
  <c r="F294" i="88"/>
  <c r="M293" i="88"/>
  <c r="H293" i="88"/>
  <c r="W327" i="114"/>
  <c r="X327" i="114" s="1"/>
  <c r="L329" i="114"/>
  <c r="K329" i="114"/>
  <c r="Z329" i="114" s="1"/>
  <c r="J330" i="114"/>
  <c r="Q328" i="114"/>
  <c r="N328" i="114"/>
  <c r="V328" i="114" s="1"/>
  <c r="Y328" i="114" s="1"/>
  <c r="G332" i="114"/>
  <c r="H331" i="114"/>
  <c r="T294" i="88"/>
  <c r="Q176" i="113"/>
  <c r="L177" i="113"/>
  <c r="M176" i="113"/>
  <c r="J176" i="112"/>
  <c r="G206" i="113"/>
  <c r="J177" i="113"/>
  <c r="F295" i="88" l="1"/>
  <c r="M294" i="88"/>
  <c r="I295" i="88"/>
  <c r="J295" i="88" s="1"/>
  <c r="H294" i="88"/>
  <c r="L293" i="88"/>
  <c r="Q293" i="88" s="1"/>
  <c r="K294" i="88"/>
  <c r="O323" i="88"/>
  <c r="P322" i="88"/>
  <c r="W328" i="114"/>
  <c r="X328" i="114" s="1"/>
  <c r="Q329" i="114"/>
  <c r="N329" i="114"/>
  <c r="V329" i="114" s="1"/>
  <c r="Y329" i="114" s="1"/>
  <c r="J331" i="114"/>
  <c r="K330" i="114"/>
  <c r="Z330" i="114" s="1"/>
  <c r="L330" i="114"/>
  <c r="H332" i="114"/>
  <c r="G333" i="114"/>
  <c r="M177" i="113"/>
  <c r="F207" i="113"/>
  <c r="G207" i="113" s="1"/>
  <c r="I178" i="113"/>
  <c r="J178" i="113" s="1"/>
  <c r="K176" i="112"/>
  <c r="I177" i="112" s="1"/>
  <c r="C179" i="113" s="1"/>
  <c r="H179" i="113" s="1"/>
  <c r="B179" i="113" s="1"/>
  <c r="O177" i="113"/>
  <c r="P177" i="113" s="1"/>
  <c r="T295" i="88" l="1"/>
  <c r="K295" i="88"/>
  <c r="O324" i="88"/>
  <c r="P323" i="88"/>
  <c r="L294" i="88"/>
  <c r="Q294" i="88" s="1"/>
  <c r="F296" i="88"/>
  <c r="M295" i="88"/>
  <c r="I296" i="88"/>
  <c r="J296" i="88" s="1"/>
  <c r="H295" i="88"/>
  <c r="W329" i="114"/>
  <c r="X329" i="114" s="1"/>
  <c r="L331" i="114"/>
  <c r="J332" i="114"/>
  <c r="K331" i="114"/>
  <c r="Z331" i="114" s="1"/>
  <c r="N330" i="114"/>
  <c r="V330" i="114" s="1"/>
  <c r="Y330" i="114" s="1"/>
  <c r="Q330" i="114"/>
  <c r="G334" i="114"/>
  <c r="H333" i="114"/>
  <c r="I179" i="113"/>
  <c r="J179" i="113" s="1"/>
  <c r="Q177" i="113"/>
  <c r="J177" i="112"/>
  <c r="L178" i="113"/>
  <c r="O178" i="113" s="1"/>
  <c r="P178" i="113" s="1"/>
  <c r="F208" i="113"/>
  <c r="G208" i="113" s="1"/>
  <c r="T296" i="88" l="1"/>
  <c r="L295" i="88"/>
  <c r="Q295" i="88" s="1"/>
  <c r="O325" i="88"/>
  <c r="P324" i="88"/>
  <c r="M296" i="88"/>
  <c r="I297" i="88"/>
  <c r="J297" i="88" s="1"/>
  <c r="F297" i="88"/>
  <c r="H296" i="88"/>
  <c r="K296" i="88"/>
  <c r="W330" i="114"/>
  <c r="X330" i="114" s="1"/>
  <c r="J333" i="114"/>
  <c r="K332" i="114"/>
  <c r="Z332" i="114" s="1"/>
  <c r="L332" i="114"/>
  <c r="N331" i="114"/>
  <c r="V331" i="114" s="1"/>
  <c r="Y331" i="114" s="1"/>
  <c r="Q331" i="114"/>
  <c r="G335" i="114"/>
  <c r="H334" i="114"/>
  <c r="T297" i="88"/>
  <c r="Q178" i="113"/>
  <c r="F209" i="113"/>
  <c r="M178" i="113"/>
  <c r="K177" i="112"/>
  <c r="I178" i="112" s="1"/>
  <c r="C180" i="113" s="1"/>
  <c r="H180" i="113" s="1"/>
  <c r="B180" i="113" s="1"/>
  <c r="L179" i="113"/>
  <c r="O179" i="113" s="1"/>
  <c r="P179" i="113" s="1"/>
  <c r="L296" i="88" l="1"/>
  <c r="Q296" i="88" s="1"/>
  <c r="K297" i="88"/>
  <c r="M297" i="88"/>
  <c r="I298" i="88"/>
  <c r="J298" i="88" s="1"/>
  <c r="F298" i="88"/>
  <c r="H297" i="88"/>
  <c r="L297" i="88" s="1"/>
  <c r="Q297" i="88" s="1"/>
  <c r="O326" i="88"/>
  <c r="P325" i="88"/>
  <c r="W331" i="114"/>
  <c r="X331" i="114" s="1"/>
  <c r="N332" i="114"/>
  <c r="V332" i="114" s="1"/>
  <c r="Y332" i="114" s="1"/>
  <c r="Q332" i="114"/>
  <c r="L333" i="114"/>
  <c r="J334" i="114"/>
  <c r="K333" i="114"/>
  <c r="Z333" i="114" s="1"/>
  <c r="G336" i="114"/>
  <c r="H335" i="114"/>
  <c r="J178" i="112"/>
  <c r="K178" i="112" s="1"/>
  <c r="I179" i="112" s="1"/>
  <c r="C181" i="113" s="1"/>
  <c r="H181" i="113" s="1"/>
  <c r="B181" i="113" s="1"/>
  <c r="Q179" i="113"/>
  <c r="M179" i="113"/>
  <c r="G209" i="113"/>
  <c r="I180" i="113"/>
  <c r="T298" i="88" l="1"/>
  <c r="M298" i="88"/>
  <c r="I299" i="88"/>
  <c r="J299" i="88" s="1"/>
  <c r="F299" i="88"/>
  <c r="H298" i="88"/>
  <c r="O327" i="88"/>
  <c r="P326" i="88"/>
  <c r="K298" i="88"/>
  <c r="W332" i="114"/>
  <c r="X332" i="114" s="1"/>
  <c r="L334" i="114"/>
  <c r="J335" i="114"/>
  <c r="K334" i="114"/>
  <c r="Z334" i="114" s="1"/>
  <c r="N333" i="114"/>
  <c r="V333" i="114" s="1"/>
  <c r="Y333" i="114" s="1"/>
  <c r="Q333" i="114"/>
  <c r="G337" i="114"/>
  <c r="H336" i="114"/>
  <c r="T299" i="88"/>
  <c r="F210" i="113"/>
  <c r="G210" i="113" s="1"/>
  <c r="L180" i="113"/>
  <c r="M180" i="113" s="1"/>
  <c r="J180" i="113"/>
  <c r="J179" i="112"/>
  <c r="M299" i="88" l="1"/>
  <c r="I300" i="88"/>
  <c r="J300" i="88" s="1"/>
  <c r="F300" i="88"/>
  <c r="H299" i="88"/>
  <c r="O328" i="88"/>
  <c r="P327" i="88"/>
  <c r="K299" i="88"/>
  <c r="L298" i="88"/>
  <c r="Q298" i="88" s="1"/>
  <c r="W333" i="114"/>
  <c r="X333" i="114" s="1"/>
  <c r="K335" i="114"/>
  <c r="Z335" i="114" s="1"/>
  <c r="L335" i="114"/>
  <c r="J336" i="114"/>
  <c r="N334" i="114"/>
  <c r="V334" i="114" s="1"/>
  <c r="Y334" i="114" s="1"/>
  <c r="Q334" i="114"/>
  <c r="H337" i="114"/>
  <c r="G338" i="114"/>
  <c r="F211" i="113"/>
  <c r="I181" i="113"/>
  <c r="K179" i="112"/>
  <c r="I180" i="112" s="1"/>
  <c r="C182" i="113" s="1"/>
  <c r="H182" i="113" s="1"/>
  <c r="B182" i="113" s="1"/>
  <c r="O180" i="113"/>
  <c r="P180" i="113" s="1"/>
  <c r="T300" i="88" l="1"/>
  <c r="I301" i="88"/>
  <c r="J301" i="88" s="1"/>
  <c r="F301" i="88"/>
  <c r="M300" i="88"/>
  <c r="H300" i="88"/>
  <c r="O329" i="88"/>
  <c r="P328" i="88"/>
  <c r="K300" i="88"/>
  <c r="L299" i="88"/>
  <c r="Q299" i="88" s="1"/>
  <c r="W334" i="114"/>
  <c r="X334" i="114" s="1"/>
  <c r="K336" i="114"/>
  <c r="Z336" i="114" s="1"/>
  <c r="L336" i="114"/>
  <c r="J337" i="114"/>
  <c r="N335" i="114"/>
  <c r="V335" i="114" s="1"/>
  <c r="Y335" i="114" s="1"/>
  <c r="Q335" i="114"/>
  <c r="H338" i="114"/>
  <c r="G339" i="114"/>
  <c r="T301" i="88"/>
  <c r="J180" i="112"/>
  <c r="K180" i="112" s="1"/>
  <c r="I181" i="112" s="1"/>
  <c r="C183" i="113" s="1"/>
  <c r="H183" i="113" s="1"/>
  <c r="B183" i="113" s="1"/>
  <c r="Q180" i="113"/>
  <c r="L181" i="113"/>
  <c r="J181" i="113"/>
  <c r="G211" i="113"/>
  <c r="O330" i="88" l="1"/>
  <c r="P330" i="88" s="1"/>
  <c r="P329" i="88"/>
  <c r="F302" i="88"/>
  <c r="M301" i="88"/>
  <c r="I302" i="88"/>
  <c r="J302" i="88" s="1"/>
  <c r="H301" i="88"/>
  <c r="L300" i="88"/>
  <c r="Q300" i="88" s="1"/>
  <c r="K301" i="88"/>
  <c r="W335" i="114"/>
  <c r="X335" i="114" s="1"/>
  <c r="K337" i="114"/>
  <c r="Z337" i="114" s="1"/>
  <c r="L337" i="114"/>
  <c r="J338" i="114"/>
  <c r="Q336" i="114"/>
  <c r="N336" i="114"/>
  <c r="V336" i="114" s="1"/>
  <c r="Y336" i="114" s="1"/>
  <c r="G340" i="114"/>
  <c r="H339" i="114"/>
  <c r="T302" i="88"/>
  <c r="J181" i="112"/>
  <c r="K181" i="112" s="1"/>
  <c r="I182" i="112" s="1"/>
  <c r="C184" i="113" s="1"/>
  <c r="H184" i="113" s="1"/>
  <c r="B184" i="113" s="1"/>
  <c r="M181" i="113"/>
  <c r="I182" i="113"/>
  <c r="J182" i="113" s="1"/>
  <c r="F212" i="113"/>
  <c r="G212" i="113" s="1"/>
  <c r="O181" i="113"/>
  <c r="P181" i="113" s="1"/>
  <c r="L301" i="88" l="1"/>
  <c r="Q301" i="88" s="1"/>
  <c r="M302" i="88"/>
  <c r="I303" i="88"/>
  <c r="J303" i="88" s="1"/>
  <c r="F303" i="88"/>
  <c r="H302" i="88"/>
  <c r="K302" i="88"/>
  <c r="W336" i="114"/>
  <c r="X336" i="114" s="1"/>
  <c r="K338" i="114"/>
  <c r="Z338" i="114" s="1"/>
  <c r="L338" i="114"/>
  <c r="J339" i="114"/>
  <c r="Q337" i="114"/>
  <c r="N337" i="114"/>
  <c r="V337" i="114" s="1"/>
  <c r="Y337" i="114" s="1"/>
  <c r="G341" i="114"/>
  <c r="H340" i="114"/>
  <c r="T303" i="88"/>
  <c r="F213" i="113"/>
  <c r="G213" i="113" s="1"/>
  <c r="I183" i="113"/>
  <c r="Q181" i="113"/>
  <c r="J182" i="112"/>
  <c r="L182" i="113"/>
  <c r="O182" i="113" s="1"/>
  <c r="P182" i="113" s="1"/>
  <c r="L302" i="88" l="1"/>
  <c r="Q302" i="88" s="1"/>
  <c r="F304" i="88"/>
  <c r="M303" i="88"/>
  <c r="I304" i="88"/>
  <c r="J304" i="88" s="1"/>
  <c r="H303" i="88"/>
  <c r="K303" i="88"/>
  <c r="W337" i="114"/>
  <c r="X337" i="114" s="1"/>
  <c r="J340" i="114"/>
  <c r="K339" i="114"/>
  <c r="Z339" i="114" s="1"/>
  <c r="L339" i="114"/>
  <c r="N338" i="114"/>
  <c r="V338" i="114" s="1"/>
  <c r="Y338" i="114" s="1"/>
  <c r="Q338" i="114"/>
  <c r="G342" i="114"/>
  <c r="H341" i="114"/>
  <c r="T304" i="88"/>
  <c r="Q182" i="113"/>
  <c r="L183" i="113"/>
  <c r="F214" i="113"/>
  <c r="K182" i="112"/>
  <c r="I183" i="112" s="1"/>
  <c r="C185" i="113" s="1"/>
  <c r="H185" i="113" s="1"/>
  <c r="B185" i="113" s="1"/>
  <c r="M182" i="113"/>
  <c r="J183" i="113"/>
  <c r="K304" i="88" l="1"/>
  <c r="L303" i="88"/>
  <c r="Q303" i="88" s="1"/>
  <c r="F305" i="88"/>
  <c r="M304" i="88"/>
  <c r="I305" i="88"/>
  <c r="J305" i="88" s="1"/>
  <c r="H304" i="88"/>
  <c r="W338" i="114"/>
  <c r="X338" i="114" s="1"/>
  <c r="L340" i="114"/>
  <c r="J341" i="114"/>
  <c r="K340" i="114"/>
  <c r="Z340" i="114" s="1"/>
  <c r="N339" i="114"/>
  <c r="V339" i="114" s="1"/>
  <c r="Y339" i="114" s="1"/>
  <c r="Q339" i="114"/>
  <c r="H342" i="114"/>
  <c r="G343" i="114"/>
  <c r="T305" i="88"/>
  <c r="M183" i="113"/>
  <c r="I184" i="113"/>
  <c r="J183" i="112"/>
  <c r="G214" i="113"/>
  <c r="O183" i="113"/>
  <c r="P183" i="113" s="1"/>
  <c r="K305" i="88" l="1"/>
  <c r="L304" i="88"/>
  <c r="Q304" i="88" s="1"/>
  <c r="M305" i="88"/>
  <c r="I306" i="88"/>
  <c r="J306" i="88" s="1"/>
  <c r="F306" i="88"/>
  <c r="H305" i="88"/>
  <c r="W339" i="114"/>
  <c r="X339" i="114" s="1"/>
  <c r="N340" i="114"/>
  <c r="V340" i="114" s="1"/>
  <c r="Y340" i="114" s="1"/>
  <c r="Q340" i="114"/>
  <c r="L341" i="114"/>
  <c r="J342" i="114"/>
  <c r="K341" i="114"/>
  <c r="Z341" i="114" s="1"/>
  <c r="H343" i="114"/>
  <c r="G344" i="114"/>
  <c r="Q183" i="113"/>
  <c r="L184" i="113"/>
  <c r="O184" i="113" s="1"/>
  <c r="P184" i="113" s="1"/>
  <c r="F215" i="113"/>
  <c r="G215" i="113" s="1"/>
  <c r="K183" i="112"/>
  <c r="I184" i="112" s="1"/>
  <c r="C186" i="113" s="1"/>
  <c r="H186" i="113" s="1"/>
  <c r="B186" i="113" s="1"/>
  <c r="J184" i="113"/>
  <c r="T306" i="88" l="1"/>
  <c r="K306" i="88"/>
  <c r="M306" i="88"/>
  <c r="I307" i="88"/>
  <c r="J307" i="88" s="1"/>
  <c r="F307" i="88"/>
  <c r="H306" i="88"/>
  <c r="L305" i="88"/>
  <c r="Q305" i="88" s="1"/>
  <c r="W340" i="114"/>
  <c r="X340" i="114" s="1"/>
  <c r="J343" i="114"/>
  <c r="K342" i="114"/>
  <c r="Z342" i="114" s="1"/>
  <c r="L342" i="114"/>
  <c r="N341" i="114"/>
  <c r="V341" i="114" s="1"/>
  <c r="Y341" i="114" s="1"/>
  <c r="Q341" i="114"/>
  <c r="G345" i="114"/>
  <c r="H344" i="114"/>
  <c r="T307" i="88"/>
  <c r="Q184" i="113"/>
  <c r="I185" i="113"/>
  <c r="J185" i="113" s="1"/>
  <c r="F216" i="113"/>
  <c r="J184" i="112"/>
  <c r="M184" i="113"/>
  <c r="L306" i="88" l="1"/>
  <c r="Q306" i="88" s="1"/>
  <c r="K307" i="88"/>
  <c r="I308" i="88"/>
  <c r="J308" i="88" s="1"/>
  <c r="F308" i="88"/>
  <c r="M307" i="88"/>
  <c r="H307" i="88"/>
  <c r="W341" i="114"/>
  <c r="X341" i="114" s="1"/>
  <c r="J344" i="114"/>
  <c r="K343" i="114"/>
  <c r="Z343" i="114" s="1"/>
  <c r="L343" i="114"/>
  <c r="Q342" i="114"/>
  <c r="N342" i="114"/>
  <c r="V342" i="114" s="1"/>
  <c r="Y342" i="114" s="1"/>
  <c r="G346" i="114"/>
  <c r="H345" i="114"/>
  <c r="T308" i="88"/>
  <c r="I186" i="113"/>
  <c r="J186" i="113" s="1"/>
  <c r="K184" i="112"/>
  <c r="I185" i="112" s="1"/>
  <c r="C187" i="113" s="1"/>
  <c r="H187" i="113" s="1"/>
  <c r="B187" i="113" s="1"/>
  <c r="G216" i="113"/>
  <c r="L185" i="113"/>
  <c r="O185" i="113" s="1"/>
  <c r="P185" i="113" s="1"/>
  <c r="L307" i="88" l="1"/>
  <c r="Q307" i="88" s="1"/>
  <c r="M308" i="88"/>
  <c r="I309" i="88"/>
  <c r="J309" i="88" s="1"/>
  <c r="F309" i="88"/>
  <c r="H308" i="88"/>
  <c r="K308" i="88"/>
  <c r="W342" i="114"/>
  <c r="X342" i="114" s="1"/>
  <c r="J345" i="114"/>
  <c r="K344" i="114"/>
  <c r="Z344" i="114" s="1"/>
  <c r="L344" i="114"/>
  <c r="N343" i="114"/>
  <c r="V343" i="114" s="1"/>
  <c r="Y343" i="114" s="1"/>
  <c r="Q343" i="114"/>
  <c r="G347" i="114"/>
  <c r="H346" i="114"/>
  <c r="T309" i="88"/>
  <c r="I187" i="113"/>
  <c r="J187" i="113" s="1"/>
  <c r="Q185" i="113"/>
  <c r="F217" i="113"/>
  <c r="J185" i="112"/>
  <c r="M185" i="113"/>
  <c r="L186" i="113"/>
  <c r="O186" i="113" s="1"/>
  <c r="P186" i="113" s="1"/>
  <c r="F310" i="88" l="1"/>
  <c r="M309" i="88"/>
  <c r="I310" i="88"/>
  <c r="J310" i="88" s="1"/>
  <c r="H309" i="88"/>
  <c r="K309" i="88"/>
  <c r="L308" i="88"/>
  <c r="Q308" i="88" s="1"/>
  <c r="W343" i="114"/>
  <c r="X343" i="114" s="1"/>
  <c r="J346" i="114"/>
  <c r="K345" i="114"/>
  <c r="Z345" i="114" s="1"/>
  <c r="L345" i="114"/>
  <c r="Q344" i="114"/>
  <c r="N344" i="114"/>
  <c r="V344" i="114" s="1"/>
  <c r="Y344" i="114" s="1"/>
  <c r="G348" i="114"/>
  <c r="H347" i="114"/>
  <c r="T310" i="88"/>
  <c r="Q186" i="113"/>
  <c r="M186" i="113"/>
  <c r="K185" i="112"/>
  <c r="I186" i="112" s="1"/>
  <c r="C188" i="113" s="1"/>
  <c r="H188" i="113" s="1"/>
  <c r="B188" i="113" s="1"/>
  <c r="G217" i="113"/>
  <c r="L187" i="113"/>
  <c r="O187" i="113" s="1"/>
  <c r="P187" i="113" s="1"/>
  <c r="K310" i="88" l="1"/>
  <c r="L309" i="88"/>
  <c r="Q309" i="88" s="1"/>
  <c r="I311" i="88"/>
  <c r="J311" i="88" s="1"/>
  <c r="F311" i="88"/>
  <c r="M310" i="88"/>
  <c r="H310" i="88"/>
  <c r="W344" i="114"/>
  <c r="X344" i="114" s="1"/>
  <c r="J347" i="114"/>
  <c r="K346" i="114"/>
  <c r="Z346" i="114" s="1"/>
  <c r="L346" i="114"/>
  <c r="Q345" i="114"/>
  <c r="N345" i="114"/>
  <c r="V345" i="114" s="1"/>
  <c r="Y345" i="114" s="1"/>
  <c r="G349" i="114"/>
  <c r="H348" i="114"/>
  <c r="T311" i="88"/>
  <c r="I188" i="113"/>
  <c r="J188" i="113" s="1"/>
  <c r="J186" i="112"/>
  <c r="K186" i="112" s="1"/>
  <c r="I187" i="112" s="1"/>
  <c r="C189" i="113" s="1"/>
  <c r="H189" i="113" s="1"/>
  <c r="B189" i="113" s="1"/>
  <c r="Q187" i="113"/>
  <c r="F218" i="113"/>
  <c r="G218" i="113" s="1"/>
  <c r="M187" i="113"/>
  <c r="K311" i="88" l="1"/>
  <c r="F312" i="88"/>
  <c r="M311" i="88"/>
  <c r="I312" i="88"/>
  <c r="J312" i="88" s="1"/>
  <c r="H311" i="88"/>
  <c r="L311" i="88" s="1"/>
  <c r="Q311" i="88" s="1"/>
  <c r="L310" i="88"/>
  <c r="Q310" i="88" s="1"/>
  <c r="L188" i="113"/>
  <c r="O188" i="113" s="1"/>
  <c r="P188" i="113" s="1"/>
  <c r="Q188" i="113" s="1"/>
  <c r="W345" i="114"/>
  <c r="X345" i="114" s="1"/>
  <c r="K347" i="114"/>
  <c r="Z347" i="114" s="1"/>
  <c r="J348" i="114"/>
  <c r="L347" i="114"/>
  <c r="N346" i="114"/>
  <c r="V346" i="114" s="1"/>
  <c r="Y346" i="114" s="1"/>
  <c r="Q346" i="114"/>
  <c r="H349" i="114"/>
  <c r="G350" i="114"/>
  <c r="T312" i="88"/>
  <c r="J187" i="112"/>
  <c r="K187" i="112" s="1"/>
  <c r="I188" i="112" s="1"/>
  <c r="C190" i="113" s="1"/>
  <c r="H190" i="113" s="1"/>
  <c r="B190" i="113" s="1"/>
  <c r="F219" i="113"/>
  <c r="I189" i="113"/>
  <c r="K312" i="88" l="1"/>
  <c r="F313" i="88"/>
  <c r="M312" i="88"/>
  <c r="I313" i="88"/>
  <c r="J313" i="88" s="1"/>
  <c r="H312" i="88"/>
  <c r="L312" i="88" s="1"/>
  <c r="Q312" i="88" s="1"/>
  <c r="M188" i="113"/>
  <c r="W346" i="114"/>
  <c r="X346" i="114" s="1"/>
  <c r="N347" i="114"/>
  <c r="V347" i="114" s="1"/>
  <c r="Y347" i="114" s="1"/>
  <c r="Q347" i="114"/>
  <c r="K348" i="114"/>
  <c r="Z348" i="114" s="1"/>
  <c r="L348" i="114"/>
  <c r="J349" i="114"/>
  <c r="H350" i="114"/>
  <c r="G351" i="114"/>
  <c r="L189" i="113"/>
  <c r="O189" i="113" s="1"/>
  <c r="P189" i="113" s="1"/>
  <c r="J189" i="113"/>
  <c r="J188" i="112"/>
  <c r="G219" i="113"/>
  <c r="T313" i="88" l="1"/>
  <c r="I314" i="88"/>
  <c r="J314" i="88" s="1"/>
  <c r="F314" i="88"/>
  <c r="M313" i="88"/>
  <c r="H313" i="88"/>
  <c r="K313" i="88"/>
  <c r="W347" i="114"/>
  <c r="X347" i="114" s="1"/>
  <c r="J350" i="114"/>
  <c r="K349" i="114"/>
  <c r="Z349" i="114" s="1"/>
  <c r="L349" i="114"/>
  <c r="N348" i="114"/>
  <c r="V348" i="114" s="1"/>
  <c r="Y348" i="114" s="1"/>
  <c r="Q348" i="114"/>
  <c r="H351" i="114"/>
  <c r="G352" i="114"/>
  <c r="F220" i="113"/>
  <c r="Q189" i="113"/>
  <c r="I190" i="113"/>
  <c r="J190" i="113" s="1"/>
  <c r="K188" i="112"/>
  <c r="I189" i="112" s="1"/>
  <c r="C191" i="113" s="1"/>
  <c r="H191" i="113" s="1"/>
  <c r="B191" i="113" s="1"/>
  <c r="M189" i="113"/>
  <c r="T314" i="88" l="1"/>
  <c r="M314" i="88"/>
  <c r="I315" i="88"/>
  <c r="J315" i="88" s="1"/>
  <c r="F315" i="88"/>
  <c r="H314" i="88"/>
  <c r="L313" i="88"/>
  <c r="Q313" i="88" s="1"/>
  <c r="K314" i="88"/>
  <c r="W348" i="114"/>
  <c r="X348" i="114" s="1"/>
  <c r="L350" i="114"/>
  <c r="J351" i="114"/>
  <c r="K350" i="114"/>
  <c r="Z350" i="114" s="1"/>
  <c r="Q349" i="114"/>
  <c r="N349" i="114"/>
  <c r="V349" i="114" s="1"/>
  <c r="Y349" i="114" s="1"/>
  <c r="G353" i="114"/>
  <c r="H352" i="114"/>
  <c r="I191" i="113"/>
  <c r="J191" i="113" s="1"/>
  <c r="J189" i="112"/>
  <c r="L190" i="113"/>
  <c r="M190" i="113" s="1"/>
  <c r="G220" i="113"/>
  <c r="K315" i="88" l="1"/>
  <c r="M315" i="88"/>
  <c r="I316" i="88"/>
  <c r="J316" i="88" s="1"/>
  <c r="F316" i="88"/>
  <c r="H315" i="88"/>
  <c r="L315" i="88" s="1"/>
  <c r="Q315" i="88" s="1"/>
  <c r="T315" i="88"/>
  <c r="L314" i="88"/>
  <c r="Q314" i="88" s="1"/>
  <c r="W349" i="114"/>
  <c r="X349" i="114" s="1"/>
  <c r="N350" i="114"/>
  <c r="V350" i="114" s="1"/>
  <c r="Y350" i="114" s="1"/>
  <c r="Q350" i="114"/>
  <c r="L351" i="114"/>
  <c r="J352" i="114"/>
  <c r="K351" i="114"/>
  <c r="Z351" i="114" s="1"/>
  <c r="H353" i="114"/>
  <c r="G354" i="114"/>
  <c r="O190" i="113"/>
  <c r="P190" i="113" s="1"/>
  <c r="F221" i="113"/>
  <c r="K189" i="112"/>
  <c r="I190" i="112" s="1"/>
  <c r="C192" i="113" s="1"/>
  <c r="H192" i="113" s="1"/>
  <c r="B192" i="113" s="1"/>
  <c r="L191" i="113"/>
  <c r="O191" i="113" s="1"/>
  <c r="K316" i="88" l="1"/>
  <c r="T316" i="88"/>
  <c r="I317" i="88"/>
  <c r="J317" i="88" s="1"/>
  <c r="F317" i="88"/>
  <c r="M316" i="88"/>
  <c r="H316" i="88"/>
  <c r="W350" i="114"/>
  <c r="X350" i="114" s="1"/>
  <c r="L352" i="114"/>
  <c r="J353" i="114"/>
  <c r="K352" i="114"/>
  <c r="Z352" i="114" s="1"/>
  <c r="N351" i="114"/>
  <c r="V351" i="114" s="1"/>
  <c r="Y351" i="114" s="1"/>
  <c r="Q351" i="114"/>
  <c r="H354" i="114"/>
  <c r="G355" i="114"/>
  <c r="I192" i="113"/>
  <c r="J192" i="113" s="1"/>
  <c r="J190" i="112"/>
  <c r="G221" i="113"/>
  <c r="P191" i="113"/>
  <c r="Q190" i="113"/>
  <c r="M191" i="113"/>
  <c r="L316" i="88" l="1"/>
  <c r="Q316" i="88" s="1"/>
  <c r="K317" i="88"/>
  <c r="T317" i="88"/>
  <c r="M317" i="88"/>
  <c r="I318" i="88"/>
  <c r="J318" i="88" s="1"/>
  <c r="F318" i="88"/>
  <c r="H317" i="88"/>
  <c r="L317" i="88" s="1"/>
  <c r="Q317" i="88" s="1"/>
  <c r="W351" i="114"/>
  <c r="X351" i="114" s="1"/>
  <c r="N352" i="114"/>
  <c r="V352" i="114" s="1"/>
  <c r="Y352" i="114" s="1"/>
  <c r="Q352" i="114"/>
  <c r="K353" i="114"/>
  <c r="Z353" i="114" s="1"/>
  <c r="J354" i="114"/>
  <c r="L353" i="114"/>
  <c r="H355" i="114"/>
  <c r="G356" i="114"/>
  <c r="T318" i="88"/>
  <c r="F222" i="113"/>
  <c r="Q191" i="113"/>
  <c r="K190" i="112"/>
  <c r="I191" i="112" s="1"/>
  <c r="C193" i="113" s="1"/>
  <c r="H193" i="113" s="1"/>
  <c r="B193" i="113" s="1"/>
  <c r="L192" i="113"/>
  <c r="F319" i="88" l="1"/>
  <c r="M318" i="88"/>
  <c r="I319" i="88" s="1"/>
  <c r="I320" i="88" s="1"/>
  <c r="I321" i="88" s="1"/>
  <c r="I322" i="88" s="1"/>
  <c r="I323" i="88" s="1"/>
  <c r="I324" i="88" s="1"/>
  <c r="I325" i="88" s="1"/>
  <c r="I326" i="88" s="1"/>
  <c r="I327" i="88" s="1"/>
  <c r="I328" i="88" s="1"/>
  <c r="I329" i="88" s="1"/>
  <c r="I330" i="88" s="1"/>
  <c r="H318" i="88"/>
  <c r="K318" i="88"/>
  <c r="W352" i="114"/>
  <c r="X352" i="114" s="1"/>
  <c r="Q353" i="114"/>
  <c r="N353" i="114"/>
  <c r="V353" i="114" s="1"/>
  <c r="Y353" i="114" s="1"/>
  <c r="J355" i="114"/>
  <c r="L354" i="114"/>
  <c r="K354" i="114"/>
  <c r="Z354" i="114" s="1"/>
  <c r="G357" i="114"/>
  <c r="H356" i="114"/>
  <c r="O192" i="113"/>
  <c r="P192" i="113" s="1"/>
  <c r="J191" i="112"/>
  <c r="G222" i="113"/>
  <c r="I193" i="113"/>
  <c r="M192" i="113"/>
  <c r="L318" i="88" l="1"/>
  <c r="Q318" i="88" s="1"/>
  <c r="J319" i="88"/>
  <c r="M319" i="88" s="1"/>
  <c r="F320" i="88"/>
  <c r="H319" i="88"/>
  <c r="W353" i="114"/>
  <c r="X353" i="114" s="1"/>
  <c r="Q354" i="114"/>
  <c r="N354" i="114"/>
  <c r="V354" i="114" s="1"/>
  <c r="Y354" i="114" s="1"/>
  <c r="J356" i="114"/>
  <c r="K355" i="114"/>
  <c r="Z355" i="114" s="1"/>
  <c r="L355" i="114"/>
  <c r="H357" i="114"/>
  <c r="G358" i="114"/>
  <c r="F223" i="113"/>
  <c r="K191" i="112"/>
  <c r="I192" i="112" s="1"/>
  <c r="C194" i="113" s="1"/>
  <c r="H194" i="113" s="1"/>
  <c r="B194" i="113" s="1"/>
  <c r="L193" i="113"/>
  <c r="O193" i="113" s="1"/>
  <c r="P193" i="113" s="1"/>
  <c r="Q192" i="113"/>
  <c r="J193" i="113"/>
  <c r="F321" i="88" l="1"/>
  <c r="H320" i="88"/>
  <c r="J320" i="88"/>
  <c r="M320" i="88" s="1"/>
  <c r="K319" i="88"/>
  <c r="L319" i="88" s="1"/>
  <c r="Q319" i="88" s="1"/>
  <c r="W354" i="114"/>
  <c r="X354" i="114" s="1"/>
  <c r="N355" i="114"/>
  <c r="V355" i="114" s="1"/>
  <c r="Y355" i="114" s="1"/>
  <c r="Q355" i="114"/>
  <c r="L356" i="114"/>
  <c r="J357" i="114"/>
  <c r="K356" i="114"/>
  <c r="Z356" i="114" s="1"/>
  <c r="H358" i="114"/>
  <c r="G359" i="114"/>
  <c r="T319" i="88"/>
  <c r="Q193" i="113"/>
  <c r="I194" i="113"/>
  <c r="J194" i="113" s="1"/>
  <c r="J192" i="112"/>
  <c r="M193" i="113"/>
  <c r="G223" i="113"/>
  <c r="F322" i="88" l="1"/>
  <c r="H321" i="88"/>
  <c r="J321" i="88"/>
  <c r="M321" i="88" s="1"/>
  <c r="K320" i="88"/>
  <c r="L320" i="88" s="1"/>
  <c r="Q320" i="88" s="1"/>
  <c r="W355" i="114"/>
  <c r="X355" i="114" s="1"/>
  <c r="K357" i="114"/>
  <c r="Z357" i="114" s="1"/>
  <c r="J358" i="114"/>
  <c r="L357" i="114"/>
  <c r="Q356" i="114"/>
  <c r="N356" i="114"/>
  <c r="V356" i="114" s="1"/>
  <c r="Y356" i="114" s="1"/>
  <c r="H359" i="114"/>
  <c r="G360" i="114"/>
  <c r="T320" i="88"/>
  <c r="F224" i="113"/>
  <c r="K192" i="112"/>
  <c r="I193" i="112" s="1"/>
  <c r="C195" i="113" s="1"/>
  <c r="H195" i="113" s="1"/>
  <c r="B195" i="113" s="1"/>
  <c r="L194" i="113"/>
  <c r="O194" i="113" s="1"/>
  <c r="P194" i="113" s="1"/>
  <c r="F323" i="88" l="1"/>
  <c r="H322" i="88"/>
  <c r="J322" i="88"/>
  <c r="M322" i="88" s="1"/>
  <c r="K321" i="88"/>
  <c r="L321" i="88" s="1"/>
  <c r="Q321" i="88" s="1"/>
  <c r="W356" i="114"/>
  <c r="X356" i="114" s="1"/>
  <c r="N357" i="114"/>
  <c r="V357" i="114" s="1"/>
  <c r="Y357" i="114" s="1"/>
  <c r="Q357" i="114"/>
  <c r="J359" i="114"/>
  <c r="K358" i="114"/>
  <c r="Z358" i="114" s="1"/>
  <c r="L358" i="114"/>
  <c r="G361" i="114"/>
  <c r="H360" i="114"/>
  <c r="T321" i="88"/>
  <c r="Q194" i="113"/>
  <c r="J193" i="112"/>
  <c r="I195" i="113"/>
  <c r="M194" i="113"/>
  <c r="G224" i="113"/>
  <c r="F324" i="88" l="1"/>
  <c r="H323" i="88"/>
  <c r="J323" i="88"/>
  <c r="M323" i="88" s="1"/>
  <c r="K322" i="88"/>
  <c r="L322" i="88" s="1"/>
  <c r="Q322" i="88" s="1"/>
  <c r="W357" i="114"/>
  <c r="X357" i="114" s="1"/>
  <c r="K359" i="114"/>
  <c r="Z359" i="114" s="1"/>
  <c r="J360" i="114"/>
  <c r="L359" i="114"/>
  <c r="Q358" i="114"/>
  <c r="N358" i="114"/>
  <c r="V358" i="114" s="1"/>
  <c r="Y358" i="114" s="1"/>
  <c r="H361" i="114"/>
  <c r="G362" i="114"/>
  <c r="T322" i="88"/>
  <c r="K193" i="112"/>
  <c r="I194" i="112" s="1"/>
  <c r="C196" i="113" s="1"/>
  <c r="H196" i="113" s="1"/>
  <c r="B196" i="113" s="1"/>
  <c r="F225" i="113"/>
  <c r="G225" i="113" s="1"/>
  <c r="L195" i="113"/>
  <c r="J195" i="113"/>
  <c r="F325" i="88" l="1"/>
  <c r="H324" i="88"/>
  <c r="J324" i="88"/>
  <c r="M324" i="88" s="1"/>
  <c r="K323" i="88"/>
  <c r="L323" i="88" s="1"/>
  <c r="Q323" i="88" s="1"/>
  <c r="W358" i="114"/>
  <c r="X358" i="114" s="1"/>
  <c r="N359" i="114"/>
  <c r="V359" i="114" s="1"/>
  <c r="Y359" i="114" s="1"/>
  <c r="Q359" i="114"/>
  <c r="J361" i="114"/>
  <c r="L360" i="114"/>
  <c r="K360" i="114"/>
  <c r="Z360" i="114" s="1"/>
  <c r="H362" i="114"/>
  <c r="G363" i="114"/>
  <c r="T323" i="88"/>
  <c r="I196" i="113"/>
  <c r="F226" i="113"/>
  <c r="G226" i="113" s="1"/>
  <c r="O195" i="113"/>
  <c r="P195" i="113" s="1"/>
  <c r="J194" i="112"/>
  <c r="M195" i="113"/>
  <c r="F326" i="88" l="1"/>
  <c r="H325" i="88"/>
  <c r="J325" i="88"/>
  <c r="M325" i="88" s="1"/>
  <c r="K324" i="88"/>
  <c r="L324" i="88" s="1"/>
  <c r="Q324" i="88" s="1"/>
  <c r="W359" i="114"/>
  <c r="X359" i="114" s="1"/>
  <c r="Q360" i="114"/>
  <c r="N360" i="114"/>
  <c r="V360" i="114" s="1"/>
  <c r="Y360" i="114" s="1"/>
  <c r="K361" i="114"/>
  <c r="Z361" i="114" s="1"/>
  <c r="L361" i="114"/>
  <c r="J362" i="114"/>
  <c r="G364" i="114"/>
  <c r="H363" i="114"/>
  <c r="T324" i="88"/>
  <c r="F227" i="113"/>
  <c r="K194" i="112"/>
  <c r="I195" i="112" s="1"/>
  <c r="C197" i="113" s="1"/>
  <c r="H197" i="113" s="1"/>
  <c r="B197" i="113" s="1"/>
  <c r="L196" i="113"/>
  <c r="Q195" i="113"/>
  <c r="J196" i="113"/>
  <c r="F327" i="88" l="1"/>
  <c r="H326" i="88"/>
  <c r="J326" i="88"/>
  <c r="M326" i="88" s="1"/>
  <c r="K325" i="88"/>
  <c r="L325" i="88" s="1"/>
  <c r="Q325" i="88" s="1"/>
  <c r="W360" i="114"/>
  <c r="X360" i="114" s="1"/>
  <c r="Q361" i="114"/>
  <c r="N361" i="114"/>
  <c r="V361" i="114" s="1"/>
  <c r="Y361" i="114" s="1"/>
  <c r="L362" i="114"/>
  <c r="K362" i="114"/>
  <c r="Z362" i="114" s="1"/>
  <c r="J363" i="114"/>
  <c r="H364" i="114"/>
  <c r="G365" i="114"/>
  <c r="T325" i="88"/>
  <c r="J195" i="112"/>
  <c r="K195" i="112" s="1"/>
  <c r="I196" i="112" s="1"/>
  <c r="C198" i="113" s="1"/>
  <c r="H198" i="113" s="1"/>
  <c r="B198" i="113" s="1"/>
  <c r="I197" i="113"/>
  <c r="O196" i="113"/>
  <c r="P196" i="113" s="1"/>
  <c r="M196" i="113"/>
  <c r="G227" i="113"/>
  <c r="F328" i="88" l="1"/>
  <c r="H327" i="88"/>
  <c r="J327" i="88"/>
  <c r="M327" i="88" s="1"/>
  <c r="K326" i="88"/>
  <c r="L326" i="88" s="1"/>
  <c r="Q326" i="88" s="1"/>
  <c r="W361" i="114"/>
  <c r="X361" i="114" s="1"/>
  <c r="N362" i="114"/>
  <c r="V362" i="114" s="1"/>
  <c r="Y362" i="114" s="1"/>
  <c r="Q362" i="114"/>
  <c r="J364" i="114"/>
  <c r="K363" i="114"/>
  <c r="Z363" i="114" s="1"/>
  <c r="L363" i="114"/>
  <c r="H365" i="114"/>
  <c r="G366" i="114"/>
  <c r="T326" i="88"/>
  <c r="J196" i="112"/>
  <c r="K196" i="112" s="1"/>
  <c r="I197" i="112" s="1"/>
  <c r="C199" i="113" s="1"/>
  <c r="H199" i="113" s="1"/>
  <c r="B199" i="113" s="1"/>
  <c r="F228" i="113"/>
  <c r="L197" i="113"/>
  <c r="Q196" i="113"/>
  <c r="J197" i="113"/>
  <c r="F329" i="88" l="1"/>
  <c r="H328" i="88"/>
  <c r="J328" i="88"/>
  <c r="M328" i="88" s="1"/>
  <c r="K327" i="88"/>
  <c r="L327" i="88" s="1"/>
  <c r="Q327" i="88" s="1"/>
  <c r="W362" i="114"/>
  <c r="X362" i="114" s="1"/>
  <c r="J365" i="114"/>
  <c r="K364" i="114"/>
  <c r="Z364" i="114" s="1"/>
  <c r="L364" i="114"/>
  <c r="N363" i="114"/>
  <c r="V363" i="114" s="1"/>
  <c r="Y363" i="114" s="1"/>
  <c r="Q363" i="114"/>
  <c r="H366" i="114"/>
  <c r="G367" i="114"/>
  <c r="T327" i="88"/>
  <c r="M197" i="113"/>
  <c r="O197" i="113"/>
  <c r="P197" i="113" s="1"/>
  <c r="J197" i="112"/>
  <c r="I198" i="113"/>
  <c r="J198" i="113" s="1"/>
  <c r="G228" i="113"/>
  <c r="F330" i="88" l="1"/>
  <c r="H329" i="88"/>
  <c r="J329" i="88"/>
  <c r="K328" i="88"/>
  <c r="L328" i="88" s="1"/>
  <c r="Q328" i="88" s="1"/>
  <c r="Q364" i="114"/>
  <c r="N364" i="114"/>
  <c r="V364" i="114" s="1"/>
  <c r="Y364" i="114" s="1"/>
  <c r="W363" i="114"/>
  <c r="X363" i="114" s="1"/>
  <c r="K365" i="114"/>
  <c r="Z365" i="114" s="1"/>
  <c r="J366" i="114"/>
  <c r="L365" i="114"/>
  <c r="G368" i="114"/>
  <c r="H367" i="114"/>
  <c r="T328" i="88"/>
  <c r="F229" i="113"/>
  <c r="I199" i="113"/>
  <c r="Q197" i="113"/>
  <c r="L198" i="113"/>
  <c r="O198" i="113" s="1"/>
  <c r="P198" i="113" s="1"/>
  <c r="K197" i="112"/>
  <c r="I198" i="112" s="1"/>
  <c r="C200" i="113" s="1"/>
  <c r="H200" i="113" s="1"/>
  <c r="B200" i="113" s="1"/>
  <c r="J330" i="88" l="1"/>
  <c r="K330" i="88" s="1"/>
  <c r="K329" i="88"/>
  <c r="L329" i="88" s="1"/>
  <c r="Q329" i="88" s="1"/>
  <c r="M329" i="88"/>
  <c r="H330" i="88"/>
  <c r="L330" i="88" s="1"/>
  <c r="Q330" i="88" s="1"/>
  <c r="N365" i="114"/>
  <c r="V365" i="114" s="1"/>
  <c r="Y365" i="114" s="1"/>
  <c r="Q365" i="114"/>
  <c r="W364" i="114"/>
  <c r="X364" i="114" s="1"/>
  <c r="L366" i="114"/>
  <c r="J367" i="114"/>
  <c r="K366" i="114"/>
  <c r="Z366" i="114" s="1"/>
  <c r="M198" i="113"/>
  <c r="H368" i="114"/>
  <c r="G369" i="114"/>
  <c r="T330" i="88"/>
  <c r="T329" i="88"/>
  <c r="Q198" i="113"/>
  <c r="L199" i="113"/>
  <c r="O199" i="113" s="1"/>
  <c r="P199" i="113" s="1"/>
  <c r="J198" i="112"/>
  <c r="J199" i="113"/>
  <c r="G229" i="113"/>
  <c r="M330" i="88" l="1"/>
  <c r="N366" i="114"/>
  <c r="V366" i="114" s="1"/>
  <c r="Y366" i="114" s="1"/>
  <c r="Q366" i="114"/>
  <c r="W365" i="114"/>
  <c r="X365" i="114" s="1"/>
  <c r="K367" i="114"/>
  <c r="Z367" i="114" s="1"/>
  <c r="L367" i="114"/>
  <c r="J368" i="114"/>
  <c r="H369" i="114"/>
  <c r="G370" i="114"/>
  <c r="Q199" i="113"/>
  <c r="I200" i="113"/>
  <c r="F230" i="113"/>
  <c r="G230" i="113" s="1"/>
  <c r="K198" i="112"/>
  <c r="I199" i="112" s="1"/>
  <c r="C201" i="113" s="1"/>
  <c r="H201" i="113" s="1"/>
  <c r="B201" i="113" s="1"/>
  <c r="M199" i="113"/>
  <c r="W366" i="114" l="1"/>
  <c r="X366" i="114" s="1"/>
  <c r="L368" i="114"/>
  <c r="J369" i="114"/>
  <c r="K368" i="114"/>
  <c r="Z368" i="114" s="1"/>
  <c r="N367" i="114"/>
  <c r="V367" i="114" s="1"/>
  <c r="Y367" i="114" s="1"/>
  <c r="Q367" i="114"/>
  <c r="H370" i="114"/>
  <c r="G371" i="114"/>
  <c r="F231" i="113"/>
  <c r="L200" i="113"/>
  <c r="J199" i="112"/>
  <c r="J200" i="113"/>
  <c r="I370" i="114" l="1"/>
  <c r="W367" i="114"/>
  <c r="X367" i="114" s="1"/>
  <c r="L369" i="114"/>
  <c r="K369" i="114"/>
  <c r="Z369" i="114" s="1"/>
  <c r="N368" i="114"/>
  <c r="V368" i="114" s="1"/>
  <c r="Y368" i="114" s="1"/>
  <c r="Q368" i="114"/>
  <c r="G372" i="114"/>
  <c r="H371" i="114"/>
  <c r="I201" i="113"/>
  <c r="K199" i="112"/>
  <c r="I200" i="112" s="1"/>
  <c r="C202" i="113" s="1"/>
  <c r="H202" i="113" s="1"/>
  <c r="B202" i="113" s="1"/>
  <c r="O200" i="113"/>
  <c r="P200" i="113" s="1"/>
  <c r="M200" i="113"/>
  <c r="G231" i="113"/>
  <c r="J370" i="114" l="1"/>
  <c r="M370" i="114"/>
  <c r="M371" i="114" s="1"/>
  <c r="W368" i="114"/>
  <c r="X368" i="114" s="1"/>
  <c r="Q369" i="114"/>
  <c r="N369" i="114"/>
  <c r="V369" i="114" s="1"/>
  <c r="Y369" i="114" s="1"/>
  <c r="H372" i="114"/>
  <c r="G373" i="114"/>
  <c r="L201" i="113"/>
  <c r="O201" i="113" s="1"/>
  <c r="P201" i="113" s="1"/>
  <c r="Q200" i="113"/>
  <c r="F232" i="113"/>
  <c r="G232" i="113" s="1"/>
  <c r="J200" i="112"/>
  <c r="J201" i="113"/>
  <c r="M372" i="114" l="1"/>
  <c r="N371" i="114"/>
  <c r="J371" i="114"/>
  <c r="K370" i="114"/>
  <c r="Z370" i="114" s="1"/>
  <c r="L370" i="114"/>
  <c r="Q370" i="114" s="1"/>
  <c r="W369" i="114"/>
  <c r="X369" i="114" s="1"/>
  <c r="N370" i="114"/>
  <c r="V370" i="114" s="1"/>
  <c r="Y370" i="114" s="1"/>
  <c r="G374" i="114"/>
  <c r="H373" i="114"/>
  <c r="Q201" i="113"/>
  <c r="F233" i="113"/>
  <c r="G233" i="113" s="1"/>
  <c r="I202" i="113"/>
  <c r="J202" i="113" s="1"/>
  <c r="K200" i="112"/>
  <c r="I201" i="112" s="1"/>
  <c r="C203" i="113" s="1"/>
  <c r="H203" i="113" s="1"/>
  <c r="B203" i="113" s="1"/>
  <c r="M201" i="113"/>
  <c r="L371" i="114" l="1"/>
  <c r="Q371" i="114" s="1"/>
  <c r="J372" i="114"/>
  <c r="K371" i="114"/>
  <c r="Z371" i="114" s="1"/>
  <c r="M373" i="114"/>
  <c r="N372" i="114"/>
  <c r="V371" i="114"/>
  <c r="Y371" i="114" s="1"/>
  <c r="W370" i="114"/>
  <c r="X370" i="114" s="1"/>
  <c r="H374" i="114"/>
  <c r="G375" i="114"/>
  <c r="F234" i="113"/>
  <c r="L202" i="113"/>
  <c r="O202" i="113" s="1"/>
  <c r="P202" i="113" s="1"/>
  <c r="J201" i="112"/>
  <c r="I203" i="113"/>
  <c r="M374" i="114" l="1"/>
  <c r="N373" i="114"/>
  <c r="J373" i="114"/>
  <c r="L372" i="114"/>
  <c r="Q372" i="114" s="1"/>
  <c r="K372" i="114"/>
  <c r="Z372" i="114" s="1"/>
  <c r="V372" i="114"/>
  <c r="W371" i="114"/>
  <c r="X371" i="114" s="1"/>
  <c r="H375" i="114"/>
  <c r="G376" i="114"/>
  <c r="L203" i="113"/>
  <c r="O203" i="113" s="1"/>
  <c r="P203" i="113" s="1"/>
  <c r="Q202" i="113"/>
  <c r="J203" i="113"/>
  <c r="K201" i="112"/>
  <c r="I202" i="112" s="1"/>
  <c r="C204" i="113" s="1"/>
  <c r="H204" i="113" s="1"/>
  <c r="B204" i="113" s="1"/>
  <c r="M202" i="113"/>
  <c r="G234" i="113"/>
  <c r="L373" i="114" l="1"/>
  <c r="Q373" i="114" s="1"/>
  <c r="J374" i="114"/>
  <c r="K373" i="114"/>
  <c r="Z373" i="114" s="1"/>
  <c r="M375" i="114"/>
  <c r="N374" i="114"/>
  <c r="W372" i="114"/>
  <c r="X372" i="114" s="1"/>
  <c r="Y372" i="114"/>
  <c r="V373" i="114"/>
  <c r="Y373" i="114" s="1"/>
  <c r="H376" i="114"/>
  <c r="G377" i="114"/>
  <c r="M203" i="113"/>
  <c r="J202" i="112"/>
  <c r="K202" i="112" s="1"/>
  <c r="I203" i="112" s="1"/>
  <c r="C205" i="113" s="1"/>
  <c r="H205" i="113" s="1"/>
  <c r="B205" i="113" s="1"/>
  <c r="Q203" i="113"/>
  <c r="F235" i="113"/>
  <c r="I204" i="113"/>
  <c r="J204" i="113" s="1"/>
  <c r="J375" i="114" l="1"/>
  <c r="L374" i="114"/>
  <c r="Q374" i="114" s="1"/>
  <c r="K374" i="114"/>
  <c r="Z374" i="114" s="1"/>
  <c r="M376" i="114"/>
  <c r="N375" i="114"/>
  <c r="W373" i="114"/>
  <c r="X373" i="114" s="1"/>
  <c r="V374" i="114"/>
  <c r="Y374" i="114" s="1"/>
  <c r="G378" i="114"/>
  <c r="H377" i="114"/>
  <c r="J203" i="112"/>
  <c r="K203" i="112" s="1"/>
  <c r="I204" i="112" s="1"/>
  <c r="C206" i="113" s="1"/>
  <c r="H206" i="113" s="1"/>
  <c r="B206" i="113" s="1"/>
  <c r="I205" i="113"/>
  <c r="L204" i="113"/>
  <c r="O204" i="113" s="1"/>
  <c r="P204" i="113" s="1"/>
  <c r="G235" i="113"/>
  <c r="J376" i="114" l="1"/>
  <c r="L375" i="114"/>
  <c r="Q375" i="114" s="1"/>
  <c r="K375" i="114"/>
  <c r="Z375" i="114" s="1"/>
  <c r="W374" i="114"/>
  <c r="X374" i="114" s="1"/>
  <c r="M377" i="114"/>
  <c r="N376" i="114"/>
  <c r="V375" i="114"/>
  <c r="Y375" i="114" s="1"/>
  <c r="H378" i="114"/>
  <c r="G379" i="114"/>
  <c r="Q204" i="113"/>
  <c r="L205" i="113"/>
  <c r="F236" i="113"/>
  <c r="M204" i="113"/>
  <c r="J204" i="112"/>
  <c r="J205" i="113"/>
  <c r="W375" i="114" l="1"/>
  <c r="X375" i="114" s="1"/>
  <c r="V376" i="114"/>
  <c r="Y376" i="114" s="1"/>
  <c r="M378" i="114"/>
  <c r="N377" i="114"/>
  <c r="V377" i="114" s="1"/>
  <c r="L376" i="114"/>
  <c r="Q376" i="114" s="1"/>
  <c r="J377" i="114"/>
  <c r="K376" i="114"/>
  <c r="Z376" i="114" s="1"/>
  <c r="M205" i="113"/>
  <c r="G380" i="114"/>
  <c r="H379" i="114"/>
  <c r="K204" i="112"/>
  <c r="I205" i="112" s="1"/>
  <c r="C207" i="113" s="1"/>
  <c r="H207" i="113" s="1"/>
  <c r="B207" i="113" s="1"/>
  <c r="I206" i="113"/>
  <c r="J206" i="113" s="1"/>
  <c r="G236" i="113"/>
  <c r="O205" i="113"/>
  <c r="P205" i="113" s="1"/>
  <c r="W376" i="114" l="1"/>
  <c r="X376" i="114" s="1"/>
  <c r="M379" i="114"/>
  <c r="N378" i="114"/>
  <c r="V378" i="114" s="1"/>
  <c r="L377" i="114"/>
  <c r="Q377" i="114" s="1"/>
  <c r="K377" i="114"/>
  <c r="Z377" i="114" s="1"/>
  <c r="J378" i="114"/>
  <c r="Y377" i="114"/>
  <c r="H380" i="114"/>
  <c r="G381" i="114"/>
  <c r="J205" i="112"/>
  <c r="K205" i="112" s="1"/>
  <c r="I206" i="112" s="1"/>
  <c r="C208" i="113" s="1"/>
  <c r="H208" i="113" s="1"/>
  <c r="B208" i="113" s="1"/>
  <c r="F237" i="113"/>
  <c r="G237" i="113" s="1"/>
  <c r="W377" i="114"/>
  <c r="I207" i="113"/>
  <c r="J207" i="113" s="1"/>
  <c r="Q205" i="113"/>
  <c r="L206" i="113"/>
  <c r="O206" i="113" s="1"/>
  <c r="P206" i="113" s="1"/>
  <c r="Y378" i="114" l="1"/>
  <c r="X377" i="114"/>
  <c r="L378" i="114"/>
  <c r="Q378" i="114" s="1"/>
  <c r="J379" i="114"/>
  <c r="K378" i="114"/>
  <c r="Z378" i="114" s="1"/>
  <c r="M380" i="114"/>
  <c r="N379" i="114"/>
  <c r="G382" i="114"/>
  <c r="H381" i="114"/>
  <c r="Q206" i="113"/>
  <c r="I208" i="113"/>
  <c r="J208" i="113" s="1"/>
  <c r="V379" i="114"/>
  <c r="W378" i="114"/>
  <c r="X378" i="114" s="1"/>
  <c r="F238" i="113"/>
  <c r="M206" i="113"/>
  <c r="J206" i="112"/>
  <c r="L207" i="113"/>
  <c r="Y379" i="114" l="1"/>
  <c r="J380" i="114"/>
  <c r="K379" i="114"/>
  <c r="Z379" i="114" s="1"/>
  <c r="L379" i="114"/>
  <c r="Q379" i="114" s="1"/>
  <c r="M381" i="114"/>
  <c r="N380" i="114"/>
  <c r="H382" i="114"/>
  <c r="K206" i="112"/>
  <c r="I207" i="112" s="1"/>
  <c r="C209" i="113" s="1"/>
  <c r="H209" i="113" s="1"/>
  <c r="B209" i="113" s="1"/>
  <c r="O207" i="113"/>
  <c r="P207" i="113" s="1"/>
  <c r="M207" i="113"/>
  <c r="G238" i="113"/>
  <c r="V380" i="114"/>
  <c r="Y380" i="114" s="1"/>
  <c r="W379" i="114"/>
  <c r="L208" i="113"/>
  <c r="X379" i="114" l="1"/>
  <c r="M382" i="114"/>
  <c r="N382" i="114" s="1"/>
  <c r="N381" i="114"/>
  <c r="J381" i="114"/>
  <c r="K380" i="114"/>
  <c r="Z380" i="114" s="1"/>
  <c r="L380" i="114"/>
  <c r="Q380" i="114" s="1"/>
  <c r="F239" i="113"/>
  <c r="G239" i="113" s="1"/>
  <c r="Q207" i="113"/>
  <c r="I209" i="113"/>
  <c r="J207" i="112"/>
  <c r="O208" i="113"/>
  <c r="V381" i="114"/>
  <c r="W380" i="114"/>
  <c r="X380" i="114" s="1"/>
  <c r="M208" i="113"/>
  <c r="J382" i="114" l="1"/>
  <c r="L381" i="114"/>
  <c r="Q381" i="114" s="1"/>
  <c r="K381" i="114"/>
  <c r="Z381" i="114" s="1"/>
  <c r="Y381" i="114"/>
  <c r="V382" i="114"/>
  <c r="W381" i="114"/>
  <c r="F240" i="113"/>
  <c r="L209" i="113"/>
  <c r="M209" i="113" s="1"/>
  <c r="J209" i="113"/>
  <c r="K207" i="112"/>
  <c r="I208" i="112" s="1"/>
  <c r="C210" i="113" s="1"/>
  <c r="H210" i="113" s="1"/>
  <c r="B210" i="113" s="1"/>
  <c r="P208" i="113"/>
  <c r="X381" i="114" l="1"/>
  <c r="K382" i="114"/>
  <c r="Z382" i="114" s="1"/>
  <c r="L382" i="114"/>
  <c r="Q382" i="114" s="1"/>
  <c r="W382" i="114"/>
  <c r="X382" i="114" s="1"/>
  <c r="Y382" i="114"/>
  <c r="J208" i="112"/>
  <c r="K208" i="112" s="1"/>
  <c r="I209" i="112" s="1"/>
  <c r="C211" i="113" s="1"/>
  <c r="H211" i="113" s="1"/>
  <c r="B211" i="113" s="1"/>
  <c r="Q208" i="113"/>
  <c r="I210" i="113"/>
  <c r="J210" i="113" s="1"/>
  <c r="O209" i="113"/>
  <c r="G240" i="113"/>
  <c r="I211" i="113" l="1"/>
  <c r="F241" i="113"/>
  <c r="P209" i="113"/>
  <c r="J209" i="112"/>
  <c r="L210" i="113"/>
  <c r="M210" i="113" l="1"/>
  <c r="K209" i="112"/>
  <c r="I210" i="112" s="1"/>
  <c r="C212" i="113" s="1"/>
  <c r="H212" i="113" s="1"/>
  <c r="B212" i="113" s="1"/>
  <c r="L211" i="113"/>
  <c r="O211" i="113" s="1"/>
  <c r="O210" i="113"/>
  <c r="Q209" i="113"/>
  <c r="G241" i="113"/>
  <c r="J211" i="113"/>
  <c r="F242" i="113" l="1"/>
  <c r="P210" i="113"/>
  <c r="J210" i="112"/>
  <c r="M211" i="113"/>
  <c r="I212" i="113"/>
  <c r="L212" i="113" l="1"/>
  <c r="J212" i="113"/>
  <c r="K210" i="112"/>
  <c r="I211" i="112" s="1"/>
  <c r="C213" i="113" s="1"/>
  <c r="H213" i="113" s="1"/>
  <c r="B213" i="113" s="1"/>
  <c r="Q210" i="113"/>
  <c r="P211" i="113"/>
  <c r="G242" i="113"/>
  <c r="J211" i="112" l="1"/>
  <c r="K211" i="112" s="1"/>
  <c r="I212" i="112" s="1"/>
  <c r="F243" i="113"/>
  <c r="Q211" i="113"/>
  <c r="I213" i="113"/>
  <c r="J213" i="113" s="1"/>
  <c r="M212" i="113"/>
  <c r="O212" i="113"/>
  <c r="P212" i="113" s="1"/>
  <c r="C214" i="113" l="1"/>
  <c r="H214" i="113" s="1"/>
  <c r="B214" i="113" s="1"/>
  <c r="J212" i="112"/>
  <c r="K212" i="112" s="1"/>
  <c r="I213" i="112" s="1"/>
  <c r="C215" i="113" s="1"/>
  <c r="H215" i="113" s="1"/>
  <c r="B215" i="113" s="1"/>
  <c r="Q212" i="113"/>
  <c r="L213" i="113"/>
  <c r="O213" i="113" s="1"/>
  <c r="P213" i="113" s="1"/>
  <c r="G243" i="113"/>
  <c r="I214" i="113" l="1"/>
  <c r="J214" i="113" s="1"/>
  <c r="I215" i="113" s="1"/>
  <c r="J215" i="113" s="1"/>
  <c r="Q213" i="113"/>
  <c r="J213" i="112"/>
  <c r="M213" i="113"/>
  <c r="F244" i="113"/>
  <c r="G244" i="113" s="1"/>
  <c r="L214" i="113" l="1"/>
  <c r="O214" i="113" s="1"/>
  <c r="P214" i="113" s="1"/>
  <c r="F245" i="113"/>
  <c r="L215" i="113"/>
  <c r="K213" i="112"/>
  <c r="I214" i="112" s="1"/>
  <c r="C216" i="113" s="1"/>
  <c r="H216" i="113" s="1"/>
  <c r="B216" i="113" s="1"/>
  <c r="M214" i="113" l="1"/>
  <c r="M215" i="113" s="1"/>
  <c r="Q214" i="113"/>
  <c r="I216" i="113"/>
  <c r="J214" i="112"/>
  <c r="O215" i="113"/>
  <c r="P215" i="113" s="1"/>
  <c r="G245" i="113"/>
  <c r="Q215" i="113" l="1"/>
  <c r="F246" i="113"/>
  <c r="L216" i="113"/>
  <c r="M216" i="113" s="1"/>
  <c r="K214" i="112"/>
  <c r="I215" i="112" s="1"/>
  <c r="C217" i="113" s="1"/>
  <c r="H217" i="113" s="1"/>
  <c r="B217" i="113" s="1"/>
  <c r="J216" i="113"/>
  <c r="I217" i="113" l="1"/>
  <c r="J215" i="112"/>
  <c r="O216" i="113"/>
  <c r="P216" i="113" s="1"/>
  <c r="G246" i="113"/>
  <c r="Q216" i="113" l="1"/>
  <c r="L217" i="113"/>
  <c r="F247" i="113"/>
  <c r="G247" i="113" s="1"/>
  <c r="K215" i="112"/>
  <c r="I216" i="112" s="1"/>
  <c r="C218" i="113" s="1"/>
  <c r="H218" i="113" s="1"/>
  <c r="B218" i="113" s="1"/>
  <c r="J217" i="113"/>
  <c r="F248" i="113" l="1"/>
  <c r="M217" i="113"/>
  <c r="I218" i="113"/>
  <c r="J218" i="113" s="1"/>
  <c r="J216" i="112"/>
  <c r="O217" i="113"/>
  <c r="P217" i="113" s="1"/>
  <c r="Q217" i="113" l="1"/>
  <c r="K216" i="112"/>
  <c r="I217" i="112" s="1"/>
  <c r="C219" i="113" s="1"/>
  <c r="H219" i="113" s="1"/>
  <c r="B219" i="113" s="1"/>
  <c r="L218" i="113"/>
  <c r="O218" i="113" s="1"/>
  <c r="P218" i="113" s="1"/>
  <c r="G248" i="113"/>
  <c r="Q218" i="113" l="1"/>
  <c r="F249" i="113"/>
  <c r="G249" i="113" s="1"/>
  <c r="J217" i="112"/>
  <c r="M218" i="113"/>
  <c r="I219" i="113"/>
  <c r="F250" i="113" l="1"/>
  <c r="G250" i="113" s="1"/>
  <c r="L219" i="113"/>
  <c r="O219" i="113" s="1"/>
  <c r="P219" i="113" s="1"/>
  <c r="K217" i="112"/>
  <c r="I218" i="112" s="1"/>
  <c r="C220" i="113" s="1"/>
  <c r="H220" i="113" s="1"/>
  <c r="B220" i="113" s="1"/>
  <c r="J219" i="113"/>
  <c r="Q219" i="113" l="1"/>
  <c r="F251" i="113"/>
  <c r="I220" i="113"/>
  <c r="J220" i="113" s="1"/>
  <c r="J218" i="112"/>
  <c r="M219" i="113"/>
  <c r="K218" i="112" l="1"/>
  <c r="I219" i="112" s="1"/>
  <c r="C221" i="113" s="1"/>
  <c r="H221" i="113" s="1"/>
  <c r="B221" i="113" s="1"/>
  <c r="L220" i="113"/>
  <c r="G251" i="113"/>
  <c r="F252" i="113" l="1"/>
  <c r="G252" i="113" s="1"/>
  <c r="O220" i="113"/>
  <c r="P220" i="113" s="1"/>
  <c r="J219" i="112"/>
  <c r="M220" i="113"/>
  <c r="I221" i="113"/>
  <c r="F253" i="113" l="1"/>
  <c r="L221" i="113"/>
  <c r="M221" i="113" s="1"/>
  <c r="J221" i="113"/>
  <c r="Q220" i="113"/>
  <c r="K219" i="112"/>
  <c r="I220" i="112" s="1"/>
  <c r="C222" i="113" s="1"/>
  <c r="H222" i="113" s="1"/>
  <c r="B222" i="113" s="1"/>
  <c r="J220" i="112" l="1"/>
  <c r="I222" i="113"/>
  <c r="J222" i="113" s="1"/>
  <c r="O221" i="113"/>
  <c r="P221" i="113" s="1"/>
  <c r="G253" i="113"/>
  <c r="Q221" i="113" l="1"/>
  <c r="F254" i="113"/>
  <c r="L222" i="113"/>
  <c r="K220" i="112"/>
  <c r="I221" i="112" s="1"/>
  <c r="C223" i="113" s="1"/>
  <c r="H223" i="113" s="1"/>
  <c r="B223" i="113" s="1"/>
  <c r="J221" i="112" l="1"/>
  <c r="K221" i="112" s="1"/>
  <c r="I222" i="112" s="1"/>
  <c r="C224" i="113" s="1"/>
  <c r="H224" i="113" s="1"/>
  <c r="B224" i="113" s="1"/>
  <c r="M222" i="113"/>
  <c r="O222" i="113"/>
  <c r="P222" i="113" s="1"/>
  <c r="G254" i="113"/>
  <c r="I223" i="113"/>
  <c r="L223" i="113" l="1"/>
  <c r="Q222" i="113"/>
  <c r="F255" i="113"/>
  <c r="G255" i="113" s="1"/>
  <c r="J223" i="113"/>
  <c r="J222" i="112"/>
  <c r="I224" i="113" l="1"/>
  <c r="J224" i="113" s="1"/>
  <c r="K222" i="112"/>
  <c r="I223" i="112" s="1"/>
  <c r="C225" i="113" s="1"/>
  <c r="H225" i="113" s="1"/>
  <c r="B225" i="113" s="1"/>
  <c r="F256" i="113"/>
  <c r="G256" i="113" s="1"/>
  <c r="M223" i="113"/>
  <c r="O223" i="113"/>
  <c r="P223" i="113" s="1"/>
  <c r="I225" i="113" l="1"/>
  <c r="J225" i="113" s="1"/>
  <c r="F257" i="113"/>
  <c r="G257" i="113" s="1"/>
  <c r="Q223" i="113"/>
  <c r="J223" i="112"/>
  <c r="L224" i="113"/>
  <c r="O224" i="113" s="1"/>
  <c r="P224" i="113" s="1"/>
  <c r="Q224" i="113" l="1"/>
  <c r="K223" i="112"/>
  <c r="I224" i="112" s="1"/>
  <c r="C226" i="113" s="1"/>
  <c r="H226" i="113" s="1"/>
  <c r="B226" i="113" s="1"/>
  <c r="F258" i="113"/>
  <c r="G258" i="113" s="1"/>
  <c r="M224" i="113"/>
  <c r="L225" i="113"/>
  <c r="O225" i="113" s="1"/>
  <c r="P225" i="113" s="1"/>
  <c r="I226" i="113" l="1"/>
  <c r="J226" i="113" s="1"/>
  <c r="Q225" i="113"/>
  <c r="M225" i="113"/>
  <c r="J224" i="112"/>
  <c r="F259" i="113"/>
  <c r="L226" i="113" l="1"/>
  <c r="O226" i="113" s="1"/>
  <c r="P226" i="113" s="1"/>
  <c r="Q226" i="113" s="1"/>
  <c r="G259" i="113"/>
  <c r="K224" i="112"/>
  <c r="I225" i="112" s="1"/>
  <c r="C227" i="113" s="1"/>
  <c r="H227" i="113" s="1"/>
  <c r="M226" i="113" l="1"/>
  <c r="J225" i="112"/>
  <c r="B227" i="113"/>
  <c r="I227" i="113"/>
  <c r="J227" i="113" s="1"/>
  <c r="F260" i="113"/>
  <c r="G260" i="113" s="1"/>
  <c r="F261" i="113" l="1"/>
  <c r="L227" i="113"/>
  <c r="K225" i="112"/>
  <c r="I226" i="112" s="1"/>
  <c r="C228" i="113" s="1"/>
  <c r="H228" i="113" s="1"/>
  <c r="B228" i="113" s="1"/>
  <c r="M227" i="113" l="1"/>
  <c r="J226" i="112"/>
  <c r="O227" i="113"/>
  <c r="P227" i="113" s="1"/>
  <c r="I228" i="113"/>
  <c r="G261" i="113"/>
  <c r="K226" i="112" l="1"/>
  <c r="I227" i="112" s="1"/>
  <c r="C229" i="113" s="1"/>
  <c r="H229" i="113" s="1"/>
  <c r="B229" i="113" s="1"/>
  <c r="L228" i="113"/>
  <c r="O228" i="113" s="1"/>
  <c r="P228" i="113" s="1"/>
  <c r="F262" i="113"/>
  <c r="Q227" i="113"/>
  <c r="J228" i="113"/>
  <c r="Q228" i="113" l="1"/>
  <c r="I229" i="113"/>
  <c r="J229" i="113" s="1"/>
  <c r="G262" i="113"/>
  <c r="J227" i="112"/>
  <c r="M228" i="113"/>
  <c r="K227" i="112" l="1"/>
  <c r="I228" i="112" s="1"/>
  <c r="C230" i="113" s="1"/>
  <c r="H230" i="113" s="1"/>
  <c r="B230" i="113" s="1"/>
  <c r="F263" i="113"/>
  <c r="G263" i="113" s="1"/>
  <c r="L229" i="113"/>
  <c r="O229" i="113" s="1"/>
  <c r="P229" i="113" s="1"/>
  <c r="Q229" i="113" l="1"/>
  <c r="F264" i="113"/>
  <c r="I230" i="113"/>
  <c r="J230" i="113" s="1"/>
  <c r="M229" i="113"/>
  <c r="J228" i="112"/>
  <c r="K228" i="112" l="1"/>
  <c r="I229" i="112" s="1"/>
  <c r="C231" i="113" s="1"/>
  <c r="H231" i="113" s="1"/>
  <c r="B231" i="113" s="1"/>
  <c r="L230" i="113"/>
  <c r="O230" i="113" s="1"/>
  <c r="P230" i="113" s="1"/>
  <c r="G264" i="113"/>
  <c r="F265" i="113" l="1"/>
  <c r="Q230" i="113"/>
  <c r="I231" i="113"/>
  <c r="J231" i="113" s="1"/>
  <c r="J229" i="112"/>
  <c r="M230" i="113"/>
  <c r="K229" i="112" l="1"/>
  <c r="I230" i="112" s="1"/>
  <c r="C232" i="113" s="1"/>
  <c r="H232" i="113" s="1"/>
  <c r="B232" i="113" s="1"/>
  <c r="L231" i="113"/>
  <c r="O231" i="113" s="1"/>
  <c r="P231" i="113" s="1"/>
  <c r="G265" i="113"/>
  <c r="F266" i="113" l="1"/>
  <c r="Q231" i="113"/>
  <c r="I232" i="113"/>
  <c r="M231" i="113"/>
  <c r="J230" i="112"/>
  <c r="K230" i="112" l="1"/>
  <c r="I231" i="112" s="1"/>
  <c r="C233" i="113" s="1"/>
  <c r="H233" i="113" s="1"/>
  <c r="B233" i="113" s="1"/>
  <c r="L232" i="113"/>
  <c r="O232" i="113" s="1"/>
  <c r="P232" i="113" s="1"/>
  <c r="J232" i="113"/>
  <c r="G266" i="113"/>
  <c r="I233" i="113" l="1"/>
  <c r="J233" i="113" s="1"/>
  <c r="Q232" i="113"/>
  <c r="F267" i="113"/>
  <c r="J231" i="112"/>
  <c r="M232" i="113"/>
  <c r="K231" i="112" l="1"/>
  <c r="I232" i="112" s="1"/>
  <c r="C234" i="113" s="1"/>
  <c r="H234" i="113" s="1"/>
  <c r="B234" i="113" s="1"/>
  <c r="G267" i="113"/>
  <c r="L233" i="113"/>
  <c r="F268" i="113" l="1"/>
  <c r="G268" i="113" s="1"/>
  <c r="O233" i="113"/>
  <c r="P233" i="113" s="1"/>
  <c r="M233" i="113"/>
  <c r="I234" i="113"/>
  <c r="J234" i="113" s="1"/>
  <c r="J232" i="112"/>
  <c r="F269" i="113" l="1"/>
  <c r="K232" i="112"/>
  <c r="I233" i="112" s="1"/>
  <c r="C235" i="113" s="1"/>
  <c r="H235" i="113" s="1"/>
  <c r="B235" i="113" s="1"/>
  <c r="L234" i="113"/>
  <c r="O234" i="113" s="1"/>
  <c r="P234" i="113" s="1"/>
  <c r="Q233" i="113"/>
  <c r="J233" i="112" l="1"/>
  <c r="K233" i="112" s="1"/>
  <c r="I234" i="112" s="1"/>
  <c r="C236" i="113" s="1"/>
  <c r="H236" i="113" s="1"/>
  <c r="B236" i="113" s="1"/>
  <c r="Q234" i="113"/>
  <c r="I235" i="113"/>
  <c r="J235" i="113" s="1"/>
  <c r="M234" i="113"/>
  <c r="G269" i="113"/>
  <c r="L235" i="113" l="1"/>
  <c r="O235" i="113" s="1"/>
  <c r="P235" i="113" s="1"/>
  <c r="F270" i="113"/>
  <c r="G270" i="113" s="1"/>
  <c r="J234" i="112"/>
  <c r="I236" i="113"/>
  <c r="J236" i="113" s="1"/>
  <c r="F271" i="113" l="1"/>
  <c r="Q235" i="113"/>
  <c r="K234" i="112"/>
  <c r="I235" i="112" s="1"/>
  <c r="C237" i="113" s="1"/>
  <c r="H237" i="113" s="1"/>
  <c r="B237" i="113" s="1"/>
  <c r="A1" i="113" s="1"/>
  <c r="L236" i="113"/>
  <c r="O236" i="113" s="1"/>
  <c r="P236" i="113" s="1"/>
  <c r="M235" i="113"/>
  <c r="M236" i="113" l="1"/>
  <c r="Q236" i="113"/>
  <c r="J235" i="112"/>
  <c r="G271" i="113"/>
  <c r="I237" i="113"/>
  <c r="L237" i="113" l="1"/>
  <c r="J237" i="113"/>
  <c r="F272" i="113"/>
  <c r="G272" i="113" s="1"/>
  <c r="K235" i="112"/>
  <c r="I236" i="112" s="1"/>
  <c r="C238" i="113" s="1"/>
  <c r="H238" i="113" s="1"/>
  <c r="B238" i="113" s="1"/>
  <c r="J236" i="112" l="1"/>
  <c r="F273" i="113"/>
  <c r="G273" i="113" s="1"/>
  <c r="M237" i="113"/>
  <c r="I238" i="113"/>
  <c r="J238" i="113" s="1"/>
  <c r="O237" i="113"/>
  <c r="P237" i="113" s="1"/>
  <c r="F274" i="113" l="1"/>
  <c r="Q237" i="113"/>
  <c r="A2" i="113"/>
  <c r="L238" i="113"/>
  <c r="K236" i="112"/>
  <c r="I237" i="112" s="1"/>
  <c r="C239" i="113" s="1"/>
  <c r="H239" i="113" s="1"/>
  <c r="B239" i="113" s="1"/>
  <c r="J237" i="112" l="1"/>
  <c r="K237" i="112" s="1"/>
  <c r="I238" i="112" s="1"/>
  <c r="C240" i="113" s="1"/>
  <c r="H240" i="113" s="1"/>
  <c r="B240" i="113" s="1"/>
  <c r="M238" i="113"/>
  <c r="O238" i="113"/>
  <c r="P238" i="113" s="1"/>
  <c r="I239" i="113"/>
  <c r="J239" i="113" s="1"/>
  <c r="G274" i="113"/>
  <c r="F275" i="113" l="1"/>
  <c r="I240" i="113"/>
  <c r="J240" i="113" s="1"/>
  <c r="J238" i="112"/>
  <c r="L239" i="113"/>
  <c r="O239" i="113" s="1"/>
  <c r="P239" i="113" s="1"/>
  <c r="Q238" i="113"/>
  <c r="M239" i="113" l="1"/>
  <c r="Q239" i="113"/>
  <c r="K238" i="112"/>
  <c r="I239" i="112" s="1"/>
  <c r="C241" i="113" s="1"/>
  <c r="H241" i="113" s="1"/>
  <c r="B241" i="113" s="1"/>
  <c r="L240" i="113"/>
  <c r="G275" i="113"/>
  <c r="J239" i="112" l="1"/>
  <c r="K239" i="112" s="1"/>
  <c r="I240" i="112" s="1"/>
  <c r="C242" i="113" s="1"/>
  <c r="H242" i="113" s="1"/>
  <c r="B242" i="113" s="1"/>
  <c r="F276" i="113"/>
  <c r="G276" i="113" s="1"/>
  <c r="O240" i="113"/>
  <c r="P240" i="113" s="1"/>
  <c r="M240" i="113"/>
  <c r="I241" i="113"/>
  <c r="J241" i="113" s="1"/>
  <c r="I242" i="113" l="1"/>
  <c r="J242" i="113" s="1"/>
  <c r="Q240" i="113"/>
  <c r="J240" i="112"/>
  <c r="L241" i="113"/>
  <c r="F277" i="113"/>
  <c r="K240" i="112" l="1"/>
  <c r="I241" i="112" s="1"/>
  <c r="C243" i="113" s="1"/>
  <c r="H243" i="113" s="1"/>
  <c r="B243" i="113" s="1"/>
  <c r="G277" i="113"/>
  <c r="O241" i="113"/>
  <c r="P241" i="113" s="1"/>
  <c r="M241" i="113"/>
  <c r="L242" i="113"/>
  <c r="M242" i="113" l="1"/>
  <c r="F278" i="113"/>
  <c r="I243" i="113"/>
  <c r="J243" i="113" s="1"/>
  <c r="O242" i="113"/>
  <c r="Q241" i="113"/>
  <c r="J241" i="112"/>
  <c r="K241" i="112" l="1"/>
  <c r="I242" i="112" s="1"/>
  <c r="C244" i="113" s="1"/>
  <c r="H244" i="113" s="1"/>
  <c r="B244" i="113" s="1"/>
  <c r="P242" i="113"/>
  <c r="L243" i="113"/>
  <c r="O243" i="113" s="1"/>
  <c r="G278" i="113"/>
  <c r="I244" i="113" l="1"/>
  <c r="L244" i="113" s="1"/>
  <c r="F279" i="113"/>
  <c r="P243" i="113"/>
  <c r="Q242" i="113"/>
  <c r="J242" i="112"/>
  <c r="M243" i="113"/>
  <c r="J244" i="113" l="1"/>
  <c r="M244" i="113"/>
  <c r="Q243" i="113"/>
  <c r="K242" i="112"/>
  <c r="I243" i="112" s="1"/>
  <c r="C245" i="113" s="1"/>
  <c r="H245" i="113" s="1"/>
  <c r="B245" i="113" s="1"/>
  <c r="O244" i="113"/>
  <c r="G279" i="113"/>
  <c r="F280" i="113" l="1"/>
  <c r="J243" i="112"/>
  <c r="P244" i="113"/>
  <c r="I245" i="113"/>
  <c r="J245" i="113" s="1"/>
  <c r="Q244" i="113" l="1"/>
  <c r="L245" i="113"/>
  <c r="K243" i="112"/>
  <c r="I244" i="112" s="1"/>
  <c r="C246" i="113" s="1"/>
  <c r="H246" i="113" s="1"/>
  <c r="B246" i="113" s="1"/>
  <c r="G280" i="113"/>
  <c r="I246" i="113" l="1"/>
  <c r="J246" i="113" s="1"/>
  <c r="M245" i="113"/>
  <c r="F281" i="113"/>
  <c r="G281" i="113" s="1"/>
  <c r="J244" i="112"/>
  <c r="O245" i="113"/>
  <c r="P245" i="113" s="1"/>
  <c r="F282" i="113" l="1"/>
  <c r="K244" i="112"/>
  <c r="I245" i="112" s="1"/>
  <c r="C247" i="113" s="1"/>
  <c r="H247" i="113" s="1"/>
  <c r="B247" i="113" s="1"/>
  <c r="Q245" i="113"/>
  <c r="L246" i="113"/>
  <c r="O246" i="113" s="1"/>
  <c r="P246" i="113" s="1"/>
  <c r="J245" i="112" l="1"/>
  <c r="K245" i="112" s="1"/>
  <c r="I246" i="112" s="1"/>
  <c r="C248" i="113" s="1"/>
  <c r="H248" i="113" s="1"/>
  <c r="B248" i="113" s="1"/>
  <c r="Q246" i="113"/>
  <c r="M246" i="113"/>
  <c r="I247" i="113"/>
  <c r="J247" i="113" s="1"/>
  <c r="G282" i="113"/>
  <c r="F283" i="113" l="1"/>
  <c r="I248" i="113"/>
  <c r="J248" i="113" s="1"/>
  <c r="L247" i="113"/>
  <c r="J246" i="112"/>
  <c r="M247" i="113" l="1"/>
  <c r="K246" i="112"/>
  <c r="I247" i="112" s="1"/>
  <c r="C249" i="113" s="1"/>
  <c r="H249" i="113" s="1"/>
  <c r="B249" i="113" s="1"/>
  <c r="O247" i="113"/>
  <c r="P247" i="113" s="1"/>
  <c r="L248" i="113"/>
  <c r="O248" i="113" s="1"/>
  <c r="G283" i="113"/>
  <c r="M248" i="113" l="1"/>
  <c r="F284" i="113"/>
  <c r="Q247" i="113"/>
  <c r="P248" i="113"/>
  <c r="J247" i="112"/>
  <c r="I249" i="113"/>
  <c r="K247" i="112" l="1"/>
  <c r="I248" i="112" s="1"/>
  <c r="C250" i="113" s="1"/>
  <c r="H250" i="113" s="1"/>
  <c r="B250" i="113" s="1"/>
  <c r="L249" i="113"/>
  <c r="O249" i="113" s="1"/>
  <c r="P249" i="113" s="1"/>
  <c r="Q248" i="113"/>
  <c r="G284" i="113"/>
  <c r="J249" i="113"/>
  <c r="F285" i="113" l="1"/>
  <c r="Q249" i="113"/>
  <c r="I250" i="113"/>
  <c r="J248" i="112"/>
  <c r="M249" i="113"/>
  <c r="K248" i="112" l="1"/>
  <c r="I249" i="112" s="1"/>
  <c r="C251" i="113" s="1"/>
  <c r="H251" i="113" s="1"/>
  <c r="B251" i="113" s="1"/>
  <c r="L250" i="113"/>
  <c r="O250" i="113" s="1"/>
  <c r="P250" i="113" s="1"/>
  <c r="J250" i="113"/>
  <c r="G285" i="113"/>
  <c r="M250" i="113" l="1"/>
  <c r="I251" i="113"/>
  <c r="J251" i="113" s="1"/>
  <c r="J249" i="112"/>
  <c r="F286" i="113"/>
  <c r="Q250" i="113"/>
  <c r="G286" i="113" l="1"/>
  <c r="K249" i="112"/>
  <c r="I250" i="112" s="1"/>
  <c r="C252" i="113" s="1"/>
  <c r="H252" i="113" s="1"/>
  <c r="B252" i="113" s="1"/>
  <c r="L251" i="113"/>
  <c r="M251" i="113" l="1"/>
  <c r="F287" i="113"/>
  <c r="G287" i="113" s="1"/>
  <c r="O251" i="113"/>
  <c r="P251" i="113" s="1"/>
  <c r="J250" i="112"/>
  <c r="I252" i="113"/>
  <c r="Q251" i="113" l="1"/>
  <c r="F288" i="113"/>
  <c r="G288" i="113" s="1"/>
  <c r="L252" i="113"/>
  <c r="O252" i="113" s="1"/>
  <c r="P252" i="113" s="1"/>
  <c r="K250" i="112"/>
  <c r="I251" i="112" s="1"/>
  <c r="C253" i="113" s="1"/>
  <c r="H253" i="113" s="1"/>
  <c r="B253" i="113" s="1"/>
  <c r="J252" i="113"/>
  <c r="J251" i="112" l="1"/>
  <c r="F289" i="113"/>
  <c r="G289" i="113" s="1"/>
  <c r="Q252" i="113"/>
  <c r="I253" i="113"/>
  <c r="J253" i="113" s="1"/>
  <c r="K251" i="112"/>
  <c r="I252" i="112" s="1"/>
  <c r="C254" i="113" s="1"/>
  <c r="H254" i="113" s="1"/>
  <c r="B254" i="113" s="1"/>
  <c r="M252" i="113"/>
  <c r="I254" i="113" l="1"/>
  <c r="J254" i="113" s="1"/>
  <c r="J252" i="112"/>
  <c r="L253" i="113"/>
  <c r="F299" i="113"/>
  <c r="K252" i="112" l="1"/>
  <c r="I253" i="112" s="1"/>
  <c r="C255" i="113" s="1"/>
  <c r="H255" i="113" s="1"/>
  <c r="B255" i="113" s="1"/>
  <c r="O253" i="113"/>
  <c r="P253" i="113" s="1"/>
  <c r="M253" i="113"/>
  <c r="L254" i="113"/>
  <c r="O254" i="113" s="1"/>
  <c r="P254" i="113" l="1"/>
  <c r="Q253" i="113"/>
  <c r="M254" i="113"/>
  <c r="I255" i="113"/>
  <c r="J253" i="112"/>
  <c r="L255" i="113" l="1"/>
  <c r="K253" i="112"/>
  <c r="I254" i="112" s="1"/>
  <c r="C256" i="113" s="1"/>
  <c r="H256" i="113" s="1"/>
  <c r="B256" i="113" s="1"/>
  <c r="J255" i="113"/>
  <c r="Q254" i="113"/>
  <c r="I256" i="113" l="1"/>
  <c r="M255" i="113"/>
  <c r="J254" i="112"/>
  <c r="O255" i="113"/>
  <c r="P255" i="113" s="1"/>
  <c r="L256" i="113" l="1"/>
  <c r="O256" i="113" s="1"/>
  <c r="P256" i="113" s="1"/>
  <c r="Q255" i="113"/>
  <c r="K254" i="112"/>
  <c r="I255" i="112" s="1"/>
  <c r="C257" i="113" s="1"/>
  <c r="H257" i="113" s="1"/>
  <c r="B257" i="113" s="1"/>
  <c r="J256" i="113"/>
  <c r="Q256" i="113" l="1"/>
  <c r="I257" i="113"/>
  <c r="J257" i="113" s="1"/>
  <c r="J255" i="112"/>
  <c r="M256" i="113"/>
  <c r="K255" i="112" l="1"/>
  <c r="I256" i="112" s="1"/>
  <c r="C258" i="113" s="1"/>
  <c r="H258" i="113" s="1"/>
  <c r="B258" i="113" s="1"/>
  <c r="L257" i="113"/>
  <c r="O257" i="113" l="1"/>
  <c r="P257" i="113" s="1"/>
  <c r="J256" i="112"/>
  <c r="M257" i="113"/>
  <c r="I258" i="113"/>
  <c r="J258" i="113" s="1"/>
  <c r="Q257" i="113" l="1"/>
  <c r="L258" i="113"/>
  <c r="K256" i="112"/>
  <c r="I257" i="112" s="1"/>
  <c r="C259" i="113" s="1"/>
  <c r="H259" i="113" s="1"/>
  <c r="B259" i="113" s="1"/>
  <c r="J257" i="112" l="1"/>
  <c r="M258" i="113"/>
  <c r="O258" i="113"/>
  <c r="P258" i="113" s="1"/>
  <c r="I259" i="113"/>
  <c r="L259" i="113" l="1"/>
  <c r="J259" i="113"/>
  <c r="Q258" i="113"/>
  <c r="K257" i="112"/>
  <c r="I258" i="112" s="1"/>
  <c r="C260" i="113" s="1"/>
  <c r="H260" i="113" s="1"/>
  <c r="B260" i="113" s="1"/>
  <c r="I260" i="113" l="1"/>
  <c r="J258" i="112"/>
  <c r="M259" i="113"/>
  <c r="O259" i="113"/>
  <c r="P259" i="113" s="1"/>
  <c r="Q259" i="113" l="1"/>
  <c r="L260" i="113"/>
  <c r="K258" i="112"/>
  <c r="I259" i="112" s="1"/>
  <c r="C261" i="113" s="1"/>
  <c r="H261" i="113" s="1"/>
  <c r="B261" i="113" s="1"/>
  <c r="J260" i="113"/>
  <c r="I261" i="113" l="1"/>
  <c r="J261" i="113" s="1"/>
  <c r="M260" i="113"/>
  <c r="J259" i="112"/>
  <c r="O260" i="113"/>
  <c r="P260" i="113" s="1"/>
  <c r="Q260" i="113" l="1"/>
  <c r="K259" i="112"/>
  <c r="I260" i="112" s="1"/>
  <c r="C262" i="113" s="1"/>
  <c r="H262" i="113" s="1"/>
  <c r="B262" i="113" s="1"/>
  <c r="L261" i="113"/>
  <c r="O261" i="113" l="1"/>
  <c r="P261" i="113" s="1"/>
  <c r="J260" i="112"/>
  <c r="I262" i="113"/>
  <c r="M261" i="113"/>
  <c r="Q261" i="113" l="1"/>
  <c r="L262" i="113"/>
  <c r="O262" i="113" s="1"/>
  <c r="P262" i="113" s="1"/>
  <c r="J262" i="113"/>
  <c r="K260" i="112"/>
  <c r="I261" i="112" s="1"/>
  <c r="C263" i="113" s="1"/>
  <c r="H263" i="113" s="1"/>
  <c r="B263" i="113" s="1"/>
  <c r="Q262" i="113" l="1"/>
  <c r="J261" i="112"/>
  <c r="I263" i="113"/>
  <c r="M262" i="113"/>
  <c r="L263" i="113" l="1"/>
  <c r="J263" i="113"/>
  <c r="K261" i="112"/>
  <c r="I262" i="112" s="1"/>
  <c r="C264" i="113" s="1"/>
  <c r="H264" i="113" s="1"/>
  <c r="B264" i="113" s="1"/>
  <c r="J262" i="112" l="1"/>
  <c r="K262" i="112" s="1"/>
  <c r="I263" i="112" s="1"/>
  <c r="C265" i="113" s="1"/>
  <c r="H265" i="113" s="1"/>
  <c r="B265" i="113" s="1"/>
  <c r="I264" i="113"/>
  <c r="M263" i="113"/>
  <c r="O263" i="113"/>
  <c r="P263" i="113" s="1"/>
  <c r="Q263" i="113" l="1"/>
  <c r="L264" i="113"/>
  <c r="J264" i="113"/>
  <c r="J263" i="112"/>
  <c r="I265" i="113" l="1"/>
  <c r="K263" i="112"/>
  <c r="I264" i="112" s="1"/>
  <c r="C266" i="113" s="1"/>
  <c r="H266" i="113" s="1"/>
  <c r="B266" i="113" s="1"/>
  <c r="M264" i="113"/>
  <c r="O264" i="113"/>
  <c r="P264" i="113" s="1"/>
  <c r="L265" i="113" l="1"/>
  <c r="Q264" i="113"/>
  <c r="J264" i="112"/>
  <c r="J265" i="113"/>
  <c r="I266" i="113" l="1"/>
  <c r="J266" i="113" s="1"/>
  <c r="K264" i="112"/>
  <c r="I265" i="112" s="1"/>
  <c r="C267" i="113" s="1"/>
  <c r="H267" i="113" s="1"/>
  <c r="B267" i="113" s="1"/>
  <c r="M265" i="113"/>
  <c r="O265" i="113"/>
  <c r="P265" i="113" s="1"/>
  <c r="I267" i="113" l="1"/>
  <c r="J267" i="113" s="1"/>
  <c r="Q265" i="113"/>
  <c r="J265" i="112"/>
  <c r="L266" i="113"/>
  <c r="O266" i="113" s="1"/>
  <c r="P266" i="113" s="1"/>
  <c r="Q266" i="113" l="1"/>
  <c r="K265" i="112"/>
  <c r="I266" i="112" s="1"/>
  <c r="C268" i="113" s="1"/>
  <c r="H268" i="113" s="1"/>
  <c r="B268" i="113" s="1"/>
  <c r="M266" i="113"/>
  <c r="L267" i="113"/>
  <c r="O267" i="113" s="1"/>
  <c r="P267" i="113" s="1"/>
  <c r="I268" i="113" l="1"/>
  <c r="J268" i="113" s="1"/>
  <c r="Q267" i="113"/>
  <c r="M267" i="113"/>
  <c r="J266" i="112"/>
  <c r="L268" i="113" l="1"/>
  <c r="M268" i="113" s="1"/>
  <c r="K266" i="112"/>
  <c r="I267" i="112" s="1"/>
  <c r="C269" i="113" s="1"/>
  <c r="H269" i="113" s="1"/>
  <c r="B269" i="113" s="1"/>
  <c r="O268" i="113" l="1"/>
  <c r="P268" i="113" s="1"/>
  <c r="Q268" i="113" s="1"/>
  <c r="I269" i="113"/>
  <c r="J267" i="112"/>
  <c r="K267" i="112" l="1"/>
  <c r="I268" i="112" s="1"/>
  <c r="C270" i="113" s="1"/>
  <c r="H270" i="113" s="1"/>
  <c r="B270" i="113" s="1"/>
  <c r="L269" i="113"/>
  <c r="J269" i="113"/>
  <c r="J268" i="112" l="1"/>
  <c r="K268" i="112" s="1"/>
  <c r="I269" i="112" s="1"/>
  <c r="C271" i="113" s="1"/>
  <c r="H271" i="113" s="1"/>
  <c r="B271" i="113" s="1"/>
  <c r="I270" i="113"/>
  <c r="J270" i="113" s="1"/>
  <c r="M269" i="113"/>
  <c r="O269" i="113"/>
  <c r="P269" i="113" s="1"/>
  <c r="J269" i="112" l="1"/>
  <c r="K269" i="112" s="1"/>
  <c r="I270" i="112" s="1"/>
  <c r="C272" i="113" s="1"/>
  <c r="H272" i="113" s="1"/>
  <c r="B272" i="113" s="1"/>
  <c r="Q269" i="113"/>
  <c r="I271" i="113"/>
  <c r="J271" i="113" s="1"/>
  <c r="L270" i="113"/>
  <c r="J270" i="112" l="1"/>
  <c r="K270" i="112" s="1"/>
  <c r="I271" i="112" s="1"/>
  <c r="C273" i="113" s="1"/>
  <c r="H273" i="113" s="1"/>
  <c r="B273" i="113" s="1"/>
  <c r="L271" i="113"/>
  <c r="O271" i="113" s="1"/>
  <c r="O270" i="113"/>
  <c r="P270" i="113" s="1"/>
  <c r="I272" i="113"/>
  <c r="M270" i="113"/>
  <c r="M271" i="113" l="1"/>
  <c r="L272" i="113"/>
  <c r="J272" i="113"/>
  <c r="P271" i="113"/>
  <c r="Q270" i="113"/>
  <c r="J271" i="112"/>
  <c r="M272" i="113" l="1"/>
  <c r="K271" i="112"/>
  <c r="I272" i="112" s="1"/>
  <c r="C274" i="113" s="1"/>
  <c r="H274" i="113" s="1"/>
  <c r="B274" i="113" s="1"/>
  <c r="Q271" i="113"/>
  <c r="I273" i="113"/>
  <c r="O272" i="113"/>
  <c r="P272" i="113" s="1"/>
  <c r="Q272" i="113" l="1"/>
  <c r="L273" i="113"/>
  <c r="J273" i="113"/>
  <c r="J272" i="112"/>
  <c r="M273" i="113" l="1"/>
  <c r="I274" i="113"/>
  <c r="J274" i="113" s="1"/>
  <c r="K272" i="112"/>
  <c r="I273" i="112" s="1"/>
  <c r="C275" i="113" s="1"/>
  <c r="H275" i="113" s="1"/>
  <c r="B275" i="113" s="1"/>
  <c r="O273" i="113"/>
  <c r="P273" i="113" s="1"/>
  <c r="J273" i="112" l="1"/>
  <c r="K273" i="112" s="1"/>
  <c r="I274" i="112" s="1"/>
  <c r="C276" i="113" s="1"/>
  <c r="H276" i="113" s="1"/>
  <c r="B276" i="113" s="1"/>
  <c r="Q273" i="113"/>
  <c r="I275" i="113"/>
  <c r="J275" i="113" s="1"/>
  <c r="L274" i="113"/>
  <c r="O274" i="113" s="1"/>
  <c r="P274" i="113" s="1"/>
  <c r="Q274" i="113" l="1"/>
  <c r="I276" i="113"/>
  <c r="J276" i="113" s="1"/>
  <c r="M274" i="113"/>
  <c r="L275" i="113"/>
  <c r="J274" i="112"/>
  <c r="M275" i="113" l="1"/>
  <c r="K274" i="112"/>
  <c r="I275" i="112" s="1"/>
  <c r="C277" i="113" s="1"/>
  <c r="H277" i="113" s="1"/>
  <c r="B277" i="113" s="1"/>
  <c r="O275" i="113"/>
  <c r="P275" i="113" s="1"/>
  <c r="L276" i="113"/>
  <c r="O276" i="113" s="1"/>
  <c r="I277" i="113" l="1"/>
  <c r="J277" i="113" s="1"/>
  <c r="Q275" i="113"/>
  <c r="P276" i="113"/>
  <c r="J275" i="112"/>
  <c r="M276" i="113"/>
  <c r="L277" i="113" l="1"/>
  <c r="O277" i="113" s="1"/>
  <c r="P277" i="113" s="1"/>
  <c r="K275" i="112"/>
  <c r="I276" i="112" s="1"/>
  <c r="C278" i="113" s="1"/>
  <c r="H278" i="113" s="1"/>
  <c r="B278" i="113" s="1"/>
  <c r="Q276" i="113"/>
  <c r="Q277" i="113" l="1"/>
  <c r="I278" i="113"/>
  <c r="J278" i="113" s="1"/>
  <c r="J276" i="112"/>
  <c r="M277" i="113"/>
  <c r="K276" i="112" l="1"/>
  <c r="I277" i="112" s="1"/>
  <c r="C279" i="113" s="1"/>
  <c r="H279" i="113" s="1"/>
  <c r="B279" i="113" s="1"/>
  <c r="L278" i="113"/>
  <c r="O278" i="113" s="1"/>
  <c r="P278" i="113" s="1"/>
  <c r="Q278" i="113" l="1"/>
  <c r="J277" i="112"/>
  <c r="M278" i="113"/>
  <c r="I279" i="113"/>
  <c r="L279" i="113" l="1"/>
  <c r="O279" i="113" s="1"/>
  <c r="P279" i="113" s="1"/>
  <c r="K277" i="112"/>
  <c r="I278" i="112" s="1"/>
  <c r="C280" i="113" s="1"/>
  <c r="H280" i="113" s="1"/>
  <c r="B280" i="113" s="1"/>
  <c r="J279" i="113"/>
  <c r="I280" i="113" l="1"/>
  <c r="J280" i="113" s="1"/>
  <c r="Q279" i="113"/>
  <c r="J278" i="112"/>
  <c r="M279" i="113"/>
  <c r="K278" i="112" l="1"/>
  <c r="I279" i="112" s="1"/>
  <c r="C281" i="113" s="1"/>
  <c r="H281" i="113" s="1"/>
  <c r="B281" i="113" s="1"/>
  <c r="L280" i="113"/>
  <c r="O280" i="113" s="1"/>
  <c r="P280" i="113" s="1"/>
  <c r="Q280" i="113" l="1"/>
  <c r="J279" i="112"/>
  <c r="M280" i="113"/>
  <c r="I281" i="113"/>
  <c r="L281" i="113" l="1"/>
  <c r="O281" i="113" s="1"/>
  <c r="P281" i="113" s="1"/>
  <c r="K279" i="112"/>
  <c r="I280" i="112" s="1"/>
  <c r="C282" i="113" s="1"/>
  <c r="H282" i="113" s="1"/>
  <c r="B282" i="113" s="1"/>
  <c r="J281" i="113"/>
  <c r="I282" i="113" l="1"/>
  <c r="J282" i="113" s="1"/>
  <c r="Q281" i="113"/>
  <c r="J280" i="112"/>
  <c r="M281" i="113"/>
  <c r="K280" i="112" l="1"/>
  <c r="I281" i="112" s="1"/>
  <c r="C283" i="113" s="1"/>
  <c r="H283" i="113" s="1"/>
  <c r="B283" i="113" s="1"/>
  <c r="L282" i="113"/>
  <c r="O282" i="113" s="1"/>
  <c r="P282" i="113" s="1"/>
  <c r="Q282" i="113" l="1"/>
  <c r="J281" i="112"/>
  <c r="M282" i="113"/>
  <c r="I283" i="113"/>
  <c r="L283" i="113" l="1"/>
  <c r="O283" i="113" s="1"/>
  <c r="P283" i="113" s="1"/>
  <c r="K281" i="112"/>
  <c r="I282" i="112" s="1"/>
  <c r="C284" i="113" s="1"/>
  <c r="H284" i="113" s="1"/>
  <c r="B284" i="113" s="1"/>
  <c r="J283" i="113"/>
  <c r="I284" i="113" l="1"/>
  <c r="J284" i="113" s="1"/>
  <c r="Q283" i="113"/>
  <c r="J282" i="112"/>
  <c r="M283" i="113"/>
  <c r="K282" i="112" l="1"/>
  <c r="I283" i="112" s="1"/>
  <c r="L284" i="113"/>
  <c r="O284" i="113" s="1"/>
  <c r="P284" i="113" s="1"/>
  <c r="C285" i="113" l="1"/>
  <c r="C299" i="113" s="1"/>
  <c r="I288" i="112"/>
  <c r="Q284" i="113"/>
  <c r="J283" i="112"/>
  <c r="K283" i="112" s="1"/>
  <c r="M284" i="113"/>
  <c r="H285" i="113" l="1"/>
  <c r="B285" i="113" l="1"/>
  <c r="H299" i="113"/>
  <c r="I285" i="113"/>
  <c r="J285" i="113" s="1"/>
  <c r="I286" i="113" l="1"/>
  <c r="J286" i="113" s="1"/>
  <c r="L285" i="113"/>
  <c r="I287" i="113" l="1"/>
  <c r="M285" i="113"/>
  <c r="O285" i="113"/>
  <c r="P285" i="113" s="1"/>
  <c r="L286" i="113" l="1"/>
  <c r="M286" i="113" s="1"/>
  <c r="L287" i="113"/>
  <c r="O286" i="113"/>
  <c r="P286" i="113" s="1"/>
  <c r="Q285" i="113"/>
  <c r="J287" i="113"/>
  <c r="M287" i="113" l="1"/>
  <c r="Q286" i="113"/>
  <c r="I288" i="113"/>
  <c r="J288" i="113" s="1"/>
  <c r="O287" i="113"/>
  <c r="P287" i="113" s="1"/>
  <c r="Q287" i="113" l="1"/>
  <c r="I289" i="113"/>
  <c r="J289" i="113" s="1"/>
  <c r="L288" i="113"/>
  <c r="M288" i="113" l="1"/>
  <c r="O288" i="113"/>
  <c r="P288" i="113" s="1"/>
  <c r="I299" i="113"/>
  <c r="L289" i="113"/>
  <c r="L299" i="113" l="1"/>
  <c r="O289" i="113"/>
  <c r="O299" i="113" s="1"/>
  <c r="M289" i="113"/>
  <c r="Q288" i="113"/>
  <c r="P289" i="113" l="1"/>
  <c r="P290" i="113" s="1"/>
  <c r="Q289" i="113" l="1"/>
  <c r="P291" i="113"/>
  <c r="Q290" i="113"/>
  <c r="P292" i="113" l="1"/>
  <c r="Q291" i="113"/>
  <c r="Q292" i="113" l="1"/>
  <c r="P293" i="113"/>
  <c r="Q293" i="113" l="1"/>
  <c r="P294" i="113"/>
  <c r="Q294" i="113" l="1"/>
  <c r="P295" i="113"/>
  <c r="Q295" i="113" l="1"/>
  <c r="Q297" i="113"/>
  <c r="Q296" i="113"/>
  <c r="Q298" i="113"/>
  <c r="E88" i="162" l="1"/>
  <c r="C73" i="162" l="1"/>
  <c r="E73" i="162" s="1"/>
  <c r="C46" i="162"/>
  <c r="E46" i="162" s="1"/>
  <c r="C61" i="162"/>
  <c r="E61" i="162" s="1"/>
  <c r="C20" i="162"/>
  <c r="C24" i="162"/>
  <c r="E24" i="162" s="1"/>
  <c r="C53" i="162"/>
  <c r="E53" i="162" s="1"/>
  <c r="C40" i="162"/>
  <c r="E40" i="162" s="1"/>
  <c r="C10" i="162"/>
  <c r="E10" i="162" s="1"/>
  <c r="C65" i="162"/>
  <c r="E65" i="162" s="1"/>
  <c r="C69" i="162"/>
  <c r="E69" i="162" s="1"/>
  <c r="C6" i="162"/>
  <c r="E6" i="162" s="1"/>
  <c r="C68" i="162" l="1"/>
  <c r="C70" i="160"/>
  <c r="C39" i="162"/>
  <c r="C41" i="160"/>
  <c r="C9" i="162"/>
  <c r="C12" i="160"/>
  <c r="C64" i="162"/>
  <c r="C66" i="160"/>
  <c r="C35" i="162"/>
  <c r="C36" i="160"/>
  <c r="C23" i="162"/>
  <c r="C25" i="160"/>
  <c r="C31" i="162"/>
  <c r="C32" i="160"/>
  <c r="C17" i="162"/>
  <c r="C21" i="160"/>
  <c r="C60" i="162"/>
  <c r="C62" i="160"/>
  <c r="C5" i="162"/>
  <c r="C7" i="160"/>
  <c r="C27" i="162"/>
  <c r="C28" i="160"/>
  <c r="C72" i="162"/>
  <c r="C74" i="160"/>
  <c r="C45" i="162"/>
  <c r="C47" i="160"/>
  <c r="D36" i="160"/>
  <c r="D19" i="159" s="1"/>
  <c r="D32" i="160"/>
  <c r="F15" i="159" l="1"/>
  <c r="D7" i="160"/>
  <c r="D12" i="160"/>
  <c r="D62" i="160"/>
  <c r="D23" i="159" s="1"/>
  <c r="D66" i="160"/>
  <c r="D24" i="159" s="1"/>
  <c r="D21" i="160"/>
  <c r="D16" i="159" s="1"/>
  <c r="D25" i="160"/>
  <c r="D17" i="159" s="1"/>
  <c r="D28" i="160"/>
  <c r="D18" i="159" s="1"/>
  <c r="C47" i="162"/>
  <c r="E45" i="162"/>
  <c r="E47" i="162" s="1"/>
  <c r="C74" i="162"/>
  <c r="E72" i="162"/>
  <c r="E74" i="162" s="1"/>
  <c r="C28" i="162"/>
  <c r="C62" i="162"/>
  <c r="E60" i="162"/>
  <c r="E62" i="162" s="1"/>
  <c r="C32" i="162"/>
  <c r="E31" i="162"/>
  <c r="E32" i="162" s="1"/>
  <c r="C66" i="162"/>
  <c r="E64" i="162"/>
  <c r="E66" i="162" s="1"/>
  <c r="C41" i="162"/>
  <c r="E39" i="162"/>
  <c r="E41" i="162" s="1"/>
  <c r="D41" i="160"/>
  <c r="D20" i="159" s="1"/>
  <c r="D54" i="160"/>
  <c r="D22" i="159" s="1"/>
  <c r="D47" i="160"/>
  <c r="D21" i="159" s="1"/>
  <c r="C7" i="162"/>
  <c r="E5" i="162"/>
  <c r="C21" i="162"/>
  <c r="C25" i="162"/>
  <c r="E23" i="162"/>
  <c r="E25" i="162" s="1"/>
  <c r="C36" i="162"/>
  <c r="E35" i="162"/>
  <c r="E36" i="162" s="1"/>
  <c r="E9" i="162"/>
  <c r="C12" i="162"/>
  <c r="D70" i="160"/>
  <c r="D25" i="159" s="1"/>
  <c r="D74" i="160"/>
  <c r="D26" i="159" s="1"/>
  <c r="C70" i="162"/>
  <c r="E68" i="162"/>
  <c r="E70" i="162" s="1"/>
  <c r="F19" i="159" l="1"/>
  <c r="F21" i="159"/>
  <c r="F25" i="159"/>
  <c r="F20" i="159"/>
  <c r="F17" i="159"/>
  <c r="F26" i="159"/>
  <c r="F24" i="159"/>
  <c r="F14" i="159"/>
  <c r="F23" i="159"/>
  <c r="E7" i="162"/>
  <c r="E12" i="162"/>
  <c r="D28" i="162"/>
  <c r="E27" i="162"/>
  <c r="E28" i="162" s="1"/>
  <c r="D81" i="160" l="1"/>
  <c r="E18" i="159"/>
  <c r="C54" i="160"/>
  <c r="C52" i="162"/>
  <c r="C54" i="162" s="1"/>
  <c r="C84" i="162" s="1"/>
  <c r="D82" i="160" l="1"/>
  <c r="D27" i="159"/>
  <c r="F18" i="159"/>
  <c r="C81" i="160"/>
  <c r="C82" i="160" s="1"/>
  <c r="E52" i="162"/>
  <c r="F27" i="159" l="1"/>
  <c r="D29" i="159"/>
  <c r="F22" i="159"/>
  <c r="E54" i="162"/>
  <c r="C85" i="162" l="1"/>
  <c r="C86" i="162" s="1"/>
  <c r="D41" i="159" l="1"/>
  <c r="D49" i="159" l="1"/>
  <c r="F41" i="159"/>
  <c r="F49" i="159" s="1"/>
  <c r="L155" i="95" l="1"/>
  <c r="F155" i="95"/>
  <c r="N155" i="95" l="1"/>
  <c r="M156" i="95"/>
  <c r="P155" i="95"/>
  <c r="G155" i="95"/>
  <c r="K155" i="95" s="1"/>
  <c r="F156" i="95"/>
  <c r="P156" i="95" l="1"/>
  <c r="G156" i="95"/>
  <c r="K156" i="95" s="1"/>
  <c r="F157" i="95"/>
  <c r="N156" i="95"/>
  <c r="M157" i="95"/>
  <c r="O155" i="95"/>
  <c r="P157" i="95" l="1"/>
  <c r="G157" i="95"/>
  <c r="K157" i="95" s="1"/>
  <c r="F158" i="95"/>
  <c r="N157" i="95"/>
  <c r="M158" i="95"/>
  <c r="O156" i="95"/>
  <c r="P158" i="95" l="1"/>
  <c r="G158" i="95"/>
  <c r="K158" i="95" s="1"/>
  <c r="F159" i="95"/>
  <c r="N158" i="95"/>
  <c r="M159" i="95"/>
  <c r="O157" i="95"/>
  <c r="O158" i="95" l="1"/>
  <c r="P159" i="95"/>
  <c r="G159" i="95"/>
  <c r="K159" i="95" s="1"/>
  <c r="F160" i="95"/>
  <c r="N159" i="95"/>
  <c r="M160" i="95"/>
  <c r="N160" i="95" l="1"/>
  <c r="M161" i="95"/>
  <c r="G160" i="95"/>
  <c r="K160" i="95" s="1"/>
  <c r="P160" i="95"/>
  <c r="F161" i="95"/>
  <c r="O159" i="95"/>
  <c r="P161" i="95" l="1"/>
  <c r="F162" i="95"/>
  <c r="G161" i="95"/>
  <c r="K161" i="95" s="1"/>
  <c r="N161" i="95"/>
  <c r="M162" i="95"/>
  <c r="O160" i="95"/>
  <c r="P162" i="95" l="1"/>
  <c r="G162" i="95"/>
  <c r="K162" i="95" s="1"/>
  <c r="F163" i="95"/>
  <c r="N162" i="95"/>
  <c r="O162" i="95" s="1"/>
  <c r="M163" i="95"/>
  <c r="O161" i="95"/>
  <c r="P163" i="95" l="1"/>
  <c r="G163" i="95"/>
  <c r="K163" i="95" s="1"/>
  <c r="F164" i="95"/>
  <c r="N163" i="95"/>
  <c r="O163" i="95" s="1"/>
  <c r="M164" i="95"/>
  <c r="P164" i="95" l="1"/>
  <c r="G164" i="95"/>
  <c r="K164" i="95" s="1"/>
  <c r="F165" i="95"/>
  <c r="N164" i="95"/>
  <c r="M165" i="95"/>
  <c r="G165" i="95" l="1"/>
  <c r="K165" i="95" s="1"/>
  <c r="P165" i="95"/>
  <c r="F166" i="95"/>
  <c r="N165" i="95"/>
  <c r="O165" i="95" s="1"/>
  <c r="M166" i="95"/>
  <c r="O164" i="95"/>
  <c r="P166" i="95" l="1"/>
  <c r="G166" i="95"/>
  <c r="K166" i="95" s="1"/>
  <c r="F167" i="95"/>
  <c r="N166" i="95"/>
  <c r="M167" i="95"/>
  <c r="O166" i="95" l="1"/>
  <c r="P167" i="95"/>
  <c r="F168" i="95"/>
  <c r="G167" i="95"/>
  <c r="K167" i="95" s="1"/>
  <c r="M168" i="95"/>
  <c r="N167" i="95"/>
  <c r="O167" i="95" l="1"/>
  <c r="P168" i="95"/>
  <c r="F169" i="95"/>
  <c r="G168" i="95"/>
  <c r="K168" i="95" s="1"/>
  <c r="M169" i="95"/>
  <c r="N168" i="95"/>
  <c r="O168" i="95" l="1"/>
  <c r="P169" i="95"/>
  <c r="F170" i="95"/>
  <c r="G169" i="95"/>
  <c r="K169" i="95" s="1"/>
  <c r="M170" i="95"/>
  <c r="N169" i="95"/>
  <c r="O169" i="95" l="1"/>
  <c r="P170" i="95"/>
  <c r="F171" i="95"/>
  <c r="G170" i="95"/>
  <c r="K170" i="95" s="1"/>
  <c r="M171" i="95"/>
  <c r="N170" i="95"/>
  <c r="O170" i="95" l="1"/>
  <c r="M172" i="95"/>
  <c r="N171" i="95"/>
  <c r="P171" i="95"/>
  <c r="F172" i="95"/>
  <c r="G171" i="95"/>
  <c r="K171" i="95" s="1"/>
  <c r="O171" i="95" l="1"/>
  <c r="F173" i="95"/>
  <c r="P172" i="95"/>
  <c r="G172" i="95"/>
  <c r="K172" i="95" s="1"/>
  <c r="M173" i="95"/>
  <c r="N172" i="95"/>
  <c r="O172" i="95" l="1"/>
  <c r="P173" i="95"/>
  <c r="F174" i="95"/>
  <c r="G173" i="95"/>
  <c r="K173" i="95" s="1"/>
  <c r="M174" i="95"/>
  <c r="N173" i="95"/>
  <c r="M175" i="95" l="1"/>
  <c r="N174" i="95"/>
  <c r="O173" i="95"/>
  <c r="P174" i="95"/>
  <c r="F175" i="95"/>
  <c r="G174" i="95"/>
  <c r="K174" i="95" s="1"/>
  <c r="D17" i="162" s="1"/>
  <c r="P175" i="95" l="1"/>
  <c r="F176" i="95"/>
  <c r="G175" i="95"/>
  <c r="K175" i="95" s="1"/>
  <c r="E17" i="162"/>
  <c r="O174" i="95"/>
  <c r="D20" i="162"/>
  <c r="E20" i="162" s="1"/>
  <c r="M176" i="95"/>
  <c r="N175" i="95"/>
  <c r="M177" i="95" l="1"/>
  <c r="N176" i="95"/>
  <c r="O175" i="95"/>
  <c r="P176" i="95"/>
  <c r="F177" i="95"/>
  <c r="G176" i="95"/>
  <c r="K176" i="95" s="1"/>
  <c r="D21" i="162"/>
  <c r="E21" i="162"/>
  <c r="E84" i="162" s="1"/>
  <c r="O176" i="95" l="1"/>
  <c r="M178" i="95"/>
  <c r="N177" i="95"/>
  <c r="D84" i="162"/>
  <c r="E16" i="159"/>
  <c r="P177" i="95"/>
  <c r="F178" i="95"/>
  <c r="G177" i="95"/>
  <c r="K177" i="95" s="1"/>
  <c r="E29" i="159" l="1"/>
  <c r="P178" i="95"/>
  <c r="F179" i="95"/>
  <c r="G178" i="95"/>
  <c r="K178" i="95" s="1"/>
  <c r="M179" i="95"/>
  <c r="N178" i="95"/>
  <c r="F16" i="159"/>
  <c r="F29" i="159" s="1"/>
  <c r="O177" i="95"/>
  <c r="P179" i="95" l="1"/>
  <c r="F180" i="95"/>
  <c r="G179" i="95"/>
  <c r="K179" i="95" s="1"/>
  <c r="D85" i="162"/>
  <c r="D86" i="162" s="1"/>
  <c r="O178" i="95"/>
  <c r="E90" i="162"/>
  <c r="M180" i="95"/>
  <c r="N179" i="95"/>
  <c r="O179" i="95" l="1"/>
  <c r="M181" i="95"/>
  <c r="N180" i="95"/>
  <c r="P180" i="95"/>
  <c r="F181" i="95"/>
  <c r="G180" i="95"/>
  <c r="K180" i="95" s="1"/>
  <c r="P181" i="95" l="1"/>
  <c r="F182" i="95"/>
  <c r="G181" i="95"/>
  <c r="K181" i="95" s="1"/>
  <c r="O180" i="95"/>
  <c r="M182" i="95"/>
  <c r="N181" i="95"/>
  <c r="O181" i="95" l="1"/>
  <c r="P182" i="95"/>
  <c r="F183" i="95"/>
  <c r="G182" i="95"/>
  <c r="K182" i="95" s="1"/>
  <c r="M183" i="95"/>
  <c r="N182" i="95"/>
  <c r="O182" i="95" l="1"/>
  <c r="P183" i="95"/>
  <c r="F184" i="95"/>
  <c r="G183" i="95"/>
  <c r="K183" i="95" s="1"/>
  <c r="M184" i="95"/>
  <c r="N183" i="95"/>
  <c r="O183" i="95" l="1"/>
  <c r="P184" i="95"/>
  <c r="F185" i="95"/>
  <c r="G184" i="95"/>
  <c r="K184" i="95" s="1"/>
  <c r="M185" i="95"/>
  <c r="N184" i="95"/>
  <c r="O184" i="95" l="1"/>
  <c r="M186" i="95"/>
  <c r="N185" i="95"/>
  <c r="P185" i="95"/>
  <c r="F186" i="95"/>
  <c r="G185" i="95"/>
  <c r="K185" i="95" s="1"/>
  <c r="M187" i="95" l="1"/>
  <c r="N186" i="95"/>
  <c r="P186" i="95"/>
  <c r="F187" i="95"/>
  <c r="G186" i="95"/>
  <c r="K186" i="95" s="1"/>
  <c r="O185" i="95"/>
  <c r="M188" i="95" l="1"/>
  <c r="M189" i="95" s="1"/>
  <c r="M190" i="95" s="1"/>
  <c r="M191" i="95" s="1"/>
  <c r="M192" i="95" s="1"/>
  <c r="M193" i="95" s="1"/>
  <c r="M194" i="95" s="1"/>
  <c r="M195" i="95" s="1"/>
  <c r="M196" i="95" s="1"/>
  <c r="M197" i="95" s="1"/>
  <c r="M198" i="95" s="1"/>
  <c r="M199" i="95" s="1"/>
  <c r="M200" i="95" s="1"/>
  <c r="M201" i="95" s="1"/>
  <c r="M202" i="95" s="1"/>
  <c r="M203" i="95" s="1"/>
  <c r="M204" i="95" s="1"/>
  <c r="M205" i="95" s="1"/>
  <c r="M206" i="95" s="1"/>
  <c r="M207" i="95" s="1"/>
  <c r="M208" i="95" s="1"/>
  <c r="P187" i="95"/>
  <c r="F188" i="95"/>
  <c r="G187" i="95"/>
  <c r="K187" i="95" s="1"/>
  <c r="O186" i="95"/>
  <c r="N187" i="95"/>
  <c r="P188" i="95" l="1"/>
  <c r="F189" i="95"/>
  <c r="G188" i="95"/>
  <c r="K188" i="95" s="1"/>
  <c r="O187" i="95"/>
  <c r="N188" i="95"/>
  <c r="N189" i="95" l="1"/>
  <c r="O188" i="95"/>
  <c r="P189" i="95"/>
  <c r="F190" i="95"/>
  <c r="G189" i="95"/>
  <c r="K189" i="95" s="1"/>
  <c r="O189" i="95" l="1"/>
  <c r="P190" i="95"/>
  <c r="F191" i="95"/>
  <c r="G190" i="95"/>
  <c r="K190" i="95" s="1"/>
  <c r="N190" i="95"/>
  <c r="O190" i="95" l="1"/>
  <c r="P191" i="95"/>
  <c r="F192" i="95"/>
  <c r="G191" i="95"/>
  <c r="K191" i="95" s="1"/>
  <c r="N191" i="95"/>
  <c r="O191" i="95" l="1"/>
  <c r="N192" i="95"/>
  <c r="P192" i="95"/>
  <c r="F193" i="95"/>
  <c r="G192" i="95"/>
  <c r="K192" i="95" s="1"/>
  <c r="O192" i="95" l="1"/>
  <c r="P193" i="95"/>
  <c r="F194" i="95"/>
  <c r="G193" i="95"/>
  <c r="K193" i="95" s="1"/>
  <c r="N193" i="95"/>
  <c r="O193" i="95" l="1"/>
  <c r="P194" i="95"/>
  <c r="F195" i="95"/>
  <c r="G194" i="95"/>
  <c r="K194" i="95" s="1"/>
  <c r="N194" i="95"/>
  <c r="O194" i="95" l="1"/>
  <c r="P195" i="95"/>
  <c r="F196" i="95"/>
  <c r="G195" i="95"/>
  <c r="K195" i="95" s="1"/>
  <c r="N195" i="95"/>
  <c r="O195" i="95" l="1"/>
  <c r="N196" i="95"/>
  <c r="P196" i="95"/>
  <c r="F197" i="95"/>
  <c r="G196" i="95"/>
  <c r="K196" i="95" s="1"/>
  <c r="P197" i="95" l="1"/>
  <c r="F198" i="95"/>
  <c r="G197" i="95"/>
  <c r="K197" i="95" s="1"/>
  <c r="O196" i="95"/>
  <c r="N197" i="95"/>
  <c r="O197" i="95" l="1"/>
  <c r="N198" i="95"/>
  <c r="P198" i="95"/>
  <c r="F199" i="95"/>
  <c r="G198" i="95"/>
  <c r="K198" i="95" s="1"/>
  <c r="O198" i="95" l="1"/>
  <c r="P199" i="95"/>
  <c r="F200" i="95"/>
  <c r="G199" i="95"/>
  <c r="K199" i="95" s="1"/>
  <c r="N199" i="95"/>
  <c r="O199" i="95" l="1"/>
  <c r="N200" i="95"/>
  <c r="P200" i="95"/>
  <c r="F201" i="95"/>
  <c r="G200" i="95"/>
  <c r="K200" i="95" s="1"/>
  <c r="O200" i="95" l="1"/>
  <c r="P201" i="95"/>
  <c r="F202" i="95"/>
  <c r="G201" i="95"/>
  <c r="K201" i="95" s="1"/>
  <c r="N201" i="95"/>
  <c r="O201" i="95" l="1"/>
  <c r="N202" i="95"/>
  <c r="P202" i="95"/>
  <c r="F203" i="95"/>
  <c r="G202" i="95"/>
  <c r="K202" i="95" s="1"/>
  <c r="O202" i="95" l="1"/>
  <c r="P203" i="95"/>
  <c r="F204" i="95"/>
  <c r="G203" i="95"/>
  <c r="K203" i="95" s="1"/>
  <c r="N203" i="95"/>
  <c r="O203" i="95" l="1"/>
  <c r="N204" i="95"/>
  <c r="P204" i="95"/>
  <c r="F205" i="95"/>
  <c r="G204" i="95"/>
  <c r="K204" i="95" s="1"/>
  <c r="N205" i="95" l="1"/>
  <c r="O204" i="95"/>
  <c r="P205" i="95"/>
  <c r="F206" i="95"/>
  <c r="G205" i="95"/>
  <c r="K205" i="95" s="1"/>
  <c r="P206" i="95" l="1"/>
  <c r="F207" i="95"/>
  <c r="G206" i="95"/>
  <c r="K206" i="95" s="1"/>
  <c r="O205" i="95"/>
  <c r="N206" i="95"/>
  <c r="O206" i="95" l="1"/>
  <c r="P207" i="95"/>
  <c r="F208" i="95"/>
  <c r="G207" i="95"/>
  <c r="K207" i="95" s="1"/>
  <c r="N207" i="95"/>
  <c r="O207" i="95" l="1"/>
  <c r="F209" i="95"/>
  <c r="G208" i="95"/>
  <c r="F210" i="95" l="1"/>
  <c r="G209" i="95"/>
  <c r="H208" i="95"/>
  <c r="F211" i="95" l="1"/>
  <c r="G210" i="95"/>
  <c r="I208" i="95"/>
  <c r="J208" i="95" l="1"/>
  <c r="K208" i="95" s="1"/>
  <c r="I209" i="95"/>
  <c r="P208" i="95"/>
  <c r="F212" i="95"/>
  <c r="G211" i="95"/>
  <c r="N208" i="95"/>
  <c r="O208" i="95" l="1"/>
  <c r="I210" i="95"/>
  <c r="J209" i="95"/>
  <c r="K209" i="95" s="1"/>
  <c r="P209" i="95"/>
  <c r="N209" i="95"/>
  <c r="F213" i="95"/>
  <c r="G212" i="95"/>
  <c r="F214" i="95" l="1"/>
  <c r="G213" i="95"/>
  <c r="O209" i="95"/>
  <c r="I211" i="95"/>
  <c r="J210" i="95"/>
  <c r="K210" i="95" s="1"/>
  <c r="P210" i="95"/>
  <c r="N210" i="95"/>
  <c r="O210" i="95" s="1"/>
  <c r="N211" i="95" l="1"/>
  <c r="J211" i="95"/>
  <c r="K211" i="95" s="1"/>
  <c r="I212" i="95"/>
  <c r="P211" i="95"/>
  <c r="F215" i="95"/>
  <c r="G214" i="95"/>
  <c r="F216" i="95" l="1"/>
  <c r="G215" i="95"/>
  <c r="O211" i="95"/>
  <c r="N212" i="95"/>
  <c r="J212" i="95"/>
  <c r="K212" i="95" s="1"/>
  <c r="I213" i="95"/>
  <c r="P212" i="95"/>
  <c r="O212" i="95" l="1"/>
  <c r="F217" i="95"/>
  <c r="G216" i="95"/>
  <c r="I214" i="95"/>
  <c r="J213" i="95"/>
  <c r="K213" i="95" s="1"/>
  <c r="P213" i="95"/>
  <c r="N213" i="95"/>
  <c r="F218" i="95" l="1"/>
  <c r="G217" i="95"/>
  <c r="O213" i="95"/>
  <c r="I215" i="95"/>
  <c r="J214" i="95"/>
  <c r="K214" i="95" s="1"/>
  <c r="P214" i="95"/>
  <c r="N214" i="95"/>
  <c r="F219" i="95" l="1"/>
  <c r="G218" i="95"/>
  <c r="N215" i="95"/>
  <c r="O214" i="95"/>
  <c r="I216" i="95"/>
  <c r="J215" i="95"/>
  <c r="K215" i="95" s="1"/>
  <c r="P215" i="95"/>
  <c r="J216" i="95" l="1"/>
  <c r="K216" i="95" s="1"/>
  <c r="I217" i="95"/>
  <c r="P216" i="95"/>
  <c r="N216" i="95"/>
  <c r="O216" i="95" s="1"/>
  <c r="O215" i="95"/>
  <c r="F220" i="95"/>
  <c r="G219" i="95"/>
  <c r="G220" i="95" l="1"/>
  <c r="I218" i="95"/>
  <c r="J217" i="95"/>
  <c r="K217" i="95" s="1"/>
  <c r="P217" i="95"/>
  <c r="N217" i="95"/>
  <c r="J218" i="95" l="1"/>
  <c r="K218" i="95" s="1"/>
  <c r="I219" i="95"/>
  <c r="P218" i="95"/>
  <c r="O217" i="95"/>
  <c r="N218" i="95"/>
  <c r="O218" i="95" s="1"/>
  <c r="I220" i="95" l="1"/>
  <c r="J219" i="95"/>
  <c r="K219" i="95" s="1"/>
  <c r="P219" i="95"/>
  <c r="N220" i="95"/>
  <c r="N219" i="95"/>
  <c r="O219" i="95" l="1"/>
  <c r="J220" i="95"/>
  <c r="K220" i="95" s="1"/>
  <c r="O220" i="95" s="1"/>
  <c r="P220" i="95"/>
</calcChain>
</file>

<file path=xl/comments1.xml><?xml version="1.0" encoding="utf-8"?>
<comments xmlns="http://schemas.openxmlformats.org/spreadsheetml/2006/main">
  <authors>
    <author>akello</author>
  </authors>
  <commentList>
    <comment ref="E30" authorId="0" shape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True-up MF Variable cost JE 48 (accrued Gas Cost for CT) per Annette Moore 8/9/10.</t>
        </r>
      </text>
    </comment>
    <comment ref="B46" authorId="0" shape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Per Susan Jan 28,2010 to hard code the column G effec. Sept 11 to $240,421 because the 2011 GRC RY will be May12-Apr13  .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D52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</text>
    </comment>
  </commentList>
</comments>
</file>

<file path=xl/comments3.xml><?xml version="1.0" encoding="utf-8"?>
<comments xmlns="http://schemas.openxmlformats.org/spreadsheetml/2006/main">
  <authors>
    <author>akello</author>
  </authors>
  <commentList>
    <comment ref="G44" authorId="0" shape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reduced $34,210.74 per Oct 1, 2013 letter from BPA due to PSE over paid the advances. (also see SAP back up attach for more explanation on Acct #18232301 Oct 13 entry).
</t>
        </r>
      </text>
    </comment>
  </commentList>
</comments>
</file>

<file path=xl/comments4.xml><?xml version="1.0" encoding="utf-8"?>
<comments xmlns="http://schemas.openxmlformats.org/spreadsheetml/2006/main">
  <authors>
    <author>akello</author>
  </authors>
  <commentList>
    <comment ref="N72" authorId="0" shapeId="0">
      <text>
        <r>
          <rPr>
            <sz val="9"/>
            <color indexed="81"/>
            <rFont val="Tahoma"/>
            <family val="2"/>
          </rPr>
          <t xml:space="preserve">$20,500,000 LSR BPA Trans. Credits, $1,886,835 LSR Deposit Refund due to final costs review that PSE over pd the principal bal.
</t>
        </r>
      </text>
    </comment>
    <comment ref="N76" authorId="0" shapeId="0">
      <text>
        <r>
          <rPr>
            <sz val="9"/>
            <color indexed="81"/>
            <rFont val="Tahoma"/>
            <family val="2"/>
          </rPr>
          <t>credits for the month of Feb 2014 from BPA for finally completed the work scope required for the Central Ferry substation.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F30" authorId="0" shape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Did not actually record  amortization for Nov 09 - Mar 10 b/c not yet approved.  A true-up entry will be made in april 2010.</t>
        </r>
      </text>
    </comment>
  </commentList>
</comments>
</file>

<file path=xl/comments6.xml><?xml version="1.0" encoding="utf-8"?>
<comments xmlns="http://schemas.openxmlformats.org/spreadsheetml/2006/main">
  <authors>
    <author>akello</author>
  </authors>
  <commentList>
    <comment ref="D24" authorId="0" shapeId="0">
      <text>
        <r>
          <rPr>
            <sz val="9"/>
            <color indexed="81"/>
            <rFont val="Tahoma"/>
            <family val="2"/>
          </rPr>
          <t xml:space="preserve">trueup for Ferndale variable costs for Oct'13.
</t>
        </r>
      </text>
    </comment>
  </commentList>
</comments>
</file>

<file path=xl/comments7.xml><?xml version="1.0" encoding="utf-8"?>
<comments xmlns="http://schemas.openxmlformats.org/spreadsheetml/2006/main">
  <authors>
    <author>akello</author>
  </authors>
  <commentList>
    <comment ref="F38" authorId="0" shape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True-up 2010 calendar year not amortized.
And adjust Jan-11 thru Apr-12 amort to lower monthly amort amount from order.</t>
        </r>
      </text>
    </comment>
  </commentList>
</comments>
</file>

<file path=xl/sharedStrings.xml><?xml version="1.0" encoding="utf-8"?>
<sst xmlns="http://schemas.openxmlformats.org/spreadsheetml/2006/main" count="5736" uniqueCount="2769">
  <si>
    <t>Interest</t>
  </si>
  <si>
    <t>Amort</t>
  </si>
  <si>
    <t>Balance</t>
  </si>
  <si>
    <t>Amortization</t>
  </si>
  <si>
    <t>Amount</t>
  </si>
  <si>
    <t>Beginning</t>
  </si>
  <si>
    <t>Period</t>
  </si>
  <si>
    <t>Total</t>
  </si>
  <si>
    <t>Puget Sound Energy</t>
  </si>
  <si>
    <t>Net</t>
  </si>
  <si>
    <t>Month/Period</t>
  </si>
  <si>
    <t>AMA</t>
  </si>
  <si>
    <t>Monthly</t>
  </si>
  <si>
    <t>Accumulated</t>
  </si>
  <si>
    <t>Net Book</t>
  </si>
  <si>
    <t>Month</t>
  </si>
  <si>
    <t>Value</t>
  </si>
  <si>
    <t>DFIT</t>
  </si>
  <si>
    <t>Description</t>
  </si>
  <si>
    <t xml:space="preserve">13 Mon AMA </t>
  </si>
  <si>
    <t>With DFIT</t>
  </si>
  <si>
    <t>Activity</t>
  </si>
  <si>
    <t>NBV net of</t>
  </si>
  <si>
    <t>(a)</t>
  </si>
  <si>
    <t>(b)</t>
  </si>
  <si>
    <t xml:space="preserve">(c) </t>
  </si>
  <si>
    <t>(f)</t>
  </si>
  <si>
    <t>Net Balance</t>
  </si>
  <si>
    <t>AA &amp; ADFIT</t>
  </si>
  <si>
    <t>(Note 1)</t>
  </si>
  <si>
    <t>net of</t>
  </si>
  <si>
    <t>(g)</t>
  </si>
  <si>
    <t>July 2008</t>
  </si>
  <si>
    <t>August 2008</t>
  </si>
  <si>
    <t>September 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</si>
  <si>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</si>
  <si>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</si>
  <si>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</si>
  <si>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</si>
  <si>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</si>
  <si>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</si>
  <si>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</si>
  <si>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</si>
  <si>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</si>
  <si>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</si>
  <si>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</si>
  <si>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</si>
  <si>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</si>
  <si>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</si>
  <si>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</si>
  <si>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</si>
  <si>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</si>
  <si>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</si>
  <si>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</si>
  <si>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</si>
  <si>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</si>
  <si>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</si>
  <si>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</si>
  <si>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</si>
  <si>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</si>
  <si>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</si>
  <si>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</si>
  <si>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</si>
  <si>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</si>
  <si>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</si>
  <si>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</si>
  <si>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</si>
  <si>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</si>
  <si>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</si>
  <si>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</si>
  <si>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</si>
  <si>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</si>
  <si>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</si>
  <si>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</si>
  <si>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</si>
  <si>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</si>
  <si>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</si>
  <si>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</si>
  <si>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</si>
  <si>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Deferral</t>
  </si>
  <si>
    <t xml:space="preserve">Monthly </t>
  </si>
  <si>
    <t>(j)</t>
  </si>
  <si>
    <t>(m)</t>
  </si>
  <si>
    <t>months</t>
  </si>
  <si>
    <t>Depreciation Method:</t>
  </si>
  <si>
    <t>Straight-line</t>
  </si>
  <si>
    <t>Date</t>
  </si>
  <si>
    <t>Accum Amort</t>
  </si>
  <si>
    <t>Net Credit Value</t>
  </si>
  <si>
    <t>NBV Diff</t>
  </si>
  <si>
    <t>ADFIT</t>
  </si>
  <si>
    <t>DFIT Expense</t>
  </si>
  <si>
    <t>Tax</t>
  </si>
  <si>
    <t>Book</t>
  </si>
  <si>
    <t>Book &gt; Tax</t>
  </si>
  <si>
    <t>(c)</t>
  </si>
  <si>
    <t>(g) = (a) + (e)</t>
  </si>
  <si>
    <t>(h) = (b) + (f)</t>
  </si>
  <si>
    <t>(i) = (h) - (g)</t>
  </si>
  <si>
    <t>(j) = - (i) * 35%</t>
  </si>
  <si>
    <t>Costs</t>
  </si>
  <si>
    <t xml:space="preserve">Mint Farm Deferral </t>
  </si>
  <si>
    <t>AMA Gross</t>
  </si>
  <si>
    <t>AMA Accum.</t>
  </si>
  <si>
    <t>Accum DFIT</t>
  </si>
  <si>
    <t>AMA net of</t>
  </si>
  <si>
    <t xml:space="preserve">(a) </t>
  </si>
  <si>
    <t xml:space="preserve">(d) = (b) / 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</si>
  <si>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(d) = (e)</t>
    </r>
  </si>
  <si>
    <t>(g) = (c) + (f)</t>
  </si>
  <si>
    <t>(h) = (-(a) *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</si>
  <si>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(h) = (i)</t>
    </r>
  </si>
  <si>
    <t>(l) = (g) + (j)</t>
  </si>
  <si>
    <t>180 months</t>
  </si>
  <si>
    <t>35%) + ((d) * 35%)</t>
  </si>
  <si>
    <t>prior mo - (d) = (e)</t>
  </si>
  <si>
    <t xml:space="preserve"> prior mo - (h) = (i)</t>
  </si>
  <si>
    <t>Payment Received:</t>
  </si>
  <si>
    <t>Accounts:</t>
  </si>
  <si>
    <t>Contract Start Date: November 1, 2009</t>
  </si>
  <si>
    <t>Amort Period</t>
  </si>
  <si>
    <t>Payment Recived</t>
  </si>
  <si>
    <t>(k) = - curr</t>
  </si>
  <si>
    <r>
      <t xml:space="preserve">(d) = (b) </t>
    </r>
    <r>
      <rPr>
        <b/>
        <sz val="10"/>
        <rFont val="Symbol"/>
        <family val="1"/>
        <charset val="2"/>
      </rPr>
      <t>¸</t>
    </r>
    <r>
      <rPr>
        <b/>
        <sz val="10"/>
        <rFont val="Arial"/>
        <family val="2"/>
      </rPr>
      <t xml:space="preserve"> 108</t>
    </r>
  </si>
  <si>
    <t>(e) = prior</t>
  </si>
  <si>
    <t>(f) = prior</t>
  </si>
  <si>
    <t>month (j) +</t>
  </si>
  <si>
    <t>(m) = AMA on</t>
  </si>
  <si>
    <t>month - (c)</t>
  </si>
  <si>
    <t>month - (d)</t>
  </si>
  <si>
    <t>prior month (j)</t>
  </si>
  <si>
    <t>(l) = (h) + (j)</t>
  </si>
  <si>
    <t>(l)</t>
  </si>
  <si>
    <t>FB Energy</t>
  </si>
  <si>
    <t>Contract Start Date: April 1, 2010 - October 31, 2018</t>
  </si>
  <si>
    <t xml:space="preserve">AMA </t>
  </si>
  <si>
    <t xml:space="preserve">(c) = (b) / </t>
  </si>
  <si>
    <t>Balance Net</t>
  </si>
  <si>
    <t xml:space="preserve"> of Accum Amort</t>
  </si>
  <si>
    <t>(b) + (e) = (f)</t>
  </si>
  <si>
    <t>Amortization Schedule Adapted Accounting Procedures Docket NO. UE-090704</t>
  </si>
  <si>
    <t>(e)</t>
  </si>
  <si>
    <t xml:space="preserve">Chelan PUD Contract Initiation </t>
  </si>
  <si>
    <t>Amortization Schedule Adapted Accounting Procedures Docket NO. UE-060539</t>
  </si>
  <si>
    <t>240 months</t>
  </si>
  <si>
    <t># 28300561</t>
  </si>
  <si>
    <t>Carrying Costs</t>
  </si>
  <si>
    <t xml:space="preserve">Amortization starts Nov, 2011 and ends Oct, 2031 (240 months) </t>
  </si>
  <si>
    <t>GL.Bal.</t>
  </si>
  <si>
    <t xml:space="preserve">(d) </t>
  </si>
  <si>
    <t># 18230351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</si>
  <si>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(d) = (f)</t>
    </r>
  </si>
  <si>
    <t>(h) = (c) + (g)</t>
  </si>
  <si>
    <t>(i) = (c) + (f)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</si>
  <si>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(j) = (k)</t>
    </r>
  </si>
  <si>
    <t>(m) = (h) + (l)</t>
  </si>
  <si>
    <t>to the carrying charges.  The need for DFIT on this Reg Asset was not identified until Aug 2008.  Therefore, the Aug &amp; Sept 2008 DFIT entries represent true-ups for April 2006 - Aug 2008.</t>
  </si>
  <si>
    <t xml:space="preserve">(Note 1) Book and Tax treatment of original payment of $89M is the same.  Tax treats $89M carrying costs as income where book treats as a deferral.  Therefore a DFIT exists related </t>
  </si>
  <si>
    <t xml:space="preserve"> </t>
  </si>
  <si>
    <t>COLSTRIP 1 and 2 PREPAYMENT</t>
  </si>
  <si>
    <t># 16599011</t>
  </si>
  <si>
    <t>Beg Bal Mar '07</t>
  </si>
  <si>
    <t>Amort. Beg Jan 2011</t>
  </si>
  <si>
    <r>
      <t xml:space="preserve">(d) = (b) </t>
    </r>
    <r>
      <rPr>
        <b/>
        <sz val="10"/>
        <rFont val="Symbol"/>
        <family val="1"/>
        <charset val="2"/>
      </rPr>
      <t>¸</t>
    </r>
    <r>
      <rPr>
        <b/>
        <sz val="10"/>
        <rFont val="Arial"/>
        <family val="2"/>
      </rPr>
      <t xml:space="preserve"> 103</t>
    </r>
  </si>
  <si>
    <t>Beg Bal May '11</t>
  </si>
  <si>
    <t>Amortization starts April, 2010 and ends March, 2025 (180 months)</t>
  </si>
  <si>
    <t>Apr 1 - 7 /10</t>
  </si>
  <si>
    <t xml:space="preserve">Beg Balance:  </t>
  </si>
  <si>
    <t>&lt;=== 2010</t>
  </si>
  <si>
    <t>Jan-Aug 2011</t>
  </si>
  <si>
    <t>Sep-Dec 2011</t>
  </si>
  <si>
    <t>Payment Received</t>
  </si>
  <si>
    <t>25302121 &amp; 19000711 &amp; 25400191</t>
  </si>
  <si>
    <t>#25400191</t>
  </si>
  <si>
    <t>#18235521</t>
  </si>
  <si>
    <t>Bal + Accum. A</t>
  </si>
  <si>
    <t>#18600351</t>
  </si>
  <si>
    <t>#18600361</t>
  </si>
  <si>
    <t>#18600371</t>
  </si>
  <si>
    <t># 19000711</t>
  </si>
  <si>
    <t>Payment Received from FB Energy - UE-090704</t>
  </si>
  <si>
    <t>#19000151</t>
  </si>
  <si>
    <t>#12800001</t>
  </si>
  <si>
    <t>CHELAN SECURITY DEPOSIT ($18.5M will be returned a credit against PSE's final payment by Chelan after 20 yrs contract)</t>
  </si>
  <si>
    <t>PSE does not receive the benefit of any interest earned on these funds $18.5M.</t>
  </si>
  <si>
    <t xml:space="preserve">PREPAID TRANSMISSION LOWER SNAKE RIVER </t>
  </si>
  <si>
    <t xml:space="preserve">Amortization starts May, 2012 and ends April, 2037 (300 months) </t>
  </si>
  <si>
    <t>CALCULATION OF CARRYING CHARGES and RELATED RESERVE LSR BPA TRANSMISSION DEPOSITS UE-100882</t>
  </si>
  <si>
    <t xml:space="preserve">Principal </t>
  </si>
  <si>
    <t>Carrying</t>
  </si>
  <si>
    <t>Accum.</t>
  </si>
  <si>
    <t>AMA carrying</t>
  </si>
  <si>
    <t>charges Bal.</t>
  </si>
  <si>
    <t>Expense</t>
  </si>
  <si>
    <t>(c) + (e) = (g)</t>
  </si>
  <si>
    <t>(h) = current month (g)-</t>
  </si>
  <si>
    <t xml:space="preserve">prior mo(h)- </t>
  </si>
  <si>
    <t xml:space="preserve"> prior mo + (k) = (l)</t>
  </si>
  <si>
    <t>(n) = (i) + (m)</t>
  </si>
  <si>
    <t xml:space="preserve"> prior mo + (i) = (j)</t>
  </si>
  <si>
    <t># 18600581</t>
  </si>
  <si>
    <t># 18600591</t>
  </si>
  <si>
    <t>300 Mos (25yrs)</t>
  </si>
  <si>
    <t>prior month(j) * 35%)</t>
  </si>
  <si>
    <t>current mo(h) =(i)</t>
  </si>
  <si>
    <t>May 1 - 19, 2010</t>
  </si>
  <si>
    <t>May 20-31 / 2010</t>
  </si>
  <si>
    <t xml:space="preserve">March 2011 </t>
  </si>
  <si>
    <t xml:space="preserve">April 2011 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</si>
  <si>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</si>
  <si>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</si>
  <si>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</si>
  <si>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</si>
  <si>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</si>
  <si>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</si>
  <si>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</si>
  <si>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</si>
  <si>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</si>
  <si>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</si>
  <si>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</si>
  <si>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</si>
  <si>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</si>
  <si>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</si>
  <si>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</si>
  <si>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</si>
  <si>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</si>
  <si>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</si>
  <si>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</si>
  <si>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</si>
  <si>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</si>
  <si>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</si>
  <si>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</si>
  <si>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</si>
  <si>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</si>
  <si>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</si>
  <si>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</si>
  <si>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</si>
  <si>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</si>
  <si>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</si>
  <si>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</si>
  <si>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</si>
  <si>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</si>
  <si>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</si>
  <si>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</si>
  <si>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</si>
  <si>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</si>
  <si>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</si>
  <si>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</si>
  <si>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</si>
  <si>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</si>
  <si>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</si>
  <si>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</si>
  <si>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</si>
  <si>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</si>
  <si>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</si>
  <si>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</si>
  <si>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</si>
  <si>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</si>
  <si>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</si>
  <si>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</si>
  <si>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</si>
  <si>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</si>
  <si>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</si>
  <si>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</si>
  <si>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</si>
  <si>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</si>
  <si>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</si>
  <si>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</si>
  <si>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</si>
  <si>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</si>
  <si>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</si>
  <si>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</si>
  <si>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</si>
  <si>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</si>
  <si>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</si>
  <si>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</si>
  <si>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</si>
  <si>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</si>
  <si>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</si>
  <si>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</si>
  <si>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</si>
  <si>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</si>
  <si>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</si>
  <si>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</si>
  <si>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</si>
  <si>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</si>
  <si>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</si>
  <si>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</si>
  <si>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</si>
  <si>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</si>
  <si>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</si>
  <si>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</si>
  <si>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</si>
  <si>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</si>
  <si>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</si>
  <si>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</si>
  <si>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</si>
  <si>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</si>
  <si>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</si>
  <si>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</si>
  <si>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</si>
  <si>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</si>
  <si>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</si>
  <si>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</si>
  <si>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</si>
  <si>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</si>
  <si>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</si>
  <si>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</si>
  <si>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</si>
  <si>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</si>
  <si>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</si>
  <si>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</si>
  <si>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</si>
  <si>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</si>
  <si>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</si>
  <si>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</si>
  <si>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</si>
  <si>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</si>
  <si>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</si>
  <si>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</si>
  <si>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</si>
  <si>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</si>
  <si>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</si>
  <si>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</si>
  <si>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</si>
  <si>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</si>
  <si>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</si>
  <si>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</si>
  <si>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</si>
  <si>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</si>
  <si>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</si>
  <si>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</si>
  <si>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</si>
  <si>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</si>
  <si>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</si>
  <si>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</si>
  <si>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</si>
  <si>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</si>
  <si>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</si>
  <si>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</si>
  <si>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</si>
  <si>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</si>
  <si>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</si>
  <si>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</si>
  <si>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</si>
  <si>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</si>
  <si>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</si>
  <si>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</si>
  <si>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</si>
  <si>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</si>
  <si>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</si>
  <si>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</si>
  <si>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</si>
  <si>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</si>
  <si>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</si>
  <si>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</si>
  <si>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</si>
  <si>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</si>
  <si>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</si>
  <si>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</si>
  <si>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</si>
  <si>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</si>
  <si>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</si>
  <si>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</si>
  <si>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</si>
  <si>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</si>
  <si>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</si>
  <si>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</si>
  <si>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</si>
  <si>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</si>
  <si>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</si>
  <si>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</si>
  <si>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</si>
  <si>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</si>
  <si>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</si>
  <si>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</si>
  <si>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</si>
  <si>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</si>
  <si>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</si>
  <si>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</si>
  <si>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</si>
  <si>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January 2027</t>
  </si>
  <si>
    <t>February 2027</t>
  </si>
  <si>
    <t>March 2027</t>
  </si>
  <si>
    <t>April 2027</t>
  </si>
  <si>
    <t>May 2027</t>
  </si>
  <si>
    <t>June 2027</t>
  </si>
  <si>
    <t>July 2027</t>
  </si>
  <si>
    <t>August 2027</t>
  </si>
  <si>
    <t>September 2027</t>
  </si>
  <si>
    <t>October 2027</t>
  </si>
  <si>
    <t>November 2027</t>
  </si>
  <si>
    <t>December 2027</t>
  </si>
  <si>
    <t>January 2028</t>
  </si>
  <si>
    <t>February 2028</t>
  </si>
  <si>
    <t>March 2028</t>
  </si>
  <si>
    <t>April 2028</t>
  </si>
  <si>
    <t>May 2028</t>
  </si>
  <si>
    <t>June 2028</t>
  </si>
  <si>
    <t>July 2028</t>
  </si>
  <si>
    <t>August 2028</t>
  </si>
  <si>
    <t>September 2028</t>
  </si>
  <si>
    <t>October 2028</t>
  </si>
  <si>
    <t>November 2028</t>
  </si>
  <si>
    <t>December 2028</t>
  </si>
  <si>
    <t>January 2029</t>
  </si>
  <si>
    <t>February 2029</t>
  </si>
  <si>
    <t>March 2029</t>
  </si>
  <si>
    <t>April 2029</t>
  </si>
  <si>
    <t>May 2029</t>
  </si>
  <si>
    <t>June 2029</t>
  </si>
  <si>
    <t>July 2029</t>
  </si>
  <si>
    <t>August 2029</t>
  </si>
  <si>
    <t>September 2029</t>
  </si>
  <si>
    <t>October 2029</t>
  </si>
  <si>
    <t>November 2029</t>
  </si>
  <si>
    <t>December 2029</t>
  </si>
  <si>
    <t>January 2030</t>
  </si>
  <si>
    <t>February 2030</t>
  </si>
  <si>
    <t>March 2030</t>
  </si>
  <si>
    <t>April 2030</t>
  </si>
  <si>
    <t>May 2030</t>
  </si>
  <si>
    <t>June 2030</t>
  </si>
  <si>
    <t>July 2030</t>
  </si>
  <si>
    <t>August 2030</t>
  </si>
  <si>
    <t>September 2030</t>
  </si>
  <si>
    <t>October 2030</t>
  </si>
  <si>
    <t>November 2030</t>
  </si>
  <si>
    <t>December 2030</t>
  </si>
  <si>
    <t>January 2031</t>
  </si>
  <si>
    <t>February 2031</t>
  </si>
  <si>
    <t>March 2031</t>
  </si>
  <si>
    <t>April 2031</t>
  </si>
  <si>
    <t>May 2031</t>
  </si>
  <si>
    <t>June 2031</t>
  </si>
  <si>
    <t>July 2031</t>
  </si>
  <si>
    <t>August 2031</t>
  </si>
  <si>
    <t>September 2031</t>
  </si>
  <si>
    <t>October 2031</t>
  </si>
  <si>
    <t>November 2031</t>
  </si>
  <si>
    <t>December 2031</t>
  </si>
  <si>
    <t>January 2032</t>
  </si>
  <si>
    <t>February 2032</t>
  </si>
  <si>
    <t>March 2032</t>
  </si>
  <si>
    <t>April 2032</t>
  </si>
  <si>
    <t>May 2032</t>
  </si>
  <si>
    <t>June 2032</t>
  </si>
  <si>
    <t>July 2032</t>
  </si>
  <si>
    <t>August 2032</t>
  </si>
  <si>
    <t>September 2032</t>
  </si>
  <si>
    <t>October 2032</t>
  </si>
  <si>
    <t>November 2032</t>
  </si>
  <si>
    <t>December 2032</t>
  </si>
  <si>
    <t>January 2033</t>
  </si>
  <si>
    <t>February 2033</t>
  </si>
  <si>
    <t>March 2033</t>
  </si>
  <si>
    <t>April 2033</t>
  </si>
  <si>
    <t>May 2033</t>
  </si>
  <si>
    <t>June 2033</t>
  </si>
  <si>
    <t>July 2033</t>
  </si>
  <si>
    <t>August 2033</t>
  </si>
  <si>
    <t>September 2033</t>
  </si>
  <si>
    <t>October 2033</t>
  </si>
  <si>
    <t>November 2033</t>
  </si>
  <si>
    <t>December 2033</t>
  </si>
  <si>
    <t>January 2034</t>
  </si>
  <si>
    <t>February 2034</t>
  </si>
  <si>
    <t>March 2034</t>
  </si>
  <si>
    <t>April 2034</t>
  </si>
  <si>
    <t>May 2034</t>
  </si>
  <si>
    <t>June 2034</t>
  </si>
  <si>
    <t>July 2034</t>
  </si>
  <si>
    <t>August 2034</t>
  </si>
  <si>
    <t>September 2034</t>
  </si>
  <si>
    <t>October 2034</t>
  </si>
  <si>
    <t>November 2034</t>
  </si>
  <si>
    <t>December 2034</t>
  </si>
  <si>
    <t>January 2035</t>
  </si>
  <si>
    <t>February 2035</t>
  </si>
  <si>
    <t>March 2035</t>
  </si>
  <si>
    <t>April 2035</t>
  </si>
  <si>
    <t>May 2035</t>
  </si>
  <si>
    <t>June 2035</t>
  </si>
  <si>
    <t>July 2035</t>
  </si>
  <si>
    <t>August 2035</t>
  </si>
  <si>
    <t>September 2035</t>
  </si>
  <si>
    <t>October 2035</t>
  </si>
  <si>
    <t>November 2035</t>
  </si>
  <si>
    <t>December 2035</t>
  </si>
  <si>
    <t>January 2036</t>
  </si>
  <si>
    <t>February 2036</t>
  </si>
  <si>
    <t>March 2036</t>
  </si>
  <si>
    <t>April 2036</t>
  </si>
  <si>
    <t>May 2036</t>
  </si>
  <si>
    <t>June 2036</t>
  </si>
  <si>
    <t>July 2036</t>
  </si>
  <si>
    <t>August 2036</t>
  </si>
  <si>
    <t>September 2036</t>
  </si>
  <si>
    <t>October 2036</t>
  </si>
  <si>
    <t>November 2036</t>
  </si>
  <si>
    <t>December 2036</t>
  </si>
  <si>
    <t>January 2037</t>
  </si>
  <si>
    <t>February 2037</t>
  </si>
  <si>
    <t>March 2037</t>
  </si>
  <si>
    <t>April 2037</t>
  </si>
  <si>
    <t>May 2037</t>
  </si>
  <si>
    <t>June 2037</t>
  </si>
  <si>
    <t>July 2037</t>
  </si>
  <si>
    <t>August 2037</t>
  </si>
  <si>
    <t>September 2037</t>
  </si>
  <si>
    <t>October 2037</t>
  </si>
  <si>
    <t>November 2037</t>
  </si>
  <si>
    <t>December 2037</t>
  </si>
  <si>
    <t>January 2038</t>
  </si>
  <si>
    <t>February 2038</t>
  </si>
  <si>
    <t>March 2038</t>
  </si>
  <si>
    <t>April 2038</t>
  </si>
  <si>
    <t>May 2038</t>
  </si>
  <si>
    <t xml:space="preserve">(Note 1) Initial rate per month is from the 2012 Transmission, Ancillary and Control Area Service Rate Summary </t>
  </si>
  <si>
    <t>(Note 2) Initial rate is per 2012 Transmission, Ancillary and Control Area Service Rate Summary #4. PTP-12</t>
  </si>
  <si>
    <t xml:space="preserve">Point-To-Point (Short Term) - Effective October 1, 2011. </t>
  </si>
  <si>
    <t>Formulaically = (5 days X $60 per Mw per Day) + (Remaining # of Days in Month X $46 per Mw per Day)</t>
  </si>
  <si>
    <t>#14300311</t>
  </si>
  <si>
    <t>contra</t>
  </si>
  <si>
    <t>#14300261</t>
  </si>
  <si>
    <t>For Current Accounting and GRC Amort Sched</t>
  </si>
  <si>
    <t>LTF PTP Rate</t>
  </si>
  <si>
    <t>LT Capacity in Mw's</t>
  </si>
  <si>
    <t>STF PTP Rate</t>
  </si>
  <si>
    <t>ST Capacity in Mw's</t>
  </si>
  <si>
    <t>Estimated</t>
  </si>
  <si>
    <t xml:space="preserve">BPA Amort </t>
  </si>
  <si>
    <t xml:space="preserve">Difft </t>
  </si>
  <si>
    <t>Escalation</t>
  </si>
  <si>
    <t>BPA Credit</t>
  </si>
  <si>
    <t>Schedule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</si>
  <si>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</si>
  <si>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</si>
  <si>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</si>
  <si>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</si>
  <si>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</si>
  <si>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</si>
  <si>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</si>
  <si>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</si>
  <si>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</si>
  <si>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</si>
  <si>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r>
      <t>c x b</t>
    </r>
    <r>
      <rPr>
        <vertAlign val="superscript"/>
        <sz val="11"/>
        <color indexed="8"/>
        <rFont val="Calibri"/>
        <family val="2"/>
      </rPr>
      <t>(Note 1)</t>
    </r>
  </si>
  <si>
    <t>e + d</t>
  </si>
  <si>
    <t>(Note 2)</t>
  </si>
  <si>
    <t>= ~343 - e (Ends 6/2012)</t>
  </si>
  <si>
    <t>(c x e) + (g x i)</t>
  </si>
  <si>
    <t>--</t>
  </si>
  <si>
    <t>`</t>
  </si>
  <si>
    <t>Estimated Amortization Schedule of LSR Prepaid Network Upgrade Deposits to BPA - 3/31/2011 BPA Statement with Corrections to BPA Calculations for 2/2009 and 3/2011.</t>
  </si>
  <si>
    <t>Month within the quarter</t>
  </si>
  <si>
    <t># of days in month based on month of Invoice</t>
  </si>
  <si>
    <t>Advance date</t>
  </si>
  <si>
    <t># of days in month advance is outstanding</t>
  </si>
  <si>
    <t>Annual interest rate</t>
  </si>
  <si>
    <t>Advances</t>
  </si>
  <si>
    <t xml:space="preserve">Credits Recognized in the Amort. Schedule from BPA (a month later than the bill credits) </t>
  </si>
  <si>
    <t>Monthly balance</t>
  </si>
  <si>
    <t>Monthly balance subject to interest</t>
  </si>
  <si>
    <t>e = b - d</t>
  </si>
  <si>
    <r>
      <t>i</t>
    </r>
    <r>
      <rPr>
        <vertAlign val="superscript"/>
        <sz val="9.6999999999999993"/>
        <color indexed="8"/>
        <rFont val="Calibri"/>
        <family val="2"/>
      </rPr>
      <t>(2)</t>
    </r>
  </si>
  <si>
    <t>j = prior mo j + g + h + i</t>
  </si>
  <si>
    <r>
      <t>k</t>
    </r>
    <r>
      <rPr>
        <vertAlign val="superscript"/>
        <sz val="9.6999999999999993"/>
        <color indexed="8"/>
        <rFont val="Calibri"/>
        <family val="2"/>
      </rPr>
      <t>(1)</t>
    </r>
  </si>
  <si>
    <r>
      <t>(1)</t>
    </r>
    <r>
      <rPr>
        <sz val="8"/>
        <rFont val="Helv"/>
      </rPr>
      <t xml:space="preserve"> Column k</t>
    </r>
  </si>
  <si>
    <t>if column a = 3, then k = j</t>
  </si>
  <si>
    <t>if column a = 1, then k = j minus interest from 1st month in quarter</t>
  </si>
  <si>
    <t>if column a = 2, then k = j minus interest from first 2 month's in quarter</t>
  </si>
  <si>
    <r>
      <t>(2)</t>
    </r>
    <r>
      <rPr>
        <sz val="8"/>
        <rFont val="Helv"/>
      </rPr>
      <t xml:space="preserve"> Column i</t>
    </r>
  </si>
  <si>
    <t>Balance subject to full month's interest (everything except current month's advances)</t>
  </si>
  <si>
    <t xml:space="preserve">prior mo. k + curr mo. g </t>
  </si>
  <si>
    <t>x # of days in month</t>
  </si>
  <si>
    <t>x c</t>
  </si>
  <si>
    <t>+ Balance subject to exact # of days interest (only the current month's advances)</t>
  </si>
  <si>
    <t>current mo. g</t>
  </si>
  <si>
    <t>x # of daysin month advance is outstanding</t>
  </si>
  <si>
    <t>x e</t>
  </si>
  <si>
    <t>x Daily interest rate</t>
  </si>
  <si>
    <r>
      <t xml:space="preserve">x (f </t>
    </r>
    <r>
      <rPr>
        <sz val="9.6999999999999993"/>
        <color indexed="12"/>
        <rFont val="Calibri"/>
        <family val="2"/>
      </rPr>
      <t>÷</t>
    </r>
    <r>
      <rPr>
        <sz val="11"/>
        <color indexed="12"/>
        <rFont val="Calibri"/>
        <family val="2"/>
      </rPr>
      <t xml:space="preserve"> 365)</t>
    </r>
  </si>
  <si>
    <t>= Monthly Interest</t>
  </si>
  <si>
    <t>= ( ( ( (prior mo k + curr mo c) x c) + (curr mo g x e) ) x (f / 365) )</t>
  </si>
  <si>
    <t>Percent of ( column l + column o ) at month prior to when column i becomes 0 ===&gt;</t>
  </si>
  <si>
    <t>Allocate credits between principal and interest and interest between PSE and Customer</t>
  </si>
  <si>
    <t>First 
Alocate to PSE Interest</t>
  </si>
  <si>
    <t>Last 
Allocate to principal</t>
  </si>
  <si>
    <t>Credit</t>
  </si>
  <si>
    <t>Add Interest</t>
  </si>
  <si>
    <t>Deduct Credit</t>
  </si>
  <si>
    <t>Add Advances</t>
  </si>
  <si>
    <t>b
= i from amort sched</t>
  </si>
  <si>
    <t>c
= h from amort sched</t>
  </si>
  <si>
    <t>d
= b thru 
May 19, 2010</t>
  </si>
  <si>
    <t>e
= c up until f is 0</t>
  </si>
  <si>
    <t>f
= prior mo + d + e</t>
  </si>
  <si>
    <t>h
= c - e</t>
  </si>
  <si>
    <t>i
= prior mo + g + h</t>
  </si>
  <si>
    <t>l 
= prior mo + j + k</t>
  </si>
  <si>
    <t>m
= g from amort sched</t>
  </si>
  <si>
    <t>o
=prior mo + m + n</t>
  </si>
  <si>
    <t>Principal Bal</t>
  </si>
  <si>
    <t>Amortization starts Jan 2010 and ends Dec 2019 (120 months)</t>
  </si>
  <si>
    <t>120 mos.</t>
  </si>
  <si>
    <t xml:space="preserve">Amort. beg </t>
  </si>
  <si>
    <t>#18232301</t>
  </si>
  <si>
    <t>#18232311</t>
  </si>
  <si>
    <t>#40730101</t>
  </si>
  <si>
    <t>#18232321</t>
  </si>
  <si>
    <t># 28300081</t>
  </si>
  <si>
    <t>Redirect Capacity</t>
  </si>
  <si>
    <t xml:space="preserve"> #50106003</t>
  </si>
  <si>
    <t>Per 2011 GRC</t>
  </si>
  <si>
    <t>#25400201, #25300601 &amp; #19000151</t>
  </si>
  <si>
    <t xml:space="preserve">Month on Amotization Schedule </t>
  </si>
  <si>
    <t>Second 
Allocate to customer's current month's interest after PSE Interest paid back</t>
  </si>
  <si>
    <t>Third 
Allocate balance of credit based on ratio at time original customer interest was paid back</t>
  </si>
  <si>
    <t>g
= b from May 20, 2010 &amp; current mos Int.</t>
  </si>
  <si>
    <t>j
= b from 
Apr, 2012 until balance in i = 0</t>
  </si>
  <si>
    <t>August 15, 2008</t>
  </si>
  <si>
    <t>TRANSMISSION CREDIT STATEMENT</t>
  </si>
  <si>
    <t>Customer: PUGET SOUND ENERGY, INC.</t>
  </si>
  <si>
    <t>Customer ID: 10325</t>
  </si>
  <si>
    <t>Agreement No. 10TX-14570:  STANDARD LARGE GENERATOR INTERCONNECTION AGREEMENT</t>
  </si>
  <si>
    <t>BPA 223143</t>
  </si>
  <si>
    <t>Interest Rate, per contract</t>
  </si>
  <si>
    <t>as of 6/1/2010 (FERC rate prior to 6/1/2010)</t>
  </si>
  <si>
    <t>Interest Rate</t>
  </si>
  <si>
    <t>Interest Rate/365</t>
  </si>
  <si>
    <t>Days in a Year</t>
  </si>
  <si>
    <t xml:space="preserve">Month </t>
  </si>
  <si>
    <t>Days in Month</t>
  </si>
  <si>
    <t>date of Adv</t>
  </si>
  <si>
    <t>End of Month</t>
  </si>
  <si>
    <t>Days from Adv to End of Month</t>
  </si>
  <si>
    <t>Advances Rec'd</t>
  </si>
  <si>
    <t>Monthly Interest</t>
  </si>
  <si>
    <t>Annual Interest Rate</t>
  </si>
  <si>
    <t>Daily Interest Rate</t>
  </si>
  <si>
    <t>Credits</t>
  </si>
  <si>
    <t>Corrected Monthly Balance</t>
  </si>
  <si>
    <t>Advance-8/15/08</t>
  </si>
  <si>
    <t xml:space="preserve">Interest </t>
  </si>
  <si>
    <t>Advance-none</t>
  </si>
  <si>
    <t>3rd Quarter 2008</t>
  </si>
  <si>
    <t>4th Quarter 2008</t>
  </si>
  <si>
    <t>Advance-2/23/09</t>
  </si>
  <si>
    <t>Advance-2/24/09</t>
  </si>
  <si>
    <t>1st Quarter 2009</t>
  </si>
  <si>
    <t>Advance-6/2/09</t>
  </si>
  <si>
    <t>2nd Quarter 2009</t>
  </si>
  <si>
    <t>Advance-8/31/09</t>
  </si>
  <si>
    <t>Advance-9/30/09</t>
  </si>
  <si>
    <t>3rd Quarter 2009</t>
  </si>
  <si>
    <t>4th Quarter 2009</t>
  </si>
  <si>
    <t>1st Quarter 2010</t>
  </si>
  <si>
    <t>May 2010</t>
  </si>
  <si>
    <t>Advance-6/1/10</t>
  </si>
  <si>
    <t>2nd Quarter 2010</t>
  </si>
  <si>
    <t>Advance-7/29/10</t>
  </si>
  <si>
    <t>3rd Quarter 2010</t>
  </si>
  <si>
    <t>Advance-10/29/10</t>
  </si>
  <si>
    <t>4th Quarter 2010</t>
  </si>
  <si>
    <t>March 2011</t>
  </si>
  <si>
    <t>Advance-3/15/2011</t>
  </si>
  <si>
    <t>1st Quarter 2011</t>
  </si>
  <si>
    <t>April 2011</t>
  </si>
  <si>
    <t>2nd Quarter 2011</t>
  </si>
  <si>
    <t>Advance-8/01/2011</t>
  </si>
  <si>
    <t>3rd Quarter 2011</t>
  </si>
  <si>
    <t>4th Quarter 2011</t>
  </si>
  <si>
    <t>1st Quarter 2012</t>
  </si>
  <si>
    <t>2nd Quarter 2012</t>
  </si>
  <si>
    <t>3rd Quarter 2012</t>
  </si>
  <si>
    <t>4th Quarter 2012</t>
  </si>
  <si>
    <t>1st Quarter 2013</t>
  </si>
  <si>
    <t>2nd Quarter 2013</t>
  </si>
  <si>
    <t>3rd Quarter 2013</t>
  </si>
  <si>
    <t>Interest is fixed at Bloomberg rate (3.5665%) on 6/1/2010.</t>
  </si>
  <si>
    <t>Deposits prior to 6/1/2010 received under E&amp;P Agreement No. 08TX-13682:  Generator Interconnection Queue, Request No.'s G0284, G0285, G0286, G0294, and G0295</t>
  </si>
  <si>
    <t>Depreciation</t>
  </si>
  <si>
    <t>72mos.(6yrs.)</t>
  </si>
  <si>
    <t>Amortization starts November 1, 2013 and ends October 31, 2019 (72 months)</t>
  </si>
  <si>
    <t xml:space="preserve">Total - 12ME  </t>
  </si>
  <si>
    <t>Ferndale</t>
  </si>
  <si>
    <t>Snoqualmie</t>
  </si>
  <si>
    <t>Month/</t>
  </si>
  <si>
    <t>prior mo - (d)</t>
  </si>
  <si>
    <t>(h) = (-(a) * 35%)</t>
  </si>
  <si>
    <t xml:space="preserve"> prior mo - (h) </t>
  </si>
  <si>
    <t>= (e)</t>
  </si>
  <si>
    <t>+ ((d) * 35%)</t>
  </si>
  <si>
    <t>= (i)</t>
  </si>
  <si>
    <t>#18238321</t>
  </si>
  <si>
    <t>#40730131</t>
  </si>
  <si>
    <t>#18238331</t>
  </si>
  <si>
    <t>#40730141</t>
  </si>
  <si>
    <t>#18238311</t>
  </si>
  <si>
    <t>#40730121</t>
  </si>
  <si>
    <t>Actual Deferral</t>
  </si>
  <si>
    <t>DFIT - BPA Prepayment LT</t>
  </si>
  <si>
    <t>LSR Def Carrying Costs UE-100882</t>
  </si>
  <si>
    <t>LSR Deposit Def UE-100882</t>
  </si>
  <si>
    <t>Chelan PUD Contract Prepmt Requirement</t>
  </si>
  <si>
    <t>DFIT - Interest Chelan PUD Reg Asset</t>
  </si>
  <si>
    <t>Chelan PUD Contract Initiation</t>
  </si>
  <si>
    <t>Prepaid Colstrip 1&amp;2 WECo Coal Resv Ded.</t>
  </si>
  <si>
    <t>Colstrip 1 and 2 (WECo) Reservation Paymt</t>
  </si>
  <si>
    <t>DFIT - FIT MF UE090704</t>
  </si>
  <si>
    <t>DFIT - Mint Farm Fixed Costs</t>
  </si>
  <si>
    <t>DFIT - Mint Farm Variable Costs</t>
  </si>
  <si>
    <t>Mint Farm Deferral - UE-090704</t>
  </si>
  <si>
    <t>MNT Return on RB &amp; CC on Fixed Deferral UE-082128</t>
  </si>
  <si>
    <t>Misc Deferred Debits - MNT Var Costs UE-082128</t>
  </si>
  <si>
    <t>Misc Deferred Debits - MNT Fixed Costs UE-082128</t>
  </si>
  <si>
    <t>Deferred Credits -BNP</t>
  </si>
  <si>
    <t xml:space="preserve">BNP </t>
  </si>
  <si>
    <t>BNP Westcoast Pipeline Capacity-Non Core Gas</t>
  </si>
  <si>
    <t>DFIT-BNP Electric</t>
  </si>
  <si>
    <t>DFIT - Westcoast Capacity Assignment - Electric</t>
  </si>
  <si>
    <t>FBE Westcoast Pipeline Capacity- Non Core Gas</t>
  </si>
  <si>
    <t>Oth Def Cr - Non -core Gas - Pipeline Cap</t>
  </si>
  <si>
    <t>DFIT - White River Reg Asset</t>
  </si>
  <si>
    <t>Account Description</t>
  </si>
  <si>
    <t>Account</t>
  </si>
  <si>
    <t>Rate Base Line No.</t>
  </si>
  <si>
    <t>W/C Line No.</t>
  </si>
  <si>
    <t>6m</t>
  </si>
  <si>
    <t>23</t>
  </si>
  <si>
    <t>6e</t>
  </si>
  <si>
    <t>6a</t>
  </si>
  <si>
    <t>6b</t>
  </si>
  <si>
    <t>6f</t>
  </si>
  <si>
    <t>6o</t>
  </si>
  <si>
    <t>6i</t>
  </si>
  <si>
    <t>Ferndale Reg Asset UE-130617</t>
  </si>
  <si>
    <t>Baker Reg Asset UE-130617</t>
  </si>
  <si>
    <t>Snoqualmie Reg Asset UE-130617</t>
  </si>
  <si>
    <t>Misc Dfrd DRs - Snoq Fixed UE-130559</t>
  </si>
  <si>
    <t>Snoqualmie RB Deferred Return UE-130559</t>
  </si>
  <si>
    <t>Snoqualmie Variable Deferral UE-130559</t>
  </si>
  <si>
    <t>Misc Def. Debits - Ferndale Fixed UE-121843</t>
  </si>
  <si>
    <t>BPA Trans. Dep. - LSR -100882</t>
  </si>
  <si>
    <t>Return on LSR BPA Transm. Deposit</t>
  </si>
  <si>
    <t>Ferndale RB Deferral Return UE-121843</t>
  </si>
  <si>
    <t>Ferndale Var Deferral UE-121843</t>
  </si>
  <si>
    <t>Ferndale Var Def Market Offset UE-121843</t>
  </si>
  <si>
    <t>Misc Dfrd DRs - Baker Fixed UE-131387</t>
  </si>
  <si>
    <t>Baker Rb Deferred Return UE-131387</t>
  </si>
  <si>
    <t>22</t>
  </si>
  <si>
    <t>26b</t>
  </si>
  <si>
    <t>37d</t>
  </si>
  <si>
    <t>26c</t>
  </si>
  <si>
    <t>29.1</t>
  </si>
  <si>
    <t>37m</t>
  </si>
  <si>
    <t>DFIT - Variable Deferred Cost Snoqualmie LT</t>
  </si>
  <si>
    <t>37a</t>
  </si>
  <si>
    <t>37b</t>
  </si>
  <si>
    <t>37i</t>
  </si>
  <si>
    <t>37l</t>
  </si>
  <si>
    <t>37j</t>
  </si>
  <si>
    <t>28300611</t>
  </si>
  <si>
    <t>28300661</t>
  </si>
  <si>
    <t>DFIT - Ferndale Purchase Deferrals - Long Term</t>
  </si>
  <si>
    <t>DFIT-Variable Deferred Cost Baker Upgrade_LT</t>
  </si>
  <si>
    <t>#28300091</t>
  </si>
  <si>
    <t>#28300741</t>
  </si>
  <si>
    <t>($105K) credits for the month of Feb 2014 from BPA for finally completed the work scope required for the Central Ferry substation.</t>
  </si>
  <si>
    <t>Acct #18232301</t>
  </si>
  <si>
    <t xml:space="preserve"> #56500085</t>
  </si>
  <si>
    <t xml:space="preserve"> #56500095</t>
  </si>
  <si>
    <t>1st Quarter 2014</t>
  </si>
  <si>
    <t>Amortization starts Dec 1, 2014 and ends October 31, 2018 (47 months)</t>
  </si>
  <si>
    <t>47 mos.</t>
  </si>
  <si>
    <t>Amortization starts Dec 1, 2014 and ends Oct 31, 2018 (47 months)</t>
  </si>
  <si>
    <t>#40740171</t>
  </si>
  <si>
    <t>#43100085</t>
  </si>
  <si>
    <t>#19003011</t>
  </si>
  <si>
    <t xml:space="preserve"> + ((d) * 35%)</t>
  </si>
  <si>
    <t>prior mo - (d) =</t>
  </si>
  <si>
    <t>prior mo - (h) =</t>
  </si>
  <si>
    <t>(i)</t>
  </si>
  <si>
    <t>Amortization starts Nov 1, 2013 and ends Oct 31, 2018 (60 months)</t>
  </si>
  <si>
    <t xml:space="preserve">(e) = (c) ÷ </t>
  </si>
  <si>
    <t xml:space="preserve"> + ((b) * 35%)</t>
  </si>
  <si>
    <t>(j) = (-(a) * 35%)</t>
  </si>
  <si>
    <t xml:space="preserve">(d) = (c) ÷ </t>
  </si>
  <si>
    <t xml:space="preserve">prior mo </t>
  </si>
  <si>
    <t>- (f) = (e)</t>
  </si>
  <si>
    <t>Jun 2039</t>
  </si>
  <si>
    <t>DFIT- Deferral Snoqualmie Treasury Grant-LT</t>
  </si>
  <si>
    <t>Deferral Snoqualmie Hydro Grant</t>
  </si>
  <si>
    <t>2nd Quarter 2014</t>
  </si>
  <si>
    <t>DFIT-Int Baker Treasury Grant-LT</t>
  </si>
  <si>
    <t>Deferral Baker US Treasury Grant</t>
  </si>
  <si>
    <t>Total To Date</t>
  </si>
  <si>
    <t xml:space="preserve">#18600801,#811 </t>
  </si>
  <si>
    <t>#4. PTP-12 Point-To-Point (Long Term) - Effective Oct 2015, the 6.10% increase for the PTP Transimission</t>
  </si>
  <si>
    <t xml:space="preserve">Total to date </t>
  </si>
  <si>
    <t>3nd Quarter 2014</t>
  </si>
  <si>
    <t>Electron Unrecovered Loss</t>
  </si>
  <si>
    <t>6p</t>
  </si>
  <si>
    <t>Amortization period</t>
  </si>
  <si>
    <t>Unrecovered</t>
  </si>
  <si>
    <t>net of Accum</t>
  </si>
  <si>
    <t>Plan</t>
  </si>
  <si>
    <t>DFIT - AMA</t>
  </si>
  <si>
    <t>#18220101</t>
  </si>
  <si>
    <t>#25400501</t>
  </si>
  <si>
    <t>#25400491</t>
  </si>
  <si>
    <t>FERNDALE PROJECT COST DEFERRAL  (UE-130617)</t>
  </si>
  <si>
    <t>#28302061</t>
  </si>
  <si>
    <t>AMORTIZATION OF UNRECOVERED PLANT COSTS ELECTRON (2014 PCORC UE-141141)</t>
  </si>
  <si>
    <t>SNOQUALMIE TREASURY GRANT DEFERRAL (2014 PCORC UE-141141)</t>
  </si>
  <si>
    <t>BAKER TREASURY GRANT DEFERRAL  (2014 PCORC UE-141141)</t>
  </si>
  <si>
    <t>Nov 14, 2014 sale date</t>
  </si>
  <si>
    <t>4th Quarter 2014</t>
  </si>
  <si>
    <t>DFIT - Electron Unrecovered Loss</t>
  </si>
  <si>
    <t>#19003021</t>
  </si>
  <si>
    <t>#40740181</t>
  </si>
  <si>
    <t>#40740161</t>
  </si>
  <si>
    <t>2nd Quarter 2015</t>
  </si>
  <si>
    <t>3nd Quarter 2015</t>
  </si>
  <si>
    <t>4th Quarter 2015</t>
  </si>
  <si>
    <t>1st Quarter 2016</t>
  </si>
  <si>
    <t>2nd Quarter 2016</t>
  </si>
  <si>
    <t>3nd Quarter 2016</t>
  </si>
  <si>
    <t>PUGET SOUND ENERGY-ELECTRIC</t>
  </si>
  <si>
    <t>REGULATORY ASSETS AND LIABILITIES</t>
  </si>
  <si>
    <t>LINE</t>
  </si>
  <si>
    <t>NO.</t>
  </si>
  <si>
    <t>DESCRIPTION</t>
  </si>
  <si>
    <t>ADJUSTMENT</t>
  </si>
  <si>
    <t>AMA OF REGULATORY ASSET/LIABILITY NET OF ACCUM AMORT AND DFIT</t>
  </si>
  <si>
    <t>WESTCOAST PIPELINE CAPACITY - UE-082013 (FB ENERGY)</t>
  </si>
  <si>
    <t>WESTCOAST PIPELINE CAPACITY - UE-100503 (BNP PARIBUS)</t>
  </si>
  <si>
    <t>CHELAN PUD</t>
  </si>
  <si>
    <t xml:space="preserve">CHELAN - ROCK ISLAND SECURITY DEPOSIT </t>
  </si>
  <si>
    <t>LOWER SNAKE RIVER PP TRANSM PRINCIPAL $99.8M</t>
  </si>
  <si>
    <t>TOTAL REGULATORY ASSETS</t>
  </si>
  <si>
    <t>25300601</t>
  </si>
  <si>
    <t>25400201</t>
  </si>
  <si>
    <t>25400191</t>
  </si>
  <si>
    <t>Mint Farm Deferred</t>
  </si>
  <si>
    <t>28300601</t>
  </si>
  <si>
    <t xml:space="preserve">Chelan - Rock Island Security Deposit </t>
  </si>
  <si>
    <t>Lower Snake River Prepaid Transm Principal</t>
  </si>
  <si>
    <t>Carrying Charges on LSR Prepaid Transm</t>
  </si>
  <si>
    <t xml:space="preserve">Baker </t>
  </si>
  <si>
    <t>Baker Treasury Grant Deferral</t>
  </si>
  <si>
    <t>25400501</t>
  </si>
  <si>
    <t>19003021</t>
  </si>
  <si>
    <t>Snoqualmie Treasury Grant Deferral</t>
  </si>
  <si>
    <t>25400491</t>
  </si>
  <si>
    <t>19003011</t>
  </si>
  <si>
    <t>28302061</t>
  </si>
  <si>
    <t>60mos.(5yrs.)</t>
  </si>
  <si>
    <t>Lower Baker Powerhouse Cost Deferral  (UE-130617) (UE-141141)</t>
  </si>
  <si>
    <t>SNOQUALMIE PROJECT COST DEFERRAL COMBINED (UE-130617) (UE-141141)</t>
  </si>
  <si>
    <t>MINT FARM DEFFRED - UE-090704 (FERC 407.3)</t>
  </si>
  <si>
    <t>CARRYING CHARGES ON LSR PP TRANSM $99.8M (FERC 407.3)</t>
  </si>
  <si>
    <t>BAKER TREASURY GRANT DEFERRAL (2014 PCORC) (FERC 407.4)</t>
  </si>
  <si>
    <t>SNOQUALMIE TREASURY GRANT DEFERRAL (2014 PCORC) (FERC 407.4)</t>
  </si>
  <si>
    <t>ELECTRON UNRECOVERED COST (2014 PCORC) (FERC 407.3)</t>
  </si>
  <si>
    <t>BAKER LICENSE UPGRADE DEFERRAL (2013 PCORC) (FERC 407.3)</t>
  </si>
  <si>
    <t>SNOQUALMIE LICENSE UPGRADE DEFERRAL (2013 PCORC) (FERC 407.3)</t>
  </si>
  <si>
    <t>FERNDALE DEFERRAL (2013 PCORC) (FERC 407.3)</t>
  </si>
  <si>
    <t>Test Year</t>
  </si>
  <si>
    <t>Rate Year</t>
  </si>
  <si>
    <t>Adjustment</t>
  </si>
  <si>
    <t>RA/L</t>
  </si>
  <si>
    <t xml:space="preserve">A/C 28300651 </t>
  </si>
  <si>
    <t>White River is in separate Adjustment and not in Reg Assets Adjustment</t>
  </si>
  <si>
    <t>NBV</t>
  </si>
  <si>
    <t>TY</t>
  </si>
  <si>
    <t>RY</t>
  </si>
  <si>
    <t>#40700014</t>
  </si>
  <si>
    <t>Checked against SAP</t>
  </si>
  <si>
    <t>Payment Received from BNP - UE-100503</t>
  </si>
  <si>
    <t>AMORTIZATION OF REGULATORY ASSET/LIABILITY</t>
  </si>
  <si>
    <t>TOTAL AMORTIZATION OF REG ASSETS/LIABS</t>
  </si>
  <si>
    <t>PUGET SOUND ENERGY</t>
  </si>
  <si>
    <t xml:space="preserve">POWER COST ONLY RATE CASE </t>
  </si>
  <si>
    <t>DETERMINATION OF RATE YEAR AMA ON WHITE RIVER PLANT COSTS NET OF ACCUMULATED AMORTIZATION AND DEFERRED TAXES</t>
  </si>
  <si>
    <t xml:space="preserve">Ratebase Rate Year AMA </t>
  </si>
  <si>
    <t>Operating Expenses</t>
  </si>
  <si>
    <t>CWA</t>
  </si>
  <si>
    <t xml:space="preserve">Other White </t>
  </si>
  <si>
    <t>Ref</t>
  </si>
  <si>
    <t>Gross Plant Costs</t>
  </si>
  <si>
    <t xml:space="preserve">Proceeds </t>
  </si>
  <si>
    <t>River Related</t>
  </si>
  <si>
    <t>Total Gross</t>
  </si>
  <si>
    <t xml:space="preserve">Accum </t>
  </si>
  <si>
    <t>Net Asset</t>
  </si>
  <si>
    <t xml:space="preserve">DFIT </t>
  </si>
  <si>
    <t>Deferred</t>
  </si>
  <si>
    <t>White River</t>
  </si>
  <si>
    <t>Asset</t>
  </si>
  <si>
    <t>AMA DFIT</t>
  </si>
  <si>
    <t>From Sales</t>
  </si>
  <si>
    <t>Accounts</t>
  </si>
  <si>
    <t>FIT</t>
  </si>
  <si>
    <t>Rate Base</t>
  </si>
  <si>
    <t>#18220011, #21</t>
  </si>
  <si>
    <t>#18220061</t>
  </si>
  <si>
    <t>Multiple 182.3 a/c's</t>
  </si>
  <si>
    <t>#18220031, #41</t>
  </si>
  <si>
    <t>#28300651</t>
  </si>
  <si>
    <t>Plant Amort</t>
  </si>
  <si>
    <t>Thru 12/31/17</t>
  </si>
  <si>
    <t>*</t>
  </si>
  <si>
    <t>1/1/2018-12/31/20</t>
  </si>
  <si>
    <t>1. Balance reflects</t>
  </si>
  <si>
    <t xml:space="preserve"> reclass of WR Lands</t>
  </si>
  <si>
    <t>1.</t>
  </si>
  <si>
    <t xml:space="preserve">For the 2017 GRC PSE is requesting a 3 year amortization for all White River costs beginning at the start of the rate year or January 2018.  The current approved monthly amortization </t>
  </si>
  <si>
    <t xml:space="preserve">amount of $124,558 runs through December 2017 and amortization does not apply to the balance of $($30,211,680) for proceeds from White River sales or the White River Relicensing </t>
  </si>
  <si>
    <t xml:space="preserve">costs totaling $23,554,806 during that period.  As of January 2018, the $555,223 monthly amortization for the 3 year period ending 12/31/20 includes the net balance White River Plant </t>
  </si>
  <si>
    <t>Costs, the Proceeds From White River Sales and the stranded River Relicensing Costs.</t>
  </si>
  <si>
    <t>WHITE RIVER PLANT COSTS</t>
  </si>
  <si>
    <t>WHITE RIVER PLANT COSTS (2004 GRC)</t>
  </si>
  <si>
    <t>White River Plant Costs</t>
  </si>
  <si>
    <t>White River Plant Costs Reg Asset</t>
  </si>
  <si>
    <t>White River Land Reg Asset</t>
  </si>
  <si>
    <t>White River Accum Depreciation to 1/15/</t>
  </si>
  <si>
    <t>White River Accum Amort. from 1/16/04 R</t>
  </si>
  <si>
    <t>28200121 (a portion)</t>
  </si>
  <si>
    <t>Def Inc Tax - Post 1980 Additions</t>
  </si>
  <si>
    <t>Balance Carryforward</t>
  </si>
  <si>
    <t>Debit</t>
  </si>
  <si>
    <t>Account 25400501</t>
  </si>
  <si>
    <t>SAP Extract</t>
  </si>
  <si>
    <t>Account 25400491</t>
  </si>
  <si>
    <t>B/S Debit; I/S Credit</t>
  </si>
  <si>
    <t>PROFORMA</t>
  </si>
  <si>
    <t>ACTUAL</t>
  </si>
  <si>
    <t>%'s</t>
  </si>
  <si>
    <t>(d)</t>
  </si>
  <si>
    <t>(e)=(d)-(b)</t>
  </si>
  <si>
    <t>White River Reg Asset UE170033</t>
  </si>
  <si>
    <t>FOR THE TWELVE MONTHS ENDED JUNE 30. 2020</t>
  </si>
  <si>
    <t>Detail Working Capital Ajustment</t>
  </si>
  <si>
    <t>Topside entry for June 20</t>
  </si>
  <si>
    <t>Shaded accounts are new since the 2018 ERF</t>
  </si>
  <si>
    <t>Shaded accounts created for manual entry in Dec 19 related to Legal Remediation for Colstrip 1&amp;2</t>
  </si>
  <si>
    <t>Shaded accounts are new since the 2017 GRC</t>
  </si>
  <si>
    <t>Old account, no change = NOT SHADED</t>
  </si>
  <si>
    <t xml:space="preserve">Old account, new coding change = YELLOW </t>
  </si>
  <si>
    <t>&lt;=make sure link to the right month</t>
  </si>
  <si>
    <t>insert new colmn</t>
  </si>
  <si>
    <t>( c)</t>
  </si>
  <si>
    <t>(h)</t>
  </si>
  <si>
    <t>(k)</t>
  </si>
  <si>
    <t xml:space="preserve">to the left of this </t>
  </si>
  <si>
    <t>AVERAGE MONTHLY AVERAGE (AMA)</t>
  </si>
  <si>
    <t>END OF PERIOD (EOP)</t>
  </si>
  <si>
    <t>End of Period</t>
  </si>
  <si>
    <t>Check AMA and EOP treatment is the same</t>
  </si>
  <si>
    <t>Look-Up Formula</t>
  </si>
  <si>
    <t>AIC</t>
  </si>
  <si>
    <t>ERB</t>
  </si>
  <si>
    <t>GRB</t>
  </si>
  <si>
    <t>Non-Op</t>
  </si>
  <si>
    <t>W/C</t>
  </si>
  <si>
    <t>column</t>
  </si>
  <si>
    <t>ELEC</t>
  </si>
  <si>
    <t>GAS</t>
  </si>
  <si>
    <t>Investment</t>
  </si>
  <si>
    <t>Working Capital</t>
  </si>
  <si>
    <t>Account Text</t>
  </si>
  <si>
    <t>Treatment</t>
  </si>
  <si>
    <t>Date First Used</t>
  </si>
  <si>
    <t>Average Invested Capital</t>
  </si>
  <si>
    <t>Electric Rate Base</t>
  </si>
  <si>
    <t>Gas Rate Base</t>
  </si>
  <si>
    <t>Non - Operating</t>
  </si>
  <si>
    <t>Current Assets</t>
  </si>
  <si>
    <t>Current Liabilities</t>
  </si>
  <si>
    <t>AMA (Jun 20)</t>
  </si>
  <si>
    <t xml:space="preserve">Electric-         Rate Base </t>
  </si>
  <si>
    <t>Gas-             Rate Base</t>
  </si>
  <si>
    <t xml:space="preserve">Non-Operating </t>
  </si>
  <si>
    <t>Total Investments</t>
  </si>
  <si>
    <t>Total Working Capital</t>
  </si>
  <si>
    <t>(EOP)</t>
  </si>
  <si>
    <t>Category</t>
  </si>
  <si>
    <t>Electric - Plant in Service - PP</t>
  </si>
  <si>
    <t>Gas - Plant in Service - PP</t>
  </si>
  <si>
    <t>Common - Plant in Service - PP</t>
  </si>
  <si>
    <t>2c</t>
  </si>
  <si>
    <t>Electric Plant In Service -Manual Adjustment</t>
  </si>
  <si>
    <t>4</t>
  </si>
  <si>
    <t>Gas Plant In Service - Manual Adjustments</t>
  </si>
  <si>
    <t>1</t>
  </si>
  <si>
    <t>10100603</t>
  </si>
  <si>
    <t>Common plant in service - Manual adj</t>
  </si>
  <si>
    <t>Colstrip 1&amp;2 Non-Recoverable Costs</t>
  </si>
  <si>
    <t>Colstrip 1&amp;2 Non-Recoverable Costs Cont</t>
  </si>
  <si>
    <t>Landis-Gyr Capital Lease</t>
  </si>
  <si>
    <t>Other</t>
  </si>
  <si>
    <t>Printer Capital Lease</t>
  </si>
  <si>
    <t>Electric - Plant Held for Future Use -</t>
  </si>
  <si>
    <t>Gas - Plant Held for Future Use - PP</t>
  </si>
  <si>
    <t>Common - Plant Held for Future Use - PP</t>
  </si>
  <si>
    <t>15</t>
  </si>
  <si>
    <t>Electric Plant - NOT CLASSIFIED - PP</t>
  </si>
  <si>
    <t>16</t>
  </si>
  <si>
    <t>Gas - Plant - NOT CLASSIFIED - PP</t>
  </si>
  <si>
    <t>Common - Plant - NOT CLASSIFIED - PP</t>
  </si>
  <si>
    <t>16a</t>
  </si>
  <si>
    <t>Gas NC manual adjustments</t>
  </si>
  <si>
    <t>Common NC manual adjustments</t>
  </si>
  <si>
    <t>5</t>
  </si>
  <si>
    <t>Construction Support Clearing - Electri</t>
  </si>
  <si>
    <t>CWIP</t>
  </si>
  <si>
    <t>Construction Support Clearing - Gas</t>
  </si>
  <si>
    <t>Construction Support Clearing - Common</t>
  </si>
  <si>
    <t>CWIP/Retention Clearing (Debit) - Commo</t>
  </si>
  <si>
    <t>Electric - Construction Work in Progres</t>
  </si>
  <si>
    <t>Gas - Construction Work in Progress - P</t>
  </si>
  <si>
    <t>Common - Construction Work in Progress</t>
  </si>
  <si>
    <t>Electric CWIP - Manual Adjustments</t>
  </si>
  <si>
    <t>GAS CWIP - Manual Adjustments</t>
  </si>
  <si>
    <t>Common-Cwip-Manual Adjustments</t>
  </si>
  <si>
    <t>Accum Depreciation Non-legal Cost of Removal</t>
  </si>
  <si>
    <t>Contra Accum Depreciation Non-legal Cost of Remova</t>
  </si>
  <si>
    <t>Elec-Accum Depreciation -PP</t>
  </si>
  <si>
    <t>17</t>
  </si>
  <si>
    <t>GAS-Accum Depreciation -PP</t>
  </si>
  <si>
    <t>Common-Accum Depreciation -PP</t>
  </si>
  <si>
    <t>7c</t>
  </si>
  <si>
    <t>Elec-RWIP-CED3 C.O.R./Salvage-PP</t>
  </si>
  <si>
    <t>Common-RWIP-RET1 C.O.R./Salvage PP</t>
  </si>
  <si>
    <t xml:space="preserve">Gas-RWIP-RET1 C.O.R./Salvage PP    </t>
  </si>
  <si>
    <t>Electric  Depr Reserve - Manual Adjustments</t>
  </si>
  <si>
    <t>Gas Depr Reserve - Manual Adjustments</t>
  </si>
  <si>
    <t>10800603</t>
  </si>
  <si>
    <t>Common Depr Reserve - Manual Adjustments</t>
  </si>
  <si>
    <t>18</t>
  </si>
  <si>
    <t>108-TGrant RCW 80.84</t>
  </si>
  <si>
    <t>22a</t>
  </si>
  <si>
    <t>108TGrant ARC RCW 80.84</t>
  </si>
  <si>
    <t>Colstrip GAAP Acctg</t>
  </si>
  <si>
    <t>108TGrant ARO RCW 80.84</t>
  </si>
  <si>
    <t>10800641</t>
  </si>
  <si>
    <t>108TGrant NLD RCW 80.84</t>
  </si>
  <si>
    <t>10800651</t>
  </si>
  <si>
    <t>108 PTC Monetized</t>
  </si>
  <si>
    <t>Earns Interest</t>
  </si>
  <si>
    <t>108 ARC Depr Offset</t>
  </si>
  <si>
    <t>108T Grant ARC Contra</t>
  </si>
  <si>
    <t>ARC Accum Depr Contra</t>
  </si>
  <si>
    <t>10800731</t>
  </si>
  <si>
    <t>Monetized PTCs Colstrip 1-4 unrecovered</t>
  </si>
  <si>
    <t>108 ARO Accr Offset</t>
  </si>
  <si>
    <t>108T Grant Accr (ARO) Contra</t>
  </si>
  <si>
    <t>10800761</t>
  </si>
  <si>
    <t>Contra Colstrip 1&amp;2 Non-legal T-Grant O</t>
  </si>
  <si>
    <t>10800771</t>
  </si>
  <si>
    <t>Colstrip 1&amp;2 Non-legal RWIP/Salvage</t>
  </si>
  <si>
    <t>10800791</t>
  </si>
  <si>
    <t>Transition Fund Offset</t>
  </si>
  <si>
    <t>10800801</t>
  </si>
  <si>
    <t>Colstrip 1&amp;2 unrecovered plant offset</t>
  </si>
  <si>
    <t>ARC accumulated depreciation since 12/19/17</t>
  </si>
  <si>
    <t>10800861</t>
  </si>
  <si>
    <t>2017 Monetized Transition Fund</t>
  </si>
  <si>
    <t>10800921</t>
  </si>
  <si>
    <t>PTC Interest Liability</t>
  </si>
  <si>
    <t>10800931</t>
  </si>
  <si>
    <t>Monitized PTC Transition Contra</t>
  </si>
  <si>
    <t>10801011</t>
  </si>
  <si>
    <t>Colstrip 1&amp;2–PTC offset unrecovered pla</t>
  </si>
  <si>
    <t>1080XXXX</t>
  </si>
  <si>
    <t>Created for Colstrip 1 &amp; 2 ARO Cash Spend Offset</t>
  </si>
  <si>
    <t>Electric-Accum Amortization - PP</t>
  </si>
  <si>
    <t>GAS-Accum Amortization - PP</t>
  </si>
  <si>
    <t>Common-Accum Amortization - PP</t>
  </si>
  <si>
    <t>Electric - Plant Acq Adj. Milwaukee RR</t>
  </si>
  <si>
    <t>Electric - Plant Acq Adj. DuPont</t>
  </si>
  <si>
    <t>Acquisition Adjustment - Encogen</t>
  </si>
  <si>
    <t>Mint Farm - Electric Plant Acquisition Adjustments</t>
  </si>
  <si>
    <t>Whitehorn - Electric Plant Acquisition</t>
  </si>
  <si>
    <t>Ferndale - Electric Plant Acquistion Adjust</t>
  </si>
  <si>
    <t>6</t>
  </si>
  <si>
    <t>Accum Amort Acq Adj. Milwaukee RR - Electric</t>
  </si>
  <si>
    <t>Accum Amort Acq Adj. DuPont - Electric</t>
  </si>
  <si>
    <t>Accumulated Amort Acqu Adj. - Encogen</t>
  </si>
  <si>
    <t>Accum Amort Acquis Adjust - Mint Farm</t>
  </si>
  <si>
    <t>21</t>
  </si>
  <si>
    <t>Accum Amort Acquis Adjust - Whitehorn</t>
  </si>
  <si>
    <t>Accum Amort Acquis Adjust - Ferndale</t>
  </si>
  <si>
    <t>Gas Stored at JP Reservoir- Non Current</t>
  </si>
  <si>
    <t>Gas Stored at JP Reservoir - Noncurrent</t>
  </si>
  <si>
    <t xml:space="preserve">Non-Utility Property - PP </t>
  </si>
  <si>
    <t>Provision for Non-Utility Property - PP</t>
  </si>
  <si>
    <t>Invest in Assoc.-Other than Rainier Receivables</t>
  </si>
  <si>
    <t>Subs</t>
  </si>
  <si>
    <t>Other Investment Life Insurance</t>
  </si>
  <si>
    <t>COLI</t>
  </si>
  <si>
    <t>12400261</t>
  </si>
  <si>
    <t>Notes Rec - UESC Navy Keyport</t>
  </si>
  <si>
    <t>Notes Rec - Intolight</t>
  </si>
  <si>
    <t>Reserve for Suncadia N/R</t>
  </si>
  <si>
    <t>Nets to Zero</t>
  </si>
  <si>
    <t>Suncadia N/R agreement</t>
  </si>
  <si>
    <t>Notes Rec - BOA Keyport Lighting &amp; Capa</t>
  </si>
  <si>
    <t>Notes Rec. - City of Buckley</t>
  </si>
  <si>
    <t>Ferndale Land Lease Escrow - 2046</t>
  </si>
  <si>
    <t>13100423</t>
  </si>
  <si>
    <t>PSE Field Collection Deposits</t>
  </si>
  <si>
    <t>Cash - State Bank - Concrete</t>
  </si>
  <si>
    <t>US Bank - General Account 1775586</t>
  </si>
  <si>
    <t>US Bank - Damage Claims 1771847</t>
  </si>
  <si>
    <t>Cash-UBOC-Payment Processing Bothell 44</t>
  </si>
  <si>
    <t>Cash-UBOC-Bill Payment Consolidator 443</t>
  </si>
  <si>
    <t>Cash-Key Bank-Concentration 47968102460</t>
  </si>
  <si>
    <t>Cash-Key Bank-PSE Receipts 479681024614</t>
  </si>
  <si>
    <t>Cash-Key Bank-Trading Floor 4630</t>
  </si>
  <si>
    <t>Cash-Key Bank-Payroll 190994701174</t>
  </si>
  <si>
    <t>Cash-Key Bank-Accounts Payable 19099470</t>
  </si>
  <si>
    <t>Cash-Key Bank- SAP Credit Balance Refun</t>
  </si>
  <si>
    <t>Cash-Key Bank- Checkfree</t>
  </si>
  <si>
    <t>Cash - Key Bank Tri Ad Flex Spending</t>
  </si>
  <si>
    <t>Cash Credit Card Receipts - Billmatrix</t>
  </si>
  <si>
    <t>Cash-Key Bank-DOXO Receipts-5790</t>
  </si>
  <si>
    <t>Cash-Key Bank- EES Amazon Receipts</t>
  </si>
  <si>
    <t>13101233</t>
  </si>
  <si>
    <t>Cash - Business Customer Payments - U.S</t>
  </si>
  <si>
    <t>Wells Fargo Direct Debit</t>
  </si>
  <si>
    <t>Cash Desk Clearing</t>
  </si>
  <si>
    <t>PSE Help Cash Clearing</t>
  </si>
  <si>
    <t>Cash Real Time Clearing</t>
  </si>
  <si>
    <t>PSE Merchant Deposit - Transmission</t>
  </si>
  <si>
    <t>6j</t>
  </si>
  <si>
    <t>PSE Transmission Contra - Merchant Deposit</t>
  </si>
  <si>
    <t>PSE Ben Protect Trust-Bank of NY Money</t>
  </si>
  <si>
    <t>BPA RES JD Wind Deposit</t>
  </si>
  <si>
    <t>Radio Spectrum Purchase Escrow</t>
  </si>
  <si>
    <t>PGE Klamath Peaker Trans Req Deposit</t>
  </si>
  <si>
    <t>BPA Hopkins Ridge Transmission Deposit</t>
  </si>
  <si>
    <t>BPA TSR 80368917-Goldendale Deposit</t>
  </si>
  <si>
    <t>LKE Pacific Trust Deposit - Wire &amp; Cable</t>
  </si>
  <si>
    <t>LKE Pacific Trust Deposit - Transformers</t>
  </si>
  <si>
    <t>Other Special Deposit-BPA TRS - 50MW</t>
  </si>
  <si>
    <t>Otr Special Deposits-BPA TSR 81325474</t>
  </si>
  <si>
    <t>LNG Facility Port of Tacoma Escrow</t>
  </si>
  <si>
    <t>Cash Collateral ICE</t>
  </si>
  <si>
    <t>Cash Collateral NGX</t>
  </si>
  <si>
    <t>Colstrip Community Fund Escrow Acct</t>
  </si>
  <si>
    <t>Petty Cash</t>
  </si>
  <si>
    <t>Freddie #1 Operating Advance</t>
  </si>
  <si>
    <t>Colstrip 500KV Transmission O&amp;M Operati</t>
  </si>
  <si>
    <t>Colstrip 1&amp;2 Operating Advance</t>
  </si>
  <si>
    <t>Colstrip 3&amp;4 Operating Advance</t>
  </si>
  <si>
    <t>Working Fund - DCG Postage Expenses</t>
  </si>
  <si>
    <t>Working Funds - Mercer Island</t>
  </si>
  <si>
    <t>Ferndale Cash Advance ( NAES Corporation)</t>
  </si>
  <si>
    <t>FSA - Aon Hewitt Pre Funding</t>
  </si>
  <si>
    <t>Tacoma LNG Cash Advance (NAES Corporati</t>
  </si>
  <si>
    <t>Temporary Cash Investments-Taxable</t>
  </si>
  <si>
    <t>Notes Receivable Line Extensions in CLX</t>
  </si>
  <si>
    <t>Customer Accounts Receivable</t>
  </si>
  <si>
    <t>Electric Customer Accounts Receivable</t>
  </si>
  <si>
    <t>Gas Customer Accounts Receivable</t>
  </si>
  <si>
    <t>Cust Accts Recv Unapplied Credits</t>
  </si>
  <si>
    <t>Cust Payment Returns Clarification Acct</t>
  </si>
  <si>
    <t>Gas CuGas - Cust Accounts Receivable CLX</t>
  </si>
  <si>
    <t>Accruals - Customer Accts Recv Unapplie</t>
  </si>
  <si>
    <t>Gas Off System Sales - Other ACDts Rec</t>
  </si>
  <si>
    <t>Jackson Prairie / NW Pipeline - Other A/R</t>
  </si>
  <si>
    <t>Sumas Gas Pipeline / SoCDo - Other A/R</t>
  </si>
  <si>
    <t>Jackson Prairie / WWP - Other A/R</t>
  </si>
  <si>
    <t>Power Sales - Other ACDts Rec</t>
  </si>
  <si>
    <t>Transmission - Other ACDts Rec</t>
  </si>
  <si>
    <t>BPA Residential Exchange - Other ACDts Rec</t>
  </si>
  <si>
    <t>Other ACDts Rec - Misc</t>
  </si>
  <si>
    <t>A/R State and City Tax Receivable</t>
  </si>
  <si>
    <t>Other ACDts Rec.- Miscellaneous</t>
  </si>
  <si>
    <t>Lower Snake River BPA Tranmission Interest Receivable</t>
  </si>
  <si>
    <t>Wind T-Grants</t>
  </si>
  <si>
    <t>Emp Rec / Payroll Advances &amp; Misc - OARM</t>
  </si>
  <si>
    <t>Loans - Exit Payback - Other ACDts Rec</t>
  </si>
  <si>
    <t>A/R - California ISO</t>
  </si>
  <si>
    <t>A/R - Miscellaneous - CLX</t>
  </si>
  <si>
    <t>BPA – St Clair Transmission Credits Receivable</t>
  </si>
  <si>
    <t>A/R - Energy Division</t>
  </si>
  <si>
    <t>A/R - Treble Damages - Energy Diversion</t>
  </si>
  <si>
    <t xml:space="preserve">A/R - Damage Claims  </t>
  </si>
  <si>
    <t>A/R Treble Damages - Damage Claims</t>
  </si>
  <si>
    <t>Accruals - CIS A/R - Miscellaneous</t>
  </si>
  <si>
    <t>A/R - EES Shopify Credit Card Receivabl</t>
  </si>
  <si>
    <t>A/R - Snohomish PUD - Beverly Park Subs</t>
  </si>
  <si>
    <t>14300951</t>
  </si>
  <si>
    <t>Microsoft Special Contract Receivable</t>
  </si>
  <si>
    <t>Refundable GST on PSE Gas Purchase</t>
  </si>
  <si>
    <t>A/R - PSE Recovery Seeker via Pacific Exchange</t>
  </si>
  <si>
    <t>Elec OMRC Reimbursable by 3rd Party -ST</t>
  </si>
  <si>
    <t>A/R - Biogas Sales</t>
  </si>
  <si>
    <t>APUA - Electric Customer Accts Receivable</t>
  </si>
  <si>
    <t>APUA - Gas Customer Accts Receivable</t>
  </si>
  <si>
    <t>APUA - Miscellaneous Receivables</t>
  </si>
  <si>
    <t>APUA -Energy Diversion</t>
  </si>
  <si>
    <t>APUA - Treble Damages Diversion</t>
  </si>
  <si>
    <t>APUA - Damage Claims</t>
  </si>
  <si>
    <t>APUA - Treble Damage Claims</t>
  </si>
  <si>
    <t>Intercompany Accounts receivable</t>
  </si>
  <si>
    <t>14601004</t>
  </si>
  <si>
    <t>IC AR - PWI</t>
  </si>
  <si>
    <t>IC AR - Puget LNG</t>
  </si>
  <si>
    <t>IC AR - Puget Holding LLC</t>
  </si>
  <si>
    <t>IC AR - Puget Intermed. Holdings</t>
  </si>
  <si>
    <t>IC AR - Equico</t>
  </si>
  <si>
    <t>IC AR - Puget Energy, Inc</t>
  </si>
  <si>
    <t>Fuel Stock-CT Oil Inventory-CONTRA</t>
  </si>
  <si>
    <t>Fuel Stock - Colstrip 1&amp;2</t>
  </si>
  <si>
    <t>Fuel Stock - Colstrip 3&amp;4</t>
  </si>
  <si>
    <t>Fuel Stock - Colstrip 3&amp;4 Fuel</t>
  </si>
  <si>
    <t>Fuel Stock - Crystal Mountain</t>
  </si>
  <si>
    <t>Fuel Stock - Whitehorn #1</t>
  </si>
  <si>
    <t>Fuel Stock - Frederickson #1</t>
  </si>
  <si>
    <t>Fuel Stock - Fredonia 1&amp;2</t>
  </si>
  <si>
    <t>Fuel Stock - Propane SWARR Station</t>
  </si>
  <si>
    <t>Fuel Stock - Colstrip 1&amp;2 Propane</t>
  </si>
  <si>
    <t>Fuel Stock - Pooled CT Non-Core Gas Inv</t>
  </si>
  <si>
    <t>Fuel Stock-CT Non-Core Gas @ JacksonPrairie-CONTRA</t>
  </si>
  <si>
    <t>Fuel Stock - Ferndale</t>
  </si>
  <si>
    <t>Fuel Stock-CT Non-Core LNG at Plymouth</t>
  </si>
  <si>
    <t>Fuel Stock - Encogen Oil</t>
  </si>
  <si>
    <t>Inventory - Pre-Capitalized Material</t>
  </si>
  <si>
    <t>Plant Materials - Colstrip 1 &amp; 2</t>
  </si>
  <si>
    <t>Inventory Reserve Account - Pre-Capitalized M</t>
  </si>
  <si>
    <t>Plant Materials - Colstrip 3 &amp; 4</t>
  </si>
  <si>
    <t>Encogen Storeroom</t>
  </si>
  <si>
    <t>15400091</t>
  </si>
  <si>
    <t>Surplus Non-Coded Streetlight Materials</t>
  </si>
  <si>
    <t>Electric - Plant Material &amp; Supplies</t>
  </si>
  <si>
    <t>Gas - Plant Material &amp; Supplies</t>
  </si>
  <si>
    <t>Plant Material &amp; Supplies</t>
  </si>
  <si>
    <t>Inventory - Ferndale</t>
  </si>
  <si>
    <t>CH Biogas Pipeline Imbalance</t>
  </si>
  <si>
    <t>California Carbon Allowances -ST</t>
  </si>
  <si>
    <t>Undistributed Stores Expense</t>
  </si>
  <si>
    <t>Undistributed Substation Equipment Stor</t>
  </si>
  <si>
    <t>SGS-1 Gas Stored Underground</t>
  </si>
  <si>
    <t>SGS-2 Gas Stored Underground</t>
  </si>
  <si>
    <t>Clay Basin Gas Storage - 00925</t>
  </si>
  <si>
    <t>Liquefied Natural Gas Stored</t>
  </si>
  <si>
    <t>LNG - Gig Harbor</t>
  </si>
  <si>
    <t>Prepmts - Puget Auto / General Liability</t>
  </si>
  <si>
    <t>Prepaid - Gas Pipeline Annual Use Permi</t>
  </si>
  <si>
    <t>Prepmts - Puget Workman's Comp - Aegis</t>
  </si>
  <si>
    <t>Prepaid - Swinomish Tribal Res 115kv TSM -Long Term</t>
  </si>
  <si>
    <t>Prepaid - EIM Annual Hosting Fee</t>
  </si>
  <si>
    <t>Prepmts - All Risk Property Insurance</t>
  </si>
  <si>
    <t>Prepaid - Doble Engineering Equip Lease</t>
  </si>
  <si>
    <t>Prepaid - Open Text</t>
  </si>
  <si>
    <t>Prepmts - M&amp;M Consulting Fee</t>
  </si>
  <si>
    <t>Prepaid- Transmission software</t>
  </si>
  <si>
    <t>Prepaid- D&amp;O Insurance (annual)</t>
  </si>
  <si>
    <t>Prepamnts - Datalink Symantec SW Maintenance</t>
  </si>
  <si>
    <t>Ppd - Corporation Executive Board (CEB)</t>
  </si>
  <si>
    <t>Ppd - Annual Credit Rating Fee</t>
  </si>
  <si>
    <t>Prepaid - OpenLink Endur</t>
  </si>
  <si>
    <t>Prepaid - Datalink OneCall - ST</t>
  </si>
  <si>
    <t>Prepaid Prometheus Software Maintenance</t>
  </si>
  <si>
    <t>Prepaid SAP Support</t>
  </si>
  <si>
    <t>Prepaid - L&amp;G USC 1-Way AMR Head End So</t>
  </si>
  <si>
    <t>Prepaid - WECC Dues</t>
  </si>
  <si>
    <t>Prepaid - Peak Reliability</t>
  </si>
  <si>
    <t>Prepmts - Heavy Vehicle Licenses</t>
  </si>
  <si>
    <t>Prepaid - MCG EAS Hosting</t>
  </si>
  <si>
    <t>Prepmts - Interest</t>
  </si>
  <si>
    <t>Microsoft Maintenance Contract</t>
  </si>
  <si>
    <t>Prepmts - FERC Annual Land Use - Lower Baker</t>
  </si>
  <si>
    <t>Prepmts - FERC Annual Land Use - Upper Baker</t>
  </si>
  <si>
    <t>Prepmnts - Areva Software Support Servi</t>
  </si>
  <si>
    <t>Prepaid – Skykomish Ranger District ROW</t>
  </si>
  <si>
    <t>Prepaid - Ecologic Analytics Software 2011</t>
  </si>
  <si>
    <t>Prepaid - OSIsoft Software Renewal 2011</t>
  </si>
  <si>
    <t>Prepaid - Douglas PUD PPA (9/1/18-9/30/</t>
  </si>
  <si>
    <t>Prepaid - Lenovo Maintenance Renewal</t>
  </si>
  <si>
    <t>Prepaid - Trintech LT</t>
  </si>
  <si>
    <t>Prepaid - Energy Exemplar</t>
  </si>
  <si>
    <t>Prepaid Gas Option</t>
  </si>
  <si>
    <t>Prepaid- Miscellaneous</t>
  </si>
  <si>
    <t>Prepayments - Licensing Fees (Vehicles)</t>
  </si>
  <si>
    <t>Prepaid - PowerPlant Maintenance Contra</t>
  </si>
  <si>
    <t>Prepaid - Goldendale Capital Maintenanc</t>
  </si>
  <si>
    <t>Prepaid - Goldendale Expense Maintenanc</t>
  </si>
  <si>
    <t>Prepaid Edison Electric Institute dues</t>
  </si>
  <si>
    <t>Prepaid American Gas Association Dues</t>
  </si>
  <si>
    <t>Prepaid NW Gas Association Dues</t>
  </si>
  <si>
    <t>Prepaid Subscrptns</t>
  </si>
  <si>
    <t>Prepaid -2007 CISCO Smartnet (Dimension</t>
  </si>
  <si>
    <t>Prepaid - INSSINC - Futrak Maintenance</t>
  </si>
  <si>
    <t>Prepaid - Freddy 1 Capital FFH</t>
  </si>
  <si>
    <t>Prepaid - Freddy 1 Expense FFH</t>
  </si>
  <si>
    <t>Prepaid - Freddy 1 Inventory</t>
  </si>
  <si>
    <t>Prepayments - Treasury Licensing Fees</t>
  </si>
  <si>
    <t>Prepaid - Goldendale Inventory</t>
  </si>
  <si>
    <t>Prepaid - GEC/NICE Short Term</t>
  </si>
  <si>
    <t>Prepaid-GE Smallworld Software Support 2011</t>
  </si>
  <si>
    <t>Prepaid-Optimize Networks Steelhead Support</t>
  </si>
  <si>
    <t>Prepaid - Mint Farm Capital FFH</t>
  </si>
  <si>
    <t>Prepaid - Mint Farm Expense FFH</t>
  </si>
  <si>
    <t>Prepaid - CGI Mobile Workforce SW Support</t>
  </si>
  <si>
    <t>Prepaid - Mint Farm Inventory</t>
  </si>
  <si>
    <t>Prepaid - Oracle Software Support</t>
  </si>
  <si>
    <t>Prepaid-Sycamore SW Support</t>
  </si>
  <si>
    <t>Prepayment-SAS SW Maintenance Renewal</t>
  </si>
  <si>
    <t>Prepaid - APPS: Ariba Saas</t>
  </si>
  <si>
    <t>Prepaid - APPS: Dataraker SaaS</t>
  </si>
  <si>
    <t>Prepaid - INFRA: Adaptive Riverbed</t>
  </si>
  <si>
    <t>Prepaid - 1256 - BPA Fiber Agreement</t>
  </si>
  <si>
    <t>Prepaid - INFRA: Nokia</t>
  </si>
  <si>
    <t>Prepmts - Colstrip 3&amp;4 Lime Contract -</t>
  </si>
  <si>
    <t>Prepaid - Checkpoint Structure</t>
  </si>
  <si>
    <t>Prepaid - LSR Leaseholder Minimum Rent</t>
  </si>
  <si>
    <t>Prepaid - ROW Dist Crossing Rainbow Bridge LT</t>
  </si>
  <si>
    <t>Prepaid - Workiva Subscription LT</t>
  </si>
  <si>
    <t>Prepaid - Information Handling Service</t>
  </si>
  <si>
    <t>Prepaid - APPS GE Smallworld Maint</t>
  </si>
  <si>
    <t>Prepaid - INFRA: Nice</t>
  </si>
  <si>
    <t>Advance/Down Payments</t>
  </si>
  <si>
    <t>Prepaid - Future Year Expenses</t>
  </si>
  <si>
    <t>Prepaid - Structured Indeni Maintenance</t>
  </si>
  <si>
    <t>Prepaid - Gartner Subscription</t>
  </si>
  <si>
    <t>Prepaid  - L&amp;G AMI Command Center SW He</t>
  </si>
  <si>
    <t>EMC - SW/HW Maintenance Renewal ST</t>
  </si>
  <si>
    <t>Prepaid - OATI WebTrans</t>
  </si>
  <si>
    <t>Prepaid Linked In Advertising - Short Term</t>
  </si>
  <si>
    <t>Prepaid - OATI Annual Services</t>
  </si>
  <si>
    <t>Prepaid - Sirus maintenance Contract - Short Term</t>
  </si>
  <si>
    <t>Prepaid - WWT F5 Support</t>
  </si>
  <si>
    <t>Prepaid - BitSight</t>
  </si>
  <si>
    <t>Prepaid - 1205 APPS Schneider Electric</t>
  </si>
  <si>
    <t>Prepaid - 1207 APPS ITTIA Maint</t>
  </si>
  <si>
    <t>16501163</t>
  </si>
  <si>
    <t>Prepaid - 1210 INFRA  Smartnet Maint</t>
  </si>
  <si>
    <t>16501173</t>
  </si>
  <si>
    <t>Prepaid - 1213 INFRA  Proofpoint Maint</t>
  </si>
  <si>
    <t>Prepaid - 1220 APPS MaxAttn SAAS</t>
  </si>
  <si>
    <t>16501203</t>
  </si>
  <si>
    <t>Prepaid - INFRA SUSE Maint</t>
  </si>
  <si>
    <t>16501223</t>
  </si>
  <si>
    <t>Prepaid - 1210 INFRA Infoblox Maint</t>
  </si>
  <si>
    <t>16501233</t>
  </si>
  <si>
    <t>Prepaid - AMI Advanced Security Softwar</t>
  </si>
  <si>
    <t>16501243</t>
  </si>
  <si>
    <t>Prepaid - CC4580 AutoCAD License Agreem</t>
  </si>
  <si>
    <t>16501253</t>
  </si>
  <si>
    <t>Prepaid - GTZ Avertra Hosting SaaS</t>
  </si>
  <si>
    <t>16501273</t>
  </si>
  <si>
    <t>Prepaid - 1256 Amazon Web Services IAAS</t>
  </si>
  <si>
    <t>16501283</t>
  </si>
  <si>
    <t>Prepaid - Infra - eGain</t>
  </si>
  <si>
    <t>16501293</t>
  </si>
  <si>
    <t>Prepaid - Purchased Electricity</t>
  </si>
  <si>
    <t>Prepaid-Colstrip 1&amp;2 Misc- Short Term</t>
  </si>
  <si>
    <t>Prepaid - Info Global Solutions</t>
  </si>
  <si>
    <t>Prepaid Voice Print International - Short Term</t>
  </si>
  <si>
    <t>Prepaid- Colstrip 3&amp;4 Misc - Short Term</t>
  </si>
  <si>
    <t>Prepaid Platts Subscription - Short Term</t>
  </si>
  <si>
    <t>Prepaid PSE Building Brokerage Fee - Short Term</t>
  </si>
  <si>
    <t>Prepaid RSA - Archer Software Maintenance ST</t>
  </si>
  <si>
    <t>Prepaid-Corner Stone-Palms Payments-Short Term</t>
  </si>
  <si>
    <t>Prepaid- TAIT/Zetron Support Agreement-ST</t>
  </si>
  <si>
    <t>Prepaid - Structured-Symantac Renewal - Short Term</t>
  </si>
  <si>
    <t>Prepaid-Doble Energineering Equip Lease-ST</t>
  </si>
  <si>
    <t>Prepaid-Big 4 Telecommunications Exp- Short-Term</t>
  </si>
  <si>
    <t>Prepaid- Tensing Annual Maintenance &amp; Support-ST</t>
  </si>
  <si>
    <t>Prepaid - Open Text -ST</t>
  </si>
  <si>
    <t>Prepaid-ServiceNow-Maintenance Service Contract-ST</t>
  </si>
  <si>
    <t>16502143-Prepaid-Enterpr Licens Cisco Telephony Maintan-ST</t>
  </si>
  <si>
    <t>Prepaid-Annual Maintan for LogRhythm-ST</t>
  </si>
  <si>
    <t>Prepaid-CEB - Annual CIO Membership</t>
  </si>
  <si>
    <t>Prepaid - CheckPoint Structure</t>
  </si>
  <si>
    <t>Prepaid - Swinomish Tribal Res 115kv TS</t>
  </si>
  <si>
    <t>Prepaid - ROW Dis Crossing Rainbow Brid</t>
  </si>
  <si>
    <t>Prepaid - Workiva Subscription - ST</t>
  </si>
  <si>
    <t>Prepaid - Goldendale Capital Maint Majo</t>
  </si>
  <si>
    <t>Prepaid - Goldendale Expense Maint Majo</t>
  </si>
  <si>
    <t>Prepaid - Goldendale Inventory - ST</t>
  </si>
  <si>
    <t>Prepaid - Mint Farm Inventory - ST</t>
  </si>
  <si>
    <t>Prepaid - Mint Farm Capital FFH - Major</t>
  </si>
  <si>
    <t>Prepaid - Mint Farm Expense FFH - Major</t>
  </si>
  <si>
    <t>Prepaid – 1205 APPS NetMotion Maint - S</t>
  </si>
  <si>
    <t>Prepaid - GTZ Message BroadCast SaaS</t>
  </si>
  <si>
    <t>Prepaid - Infra Bucher&amp;Suter - ST</t>
  </si>
  <si>
    <t>Prepaid - Infra Turbonomic - ST</t>
  </si>
  <si>
    <t>Prepaid - Insurance and Employee Benefi</t>
  </si>
  <si>
    <t>Prepaid - General and Administrative ST</t>
  </si>
  <si>
    <t>Prepaid - Hardware/Software ST</t>
  </si>
  <si>
    <t>Prepaid - Outside Services ST</t>
  </si>
  <si>
    <t>Prepaid - Miscellaneous ST</t>
  </si>
  <si>
    <t>Prepaid - Permits &amp; Fees ST</t>
  </si>
  <si>
    <t>Prepaid - Freddy 1 Capital FFH - Major</t>
  </si>
  <si>
    <t>Prepaid - Gas Options - ST</t>
  </si>
  <si>
    <t>PGA</t>
  </si>
  <si>
    <t>Prepaid - Freddy 1 Expense FFH - Major</t>
  </si>
  <si>
    <t>Prepaid - GEC/NICE - ST</t>
  </si>
  <si>
    <t>Prepaid - Freddy 1 Inventory - Major Ma</t>
  </si>
  <si>
    <t>Prepaid - TriplePoint - Futrak Maintena</t>
  </si>
  <si>
    <t>Prepaid - PSE Building Brokerage Fee -</t>
  </si>
  <si>
    <t>Prepaid - Enterpr Licens Cisco TeleMain</t>
  </si>
  <si>
    <t>Prepaid - SAI Global License - ST</t>
  </si>
  <si>
    <t>Prepaid - TAIT SW Support Svcs - ST</t>
  </si>
  <si>
    <t>Prepaid - CISCO Smartnet (DimensionData</t>
  </si>
  <si>
    <t>Prepaid - ZETRON SW Support Svcs - ST</t>
  </si>
  <si>
    <t>Prepaid - ServiceNow Project Portifolio</t>
  </si>
  <si>
    <t>Prepaid - Coriant America - ST</t>
  </si>
  <si>
    <t>Prepaid - WWT WebEx - ST</t>
  </si>
  <si>
    <t>Prepaid - CC1210 WWT Data Center - ST</t>
  </si>
  <si>
    <t>Prepaid - Structured Data Center - ST</t>
  </si>
  <si>
    <t>Prepaid - CC1213 WWT Data Center - ST</t>
  </si>
  <si>
    <t>Enbala Symphony Software ST</t>
  </si>
  <si>
    <t>Prepaid - GTZ Sitecore SaaS – ST</t>
  </si>
  <si>
    <t>Prepaid - GTZ Sprinklr SaaS – ST</t>
  </si>
  <si>
    <t>Prepaid - IT Security Tenable – ST</t>
  </si>
  <si>
    <t>Prepaid - 1220 APPS Attunity Maint – ST</t>
  </si>
  <si>
    <t>Prepaid - 1220 APPS Success Factors Saa</t>
  </si>
  <si>
    <t>Prepaid - INFRA Palo Alto WF-500 – ST</t>
  </si>
  <si>
    <t>Prepaid - GTZ Spatial Biz SW – ST</t>
  </si>
  <si>
    <t>Prepaid - AMI Command Ctr Test Sys Host</t>
  </si>
  <si>
    <t>Prepaid - APPS: Enable Now SaaS</t>
  </si>
  <si>
    <t>Prepaid - GEC/NICE - Long Term</t>
  </si>
  <si>
    <t>Prepaid Voice Print International - Long Term</t>
  </si>
  <si>
    <t>Prepaid - TAIT SW Support Svcs - LT</t>
  </si>
  <si>
    <t>Prepaid PSE Building Brokerage Fee - Term Term</t>
  </si>
  <si>
    <t>Prepaid-TriplePoint-Futrak Maintenance-LT</t>
  </si>
  <si>
    <t>16504053-Prepaid Enterpr Licens Cisco Telephony Maintan-LT</t>
  </si>
  <si>
    <t>Prepaid - GEC/NICE - LT</t>
  </si>
  <si>
    <t>Prepaid - Enterprise Licens Cisco Maint</t>
  </si>
  <si>
    <t>Prepaid - Gas Options - LT</t>
  </si>
  <si>
    <t>Prepaid - Goldendale Inventory - LT</t>
  </si>
  <si>
    <t>Prepaid - SAI Global License - LT</t>
  </si>
  <si>
    <t>Prepaid - Datalink OneCall - LT</t>
  </si>
  <si>
    <t>Prepaid - Workiva Subscription - LT</t>
  </si>
  <si>
    <t>Prepaid - ZETRON SW Support Svcs - LT</t>
  </si>
  <si>
    <t>Prepaid - Mint Farm Inventory - LT</t>
  </si>
  <si>
    <t>Prepaid - Coriant America - LT</t>
  </si>
  <si>
    <t>Prepaid - WWT WebEx - LT</t>
  </si>
  <si>
    <t>Prepaid - CC1210 WWT Data Center - LT</t>
  </si>
  <si>
    <t>Prepaid - Structured Data Center - LT</t>
  </si>
  <si>
    <t>Prepaid - CC1213 WWT Data Center - LT</t>
  </si>
  <si>
    <t>Prepaid - Enbala Symphony Software LT</t>
  </si>
  <si>
    <t>Prepaid - Datalink SW Maint - LT</t>
  </si>
  <si>
    <t>Prepaid - GTZ Sitecore SaaS – LT</t>
  </si>
  <si>
    <t>Prepaid - GTZ Sprinklr SaaS – LT</t>
  </si>
  <si>
    <t>Prepaid - 1220 APPS Attunity Maint – LT</t>
  </si>
  <si>
    <t>Prepaid – 1205 APPS NetMotion Maint - L</t>
  </si>
  <si>
    <t>Prepaid - INFRA Palo Alto WF-500 - LT</t>
  </si>
  <si>
    <t>Prepaid - GTZ Spatial Biz SW - LT</t>
  </si>
  <si>
    <t>Prepaid - 1213 INFRA VMWare Maint - LT</t>
  </si>
  <si>
    <t>Prepaid - Infra Bucher&amp;Suter - LT</t>
  </si>
  <si>
    <t>Prepaid - Infra Turbonomic - LT</t>
  </si>
  <si>
    <t>Prepaid - IT SEC BitSight SaaS - LT</t>
  </si>
  <si>
    <t>Prepaid - Oracle Software Support LT</t>
  </si>
  <si>
    <t>Prepaid - General and Administrative LT</t>
  </si>
  <si>
    <t>Prepaid - Hardware/Software LT</t>
  </si>
  <si>
    <t>Prepaid - Outside Services LT</t>
  </si>
  <si>
    <t>Prepaid - Permits &amp; Fees LT</t>
  </si>
  <si>
    <t>Long Term Portion of Prepayment Electri</t>
  </si>
  <si>
    <t>Long Term Portion of Prepayment Gas - C</t>
  </si>
  <si>
    <t>Long Term Portion of Prepayment Common</t>
  </si>
  <si>
    <t>Long Term Portion of Prepayment Gas</t>
  </si>
  <si>
    <t>Electric - Accrued Utility Revenue</t>
  </si>
  <si>
    <t>Gas - Unbilled Revenue</t>
  </si>
  <si>
    <t>Energy Storage</t>
  </si>
  <si>
    <t>REC Inventory Receivable</t>
  </si>
  <si>
    <t>Purchased Transmission Rights - Current</t>
  </si>
  <si>
    <t>REC Intangible Asset</t>
  </si>
  <si>
    <t>Unrealized Gain ST - Core Pwr/Gas for Pwr</t>
  </si>
  <si>
    <t>FAS 133</t>
  </si>
  <si>
    <t>Unrealized Gain ST - Core Gas</t>
  </si>
  <si>
    <t>Unrealized Gain LT - Core Pwr/Gas for Pwr</t>
  </si>
  <si>
    <t>Unrealized Gain LT - Core Gas</t>
  </si>
  <si>
    <t>6.74% MT Notes Due 06/15/18 - Unamort Debt Ex</t>
  </si>
  <si>
    <t>Med Term Notes - C - Unamort Debt Expense</t>
  </si>
  <si>
    <t>$250M 30 Year Senior Notes</t>
  </si>
  <si>
    <t>Amort $425MM 4.30% Sr Notes due 2045 Is</t>
  </si>
  <si>
    <t>2013 Pollution Control Bonds</t>
  </si>
  <si>
    <t>4% Pollution Control Rev Series 2013B Due 3/2031</t>
  </si>
  <si>
    <t>7.02% MT Note Issued - Unamort Debt Expen</t>
  </si>
  <si>
    <t>7.00% MTN Series B Due 3/9/29 - Unamort</t>
  </si>
  <si>
    <t>18100633</t>
  </si>
  <si>
    <t>Amort Costs for $600M Sr Notes Due June</t>
  </si>
  <si>
    <t>Debt Issuance Costs for $450M Sr. Notes</t>
  </si>
  <si>
    <t>$350M Hedging Credit Facility PSE 2013</t>
  </si>
  <si>
    <t>$650M Liquidity Credit Facility PSE 2013</t>
  </si>
  <si>
    <t>PSE 800M Credit Facility due 2022</t>
  </si>
  <si>
    <t>$250 Million 4.434% Sr. Notes due 2041</t>
  </si>
  <si>
    <t>$45 Million 4.70% Sr. Notes due 2051</t>
  </si>
  <si>
    <t>5.197% Snr Notes Due 10/01/15 - Unamort Debt Expense</t>
  </si>
  <si>
    <t>6.724% MTN due 6/15/2036 - Unamort Debt Expense</t>
  </si>
  <si>
    <t>6.274% Senior Notes Due 3/15/2037 - Unamortized Debt Expense</t>
  </si>
  <si>
    <t>6.974% Jr Sub Notes (Hybrid) due 6/1/20</t>
  </si>
  <si>
    <t>PSE Operating Credit Agreement</t>
  </si>
  <si>
    <t>PSE Hedging Credit Agreement</t>
  </si>
  <si>
    <t>5.757% MTN due 10/1/2039 - Unamort Debt Expense</t>
  </si>
  <si>
    <t>March 2010 Bond Issue</t>
  </si>
  <si>
    <t>PSE Summer 2010 Bonds</t>
  </si>
  <si>
    <t>2011 March Senior Notes</t>
  </si>
  <si>
    <t>12/13/2006 Storm - 10 yr Amort</t>
  </si>
  <si>
    <t>2010 Storm Excess Costs</t>
  </si>
  <si>
    <t>2012 Storm Excess Costs</t>
  </si>
  <si>
    <t>2010 Storm - 4 Yr Amortization</t>
  </si>
  <si>
    <t>2014 Storm Excess Costs</t>
  </si>
  <si>
    <t>18210311-2015 Storm Excess Costs</t>
  </si>
  <si>
    <t>2016 Storm Excess Costs</t>
  </si>
  <si>
    <t>2017 Storm Excess Costs</t>
  </si>
  <si>
    <t>2017 Storm Amortization Recovery July 2017-4 Yrs</t>
  </si>
  <si>
    <t>2018 Storm Excess Costs</t>
  </si>
  <si>
    <t>2019 Storm Excess Costs</t>
  </si>
  <si>
    <t>2020 Storm Excess Costs</t>
  </si>
  <si>
    <t>6c</t>
  </si>
  <si>
    <t>White River accum Depreciation to 1/15/</t>
  </si>
  <si>
    <t>White River accum Amort. from 1/16/04 R</t>
  </si>
  <si>
    <t>Proceeds from CWA for White River Plant Sale</t>
  </si>
  <si>
    <t>6d</t>
  </si>
  <si>
    <t>Upper Baker - Unrecovered Plant &amp; Reg. Study Costs</t>
  </si>
  <si>
    <t>6n</t>
  </si>
  <si>
    <t>18220111</t>
  </si>
  <si>
    <t>Colstrip 1&amp;2 – Unrecovered Plant at Ret</t>
  </si>
  <si>
    <t>6r</t>
  </si>
  <si>
    <t>18220121</t>
  </si>
  <si>
    <t>Contra PTCs Monetized for Unrec plant C</t>
  </si>
  <si>
    <t>FAS - 109 Gas</t>
  </si>
  <si>
    <t>FAS 109</t>
  </si>
  <si>
    <t>Electric Conservation not in RB</t>
  </si>
  <si>
    <t>Electric - Def AFUDC - Regulatory Asset</t>
  </si>
  <si>
    <t>12</t>
  </si>
  <si>
    <t>Gas Conservation - Tracker Programs</t>
  </si>
  <si>
    <t>Electric - Colstrip Common FERC Adj - Reg Ass</t>
  </si>
  <si>
    <t>UG950288 DSM Tracker Balance</t>
  </si>
  <si>
    <t>Electric - accum Amort Colstrip Common FERC A</t>
  </si>
  <si>
    <t>Electric - Colstrip Def Depr FERC Adj - Reg A</t>
  </si>
  <si>
    <t>Electric - BPA Power Exch Invstmt - Reg Asset</t>
  </si>
  <si>
    <t>Electric - BPA Power Exch Inv Amort - Reg Ass</t>
  </si>
  <si>
    <t>Electric - Gross PCA</t>
  </si>
  <si>
    <t>PCA</t>
  </si>
  <si>
    <t>Electric - Gross PCA - Contra</t>
  </si>
  <si>
    <t>Env Rem - UG Tank - Whidbey Is. (Future</t>
  </si>
  <si>
    <t>Env - FC</t>
  </si>
  <si>
    <t>Env Rem Recovery – Gas UG170034</t>
  </si>
  <si>
    <t>White River Proj. - CWA AOA- Reg Asset</t>
  </si>
  <si>
    <t>Env Rem Recovery – Elec UE170033</t>
  </si>
  <si>
    <t>Credit Card Deferral - UE-170033</t>
  </si>
  <si>
    <t>Credit Card Deferral - UG-170034</t>
  </si>
  <si>
    <t>Cons Costs NIRB - 1998 Conservation Rider</t>
  </si>
  <si>
    <t>FAS 109 Taxes</t>
  </si>
  <si>
    <t>White River Salvage</t>
  </si>
  <si>
    <t>PCA YR #2  Gross</t>
  </si>
  <si>
    <t>PCA YR #2 Gross - Contra</t>
  </si>
  <si>
    <t>PCA YR #3  Gross</t>
  </si>
  <si>
    <t>PCA YR #3 Gross - Contra</t>
  </si>
  <si>
    <t>PCA YR #4  Gross</t>
  </si>
  <si>
    <t>PCA YR #4 Gross - Contra</t>
  </si>
  <si>
    <t>PCA Company Portion</t>
  </si>
  <si>
    <t>PCA Company Portion - contra</t>
  </si>
  <si>
    <t>PCA Customer Portion</t>
  </si>
  <si>
    <t>PCA YR #5  Gross</t>
  </si>
  <si>
    <t>PCA YR #5 Gross - Contra</t>
  </si>
  <si>
    <t>PCA YR #6 Gross</t>
  </si>
  <si>
    <t>PCA YR #6  Gross # Contra</t>
  </si>
  <si>
    <t>PCA YR #7 Gross</t>
  </si>
  <si>
    <t>PCA YR #7  Gross - Contra</t>
  </si>
  <si>
    <t>PCA YR #8 Gross</t>
  </si>
  <si>
    <t>PCA YR #8  Gross - Contra</t>
  </si>
  <si>
    <t>PCA YR #9 Gross</t>
  </si>
  <si>
    <t>White River Land Sales Costs</t>
  </si>
  <si>
    <t>PCA YR #9  Gross - Contra</t>
  </si>
  <si>
    <t>PCA YR#10 Gross</t>
  </si>
  <si>
    <t>PCA YR#10 Gross - Contra</t>
  </si>
  <si>
    <t>PCA Yr#11 Gross</t>
  </si>
  <si>
    <t>PCA YR#11 Gross-Contra</t>
  </si>
  <si>
    <t>PCA YR#12 Gross</t>
  </si>
  <si>
    <t>PCA YR#12 Gross - Contra</t>
  </si>
  <si>
    <t>PCA YR#13 Gross</t>
  </si>
  <si>
    <t>PCA YR#13 Gross - Contra</t>
  </si>
  <si>
    <t>PCA YR #14 Gross</t>
  </si>
  <si>
    <t>PCA YR #14 Gross - Contra</t>
  </si>
  <si>
    <t>Env Rem-White Rvr/Buckley Ph I Head Fut</t>
  </si>
  <si>
    <t>Env Rem-White Rvr/Buckley Ph I Headwork</t>
  </si>
  <si>
    <t>PCA YR #17 Gross</t>
  </si>
  <si>
    <t>PCA YR #17 Gross – Contra</t>
  </si>
  <si>
    <t>18231281</t>
  </si>
  <si>
    <t>PCA YR #18 Gross - Contra</t>
  </si>
  <si>
    <t>18231291</t>
  </si>
  <si>
    <t>PCA YR #18 - Gross</t>
  </si>
  <si>
    <t>Env Rem - Buckely Headworks Site Est Fu</t>
  </si>
  <si>
    <t>Buckley Ph II Burn Pile &amp; Wood Debris E</t>
  </si>
  <si>
    <t>Env Rem - Duwamish River Site (Future Cost Est.)</t>
  </si>
  <si>
    <t>Env Rem - Duwamish River Site (former G</t>
  </si>
  <si>
    <t>Colstrip 1&amp;2 WeCo Coal Reserve Payment UE-111048</t>
  </si>
  <si>
    <t>LSR Def Phase 1 UE-111048</t>
  </si>
  <si>
    <t>Env Rem - UG Tank -Poulsbo Service Cent</t>
  </si>
  <si>
    <t>Tenino Service Center - UG Tank - Env</t>
  </si>
  <si>
    <t>White River Relicensing - UE-040641</t>
  </si>
  <si>
    <t>White River Safety &amp; Regulatory - UE-040641</t>
  </si>
  <si>
    <t>White River Water Rights - UE-040641</t>
  </si>
  <si>
    <t>White River Relicensing - UE-040641 - Post Jan 15, 2004</t>
  </si>
  <si>
    <t>White River Safety &amp; Regulatory - UE-040641 - Post Jan 15, 2004</t>
  </si>
  <si>
    <t>White River Water Rights - UE-040641 - Post Jan 15, 2004</t>
  </si>
  <si>
    <t>WHR Land Sales Cost</t>
  </si>
  <si>
    <t>WHR-Processing Costs-Readying For Sale</t>
  </si>
  <si>
    <t>White River Surplus Land Sales</t>
  </si>
  <si>
    <t>Env Rem - Swarr Station</t>
  </si>
  <si>
    <t>Env Rem - South Seattle GS</t>
  </si>
  <si>
    <t>Env Rem - North Tacoma Gate Station</t>
  </si>
  <si>
    <t>Env Rem - North Seattle Gate Station</t>
  </si>
  <si>
    <t>Env Rem - Covington Gate Station</t>
  </si>
  <si>
    <t>E Decoup Rev Undercollect - Sch 46 &amp; 49</t>
  </si>
  <si>
    <t>Decoupling</t>
  </si>
  <si>
    <t>E FPC Decoup Rev Undercollect - Sch 46</t>
  </si>
  <si>
    <t>IntE FPC Decoup Rev Undercollect - Sch</t>
  </si>
  <si>
    <t>E FPC Decoup Rev Recover - Sch 46 &amp; 49</t>
  </si>
  <si>
    <t>E Decoup Rev Undercollect - Sch 8 &amp; 24</t>
  </si>
  <si>
    <t>E Decoup Rev Undercoll - Sch7A,11,25,29,35&amp;43</t>
  </si>
  <si>
    <t>E Decoup Rev Undercoll - Sch 40</t>
  </si>
  <si>
    <t>E FPC Decoup Rev Undercollect - Sch 7</t>
  </si>
  <si>
    <t>E FPC Decoup Rev Undercoll - Sch7A,11,2</t>
  </si>
  <si>
    <t>E FPC Decoup Rev Undercollect - Sch 8 &amp;</t>
  </si>
  <si>
    <t>E FPC Decoup Rev Undercollect - Sch 10</t>
  </si>
  <si>
    <t>E FPC Decoup Rev Undercollect - Sch 12 &amp; 26</t>
  </si>
  <si>
    <t>E FPC Decoup Rev Undercollect - Sch 40</t>
  </si>
  <si>
    <t>G Decoup Rev Undercollect - Sch 31 &amp; 31</t>
  </si>
  <si>
    <t>G Decoup Rev Undercoll - Sch 41, 41T, 86 &amp; 86T</t>
  </si>
  <si>
    <t>IntE Decoup Rev Undercollect - Sch 8 &amp;</t>
  </si>
  <si>
    <t>IntE Decoup Rev Undercoll Sch7A,11,25,2</t>
  </si>
  <si>
    <t>IntE Decoup Rev Undercollect - Sch 40</t>
  </si>
  <si>
    <t>IntE FPC Decoup Undercoll - Sch7A,11,25</t>
  </si>
  <si>
    <t>IntE FPC Decoup Rev Undercollect - Sch 12 &amp; 26</t>
  </si>
  <si>
    <t>IntE FPC Decoup Rev Undercollect - Sch 40</t>
  </si>
  <si>
    <t>IntE Decoup Rev Undercollect -  Sch 46</t>
  </si>
  <si>
    <t>IntG Decoup Rev Undercollect - Sch 31 &amp;</t>
  </si>
  <si>
    <t>E Decoup Rev Recover - Sch 46 &amp; 49</t>
  </si>
  <si>
    <t>IntG Decoup Rev Undercoll - Sch 41, 41T, 86 &amp; 86T</t>
  </si>
  <si>
    <t>E Decoup Rev Recover - Sch 8 &amp; 24</t>
  </si>
  <si>
    <t>E Decoup Rev Recover - Sch 7A, 11, 25, 29, 35 &amp; 43</t>
  </si>
  <si>
    <t>E Decoup Rev Recover - Sch 40</t>
  </si>
  <si>
    <t>E FPC Decoup Rev Recover - Sch 7</t>
  </si>
  <si>
    <t>E FPC Decoup Rev Recover - Sch7A,11,25,</t>
  </si>
  <si>
    <t>E FPC Decoup Rev Recover - Sch 8 &amp; 24</t>
  </si>
  <si>
    <t>E FPC Decoup Rev Recover - Sch 10 &amp; 31</t>
  </si>
  <si>
    <t>E FPC Decoup Rev Recover - Sch 12 &amp; 26</t>
  </si>
  <si>
    <t>E FPC Decoup Rev Recover - Sch 40</t>
  </si>
  <si>
    <t>G Decoup Rev Recover - Sch 31 &amp; 31T</t>
  </si>
  <si>
    <t>G Decoup Rev Recover - Sch 41, 41T, 86 &amp; 86T</t>
  </si>
  <si>
    <t>Schedule 140 Prior Year Electric</t>
  </si>
  <si>
    <t>Schedule 140 Prior Year Gas</t>
  </si>
  <si>
    <t>Schedule 140 Current Year Electric</t>
  </si>
  <si>
    <t>Schedule 140 Current Year Gas</t>
  </si>
  <si>
    <t>Elec Residential Decouping Revenue Undercollected</t>
  </si>
  <si>
    <t>Gas Residential Decouping Revenue Undercollected</t>
  </si>
  <si>
    <t>Elec Non-Residential Decouping Revenue Undercollected</t>
  </si>
  <si>
    <t>Gas Non-Residential Decouping Revenue Undercollected</t>
  </si>
  <si>
    <t>Int. on Elec Residential Decoupl Rev Undercollected</t>
  </si>
  <si>
    <t>Int. on Gas Residential Decoupl Rev Undercollected</t>
  </si>
  <si>
    <t>Int. on Elec Non-Residential Decoupl Rev Undercollected</t>
  </si>
  <si>
    <t>Int. on Gas Non-Residential Decoupl Rev Undercollected</t>
  </si>
  <si>
    <t>Electric Schedule 26 Decoupling Revenue Undercollected</t>
  </si>
  <si>
    <t>Electric Schedule 31 Decoupling Revenue Undercollected</t>
  </si>
  <si>
    <t>Electric - Incurred EES Costs , But not Paid</t>
  </si>
  <si>
    <t>Interest on Elec Schedule 26 Decoupling</t>
  </si>
  <si>
    <t>Interest on Elec Schedule 31 Decoupling</t>
  </si>
  <si>
    <t>Low Income Grants - Electric</t>
  </si>
  <si>
    <t>Low Income Grants - Gas</t>
  </si>
  <si>
    <t xml:space="preserve">  </t>
  </si>
  <si>
    <t>PSE Low Income Program Costs - Electric</t>
  </si>
  <si>
    <t>PSE Low Income Program Costs - Gas</t>
  </si>
  <si>
    <t>Low Income Agency Admin Fees - Electric</t>
  </si>
  <si>
    <t>Low Income Agency Admin Fees - Gas</t>
  </si>
  <si>
    <t>Low Income Agency Admin Fees - Common</t>
  </si>
  <si>
    <t>Contra Low Income Program - Electric</t>
  </si>
  <si>
    <t>Contra Low Income Program - Gas</t>
  </si>
  <si>
    <t>Env Rem Costs – Gas UG-170034</t>
  </si>
  <si>
    <t>Reg Asset - Credit Card Fee Deferral</t>
  </si>
  <si>
    <t>AMI Depreciation Expense Deferral - Gas</t>
  </si>
  <si>
    <t>11a</t>
  </si>
  <si>
    <t>AMI Deferral</t>
  </si>
  <si>
    <t>PCA Customer Portion - Interest</t>
  </si>
  <si>
    <t>18239062</t>
  </si>
  <si>
    <t>AMI Depreciation Expense Def-Gas - Post</t>
  </si>
  <si>
    <t>18239072</t>
  </si>
  <si>
    <t>Contra COVID-19 Help – Gas</t>
  </si>
  <si>
    <t>Sch 142 Elec Residential to Recover fro</t>
  </si>
  <si>
    <t>Sch 142 Gas Residential to Recover from</t>
  </si>
  <si>
    <t>Sch 142 Elec Non-Residential to Recover</t>
  </si>
  <si>
    <t>Sch 142 Gas Non-Residential to Recover</t>
  </si>
  <si>
    <t>Sch 142 Elec Schedule 26 to Recover fro</t>
  </si>
  <si>
    <t>18239102</t>
  </si>
  <si>
    <t>Blocked-Sch142 ElecSched 31 to RecovfrC</t>
  </si>
  <si>
    <t>PCA YR #15 Gross</t>
  </si>
  <si>
    <t>PCA YR #15 Gross - Contra</t>
  </si>
  <si>
    <t>PCA YR #16 Gross</t>
  </si>
  <si>
    <t>PCA YR #16 Gross - Contra</t>
  </si>
  <si>
    <t>PCA Fixed Cost Deferral - UE-161112</t>
  </si>
  <si>
    <t>Env Rem Costs – Elec UE-170033</t>
  </si>
  <si>
    <t>18239201</t>
  </si>
  <si>
    <t>Env Rem - Poulsbo SVC UST</t>
  </si>
  <si>
    <t>AMI Depreciation Expense Deferral - Ele</t>
  </si>
  <si>
    <t>6q</t>
  </si>
  <si>
    <t>18239221</t>
  </si>
  <si>
    <t>EV Return on Rate deferral</t>
  </si>
  <si>
    <t>EV Deprec. Expense &amp; operating/power co</t>
  </si>
  <si>
    <t>18239241</t>
  </si>
  <si>
    <t>EV Carrying charges deferral</t>
  </si>
  <si>
    <t>18239251</t>
  </si>
  <si>
    <t>Env Rem - Factoria SVC UG Tank</t>
  </si>
  <si>
    <t>AMI Depreciation Expense Def - Elec - P</t>
  </si>
  <si>
    <t>18239271</t>
  </si>
  <si>
    <t>Env Rem - Factoria Service Cntr (Future</t>
  </si>
  <si>
    <t>18239281</t>
  </si>
  <si>
    <t>PCA YR #19 – Gross</t>
  </si>
  <si>
    <t>18239291</t>
  </si>
  <si>
    <t>PCA YR #19 Gross - Contra</t>
  </si>
  <si>
    <t>18239301</t>
  </si>
  <si>
    <t>Contra COVID-19 Help - Elec</t>
  </si>
  <si>
    <t>18239321</t>
  </si>
  <si>
    <t>Sch. SC Decoupling Refund/Surcharge Amo</t>
  </si>
  <si>
    <t>18239331</t>
  </si>
  <si>
    <t>Current Sch. SC Decoupling Deferral</t>
  </si>
  <si>
    <t>18239341</t>
  </si>
  <si>
    <t>Interest on Sch. SC Decoupling Deferral</t>
  </si>
  <si>
    <t>18239351</t>
  </si>
  <si>
    <t>18300141</t>
  </si>
  <si>
    <t>Electric - Snoqualmie PH #2 Flowline St</t>
  </si>
  <si>
    <t>18300151</t>
  </si>
  <si>
    <t>LSR Expansion Feasibility</t>
  </si>
  <si>
    <t>Land Transportation Clearing</t>
  </si>
  <si>
    <t>Employee Related Taxes Clearing</t>
  </si>
  <si>
    <t>Employee Benefits Clearing</t>
  </si>
  <si>
    <t>18400433</t>
  </si>
  <si>
    <t>Billing Suspense Transactions</t>
  </si>
  <si>
    <t>Employee Incentive Plan Clearing</t>
  </si>
  <si>
    <t>CLX Balance Transfer</t>
  </si>
  <si>
    <t>Block - Clearing-Phone Wireless Billing</t>
  </si>
  <si>
    <t>SCH_91E Clearing</t>
  </si>
  <si>
    <t>Electric T&amp;D Fleet Clearing</t>
  </si>
  <si>
    <t>Gas Operations Fleet Clearing</t>
  </si>
  <si>
    <t>Misc Corporate Fleet Clearing</t>
  </si>
  <si>
    <t>Generation Fleet Clearing</t>
  </si>
  <si>
    <t>18405103</t>
  </si>
  <si>
    <t>Conversion - Electric Customer A/R</t>
  </si>
  <si>
    <t>18405113</t>
  </si>
  <si>
    <t>Conversion - Gas Customer A/R</t>
  </si>
  <si>
    <t>JO1 Job Orders Temporary Facilities</t>
  </si>
  <si>
    <t>OWIP - Electric - Non-Temp Facility &amp; Damage</t>
  </si>
  <si>
    <t>JO2 Job Orders Non-Temp Facilities</t>
  </si>
  <si>
    <t>ZCLM Damage Claim Orders</t>
  </si>
  <si>
    <t>Generating Plant Expenses</t>
  </si>
  <si>
    <t>Gas - Misc Def Debits</t>
  </si>
  <si>
    <t>Cashiers Shortages - CLX</t>
  </si>
  <si>
    <t>Unbilled Accumulated Costs</t>
  </si>
  <si>
    <t>Def Debits - Misc Def Debits</t>
  </si>
  <si>
    <t xml:space="preserve">Redmond Ridge Soil Mgmt Agmt    </t>
  </si>
  <si>
    <t>Real Estate Reimbursable Projects</t>
  </si>
  <si>
    <t>Residential Exchange - Misc Deferred De</t>
  </si>
  <si>
    <t>2011 PSE Universal Shelf Registration</t>
  </si>
  <si>
    <t>$650M Liguidity Credit Facility PSE 2013</t>
  </si>
  <si>
    <t>IBNR for Workers Comp</t>
  </si>
  <si>
    <t>$800M Credit Facility PSE 2017</t>
  </si>
  <si>
    <t xml:space="preserve">PGA Unrealized Loss </t>
  </si>
  <si>
    <t>Facility Operations Deferred Debits</t>
  </si>
  <si>
    <t>SFAS 71 - Snoqualmie License Expenses</t>
  </si>
  <si>
    <t>SFAS 71 - Baker License Expenses</t>
  </si>
  <si>
    <t>Operating Leases Obligation</t>
  </si>
  <si>
    <t>Prepmt - Chelan PUD - RR Working Capital Charge</t>
  </si>
  <si>
    <t>Prepmt - Chelan PUD - RR Coverage Fund Charge</t>
  </si>
  <si>
    <t>Prepmt - Chelan PUD - RI Working Capital Charge</t>
  </si>
  <si>
    <t>Prepmt - Chelan PUD - RI Coverage Fund Charge</t>
  </si>
  <si>
    <t>Long-Term Purchased REC Intangible</t>
  </si>
  <si>
    <t>Goldendale ST Minor Insp 2018</t>
  </si>
  <si>
    <t>WHH Generator &amp; Accessory Gear Major</t>
  </si>
  <si>
    <t>Env Rem-City of Olympia v PSE Plum St S</t>
  </si>
  <si>
    <t>Misc Deferred Debits - Electric</t>
  </si>
  <si>
    <t>FRA U1 Major O&amp;M Portion</t>
  </si>
  <si>
    <t>Vernell Office Building Direct Leasing</t>
  </si>
  <si>
    <t>PSE 4th Flr Sublease Direct Leasing Cos</t>
  </si>
  <si>
    <t>Redmond West Direct Leasing Cost</t>
  </si>
  <si>
    <t>MTF 2013 Hot Gas Path Inspection</t>
  </si>
  <si>
    <t>2014 PSE Universal Shelf Registration</t>
  </si>
  <si>
    <t>2016 PSE Universal Shelf Registration</t>
  </si>
  <si>
    <t>Deferred Debit - Carbon Offset Program</t>
  </si>
  <si>
    <t>WSU ARRA Weatherization - Electric</t>
  </si>
  <si>
    <t>18602241</t>
  </si>
  <si>
    <t>Purchased Transmission Rights</t>
  </si>
  <si>
    <t>ENC Steam Turbine Major Maintenance 201</t>
  </si>
  <si>
    <t>Workers Comp IBNR recoveries</t>
  </si>
  <si>
    <t>GLD Steam Turbine Major Inspection 2014</t>
  </si>
  <si>
    <t>$425MM 4.30% Sr Notes 2045 Issuance Expense</t>
  </si>
  <si>
    <t>FRA Unit#2 Combustion Inspection 2014-L</t>
  </si>
  <si>
    <t>MTF ST Full-Scale Inspection 2014</t>
  </si>
  <si>
    <t>18603023</t>
  </si>
  <si>
    <t>2019 Shelf Registration Costs</t>
  </si>
  <si>
    <t>18603033</t>
  </si>
  <si>
    <t>GTZ Deprec Exp Deferral</t>
  </si>
  <si>
    <t>GTZ</t>
  </si>
  <si>
    <t>FRE U2 Hot Gas Path Inspection 2014-LT</t>
  </si>
  <si>
    <t>18603043</t>
  </si>
  <si>
    <t>Carrying Charge on GTZ Deferral</t>
  </si>
  <si>
    <t>Goldendale 2014 Combustion Inspection Maint-LT</t>
  </si>
  <si>
    <t>18603053</t>
  </si>
  <si>
    <t>GTZ Deprec Exp Deferral post 06.2019</t>
  </si>
  <si>
    <t>FERN Steam Turbine Major Inspection 201</t>
  </si>
  <si>
    <t>18603063</t>
  </si>
  <si>
    <t>Carrying Charge on GTZ Deferral post 06</t>
  </si>
  <si>
    <t>Prepaid Gas Options-LT</t>
  </si>
  <si>
    <t>Colstrip 1&amp;2 Misc Deferred Debits-LT</t>
  </si>
  <si>
    <t>Colstrip 3&amp;4 Misc Deferred Debits-LT</t>
  </si>
  <si>
    <t>FRE U2 Hot Gas Path Inspection 2017-ST</t>
  </si>
  <si>
    <t>MTF Full-Scale Inspection 2017 - ST</t>
  </si>
  <si>
    <t>SUM CT Generator Major Inspection</t>
  </si>
  <si>
    <t>SUM Steam Turbine Major Inspection</t>
  </si>
  <si>
    <t>MTF 2017 ST Partial Full Scale Inspecti</t>
  </si>
  <si>
    <t>Colstrip 3&amp;4 2014 Overhaul Costs</t>
  </si>
  <si>
    <t>Colstrip 1&amp;2 Major Maintenance UE141141</t>
  </si>
  <si>
    <t>MNT 2015 Combustion Inspection</t>
  </si>
  <si>
    <t>En Unit #1 Major Inspection 2015</t>
  </si>
  <si>
    <t>ENC Unit#2 Major Inspection 2016-LT</t>
  </si>
  <si>
    <t>Goldendale 2016 Major Inspection - LT</t>
  </si>
  <si>
    <t>WHH Unit 2 Compressor Rebuild</t>
  </si>
  <si>
    <t>ENC Unit#3 Hot Gas Path Maintenance 201</t>
  </si>
  <si>
    <t>Generating Customer Interconnection - r</t>
  </si>
  <si>
    <t>Env Rem - Lower Baker Power Plant Site</t>
  </si>
  <si>
    <t>Env. Rem - Downtower Property</t>
  </si>
  <si>
    <t>Env Rem - Lower Baker Power Plant Site- Future Costs</t>
  </si>
  <si>
    <t>Env Rem - Downtowner Property (Future Costs)</t>
  </si>
  <si>
    <t>Env Rem - Snoqualmie Hydro Generation</t>
  </si>
  <si>
    <t>Env Rem - Bellingham Manufactured Gas Site</t>
  </si>
  <si>
    <t>Env Rem - Bellingham Mfd Gas Site (Future Cost Est</t>
  </si>
  <si>
    <t>Env Rem - Gas Historical Actual Ins Recoverie</t>
  </si>
  <si>
    <t>Env Rem - Electron Flume Site</t>
  </si>
  <si>
    <t>Env Rem - Tacoma Tide Flats Remediation Costs</t>
  </si>
  <si>
    <t>Env Rem - Electric Flume (Future Cost Est)</t>
  </si>
  <si>
    <t>Env Rem - Talbot Hill Substation and Switchyard</t>
  </si>
  <si>
    <t>Env Rem - Talbot Hill Subs &amp; Switchyard -Fut Cost Est.</t>
  </si>
  <si>
    <t>Env. Rem -Everett Asarco Site</t>
  </si>
  <si>
    <t>Env. Rem - Sammamish Substation (Future Cost Est.)</t>
  </si>
  <si>
    <t xml:space="preserve">Env. Rem - Sammamish Substation </t>
  </si>
  <si>
    <t>Env. Rem. -Pt. Robinson cable station</t>
  </si>
  <si>
    <t>Env Rem - Everett Remediation Costs</t>
  </si>
  <si>
    <t>Env-Rem-City of Olympia vs. PSE (Future Cost Est.)</t>
  </si>
  <si>
    <t>Env Rem-City Of Olympia vs. PSE (Plum St Substation)</t>
  </si>
  <si>
    <t>Env-Rem-Whitehorn UST (Future Cost Est.)</t>
  </si>
  <si>
    <t>Env Rem-Whitehorn UST</t>
  </si>
  <si>
    <t>Env Rem-City of Olympia vs. PSE - Reimb</t>
  </si>
  <si>
    <t>Env Rem - Shuffleton</t>
  </si>
  <si>
    <t>Env Rem – Shuffleton (Fut Cost Est)</t>
  </si>
  <si>
    <t>Freddy1 2017 Steam Turbine Major Inspec</t>
  </si>
  <si>
    <t>Env Rem - Chehalis Remediation Costs</t>
  </si>
  <si>
    <t>Freddy1 2017 CT Major Inspection</t>
  </si>
  <si>
    <t>Env Rem - Gas Works Remediation Costs</t>
  </si>
  <si>
    <t>Env Rem - BHM Central (Fut Cost Est)</t>
  </si>
  <si>
    <t>Env Rem - WSDOT Upland Remediation Costs</t>
  </si>
  <si>
    <t>Env Rem - WSDOT Thea Foss Remediation Costs</t>
  </si>
  <si>
    <t>BLOCKED-Thea Foss Recovery</t>
  </si>
  <si>
    <t>Env Rem - Verbeek Properties Remediation Costs</t>
  </si>
  <si>
    <t>Thea Foss Waterway (WADOT Settlement)</t>
  </si>
  <si>
    <t>Everett Washington (WADOT Settlement)</t>
  </si>
  <si>
    <t>Olympia Columbia Street MGP (WADOT Sett</t>
  </si>
  <si>
    <t>18609211</t>
  </si>
  <si>
    <t>PSANI Bothell-SnoKing Upgrade</t>
  </si>
  <si>
    <t>Env Rem - Quendall Terminal Remediation</t>
  </si>
  <si>
    <t>Env Rem - Gas Works Park Remediation-Re</t>
  </si>
  <si>
    <t>Env. Rem - Gas Works Park (Future Cost Est.)</t>
  </si>
  <si>
    <t>Env Rem-Post Nov 2012 Gas Works Park -</t>
  </si>
  <si>
    <t>Env Rem-Quendall Terminal - Remediation</t>
  </si>
  <si>
    <t>Env Rem - Bay Station (Elliot Ave) MGP</t>
  </si>
  <si>
    <t>Env Rem - Olympia ( Columbia Street) MGP</t>
  </si>
  <si>
    <t>Env Rem - Tacoma Gas Company (Future Co</t>
  </si>
  <si>
    <t>Env Rem - Thea Foss Waterway (Future Co</t>
  </si>
  <si>
    <t>Env Rem - Everett, Washington (Future C</t>
  </si>
  <si>
    <t>Env Rem - Chehalis, Washington (Future</t>
  </si>
  <si>
    <t>Env Rem - Quendall Terminals (Future Co</t>
  </si>
  <si>
    <t>Env Rem - Tacoma Tar Pits (Future Cost</t>
  </si>
  <si>
    <t>Env Rem - Bay Station (Future Cost Est)</t>
  </si>
  <si>
    <t>Env Rem-Olympia (Columbia St) MGP(Futur</t>
  </si>
  <si>
    <t>Env Rem - Verbeek Autowrecking (Future</t>
  </si>
  <si>
    <t>Env Rem - Swarr Station (Future Cost Est.)</t>
  </si>
  <si>
    <t>Env Rem - North Operating Base (Future Cost Est.)</t>
  </si>
  <si>
    <t>AMI Return Deferral - Gas</t>
  </si>
  <si>
    <t>Article 502 - Forest Habitat Capital Fund</t>
  </si>
  <si>
    <t>Article 503 - Elk Habitat Capital Fund</t>
  </si>
  <si>
    <t>Article 504 - Wetland Habitat Capital Fund</t>
  </si>
  <si>
    <t>Article 505 - Aquatic Riparian Habitat Capital Fund</t>
  </si>
  <si>
    <t>AMI Return Deferral - Electric</t>
  </si>
  <si>
    <t>Accrued - SP consumable charges</t>
  </si>
  <si>
    <t>Montana Transition Fund - PTCs</t>
  </si>
  <si>
    <t>PTC's</t>
  </si>
  <si>
    <t>ROU Asset - LT</t>
  </si>
  <si>
    <t>ASC 842 Leasing</t>
  </si>
  <si>
    <t>MTF ST Full Partial Inspection 2020</t>
  </si>
  <si>
    <t>Env Rem - Wenatchee</t>
  </si>
  <si>
    <t>Env Rem - Wenatchee (Future Cost Est)</t>
  </si>
  <si>
    <t>Env Rem - W Olympia Sub Breakin (Future</t>
  </si>
  <si>
    <t>Env Rem - W Olympia Substation Breakin</t>
  </si>
  <si>
    <t>WUTC-AFUDC</t>
  </si>
  <si>
    <t>18630041</t>
  </si>
  <si>
    <t>PSANI Denny Way Upgrade</t>
  </si>
  <si>
    <t>Def Losses fr Disposition of Utility Pl</t>
  </si>
  <si>
    <t>Deferred Losses post 5/31/08 Property Sales - Gas</t>
  </si>
  <si>
    <t>Deferred Losses post 10/31/09 Property Sales - Electric</t>
  </si>
  <si>
    <t>Gas Def Property Losses UG-111049</t>
  </si>
  <si>
    <t>Electric Def Property Losses UE-111048</t>
  </si>
  <si>
    <t>Def Property Losses  UE-170033</t>
  </si>
  <si>
    <t>Def Property Losses UG-170034</t>
  </si>
  <si>
    <t>Unamort Loss on Reacquired Debt - 1995</t>
  </si>
  <si>
    <t>9-5/8% Series 9/15/94 - Unam Loss Reacq Debt</t>
  </si>
  <si>
    <t>$200M VRN - Amort of Debt Retirement</t>
  </si>
  <si>
    <t>8.231% Trust Preferred Notes - Amort of</t>
  </si>
  <si>
    <t>Call Prem &amp; Exp for redemp $150MM 5.197</t>
  </si>
  <si>
    <t>Call Prem &amp; Exp for redemp $250MM 6.75%</t>
  </si>
  <si>
    <t>Premium &amp; Expenses for Jr. Subordinated</t>
  </si>
  <si>
    <t>9.14% Med Term Notes Due 06/15/18- Unam Loss</t>
  </si>
  <si>
    <t>7.05% PCB Series 1991A-Unamort Loss on</t>
  </si>
  <si>
    <t>7.25% PCB Series 1991B-Unamort Loss on</t>
  </si>
  <si>
    <t>6.8% PCB Series 1992-Unamort Loss on Re</t>
  </si>
  <si>
    <t>5.875% PCB Series 1993-Unamort Loss on</t>
  </si>
  <si>
    <t>8.4%WING MTN SERIES A DUE 1/13/2022 (rd</t>
  </si>
  <si>
    <t>8.39%WNG MTN SERIES A DUE 1/13/2022 (rd</t>
  </si>
  <si>
    <t>8.25% WNG MTN SERIES A DUE 8/12/22, rde</t>
  </si>
  <si>
    <t>7.19% WNG Series B due 8/18/2023</t>
  </si>
  <si>
    <t>8.40% Cap Trst - Unamort Reacq Debt</t>
  </si>
  <si>
    <t>8.231% Capital Trust I Pfd Stock Due 6/1/2</t>
  </si>
  <si>
    <t>Redemption Costs for 9.57% FMB's</t>
  </si>
  <si>
    <t>2009 PSE Operating Facility Unamortized Costs</t>
  </si>
  <si>
    <t>2009 PSE Hedging Facility Unamortized Costs</t>
  </si>
  <si>
    <t>2009 PSE CapEx Facility Unamortized Costs</t>
  </si>
  <si>
    <t>5.0% PCB Series 2003A Unamort Debt Issue Costs</t>
  </si>
  <si>
    <t>2014 PSE Operating Facility Unamortized Costs</t>
  </si>
  <si>
    <t>2014 PSE Hedging Facility Unamortized Costs-62%</t>
  </si>
  <si>
    <t>2014 PSE Hedging Facility Unamortized Costs-38%</t>
  </si>
  <si>
    <t>$350M Hedging Facility 2013 Unamort Cos</t>
  </si>
  <si>
    <t>$650M Liquidity Credit Facility 2013 Un</t>
  </si>
  <si>
    <t>5.10% PCB Series 2003B Unamort Debt Issue Costs</t>
  </si>
  <si>
    <t>DTA PTC Estimated Monetization(Not PTC's)</t>
  </si>
  <si>
    <t>Def FIT Deferred Compensation</t>
  </si>
  <si>
    <t>Def FIT FAS 106 Retirement Benefits</t>
  </si>
  <si>
    <t>SERP/LTIP/PRB</t>
  </si>
  <si>
    <t>DFIT - FAS 133 ST Asset - Gas</t>
  </si>
  <si>
    <t>DFIT - FAS 133 LT Asset - Gas</t>
  </si>
  <si>
    <t>DFIT - FAS 133 CFH TLOCK LT</t>
  </si>
  <si>
    <t>DFIT - FAS 133 Asset - PGA</t>
  </si>
  <si>
    <t>DFIT - FAS 133 ST Asset - Electric</t>
  </si>
  <si>
    <t>DFIT - FAS 133 LT Asset - Electric</t>
  </si>
  <si>
    <t>Vacation Pay - accum Def Inc Taxes</t>
  </si>
  <si>
    <t>DFIT - Regence Self INS IBNR</t>
  </si>
  <si>
    <t>Land Sales - accum Def Inc Taxes</t>
  </si>
  <si>
    <t>DFIT- Int'l Paper West Coast Capacity Agreement</t>
  </si>
  <si>
    <t>10</t>
  </si>
  <si>
    <t>19000113</t>
  </si>
  <si>
    <t>DTA for Redmond West Tenant Allowances</t>
  </si>
  <si>
    <t>37g</t>
  </si>
  <si>
    <t>10c</t>
  </si>
  <si>
    <t>DFIT - Land Sales - Gas</t>
  </si>
  <si>
    <t>FAS 109 Tax Reform - Gas</t>
  </si>
  <si>
    <t>Non-Qual SRP - Officers - accum Def Inc Taxes</t>
  </si>
  <si>
    <t>DTA Provision for Rate Refunds Gas</t>
  </si>
  <si>
    <t>DFIT AMI Equity Reserve Gas</t>
  </si>
  <si>
    <t>GAAP Equity Reserves</t>
  </si>
  <si>
    <t>Electric - Env Remediation Costs - accum Def</t>
  </si>
  <si>
    <t>DFIT Charitable Contribution Carryforward</t>
  </si>
  <si>
    <t>19000213</t>
  </si>
  <si>
    <t>DFIT Electric Vehicle Equity Reserve</t>
  </si>
  <si>
    <t>Gain on Disp Of Emiss Allow - ACD Def Inc Tax</t>
  </si>
  <si>
    <t>19000253</t>
  </si>
  <si>
    <t>DFIT WWU Sponsorship</t>
  </si>
  <si>
    <t>19000263</t>
  </si>
  <si>
    <t>DFIT - LTIP 162m Contra</t>
  </si>
  <si>
    <t>LTIP</t>
  </si>
  <si>
    <t>19000273</t>
  </si>
  <si>
    <t>DFIT Payroll Tax Deferral COVID-19</t>
  </si>
  <si>
    <t>Sr Mgmt L-T Incentive Plan - accum Def Inc Ta</t>
  </si>
  <si>
    <t>Gardiner Property Deferred Loss</t>
  </si>
  <si>
    <t>Def Tax Colstrip Reclamation Electric</t>
  </si>
  <si>
    <t>Deferred FIT - FAS 133 Fwd Swap Long Term</t>
  </si>
  <si>
    <t>Deferred FIT - Electric ARO</t>
  </si>
  <si>
    <t>37f</t>
  </si>
  <si>
    <t>Defrrd Tax Asset - SFAS 158 Qualified P</t>
  </si>
  <si>
    <t>Defrrd Tax Asset - SFAS 158 SERP</t>
  </si>
  <si>
    <t>Defrrd Tax Asset - SFAS 158 Postrtrmnt</t>
  </si>
  <si>
    <t>Deferred FIT - Horizon Wind Energy Paym</t>
  </si>
  <si>
    <t>DFIT - AMT Credit Carryforward</t>
  </si>
  <si>
    <t>DFIT - BPA Transmission Eq Reserve LT</t>
  </si>
  <si>
    <t>Def FIT - Production Tax Credit-OLD</t>
  </si>
  <si>
    <t>Def FIT - Bad Debts- Gas</t>
  </si>
  <si>
    <t>DFIT Summit Landlord Incentive</t>
  </si>
  <si>
    <t>Def FIT - Demand Charges</t>
  </si>
  <si>
    <t>DFIT Staples Loyalty Incentive</t>
  </si>
  <si>
    <t>Def FIT - JP Storage 263A</t>
  </si>
  <si>
    <t>DFIT Bothel Data Ctr. - Ppd Lease Expense</t>
  </si>
  <si>
    <t>35a</t>
  </si>
  <si>
    <t>Def FIT - Mint Farm EqOS</t>
  </si>
  <si>
    <t>Def FIT - ARO</t>
  </si>
  <si>
    <t>Def FIT - Production Tax Credit-New</t>
  </si>
  <si>
    <t>Carrying Costs on PTC's</t>
  </si>
  <si>
    <t>DFIT RECs Post 11/09</t>
  </si>
  <si>
    <t>DFIT - PTC Reg Liability</t>
  </si>
  <si>
    <t>DEF FIT - Reserve for Injuries and Damage -Electric</t>
  </si>
  <si>
    <t>Def FIT - Reserve for Injuries and Damage - Gas</t>
  </si>
  <si>
    <t>DFIT - Land Sales to PWI</t>
  </si>
  <si>
    <t>DFIT-Landis-Gyr AMR Billing Credits-Elec</t>
  </si>
  <si>
    <t>DFIT-Landis-Gyr AMR Billing Credits-Gas</t>
  </si>
  <si>
    <t>DFIT- Green Gas Attributes</t>
  </si>
  <si>
    <t>DFIT Summit Purchase - Electric</t>
  </si>
  <si>
    <t>DFIT Summitt Purchase - Gas</t>
  </si>
  <si>
    <t>Def FIT - Bad Debts- Electric</t>
  </si>
  <si>
    <t>DFIT REC Rate Schedule 137</t>
  </si>
  <si>
    <t>DFIT REC Int on REC Schedule 137</t>
  </si>
  <si>
    <t>DFIT REC Int on REC Not in Rates</t>
  </si>
  <si>
    <t>DFIT - Equity Reserve on LSR</t>
  </si>
  <si>
    <t>DFIT - Equity Reserve on Ferndale - Long Term</t>
  </si>
  <si>
    <t>DFIT - Int LSR Treasury Grant Sch95A - LT</t>
  </si>
  <si>
    <t>DFIT - Equity Reserve on Sbnoqualmie OS - LT</t>
  </si>
  <si>
    <t>DFIT-Equity Reserve on Baker Project-LT</t>
  </si>
  <si>
    <t>DFIT-Operating Lease Obligation-LT</t>
  </si>
  <si>
    <t>DFIT-PCA Fixed Cost Deferral LT</t>
  </si>
  <si>
    <t>FAS 109 Tax Reform - Electric</t>
  </si>
  <si>
    <t>DTA Montana Transition Fund PTC</t>
  </si>
  <si>
    <t>19000911</t>
  </si>
  <si>
    <t>DTA Provision for Rate Refunds Electric</t>
  </si>
  <si>
    <t>DFIT AMI Equity Reserve Electric</t>
  </si>
  <si>
    <t>DFIT - Microsoft</t>
  </si>
  <si>
    <t>19000941</t>
  </si>
  <si>
    <t>DFIT Shuffleton - Gain on Sale</t>
  </si>
  <si>
    <t>19000951</t>
  </si>
  <si>
    <t>DFIT PTC Monetized</t>
  </si>
  <si>
    <t>19000961</t>
  </si>
  <si>
    <t>DFIT Montana Transition Fund Payment</t>
  </si>
  <si>
    <t>19000971</t>
  </si>
  <si>
    <t>DFIT PTC Interest Expense</t>
  </si>
  <si>
    <t>19001001</t>
  </si>
  <si>
    <t>DTA for Unearned Revenue - Pole Contact</t>
  </si>
  <si>
    <t>DFIT-DFIT NOL Carryforward-ST</t>
  </si>
  <si>
    <t>35a2</t>
  </si>
  <si>
    <t>11</t>
  </si>
  <si>
    <t>DFIT-Electric Decoupling GAAP-Unearned Revenue-LT</t>
  </si>
  <si>
    <t>24 Mo. GAAP Reserve</t>
  </si>
  <si>
    <t>DFIT-Gas Decoupling GAAP-Unearned Revenue-LT</t>
  </si>
  <si>
    <t>DFIT-Decoupling Electric ROR Over Earning -LT</t>
  </si>
  <si>
    <t>DFIT-Decoupling Gas ROR Over Earning</t>
  </si>
  <si>
    <t>19003051</t>
  </si>
  <si>
    <t>DFIT - Green Direct Liquidated Damages</t>
  </si>
  <si>
    <t>Current Demand Def - Unrec Purch Gas Costs</t>
  </si>
  <si>
    <t>Curr Commodity Def - Unrec Purch Gas Costs</t>
  </si>
  <si>
    <t>Interest Curr Comm.- Unrcvd Purch Gas C</t>
  </si>
  <si>
    <t>Interest Curr Demand-Unrcvd Purch Gas C</t>
  </si>
  <si>
    <t>PGA  Amort - Demand</t>
  </si>
  <si>
    <t>PGA  Amort - Dommod</t>
  </si>
  <si>
    <t>19100192</t>
  </si>
  <si>
    <t>PGA Supplemental Amort - Commodity</t>
  </si>
  <si>
    <t>19100202</t>
  </si>
  <si>
    <t>PGA Supplemental B Amort – Commodity</t>
  </si>
  <si>
    <t>TOTAL ASSETS</t>
  </si>
  <si>
    <t>Common Stock Issued - PSE 0.01 Par</t>
  </si>
  <si>
    <t>Gas - Premium on Cap Stock - Common</t>
  </si>
  <si>
    <t>Electric - Premium on Cap Stock - Common</t>
  </si>
  <si>
    <t>Premium on Cap Stock - Common Stock</t>
  </si>
  <si>
    <t>Miscellaneous Paid in Capital</t>
  </si>
  <si>
    <t>SFAS 123R Tax Windfall Benefit</t>
  </si>
  <si>
    <t>Gas - Common Stock Expense</t>
  </si>
  <si>
    <t>Electric - Common Stock Expense</t>
  </si>
  <si>
    <t>Approp RE - Fed Amort Reserve - Baker</t>
  </si>
  <si>
    <t>Approp RE - Fed Amort Reserve - Snoqualmie</t>
  </si>
  <si>
    <t>21510023</t>
  </si>
  <si>
    <t>21510033</t>
  </si>
  <si>
    <t>Approp RE - Fed Amort Reserve - Snoqual</t>
  </si>
  <si>
    <t>Unappropriated Retained Earnings</t>
  </si>
  <si>
    <t>Total Profit/Loss Current Year</t>
  </si>
  <si>
    <t>Dividends Declared - Common Stock</t>
  </si>
  <si>
    <t>Adjustments to Retained Earnings</t>
  </si>
  <si>
    <t>Derivatives in Retained Earnings - Electric</t>
  </si>
  <si>
    <t>Dividends on Common Stock (Gas History)</t>
  </si>
  <si>
    <t>Dividends on Preferred Stock (Gas History)</t>
  </si>
  <si>
    <t>Excess Premium - Preferred Stock</t>
  </si>
  <si>
    <t>Unappropriated Retained Earnings (Elect Histo</t>
  </si>
  <si>
    <t>Puget Western - Retained Earnings</t>
  </si>
  <si>
    <t xml:space="preserve">OCI - Fwd Swap 6/27/2006 </t>
  </si>
  <si>
    <t>OCI - Treasury Lock  5-24-05</t>
  </si>
  <si>
    <t>OCI - Forward Swap 9/13/06</t>
  </si>
  <si>
    <t>AOCI - FAS 15 Qualified Pension</t>
  </si>
  <si>
    <t>Pension</t>
  </si>
  <si>
    <t>AOCI - DFIT Qualified Pension</t>
  </si>
  <si>
    <t>AOCI - FAS 15 SERP</t>
  </si>
  <si>
    <t>AOCI - DFIT SERP</t>
  </si>
  <si>
    <t>AOCI - FAS 158 Post Retirement</t>
  </si>
  <si>
    <t>AOCI - DFIT Post Retirement</t>
  </si>
  <si>
    <t>DFIT - Fwd Swap 09-13-06</t>
  </si>
  <si>
    <t>DFIT Fwd Swap 6-27-06</t>
  </si>
  <si>
    <t>DFIT Treasury Lock 5-24</t>
  </si>
  <si>
    <t>7.15% Med Term Notes C - Due 12/19/25</t>
  </si>
  <si>
    <t>7.20% Med Term Notes C - Due 12/22/25</t>
  </si>
  <si>
    <t>7.02% Med Term Notes due 12/01/27</t>
  </si>
  <si>
    <t>6.74% Med Term Notes - Due 06/15/18</t>
  </si>
  <si>
    <t>7.00% MTN Series B Due 3/9/29</t>
  </si>
  <si>
    <t>3.9% Pollution Control Rev Series 2013A Due 3/2031</t>
  </si>
  <si>
    <t>$425MM 4.30% Sr Notes Due 2045</t>
  </si>
  <si>
    <t>22100863</t>
  </si>
  <si>
    <t>$600M Sr. Notes Due June 2048</t>
  </si>
  <si>
    <t>22100873</t>
  </si>
  <si>
    <t>$450M Sr. Note</t>
  </si>
  <si>
    <t>6.724% 30 Year Notes Due 6/15/2036</t>
  </si>
  <si>
    <t>6.274% Senior Notes Due 3/15/2037</t>
  </si>
  <si>
    <t>5.757% Senior Notes Due 10/01/39</t>
  </si>
  <si>
    <t>5.764% Senior Notes Due 7/15/40</t>
  </si>
  <si>
    <t>22600003</t>
  </si>
  <si>
    <t>$300 Million 5.63% Senior Notes Issue Discount</t>
  </si>
  <si>
    <t>$425 million 4.30% Senior Notes Discoun</t>
  </si>
  <si>
    <t>22600103</t>
  </si>
  <si>
    <t>$450 million 3.25% Notes Discount</t>
  </si>
  <si>
    <t>Printer Capital Lease Obligations - Non Current</t>
  </si>
  <si>
    <t>22700023</t>
  </si>
  <si>
    <t>Finance lease liability - LT</t>
  </si>
  <si>
    <t>Injuries / Damages</t>
  </si>
  <si>
    <t>22820022</t>
  </si>
  <si>
    <t>Liability Reserve Reimbursements - Gas</t>
  </si>
  <si>
    <t>Liability Reserve - Gas</t>
  </si>
  <si>
    <t>SEP Pension &amp; Benefit Plant Liabiltiy</t>
  </si>
  <si>
    <t>Post Retriement Benefit Plan Benefit</t>
  </si>
  <si>
    <t>Qualified Pension Plan Liability</t>
  </si>
  <si>
    <t>Regence Self-Insurance IBNR</t>
  </si>
  <si>
    <t>Wellness Benefit Program</t>
  </si>
  <si>
    <t>Group Health Self Insurance IBNR</t>
  </si>
  <si>
    <t>Regence Reinsurance Fee 2014-2016</t>
  </si>
  <si>
    <t>Group Health Reinsurance Fee 2014-2016</t>
  </si>
  <si>
    <t>22830083</t>
  </si>
  <si>
    <t>Aetna Self-Insurance IBNR</t>
  </si>
  <si>
    <t>22830093</t>
  </si>
  <si>
    <t>VSP Vision Insurance</t>
  </si>
  <si>
    <t>Accrued Env Rem - White River (Buckley</t>
  </si>
  <si>
    <t>Accrued Env Rem - Olympia UST</t>
  </si>
  <si>
    <t>Accrued Env Rem - Whidbey Island UST</t>
  </si>
  <si>
    <t>Accrued Env Rem - Puyallup Garage</t>
  </si>
  <si>
    <t>Accrued Env Rem - Poulsbo Service Cente</t>
  </si>
  <si>
    <t>Accrued Env. Remediation - Crystal Mountain</t>
  </si>
  <si>
    <t>Accrued Env Rem - Lower Baker Powerhous</t>
  </si>
  <si>
    <t>Accr Env Rem - Downtowner Property</t>
  </si>
  <si>
    <t>Accr Env Rem - Snoqualmie Power Plant S</t>
  </si>
  <si>
    <t>Accr Env Rem - Bellingham Boulevard Par</t>
  </si>
  <si>
    <t>Accrued Env Rem - Electric Flume</t>
  </si>
  <si>
    <t>Accr Env Rem -Duwamish River Site</t>
  </si>
  <si>
    <t>Accr Env Rem - Talbot Hill Sub &amp; Switchyard Site</t>
  </si>
  <si>
    <t>Wild Horse US Treasury Grant</t>
  </si>
  <si>
    <t>Accr Env. Rem. - Sammamish Substation</t>
  </si>
  <si>
    <t>Accr. Env. Rem. - City of Olympia vs. PSE</t>
  </si>
  <si>
    <t>Accr . Env. Rem. - Whitehorn UST</t>
  </si>
  <si>
    <t>LSR U.S. Treasury Grants</t>
  </si>
  <si>
    <t>Snoqualmie U.S. Hydro Grant</t>
  </si>
  <si>
    <t>Accr Env Rem - Gas Works Park</t>
  </si>
  <si>
    <t>Baker Hydro Grant</t>
  </si>
  <si>
    <t>Accr Env Rem-White Rvr/Buckley Phase I</t>
  </si>
  <si>
    <t>Accr Env Rem–BHM Central Waterfront Sit (Fut Cost Est)</t>
  </si>
  <si>
    <t>Accr Env Rem - Shuffleton (Fut Cost Est)</t>
  </si>
  <si>
    <t>Accr Env Rem - Puyallup Garage Site (Future Cst)</t>
  </si>
  <si>
    <t>Accr Env Rem - Wenatchee (Future Cost Est)</t>
  </si>
  <si>
    <t>Accum Misc Oper Prov</t>
  </si>
  <si>
    <t>22841011</t>
  </si>
  <si>
    <t>Accr Env Rem - W Olympia Substation Bre (Future Cost)</t>
  </si>
  <si>
    <t>22841021</t>
  </si>
  <si>
    <t>Accr Env Rem - Factoria Service Center (future Cost)</t>
  </si>
  <si>
    <t>Accum Prov Rates Subject to Refund</t>
  </si>
  <si>
    <t>Accumulated Provision for Rate Refunds</t>
  </si>
  <si>
    <t>ARO-Electric Colstrip 1 &amp; 2 ash pond ca</t>
  </si>
  <si>
    <t>ARO-Electric Colstrip 3 &amp; 4 ash pond ca</t>
  </si>
  <si>
    <t>ARO-Hopkins Ridge</t>
  </si>
  <si>
    <t>ARO - South King Complex - Long Term</t>
  </si>
  <si>
    <t>ARO - Transmission Wood Poles</t>
  </si>
  <si>
    <t>ARO - Distribution Wood Poles</t>
  </si>
  <si>
    <t>ARO - Gas Mains</t>
  </si>
  <si>
    <t>ARO Tacoma LNG</t>
  </si>
  <si>
    <t>ARO - Lower Snake River Wind Facility</t>
  </si>
  <si>
    <t>ARO - Crystal Mountain Generator Site</t>
  </si>
  <si>
    <t>ARO - Meteorological Tower Long Term</t>
  </si>
  <si>
    <t>ARO - Ferndale - Long Term</t>
  </si>
  <si>
    <t>ARO - Frederickson</t>
  </si>
  <si>
    <t>ARO-Wild Horse Wind</t>
  </si>
  <si>
    <t>ARO - Transmission Wood Poles to Short Term</t>
  </si>
  <si>
    <t>ARO - Distribution Wood Poles Short Term</t>
  </si>
  <si>
    <t>ARO - Gas Mains - Short Term</t>
  </si>
  <si>
    <t>ARO - Electric Short Term</t>
  </si>
  <si>
    <t>ARO - Gas Short Term</t>
  </si>
  <si>
    <t>23002093</t>
  </si>
  <si>
    <t>East Building ARO</t>
  </si>
  <si>
    <t>ARO-Colstrip unit 1&amp;2 Ash Pond Capping</t>
  </si>
  <si>
    <t>ARO - Colstrip unit 3&amp;4 Ash Pond Cappin</t>
  </si>
  <si>
    <t>Wells Fargo Bank - Commercial Paper</t>
  </si>
  <si>
    <t>Merrill Lynch - Commercial Paper</t>
  </si>
  <si>
    <t>Suntrust Bank - Commercial Paper</t>
  </si>
  <si>
    <t>Mizuho Securities - Commercial Paper</t>
  </si>
  <si>
    <t>23108633</t>
  </si>
  <si>
    <t>Operating Credit Facility</t>
  </si>
  <si>
    <t>WECO - Vouchers Payable</t>
  </si>
  <si>
    <t>A/P - Power Cost</t>
  </si>
  <si>
    <t>Accounts Payable - Vouchers (Electric Sys)</t>
  </si>
  <si>
    <t>A/P - BPA Transmission Payable</t>
  </si>
  <si>
    <t>A/P - Firm Contract Power Payable</t>
  </si>
  <si>
    <t>A/P - Secondary Power Payable</t>
  </si>
  <si>
    <t>Accounts Payable - Payroll (Electric Sys)</t>
  </si>
  <si>
    <t>A/P - PURPA Power Payable</t>
  </si>
  <si>
    <t>A/P - Combustion Turbine Fuel Payable</t>
  </si>
  <si>
    <t>A/P - Financial Swap payable</t>
  </si>
  <si>
    <t>Salvation Army Donations</t>
  </si>
  <si>
    <t>A/P - Transmission Payable (Non-BPA)</t>
  </si>
  <si>
    <t>23200113</t>
  </si>
  <si>
    <t>Payroll - Energy Fund / Salvation Army</t>
  </si>
  <si>
    <t>A/P Frederickson #1 Vouchers</t>
  </si>
  <si>
    <t>Misc Payroll Deductions</t>
  </si>
  <si>
    <t>LSR Excess Lease Payment Accrual</t>
  </si>
  <si>
    <t>CAISO Payable</t>
  </si>
  <si>
    <t>A/P - Gas Pipeline Liability</t>
  </si>
  <si>
    <t>A/P - Gas Purchases</t>
  </si>
  <si>
    <t>Electric - Payroll Deductions - IBEW Union Du</t>
  </si>
  <si>
    <t>Gas - Payroll Deductions - UA Union Dues</t>
  </si>
  <si>
    <t>PTO / Holiday / etc - Clearing</t>
  </si>
  <si>
    <t>A/P – Montana Community Transition Fund</t>
  </si>
  <si>
    <t>Incentive Pay Liability</t>
  </si>
  <si>
    <t>Accounts Payable - E-Payable Account</t>
  </si>
  <si>
    <t>DBS Non-PO Accrual</t>
  </si>
  <si>
    <t>A/P - Salary Month End Payroll Accrual</t>
  </si>
  <si>
    <t>A/P - Hourly Month End Payroll Accrual</t>
  </si>
  <si>
    <t>Payroll - Misc Payable Deductions-good</t>
  </si>
  <si>
    <t>Payroll - 401k company match</t>
  </si>
  <si>
    <t>Dental Insurance - WDS</t>
  </si>
  <si>
    <t>Life Insurance - Hartford</t>
  </si>
  <si>
    <t>AD&amp;D Insurance - CIGNA</t>
  </si>
  <si>
    <t>LTD Insurance - Hartford</t>
  </si>
  <si>
    <t>LTC Insurance - UNUM</t>
  </si>
  <si>
    <t>Payroll HSA EE Deduction</t>
  </si>
  <si>
    <t>Worker's Comp-Working Fund</t>
  </si>
  <si>
    <t>Dental Insurance - Willamette</t>
  </si>
  <si>
    <t>Payroll - Family Medical Leave</t>
  </si>
  <si>
    <t>A/P - Biogas Purchases</t>
  </si>
  <si>
    <t>Default Payroll Withholding - S/B $0.00</t>
  </si>
  <si>
    <t>Accounts Payable Reconcilation Account</t>
  </si>
  <si>
    <t>GR/IR Clearing Account</t>
  </si>
  <si>
    <t>Medical Aid - Supplemental</t>
  </si>
  <si>
    <t>Health/Dependent Spending ACDts - Year 1</t>
  </si>
  <si>
    <t>Health/Dependent Spending ACDts - Year</t>
  </si>
  <si>
    <t>401(k) Plan EE</t>
  </si>
  <si>
    <t>Loan Payback 401(k)</t>
  </si>
  <si>
    <t>Cash Discount Clearing</t>
  </si>
  <si>
    <t>Electron Hydro Sale Payments to Tribe</t>
  </si>
  <si>
    <t>Accounts Payable - BillServ NSF's and A</t>
  </si>
  <si>
    <t>Accounts Payable - APS NSF's and Adj-Ke</t>
  </si>
  <si>
    <t>Payroll - Medical Insurance Payable- Re</t>
  </si>
  <si>
    <t>Accounts Payable - Bill Matrix NSFs &amp; Adj. Key Bank</t>
  </si>
  <si>
    <t>Accounts Payable - DOXO NSF's and Adj - Key Bank</t>
  </si>
  <si>
    <t>Payroll HAS ER Contributions</t>
  </si>
  <si>
    <t>Ferndale - Liability Payable ST</t>
  </si>
  <si>
    <t>Payroll - Life Insurance Payable- Retir</t>
  </si>
  <si>
    <t>A/P Liability - Credit Balance Refund</t>
  </si>
  <si>
    <t>Payroll- Giving Campaign</t>
  </si>
  <si>
    <t>Unapplied Credits-Pledges</t>
  </si>
  <si>
    <t>Unapplied Credits-Customer's Overpaymen</t>
  </si>
  <si>
    <t>23202393</t>
  </si>
  <si>
    <t>Accounts Payable - Microsoft EA</t>
  </si>
  <si>
    <t>23202403</t>
  </si>
  <si>
    <t>Accounts Payable – Service Now</t>
  </si>
  <si>
    <t>23402502</t>
  </si>
  <si>
    <t>IC AP - Puget LNG</t>
  </si>
  <si>
    <t>23409470</t>
  </si>
  <si>
    <t>IC AP - Puget Holding LLC</t>
  </si>
  <si>
    <t>23409500</t>
  </si>
  <si>
    <t>IC AP - Puget Energy, Inc</t>
  </si>
  <si>
    <t>Customer Deposits - Common</t>
  </si>
  <si>
    <t>28a</t>
  </si>
  <si>
    <t>12a</t>
  </si>
  <si>
    <t>Transmission Services Deposits</t>
  </si>
  <si>
    <t>Accrued WA Tax - Unbilled Electric Reve</t>
  </si>
  <si>
    <t>Accrued WA Tax - Unbilled Gas Revenue</t>
  </si>
  <si>
    <t>Federal Income Taxes</t>
  </si>
  <si>
    <t>Federal Excise Tax - Fuel/Drayage Veh</t>
  </si>
  <si>
    <t>Accrued FICA - Company</t>
  </si>
  <si>
    <t>FIT Withholding-Board Member</t>
  </si>
  <si>
    <t>Property Taxes - Washington - Electric</t>
  </si>
  <si>
    <t>Property Taxes - Montana - Electric</t>
  </si>
  <si>
    <t>Washington Unemployment Tax - Employer</t>
  </si>
  <si>
    <t>Property Taxes - Oregon - Electric</t>
  </si>
  <si>
    <t>B&amp;O TAXES WITHOLDING-BOARD MEMBERS</t>
  </si>
  <si>
    <t>Property Taxes - Washington - Gas</t>
  </si>
  <si>
    <t>23600242</t>
  </si>
  <si>
    <t>Property Taxes - WA - Gas - PLNG</t>
  </si>
  <si>
    <t>Accrued Washington Municipal Util Tax - Elect</t>
  </si>
  <si>
    <t>Montana State Electric Energy Producer Tax</t>
  </si>
  <si>
    <t>Montana Unemployment Tax Withheld - Employee</t>
  </si>
  <si>
    <t>CA Income Tax Payable</t>
  </si>
  <si>
    <t>Corp License Tax - Montana</t>
  </si>
  <si>
    <t>Accrued Washington State Utility Tax - Electr</t>
  </si>
  <si>
    <t>Accrued Washington State Utility Tax - Gas</t>
  </si>
  <si>
    <t>Accrued Washington Municipal Utility Taxes -</t>
  </si>
  <si>
    <t>Accrued WA State &amp; Local Use Tax</t>
  </si>
  <si>
    <t>Accrued WA State B &amp; O Taxes</t>
  </si>
  <si>
    <t>Accrued WA City B &amp; O Taxes</t>
  </si>
  <si>
    <t>Federal Unemployment Tax - Employer</t>
  </si>
  <si>
    <t>Accrued Int 7.15% Notes Due Dec &amp; Jun</t>
  </si>
  <si>
    <t>Accrued Int 7.20% Notes Due Dec &amp; Jun</t>
  </si>
  <si>
    <t>Accrued Int Bank Notes - Domestic</t>
  </si>
  <si>
    <t>7.00% MTN Series B Due 3/9/29 - Accrued</t>
  </si>
  <si>
    <t>6.74% Med Term Notes Due 6/15/18 - Accrued In</t>
  </si>
  <si>
    <t>Accrued Interest - Transm Deposits</t>
  </si>
  <si>
    <t>Accrued Int - Bonds 9.14% MTN Due 06/21/01</t>
  </si>
  <si>
    <t>5.483% Senior Notes due 6/1/2035</t>
  </si>
  <si>
    <t>Accrued Interest on PE Note</t>
  </si>
  <si>
    <t>Accrued Interest - 6.724% Notes Due 6/1</t>
  </si>
  <si>
    <t>Accrued Interest - 6.274% Senior Notes Due 3/15/2037</t>
  </si>
  <si>
    <t>PSE Barclays Op Cr Interest Expense ACD</t>
  </si>
  <si>
    <t>23701103</t>
  </si>
  <si>
    <t>Accrued Interest - $600M Sr Notes Due J</t>
  </si>
  <si>
    <t>5.757% Accrued Interest -Senior Notes Due 10/1/2039</t>
  </si>
  <si>
    <t>$250 Million 4.434% Sr Notes due 2041</t>
  </si>
  <si>
    <t>$45 Million 4.70% Sr Notes due 2051</t>
  </si>
  <si>
    <t>Common - Accrued Interest Customer Deposits</t>
  </si>
  <si>
    <t>4.0% Pollution Control Rev Series 2013B Due 3/2031</t>
  </si>
  <si>
    <t>Accrued Interest - $425MM 4.30% Sr Note</t>
  </si>
  <si>
    <t>Accrued Interest - $450M Sr Notes Due</t>
  </si>
  <si>
    <t>FICA Tax Withheld - Employee</t>
  </si>
  <si>
    <t>Washington State &amp; Local Sales Tax Collected</t>
  </si>
  <si>
    <t>Federal Income Tax Withheld - Employee</t>
  </si>
  <si>
    <t>GST on Gas Sales from PSE</t>
  </si>
  <si>
    <t>Baker SA 318 Law Enforcement Plan</t>
  </si>
  <si>
    <t>WUTC Greenwood Penalty Accrual</t>
  </si>
  <si>
    <t>NERC Standards Compliance Loss Reserve</t>
  </si>
  <si>
    <t>Wind Farm Maintenance Accrual</t>
  </si>
  <si>
    <t>California Carbon Obligation</t>
  </si>
  <si>
    <t>24200081</t>
  </si>
  <si>
    <t>Article 507 - Loon Surveys &amp; Non-Game S</t>
  </si>
  <si>
    <t>EIM SOC Penalty Accrual</t>
  </si>
  <si>
    <t>Junior Achievement Pledge-Short Term</t>
  </si>
  <si>
    <t>US Treasury Grants in Schedule 95A</t>
  </si>
  <si>
    <t>Wash St Annual Filing Fee</t>
  </si>
  <si>
    <t>FERC Annual Charge US Lands -ST</t>
  </si>
  <si>
    <t>Lower Baker - FERC License Fees</t>
  </si>
  <si>
    <t>Upper Baker - FERC License Fees</t>
  </si>
  <si>
    <t>Snoqualmie #1 - FERC License Fees</t>
  </si>
  <si>
    <t>Snoqualmie #2 - FERC License Fees</t>
  </si>
  <si>
    <t>Severance Payable</t>
  </si>
  <si>
    <t>Trading Floor FERC Fees Payable</t>
  </si>
  <si>
    <t>Accrued WUTC Fee</t>
  </si>
  <si>
    <t>Gas - WUTC SQI Penalty</t>
  </si>
  <si>
    <t>401(k) 1% Company Contribution</t>
  </si>
  <si>
    <t>Electric - WUTC SQI Penalty</t>
  </si>
  <si>
    <t>Electric - Town of Concrete Funding - BakLicImp</t>
  </si>
  <si>
    <t>Accrual - 401(k) Match on Incentive Pla</t>
  </si>
  <si>
    <t>Electric - Upper Skagit Tribe MOU - BakLicImp</t>
  </si>
  <si>
    <t>Electric - Sauk-Suiattle Agmt - BakLicImp</t>
  </si>
  <si>
    <t>Electric - Swinomish Tribe Agmt - BakLicImp</t>
  </si>
  <si>
    <t>Accrued - Sale of Transf Frequency Resp</t>
  </si>
  <si>
    <t>Accrued–Sale Trsfrd Frequency Response–SCL Elec</t>
  </si>
  <si>
    <t>Lease Liability - ST</t>
  </si>
  <si>
    <t>Article 103 -Upstream Fish Passage Fund</t>
  </si>
  <si>
    <t>Article 105 - Downstream Fish Passage Fund</t>
  </si>
  <si>
    <t>Article 511 -Decaying Wood Fund</t>
  </si>
  <si>
    <t>Article 505 - Aquatic Riparian Habitat Fund</t>
  </si>
  <si>
    <t>Article 602 Recreation Adapative Management Fund</t>
  </si>
  <si>
    <t>Article 514 - Use of Habit Evaluation</t>
  </si>
  <si>
    <t>Article 101 - Fish Progagation O&amp;M Fund</t>
  </si>
  <si>
    <t>Article 110 - Shoreline Erosion O&amp;M Fund</t>
  </si>
  <si>
    <t>Article 502- Forest Habitat  O&amp;M fund</t>
  </si>
  <si>
    <t>Article 503 - Elk Habitat O&amp;M Fund</t>
  </si>
  <si>
    <t>Article 504- Wetland Habitat Capital Fund</t>
  </si>
  <si>
    <t>Article 504 Wetland Habitat O&amp;M Fund</t>
  </si>
  <si>
    <t>Article 508 - Noxious Weeds O&amp;M Fund</t>
  </si>
  <si>
    <t>Article 602 - Terrestrial Enhance &amp; Research Fund O&amp;M</t>
  </si>
  <si>
    <t>Article 302 - Aesthetics Mgmt O&amp;M</t>
  </si>
  <si>
    <t>Article 304 - Bak Resr Rec Water Safety Pln O&amp;M</t>
  </si>
  <si>
    <t>Article 602 - O&amp;M Habitat Enhance, Rstr</t>
  </si>
  <si>
    <t>Article 602 - O&amp;M Cultural Resource Enh</t>
  </si>
  <si>
    <t>Electric - TCJA Over Collection</t>
  </si>
  <si>
    <t>Gas - TCJA Over Collection</t>
  </si>
  <si>
    <t>Bellevue Downtown Association</t>
  </si>
  <si>
    <t>Capital Lease Obligation - Lanis-Gyr</t>
  </si>
  <si>
    <t>Printer Capital Lease Obligation</t>
  </si>
  <si>
    <t>Unrealized Loss ST - Core Pwr/Gas for Pwr</t>
  </si>
  <si>
    <t>Unrealized Loss ST - Core Gas</t>
  </si>
  <si>
    <t>Unrealized Loss LT - Core Pwr/Gas for Pwr</t>
  </si>
  <si>
    <t>Unrealized Loss LT - Core Gas</t>
  </si>
  <si>
    <t>Cust Advances for  Const Posted 9/1</t>
  </si>
  <si>
    <t>NewRule 7 Refund zero consump cust adva</t>
  </si>
  <si>
    <t>Residential Single Family Elec Customer</t>
  </si>
  <si>
    <t>Residential Plat Elec Customer Advances</t>
  </si>
  <si>
    <t>Non-Residential Elec Customer Advances</t>
  </si>
  <si>
    <t>Rule 7 Cust Adv With Tax (9-1-03)</t>
  </si>
  <si>
    <t>Developers Deposit Rule 7 (9-1-03)</t>
  </si>
  <si>
    <t>Rule 7A Cust Adv With Tax (Kitt) (9-1-0</t>
  </si>
  <si>
    <t>Colstrip 3 &amp; 4 Final Reclamation Liability</t>
  </si>
  <si>
    <t>J Harvey Const Encroach. Dep/BPA Kitsap</t>
  </si>
  <si>
    <t>25300032</t>
  </si>
  <si>
    <t>Tacoma Agreement LNG</t>
  </si>
  <si>
    <t>Deferred Compensation - Salary Deferred</t>
  </si>
  <si>
    <t>PTC Deferral Post June 2010</t>
  </si>
  <si>
    <t>Limited Use Permit Salish Lodge/Snoq Ce</t>
  </si>
  <si>
    <t>Equity Reserve on Snoqualmie Deferred Return</t>
  </si>
  <si>
    <t>Equity Reserve on Baker Deferred Return</t>
  </si>
  <si>
    <t>Unearned Revenue - Pole Contacts</t>
  </si>
  <si>
    <t>Def Rev Sch85 Lifetime O&amp;M on Increm Li</t>
  </si>
  <si>
    <t>Junior Acheuivement Pledge-Long Term</t>
  </si>
  <si>
    <t>Deferred Pole Contact Compliance Payment</t>
  </si>
  <si>
    <t>Lower Snake River Trans Interest Due Customers</t>
  </si>
  <si>
    <t>GAAP Equity Reserve on LSR BPA Trans. Dep.</t>
  </si>
  <si>
    <t>International Paper - Westcoast Capacity Agreement</t>
  </si>
  <si>
    <t>Misc Def Cr. - Equity Reserve on LSR Ph. 1 Fixed Def</t>
  </si>
  <si>
    <t>LSR BPA Bill Credit Holding</t>
  </si>
  <si>
    <t>LT Incentive Plan for Sr Mgmt</t>
  </si>
  <si>
    <t>Unclaimed Vendor Payments</t>
  </si>
  <si>
    <t>Unearned Revenue - Miscellaneous</t>
  </si>
  <si>
    <t>Def Compensation - IBNR</t>
  </si>
  <si>
    <t>PSE Building (A) - Landlord Incentives</t>
  </si>
  <si>
    <t>PSE Building (B) - Landlord Incentives</t>
  </si>
  <si>
    <t>Deferred Interchange Power</t>
  </si>
  <si>
    <t>Landlord Incentive Bldg B - Floor 4</t>
  </si>
  <si>
    <t>Bothel Data Center Landlord Incentives</t>
  </si>
  <si>
    <t>25300463</t>
  </si>
  <si>
    <t>Redmond West Tenant Improvement - ST</t>
  </si>
  <si>
    <t>Unclaimed Property - Customer Refunds</t>
  </si>
  <si>
    <t>Unclaimed Property - Payroll Checks</t>
  </si>
  <si>
    <t>Residential Exchange - Other Deferred C</t>
  </si>
  <si>
    <t xml:space="preserve">Unclaimed Vendor Payments - California  </t>
  </si>
  <si>
    <t>Unclaimed Property - Customer Refunds - California</t>
  </si>
  <si>
    <t>Snoqualmie License O&amp;M Liability</t>
  </si>
  <si>
    <t>25300563</t>
  </si>
  <si>
    <t>Oth Def Credit-Staples Loyalty Incentiv</t>
  </si>
  <si>
    <t>Other Deferred Credits - LIHEAP Credit - Electric</t>
  </si>
  <si>
    <t>Other Deferred Credits - LIHEAP Credit - Gas</t>
  </si>
  <si>
    <t>Other Deferred Credits - Contra LIHEAP Credit-Elec</t>
  </si>
  <si>
    <t>Other Deferred Credits - Contra LIHEAP Credit-Gas</t>
  </si>
  <si>
    <t>PGA Unrealized Gain</t>
  </si>
  <si>
    <t>WWU Foundation Pledge – Long Term</t>
  </si>
  <si>
    <t>Baker License O&amp;M Liability</t>
  </si>
  <si>
    <t>Misc Def Cr - MNT Equity Offset CarryC - UE-082128</t>
  </si>
  <si>
    <t>Oth. Def. Cr. - Landis - Gyr AMR Billing Credits - Elec.</t>
  </si>
  <si>
    <t>Oth. Def. Cr. - Landis - Gyr AMR Billing Credits - Gas</t>
  </si>
  <si>
    <t>Redmond West 2nd Amen Tenant Incentives</t>
  </si>
  <si>
    <t>Equity Reserve on AMI Return Deferral -</t>
  </si>
  <si>
    <t>Lease Security Deposit-Electric</t>
  </si>
  <si>
    <t>Lease Security Deposit-Common</t>
  </si>
  <si>
    <t>Electric Decoupling GAAP Unearned Revenue</t>
  </si>
  <si>
    <t>Gas Decoupling GAAP Unearned Revenue</t>
  </si>
  <si>
    <t>Unearned Easement Revenue</t>
  </si>
  <si>
    <t>Deferred Credit - Green Power Tariff</t>
  </si>
  <si>
    <t>Deferred Credit - Carbon Offset Program</t>
  </si>
  <si>
    <t>Freddy1 Remaining Estimated FFH Fees</t>
  </si>
  <si>
    <t>2007 Cashiers Overages</t>
  </si>
  <si>
    <t>Equity Resrv on Ferndale Fixed Deferral</t>
  </si>
  <si>
    <t>25301181</t>
  </si>
  <si>
    <t>EV Equity Reserve on Return deferral</t>
  </si>
  <si>
    <t>25301191</t>
  </si>
  <si>
    <t>Redmond West on Willows - Landlord Ince</t>
  </si>
  <si>
    <t>Redmond West Tenant Improvement</t>
  </si>
  <si>
    <t>25302083</t>
  </si>
  <si>
    <t>Lease Liability - LT</t>
  </si>
  <si>
    <t>25302123</t>
  </si>
  <si>
    <t>Macquarie Sale - Low Income Weatherizat</t>
  </si>
  <si>
    <t>25302151</t>
  </si>
  <si>
    <t>Green Direct Liquidated Damages</t>
  </si>
  <si>
    <t>Green Direct/not earning interest</t>
  </si>
  <si>
    <t>Low Income Program - Electric</t>
  </si>
  <si>
    <t>Low Income Program - Gas</t>
  </si>
  <si>
    <t>Operating Leases Oligation</t>
  </si>
  <si>
    <t>25302233</t>
  </si>
  <si>
    <t>Bothell Bldg O Landlord Incentives</t>
  </si>
  <si>
    <t>Microsoft Special Contract Regulatory L</t>
  </si>
  <si>
    <t>25302243</t>
  </si>
  <si>
    <t>Bothell Bldg G/H Landlord Incentives</t>
  </si>
  <si>
    <t>25302253</t>
  </si>
  <si>
    <t>25302263</t>
  </si>
  <si>
    <t>PTC Reg Acct Contra</t>
  </si>
  <si>
    <t>Deferred PTC Reg Asset Contra Abandonme</t>
  </si>
  <si>
    <t>PTCs Transition Fund Contra</t>
  </si>
  <si>
    <t>Deferred PTCs</t>
  </si>
  <si>
    <t>25321013</t>
  </si>
  <si>
    <t>COVID-19 Help Program</t>
  </si>
  <si>
    <t>25321023</t>
  </si>
  <si>
    <t>Payroll Tax Deferral COVID-19</t>
  </si>
  <si>
    <t>Microsoft EA</t>
  </si>
  <si>
    <t>Service Now</t>
  </si>
  <si>
    <t>Reg Liability Tax Reform – Property Gas</t>
  </si>
  <si>
    <t>Reg Liability Tax Reform – Non Property Gas</t>
  </si>
  <si>
    <t>Unamortized Gain from Disp Allowance - Colstr</t>
  </si>
  <si>
    <t>Summit Purchase Buyout - Electric</t>
  </si>
  <si>
    <t>Summit Purchase Buyout - Gas</t>
  </si>
  <si>
    <t>Deferred REC Revenue Post Nov. 2009</t>
  </si>
  <si>
    <t>PTC Customer Deferral of Pre-July 2010</t>
  </si>
  <si>
    <t>REC Proceeds in Rates Sch 137</t>
  </si>
  <si>
    <t>Interest On REC Proceeds in Rates</t>
  </si>
  <si>
    <t>Interest on REC Proceeds Not in Rates</t>
  </si>
  <si>
    <t>Interest on Treasury Grant in Sch 95a</t>
  </si>
  <si>
    <t>Int. on LSR Treasury Grant in Sch 95A</t>
  </si>
  <si>
    <t>Electric Residential Decouping Revenue Overcollect</t>
  </si>
  <si>
    <t>Gas Residential Decouping Revenue Overcollect</t>
  </si>
  <si>
    <t>Gas Non-Residential Decouping Revenue Overcollect</t>
  </si>
  <si>
    <t>25400361</t>
  </si>
  <si>
    <t>Int on Elec Residential Decoupling Rev</t>
  </si>
  <si>
    <t>Electric Schedule 26 Decoupling Revenue Overcollected</t>
  </si>
  <si>
    <t>Electric Schedule 31 Decoupling Revenue Overcollected</t>
  </si>
  <si>
    <t>Gas ROR Over Earning</t>
  </si>
  <si>
    <t>Sch 142 Electric Residential to Return</t>
  </si>
  <si>
    <t>Dfrd Principal on BioGas in Rates</t>
  </si>
  <si>
    <t>Dfrd Interest on Bogas in Rates</t>
  </si>
  <si>
    <t>Interest on Electric Schedule 31 Decoupling Revenue</t>
  </si>
  <si>
    <t>Interest on Electric Schedule 26 Decoupling Revenue</t>
  </si>
  <si>
    <t>Sch 142 Electric Schedule 26 to Return</t>
  </si>
  <si>
    <t>Sch 142 Elec Schedule 31 to Return to C</t>
  </si>
  <si>
    <t>JPUD Gain to Customers-Electric</t>
  </si>
  <si>
    <t>Electric ROR Over Earning-Decoupling</t>
  </si>
  <si>
    <t>Deferred Tax Rate Change – Electric</t>
  </si>
  <si>
    <t>Deferred Tax Rate Change - Gas</t>
  </si>
  <si>
    <t>E Decoup Rev Overcollect - Sch 8 &amp; 24</t>
  </si>
  <si>
    <t>E Decoup Rev Overcoll - Sch 7A, 11, 25,</t>
  </si>
  <si>
    <t>E Decoup Rev Overcollect - Sch 40</t>
  </si>
  <si>
    <t>E FPC Decoup Rev Overcollect - Sch 7</t>
  </si>
  <si>
    <t>E FPC Decoup Rev Overcoll - Sch7A,11,25,29,35&amp;43</t>
  </si>
  <si>
    <t>E FPC Decoup Rev Overcollect - Sch 8 &amp; 24</t>
  </si>
  <si>
    <t>E FPC Decoup Rev Overcollect -  Sch 10 &amp; 31</t>
  </si>
  <si>
    <t>E FPC Decoup Rev Overcollect-  Sch 12 &amp;</t>
  </si>
  <si>
    <t>E FPC Decoup Rev Overcollect - Sch 40</t>
  </si>
  <si>
    <t>IntE Decoup Rev Overcollect -  Sch 46 &amp; 49</t>
  </si>
  <si>
    <t>G Decoup Rev Overcollect -  Sch 31 &amp; 31T</t>
  </si>
  <si>
    <t>Reg Liability Tax Reform – Non Property Elec</t>
  </si>
  <si>
    <t>G Decoup Rev Overcoll - Sch 41, 41T, 86</t>
  </si>
  <si>
    <t>IntE Decoup Rev Overcollect - Sch 8 &amp; 24</t>
  </si>
  <si>
    <t>IntE Decoup Rev Overcoll - Sch7A,11,25,29,35&amp;43</t>
  </si>
  <si>
    <t>IntE FPC Decoup Rev Overcollect - Sch 7</t>
  </si>
  <si>
    <t>IntE FPC Decoup Rev Overcoll -Sch7A,11,25,29,35&amp;43</t>
  </si>
  <si>
    <t>IntE FPC Decoup Rev Overcollect - Sch 8 &amp; 24</t>
  </si>
  <si>
    <t>IntE FPC Decoup Rev Overcollect -  Sch 10 &amp; 31</t>
  </si>
  <si>
    <t>IntE FPC Decoup Rev Overcollect-  Sch 1</t>
  </si>
  <si>
    <t>IntE FPC Decoup Rev Overcollect - Sch 4</t>
  </si>
  <si>
    <t>Reg Liability Tax Reform – Property Elec</t>
  </si>
  <si>
    <t>IntG Decoup Rev Overcollect -  Sch 31 &amp; 31T</t>
  </si>
  <si>
    <t>IntG Decoup Rev Overcoll - Sch 41, 41T,</t>
  </si>
  <si>
    <t>E Decoup Rev Return - Sch 8 &amp; 24</t>
  </si>
  <si>
    <t>E Decoup Rev Return - Sch 7A, 11, 25, 2</t>
  </si>
  <si>
    <t>E FPC Decoup Rev Return - Sch 7</t>
  </si>
  <si>
    <t>E FPC Decoup Rev Return - Sch7A,11,25,2</t>
  </si>
  <si>
    <t>E FPC Decoup Rev Return - Sch 8 &amp; 24</t>
  </si>
  <si>
    <t>E FPC Decoup Rev Return - Sch 10 &amp; 31</t>
  </si>
  <si>
    <t>E FPC Decoup Rev Return - Sch 12 &amp; 26</t>
  </si>
  <si>
    <t>E FPC Decoup Rev Return - Sch 40</t>
  </si>
  <si>
    <t>G Decoup Rev Return - Sch 31 &amp; 31T</t>
  </si>
  <si>
    <t>G Decoup Rev Return - Sch 41, 41T, 86 &amp;</t>
  </si>
  <si>
    <t>Gain on Sale Shuffleton - Electric</t>
  </si>
  <si>
    <t>accum Defer Inv Tax Cr - Gas</t>
  </si>
  <si>
    <t>Deferred Gains post  5/31/08 Property Sales - Gas</t>
  </si>
  <si>
    <t>Deferred Gains post 10/31/09 Property Sales - Electric</t>
  </si>
  <si>
    <t>Gas Def Property Gains UG-111049</t>
  </si>
  <si>
    <t>Electric Def Property Gains UE-111048</t>
  </si>
  <si>
    <t>Def Property Gains UE-170033</t>
  </si>
  <si>
    <t>Def Property Gains UG-170034</t>
  </si>
  <si>
    <t>Unamort Gain Reacq Debt- 250M 6.974% MT</t>
  </si>
  <si>
    <t>Deferred Inc Tax - Liberalized Deprec</t>
  </si>
  <si>
    <t xml:space="preserve">Deferred Tax - Common Depreciation  </t>
  </si>
  <si>
    <t>28200033</t>
  </si>
  <si>
    <t>DFIT - Plant Non Operating - LT</t>
  </si>
  <si>
    <t>Smartburn</t>
  </si>
  <si>
    <t>28300001</t>
  </si>
  <si>
    <t>DFIT Provision for Credit Card Deferral</t>
  </si>
  <si>
    <t>DFIT - FAS 133 ST Liability - Electric</t>
  </si>
  <si>
    <t>Def FIT Pension</t>
  </si>
  <si>
    <t>DFIT - FAS 133 LT Liability - Electric</t>
  </si>
  <si>
    <t>Def FIT Bond Related</t>
  </si>
  <si>
    <t>DFIT Electric Vehicle</t>
  </si>
  <si>
    <t>DFIT Colstrip ARO</t>
  </si>
  <si>
    <t>34</t>
  </si>
  <si>
    <t>28300111</t>
  </si>
  <si>
    <t>DFIT 2018 Storm Excess Costs</t>
  </si>
  <si>
    <t>28300121</t>
  </si>
  <si>
    <t>DFIT Property Tax Electric</t>
  </si>
  <si>
    <t>28300131</t>
  </si>
  <si>
    <t>DFIT AMI Electric</t>
  </si>
  <si>
    <t>35a3</t>
  </si>
  <si>
    <t>DFIT - FAS 133 ST Liability - Gas</t>
  </si>
  <si>
    <t>DFIT - FAS 133 LT Liability - Gas</t>
  </si>
  <si>
    <t>DFIT - 2006 Storm Excess Costs</t>
  </si>
  <si>
    <t>28300212</t>
  </si>
  <si>
    <t>DTA Provision for Credit Card Deferral</t>
  </si>
  <si>
    <t>DFIT-2014 Storm Excess Costs</t>
  </si>
  <si>
    <t>28300222</t>
  </si>
  <si>
    <t>DFIT Property Tax Gas</t>
  </si>
  <si>
    <t>DFIT - FAS 133 Liability - PGA  LT</t>
  </si>
  <si>
    <t>Def FIT- Environmental Gas</t>
  </si>
  <si>
    <t>Def FIT - Demand Side Management Gas</t>
  </si>
  <si>
    <t>28300272</t>
  </si>
  <si>
    <t>DFIT AMI Gas</t>
  </si>
  <si>
    <t>28300282</t>
  </si>
  <si>
    <t>DFIT AMI Gas Post 07/2019</t>
  </si>
  <si>
    <t>DFIT - 2015 Storm Excess Costs-LT</t>
  </si>
  <si>
    <t>accum Def Tax Liability - SFAS 109</t>
  </si>
  <si>
    <t>Def FIT - FAS 109</t>
  </si>
  <si>
    <t>Deferred Taxes WNP#3</t>
  </si>
  <si>
    <t>37e</t>
  </si>
  <si>
    <t>DFIT - 2016 Storm Excess Costs-LT</t>
  </si>
  <si>
    <t>DFIT Audit Adjustments</t>
  </si>
  <si>
    <t>DFIT - FAS 133 Frwd Swap Int LT</t>
  </si>
  <si>
    <t>Deferred FIT - PCA Customer Portion</t>
  </si>
  <si>
    <t>28300541</t>
  </si>
  <si>
    <t>DFIT – Goldendale Deferral</t>
  </si>
  <si>
    <t>DFIT - Electric Conservation</t>
  </si>
  <si>
    <t>37c</t>
  </si>
  <si>
    <t>DFIT - Lower Snake River Deferred Costs</t>
  </si>
  <si>
    <t>DFIT - IWM</t>
  </si>
  <si>
    <t>DFIT AMI Electric Post 07/2019</t>
  </si>
  <si>
    <t>DFIT-Electric Residential Decoupling Re</t>
  </si>
  <si>
    <t>DFIT-Gas Residential Decoupling Revenue</t>
  </si>
  <si>
    <t>DFIT-Electric NONResidential Decoupling</t>
  </si>
  <si>
    <t>DFIT-Gas NONResidential Decoupling Reve</t>
  </si>
  <si>
    <t>DFIT Electric Property Tax Tracker Schedule 140 - LT</t>
  </si>
  <si>
    <t>DFIT-Gas Property Tax Tracker Schedule 140 -LT</t>
  </si>
  <si>
    <t>DFIT-Decoupling Sch 26 &amp; 31</t>
  </si>
  <si>
    <t>28302033</t>
  </si>
  <si>
    <t>DFIT-GTZ Depreciation Deferral pre 06/3</t>
  </si>
  <si>
    <t>DFIT-Major Inspection-Long Term</t>
  </si>
  <si>
    <t>DFIT-Gas ROR Over Earning-Decoupling Revenue -LT</t>
  </si>
  <si>
    <t>DFIT-Colstrip 3&amp;4 Overhaul Costs-LT</t>
  </si>
  <si>
    <t>DFIT-Elec ROR Over Earning-Decoupling Revenue-LT</t>
  </si>
  <si>
    <t>DFIT- 2017 Storm - LT</t>
  </si>
  <si>
    <t>DFIT – Colstrip 1&amp;2 Retirement</t>
  </si>
  <si>
    <t>37n</t>
  </si>
  <si>
    <t>DFIT - 2019 Excess Storm Costs</t>
  </si>
  <si>
    <t>DFIT Storm Excess Costs 2020</t>
  </si>
  <si>
    <t>DFIT GTZ Depreciation Deferral post 06/</t>
  </si>
  <si>
    <t>DFIT GTZ Carrying Charge Deferral post</t>
  </si>
  <si>
    <t>DFIT-GTZ Carrying Charge Deferral pre 0</t>
  </si>
  <si>
    <t>TOTAL CAPITALIZATION</t>
  </si>
  <si>
    <t>Total Assets Plus Liabilities and Capitalization</t>
  </si>
  <si>
    <t xml:space="preserve">SAP total Assets and Liabilites = ZRW_F1BS </t>
  </si>
  <si>
    <t>Run on 7.28.2020</t>
  </si>
  <si>
    <t>Working Capital Ratio</t>
  </si>
  <si>
    <t>Working Capital Spread</t>
  </si>
  <si>
    <t>Dec 31 2019 CBR</t>
  </si>
  <si>
    <t>Common Allocator</t>
  </si>
  <si>
    <t>ck</t>
  </si>
  <si>
    <t>AMA Jun-30</t>
  </si>
  <si>
    <t>Total TY 12ME June 2020</t>
  </si>
  <si>
    <t>AMA TY 12ME June 2020</t>
  </si>
  <si>
    <t>Total RY 12ME May 2022</t>
  </si>
  <si>
    <t>AMA - 12ME May 2022</t>
  </si>
  <si>
    <t>376695.76, Per SAP, Rounding issues</t>
  </si>
  <si>
    <t>SAP Verified</t>
  </si>
  <si>
    <t>2020</t>
  </si>
  <si>
    <t>Note 1</t>
  </si>
  <si>
    <t>From November 2019 JE to 14300261</t>
  </si>
  <si>
    <t>12 Months</t>
  </si>
  <si>
    <t>Orders</t>
  </si>
  <si>
    <t xml:space="preserve">  Pages:                      0</t>
  </si>
  <si>
    <t xml:space="preserve">  ZO12                      Orders: Actual 12 Month Ended</t>
  </si>
  <si>
    <t xml:space="preserve"> 55500153  PURCH PWR FIRM-Chelan-Capacity Res Amort</t>
  </si>
  <si>
    <t xml:space="preserve"> 40700015  Amort Prop Loss - Wht Rvr Unrecoverd Plt</t>
  </si>
  <si>
    <t xml:space="preserve"> 40730051  1143 - Amortization Mint Farm UE-090704</t>
  </si>
  <si>
    <t xml:space="preserve"> 50106003  Colstrip1&amp;2-Amortize Resv Dedication Fee</t>
  </si>
  <si>
    <t xml:space="preserve"> 40730101  1143 - Amortization LSR UE-100882 - E</t>
  </si>
  <si>
    <t xml:space="preserve"> 40730121  1143-Amort Ferndale Reg Asset UE-130617</t>
  </si>
  <si>
    <t xml:space="preserve"> 56500085  5360 - LSR Ph1 Pt-to-Pt Transm Exp - BPA</t>
  </si>
  <si>
    <t xml:space="preserve"> 56500095  5360 - LSR BPA Credit</t>
  </si>
  <si>
    <t>Type</t>
  </si>
  <si>
    <t>E</t>
  </si>
  <si>
    <t>G</t>
  </si>
  <si>
    <t>CRB</t>
  </si>
  <si>
    <t>GL Account</t>
  </si>
  <si>
    <t>Energy</t>
  </si>
  <si>
    <t xml:space="preserve">EDIT </t>
  </si>
  <si>
    <t>For EXH A-1 (Production)</t>
  </si>
  <si>
    <t>DFIT Deferred Compensation:</t>
  </si>
  <si>
    <t>DFIT FAS 133 Treas Lock LT:</t>
  </si>
  <si>
    <t>DFIT Vacation Pay:</t>
  </si>
  <si>
    <t>DFIT Regence Self-Ins IBNR:</t>
  </si>
  <si>
    <t>DFIT Land Sales Elec:</t>
  </si>
  <si>
    <t>DFIT Redmond Prepaid Rent:</t>
  </si>
  <si>
    <t>DFIT Westcoast Capacity Assig:</t>
  </si>
  <si>
    <t>DFIT Envir Costs/Fund Site Clean:</t>
  </si>
  <si>
    <t>DFIT Gain onDFI Disp of Emiss Allow:</t>
  </si>
  <si>
    <t>DFIT Gardiner Prop Def Loss:</t>
  </si>
  <si>
    <t>DFIT Colstrip Reclam Elec:</t>
  </si>
  <si>
    <t>DFIT FAS 133 Forward Swap LT:</t>
  </si>
  <si>
    <t>DFIT FAS 143 ARO Book Depr:</t>
  </si>
  <si>
    <t>DFIT Horizon Wind Energy Pay:</t>
  </si>
  <si>
    <t>DFIT Summit Landlord Incentive:</t>
  </si>
  <si>
    <t>DFIT Bothell Data Ctr-Ppd Lease Exp:</t>
  </si>
  <si>
    <t>DFIT Res For Injuries and Dam-E:</t>
  </si>
  <si>
    <t>DFIT BNP Elec:</t>
  </si>
  <si>
    <t>DFIT Land Sales to PWI:</t>
  </si>
  <si>
    <t>DFIT Summit Purchase-Elec:</t>
  </si>
  <si>
    <t>DFIT Bad Debts Exp-Electric:</t>
  </si>
  <si>
    <t>DFIT Pole Contact Revenue</t>
  </si>
  <si>
    <t>DFIT Int Snoqualmie Treasury Grant:</t>
  </si>
  <si>
    <t>DFIT Interest Baker Treasury Grant:</t>
  </si>
  <si>
    <t>DFIT Credit Card Deferral:</t>
  </si>
  <si>
    <t>DFIT Bond Related:</t>
  </si>
  <si>
    <t>DFIT BPA Carrying Cost-LT:</t>
  </si>
  <si>
    <t>DFIT Snoqualmie Deferral:</t>
  </si>
  <si>
    <t>DFIT ARO Colstrip:</t>
  </si>
  <si>
    <t>DFIT 2006 Storm Excess Cost:</t>
  </si>
  <si>
    <t>DFIT 2014 Storm Excess Cost:</t>
  </si>
  <si>
    <t>DFIT 2015 Storm Excess Cost:</t>
  </si>
  <si>
    <t>DFIT 2016 Storm Excess Cost:</t>
  </si>
  <si>
    <t>DFIT Audit Adjustment:</t>
  </si>
  <si>
    <t>DFIT FAS 133 Forward Swap Int LT:</t>
  </si>
  <si>
    <t>DFIT Electric Conservation:</t>
  </si>
  <si>
    <t>DFIT White River Reg Asset:</t>
  </si>
  <si>
    <t>DFIT Mint Farm:</t>
  </si>
  <si>
    <t>DFIT Ferndale Deferral:</t>
  </si>
  <si>
    <t>DFIT Baker Upgrade Deferral:</t>
  </si>
  <si>
    <t>DFIT Property Tracker Sch 140 LT:</t>
  </si>
  <si>
    <t>DFIT Major Inspection-LT:</t>
  </si>
  <si>
    <t>DFIT Colstrip 3 &amp; 4 Overhaul Costs-:</t>
  </si>
  <si>
    <t>DFIT Electron Unrecovered Loss:</t>
  </si>
  <si>
    <t>DFIT 2017 Storm Excess Cost:</t>
  </si>
  <si>
    <t>DFIT Intl Paper Wcst Cap Agree:</t>
  </si>
  <si>
    <t>DFIT Land Sales Gas:</t>
  </si>
  <si>
    <t>DFIT Bad Debt:</t>
  </si>
  <si>
    <t>DFIT Demand Charges:</t>
  </si>
  <si>
    <t>DFIT JP Storage 263A:</t>
  </si>
  <si>
    <t>DFIT ARO:</t>
  </si>
  <si>
    <t>DFIT Res for Injuries and Dam-G:</t>
  </si>
  <si>
    <t>DFIT Summit Purchase-Gas:</t>
  </si>
  <si>
    <t>DFIT Environ Gas:</t>
  </si>
  <si>
    <t>DFIT Demand Side MGMT - Gas:</t>
  </si>
  <si>
    <t>DFIT RECs Post 11-09:</t>
  </si>
  <si>
    <t>DFIT REC Proceeds Rates Sch 137:</t>
  </si>
  <si>
    <t>DFIT Int REC Proceeds Rates:</t>
  </si>
  <si>
    <t>DFIT Int on REC Not In Rates:</t>
  </si>
  <si>
    <t>Tax - c</t>
  </si>
  <si>
    <t>TRANSFER OF UNPROTECTED EDIT TO 254 LIABILITY ACCOUNT</t>
  </si>
  <si>
    <t>FROM MFC  2019 GRC</t>
  </si>
  <si>
    <t>EOP net of</t>
  </si>
  <si>
    <t>(o) = (c) + (j)</t>
  </si>
  <si>
    <t>AMA NBV</t>
  </si>
  <si>
    <t>before ADIT</t>
  </si>
  <si>
    <r>
      <t>(p) = (c)</t>
    </r>
    <r>
      <rPr>
        <vertAlign val="superscript"/>
        <sz val="8.5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+ (f)</t>
    </r>
  </si>
  <si>
    <t>#18239191</t>
  </si>
  <si>
    <t>#40700015</t>
  </si>
  <si>
    <t>UP EDIT</t>
  </si>
  <si>
    <t>UP EDIT Adjustment</t>
  </si>
  <si>
    <t>Year</t>
  </si>
  <si>
    <t>Full Load</t>
  </si>
  <si>
    <t>Annual Load</t>
  </si>
  <si>
    <t>Monthly load</t>
  </si>
  <si>
    <t>Transfer</t>
  </si>
  <si>
    <t>#25400201</t>
  </si>
  <si>
    <t>Reg Asset</t>
  </si>
  <si>
    <t>rounding</t>
  </si>
  <si>
    <t>COLSTRIP 1&amp;2 COAL CONTRACT PREPAYMENT</t>
  </si>
  <si>
    <t>From Amort Scheds</t>
  </si>
  <si>
    <t>DFIT White River</t>
  </si>
  <si>
    <t>Grossed up for FIT</t>
  </si>
  <si>
    <t>Load</t>
  </si>
  <si>
    <t>AMORTIZATION OF UNPROTECTED EDIT</t>
  </si>
  <si>
    <t>Amortization starts October 2020 and ends September 2023 - 36 months</t>
  </si>
  <si>
    <t>Long-term PTP charges ($) for LSR from PKW-20C</t>
  </si>
  <si>
    <t>Customer interest on prepaid LGIA costs ($) from PKW-20C</t>
  </si>
  <si>
    <t>F20 Load Forecast</t>
  </si>
  <si>
    <t>Gross</t>
  </si>
  <si>
    <t>3 years shaped</t>
  </si>
  <si>
    <t>to month by load</t>
  </si>
  <si>
    <t>Monthly Amort</t>
  </si>
  <si>
    <t xml:space="preserve">(d) = AMA of (c) </t>
  </si>
  <si>
    <t xml:space="preserve">(e) </t>
  </si>
  <si>
    <t xml:space="preserve">(g) = AMA of (f) </t>
  </si>
  <si>
    <t>(h) = (d) + (g)</t>
  </si>
  <si>
    <t>(i) =  (d) * 21%</t>
  </si>
  <si>
    <t>(j) = ∑ (i)</t>
  </si>
  <si>
    <t>(k) = AMA of (j)</t>
  </si>
  <si>
    <t>(l) = (h) + (k)</t>
  </si>
  <si>
    <t>(m) = (c) + (f) + (j)</t>
  </si>
  <si>
    <t>Must be $0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</si>
</sst>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_(* #,##0_);_(* \(#,##0\);_(* &quot;-&quot;??_);_(@_)"/>
    <numFmt numFmtId="166" formatCode="_(&quot;$&quot;* #,##0_);_(&quot;$&quot;* \(#,##0\);_(&quot;$&quot;* &quot;-&quot;??_);_(@_)"/>
    <numFmt numFmtId="167" formatCode="mmm\-yyyy"/>
    <numFmt numFmtId="168" formatCode="0.000%"/>
    <numFmt numFmtId="169" formatCode="0.0000%"/>
    <numFmt numFmtId="170" formatCode="mm/dd/yy;@"/>
    <numFmt numFmtId="171" formatCode="[$-409]mmmm\ d\,\ yyyy;@"/>
    <numFmt numFmtId="172" formatCode="[$-409]mmm\-yy;@"/>
    <numFmt numFmtId="173" formatCode="mm/dd/yy"/>
    <numFmt numFmtId="174" formatCode="&quot;ADJ&quot;\ 0.00\ &quot;EP&quot;"/>
    <numFmt numFmtId="175" formatCode="0.0%"/>
    <numFmt numFmtId="176" formatCode="_(* #,##0.0000_);_(* \(#,##0.0000\);_(* &quot;-&quot;??_);_(@_)"/>
  </numFmts>
  <fonts count="115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Helv"/>
    </font>
    <font>
      <sz val="10"/>
      <name val="Helv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10"/>
      <name val="Symbol"/>
      <family val="1"/>
      <charset val="2"/>
    </font>
    <font>
      <b/>
      <sz val="10"/>
      <name val="Symbol"/>
      <family val="1"/>
      <charset val="2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b/>
      <sz val="8"/>
      <color indexed="10"/>
      <name val="Arial"/>
      <family val="2"/>
    </font>
    <font>
      <sz val="12"/>
      <name val="Times New Roman"/>
      <family val="1"/>
    </font>
    <font>
      <b/>
      <sz val="10"/>
      <color indexed="10"/>
      <name val="Arial"/>
      <family val="2"/>
    </font>
    <font>
      <b/>
      <sz val="10"/>
      <name val="Arial Unicode MS"/>
      <family val="2"/>
    </font>
    <font>
      <sz val="10"/>
      <name val="Arial Unicode MS"/>
      <family val="2"/>
    </font>
    <font>
      <b/>
      <sz val="11"/>
      <color indexed="10"/>
      <name val="Calibri"/>
      <family val="2"/>
    </font>
    <font>
      <sz val="11"/>
      <name val="Calibri"/>
      <family val="2"/>
    </font>
    <font>
      <sz val="11"/>
      <color indexed="23"/>
      <name val="Calibri"/>
      <family val="2"/>
    </font>
    <font>
      <vertAlign val="superscript"/>
      <sz val="11"/>
      <color indexed="8"/>
      <name val="Calibri"/>
      <family val="2"/>
    </font>
    <font>
      <sz val="9"/>
      <color indexed="8"/>
      <name val="Calibri"/>
      <family val="2"/>
    </font>
    <font>
      <sz val="8"/>
      <color indexed="8"/>
      <name val="Calibri"/>
      <family val="2"/>
    </font>
    <font>
      <sz val="11"/>
      <color indexed="12"/>
      <name val="Calibri"/>
      <family val="2"/>
    </font>
    <font>
      <b/>
      <sz val="11"/>
      <color indexed="12"/>
      <name val="Calibri"/>
      <family val="2"/>
    </font>
    <font>
      <vertAlign val="superscript"/>
      <sz val="9.6999999999999993"/>
      <color indexed="8"/>
      <name val="Calibri"/>
      <family val="2"/>
    </font>
    <font>
      <sz val="9.6999999999999993"/>
      <color indexed="12"/>
      <name val="Calibri"/>
      <family val="2"/>
    </font>
    <font>
      <b/>
      <sz val="11"/>
      <name val="Calibri"/>
      <family val="2"/>
    </font>
    <font>
      <sz val="9"/>
      <color indexed="8"/>
      <name val="Arial"/>
      <family val="2"/>
    </font>
    <font>
      <sz val="10"/>
      <color indexed="9"/>
      <name val="Arial"/>
      <family val="2"/>
    </font>
    <font>
      <b/>
      <sz val="16"/>
      <name val="Arial"/>
      <family val="2"/>
    </font>
    <font>
      <sz val="22"/>
      <color indexed="8"/>
      <name val="Arial"/>
      <family val="2"/>
    </font>
    <font>
      <b/>
      <sz val="12"/>
      <color indexed="10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b/>
      <sz val="14"/>
      <color indexed="8"/>
      <name val="Arial"/>
      <family val="2"/>
    </font>
    <font>
      <sz val="10"/>
      <color indexed="53"/>
      <name val="Arial"/>
      <family val="2"/>
    </font>
    <font>
      <sz val="10"/>
      <color indexed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8"/>
      <color indexed="12"/>
      <name val="Calibri"/>
      <family val="2"/>
    </font>
    <font>
      <sz val="11"/>
      <name val="Calibri"/>
      <family val="2"/>
    </font>
    <font>
      <sz val="8"/>
      <color indexed="12"/>
      <name val="Arial"/>
      <family val="2"/>
    </font>
    <font>
      <sz val="11"/>
      <color indexed="12"/>
      <name val="Calibri"/>
      <family val="2"/>
    </font>
    <font>
      <sz val="8"/>
      <color indexed="10"/>
      <name val="Calibri"/>
      <family val="2"/>
    </font>
    <font>
      <sz val="11"/>
      <color indexed="56"/>
      <name val="Calibri"/>
      <family val="2"/>
    </font>
    <font>
      <b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1"/>
      <color indexed="8"/>
      <name val="Calibri"/>
      <family val="2"/>
      <scheme val="minor"/>
    </font>
    <font>
      <sz val="10"/>
      <name val="Times New Roman"/>
      <family val="1"/>
    </font>
    <font>
      <sz val="11"/>
      <color rgb="FF0000FF"/>
      <name val="Calibri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0000FF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0000FF"/>
      <name val="Arial"/>
      <family val="2"/>
    </font>
    <font>
      <b/>
      <sz val="14"/>
      <color rgb="FFFF0000"/>
      <name val="Arial"/>
      <family val="2"/>
    </font>
    <font>
      <sz val="10"/>
      <color rgb="FF0000FF"/>
      <name val="Arial"/>
      <family val="2"/>
    </font>
    <font>
      <sz val="10"/>
      <name val="Calibri"/>
      <family val="2"/>
      <scheme val="minor"/>
    </font>
    <font>
      <u val="singleAccounting"/>
      <sz val="10"/>
      <name val="Arial"/>
      <family val="2"/>
    </font>
    <font>
      <b/>
      <sz val="10"/>
      <name val="Times New Roman"/>
      <family val="1"/>
    </font>
    <font>
      <u/>
      <sz val="10"/>
      <name val="Times New Roman"/>
      <family val="1"/>
    </font>
    <font>
      <sz val="8"/>
      <color rgb="FF0000FF"/>
      <name val="Helv"/>
    </font>
    <font>
      <sz val="10"/>
      <color theme="0"/>
      <name val="Arial"/>
      <family val="2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0"/>
      <color rgb="FF0000FF"/>
      <name val="Calibri"/>
      <family val="2"/>
    </font>
    <font>
      <sz val="10"/>
      <color rgb="FF0000FF"/>
      <name val="Calibri"/>
      <family val="2"/>
    </font>
    <font>
      <b/>
      <sz val="11"/>
      <color rgb="FF0000FF"/>
      <name val="Calibri"/>
      <family val="2"/>
    </font>
    <font>
      <i/>
      <sz val="10"/>
      <color rgb="FF0000FF"/>
      <name val="Times New Roman"/>
      <family val="1"/>
    </font>
    <font>
      <sz val="10"/>
      <color rgb="FF0000FF"/>
      <name val="Times New Roman"/>
      <family val="1"/>
    </font>
    <font>
      <i/>
      <sz val="8"/>
      <color rgb="FF0000FF"/>
      <name val="Times New Roman"/>
      <family val="1"/>
    </font>
    <font>
      <sz val="9"/>
      <name val="Arial"/>
      <family val="2"/>
    </font>
    <font>
      <sz val="10"/>
      <color rgb="FFFF0000"/>
      <name val="Arial"/>
      <family val="2"/>
    </font>
    <font>
      <b/>
      <sz val="8"/>
      <color rgb="FFFF0000"/>
      <name val="Helv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CC"/>
      <name val="Arial"/>
      <family val="2"/>
    </font>
    <font>
      <sz val="8"/>
      <color rgb="FF0000CC"/>
      <name val="Arial"/>
      <family val="2"/>
    </font>
    <font>
      <b/>
      <sz val="10"/>
      <color theme="0"/>
      <name val="Arial"/>
      <family val="2"/>
    </font>
    <font>
      <sz val="10"/>
      <color rgb="FF006100"/>
      <name val="Calibri"/>
      <family val="2"/>
      <scheme val="minor"/>
    </font>
    <font>
      <b/>
      <sz val="10"/>
      <color rgb="FF006100"/>
      <name val="Calibri"/>
      <family val="2"/>
      <scheme val="minor"/>
    </font>
    <font>
      <sz val="9"/>
      <color theme="1"/>
      <name val="Arial"/>
      <family val="2"/>
    </font>
    <font>
      <b/>
      <sz val="9"/>
      <name val="Arial"/>
      <family val="2"/>
    </font>
    <font>
      <sz val="9"/>
      <color indexed="20"/>
      <name val="Arial"/>
      <family val="2"/>
    </font>
    <font>
      <sz val="9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0"/>
      <name val="Arial"/>
      <family val="2"/>
    </font>
    <font>
      <sz val="10"/>
      <color rgb="FF0070C0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Arial"/>
      <family val="2"/>
    </font>
    <font>
      <sz val="10"/>
      <color theme="1"/>
      <name val="Arial"/>
      <family val="2"/>
    </font>
    <font>
      <vertAlign val="superscript"/>
      <sz val="8.5"/>
      <color theme="1"/>
      <name val="Arial"/>
      <family val="2"/>
    </font>
    <font>
      <b/>
      <sz val="8"/>
      <name val="Helv"/>
    </font>
    <font>
      <sz val="9"/>
      <name val="Calibri"/>
      <family val="2"/>
      <scheme val="minor"/>
    </font>
    <font>
      <sz val="11"/>
      <color rgb="FFFF0000"/>
      <name val="Calibri"/>
      <family val="2"/>
    </font>
  </fonts>
  <fills count="3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CCFFFF"/>
        <bgColor indexed="64"/>
      </patternFill>
    </fill>
  </fills>
  <borders count="8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DashDotDot">
        <color indexed="64"/>
      </bottom>
      <diagonal/>
    </border>
    <border>
      <left/>
      <right/>
      <top style="mediumDashDot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164" fontId="0" fillId="0" borderId="0">
      <alignment horizontal="left" wrapText="1"/>
    </xf>
  </cellStyleXfs>
  <cellXfs count="1984">
    <xf numFmtId="0" fontId="0" fillId="0" borderId="0" xfId="0" applyNumberFormat="1" applyAlignment="1"/>
    <xf numFmtId="0" fontId="0" fillId="0" borderId="0" xfId="0" applyNumberFormat="1" applyFill="1" applyBorder="1" applyAlignment="1"/>
    <xf numFmtId="17" fontId="3" fillId="0" borderId="19" xfId="0" quotePrefix="1" applyNumberFormat="1" applyFont="1" applyFill="1" applyBorder="1" applyAlignment="1">
      <alignment horizontal="left"/>
    </xf>
    <xf numFmtId="167" fontId="3" fillId="0" borderId="19" xfId="0" quotePrefix="1" applyNumberFormat="1" applyFont="1" applyFill="1" applyBorder="1" applyAlignment="1">
      <alignment horizontal="left"/>
    </xf>
    <xf numFmtId="3" fontId="3" fillId="0" borderId="0" xfId="0" applyNumberFormat="1" applyFont="1" applyFill="1" applyAlignment="1"/>
    <xf numFmtId="164" fontId="7" fillId="0" borderId="0" xfId="0" applyFont="1" applyFill="1" applyAlignment="1">
      <alignment horizontal="left"/>
    </xf>
    <xf numFmtId="164" fontId="3" fillId="0" borderId="0" xfId="0" applyFont="1">
      <alignment horizontal="left" wrapText="1"/>
    </xf>
    <xf numFmtId="0" fontId="7" fillId="0" borderId="0" xfId="0" applyNumberFormat="1" applyFont="1" applyAlignment="1"/>
    <xf numFmtId="42" fontId="7" fillId="0" borderId="0" xfId="0" applyNumberFormat="1" applyFont="1">
      <alignment horizontal="left" wrapText="1"/>
    </xf>
    <xf numFmtId="164" fontId="7" fillId="0" borderId="0" xfId="0" applyFont="1">
      <alignment horizontal="left" wrapText="1"/>
    </xf>
    <xf numFmtId="164" fontId="7" fillId="0" borderId="0" xfId="0" applyFont="1" applyFill="1" applyAlignment="1">
      <alignment horizontal="center"/>
    </xf>
    <xf numFmtId="164" fontId="7" fillId="0" borderId="25" xfId="0" applyFont="1" applyBorder="1" applyAlignment="1">
      <alignment horizontal="center"/>
    </xf>
    <xf numFmtId="164" fontId="7" fillId="0" borderId="26" xfId="0" applyFont="1" applyBorder="1" applyAlignment="1">
      <alignment horizontal="centerContinuous" vertical="center"/>
    </xf>
    <xf numFmtId="164" fontId="7" fillId="0" borderId="27" xfId="0" applyFont="1" applyBorder="1" applyAlignment="1">
      <alignment horizontal="centerContinuous" vertical="center"/>
    </xf>
    <xf numFmtId="164" fontId="7" fillId="0" borderId="25" xfId="0" applyFont="1" applyBorder="1" applyAlignment="1">
      <alignment vertical="center"/>
    </xf>
    <xf numFmtId="164" fontId="7" fillId="0" borderId="28" xfId="0" applyFont="1" applyBorder="1" applyAlignment="1">
      <alignment horizontal="centerContinuous" vertical="center"/>
    </xf>
    <xf numFmtId="164" fontId="7" fillId="0" borderId="25" xfId="0" applyFont="1" applyBorder="1" applyAlignment="1">
      <alignment horizontal="centerContinuous"/>
    </xf>
    <xf numFmtId="164" fontId="3" fillId="0" borderId="29" xfId="0" applyFont="1" applyBorder="1">
      <alignment horizontal="left" wrapText="1"/>
    </xf>
    <xf numFmtId="164" fontId="7" fillId="0" borderId="19" xfId="0" applyFont="1" applyBorder="1" applyAlignment="1">
      <alignment horizontal="center"/>
    </xf>
    <xf numFmtId="164" fontId="7" fillId="0" borderId="24" xfId="0" applyFont="1" applyBorder="1" applyAlignment="1">
      <alignment horizontal="center"/>
    </xf>
    <xf numFmtId="164" fontId="7" fillId="0" borderId="29" xfId="0" applyFont="1" applyBorder="1" applyAlignment="1">
      <alignment horizontal="center"/>
    </xf>
    <xf numFmtId="9" fontId="7" fillId="0" borderId="29" xfId="0" applyNumberFormat="1" applyFont="1" applyBorder="1" applyAlignment="1">
      <alignment horizontal="center"/>
    </xf>
    <xf numFmtId="164" fontId="7" fillId="0" borderId="29" xfId="0" applyFont="1" applyFill="1" applyBorder="1" applyAlignment="1">
      <alignment horizontal="center"/>
    </xf>
    <xf numFmtId="164" fontId="7" fillId="0" borderId="30" xfId="0" applyFont="1" applyBorder="1" applyAlignment="1">
      <alignment horizontal="center"/>
    </xf>
    <xf numFmtId="164" fontId="7" fillId="0" borderId="31" xfId="0" applyFont="1" applyBorder="1" applyAlignment="1">
      <alignment horizontal="center"/>
    </xf>
    <xf numFmtId="164" fontId="7" fillId="0" borderId="32" xfId="0" applyFont="1" applyBorder="1" applyAlignment="1">
      <alignment horizontal="center"/>
    </xf>
    <xf numFmtId="9" fontId="7" fillId="0" borderId="30" xfId="0" applyNumberFormat="1" applyFont="1" applyBorder="1" applyAlignment="1">
      <alignment horizontal="center"/>
    </xf>
    <xf numFmtId="164" fontId="7" fillId="0" borderId="30" xfId="0" quotePrefix="1" applyFont="1" applyFill="1" applyBorder="1" applyAlignment="1">
      <alignment horizontal="center"/>
    </xf>
    <xf numFmtId="42" fontId="3" fillId="0" borderId="33" xfId="0" applyNumberFormat="1" applyFont="1" applyBorder="1">
      <alignment horizontal="left" wrapText="1"/>
    </xf>
    <xf numFmtId="164" fontId="3" fillId="0" borderId="33" xfId="0" applyFont="1" applyBorder="1">
      <alignment horizontal="left" wrapText="1"/>
    </xf>
    <xf numFmtId="41" fontId="3" fillId="0" borderId="33" xfId="0" applyNumberFormat="1" applyFont="1" applyBorder="1">
      <alignment horizontal="left" wrapText="1"/>
    </xf>
    <xf numFmtId="164" fontId="3" fillId="0" borderId="34" xfId="0" applyFont="1" applyBorder="1">
      <alignment horizontal="left" wrapText="1"/>
    </xf>
    <xf numFmtId="41" fontId="3" fillId="0" borderId="34" xfId="0" applyNumberFormat="1" applyFont="1" applyBorder="1">
      <alignment horizontal="left" wrapText="1"/>
    </xf>
    <xf numFmtId="164" fontId="3" fillId="0" borderId="30" xfId="0" applyFont="1" applyBorder="1">
      <alignment horizontal="left" wrapText="1"/>
    </xf>
    <xf numFmtId="0" fontId="3" fillId="0" borderId="0" xfId="0" applyNumberFormat="1" applyFont="1" applyFill="1" applyAlignment="1"/>
    <xf numFmtId="0" fontId="7" fillId="0" borderId="0" xfId="0" applyNumberFormat="1" applyFont="1" applyFill="1" applyAlignment="1"/>
    <xf numFmtId="0" fontId="3" fillId="0" borderId="0" xfId="0" applyNumberFormat="1" applyFont="1" applyFill="1" applyAlignment="1"/>
    <xf numFmtId="0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0" fontId="9" fillId="0" borderId="0" xfId="0" applyNumberFormat="1" applyFont="1" applyFill="1" applyBorder="1" applyAlignment="1">
      <alignment horizontal="right"/>
    </xf>
    <xf numFmtId="0" fontId="7" fillId="0" borderId="0" xfId="0" applyNumberFormat="1" applyFont="1" applyFill="1" applyAlignment="1">
      <alignment horizontal="left"/>
    </xf>
    <xf numFmtId="0" fontId="7" fillId="0" borderId="0" xfId="0" applyNumberFormat="1" applyFont="1" applyFill="1" applyAlignment="1">
      <alignment horizontal="centerContinuous"/>
    </xf>
    <xf numFmtId="0" fontId="7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/>
    <xf numFmtId="0" fontId="3" fillId="0" borderId="6" xfId="0" applyNumberFormat="1" applyFont="1" applyFill="1" applyBorder="1" applyAlignment="1"/>
    <xf numFmtId="0" fontId="7" fillId="0" borderId="6" xfId="0" applyNumberFormat="1" applyFont="1" applyFill="1" applyBorder="1" applyAlignment="1">
      <alignment horizontal="center" wrapText="1"/>
    </xf>
    <xf numFmtId="0" fontId="7" fillId="0" borderId="6" xfId="0" applyNumberFormat="1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 wrapText="1"/>
    </xf>
    <xf numFmtId="0" fontId="3" fillId="0" borderId="0" xfId="0" applyNumberFormat="1" applyFont="1" applyFill="1" applyBorder="1" applyAlignment="1"/>
    <xf numFmtId="0" fontId="6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Continuous"/>
    </xf>
    <xf numFmtId="0" fontId="3" fillId="0" borderId="0" xfId="0" applyNumberFormat="1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centerContinuous"/>
    </xf>
    <xf numFmtId="0" fontId="3" fillId="0" borderId="6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right"/>
    </xf>
    <xf numFmtId="6" fontId="3" fillId="0" borderId="0" xfId="0" applyNumberFormat="1" applyFont="1" applyFill="1" applyAlignment="1"/>
    <xf numFmtId="6" fontId="3" fillId="0" borderId="0" xfId="0" applyNumberFormat="1" applyFont="1" applyFill="1" applyBorder="1" applyAlignment="1">
      <alignment horizontal="center"/>
    </xf>
    <xf numFmtId="6" fontId="3" fillId="0" borderId="0" xfId="0" applyNumberFormat="1" applyFont="1" applyFill="1" applyBorder="1" applyAlignment="1"/>
    <xf numFmtId="5" fontId="3" fillId="0" borderId="0" xfId="0" applyNumberFormat="1" applyFont="1" applyFill="1" applyBorder="1" applyAlignment="1"/>
    <xf numFmtId="165" fontId="3" fillId="0" borderId="0" xfId="0" applyNumberFormat="1" applyFont="1" applyFill="1" applyBorder="1" applyAlignment="1"/>
    <xf numFmtId="0" fontId="6" fillId="0" borderId="0" xfId="0" applyNumberFormat="1" applyFont="1" applyFill="1" applyBorder="1" applyAlignment="1"/>
    <xf numFmtId="17" fontId="3" fillId="0" borderId="0" xfId="0" applyNumberFormat="1" applyFont="1" applyFill="1" applyAlignment="1"/>
    <xf numFmtId="165" fontId="3" fillId="0" borderId="0" xfId="0" applyNumberFormat="1" applyFont="1" applyFill="1" applyBorder="1" applyAlignment="1"/>
    <xf numFmtId="6" fontId="3" fillId="0" borderId="0" xfId="0" applyNumberFormat="1" applyFont="1" applyFill="1" applyAlignment="1"/>
    <xf numFmtId="165" fontId="3" fillId="0" borderId="0" xfId="0" applyNumberFormat="1" applyFont="1" applyFill="1" applyAlignment="1"/>
    <xf numFmtId="165" fontId="3" fillId="0" borderId="0" xfId="0" applyNumberFormat="1" applyFont="1" applyFill="1" applyBorder="1" applyAlignment="1"/>
    <xf numFmtId="165" fontId="3" fillId="0" borderId="0" xfId="0" applyNumberFormat="1" applyFont="1" applyFill="1" applyAlignment="1"/>
    <xf numFmtId="14" fontId="3" fillId="0" borderId="0" xfId="0" applyNumberFormat="1" applyFont="1" applyFill="1" applyAlignment="1"/>
    <xf numFmtId="6" fontId="3" fillId="0" borderId="0" xfId="0" applyNumberFormat="1" applyFont="1" applyFill="1" applyBorder="1" applyAlignment="1"/>
    <xf numFmtId="17" fontId="3" fillId="0" borderId="0" xfId="0" applyNumberFormat="1" applyFont="1" applyFill="1" applyAlignment="1"/>
    <xf numFmtId="17" fontId="7" fillId="0" borderId="0" xfId="0" applyNumberFormat="1" applyFont="1" applyFill="1" applyAlignment="1"/>
    <xf numFmtId="6" fontId="7" fillId="0" borderId="0" xfId="0" applyNumberFormat="1" applyFont="1" applyFill="1" applyBorder="1" applyAlignment="1"/>
    <xf numFmtId="17" fontId="3" fillId="0" borderId="0" xfId="0" applyNumberFormat="1" applyFont="1" applyFill="1" applyBorder="1" applyAlignment="1"/>
    <xf numFmtId="0" fontId="0" fillId="0" borderId="0" xfId="0" applyNumberFormat="1" applyFill="1" applyAlignment="1"/>
    <xf numFmtId="164" fontId="3" fillId="0" borderId="25" xfId="0" applyFont="1" applyBorder="1">
      <alignment horizontal="left" wrapText="1"/>
    </xf>
    <xf numFmtId="9" fontId="7" fillId="0" borderId="30" xfId="0" quotePrefix="1" applyNumberFormat="1" applyFont="1" applyBorder="1" applyAlignment="1">
      <alignment horizontal="center"/>
    </xf>
    <xf numFmtId="171" fontId="3" fillId="0" borderId="33" xfId="0" applyNumberFormat="1" applyFont="1" applyBorder="1" applyAlignment="1">
      <alignment horizontal="right"/>
    </xf>
    <xf numFmtId="171" fontId="3" fillId="0" borderId="34" xfId="0" applyNumberFormat="1" applyFont="1" applyBorder="1" applyAlignment="1">
      <alignment horizontal="right"/>
    </xf>
    <xf numFmtId="171" fontId="3" fillId="0" borderId="34" xfId="0" applyNumberFormat="1" applyFont="1" applyFill="1" applyBorder="1" applyAlignment="1">
      <alignment horizontal="right"/>
    </xf>
    <xf numFmtId="41" fontId="3" fillId="0" borderId="34" xfId="0" applyNumberFormat="1" applyFont="1" applyFill="1" applyBorder="1">
      <alignment horizontal="left" wrapText="1"/>
    </xf>
    <xf numFmtId="164" fontId="3" fillId="0" borderId="34" xfId="0" applyFont="1" applyFill="1" applyBorder="1">
      <alignment horizontal="left" wrapText="1"/>
    </xf>
    <xf numFmtId="164" fontId="3" fillId="0" borderId="0" xfId="0" applyFont="1" applyBorder="1">
      <alignment horizontal="left" wrapText="1"/>
    </xf>
    <xf numFmtId="0" fontId="22" fillId="0" borderId="6" xfId="0" applyNumberFormat="1" applyFont="1" applyFill="1" applyBorder="1" applyAlignment="1">
      <alignment horizontal="center"/>
    </xf>
    <xf numFmtId="8" fontId="3" fillId="0" borderId="0" xfId="0" applyNumberFormat="1" applyFont="1" applyFill="1" applyBorder="1" applyAlignment="1"/>
    <xf numFmtId="4" fontId="3" fillId="0" borderId="0" xfId="0" applyNumberFormat="1" applyFont="1" applyFill="1" applyAlignment="1">
      <alignment horizontal="center"/>
    </xf>
    <xf numFmtId="0" fontId="22" fillId="0" borderId="0" xfId="0" applyNumberFormat="1" applyFont="1" applyFill="1" applyAlignment="1"/>
    <xf numFmtId="6" fontId="7" fillId="0" borderId="0" xfId="0" applyNumberFormat="1" applyFont="1" applyFill="1" applyAlignment="1"/>
    <xf numFmtId="0" fontId="3" fillId="0" borderId="7" xfId="0" applyNumberFormat="1" applyFont="1" applyFill="1" applyBorder="1" applyAlignment="1">
      <alignment horizontal="center"/>
    </xf>
    <xf numFmtId="0" fontId="0" fillId="0" borderId="0" xfId="0" applyNumberFormat="1" applyFont="1" applyAlignment="1"/>
    <xf numFmtId="164" fontId="3" fillId="0" borderId="0" xfId="0" applyFont="1" applyFill="1">
      <alignment horizontal="left" wrapText="1"/>
    </xf>
    <xf numFmtId="0" fontId="0" fillId="0" borderId="0" xfId="0" applyNumberFormat="1" applyBorder="1" applyAlignment="1"/>
    <xf numFmtId="3" fontId="3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Alignment="1"/>
    <xf numFmtId="3" fontId="3" fillId="0" borderId="0" xfId="0" applyNumberFormat="1" applyFont="1" applyFill="1" applyAlignment="1"/>
    <xf numFmtId="3" fontId="3" fillId="0" borderId="0" xfId="0" applyNumberFormat="1" applyFont="1" applyFill="1" applyAlignment="1"/>
    <xf numFmtId="0" fontId="7" fillId="0" borderId="0" xfId="0" applyNumberFormat="1" applyFont="1" applyFill="1" applyAlignment="1"/>
    <xf numFmtId="42" fontId="7" fillId="0" borderId="0" xfId="0" applyNumberFormat="1" applyFont="1" applyFill="1">
      <alignment horizontal="left" wrapText="1"/>
    </xf>
    <xf numFmtId="42" fontId="7" fillId="0" borderId="0" xfId="0" applyNumberFormat="1" applyFont="1" applyFill="1" applyAlignment="1"/>
    <xf numFmtId="1" fontId="7" fillId="0" borderId="0" xfId="0" applyNumberFormat="1" applyFont="1" applyFill="1" applyAlignment="1">
      <alignment horizontal="center" wrapText="1"/>
    </xf>
    <xf numFmtId="164" fontId="7" fillId="0" borderId="0" xfId="0" applyFont="1" applyFill="1">
      <alignment horizontal="left" wrapText="1"/>
    </xf>
    <xf numFmtId="41" fontId="3" fillId="0" borderId="0" xfId="0" applyNumberFormat="1" applyFont="1" applyFill="1" applyBorder="1" applyAlignment="1"/>
    <xf numFmtId="41" fontId="3" fillId="0" borderId="0" xfId="0" applyNumberFormat="1" applyFont="1" applyFill="1" applyBorder="1" applyAlignment="1">
      <alignment horizontal="center"/>
    </xf>
    <xf numFmtId="42" fontId="3" fillId="0" borderId="34" xfId="0" applyNumberFormat="1" applyFont="1" applyFill="1" applyBorder="1">
      <alignment horizontal="left" wrapText="1"/>
    </xf>
    <xf numFmtId="3" fontId="3" fillId="0" borderId="0" xfId="0" applyNumberFormat="1" applyFont="1" applyFill="1" applyBorder="1" applyAlignment="1"/>
    <xf numFmtId="8" fontId="3" fillId="0" borderId="0" xfId="0" applyNumberFormat="1" applyFont="1" applyFill="1" applyAlignment="1"/>
    <xf numFmtId="43" fontId="3" fillId="0" borderId="0" xfId="0" applyNumberFormat="1" applyFont="1" applyFill="1" applyBorder="1" applyAlignment="1"/>
    <xf numFmtId="0" fontId="52" fillId="0" borderId="0" xfId="0" applyNumberFormat="1" applyFont="1" applyFill="1" applyBorder="1" applyAlignment="1">
      <alignment horizontal="center"/>
    </xf>
    <xf numFmtId="17" fontId="51" fillId="0" borderId="0" xfId="0" applyNumberFormat="1" applyFont="1" applyFill="1" applyAlignment="1"/>
    <xf numFmtId="164" fontId="3" fillId="0" borderId="35" xfId="0" applyFont="1" applyFill="1" applyBorder="1">
      <alignment horizontal="left" wrapText="1"/>
    </xf>
    <xf numFmtId="165" fontId="3" fillId="0" borderId="10" xfId="0" applyNumberFormat="1" applyFont="1" applyFill="1" applyBorder="1" applyAlignment="1"/>
    <xf numFmtId="165" fontId="3" fillId="0" borderId="16" xfId="0" applyNumberFormat="1" applyFont="1" applyFill="1" applyBorder="1" applyAlignment="1"/>
    <xf numFmtId="165" fontId="3" fillId="0" borderId="11" xfId="0" applyNumberFormat="1" applyFont="1" applyFill="1" applyBorder="1" applyAlignment="1"/>
    <xf numFmtId="3" fontId="0" fillId="0" borderId="0" xfId="0" applyNumberFormat="1" applyAlignment="1"/>
    <xf numFmtId="164" fontId="3" fillId="0" borderId="0" xfId="0" applyFont="1" applyFill="1" applyBorder="1">
      <alignment horizontal="left" wrapText="1"/>
    </xf>
    <xf numFmtId="0" fontId="4" fillId="0" borderId="0" xfId="0" applyNumberFormat="1" applyFont="1" applyFill="1" applyAlignment="1"/>
    <xf numFmtId="0" fontId="4" fillId="0" borderId="6" xfId="0" applyNumberFormat="1" applyFont="1" applyFill="1" applyBorder="1" applyAlignment="1"/>
    <xf numFmtId="0" fontId="4" fillId="0" borderId="0" xfId="0" applyNumberFormat="1" applyFont="1" applyFill="1" applyBorder="1" applyAlignment="1"/>
    <xf numFmtId="17" fontId="7" fillId="0" borderId="19" xfId="0" quotePrefix="1" applyNumberFormat="1" applyFont="1" applyFill="1" applyBorder="1" applyAlignment="1">
      <alignment horizontal="left"/>
    </xf>
    <xf numFmtId="37" fontId="3" fillId="0" borderId="0" xfId="0" applyNumberFormat="1" applyFont="1" applyFill="1" applyBorder="1" applyAlignment="1">
      <alignment horizontal="center"/>
    </xf>
    <xf numFmtId="17" fontId="3" fillId="0" borderId="19" xfId="0" quotePrefix="1" applyNumberFormat="1" applyFont="1" applyFill="1" applyBorder="1" applyAlignment="1">
      <alignment horizontal="left"/>
    </xf>
    <xf numFmtId="3" fontId="4" fillId="0" borderId="0" xfId="0" applyNumberFormat="1" applyFont="1" applyFill="1" applyAlignment="1"/>
    <xf numFmtId="165" fontId="3" fillId="0" borderId="0" xfId="0" applyNumberFormat="1" applyFont="1" applyFill="1" applyAlignment="1"/>
    <xf numFmtId="0" fontId="60" fillId="0" borderId="0" xfId="0" applyNumberFormat="1" applyFont="1" applyAlignment="1"/>
    <xf numFmtId="0" fontId="25" fillId="0" borderId="0" xfId="0" applyNumberFormat="1" applyFont="1" applyAlignment="1"/>
    <xf numFmtId="165" fontId="17" fillId="0" borderId="0" xfId="0" applyNumberFormat="1" applyFont="1" applyAlignment="1"/>
    <xf numFmtId="0" fontId="60" fillId="0" borderId="0" xfId="0" applyNumberFormat="1" applyFont="1" applyAlignment="1">
      <alignment horizontal="left" indent="4"/>
    </xf>
    <xf numFmtId="0" fontId="26" fillId="0" borderId="0" xfId="0" applyNumberFormat="1" applyFont="1" applyAlignment="1">
      <alignment horizontal="right"/>
    </xf>
    <xf numFmtId="0" fontId="26" fillId="0" borderId="0" xfId="0" applyNumberFormat="1" applyFont="1" applyAlignment="1"/>
    <xf numFmtId="0" fontId="18" fillId="0" borderId="0" xfId="0" applyNumberFormat="1" applyFont="1" applyAlignment="1"/>
    <xf numFmtId="0" fontId="60" fillId="0" borderId="0" xfId="0" applyNumberFormat="1" applyFont="1" applyAlignment="1">
      <alignment horizontal="centerContinuous"/>
    </xf>
    <xf numFmtId="0" fontId="60" fillId="0" borderId="10" xfId="0" applyNumberFormat="1" applyFont="1" applyBorder="1" applyAlignment="1"/>
    <xf numFmtId="0" fontId="60" fillId="0" borderId="9" xfId="0" applyNumberFormat="1" applyFont="1" applyFill="1" applyBorder="1" applyAlignment="1">
      <alignment horizontal="centerContinuous"/>
    </xf>
    <xf numFmtId="0" fontId="60" fillId="0" borderId="10" xfId="0" applyNumberFormat="1" applyFont="1" applyBorder="1" applyAlignment="1">
      <alignment horizontal="center"/>
    </xf>
    <xf numFmtId="0" fontId="60" fillId="0" borderId="11" xfId="0" applyNumberFormat="1" applyFont="1" applyBorder="1" applyAlignment="1">
      <alignment horizontal="center"/>
    </xf>
    <xf numFmtId="0" fontId="60" fillId="0" borderId="4" xfId="0" applyNumberFormat="1" applyFont="1" applyFill="1" applyBorder="1" applyAlignment="1">
      <alignment horizontal="center"/>
    </xf>
    <xf numFmtId="0" fontId="60" fillId="0" borderId="11" xfId="0" applyNumberFormat="1" applyFont="1" applyFill="1" applyBorder="1" applyAlignment="1">
      <alignment horizontal="center"/>
    </xf>
    <xf numFmtId="0" fontId="60" fillId="0" borderId="11" xfId="0" applyNumberFormat="1" applyFont="1" applyBorder="1" applyAlignment="1"/>
    <xf numFmtId="0" fontId="60" fillId="0" borderId="10" xfId="0" applyNumberFormat="1" applyFont="1" applyFill="1" applyBorder="1" applyAlignment="1">
      <alignment horizontal="center"/>
    </xf>
    <xf numFmtId="0" fontId="60" fillId="0" borderId="16" xfId="0" applyNumberFormat="1" applyFont="1" applyFill="1" applyBorder="1" applyAlignment="1">
      <alignment horizontal="center"/>
    </xf>
    <xf numFmtId="0" fontId="60" fillId="0" borderId="16" xfId="0" applyNumberFormat="1" applyFont="1" applyBorder="1" applyAlignment="1"/>
    <xf numFmtId="0" fontId="60" fillId="0" borderId="11" xfId="0" quotePrefix="1" applyNumberFormat="1" applyFont="1" applyFill="1" applyBorder="1" applyAlignment="1">
      <alignment horizontal="center"/>
    </xf>
    <xf numFmtId="0" fontId="29" fillId="0" borderId="11" xfId="0" quotePrefix="1" applyNumberFormat="1" applyFont="1" applyFill="1" applyBorder="1" applyAlignment="1">
      <alignment horizontal="centerContinuous"/>
    </xf>
    <xf numFmtId="0" fontId="60" fillId="0" borderId="11" xfId="0" applyNumberFormat="1" applyFont="1" applyFill="1" applyBorder="1" applyAlignment="1">
      <alignment horizontal="centerContinuous"/>
    </xf>
    <xf numFmtId="0" fontId="60" fillId="0" borderId="16" xfId="0" applyNumberFormat="1" applyFont="1" applyBorder="1" applyAlignment="1">
      <alignment horizontal="right"/>
    </xf>
    <xf numFmtId="0" fontId="60" fillId="0" borderId="12" xfId="0" applyNumberFormat="1" applyFont="1" applyBorder="1" applyAlignment="1">
      <alignment horizontal="center"/>
    </xf>
    <xf numFmtId="0" fontId="60" fillId="0" borderId="13" xfId="0" applyNumberFormat="1" applyFont="1" applyBorder="1" applyAlignment="1">
      <alignment horizontal="center"/>
    </xf>
    <xf numFmtId="0" fontId="60" fillId="0" borderId="15" xfId="0" applyNumberFormat="1" applyFont="1" applyFill="1" applyBorder="1" applyAlignment="1">
      <alignment horizontal="center"/>
    </xf>
    <xf numFmtId="0" fontId="60" fillId="0" borderId="0" xfId="0" applyNumberFormat="1" applyFont="1" applyFill="1" applyBorder="1" applyAlignment="1">
      <alignment horizontal="center"/>
    </xf>
    <xf numFmtId="0" fontId="60" fillId="0" borderId="13" xfId="0" applyNumberFormat="1" applyFont="1" applyFill="1" applyBorder="1" applyAlignment="1">
      <alignment horizontal="center"/>
    </xf>
    <xf numFmtId="166" fontId="60" fillId="0" borderId="0" xfId="0" applyNumberFormat="1" applyFont="1" applyAlignment="1"/>
    <xf numFmtId="0" fontId="30" fillId="0" borderId="0" xfId="0" applyNumberFormat="1" applyFont="1" applyFill="1" applyAlignment="1"/>
    <xf numFmtId="0" fontId="60" fillId="0" borderId="0" xfId="0" applyNumberFormat="1" applyFont="1" applyFill="1" applyAlignment="1"/>
    <xf numFmtId="165" fontId="17" fillId="0" borderId="0" xfId="0" applyNumberFormat="1" applyFont="1" applyFill="1" applyAlignment="1"/>
    <xf numFmtId="166" fontId="27" fillId="8" borderId="0" xfId="0" applyNumberFormat="1" applyFont="1" applyFill="1" applyBorder="1" applyAlignment="1"/>
    <xf numFmtId="166" fontId="60" fillId="0" borderId="0" xfId="0" applyNumberFormat="1" applyFont="1" applyFill="1" applyAlignment="1"/>
    <xf numFmtId="43" fontId="17" fillId="0" borderId="14" xfId="0" quotePrefix="1" applyNumberFormat="1" applyFont="1" applyFill="1" applyBorder="1" applyAlignment="1">
      <alignment horizontal="right"/>
    </xf>
    <xf numFmtId="166" fontId="17" fillId="0" borderId="15" xfId="0" applyNumberFormat="1" applyFont="1" applyFill="1" applyBorder="1" applyAlignment="1"/>
    <xf numFmtId="165" fontId="17" fillId="0" borderId="15" xfId="0" applyNumberFormat="1" applyFont="1" applyFill="1" applyBorder="1" applyAlignment="1"/>
    <xf numFmtId="166" fontId="17" fillId="0" borderId="15" xfId="0" applyNumberFormat="1" applyFont="1" applyFill="1" applyBorder="1" applyAlignment="1">
      <alignment horizontal="center"/>
    </xf>
    <xf numFmtId="43" fontId="17" fillId="0" borderId="0" xfId="0" quotePrefix="1" applyNumberFormat="1" applyFont="1" applyFill="1" applyBorder="1" applyAlignment="1">
      <alignment horizontal="right"/>
    </xf>
    <xf numFmtId="166" fontId="60" fillId="0" borderId="16" xfId="0" applyNumberFormat="1" applyFont="1" applyFill="1" applyBorder="1" applyAlignment="1"/>
    <xf numFmtId="166" fontId="60" fillId="0" borderId="16" xfId="0" applyNumberFormat="1" applyFont="1" applyBorder="1" applyAlignment="1"/>
    <xf numFmtId="43" fontId="60" fillId="0" borderId="0" xfId="0" applyNumberFormat="1" applyFont="1" applyAlignment="1"/>
    <xf numFmtId="165" fontId="17" fillId="0" borderId="14" xfId="0" applyNumberFormat="1" applyFont="1" applyFill="1" applyBorder="1" applyAlignment="1"/>
    <xf numFmtId="170" fontId="60" fillId="0" borderId="16" xfId="0" applyNumberFormat="1" applyFont="1" applyBorder="1" applyAlignment="1">
      <alignment horizontal="center"/>
    </xf>
    <xf numFmtId="43" fontId="17" fillId="0" borderId="14" xfId="0" quotePrefix="1" applyNumberFormat="1" applyFont="1" applyBorder="1" applyAlignment="1">
      <alignment horizontal="right"/>
    </xf>
    <xf numFmtId="166" fontId="17" fillId="0" borderId="15" xfId="0" applyNumberFormat="1" applyFont="1" applyBorder="1" applyAlignment="1"/>
    <xf numFmtId="165" fontId="17" fillId="0" borderId="15" xfId="0" applyNumberFormat="1" applyFont="1" applyBorder="1" applyAlignment="1"/>
    <xf numFmtId="43" fontId="17" fillId="0" borderId="16" xfId="0" applyNumberFormat="1" applyFont="1" applyBorder="1" applyAlignment="1"/>
    <xf numFmtId="9" fontId="17" fillId="0" borderId="14" xfId="0" applyNumberFormat="1" applyFont="1" applyBorder="1" applyAlignment="1"/>
    <xf numFmtId="166" fontId="60" fillId="8" borderId="0" xfId="0" applyNumberFormat="1" applyFont="1" applyFill="1" applyBorder="1" applyAlignment="1"/>
    <xf numFmtId="170" fontId="60" fillId="0" borderId="11" xfId="0" applyNumberFormat="1" applyFont="1" applyBorder="1" applyAlignment="1">
      <alignment horizontal="center"/>
    </xf>
    <xf numFmtId="43" fontId="17" fillId="0" borderId="6" xfId="0" quotePrefix="1" applyNumberFormat="1" applyFont="1" applyFill="1" applyBorder="1" applyAlignment="1">
      <alignment horizontal="right"/>
    </xf>
    <xf numFmtId="165" fontId="17" fillId="0" borderId="18" xfId="0" applyNumberFormat="1" applyFont="1" applyFill="1" applyBorder="1" applyAlignment="1"/>
    <xf numFmtId="14" fontId="60" fillId="0" borderId="0" xfId="0" applyNumberFormat="1" applyFont="1" applyAlignment="1"/>
    <xf numFmtId="43" fontId="17" fillId="0" borderId="0" xfId="0" quotePrefix="1" applyNumberFormat="1" applyFont="1" applyAlignment="1">
      <alignment horizontal="right"/>
    </xf>
    <xf numFmtId="0" fontId="60" fillId="0" borderId="0" xfId="0" applyNumberFormat="1" applyFont="1" applyBorder="1" applyAlignment="1"/>
    <xf numFmtId="0" fontId="60" fillId="0" borderId="0" xfId="0" applyNumberFormat="1" applyFont="1" applyFill="1" applyBorder="1" applyAlignment="1"/>
    <xf numFmtId="0" fontId="19" fillId="0" borderId="0" xfId="0" applyNumberFormat="1" applyFont="1" applyAlignment="1"/>
    <xf numFmtId="0" fontId="31" fillId="0" borderId="0" xfId="0" applyNumberFormat="1" applyFont="1" applyFill="1" applyAlignment="1"/>
    <xf numFmtId="165" fontId="17" fillId="0" borderId="4" xfId="0" applyNumberFormat="1" applyFont="1" applyBorder="1" applyAlignment="1">
      <alignment horizontal="center" wrapText="1"/>
    </xf>
    <xf numFmtId="0" fontId="60" fillId="0" borderId="4" xfId="0" applyNumberFormat="1" applyFont="1" applyBorder="1" applyAlignment="1">
      <alignment horizontal="center" wrapText="1"/>
    </xf>
    <xf numFmtId="0" fontId="31" fillId="0" borderId="4" xfId="0" applyNumberFormat="1" applyFont="1" applyFill="1" applyBorder="1" applyAlignment="1">
      <alignment horizontal="center" wrapText="1"/>
    </xf>
    <xf numFmtId="165" fontId="26" fillId="0" borderId="4" xfId="0" applyNumberFormat="1" applyFont="1" applyBorder="1" applyAlignment="1">
      <alignment horizontal="center" wrapText="1"/>
    </xf>
    <xf numFmtId="14" fontId="26" fillId="0" borderId="4" xfId="0" applyNumberFormat="1" applyFont="1" applyBorder="1" applyAlignment="1">
      <alignment horizontal="center" wrapText="1"/>
    </xf>
    <xf numFmtId="165" fontId="26" fillId="0" borderId="4" xfId="0" applyNumberFormat="1" applyFont="1" applyFill="1" applyBorder="1" applyAlignment="1">
      <alignment horizontal="center" wrapText="1"/>
    </xf>
    <xf numFmtId="0" fontId="26" fillId="0" borderId="4" xfId="0" applyNumberFormat="1" applyFont="1" applyFill="1" applyBorder="1" applyAlignment="1">
      <alignment horizontal="center"/>
    </xf>
    <xf numFmtId="165" fontId="17" fillId="0" borderId="4" xfId="0" applyNumberFormat="1" applyFont="1" applyFill="1" applyBorder="1" applyAlignment="1">
      <alignment horizontal="center" wrapText="1"/>
    </xf>
    <xf numFmtId="165" fontId="17" fillId="0" borderId="0" xfId="0" applyNumberFormat="1" applyFont="1" applyBorder="1" applyAlignment="1">
      <alignment horizontal="center" wrapText="1"/>
    </xf>
    <xf numFmtId="0" fontId="60" fillId="0" borderId="4" xfId="0" applyNumberFormat="1" applyFont="1" applyBorder="1" applyAlignment="1">
      <alignment horizontal="center" wrapText="1"/>
    </xf>
    <xf numFmtId="14" fontId="60" fillId="0" borderId="4" xfId="0" applyNumberFormat="1" applyFont="1" applyBorder="1" applyAlignment="1">
      <alignment horizontal="center" wrapText="1"/>
    </xf>
    <xf numFmtId="0" fontId="60" fillId="0" borderId="4" xfId="0" applyNumberFormat="1" applyFont="1" applyFill="1" applyBorder="1" applyAlignment="1">
      <alignment horizontal="center" wrapText="1"/>
    </xf>
    <xf numFmtId="0" fontId="31" fillId="0" borderId="4" xfId="0" applyNumberFormat="1" applyFont="1" applyFill="1" applyBorder="1" applyAlignment="1">
      <alignment horizontal="center" wrapText="1"/>
    </xf>
    <xf numFmtId="0" fontId="60" fillId="0" borderId="0" xfId="0" applyNumberFormat="1" applyFont="1" applyBorder="1" applyAlignment="1">
      <alignment horizontal="center" wrapText="1"/>
    </xf>
    <xf numFmtId="0" fontId="60" fillId="0" borderId="0" xfId="0" applyNumberFormat="1" applyFont="1" applyAlignment="1">
      <alignment horizontal="center"/>
    </xf>
    <xf numFmtId="43" fontId="17" fillId="0" borderId="0" xfId="0" applyNumberFormat="1" applyFont="1" applyFill="1" applyAlignment="1"/>
    <xf numFmtId="43" fontId="31" fillId="0" borderId="0" xfId="0" applyNumberFormat="1" applyFont="1" applyFill="1" applyAlignment="1"/>
    <xf numFmtId="43" fontId="17" fillId="0" borderId="0" xfId="0" applyNumberFormat="1" applyFont="1" applyAlignment="1"/>
    <xf numFmtId="169" fontId="17" fillId="0" borderId="0" xfId="0" applyNumberFormat="1" applyFont="1" applyFill="1" applyAlignment="1"/>
    <xf numFmtId="165" fontId="31" fillId="0" borderId="0" xfId="0" applyNumberFormat="1" applyFont="1" applyFill="1" applyAlignment="1"/>
    <xf numFmtId="165" fontId="26" fillId="0" borderId="0" xfId="0" applyNumberFormat="1" applyFont="1" applyFill="1" applyBorder="1" applyAlignment="1"/>
    <xf numFmtId="0" fontId="60" fillId="0" borderId="0" xfId="0" applyNumberFormat="1" applyFont="1" applyFill="1" applyAlignment="1">
      <alignment horizontal="center"/>
    </xf>
    <xf numFmtId="14" fontId="60" fillId="0" borderId="0" xfId="0" applyNumberFormat="1" applyFont="1" applyFill="1" applyAlignment="1"/>
    <xf numFmtId="169" fontId="26" fillId="0" borderId="0" xfId="0" applyNumberFormat="1" applyFont="1" applyFill="1" applyBorder="1" applyAlignment="1"/>
    <xf numFmtId="43" fontId="26" fillId="0" borderId="0" xfId="0" applyNumberFormat="1" applyFont="1" applyFill="1" applyAlignment="1"/>
    <xf numFmtId="169" fontId="26" fillId="0" borderId="41" xfId="0" applyNumberFormat="1" applyFont="1" applyFill="1" applyBorder="1" applyAlignment="1"/>
    <xf numFmtId="0" fontId="60" fillId="0" borderId="42" xfId="0" applyNumberFormat="1" applyFont="1" applyBorder="1" applyAlignment="1">
      <alignment horizontal="center"/>
    </xf>
    <xf numFmtId="14" fontId="60" fillId="0" borderId="42" xfId="0" applyNumberFormat="1" applyFont="1" applyBorder="1" applyAlignment="1"/>
    <xf numFmtId="165" fontId="17" fillId="0" borderId="42" xfId="0" applyNumberFormat="1" applyFont="1" applyBorder="1" applyAlignment="1"/>
    <xf numFmtId="43" fontId="17" fillId="0" borderId="42" xfId="0" applyNumberFormat="1" applyFont="1" applyFill="1" applyBorder="1" applyAlignment="1"/>
    <xf numFmtId="165" fontId="31" fillId="0" borderId="42" xfId="0" applyNumberFormat="1" applyFont="1" applyFill="1" applyBorder="1" applyAlignment="1"/>
    <xf numFmtId="165" fontId="17" fillId="0" borderId="42" xfId="0" applyNumberFormat="1" applyFont="1" applyFill="1" applyBorder="1" applyAlignment="1"/>
    <xf numFmtId="165" fontId="26" fillId="0" borderId="0" xfId="0" applyNumberFormat="1" applyFont="1" applyFill="1" applyAlignment="1"/>
    <xf numFmtId="0" fontId="26" fillId="0" borderId="0" xfId="0" applyNumberFormat="1" applyFont="1" applyFill="1" applyAlignment="1"/>
    <xf numFmtId="165" fontId="17" fillId="5" borderId="0" xfId="0" applyNumberFormat="1" applyFont="1" applyFill="1" applyAlignment="1"/>
    <xf numFmtId="169" fontId="17" fillId="0" borderId="0" xfId="0" applyNumberFormat="1" applyFont="1" applyFill="1" applyAlignment="1"/>
    <xf numFmtId="0" fontId="33" fillId="0" borderId="0" xfId="0" quotePrefix="1" applyNumberFormat="1" applyFont="1" applyAlignment="1"/>
    <xf numFmtId="0" fontId="60" fillId="0" borderId="0" xfId="0" applyNumberFormat="1" applyFont="1" applyAlignment="1">
      <alignment horizontal="left" indent="2"/>
    </xf>
    <xf numFmtId="0" fontId="33" fillId="0" borderId="0" xfId="0" quotePrefix="1" applyNumberFormat="1" applyFont="1" applyAlignment="1">
      <alignment horizontal="left"/>
    </xf>
    <xf numFmtId="0" fontId="60" fillId="0" borderId="0" xfId="0" quotePrefix="1" applyNumberFormat="1" applyFont="1" applyAlignment="1">
      <alignment horizontal="left" indent="2"/>
    </xf>
    <xf numFmtId="0" fontId="60" fillId="0" borderId="0" xfId="0" quotePrefix="1" applyNumberFormat="1" applyFont="1" applyAlignment="1">
      <alignment horizontal="left" indent="1"/>
    </xf>
    <xf numFmtId="43" fontId="31" fillId="0" borderId="0" xfId="0" quotePrefix="1" applyNumberFormat="1" applyFont="1" applyFill="1" applyAlignment="1"/>
    <xf numFmtId="0" fontId="17" fillId="0" borderId="0" xfId="0" applyNumberFormat="1" applyFont="1" applyFill="1" applyAlignment="1"/>
    <xf numFmtId="43" fontId="60" fillId="0" borderId="0" xfId="0" applyNumberFormat="1" applyFont="1" applyFill="1" applyBorder="1" applyAlignment="1">
      <alignment horizontal="left"/>
    </xf>
    <xf numFmtId="0" fontId="60" fillId="0" borderId="0" xfId="0" applyNumberFormat="1" applyFont="1" applyFill="1" applyBorder="1" applyAlignment="1">
      <alignment horizontal="right"/>
    </xf>
    <xf numFmtId="10" fontId="17" fillId="0" borderId="0" xfId="0" applyNumberFormat="1" applyFont="1" applyFill="1" applyBorder="1" applyAlignment="1"/>
    <xf numFmtId="10" fontId="32" fillId="0" borderId="0" xfId="0" applyNumberFormat="1" applyFont="1" applyFill="1" applyBorder="1" applyAlignment="1"/>
    <xf numFmtId="10" fontId="19" fillId="0" borderId="6" xfId="0" applyNumberFormat="1" applyFont="1" applyFill="1" applyBorder="1" applyAlignment="1"/>
    <xf numFmtId="0" fontId="19" fillId="0" borderId="6" xfId="0" applyNumberFormat="1" applyFont="1" applyFill="1" applyBorder="1" applyAlignment="1">
      <alignment horizontal="right"/>
    </xf>
    <xf numFmtId="10" fontId="17" fillId="0" borderId="0" xfId="0" applyNumberFormat="1" applyFont="1" applyFill="1" applyBorder="1" applyAlignment="1">
      <alignment horizontal="center"/>
    </xf>
    <xf numFmtId="43" fontId="17" fillId="0" borderId="0" xfId="0" applyNumberFormat="1" applyFont="1" applyFill="1" applyBorder="1" applyAlignment="1"/>
    <xf numFmtId="0" fontId="19" fillId="0" borderId="0" xfId="0" applyNumberFormat="1" applyFont="1" applyFill="1" applyAlignment="1"/>
    <xf numFmtId="0" fontId="60" fillId="0" borderId="8" xfId="0" applyNumberFormat="1" applyFont="1" applyFill="1" applyBorder="1" applyAlignment="1">
      <alignment horizontal="centerContinuous"/>
    </xf>
    <xf numFmtId="0" fontId="60" fillId="0" borderId="2" xfId="0" applyNumberFormat="1" applyFont="1" applyFill="1" applyBorder="1" applyAlignment="1">
      <alignment horizontal="centerContinuous"/>
    </xf>
    <xf numFmtId="0" fontId="60" fillId="0" borderId="4" xfId="0" applyNumberFormat="1" applyFont="1" applyFill="1" applyBorder="1" applyAlignment="1">
      <alignment horizontal="centerContinuous"/>
    </xf>
    <xf numFmtId="14" fontId="60" fillId="0" borderId="16" xfId="0" applyNumberFormat="1" applyFont="1" applyFill="1" applyBorder="1" applyAlignment="1"/>
    <xf numFmtId="14" fontId="60" fillId="0" borderId="10" xfId="0" applyNumberFormat="1" applyFont="1" applyFill="1" applyBorder="1" applyAlignment="1"/>
    <xf numFmtId="14" fontId="60" fillId="0" borderId="14" xfId="0" applyNumberFormat="1" applyFont="1" applyFill="1" applyBorder="1" applyAlignment="1"/>
    <xf numFmtId="14" fontId="60" fillId="0" borderId="15" xfId="0" applyNumberFormat="1" applyFont="1" applyFill="1" applyBorder="1" applyAlignment="1"/>
    <xf numFmtId="0" fontId="60" fillId="0" borderId="12" xfId="0" applyNumberFormat="1" applyFont="1" applyFill="1" applyBorder="1" applyAlignment="1"/>
    <xf numFmtId="0" fontId="60" fillId="0" borderId="7" xfId="0" applyNumberFormat="1" applyFont="1" applyFill="1" applyBorder="1" applyAlignment="1"/>
    <xf numFmtId="0" fontId="60" fillId="0" borderId="13" xfId="0" applyNumberFormat="1" applyFont="1" applyFill="1" applyBorder="1" applyAlignment="1"/>
    <xf numFmtId="0" fontId="60" fillId="0" borderId="10" xfId="0" applyNumberFormat="1" applyFont="1" applyFill="1" applyBorder="1" applyAlignment="1"/>
    <xf numFmtId="43" fontId="60" fillId="0" borderId="0" xfId="0" applyNumberFormat="1" applyFont="1" applyFill="1" applyAlignment="1"/>
    <xf numFmtId="165" fontId="60" fillId="0" borderId="14" xfId="0" applyNumberFormat="1" applyFont="1" applyFill="1" applyBorder="1" applyAlignment="1"/>
    <xf numFmtId="165" fontId="60" fillId="0" borderId="0" xfId="0" applyNumberFormat="1" applyFont="1" applyFill="1" applyBorder="1" applyAlignment="1"/>
    <xf numFmtId="165" fontId="60" fillId="0" borderId="15" xfId="0" applyNumberFormat="1" applyFont="1" applyFill="1" applyBorder="1" applyAlignment="1"/>
    <xf numFmtId="165" fontId="60" fillId="0" borderId="16" xfId="0" applyNumberFormat="1" applyFont="1" applyFill="1" applyBorder="1" applyAlignment="1"/>
    <xf numFmtId="165" fontId="26" fillId="0" borderId="16" xfId="0" applyNumberFormat="1" applyFont="1" applyFill="1" applyBorder="1" applyAlignment="1"/>
    <xf numFmtId="43" fontId="60" fillId="0" borderId="0" xfId="0" applyNumberFormat="1" applyFont="1" applyFill="1" applyBorder="1" applyAlignment="1"/>
    <xf numFmtId="43" fontId="60" fillId="0" borderId="16" xfId="0" applyNumberFormat="1" applyFont="1" applyFill="1" applyBorder="1" applyAlignment="1"/>
    <xf numFmtId="165" fontId="60" fillId="0" borderId="0" xfId="0" applyNumberFormat="1" applyFont="1" applyFill="1" applyAlignment="1"/>
    <xf numFmtId="43" fontId="60" fillId="0" borderId="11" xfId="0" applyNumberFormat="1" applyFont="1" applyFill="1" applyBorder="1" applyAlignment="1"/>
    <xf numFmtId="165" fontId="60" fillId="0" borderId="6" xfId="0" applyNumberFormat="1" applyFont="1" applyFill="1" applyBorder="1" applyAlignment="1"/>
    <xf numFmtId="165" fontId="60" fillId="0" borderId="18" xfId="0" applyNumberFormat="1" applyFont="1" applyFill="1" applyBorder="1" applyAlignment="1"/>
    <xf numFmtId="165" fontId="60" fillId="0" borderId="17" xfId="0" applyNumberFormat="1" applyFont="1" applyFill="1" applyBorder="1" applyAlignment="1"/>
    <xf numFmtId="165" fontId="26" fillId="0" borderId="11" xfId="0" applyNumberFormat="1" applyFont="1" applyFill="1" applyBorder="1" applyAlignment="1"/>
    <xf numFmtId="165" fontId="35" fillId="0" borderId="0" xfId="0" applyNumberFormat="1" applyFont="1" applyFill="1" applyAlignment="1"/>
    <xf numFmtId="10" fontId="3" fillId="0" borderId="0" xfId="0" applyNumberFormat="1" applyFont="1" applyFill="1" applyAlignment="1"/>
    <xf numFmtId="0" fontId="60" fillId="2" borderId="0" xfId="0" applyNumberFormat="1" applyFont="1" applyFill="1" applyAlignment="1">
      <alignment horizontal="center"/>
    </xf>
    <xf numFmtId="14" fontId="60" fillId="2" borderId="0" xfId="0" applyNumberFormat="1" applyFont="1" applyFill="1" applyAlignment="1"/>
    <xf numFmtId="165" fontId="17" fillId="2" borderId="0" xfId="0" applyNumberFormat="1" applyFont="1" applyFill="1" applyAlignment="1"/>
    <xf numFmtId="169" fontId="26" fillId="2" borderId="0" xfId="0" applyNumberFormat="1" applyFont="1" applyFill="1" applyBorder="1" applyAlignment="1"/>
    <xf numFmtId="43" fontId="17" fillId="2" borderId="0" xfId="0" applyNumberFormat="1" applyFont="1" applyFill="1" applyAlignment="1"/>
    <xf numFmtId="165" fontId="31" fillId="2" borderId="0" xfId="0" applyNumberFormat="1" applyFont="1" applyFill="1" applyAlignment="1"/>
    <xf numFmtId="0" fontId="26" fillId="2" borderId="0" xfId="0" applyNumberFormat="1" applyFont="1" applyFill="1" applyAlignment="1">
      <alignment horizontal="center"/>
    </xf>
    <xf numFmtId="14" fontId="26" fillId="2" borderId="0" xfId="0" applyNumberFormat="1" applyFont="1" applyFill="1" applyAlignment="1"/>
    <xf numFmtId="165" fontId="26" fillId="2" borderId="0" xfId="0" applyNumberFormat="1" applyFont="1" applyFill="1" applyAlignment="1"/>
    <xf numFmtId="43" fontId="26" fillId="2" borderId="0" xfId="0" applyNumberFormat="1" applyFont="1" applyFill="1" applyAlignment="1"/>
    <xf numFmtId="165" fontId="17" fillId="2" borderId="15" xfId="0" applyNumberFormat="1" applyFont="1" applyFill="1" applyBorder="1" applyAlignment="1"/>
    <xf numFmtId="170" fontId="60" fillId="2" borderId="16" xfId="0" applyNumberFormat="1" applyFont="1" applyFill="1" applyBorder="1" applyAlignment="1">
      <alignment horizontal="center"/>
    </xf>
    <xf numFmtId="43" fontId="17" fillId="2" borderId="14" xfId="0" quotePrefix="1" applyNumberFormat="1" applyFont="1" applyFill="1" applyBorder="1" applyAlignment="1">
      <alignment horizontal="right"/>
    </xf>
    <xf numFmtId="166" fontId="17" fillId="2" borderId="15" xfId="0" applyNumberFormat="1" applyFont="1" applyFill="1" applyBorder="1" applyAlignment="1">
      <alignment horizontal="center"/>
    </xf>
    <xf numFmtId="43" fontId="17" fillId="2" borderId="0" xfId="0" quotePrefix="1" applyNumberFormat="1" applyFont="1" applyFill="1" applyBorder="1" applyAlignment="1">
      <alignment horizontal="right"/>
    </xf>
    <xf numFmtId="41" fontId="17" fillId="2" borderId="15" xfId="0" applyNumberFormat="1" applyFont="1" applyFill="1" applyBorder="1" applyAlignment="1">
      <alignment horizontal="center"/>
    </xf>
    <xf numFmtId="166" fontId="60" fillId="2" borderId="16" xfId="0" applyNumberFormat="1" applyFont="1" applyFill="1" applyBorder="1" applyAlignment="1"/>
    <xf numFmtId="166" fontId="17" fillId="2" borderId="15" xfId="0" applyNumberFormat="1" applyFont="1" applyFill="1" applyBorder="1" applyAlignment="1"/>
    <xf numFmtId="6" fontId="49" fillId="2" borderId="16" xfId="0" applyNumberFormat="1" applyFont="1" applyFill="1" applyBorder="1" applyAlignment="1"/>
    <xf numFmtId="3" fontId="49" fillId="2" borderId="16" xfId="0" applyNumberFormat="1" applyFont="1" applyFill="1" applyBorder="1" applyAlignment="1"/>
    <xf numFmtId="0" fontId="0" fillId="0" borderId="0" xfId="0" applyNumberFormat="1" applyFont="1" applyFill="1" applyAlignment="1"/>
    <xf numFmtId="43" fontId="17" fillId="0" borderId="0" xfId="0" quotePrefix="1" applyNumberFormat="1" applyFont="1" applyFill="1" applyAlignment="1">
      <alignment horizontal="right"/>
    </xf>
    <xf numFmtId="166" fontId="17" fillId="0" borderId="0" xfId="0" applyNumberFormat="1" applyFont="1" applyFill="1" applyAlignment="1"/>
    <xf numFmtId="165" fontId="3" fillId="0" borderId="0" xfId="0" applyNumberFormat="1" applyFont="1" applyFill="1" applyAlignment="1"/>
    <xf numFmtId="43" fontId="3" fillId="0" borderId="0" xfId="0" applyNumberFormat="1" applyFont="1" applyFill="1" applyAlignment="1"/>
    <xf numFmtId="43" fontId="53" fillId="0" borderId="0" xfId="0" applyNumberFormat="1" applyFont="1" applyAlignment="1"/>
    <xf numFmtId="41" fontId="26" fillId="2" borderId="14" xfId="0" quotePrefix="1" applyNumberFormat="1" applyFont="1" applyFill="1" applyBorder="1" applyAlignment="1">
      <alignment horizontal="right"/>
    </xf>
    <xf numFmtId="170" fontId="60" fillId="0" borderId="0" xfId="0" applyNumberFormat="1" applyFont="1" applyBorder="1" applyAlignment="1">
      <alignment horizontal="center"/>
    </xf>
    <xf numFmtId="166" fontId="60" fillId="0" borderId="0" xfId="0" applyNumberFormat="1" applyFont="1" applyFill="1" applyBorder="1" applyAlignment="1"/>
    <xf numFmtId="166" fontId="60" fillId="0" borderId="15" xfId="0" applyNumberFormat="1" applyFont="1" applyFill="1" applyBorder="1" applyAlignment="1"/>
    <xf numFmtId="14" fontId="26" fillId="0" borderId="0" xfId="0" applyNumberFormat="1" applyFont="1" applyFill="1" applyAlignment="1"/>
    <xf numFmtId="0" fontId="60" fillId="0" borderId="15" xfId="0" applyNumberFormat="1" applyFont="1" applyBorder="1" applyAlignment="1"/>
    <xf numFmtId="43" fontId="17" fillId="0" borderId="6" xfId="0" applyNumberFormat="1" applyFont="1" applyFill="1" applyBorder="1" applyAlignment="1">
      <alignment horizontal="left"/>
    </xf>
    <xf numFmtId="166" fontId="17" fillId="0" borderId="6" xfId="0" applyNumberFormat="1" applyFont="1" applyFill="1" applyBorder="1" applyAlignment="1"/>
    <xf numFmtId="166" fontId="60" fillId="8" borderId="6" xfId="0" applyNumberFormat="1" applyFont="1" applyFill="1" applyBorder="1" applyAlignment="1"/>
    <xf numFmtId="0" fontId="60" fillId="0" borderId="18" xfId="0" applyNumberFormat="1" applyFont="1" applyFill="1" applyBorder="1" applyAlignment="1"/>
    <xf numFmtId="166" fontId="50" fillId="0" borderId="43" xfId="0" applyNumberFormat="1" applyFont="1" applyFill="1" applyBorder="1" applyAlignment="1"/>
    <xf numFmtId="0" fontId="60" fillId="0" borderId="7" xfId="0" applyNumberFormat="1" applyFont="1" applyBorder="1" applyAlignment="1">
      <alignment horizontal="center"/>
    </xf>
    <xf numFmtId="165" fontId="17" fillId="2" borderId="0" xfId="0" applyNumberFormat="1" applyFont="1" applyFill="1" applyBorder="1" applyAlignment="1"/>
    <xf numFmtId="165" fontId="17" fillId="0" borderId="0" xfId="0" applyNumberFormat="1" applyFont="1" applyBorder="1" applyAlignment="1"/>
    <xf numFmtId="165" fontId="17" fillId="0" borderId="0" xfId="0" applyNumberFormat="1" applyFont="1" applyFill="1" applyBorder="1" applyAlignment="1"/>
    <xf numFmtId="165" fontId="17" fillId="0" borderId="6" xfId="0" applyNumberFormat="1" applyFont="1" applyFill="1" applyBorder="1" applyAlignment="1"/>
    <xf numFmtId="0" fontId="0" fillId="2" borderId="11" xfId="0" applyNumberFormat="1" applyFill="1" applyBorder="1" applyAlignment="1">
      <alignment horizontal="center"/>
    </xf>
    <xf numFmtId="0" fontId="54" fillId="2" borderId="4" xfId="0" applyNumberFormat="1" applyFont="1" applyFill="1" applyBorder="1" applyAlignment="1">
      <alignment horizontal="center"/>
    </xf>
    <xf numFmtId="0" fontId="54" fillId="2" borderId="10" xfId="0" applyNumberFormat="1" applyFont="1" applyFill="1" applyBorder="1" applyAlignment="1">
      <alignment horizontal="center"/>
    </xf>
    <xf numFmtId="166" fontId="54" fillId="2" borderId="16" xfId="0" applyNumberFormat="1" applyFont="1" applyFill="1" applyBorder="1" applyAlignment="1"/>
    <xf numFmtId="165" fontId="19" fillId="0" borderId="0" xfId="0" applyNumberFormat="1" applyFont="1" applyFill="1" applyAlignment="1">
      <alignment horizontal="left"/>
    </xf>
    <xf numFmtId="17" fontId="8" fillId="0" borderId="6" xfId="0" applyNumberFormat="1" applyFont="1" applyFill="1" applyBorder="1" applyAlignment="1">
      <alignment horizontal="center"/>
    </xf>
    <xf numFmtId="166" fontId="26" fillId="2" borderId="15" xfId="0" applyNumberFormat="1" applyFont="1" applyFill="1" applyBorder="1" applyAlignment="1">
      <alignment horizontal="center"/>
    </xf>
    <xf numFmtId="165" fontId="26" fillId="2" borderId="15" xfId="0" applyNumberFormat="1" applyFont="1" applyFill="1" applyBorder="1" applyAlignment="1"/>
    <xf numFmtId="165" fontId="3" fillId="0" borderId="0" xfId="0" applyNumberFormat="1" applyFont="1" applyFill="1" applyBorder="1" applyAlignment="1"/>
    <xf numFmtId="0" fontId="3" fillId="0" borderId="0" xfId="0" applyNumberFormat="1" applyFont="1" applyFill="1" applyAlignment="1"/>
    <xf numFmtId="37" fontId="60" fillId="2" borderId="16" xfId="0" applyNumberFormat="1" applyFont="1" applyFill="1" applyBorder="1" applyAlignment="1"/>
    <xf numFmtId="165" fontId="17" fillId="2" borderId="14" xfId="0" quotePrefix="1" applyNumberFormat="1" applyFont="1" applyFill="1" applyBorder="1" applyAlignment="1">
      <alignment horizontal="right"/>
    </xf>
    <xf numFmtId="0" fontId="60" fillId="0" borderId="12" xfId="0" applyNumberFormat="1" applyFont="1" applyFill="1" applyBorder="1" applyAlignment="1">
      <alignment horizontal="center"/>
    </xf>
    <xf numFmtId="0" fontId="49" fillId="0" borderId="4" xfId="0" applyNumberFormat="1" applyFont="1" applyFill="1" applyBorder="1" applyAlignment="1">
      <alignment horizontal="center" vertical="top" wrapText="1"/>
    </xf>
    <xf numFmtId="0" fontId="49" fillId="0" borderId="2" xfId="0" applyNumberFormat="1" applyFont="1" applyFill="1" applyBorder="1" applyAlignment="1">
      <alignment horizontal="center" vertical="top" wrapText="1"/>
    </xf>
    <xf numFmtId="0" fontId="49" fillId="0" borderId="8" xfId="0" applyNumberFormat="1" applyFont="1" applyFill="1" applyBorder="1" applyAlignment="1">
      <alignment horizontal="centerContinuous" vertical="top"/>
    </xf>
    <xf numFmtId="0" fontId="49" fillId="0" borderId="9" xfId="0" applyNumberFormat="1" applyFont="1" applyFill="1" applyBorder="1" applyAlignment="1">
      <alignment horizontal="centerContinuous" vertical="top"/>
    </xf>
    <xf numFmtId="0" fontId="49" fillId="0" borderId="2" xfId="0" applyNumberFormat="1" applyFont="1" applyFill="1" applyBorder="1" applyAlignment="1">
      <alignment horizontal="centerContinuous" vertical="top"/>
    </xf>
    <xf numFmtId="0" fontId="49" fillId="0" borderId="9" xfId="0" applyNumberFormat="1" applyFont="1" applyFill="1" applyBorder="1" applyAlignment="1">
      <alignment horizontal="center" vertical="top"/>
    </xf>
    <xf numFmtId="0" fontId="49" fillId="0" borderId="4" xfId="0" applyNumberFormat="1" applyFont="1" applyFill="1" applyBorder="1" applyAlignment="1">
      <alignment horizontal="centerContinuous" vertical="top"/>
    </xf>
    <xf numFmtId="0" fontId="49" fillId="0" borderId="0" xfId="0" applyNumberFormat="1" applyFont="1" applyFill="1" applyAlignment="1"/>
    <xf numFmtId="0" fontId="49" fillId="0" borderId="8" xfId="0" applyNumberFormat="1" applyFont="1" applyFill="1" applyBorder="1" applyAlignment="1">
      <alignment horizontal="centerContinuous" vertical="top" wrapText="1"/>
    </xf>
    <xf numFmtId="0" fontId="49" fillId="0" borderId="9" xfId="0" applyNumberFormat="1" applyFont="1" applyFill="1" applyBorder="1" applyAlignment="1">
      <alignment horizontal="center" vertical="top" wrapText="1"/>
    </xf>
    <xf numFmtId="0" fontId="49" fillId="0" borderId="12" xfId="0" applyNumberFormat="1" applyFont="1" applyFill="1" applyBorder="1" applyAlignment="1">
      <alignment horizontal="center" vertical="top" wrapText="1"/>
    </xf>
    <xf numFmtId="0" fontId="49" fillId="0" borderId="7" xfId="0" applyNumberFormat="1" applyFont="1" applyFill="1" applyBorder="1" applyAlignment="1">
      <alignment horizontal="center" vertical="top" wrapText="1"/>
    </xf>
    <xf numFmtId="0" fontId="49" fillId="0" borderId="13" xfId="0" applyNumberFormat="1" applyFont="1" applyFill="1" applyBorder="1" applyAlignment="1">
      <alignment horizontal="center" vertical="top" wrapText="1"/>
    </xf>
    <xf numFmtId="0" fontId="49" fillId="0" borderId="11" xfId="0" applyNumberFormat="1" applyFont="1" applyFill="1" applyBorder="1" applyAlignment="1">
      <alignment horizontal="center" vertical="top" wrapText="1"/>
    </xf>
    <xf numFmtId="14" fontId="60" fillId="7" borderId="0" xfId="0" applyNumberFormat="1" applyFont="1" applyFill="1" applyAlignment="1"/>
    <xf numFmtId="165" fontId="17" fillId="7" borderId="0" xfId="0" applyNumberFormat="1" applyFont="1" applyFill="1" applyAlignment="1"/>
    <xf numFmtId="169" fontId="26" fillId="7" borderId="0" xfId="0" applyNumberFormat="1" applyFont="1" applyFill="1" applyBorder="1" applyAlignment="1"/>
    <xf numFmtId="43" fontId="17" fillId="7" borderId="0" xfId="0" applyNumberFormat="1" applyFont="1" applyFill="1" applyAlignment="1"/>
    <xf numFmtId="165" fontId="31" fillId="7" borderId="0" xfId="0" applyNumberFormat="1" applyFont="1" applyFill="1" applyAlignment="1"/>
    <xf numFmtId="165" fontId="17" fillId="0" borderId="5" xfId="0" applyNumberFormat="1" applyFont="1" applyFill="1" applyBorder="1" applyAlignment="1"/>
    <xf numFmtId="165" fontId="56" fillId="0" borderId="5" xfId="0" applyNumberFormat="1" applyFont="1" applyFill="1" applyBorder="1" applyAlignment="1"/>
    <xf numFmtId="14" fontId="60" fillId="0" borderId="0" xfId="0" applyNumberFormat="1" applyFont="1" applyBorder="1" applyAlignment="1"/>
    <xf numFmtId="14" fontId="60" fillId="0" borderId="6" xfId="0" applyNumberFormat="1" applyFont="1" applyBorder="1" applyAlignment="1"/>
    <xf numFmtId="165" fontId="17" fillId="0" borderId="17" xfId="0" applyNumberFormat="1" applyFont="1" applyFill="1" applyBorder="1" applyAlignment="1"/>
    <xf numFmtId="166" fontId="27" fillId="6" borderId="0" xfId="0" applyNumberFormat="1" applyFont="1" applyFill="1" applyBorder="1" applyAlignment="1"/>
    <xf numFmtId="0" fontId="27" fillId="6" borderId="14" xfId="0" applyNumberFormat="1" applyFont="1" applyFill="1" applyBorder="1" applyAlignment="1">
      <alignment horizontal="center"/>
    </xf>
    <xf numFmtId="0" fontId="27" fillId="6" borderId="0" xfId="0" applyNumberFormat="1" applyFont="1" applyFill="1" applyBorder="1" applyAlignment="1">
      <alignment horizontal="center"/>
    </xf>
    <xf numFmtId="166" fontId="27" fillId="6" borderId="14" xfId="0" applyNumberFormat="1" applyFont="1" applyFill="1" applyBorder="1" applyAlignment="1"/>
    <xf numFmtId="41" fontId="60" fillId="2" borderId="16" xfId="0" applyNumberFormat="1" applyFont="1" applyFill="1" applyBorder="1" applyAlignment="1"/>
    <xf numFmtId="43" fontId="57" fillId="0" borderId="0" xfId="0" applyNumberFormat="1" applyFont="1" applyAlignment="1"/>
    <xf numFmtId="38" fontId="3" fillId="0" borderId="0" xfId="0" applyNumberFormat="1" applyFont="1" applyFill="1" applyAlignment="1"/>
    <xf numFmtId="38" fontId="3" fillId="0" borderId="0" xfId="0" applyNumberFormat="1" applyFont="1" applyFill="1" applyBorder="1" applyAlignment="1"/>
    <xf numFmtId="0" fontId="36" fillId="0" borderId="23" xfId="0" applyNumberFormat="1" applyFont="1" applyBorder="1" applyAlignment="1">
      <alignment horizontal="justify"/>
    </xf>
    <xf numFmtId="0" fontId="36" fillId="0" borderId="20" xfId="0" applyNumberFormat="1" applyFont="1" applyBorder="1" applyAlignment="1">
      <alignment horizontal="justify"/>
    </xf>
    <xf numFmtId="0" fontId="36" fillId="4" borderId="20" xfId="0" applyNumberFormat="1" applyFont="1" applyFill="1" applyBorder="1" applyAlignment="1">
      <alignment horizontal="justify"/>
    </xf>
    <xf numFmtId="0" fontId="3" fillId="0" borderId="20" xfId="0" applyNumberFormat="1" applyFont="1" applyBorder="1" applyAlignment="1"/>
    <xf numFmtId="0" fontId="3" fillId="3" borderId="20" xfId="0" applyNumberFormat="1" applyFont="1" applyFill="1" applyBorder="1" applyAlignment="1"/>
    <xf numFmtId="169" fontId="3" fillId="3" borderId="20" xfId="0" applyNumberFormat="1" applyFont="1" applyFill="1" applyBorder="1" applyAlignment="1"/>
    <xf numFmtId="39" fontId="3" fillId="3" borderId="20" xfId="0" applyNumberFormat="1" applyFont="1" applyFill="1" applyBorder="1" applyAlignment="1"/>
    <xf numFmtId="0" fontId="3" fillId="3" borderId="21" xfId="0" applyNumberFormat="1" applyFont="1" applyFill="1" applyBorder="1" applyAlignment="1"/>
    <xf numFmtId="0" fontId="3" fillId="0" borderId="19" xfId="0" applyNumberFormat="1" applyFont="1" applyBorder="1" applyAlignment="1"/>
    <xf numFmtId="0" fontId="3" fillId="0" borderId="0" xfId="0" applyNumberFormat="1" applyFont="1" applyBorder="1" applyAlignment="1"/>
    <xf numFmtId="0" fontId="3" fillId="4" borderId="0" xfId="0" applyNumberFormat="1" applyFont="1" applyFill="1" applyBorder="1" applyAlignment="1"/>
    <xf numFmtId="39" fontId="3" fillId="3" borderId="0" xfId="0" applyNumberFormat="1" applyFont="1" applyFill="1" applyBorder="1" applyAlignment="1"/>
    <xf numFmtId="169" fontId="3" fillId="3" borderId="0" xfId="0" applyNumberFormat="1" applyFont="1" applyFill="1" applyBorder="1" applyAlignment="1"/>
    <xf numFmtId="0" fontId="3" fillId="3" borderId="24" xfId="0" applyNumberFormat="1" applyFont="1" applyFill="1" applyBorder="1" applyAlignment="1"/>
    <xf numFmtId="0" fontId="38" fillId="0" borderId="23" xfId="0" applyNumberFormat="1" applyFont="1" applyBorder="1" applyAlignment="1">
      <alignment horizontal="left"/>
    </xf>
    <xf numFmtId="0" fontId="38" fillId="0" borderId="20" xfId="0" applyNumberFormat="1" applyFont="1" applyBorder="1" applyAlignment="1">
      <alignment horizontal="left"/>
    </xf>
    <xf numFmtId="0" fontId="38" fillId="4" borderId="20" xfId="0" applyNumberFormat="1" applyFont="1" applyFill="1" applyBorder="1" applyAlignment="1">
      <alignment horizontal="left"/>
    </xf>
    <xf numFmtId="0" fontId="39" fillId="3" borderId="0" xfId="0" applyNumberFormat="1" applyFont="1" applyFill="1" applyBorder="1" applyAlignment="1">
      <alignment horizontal="center"/>
    </xf>
    <xf numFmtId="0" fontId="40" fillId="0" borderId="19" xfId="0" applyNumberFormat="1" applyFont="1" applyBorder="1" applyAlignment="1">
      <alignment horizontal="left"/>
    </xf>
    <xf numFmtId="0" fontId="13" fillId="0" borderId="0" xfId="0" applyNumberFormat="1" applyFont="1" applyBorder="1" applyAlignment="1">
      <alignment horizontal="left"/>
    </xf>
    <xf numFmtId="0" fontId="13" fillId="4" borderId="0" xfId="0" applyNumberFormat="1" applyFont="1" applyFill="1" applyBorder="1" applyAlignment="1">
      <alignment horizontal="left"/>
    </xf>
    <xf numFmtId="0" fontId="41" fillId="0" borderId="19" xfId="0" applyNumberFormat="1" applyFont="1" applyBorder="1" applyAlignment="1">
      <alignment horizontal="left"/>
    </xf>
    <xf numFmtId="0" fontId="41" fillId="0" borderId="0" xfId="0" applyNumberFormat="1" applyFont="1" applyBorder="1" applyAlignment="1">
      <alignment horizontal="left"/>
    </xf>
    <xf numFmtId="0" fontId="41" fillId="4" borderId="0" xfId="0" applyNumberFormat="1" applyFont="1" applyFill="1" applyBorder="1" applyAlignment="1">
      <alignment horizontal="left"/>
    </xf>
    <xf numFmtId="0" fontId="3" fillId="3" borderId="0" xfId="0" applyNumberFormat="1" applyFont="1" applyFill="1" applyBorder="1" applyAlignment="1"/>
    <xf numFmtId="0" fontId="43" fillId="3" borderId="24" xfId="0" applyNumberFormat="1" applyFont="1" applyFill="1" applyBorder="1" applyAlignment="1">
      <alignment horizontal="center"/>
    </xf>
    <xf numFmtId="0" fontId="7" fillId="0" borderId="19" xfId="0" applyNumberFormat="1" applyFont="1" applyBorder="1" applyAlignment="1"/>
    <xf numFmtId="44" fontId="7" fillId="0" borderId="19" xfId="0" applyNumberFormat="1" applyFont="1" applyBorder="1" applyAlignment="1">
      <alignment wrapText="1"/>
    </xf>
    <xf numFmtId="44" fontId="7" fillId="0" borderId="0" xfId="0" applyNumberFormat="1" applyFont="1" applyBorder="1" applyAlignment="1">
      <alignment wrapText="1"/>
    </xf>
    <xf numFmtId="44" fontId="7" fillId="4" borderId="0" xfId="0" applyNumberFormat="1" applyFont="1" applyFill="1" applyBorder="1" applyAlignment="1">
      <alignment wrapText="1"/>
    </xf>
    <xf numFmtId="44" fontId="7" fillId="0" borderId="19" xfId="0" applyNumberFormat="1" applyFont="1" applyBorder="1" applyAlignment="1"/>
    <xf numFmtId="39" fontId="7" fillId="3" borderId="0" xfId="0" applyNumberFormat="1" applyFont="1" applyFill="1" applyBorder="1" applyAlignment="1"/>
    <xf numFmtId="39" fontId="7" fillId="3" borderId="0" xfId="0" applyNumberFormat="1" applyFont="1" applyFill="1" applyBorder="1" applyAlignment="1">
      <alignment horizontal="center"/>
    </xf>
    <xf numFmtId="169" fontId="7" fillId="3" borderId="0" xfId="0" applyNumberFormat="1" applyFont="1" applyFill="1" applyBorder="1" applyAlignment="1">
      <alignment horizontal="center"/>
    </xf>
    <xf numFmtId="43" fontId="7" fillId="3" borderId="24" xfId="0" applyNumberFormat="1" applyFont="1" applyFill="1" applyBorder="1" applyAlignment="1"/>
    <xf numFmtId="0" fontId="3" fillId="0" borderId="0" xfId="0" applyNumberFormat="1" applyFont="1" applyAlignment="1"/>
    <xf numFmtId="165" fontId="7" fillId="0" borderId="0" xfId="0" applyNumberFormat="1" applyFont="1" applyBorder="1" applyAlignment="1">
      <alignment wrapText="1"/>
    </xf>
    <xf numFmtId="43" fontId="7" fillId="0" borderId="0" xfId="0" applyNumberFormat="1" applyFont="1" applyBorder="1" applyAlignment="1"/>
    <xf numFmtId="39" fontId="3" fillId="3" borderId="0" xfId="0" applyNumberFormat="1" applyFont="1" applyFill="1" applyBorder="1" applyAlignment="1">
      <alignment horizontal="center"/>
    </xf>
    <xf numFmtId="169" fontId="3" fillId="3" borderId="0" xfId="0" applyNumberFormat="1" applyFont="1" applyFill="1" applyBorder="1" applyAlignment="1">
      <alignment horizontal="center"/>
    </xf>
    <xf numFmtId="44" fontId="3" fillId="0" borderId="44" xfId="0" applyNumberFormat="1" applyFont="1" applyBorder="1" applyAlignment="1">
      <alignment horizontal="center"/>
    </xf>
    <xf numFmtId="44" fontId="3" fillId="0" borderId="6" xfId="0" applyNumberFormat="1" applyFont="1" applyBorder="1" applyAlignment="1">
      <alignment horizontal="center" wrapText="1"/>
    </xf>
    <xf numFmtId="44" fontId="3" fillId="4" borderId="6" xfId="0" applyNumberFormat="1" applyFont="1" applyFill="1" applyBorder="1" applyAlignment="1">
      <alignment horizontal="center"/>
    </xf>
    <xf numFmtId="44" fontId="3" fillId="4" borderId="6" xfId="0" applyNumberFormat="1" applyFont="1" applyFill="1" applyBorder="1" applyAlignment="1">
      <alignment horizontal="center" wrapText="1"/>
    </xf>
    <xf numFmtId="43" fontId="3" fillId="0" borderId="6" xfId="0" applyNumberFormat="1" applyFont="1" applyBorder="1" applyAlignment="1">
      <alignment horizontal="center"/>
    </xf>
    <xf numFmtId="39" fontId="3" fillId="3" borderId="6" xfId="0" applyNumberFormat="1" applyFont="1" applyFill="1" applyBorder="1" applyAlignment="1">
      <alignment horizontal="center" wrapText="1"/>
    </xf>
    <xf numFmtId="169" fontId="3" fillId="3" borderId="6" xfId="0" applyNumberFormat="1" applyFont="1" applyFill="1" applyBorder="1" applyAlignment="1">
      <alignment horizontal="center" wrapText="1"/>
    </xf>
    <xf numFmtId="39" fontId="3" fillId="3" borderId="45" xfId="0" applyNumberFormat="1" applyFont="1" applyFill="1" applyBorder="1" applyAlignment="1">
      <alignment horizontal="center" wrapText="1"/>
    </xf>
    <xf numFmtId="17" fontId="3" fillId="0" borderId="19" xfId="0" quotePrefix="1" applyNumberFormat="1" applyFont="1" applyBorder="1" applyAlignment="1">
      <alignment horizontal="left"/>
    </xf>
    <xf numFmtId="1" fontId="3" fillId="0" borderId="0" xfId="0" quotePrefix="1" applyNumberFormat="1" applyFont="1" applyBorder="1" applyAlignment="1">
      <alignment horizontal="center"/>
    </xf>
    <xf numFmtId="17" fontId="3" fillId="4" borderId="0" xfId="0" applyNumberFormat="1" applyFont="1" applyFill="1" applyBorder="1" applyAlignment="1">
      <alignment horizontal="left"/>
    </xf>
    <xf numFmtId="170" fontId="3" fillId="4" borderId="0" xfId="0" applyNumberFormat="1" applyFont="1" applyFill="1" applyBorder="1" applyAlignment="1">
      <alignment horizontal="center"/>
    </xf>
    <xf numFmtId="43" fontId="3" fillId="0" borderId="0" xfId="0" applyNumberFormat="1" applyFont="1" applyFill="1" applyBorder="1" applyAlignment="1"/>
    <xf numFmtId="10" fontId="3" fillId="3" borderId="0" xfId="0" applyNumberFormat="1" applyFont="1" applyFill="1" applyBorder="1" applyAlignment="1"/>
    <xf numFmtId="39" fontId="3" fillId="3" borderId="0" xfId="0" applyNumberFormat="1" applyFont="1" applyFill="1" applyBorder="1" applyAlignment="1"/>
    <xf numFmtId="43" fontId="3" fillId="3" borderId="24" xfId="0" applyNumberFormat="1" applyFont="1" applyFill="1" applyBorder="1" applyAlignment="1">
      <alignment horizontal="center"/>
    </xf>
    <xf numFmtId="17" fontId="3" fillId="4" borderId="0" xfId="0" applyNumberFormat="1" applyFont="1" applyFill="1" applyBorder="1" applyAlignment="1">
      <alignment horizontal="left"/>
    </xf>
    <xf numFmtId="1" fontId="3" fillId="4" borderId="0" xfId="0" applyNumberFormat="1" applyFont="1" applyFill="1" applyBorder="1" applyAlignment="1">
      <alignment horizontal="center"/>
    </xf>
    <xf numFmtId="43" fontId="14" fillId="0" borderId="0" xfId="0" applyNumberFormat="1" applyFont="1" applyBorder="1" applyAlignment="1"/>
    <xf numFmtId="39" fontId="3" fillId="3" borderId="0" xfId="0" applyNumberFormat="1" applyFont="1" applyFill="1" applyBorder="1" applyAlignment="1">
      <alignment horizontal="center" wrapText="1"/>
    </xf>
    <xf numFmtId="39" fontId="3" fillId="3" borderId="24" xfId="0" applyNumberFormat="1" applyFont="1" applyFill="1" applyBorder="1" applyAlignment="1">
      <alignment horizontal="center" wrapText="1"/>
    </xf>
    <xf numFmtId="43" fontId="3" fillId="0" borderId="0" xfId="0" applyNumberFormat="1" applyFont="1" applyBorder="1" applyAlignment="1"/>
    <xf numFmtId="39" fontId="14" fillId="3" borderId="0" xfId="0" applyNumberFormat="1" applyFont="1" applyFill="1" applyBorder="1" applyAlignment="1"/>
    <xf numFmtId="43" fontId="3" fillId="0" borderId="6" xfId="0" applyNumberFormat="1" applyFont="1" applyBorder="1" applyAlignment="1"/>
    <xf numFmtId="39" fontId="3" fillId="3" borderId="6" xfId="0" applyNumberFormat="1" applyFont="1" applyFill="1" applyBorder="1" applyAlignment="1"/>
    <xf numFmtId="169" fontId="3" fillId="3" borderId="6" xfId="0" applyNumberFormat="1" applyFont="1" applyFill="1" applyBorder="1" applyAlignment="1"/>
    <xf numFmtId="39" fontId="14" fillId="3" borderId="6" xfId="0" applyNumberFormat="1" applyFont="1" applyFill="1" applyBorder="1" applyAlignment="1"/>
    <xf numFmtId="43" fontId="3" fillId="3" borderId="45" xfId="0" applyNumberFormat="1" applyFont="1" applyFill="1" applyBorder="1" applyAlignment="1">
      <alignment horizontal="center"/>
    </xf>
    <xf numFmtId="17" fontId="7" fillId="0" borderId="5" xfId="0" applyNumberFormat="1" applyFont="1" applyFill="1" applyBorder="1" applyAlignment="1">
      <alignment horizontal="left"/>
    </xf>
    <xf numFmtId="43" fontId="44" fillId="0" borderId="0" xfId="0" applyNumberFormat="1" applyFont="1" applyBorder="1" applyAlignment="1"/>
    <xf numFmtId="43" fontId="7" fillId="3" borderId="46" xfId="0" applyNumberFormat="1" applyFont="1" applyFill="1" applyBorder="1" applyAlignment="1">
      <alignment horizontal="center"/>
    </xf>
    <xf numFmtId="17" fontId="7" fillId="0" borderId="0" xfId="0" applyNumberFormat="1" applyFont="1" applyFill="1" applyBorder="1" applyAlignment="1">
      <alignment horizontal="left"/>
    </xf>
    <xf numFmtId="43" fontId="7" fillId="3" borderId="24" xfId="0" applyNumberFormat="1" applyFont="1" applyFill="1" applyBorder="1" applyAlignment="1">
      <alignment horizontal="center"/>
    </xf>
    <xf numFmtId="43" fontId="3" fillId="0" borderId="0" xfId="0" applyNumberFormat="1" applyFont="1" applyAlignment="1"/>
    <xf numFmtId="43" fontId="7" fillId="3" borderId="32" xfId="0" applyNumberFormat="1" applyFont="1" applyFill="1" applyBorder="1" applyAlignment="1">
      <alignment horizontal="center"/>
    </xf>
    <xf numFmtId="43" fontId="3" fillId="0" borderId="2" xfId="0" applyNumberFormat="1" applyFont="1" applyBorder="1" applyAlignment="1"/>
    <xf numFmtId="43" fontId="3" fillId="0" borderId="0" xfId="0" applyNumberFormat="1" applyFont="1" applyBorder="1" applyAlignment="1"/>
    <xf numFmtId="39" fontId="14" fillId="3" borderId="0" xfId="0" applyNumberFormat="1" applyFont="1" applyFill="1" applyBorder="1" applyAlignment="1"/>
    <xf numFmtId="43" fontId="14" fillId="0" borderId="0" xfId="0" applyNumberFormat="1" applyFont="1" applyBorder="1" applyAlignment="1"/>
    <xf numFmtId="43" fontId="3" fillId="0" borderId="6" xfId="0" applyNumberFormat="1" applyFont="1" applyBorder="1" applyAlignment="1"/>
    <xf numFmtId="39" fontId="14" fillId="3" borderId="6" xfId="0" applyNumberFormat="1" applyFont="1" applyFill="1" applyBorder="1" applyAlignment="1"/>
    <xf numFmtId="43" fontId="44" fillId="0" borderId="0" xfId="0" applyNumberFormat="1" applyFont="1" applyBorder="1" applyAlignment="1"/>
    <xf numFmtId="43" fontId="14" fillId="0" borderId="0" xfId="0" applyNumberFormat="1" applyFont="1" applyFill="1" applyBorder="1" applyAlignment="1"/>
    <xf numFmtId="44" fontId="3" fillId="0" borderId="0" xfId="0" applyNumberFormat="1" applyFont="1" applyBorder="1" applyAlignment="1"/>
    <xf numFmtId="44" fontId="3" fillId="4" borderId="0" xfId="0" applyNumberFormat="1" applyFont="1" applyFill="1" applyBorder="1" applyAlignment="1"/>
    <xf numFmtId="44" fontId="3" fillId="4" borderId="0" xfId="0" applyNumberFormat="1" applyFont="1" applyFill="1" applyBorder="1" applyAlignment="1"/>
    <xf numFmtId="43" fontId="3" fillId="0" borderId="2" xfId="0" applyNumberFormat="1" applyFont="1" applyBorder="1" applyAlignment="1"/>
    <xf numFmtId="169" fontId="3" fillId="3" borderId="0" xfId="0" applyNumberFormat="1" applyFont="1" applyFill="1" applyBorder="1" applyAlignment="1"/>
    <xf numFmtId="43" fontId="3" fillId="3" borderId="24" xfId="0" applyNumberFormat="1" applyFont="1" applyFill="1" applyBorder="1" applyAlignment="1"/>
    <xf numFmtId="17" fontId="3" fillId="0" borderId="0" xfId="0" quotePrefix="1" applyNumberFormat="1" applyFont="1" applyBorder="1" applyAlignment="1">
      <alignment horizontal="left"/>
    </xf>
    <xf numFmtId="168" fontId="3" fillId="3" borderId="0" xfId="0" applyNumberFormat="1" applyFont="1" applyFill="1" applyBorder="1" applyAlignment="1"/>
    <xf numFmtId="168" fontId="3" fillId="3" borderId="6" xfId="0" applyNumberFormat="1" applyFont="1" applyFill="1" applyBorder="1" applyAlignment="1"/>
    <xf numFmtId="0" fontId="3" fillId="0" borderId="0" xfId="0" applyNumberFormat="1" applyFont="1" applyFill="1" applyAlignment="1"/>
    <xf numFmtId="39" fontId="3" fillId="0" borderId="0" xfId="0" applyNumberFormat="1" applyFont="1" applyFill="1" applyAlignment="1"/>
    <xf numFmtId="169" fontId="3" fillId="0" borderId="0" xfId="0" applyNumberFormat="1" applyFont="1" applyFill="1" applyAlignment="1"/>
    <xf numFmtId="169" fontId="3" fillId="3" borderId="0" xfId="0" applyNumberFormat="1" applyFont="1" applyFill="1" applyBorder="1" applyAlignment="1">
      <alignment horizontal="center" wrapText="1"/>
    </xf>
    <xf numFmtId="43" fontId="22" fillId="0" borderId="0" xfId="0" applyNumberFormat="1" applyFont="1" applyBorder="1" applyAlignment="1">
      <alignment shrinkToFit="1"/>
    </xf>
    <xf numFmtId="0" fontId="42" fillId="0" borderId="0" xfId="0" applyNumberFormat="1" applyFont="1" applyBorder="1" applyAlignment="1"/>
    <xf numFmtId="169" fontId="7" fillId="0" borderId="0" xfId="0" applyNumberFormat="1" applyFont="1" applyFill="1" applyBorder="1" applyAlignment="1"/>
    <xf numFmtId="17" fontId="7" fillId="0" borderId="5" xfId="0" quotePrefix="1" applyNumberFormat="1" applyFont="1" applyFill="1" applyBorder="1" applyAlignment="1">
      <alignment horizontal="left"/>
    </xf>
    <xf numFmtId="0" fontId="37" fillId="0" borderId="19" xfId="0" quotePrefix="1" applyNumberFormat="1" applyFont="1" applyBorder="1" applyAlignment="1"/>
    <xf numFmtId="0" fontId="37" fillId="0" borderId="0" xfId="0" applyNumberFormat="1" applyFont="1" applyBorder="1" applyAlignment="1"/>
    <xf numFmtId="165" fontId="14" fillId="0" borderId="0" xfId="0" applyNumberFormat="1" applyFont="1" applyBorder="1" applyAlignment="1"/>
    <xf numFmtId="0" fontId="3" fillId="0" borderId="0" xfId="0" applyNumberFormat="1" applyFont="1" applyFill="1" applyAlignment="1"/>
    <xf numFmtId="0" fontId="7" fillId="0" borderId="0" xfId="0" applyNumberFormat="1" applyFont="1" applyFill="1" applyAlignment="1"/>
    <xf numFmtId="0" fontId="3" fillId="0" borderId="0" xfId="0" applyNumberFormat="1" applyFont="1" applyFill="1" applyAlignment="1"/>
    <xf numFmtId="0" fontId="3" fillId="0" borderId="0" xfId="0" applyNumberFormat="1" applyFont="1" applyFill="1" applyBorder="1" applyAlignment="1"/>
    <xf numFmtId="0" fontId="7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17" fontId="3" fillId="0" borderId="0" xfId="0" applyNumberFormat="1" applyFont="1" applyFill="1" applyBorder="1" applyAlignment="1"/>
    <xf numFmtId="165" fontId="3" fillId="0" borderId="0" xfId="0" applyNumberFormat="1" applyFont="1" applyFill="1" applyBorder="1" applyAlignment="1"/>
    <xf numFmtId="165" fontId="23" fillId="0" borderId="0" xfId="0" applyNumberFormat="1" applyFont="1" applyFill="1" applyBorder="1" applyAlignment="1"/>
    <xf numFmtId="17" fontId="3" fillId="0" borderId="0" xfId="0" applyNumberFormat="1" applyFont="1" applyFill="1" applyBorder="1" applyAlignment="1"/>
    <xf numFmtId="41" fontId="3" fillId="0" borderId="0" xfId="0" applyNumberFormat="1" applyFont="1" applyFill="1" applyBorder="1" applyAlignment="1"/>
    <xf numFmtId="165" fontId="17" fillId="0" borderId="0" xfId="0" applyNumberFormat="1" applyFont="1" applyFill="1" applyAlignment="1"/>
    <xf numFmtId="17" fontId="3" fillId="0" borderId="0" xfId="0" applyNumberFormat="1" applyFont="1" applyFill="1" applyAlignment="1"/>
    <xf numFmtId="0" fontId="3" fillId="0" borderId="0" xfId="0" applyNumberFormat="1" applyFont="1" applyFill="1" applyBorder="1" applyAlignment="1"/>
    <xf numFmtId="0" fontId="5" fillId="0" borderId="0" xfId="0" applyNumberFormat="1" applyFont="1" applyAlignment="1"/>
    <xf numFmtId="165" fontId="45" fillId="0" borderId="0" xfId="0" applyNumberFormat="1" applyFont="1" applyFill="1" applyBorder="1" applyAlignment="1"/>
    <xf numFmtId="165" fontId="45" fillId="0" borderId="1" xfId="0" applyNumberFormat="1" applyFont="1" applyFill="1" applyBorder="1" applyAlignment="1"/>
    <xf numFmtId="0" fontId="46" fillId="0" borderId="0" xfId="0" applyNumberFormat="1" applyFont="1" applyFill="1" applyAlignment="1"/>
    <xf numFmtId="0" fontId="47" fillId="0" borderId="0" xfId="0" applyNumberFormat="1" applyFont="1" applyFill="1" applyAlignment="1"/>
    <xf numFmtId="0" fontId="47" fillId="0" borderId="0" xfId="0" applyNumberFormat="1" applyFont="1" applyFill="1" applyBorder="1" applyAlignment="1"/>
    <xf numFmtId="0" fontId="47" fillId="0" borderId="0" xfId="0" applyNumberFormat="1" applyFont="1" applyFill="1" applyAlignment="1"/>
    <xf numFmtId="0" fontId="46" fillId="0" borderId="0" xfId="0" applyNumberFormat="1" applyFont="1" applyFill="1" applyBorder="1" applyAlignment="1">
      <alignment horizontal="center"/>
    </xf>
    <xf numFmtId="0" fontId="47" fillId="0" borderId="6" xfId="0" applyNumberFormat="1" applyFont="1" applyFill="1" applyBorder="1" applyAlignment="1">
      <alignment horizontal="center"/>
    </xf>
    <xf numFmtId="0" fontId="47" fillId="0" borderId="0" xfId="0" applyNumberFormat="1" applyFont="1" applyFill="1" applyBorder="1" applyAlignment="1">
      <alignment horizontal="center"/>
    </xf>
    <xf numFmtId="0" fontId="47" fillId="0" borderId="0" xfId="0" applyNumberFormat="1" applyFont="1" applyFill="1" applyBorder="1" applyAlignment="1">
      <alignment horizontal="center"/>
    </xf>
    <xf numFmtId="0" fontId="47" fillId="0" borderId="25" xfId="0" applyNumberFormat="1" applyFont="1" applyFill="1" applyBorder="1" applyAlignment="1">
      <alignment horizontal="center"/>
    </xf>
    <xf numFmtId="0" fontId="47" fillId="0" borderId="0" xfId="0" applyNumberFormat="1" applyFont="1" applyFill="1" applyBorder="1" applyAlignment="1">
      <alignment horizontal="centerContinuous"/>
    </xf>
    <xf numFmtId="0" fontId="47" fillId="0" borderId="29" xfId="0" applyNumberFormat="1" applyFont="1" applyFill="1" applyBorder="1" applyAlignment="1">
      <alignment horizontal="center"/>
    </xf>
    <xf numFmtId="0" fontId="47" fillId="0" borderId="6" xfId="0" applyNumberFormat="1" applyFont="1" applyFill="1" applyBorder="1" applyAlignment="1">
      <alignment horizontal="centerContinuous"/>
    </xf>
    <xf numFmtId="0" fontId="47" fillId="0" borderId="6" xfId="0" applyNumberFormat="1" applyFont="1" applyFill="1" applyBorder="1" applyAlignment="1">
      <alignment horizontal="center"/>
    </xf>
    <xf numFmtId="0" fontId="47" fillId="0" borderId="40" xfId="0" applyNumberFormat="1" applyFont="1" applyFill="1" applyBorder="1" applyAlignment="1"/>
    <xf numFmtId="6" fontId="47" fillId="0" borderId="0" xfId="0" applyNumberFormat="1" applyFont="1" applyFill="1" applyBorder="1" applyAlignment="1">
      <alignment horizontal="center"/>
    </xf>
    <xf numFmtId="6" fontId="47" fillId="0" borderId="0" xfId="0" applyNumberFormat="1" applyFont="1" applyFill="1" applyBorder="1" applyAlignment="1"/>
    <xf numFmtId="5" fontId="47" fillId="0" borderId="0" xfId="0" applyNumberFormat="1" applyFont="1" applyFill="1" applyBorder="1" applyAlignment="1"/>
    <xf numFmtId="165" fontId="47" fillId="0" borderId="29" xfId="0" applyNumberFormat="1" applyFont="1" applyFill="1" applyBorder="1" applyAlignment="1"/>
    <xf numFmtId="165" fontId="47" fillId="0" borderId="0" xfId="0" applyNumberFormat="1" applyFont="1" applyFill="1" applyBorder="1" applyAlignment="1"/>
    <xf numFmtId="17" fontId="47" fillId="0" borderId="0" xfId="0" applyNumberFormat="1" applyFont="1" applyFill="1" applyBorder="1" applyAlignment="1"/>
    <xf numFmtId="165" fontId="47" fillId="0" borderId="0" xfId="0" applyNumberFormat="1" applyFont="1" applyFill="1" applyBorder="1" applyAlignment="1"/>
    <xf numFmtId="0" fontId="47" fillId="0" borderId="29" xfId="0" applyNumberFormat="1" applyFont="1" applyFill="1" applyBorder="1" applyAlignment="1"/>
    <xf numFmtId="172" fontId="46" fillId="0" borderId="43" xfId="0" applyNumberFormat="1" applyFont="1" applyFill="1" applyBorder="1" applyAlignment="1">
      <alignment horizontal="center"/>
    </xf>
    <xf numFmtId="17" fontId="47" fillId="0" borderId="1" xfId="0" applyNumberFormat="1" applyFont="1" applyFill="1" applyBorder="1" applyAlignment="1"/>
    <xf numFmtId="165" fontId="47" fillId="0" borderId="1" xfId="0" applyNumberFormat="1" applyFont="1" applyFill="1" applyBorder="1" applyAlignment="1"/>
    <xf numFmtId="165" fontId="47" fillId="0" borderId="1" xfId="0" applyNumberFormat="1" applyFont="1" applyFill="1" applyBorder="1" applyAlignment="1"/>
    <xf numFmtId="0" fontId="4" fillId="0" borderId="0" xfId="0" applyNumberFormat="1" applyFont="1" applyAlignment="1"/>
    <xf numFmtId="0" fontId="4" fillId="0" borderId="0" xfId="0" applyNumberFormat="1" applyFont="1" applyBorder="1" applyAlignment="1"/>
    <xf numFmtId="41" fontId="3" fillId="0" borderId="0" xfId="0" applyNumberFormat="1" applyFont="1" applyFill="1" applyBorder="1" applyAlignment="1"/>
    <xf numFmtId="41" fontId="47" fillId="0" borderId="0" xfId="0" applyNumberFormat="1" applyFont="1" applyFill="1" applyBorder="1" applyAlignment="1"/>
    <xf numFmtId="166" fontId="56" fillId="2" borderId="15" xfId="0" applyNumberFormat="1" applyFont="1" applyFill="1" applyBorder="1" applyAlignment="1"/>
    <xf numFmtId="43" fontId="3" fillId="0" borderId="0" xfId="0" applyNumberFormat="1" applyFont="1" applyFill="1" applyBorder="1" applyAlignment="1"/>
    <xf numFmtId="165" fontId="3" fillId="0" borderId="0" xfId="0" applyNumberFormat="1" applyFont="1" applyBorder="1" applyAlignment="1"/>
    <xf numFmtId="0" fontId="58" fillId="0" borderId="0" xfId="0" applyNumberFormat="1" applyFont="1" applyAlignment="1"/>
    <xf numFmtId="0" fontId="59" fillId="0" borderId="4" xfId="0" applyNumberFormat="1" applyFont="1" applyFill="1" applyBorder="1" applyAlignment="1">
      <alignment horizontal="center" vertical="top"/>
    </xf>
    <xf numFmtId="0" fontId="59" fillId="0" borderId="9" xfId="0" applyNumberFormat="1" applyFont="1" applyFill="1" applyBorder="1" applyAlignment="1">
      <alignment horizontal="centerContinuous" vertical="top"/>
    </xf>
    <xf numFmtId="0" fontId="59" fillId="0" borderId="8" xfId="0" applyNumberFormat="1" applyFont="1" applyFill="1" applyBorder="1" applyAlignment="1">
      <alignment horizontal="centerContinuous" vertical="top" wrapText="1"/>
    </xf>
    <xf numFmtId="0" fontId="59" fillId="0" borderId="2" xfId="0" applyNumberFormat="1" applyFont="1" applyFill="1" applyBorder="1" applyAlignment="1">
      <alignment horizontal="centerContinuous" vertical="top" wrapText="1"/>
    </xf>
    <xf numFmtId="0" fontId="59" fillId="0" borderId="9" xfId="0" applyNumberFormat="1" applyFont="1" applyFill="1" applyBorder="1" applyAlignment="1">
      <alignment horizontal="centerContinuous" vertical="top" wrapText="1"/>
    </xf>
    <xf numFmtId="0" fontId="55" fillId="0" borderId="4" xfId="0" applyNumberFormat="1" applyFont="1" applyFill="1" applyBorder="1" applyAlignment="1">
      <alignment horizontal="center" wrapText="1"/>
    </xf>
    <xf numFmtId="0" fontId="59" fillId="0" borderId="0" xfId="0" applyNumberFormat="1" applyFont="1" applyFill="1" applyAlignment="1"/>
    <xf numFmtId="43" fontId="59" fillId="0" borderId="0" xfId="0" applyNumberFormat="1" applyFont="1" applyFill="1" applyAlignment="1"/>
    <xf numFmtId="0" fontId="49" fillId="0" borderId="18" xfId="0" applyNumberFormat="1" applyFont="1" applyFill="1" applyBorder="1" applyAlignment="1">
      <alignment horizontal="centerContinuous" vertical="top"/>
    </xf>
    <xf numFmtId="0" fontId="3" fillId="0" borderId="0" xfId="0" applyNumberFormat="1" applyFont="1" applyFill="1" applyBorder="1" applyAlignment="1"/>
    <xf numFmtId="43" fontId="3" fillId="0" borderId="0" xfId="0" applyNumberFormat="1" applyFont="1" applyFill="1" applyBorder="1" applyAlignment="1">
      <alignment horizontal="left" wrapText="1"/>
    </xf>
    <xf numFmtId="43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43" fontId="3" fillId="0" borderId="0" xfId="0" applyNumberFormat="1" applyFont="1" applyFill="1" applyAlignment="1"/>
    <xf numFmtId="0" fontId="3" fillId="0" borderId="19" xfId="0" applyNumberFormat="1" applyFont="1" applyBorder="1" applyAlignment="1"/>
    <xf numFmtId="0" fontId="7" fillId="0" borderId="0" xfId="0" applyNumberFormat="1" applyFont="1" applyFill="1" applyAlignment="1"/>
    <xf numFmtId="0" fontId="3" fillId="0" borderId="0" xfId="0" applyNumberFormat="1" applyFont="1" applyFill="1" applyAlignment="1"/>
    <xf numFmtId="0" fontId="3" fillId="0" borderId="0" xfId="0" applyNumberFormat="1" applyFont="1" applyFill="1" applyAlignment="1"/>
    <xf numFmtId="0" fontId="3" fillId="0" borderId="0" xfId="0" applyNumberFormat="1" applyFont="1" applyFill="1" applyBorder="1" applyAlignment="1"/>
    <xf numFmtId="0" fontId="7" fillId="0" borderId="0" xfId="0" applyNumberFormat="1" applyFont="1" applyFill="1" applyAlignment="1">
      <alignment horizontal="centerContinuous"/>
    </xf>
    <xf numFmtId="0" fontId="7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3" fillId="0" borderId="6" xfId="0" applyNumberFormat="1" applyFont="1" applyFill="1" applyBorder="1" applyAlignment="1"/>
    <xf numFmtId="0" fontId="7" fillId="0" borderId="6" xfId="0" applyNumberFormat="1" applyFont="1" applyFill="1" applyBorder="1" applyAlignment="1">
      <alignment horizontal="center" wrapText="1"/>
    </xf>
    <xf numFmtId="0" fontId="7" fillId="0" borderId="6" xfId="0" applyNumberFormat="1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Continuous"/>
    </xf>
    <xf numFmtId="0" fontId="3" fillId="0" borderId="0" xfId="0" applyNumberFormat="1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centerContinuous"/>
    </xf>
    <xf numFmtId="0" fontId="3" fillId="0" borderId="6" xfId="0" applyNumberFormat="1" applyFont="1" applyFill="1" applyBorder="1" applyAlignment="1">
      <alignment horizontal="center"/>
    </xf>
    <xf numFmtId="0" fontId="3" fillId="0" borderId="6" xfId="0" quotePrefix="1" applyNumberFormat="1" applyFont="1" applyFill="1" applyBorder="1" applyAlignment="1">
      <alignment horizontal="center"/>
    </xf>
    <xf numFmtId="6" fontId="3" fillId="0" borderId="0" xfId="0" applyNumberFormat="1" applyFont="1" applyFill="1" applyAlignment="1"/>
    <xf numFmtId="6" fontId="3" fillId="0" borderId="0" xfId="0" applyNumberFormat="1" applyFont="1" applyFill="1" applyBorder="1" applyAlignment="1">
      <alignment horizontal="center"/>
    </xf>
    <xf numFmtId="6" fontId="3" fillId="0" borderId="0" xfId="0" applyNumberFormat="1" applyFont="1" applyFill="1" applyBorder="1" applyAlignment="1"/>
    <xf numFmtId="5" fontId="3" fillId="0" borderId="0" xfId="0" applyNumberFormat="1" applyFont="1" applyFill="1" applyBorder="1" applyAlignment="1"/>
    <xf numFmtId="17" fontId="3" fillId="0" borderId="0" xfId="0" applyNumberFormat="1" applyFont="1" applyFill="1" applyBorder="1" applyAlignment="1"/>
    <xf numFmtId="17" fontId="3" fillId="0" borderId="0" xfId="0" applyNumberFormat="1" applyFont="1" applyFill="1" applyAlignment="1"/>
    <xf numFmtId="38" fontId="3" fillId="0" borderId="0" xfId="0" applyNumberFormat="1" applyFont="1" applyFill="1" applyAlignment="1"/>
    <xf numFmtId="41" fontId="3" fillId="0" borderId="0" xfId="0" applyNumberFormat="1" applyFont="1" applyFill="1" applyBorder="1" applyAlignment="1"/>
    <xf numFmtId="165" fontId="3" fillId="0" borderId="0" xfId="0" applyNumberFormat="1" applyFont="1" applyFill="1" applyBorder="1" applyAlignment="1"/>
    <xf numFmtId="6" fontId="3" fillId="0" borderId="0" xfId="0" applyNumberFormat="1" applyFont="1" applyFill="1" applyAlignment="1"/>
    <xf numFmtId="165" fontId="3" fillId="0" borderId="0" xfId="0" applyNumberFormat="1" applyFont="1" applyFill="1" applyAlignment="1"/>
    <xf numFmtId="165" fontId="3" fillId="0" borderId="0" xfId="0" applyNumberFormat="1" applyFont="1" applyFill="1" applyAlignment="1"/>
    <xf numFmtId="165" fontId="3" fillId="0" borderId="0" xfId="0" applyNumberFormat="1" applyFont="1" applyFill="1" applyBorder="1" applyAlignment="1"/>
    <xf numFmtId="6" fontId="3" fillId="0" borderId="0" xfId="0" applyNumberFormat="1" applyFont="1" applyFill="1" applyBorder="1" applyAlignment="1"/>
    <xf numFmtId="17" fontId="3" fillId="0" borderId="0" xfId="0" applyNumberFormat="1" applyFont="1" applyFill="1" applyBorder="1" applyAlignment="1"/>
    <xf numFmtId="14" fontId="3" fillId="0" borderId="0" xfId="0" applyNumberFormat="1" applyFont="1" applyFill="1" applyBorder="1" applyAlignment="1"/>
    <xf numFmtId="165" fontId="3" fillId="0" borderId="0" xfId="0" applyNumberFormat="1" applyFont="1" applyFill="1" applyBorder="1" applyAlignment="1"/>
    <xf numFmtId="17" fontId="3" fillId="0" borderId="0" xfId="0" applyNumberFormat="1" applyFont="1" applyFill="1" applyAlignment="1"/>
    <xf numFmtId="165" fontId="3" fillId="0" borderId="0" xfId="0" applyNumberFormat="1" applyFont="1" applyFill="1" applyAlignment="1"/>
    <xf numFmtId="0" fontId="3" fillId="0" borderId="23" xfId="0" applyNumberFormat="1" applyFont="1" applyFill="1" applyBorder="1" applyAlignment="1"/>
    <xf numFmtId="0" fontId="47" fillId="0" borderId="20" xfId="0" applyNumberFormat="1" applyFont="1" applyFill="1" applyBorder="1" applyAlignment="1"/>
    <xf numFmtId="0" fontId="47" fillId="0" borderId="20" xfId="0" applyNumberFormat="1" applyFont="1" applyFill="1" applyBorder="1" applyAlignment="1">
      <alignment horizontal="center"/>
    </xf>
    <xf numFmtId="0" fontId="47" fillId="0" borderId="20" xfId="0" applyNumberFormat="1" applyFont="1" applyFill="1" applyBorder="1" applyAlignment="1">
      <alignment horizontal="center"/>
    </xf>
    <xf numFmtId="0" fontId="3" fillId="0" borderId="19" xfId="0" applyNumberFormat="1" applyFont="1" applyFill="1" applyBorder="1" applyAlignment="1"/>
    <xf numFmtId="0" fontId="3" fillId="0" borderId="44" xfId="0" applyNumberFormat="1" applyFont="1" applyFill="1" applyBorder="1" applyAlignment="1"/>
    <xf numFmtId="0" fontId="47" fillId="0" borderId="0" xfId="0" applyNumberFormat="1" applyFont="1" applyFill="1" applyBorder="1" applyAlignment="1">
      <alignment horizontal="right"/>
    </xf>
    <xf numFmtId="14" fontId="47" fillId="0" borderId="0" xfId="0" applyNumberFormat="1" applyFont="1" applyFill="1" applyBorder="1" applyAlignment="1"/>
    <xf numFmtId="0" fontId="5" fillId="0" borderId="19" xfId="0" applyNumberFormat="1" applyFont="1" applyBorder="1" applyAlignment="1"/>
    <xf numFmtId="0" fontId="47" fillId="0" borderId="0" xfId="0" applyNumberFormat="1" applyFont="1" applyFill="1" applyBorder="1" applyAlignment="1"/>
    <xf numFmtId="0" fontId="3" fillId="0" borderId="49" xfId="0" applyNumberFormat="1" applyFont="1" applyFill="1" applyBorder="1" applyAlignment="1"/>
    <xf numFmtId="0" fontId="47" fillId="0" borderId="43" xfId="0" applyNumberFormat="1" applyFont="1" applyFill="1" applyBorder="1" applyAlignment="1"/>
    <xf numFmtId="0" fontId="47" fillId="0" borderId="47" xfId="0" applyNumberFormat="1" applyFont="1" applyFill="1" applyBorder="1" applyAlignment="1"/>
    <xf numFmtId="0" fontId="3" fillId="0" borderId="14" xfId="0" applyNumberFormat="1" applyFont="1" applyFill="1" applyBorder="1" applyAlignment="1"/>
    <xf numFmtId="0" fontId="3" fillId="0" borderId="14" xfId="0" applyNumberFormat="1" applyFont="1" applyFill="1" applyBorder="1" applyAlignment="1"/>
    <xf numFmtId="165" fontId="3" fillId="0" borderId="15" xfId="0" applyNumberFormat="1" applyFont="1" applyFill="1" applyBorder="1" applyAlignment="1"/>
    <xf numFmtId="165" fontId="63" fillId="0" borderId="0" xfId="0" applyNumberFormat="1" applyFont="1" applyFill="1" applyBorder="1" applyAlignment="1"/>
    <xf numFmtId="165" fontId="63" fillId="0" borderId="6" xfId="0" applyNumberFormat="1" applyFont="1" applyFill="1" applyBorder="1" applyAlignment="1"/>
    <xf numFmtId="0" fontId="69" fillId="0" borderId="0" xfId="0" applyNumberFormat="1" applyFont="1" applyAlignment="1"/>
    <xf numFmtId="165" fontId="63" fillId="0" borderId="0" xfId="0" applyNumberFormat="1" applyFont="1" applyFill="1" applyAlignment="1"/>
    <xf numFmtId="0" fontId="70" fillId="0" borderId="12" xfId="0" applyNumberFormat="1" applyFont="1" applyFill="1" applyBorder="1" applyAlignment="1"/>
    <xf numFmtId="0" fontId="70" fillId="0" borderId="7" xfId="0" applyNumberFormat="1" applyFont="1" applyFill="1" applyBorder="1" applyAlignment="1"/>
    <xf numFmtId="0" fontId="70" fillId="0" borderId="7" xfId="0" applyNumberFormat="1" applyFont="1" applyFill="1" applyBorder="1" applyAlignment="1">
      <alignment horizontal="center"/>
    </xf>
    <xf numFmtId="0" fontId="70" fillId="0" borderId="7" xfId="0" applyNumberFormat="1" applyFont="1" applyFill="1" applyBorder="1" applyAlignment="1">
      <alignment horizontal="center"/>
    </xf>
    <xf numFmtId="0" fontId="70" fillId="0" borderId="13" xfId="0" applyNumberFormat="1" applyFont="1" applyFill="1" applyBorder="1" applyAlignment="1">
      <alignment horizontal="center"/>
    </xf>
    <xf numFmtId="0" fontId="70" fillId="0" borderId="10" xfId="0" applyNumberFormat="1" applyFont="1" applyFill="1" applyBorder="1" applyAlignment="1">
      <alignment horizontal="center"/>
    </xf>
    <xf numFmtId="0" fontId="70" fillId="0" borderId="14" xfId="0" applyNumberFormat="1" applyFont="1" applyFill="1" applyBorder="1" applyAlignment="1"/>
    <xf numFmtId="0" fontId="70" fillId="0" borderId="0" xfId="0" applyNumberFormat="1" applyFont="1" applyFill="1" applyBorder="1" applyAlignment="1">
      <alignment horizontal="center"/>
    </xf>
    <xf numFmtId="0" fontId="70" fillId="0" borderId="0" xfId="0" applyNumberFormat="1" applyFont="1" applyFill="1" applyBorder="1" applyAlignment="1">
      <alignment horizontal="centerContinuous"/>
    </xf>
    <xf numFmtId="0" fontId="70" fillId="0" borderId="0" xfId="0" applyNumberFormat="1" applyFont="1" applyFill="1" applyBorder="1" applyAlignment="1">
      <alignment horizontal="center"/>
    </xf>
    <xf numFmtId="0" fontId="70" fillId="0" borderId="15" xfId="0" applyNumberFormat="1" applyFont="1" applyFill="1" applyBorder="1" applyAlignment="1">
      <alignment horizontal="center"/>
    </xf>
    <xf numFmtId="0" fontId="70" fillId="0" borderId="16" xfId="0" applyNumberFormat="1" applyFont="1" applyFill="1" applyBorder="1" applyAlignment="1">
      <alignment horizontal="center"/>
    </xf>
    <xf numFmtId="0" fontId="70" fillId="0" borderId="17" xfId="0" applyNumberFormat="1" applyFont="1" applyFill="1" applyBorder="1" applyAlignment="1"/>
    <xf numFmtId="0" fontId="70" fillId="0" borderId="6" xfId="0" applyNumberFormat="1" applyFont="1" applyFill="1" applyBorder="1" applyAlignment="1">
      <alignment horizontal="centerContinuous"/>
    </xf>
    <xf numFmtId="0" fontId="70" fillId="0" borderId="6" xfId="0" applyNumberFormat="1" applyFont="1" applyFill="1" applyBorder="1" applyAlignment="1">
      <alignment horizontal="center"/>
    </xf>
    <xf numFmtId="0" fontId="70" fillId="0" borderId="6" xfId="0" applyNumberFormat="1" applyFont="1" applyFill="1" applyBorder="1" applyAlignment="1">
      <alignment horizontal="center"/>
    </xf>
    <xf numFmtId="0" fontId="70" fillId="0" borderId="6" xfId="0" quotePrefix="1" applyNumberFormat="1" applyFont="1" applyFill="1" applyBorder="1" applyAlignment="1">
      <alignment horizontal="center"/>
    </xf>
    <xf numFmtId="0" fontId="70" fillId="0" borderId="18" xfId="0" applyNumberFormat="1" applyFont="1" applyFill="1" applyBorder="1" applyAlignment="1">
      <alignment horizontal="center"/>
    </xf>
    <xf numFmtId="0" fontId="70" fillId="0" borderId="11" xfId="0" applyNumberFormat="1" applyFont="1" applyFill="1" applyBorder="1" applyAlignment="1"/>
    <xf numFmtId="0" fontId="70" fillId="0" borderId="0" xfId="0" applyNumberFormat="1" applyFont="1" applyFill="1" applyBorder="1" applyAlignment="1">
      <alignment horizontal="right"/>
    </xf>
    <xf numFmtId="0" fontId="70" fillId="0" borderId="0" xfId="0" applyNumberFormat="1" applyFont="1" applyFill="1" applyBorder="1" applyAlignment="1"/>
    <xf numFmtId="6" fontId="70" fillId="0" borderId="0" xfId="0" applyNumberFormat="1" applyFont="1" applyFill="1" applyBorder="1" applyAlignment="1"/>
    <xf numFmtId="6" fontId="70" fillId="0" borderId="0" xfId="0" applyNumberFormat="1" applyFont="1" applyFill="1" applyBorder="1" applyAlignment="1">
      <alignment horizontal="center"/>
    </xf>
    <xf numFmtId="5" fontId="70" fillId="0" borderId="0" xfId="0" applyNumberFormat="1" applyFont="1" applyFill="1" applyBorder="1" applyAlignment="1"/>
    <xf numFmtId="5" fontId="70" fillId="0" borderId="15" xfId="0" applyNumberFormat="1" applyFont="1" applyFill="1" applyBorder="1" applyAlignment="1"/>
    <xf numFmtId="0" fontId="70" fillId="0" borderId="16" xfId="0" applyNumberFormat="1" applyFont="1" applyBorder="1" applyAlignment="1"/>
    <xf numFmtId="17" fontId="70" fillId="0" borderId="0" xfId="0" applyNumberFormat="1" applyFont="1" applyFill="1" applyBorder="1" applyAlignment="1"/>
    <xf numFmtId="38" fontId="70" fillId="0" borderId="0" xfId="0" applyNumberFormat="1" applyFont="1" applyFill="1" applyBorder="1" applyAlignment="1"/>
    <xf numFmtId="41" fontId="70" fillId="0" borderId="0" xfId="0" applyNumberFormat="1" applyFont="1" applyFill="1" applyBorder="1" applyAlignment="1"/>
    <xf numFmtId="165" fontId="70" fillId="0" borderId="0" xfId="0" applyNumberFormat="1" applyFont="1" applyFill="1" applyBorder="1" applyAlignment="1"/>
    <xf numFmtId="165" fontId="70" fillId="0" borderId="16" xfId="0" applyNumberFormat="1" applyFont="1" applyBorder="1" applyAlignment="1"/>
    <xf numFmtId="165" fontId="70" fillId="0" borderId="15" xfId="0" applyNumberFormat="1" applyFont="1" applyFill="1" applyBorder="1" applyAlignment="1"/>
    <xf numFmtId="14" fontId="70" fillId="0" borderId="0" xfId="0" applyNumberFormat="1" applyFont="1" applyFill="1" applyBorder="1" applyAlignment="1"/>
    <xf numFmtId="41" fontId="70" fillId="0" borderId="0" xfId="0" applyNumberFormat="1" applyFont="1" applyFill="1" applyBorder="1" applyAlignment="1"/>
    <xf numFmtId="0" fontId="70" fillId="0" borderId="14" xfId="0" applyNumberFormat="1" applyFont="1" applyBorder="1" applyAlignment="1"/>
    <xf numFmtId="0" fontId="70" fillId="0" borderId="0" xfId="0" applyNumberFormat="1" applyFont="1" applyBorder="1" applyAlignment="1"/>
    <xf numFmtId="0" fontId="70" fillId="0" borderId="17" xfId="0" applyNumberFormat="1" applyFont="1" applyBorder="1" applyAlignment="1"/>
    <xf numFmtId="0" fontId="70" fillId="0" borderId="6" xfId="0" applyNumberFormat="1" applyFont="1" applyBorder="1" applyAlignment="1"/>
    <xf numFmtId="0" fontId="70" fillId="0" borderId="18" xfId="0" applyNumberFormat="1" applyFont="1" applyBorder="1" applyAlignment="1"/>
    <xf numFmtId="0" fontId="70" fillId="0" borderId="11" xfId="0" applyNumberFormat="1" applyFont="1" applyBorder="1" applyAlignment="1"/>
    <xf numFmtId="0" fontId="70" fillId="0" borderId="0" xfId="0" applyNumberFormat="1" applyFont="1" applyAlignment="1"/>
    <xf numFmtId="9" fontId="47" fillId="0" borderId="0" xfId="0" applyNumberFormat="1" applyFont="1" applyFill="1" applyAlignment="1"/>
    <xf numFmtId="0" fontId="0" fillId="0" borderId="14" xfId="0" applyNumberFormat="1" applyBorder="1" applyAlignment="1"/>
    <xf numFmtId="0" fontId="0" fillId="0" borderId="17" xfId="0" applyNumberFormat="1" applyBorder="1" applyAlignment="1"/>
    <xf numFmtId="0" fontId="66" fillId="0" borderId="6" xfId="0" applyNumberFormat="1" applyFont="1" applyFill="1" applyBorder="1" applyAlignment="1">
      <alignment horizontal="center"/>
    </xf>
    <xf numFmtId="0" fontId="70" fillId="0" borderId="11" xfId="0" applyNumberFormat="1" applyFont="1" applyFill="1" applyBorder="1" applyAlignment="1">
      <alignment horizontal="center"/>
    </xf>
    <xf numFmtId="0" fontId="70" fillId="0" borderId="10" xfId="0" applyNumberFormat="1" applyFont="1" applyBorder="1" applyAlignment="1"/>
    <xf numFmtId="165" fontId="70" fillId="0" borderId="0" xfId="0" applyNumberFormat="1" applyFont="1" applyFill="1" applyBorder="1" applyAlignment="1"/>
    <xf numFmtId="0" fontId="70" fillId="0" borderId="16" xfId="0" applyNumberFormat="1" applyFont="1" applyBorder="1" applyAlignment="1"/>
    <xf numFmtId="165" fontId="67" fillId="0" borderId="0" xfId="0" applyNumberFormat="1" applyFont="1" applyFill="1" applyBorder="1" applyAlignment="1"/>
    <xf numFmtId="165" fontId="70" fillId="0" borderId="16" xfId="0" applyNumberFormat="1" applyFont="1" applyFill="1" applyBorder="1" applyAlignment="1"/>
    <xf numFmtId="41" fontId="70" fillId="0" borderId="0" xfId="0" applyNumberFormat="1" applyFont="1" applyFill="1" applyBorder="1" applyAlignment="1"/>
    <xf numFmtId="1" fontId="7" fillId="0" borderId="0" xfId="0" applyNumberFormat="1" applyFont="1" applyAlignment="1">
      <alignment horizontal="right" wrapText="1" indent="1"/>
    </xf>
    <xf numFmtId="164" fontId="3" fillId="0" borderId="54" xfId="0" applyFont="1" applyBorder="1">
      <alignment horizontal="left" wrapText="1"/>
    </xf>
    <xf numFmtId="9" fontId="0" fillId="0" borderId="0" xfId="0" applyNumberFormat="1" applyFont="1" applyFill="1" applyAlignment="1"/>
    <xf numFmtId="0" fontId="3" fillId="0" borderId="12" xfId="0" applyNumberFormat="1" applyFont="1" applyFill="1" applyBorder="1" applyAlignment="1"/>
    <xf numFmtId="0" fontId="3" fillId="0" borderId="7" xfId="0" applyNumberFormat="1" applyFont="1" applyFill="1" applyBorder="1" applyAlignment="1"/>
    <xf numFmtId="0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3" fillId="0" borderId="13" xfId="0" applyNumberFormat="1" applyFont="1" applyFill="1" applyBorder="1" applyAlignment="1">
      <alignment horizontal="center"/>
    </xf>
    <xf numFmtId="0" fontId="3" fillId="0" borderId="14" xfId="0" applyNumberFormat="1" applyFont="1" applyFill="1" applyBorder="1" applyAlignment="1"/>
    <xf numFmtId="0" fontId="3" fillId="0" borderId="15" xfId="0" applyNumberFormat="1" applyFont="1" applyFill="1" applyBorder="1" applyAlignment="1">
      <alignment horizontal="center"/>
    </xf>
    <xf numFmtId="0" fontId="3" fillId="0" borderId="15" xfId="0" applyNumberFormat="1" applyFont="1" applyFill="1" applyBorder="1" applyAlignment="1">
      <alignment horizontal="center"/>
    </xf>
    <xf numFmtId="0" fontId="3" fillId="0" borderId="17" xfId="0" applyNumberFormat="1" applyFont="1" applyFill="1" applyBorder="1" applyAlignment="1"/>
    <xf numFmtId="0" fontId="3" fillId="0" borderId="18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/>
    <xf numFmtId="38" fontId="3" fillId="0" borderId="0" xfId="0" applyNumberFormat="1" applyFont="1" applyFill="1" applyBorder="1" applyAlignment="1"/>
    <xf numFmtId="38" fontId="3" fillId="0" borderId="0" xfId="0" applyNumberFormat="1" applyFont="1" applyFill="1" applyBorder="1" applyAlignment="1"/>
    <xf numFmtId="165" fontId="3" fillId="0" borderId="15" xfId="0" applyNumberFormat="1" applyFont="1" applyFill="1" applyBorder="1" applyAlignment="1"/>
    <xf numFmtId="14" fontId="3" fillId="0" borderId="0" xfId="0" applyNumberFormat="1" applyFont="1" applyFill="1" applyBorder="1" applyAlignment="1"/>
    <xf numFmtId="0" fontId="3" fillId="0" borderId="14" xfId="0" applyNumberFormat="1" applyFont="1" applyFill="1" applyBorder="1" applyAlignment="1"/>
    <xf numFmtId="17" fontId="3" fillId="0" borderId="0" xfId="0" applyNumberFormat="1" applyFont="1" applyFill="1" applyBorder="1" applyAlignment="1"/>
    <xf numFmtId="4" fontId="3" fillId="0" borderId="0" xfId="0" applyNumberFormat="1" applyFont="1" applyFill="1" applyBorder="1" applyAlignment="1">
      <alignment horizontal="center"/>
    </xf>
    <xf numFmtId="17" fontId="3" fillId="7" borderId="0" xfId="0" applyNumberFormat="1" applyFont="1" applyFill="1" applyBorder="1" applyAlignment="1"/>
    <xf numFmtId="4" fontId="3" fillId="0" borderId="6" xfId="0" applyNumberFormat="1" applyFont="1" applyFill="1" applyBorder="1" applyAlignment="1">
      <alignment horizontal="center"/>
    </xf>
    <xf numFmtId="6" fontId="3" fillId="0" borderId="6" xfId="0" applyNumberFormat="1" applyFont="1" applyFill="1" applyBorder="1" applyAlignment="1"/>
    <xf numFmtId="165" fontId="3" fillId="0" borderId="6" xfId="0" applyNumberFormat="1" applyFont="1" applyFill="1" applyBorder="1" applyAlignment="1"/>
    <xf numFmtId="165" fontId="3" fillId="0" borderId="6" xfId="0" applyNumberFormat="1" applyFont="1" applyFill="1" applyBorder="1" applyAlignment="1"/>
    <xf numFmtId="5" fontId="3" fillId="0" borderId="6" xfId="0" applyNumberFormat="1" applyFont="1" applyFill="1" applyBorder="1" applyAlignment="1"/>
    <xf numFmtId="0" fontId="3" fillId="0" borderId="18" xfId="0" applyNumberFormat="1" applyFont="1" applyFill="1" applyBorder="1" applyAlignment="1"/>
    <xf numFmtId="9" fontId="3" fillId="0" borderId="0" xfId="0" applyNumberFormat="1" applyFont="1" applyFill="1" applyBorder="1" applyAlignment="1"/>
    <xf numFmtId="165" fontId="26" fillId="0" borderId="55" xfId="0" applyNumberFormat="1" applyFont="1" applyFill="1" applyBorder="1" applyAlignment="1"/>
    <xf numFmtId="165" fontId="26" fillId="0" borderId="58" xfId="0" applyNumberFormat="1" applyFont="1" applyFill="1" applyBorder="1" applyAlignment="1"/>
    <xf numFmtId="43" fontId="60" fillId="0" borderId="6" xfId="0" applyNumberFormat="1" applyFont="1" applyFill="1" applyBorder="1" applyAlignment="1"/>
    <xf numFmtId="0" fontId="55" fillId="0" borderId="8" xfId="0" applyNumberFormat="1" applyFont="1" applyFill="1" applyBorder="1" applyAlignment="1">
      <alignment horizontal="left"/>
    </xf>
    <xf numFmtId="14" fontId="70" fillId="0" borderId="16" xfId="0" applyNumberFormat="1" applyFont="1" applyFill="1" applyBorder="1" applyAlignment="1"/>
    <xf numFmtId="43" fontId="70" fillId="0" borderId="0" xfId="0" applyNumberFormat="1" applyFont="1" applyFill="1" applyBorder="1" applyAlignment="1"/>
    <xf numFmtId="165" fontId="26" fillId="0" borderId="14" xfId="0" applyNumberFormat="1" applyFont="1" applyFill="1" applyBorder="1" applyAlignment="1"/>
    <xf numFmtId="165" fontId="26" fillId="0" borderId="15" xfId="0" applyNumberFormat="1" applyFont="1" applyFill="1" applyBorder="1" applyAlignment="1"/>
    <xf numFmtId="165" fontId="70" fillId="0" borderId="14" xfId="0" applyNumberFormat="1" applyFont="1" applyFill="1" applyBorder="1" applyAlignment="1"/>
    <xf numFmtId="165" fontId="70" fillId="0" borderId="0" xfId="0" applyNumberFormat="1" applyFont="1" applyFill="1" applyBorder="1" applyAlignment="1"/>
    <xf numFmtId="165" fontId="70" fillId="0" borderId="15" xfId="0" applyNumberFormat="1" applyFont="1" applyFill="1" applyBorder="1" applyAlignment="1"/>
    <xf numFmtId="165" fontId="67" fillId="0" borderId="15" xfId="0" applyNumberFormat="1" applyFont="1" applyFill="1" applyBorder="1" applyAlignment="1"/>
    <xf numFmtId="165" fontId="35" fillId="0" borderId="16" xfId="0" applyNumberFormat="1" applyFont="1" applyFill="1" applyBorder="1" applyAlignment="1"/>
    <xf numFmtId="14" fontId="70" fillId="0" borderId="55" xfId="0" applyNumberFormat="1" applyFont="1" applyFill="1" applyBorder="1" applyAlignment="1"/>
    <xf numFmtId="43" fontId="70" fillId="0" borderId="36" xfId="0" applyNumberFormat="1" applyFont="1" applyFill="1" applyBorder="1" applyAlignment="1"/>
    <xf numFmtId="165" fontId="26" fillId="0" borderId="56" xfId="0" applyNumberFormat="1" applyFont="1" applyFill="1" applyBorder="1" applyAlignment="1"/>
    <xf numFmtId="165" fontId="26" fillId="0" borderId="57" xfId="0" applyNumberFormat="1" applyFont="1" applyFill="1" applyBorder="1" applyAlignment="1"/>
    <xf numFmtId="165" fontId="70" fillId="0" borderId="56" xfId="0" applyNumberFormat="1" applyFont="1" applyFill="1" applyBorder="1" applyAlignment="1"/>
    <xf numFmtId="165" fontId="70" fillId="0" borderId="36" xfId="0" applyNumberFormat="1" applyFont="1" applyFill="1" applyBorder="1" applyAlignment="1"/>
    <xf numFmtId="165" fontId="70" fillId="0" borderId="57" xfId="0" applyNumberFormat="1" applyFont="1" applyFill="1" applyBorder="1" applyAlignment="1"/>
    <xf numFmtId="43" fontId="70" fillId="0" borderId="20" xfId="0" applyNumberFormat="1" applyFont="1" applyFill="1" applyBorder="1" applyAlignment="1"/>
    <xf numFmtId="165" fontId="26" fillId="0" borderId="50" xfId="0" applyNumberFormat="1" applyFont="1" applyFill="1" applyBorder="1" applyAlignment="1"/>
    <xf numFmtId="165" fontId="26" fillId="0" borderId="51" xfId="0" applyNumberFormat="1" applyFont="1" applyFill="1" applyBorder="1" applyAlignment="1"/>
    <xf numFmtId="165" fontId="70" fillId="0" borderId="50" xfId="0" applyNumberFormat="1" applyFont="1" applyFill="1" applyBorder="1" applyAlignment="1"/>
    <xf numFmtId="165" fontId="70" fillId="0" borderId="20" xfId="0" applyNumberFormat="1" applyFont="1" applyFill="1" applyBorder="1" applyAlignment="1"/>
    <xf numFmtId="165" fontId="70" fillId="0" borderId="51" xfId="0" applyNumberFormat="1" applyFont="1" applyFill="1" applyBorder="1" applyAlignment="1"/>
    <xf numFmtId="43" fontId="70" fillId="0" borderId="3" xfId="0" applyNumberFormat="1" applyFont="1" applyFill="1" applyBorder="1" applyAlignment="1"/>
    <xf numFmtId="165" fontId="26" fillId="0" borderId="52" xfId="0" applyNumberFormat="1" applyFont="1" applyFill="1" applyBorder="1" applyAlignment="1"/>
    <xf numFmtId="165" fontId="26" fillId="0" borderId="53" xfId="0" applyNumberFormat="1" applyFont="1" applyFill="1" applyBorder="1" applyAlignment="1"/>
    <xf numFmtId="165" fontId="70" fillId="0" borderId="52" xfId="0" applyNumberFormat="1" applyFont="1" applyFill="1" applyBorder="1" applyAlignment="1"/>
    <xf numFmtId="165" fontId="70" fillId="0" borderId="3" xfId="0" applyNumberFormat="1" applyFont="1" applyFill="1" applyBorder="1" applyAlignment="1"/>
    <xf numFmtId="165" fontId="70" fillId="0" borderId="53" xfId="0" applyNumberFormat="1" applyFont="1" applyFill="1" applyBorder="1" applyAlignment="1"/>
    <xf numFmtId="41" fontId="3" fillId="0" borderId="0" xfId="0" applyNumberFormat="1" applyFont="1" applyFill="1" applyBorder="1" applyAlignment="1">
      <alignment horizontal="center"/>
    </xf>
    <xf numFmtId="41" fontId="3" fillId="0" borderId="0" xfId="0" applyNumberFormat="1" applyFont="1" applyFill="1" applyBorder="1" applyAlignment="1"/>
    <xf numFmtId="41" fontId="3" fillId="0" borderId="0" xfId="0" applyNumberFormat="1" applyFont="1" applyFill="1" applyBorder="1" applyAlignment="1"/>
    <xf numFmtId="41" fontId="3" fillId="0" borderId="0" xfId="0" applyNumberFormat="1" applyFont="1" applyFill="1" applyBorder="1" applyAlignment="1"/>
    <xf numFmtId="0" fontId="3" fillId="0" borderId="6" xfId="0" quotePrefix="1" applyNumberFormat="1" applyFont="1" applyFill="1" applyBorder="1" applyAlignment="1">
      <alignment horizontal="center"/>
    </xf>
    <xf numFmtId="41" fontId="4" fillId="0" borderId="0" xfId="0" applyNumberFormat="1" applyFont="1" applyFill="1" applyBorder="1" applyAlignment="1"/>
    <xf numFmtId="41" fontId="3" fillId="0" borderId="0" xfId="0" applyNumberFormat="1" applyFont="1" applyFill="1" applyBorder="1" applyAlignment="1"/>
    <xf numFmtId="41" fontId="3" fillId="0" borderId="15" xfId="0" applyNumberFormat="1" applyFont="1" applyFill="1" applyBorder="1" applyAlignment="1"/>
    <xf numFmtId="41" fontId="3" fillId="0" borderId="0" xfId="0" applyNumberFormat="1" applyFont="1" applyFill="1" applyBorder="1" applyAlignment="1"/>
    <xf numFmtId="41" fontId="3" fillId="0" borderId="0" xfId="0" applyNumberFormat="1" applyFont="1" applyFill="1" applyBorder="1" applyAlignment="1"/>
    <xf numFmtId="17" fontId="3" fillId="0" borderId="44" xfId="0" quotePrefix="1" applyNumberFormat="1" applyFont="1" applyFill="1" applyBorder="1" applyAlignment="1">
      <alignment horizontal="left"/>
    </xf>
    <xf numFmtId="41" fontId="4" fillId="0" borderId="6" xfId="0" applyNumberFormat="1" applyFont="1" applyFill="1" applyBorder="1" applyAlignment="1"/>
    <xf numFmtId="41" fontId="3" fillId="0" borderId="6" xfId="0" applyNumberFormat="1" applyFont="1" applyFill="1" applyBorder="1" applyAlignment="1"/>
    <xf numFmtId="41" fontId="3" fillId="0" borderId="6" xfId="0" applyNumberFormat="1" applyFont="1" applyFill="1" applyBorder="1" applyAlignment="1"/>
    <xf numFmtId="41" fontId="3" fillId="0" borderId="6" xfId="0" applyNumberFormat="1" applyFont="1" applyFill="1" applyBorder="1" applyAlignment="1"/>
    <xf numFmtId="41" fontId="3" fillId="0" borderId="6" xfId="0" applyNumberFormat="1" applyFont="1" applyFill="1" applyBorder="1" applyAlignment="1"/>
    <xf numFmtId="0" fontId="4" fillId="0" borderId="7" xfId="0" applyNumberFormat="1" applyFont="1" applyFill="1" applyBorder="1" applyAlignment="1"/>
    <xf numFmtId="0" fontId="4" fillId="0" borderId="18" xfId="0" applyNumberFormat="1" applyFont="1" applyFill="1" applyBorder="1" applyAlignment="1"/>
    <xf numFmtId="0" fontId="4" fillId="0" borderId="15" xfId="0" applyNumberFormat="1" applyFont="1" applyFill="1" applyBorder="1" applyAlignment="1"/>
    <xf numFmtId="41" fontId="4" fillId="0" borderId="15" xfId="0" applyNumberFormat="1" applyFont="1" applyFill="1" applyBorder="1" applyAlignment="1"/>
    <xf numFmtId="41" fontId="4" fillId="0" borderId="0" xfId="0" applyNumberFormat="1" applyFont="1" applyFill="1" applyBorder="1" applyAlignment="1"/>
    <xf numFmtId="41" fontId="4" fillId="0" borderId="15" xfId="0" applyNumberFormat="1" applyFont="1" applyFill="1" applyBorder="1" applyAlignment="1"/>
    <xf numFmtId="0" fontId="4" fillId="0" borderId="0" xfId="0" applyNumberFormat="1" applyFont="1" applyFill="1" applyAlignment="1"/>
    <xf numFmtId="41" fontId="4" fillId="0" borderId="0" xfId="0" applyNumberFormat="1" applyFont="1" applyFill="1" applyAlignment="1"/>
    <xf numFmtId="41" fontId="3" fillId="0" borderId="6" xfId="0" applyNumberFormat="1" applyFont="1" applyFill="1" applyBorder="1" applyAlignment="1"/>
    <xf numFmtId="41" fontId="3" fillId="0" borderId="18" xfId="0" applyNumberFormat="1" applyFont="1" applyFill="1" applyBorder="1" applyAlignment="1"/>
    <xf numFmtId="9" fontId="4" fillId="0" borderId="0" xfId="0" applyNumberFormat="1" applyFont="1" applyFill="1" applyAlignment="1"/>
    <xf numFmtId="17" fontId="3" fillId="0" borderId="0" xfId="0" quotePrefix="1" applyNumberFormat="1" applyFont="1" applyFill="1" applyBorder="1" applyAlignment="1">
      <alignment horizontal="left"/>
    </xf>
    <xf numFmtId="1" fontId="3" fillId="0" borderId="0" xfId="0" quotePrefix="1" applyNumberFormat="1" applyFont="1" applyFill="1" applyBorder="1" applyAlignment="1">
      <alignment horizontal="center"/>
    </xf>
    <xf numFmtId="39" fontId="3" fillId="12" borderId="0" xfId="0" applyNumberFormat="1" applyFont="1" applyFill="1" applyBorder="1" applyAlignment="1"/>
    <xf numFmtId="168" fontId="3" fillId="12" borderId="0" xfId="0" applyNumberFormat="1" applyFont="1" applyFill="1" applyBorder="1" applyAlignment="1"/>
    <xf numFmtId="169" fontId="3" fillId="12" borderId="0" xfId="0" applyNumberFormat="1" applyFont="1" applyFill="1" applyBorder="1" applyAlignment="1"/>
    <xf numFmtId="39" fontId="14" fillId="12" borderId="0" xfId="0" applyNumberFormat="1" applyFont="1" applyFill="1" applyBorder="1" applyAlignment="1"/>
    <xf numFmtId="170" fontId="60" fillId="10" borderId="16" xfId="0" applyNumberFormat="1" applyFont="1" applyFill="1" applyBorder="1" applyAlignment="1">
      <alignment horizontal="center"/>
    </xf>
    <xf numFmtId="43" fontId="17" fillId="10" borderId="14" xfId="0" quotePrefix="1" applyNumberFormat="1" applyFont="1" applyFill="1" applyBorder="1" applyAlignment="1">
      <alignment horizontal="right"/>
    </xf>
    <xf numFmtId="166" fontId="17" fillId="10" borderId="15" xfId="0" applyNumberFormat="1" applyFont="1" applyFill="1" applyBorder="1" applyAlignment="1"/>
    <xf numFmtId="165" fontId="17" fillId="10" borderId="15" xfId="0" applyNumberFormat="1" applyFont="1" applyFill="1" applyBorder="1" applyAlignment="1"/>
    <xf numFmtId="165" fontId="17" fillId="10" borderId="0" xfId="0" applyNumberFormat="1" applyFont="1" applyFill="1" applyBorder="1" applyAlignment="1"/>
    <xf numFmtId="166" fontId="17" fillId="10" borderId="15" xfId="0" applyNumberFormat="1" applyFont="1" applyFill="1" applyBorder="1" applyAlignment="1">
      <alignment horizontal="center"/>
    </xf>
    <xf numFmtId="43" fontId="17" fillId="10" borderId="0" xfId="0" quotePrefix="1" applyNumberFormat="1" applyFont="1" applyFill="1" applyBorder="1" applyAlignment="1">
      <alignment horizontal="right"/>
    </xf>
    <xf numFmtId="166" fontId="60" fillId="10" borderId="16" xfId="0" applyNumberFormat="1" applyFont="1" applyFill="1" applyBorder="1" applyAlignment="1"/>
    <xf numFmtId="0" fontId="60" fillId="10" borderId="0" xfId="0" applyNumberFormat="1" applyFont="1" applyFill="1" applyAlignment="1">
      <alignment horizontal="center"/>
    </xf>
    <xf numFmtId="14" fontId="60" fillId="10" borderId="0" xfId="0" applyNumberFormat="1" applyFont="1" applyFill="1" applyAlignment="1"/>
    <xf numFmtId="165" fontId="17" fillId="10" borderId="0" xfId="0" applyNumberFormat="1" applyFont="1" applyFill="1" applyAlignment="1"/>
    <xf numFmtId="169" fontId="26" fillId="10" borderId="0" xfId="0" applyNumberFormat="1" applyFont="1" applyFill="1" applyBorder="1" applyAlignment="1"/>
    <xf numFmtId="43" fontId="17" fillId="10" borderId="0" xfId="0" applyNumberFormat="1" applyFont="1" applyFill="1" applyAlignment="1"/>
    <xf numFmtId="165" fontId="31" fillId="10" borderId="0" xfId="0" applyNumberFormat="1" applyFont="1" applyFill="1" applyAlignment="1"/>
    <xf numFmtId="41" fontId="3" fillId="0" borderId="0" xfId="0" applyNumberFormat="1" applyFont="1" applyFill="1" applyBorder="1" applyAlignment="1"/>
    <xf numFmtId="43" fontId="3" fillId="0" borderId="5" xfId="0" applyNumberFormat="1" applyFont="1" applyBorder="1" applyAlignment="1"/>
    <xf numFmtId="39" fontId="3" fillId="3" borderId="5" xfId="0" applyNumberFormat="1" applyFont="1" applyFill="1" applyBorder="1" applyAlignment="1"/>
    <xf numFmtId="168" fontId="3" fillId="3" borderId="5" xfId="0" applyNumberFormat="1" applyFont="1" applyFill="1" applyBorder="1" applyAlignment="1"/>
    <xf numFmtId="169" fontId="3" fillId="3" borderId="5" xfId="0" applyNumberFormat="1" applyFont="1" applyFill="1" applyBorder="1" applyAlignment="1"/>
    <xf numFmtId="39" fontId="14" fillId="3" borderId="5" xfId="0" applyNumberFormat="1" applyFont="1" applyFill="1" applyBorder="1" applyAlignment="1"/>
    <xf numFmtId="43" fontId="3" fillId="0" borderId="7" xfId="0" applyNumberFormat="1" applyFont="1" applyBorder="1" applyAlignment="1"/>
    <xf numFmtId="39" fontId="3" fillId="3" borderId="7" xfId="0" applyNumberFormat="1" applyFont="1" applyFill="1" applyBorder="1" applyAlignment="1"/>
    <xf numFmtId="168" fontId="3" fillId="3" borderId="7" xfId="0" applyNumberFormat="1" applyFont="1" applyFill="1" applyBorder="1" applyAlignment="1"/>
    <xf numFmtId="169" fontId="3" fillId="3" borderId="7" xfId="0" applyNumberFormat="1" applyFont="1" applyFill="1" applyBorder="1" applyAlignment="1"/>
    <xf numFmtId="39" fontId="14" fillId="3" borderId="7" xfId="0" applyNumberFormat="1" applyFont="1" applyFill="1" applyBorder="1" applyAlignment="1"/>
    <xf numFmtId="43" fontId="3" fillId="3" borderId="60" xfId="0" applyNumberFormat="1" applyFont="1" applyFill="1" applyBorder="1" applyAlignment="1">
      <alignment horizontal="center"/>
    </xf>
    <xf numFmtId="43" fontId="3" fillId="3" borderId="15" xfId="0" applyNumberFormat="1" applyFont="1" applyFill="1" applyBorder="1" applyAlignment="1">
      <alignment horizontal="center"/>
    </xf>
    <xf numFmtId="43" fontId="3" fillId="12" borderId="15" xfId="0" applyNumberFormat="1" applyFont="1" applyFill="1" applyBorder="1" applyAlignment="1">
      <alignment horizontal="center"/>
    </xf>
    <xf numFmtId="43" fontId="3" fillId="3" borderId="61" xfId="0" applyNumberFormat="1" applyFont="1" applyFill="1" applyBorder="1" applyAlignment="1">
      <alignment horizontal="center"/>
    </xf>
    <xf numFmtId="0" fontId="4" fillId="0" borderId="0" xfId="0" applyNumberFormat="1" applyFont="1" applyFill="1" applyAlignment="1"/>
    <xf numFmtId="1" fontId="3" fillId="0" borderId="5" xfId="0" quotePrefix="1" applyNumberFormat="1" applyFont="1" applyBorder="1" applyAlignment="1">
      <alignment horizontal="center"/>
    </xf>
    <xf numFmtId="17" fontId="3" fillId="4" borderId="5" xfId="0" applyNumberFormat="1" applyFont="1" applyFill="1" applyBorder="1" applyAlignment="1">
      <alignment horizontal="left"/>
    </xf>
    <xf numFmtId="17" fontId="3" fillId="0" borderId="0" xfId="0" applyNumberFormat="1" applyFont="1" applyFill="1" applyBorder="1" applyAlignment="1">
      <alignment horizontal="left"/>
    </xf>
    <xf numFmtId="43" fontId="3" fillId="0" borderId="0" xfId="0" applyNumberFormat="1" applyFont="1" applyFill="1" applyBorder="1" applyAlignment="1"/>
    <xf numFmtId="39" fontId="3" fillId="0" borderId="0" xfId="0" applyNumberFormat="1" applyFont="1" applyFill="1" applyBorder="1" applyAlignment="1"/>
    <xf numFmtId="168" fontId="3" fillId="0" borderId="0" xfId="0" applyNumberFormat="1" applyFont="1" applyFill="1" applyBorder="1" applyAlignment="1"/>
    <xf numFmtId="169" fontId="3" fillId="0" borderId="0" xfId="0" applyNumberFormat="1" applyFont="1" applyFill="1" applyBorder="1" applyAlignment="1"/>
    <xf numFmtId="39" fontId="14" fillId="0" borderId="0" xfId="0" applyNumberFormat="1" applyFont="1" applyFill="1" applyBorder="1" applyAlignment="1"/>
    <xf numFmtId="43" fontId="3" fillId="0" borderId="0" xfId="0" applyNumberFormat="1" applyFont="1" applyFill="1" applyBorder="1" applyAlignment="1">
      <alignment horizontal="center"/>
    </xf>
    <xf numFmtId="168" fontId="3" fillId="12" borderId="5" xfId="0" applyNumberFormat="1" applyFont="1" applyFill="1" applyBorder="1" applyAlignment="1"/>
    <xf numFmtId="169" fontId="3" fillId="12" borderId="5" xfId="0" applyNumberFormat="1" applyFont="1" applyFill="1" applyBorder="1" applyAlignment="1"/>
    <xf numFmtId="0" fontId="4" fillId="0" borderId="0" xfId="0" applyNumberFormat="1" applyFont="1" applyAlignment="1"/>
    <xf numFmtId="0" fontId="72" fillId="0" borderId="0" xfId="0" applyNumberFormat="1" applyFont="1" applyFill="1" applyAlignment="1">
      <alignment horizontal="centerContinuous"/>
    </xf>
    <xf numFmtId="0" fontId="61" fillId="0" borderId="0" xfId="0" applyNumberFormat="1" applyFont="1" applyFill="1" applyAlignment="1">
      <alignment horizontal="center"/>
    </xf>
    <xf numFmtId="0" fontId="3" fillId="0" borderId="6" xfId="0" applyNumberFormat="1" applyFont="1" applyFill="1" applyBorder="1" applyAlignment="1"/>
    <xf numFmtId="0" fontId="7" fillId="0" borderId="6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Border="1" applyAlignment="1">
      <alignment horizontal="centerContinuous"/>
    </xf>
    <xf numFmtId="0" fontId="3" fillId="0" borderId="6" xfId="0" applyNumberFormat="1" applyFont="1" applyFill="1" applyBorder="1" applyAlignment="1">
      <alignment horizontal="center"/>
    </xf>
    <xf numFmtId="0" fontId="8" fillId="0" borderId="6" xfId="0" applyNumberFormat="1" applyFont="1" applyFill="1" applyBorder="1" applyAlignment="1">
      <alignment horizontal="center"/>
    </xf>
    <xf numFmtId="6" fontId="3" fillId="0" borderId="0" xfId="0" applyNumberFormat="1" applyFont="1" applyFill="1" applyAlignment="1"/>
    <xf numFmtId="165" fontId="3" fillId="0" borderId="0" xfId="0" applyNumberFormat="1" applyFont="1" applyFill="1" applyBorder="1" applyAlignment="1"/>
    <xf numFmtId="165" fontId="3" fillId="0" borderId="0" xfId="0" applyNumberFormat="1" applyFont="1" applyFill="1" applyAlignment="1"/>
    <xf numFmtId="165" fontId="3" fillId="0" borderId="0" xfId="0" applyNumberFormat="1" applyFont="1" applyFill="1" applyBorder="1" applyAlignment="1"/>
    <xf numFmtId="0" fontId="4" fillId="0" borderId="0" xfId="0" applyNumberFormat="1" applyFont="1" applyFill="1" applyAlignment="1"/>
    <xf numFmtId="0" fontId="62" fillId="0" borderId="6" xfId="0" applyNumberFormat="1" applyFont="1" applyFill="1" applyBorder="1" applyAlignment="1">
      <alignment horizontal="center" wrapText="1"/>
    </xf>
    <xf numFmtId="41" fontId="3" fillId="0" borderId="0" xfId="0" applyNumberFormat="1" applyFont="1" applyFill="1" applyBorder="1" applyAlignment="1">
      <alignment horizontal="right"/>
    </xf>
    <xf numFmtId="41" fontId="3" fillId="0" borderId="0" xfId="0" applyNumberFormat="1" applyFont="1" applyFill="1" applyAlignment="1">
      <alignment horizontal="center"/>
    </xf>
    <xf numFmtId="41" fontId="3" fillId="0" borderId="0" xfId="0" applyNumberFormat="1" applyFont="1" applyFill="1" applyBorder="1" applyAlignment="1"/>
    <xf numFmtId="41" fontId="3" fillId="0" borderId="0" xfId="0" applyNumberFormat="1" applyFont="1" applyFill="1" applyAlignment="1"/>
    <xf numFmtId="41" fontId="3" fillId="0" borderId="0" xfId="0" applyNumberFormat="1" applyFont="1" applyFill="1" applyBorder="1" applyAlignment="1"/>
    <xf numFmtId="166" fontId="27" fillId="11" borderId="0" xfId="0" applyNumberFormat="1" applyFont="1" applyFill="1" applyBorder="1" applyAlignment="1"/>
    <xf numFmtId="39" fontId="3" fillId="3" borderId="6" xfId="0" applyNumberFormat="1" applyFont="1" applyFill="1" applyBorder="1" applyAlignment="1"/>
    <xf numFmtId="43" fontId="3" fillId="3" borderId="18" xfId="0" applyNumberFormat="1" applyFont="1" applyFill="1" applyBorder="1" applyAlignment="1">
      <alignment horizontal="center"/>
    </xf>
    <xf numFmtId="0" fontId="20" fillId="0" borderId="0" xfId="0" applyNumberFormat="1" applyFont="1" applyFill="1" applyBorder="1" applyAlignment="1">
      <alignment horizontal="center"/>
    </xf>
    <xf numFmtId="0" fontId="3" fillId="0" borderId="0" xfId="0" quotePrefix="1" applyNumberFormat="1" applyFont="1" applyFill="1" applyBorder="1" applyAlignment="1">
      <alignment horizontal="center"/>
    </xf>
    <xf numFmtId="17" fontId="7" fillId="0" borderId="7" xfId="0" applyNumberFormat="1" applyFont="1" applyFill="1" applyBorder="1" applyAlignment="1">
      <alignment horizontal="left"/>
    </xf>
    <xf numFmtId="17" fontId="7" fillId="0" borderId="22" xfId="0" applyNumberFormat="1" applyFont="1" applyFill="1" applyBorder="1" applyAlignment="1">
      <alignment horizontal="left"/>
    </xf>
    <xf numFmtId="170" fontId="60" fillId="10" borderId="0" xfId="0" applyNumberFormat="1" applyFont="1" applyFill="1" applyBorder="1" applyAlignment="1">
      <alignment horizontal="center"/>
    </xf>
    <xf numFmtId="166" fontId="17" fillId="10" borderId="0" xfId="0" applyNumberFormat="1" applyFont="1" applyFill="1" applyBorder="1" applyAlignment="1">
      <alignment horizontal="center"/>
    </xf>
    <xf numFmtId="166" fontId="60" fillId="10" borderId="0" xfId="0" applyNumberFormat="1" applyFont="1" applyFill="1" applyBorder="1" applyAlignment="1"/>
    <xf numFmtId="165" fontId="17" fillId="10" borderId="14" xfId="0" applyNumberFormat="1" applyFont="1" applyFill="1" applyBorder="1" applyAlignment="1"/>
    <xf numFmtId="14" fontId="70" fillId="0" borderId="58" xfId="0" applyNumberFormat="1" applyFont="1" applyFill="1" applyBorder="1" applyAlignment="1"/>
    <xf numFmtId="43" fontId="3" fillId="0" borderId="0" xfId="0" applyNumberFormat="1" applyFont="1" applyFill="1" applyBorder="1" applyAlignment="1"/>
    <xf numFmtId="165" fontId="3" fillId="0" borderId="0" xfId="0" applyNumberFormat="1" applyFont="1" applyFill="1" applyAlignment="1">
      <alignment horizontal="center"/>
    </xf>
    <xf numFmtId="165" fontId="3" fillId="0" borderId="5" xfId="0" applyNumberFormat="1" applyFont="1" applyBorder="1" applyAlignment="1"/>
    <xf numFmtId="37" fontId="3" fillId="3" borderId="5" xfId="0" applyNumberFormat="1" applyFont="1" applyFill="1" applyBorder="1" applyAlignment="1"/>
    <xf numFmtId="41" fontId="3" fillId="0" borderId="0" xfId="0" applyNumberFormat="1" applyFont="1" applyFill="1" applyBorder="1" applyAlignment="1"/>
    <xf numFmtId="165" fontId="3" fillId="0" borderId="0" xfId="0" applyNumberFormat="1" applyFont="1" applyFill="1" applyBorder="1" applyAlignment="1"/>
    <xf numFmtId="37" fontId="60" fillId="10" borderId="16" xfId="0" applyNumberFormat="1" applyFont="1" applyFill="1" applyBorder="1" applyAlignment="1"/>
    <xf numFmtId="166" fontId="60" fillId="11" borderId="0" xfId="0" applyNumberFormat="1" applyFont="1" applyFill="1" applyBorder="1" applyAlignment="1"/>
    <xf numFmtId="39" fontId="3" fillId="3" borderId="0" xfId="0" applyNumberFormat="1" applyFont="1" applyFill="1" applyBorder="1" applyAlignment="1"/>
    <xf numFmtId="43" fontId="3" fillId="3" borderId="13" xfId="0" applyNumberFormat="1" applyFont="1" applyFill="1" applyBorder="1" applyAlignment="1">
      <alignment horizontal="center"/>
    </xf>
    <xf numFmtId="9" fontId="65" fillId="10" borderId="14" xfId="0" applyNumberFormat="1" applyFont="1" applyFill="1" applyBorder="1" applyAlignment="1"/>
    <xf numFmtId="43" fontId="26" fillId="10" borderId="14" xfId="0" quotePrefix="1" applyNumberFormat="1" applyFont="1" applyFill="1" applyBorder="1" applyAlignment="1">
      <alignment horizontal="right"/>
    </xf>
    <xf numFmtId="165" fontId="26" fillId="10" borderId="15" xfId="0" applyNumberFormat="1" applyFont="1" applyFill="1" applyBorder="1" applyAlignment="1"/>
    <xf numFmtId="165" fontId="26" fillId="10" borderId="0" xfId="0" applyNumberFormat="1" applyFont="1" applyFill="1" applyBorder="1" applyAlignment="1"/>
    <xf numFmtId="43" fontId="26" fillId="10" borderId="0" xfId="0" quotePrefix="1" applyNumberFormat="1" applyFont="1" applyFill="1" applyBorder="1" applyAlignment="1">
      <alignment horizontal="right"/>
    </xf>
    <xf numFmtId="170" fontId="70" fillId="10" borderId="0" xfId="0" applyNumberFormat="1" applyFont="1" applyFill="1" applyBorder="1" applyAlignment="1">
      <alignment horizontal="center"/>
    </xf>
    <xf numFmtId="166" fontId="26" fillId="10" borderId="0" xfId="0" applyNumberFormat="1" applyFont="1" applyFill="1" applyBorder="1" applyAlignment="1">
      <alignment horizontal="center"/>
    </xf>
    <xf numFmtId="166" fontId="70" fillId="10" borderId="0" xfId="0" applyNumberFormat="1" applyFont="1" applyFill="1" applyBorder="1" applyAlignment="1"/>
    <xf numFmtId="37" fontId="60" fillId="10" borderId="0" xfId="0" applyNumberFormat="1" applyFont="1" applyFill="1" applyBorder="1" applyAlignment="1"/>
    <xf numFmtId="170" fontId="60" fillId="10" borderId="14" xfId="0" applyNumberFormat="1" applyFont="1" applyFill="1" applyBorder="1" applyAlignment="1">
      <alignment horizontal="center"/>
    </xf>
    <xf numFmtId="165" fontId="26" fillId="10" borderId="14" xfId="0" applyNumberFormat="1" applyFont="1" applyFill="1" applyBorder="1" applyAlignment="1"/>
    <xf numFmtId="166" fontId="35" fillId="0" borderId="0" xfId="0" applyNumberFormat="1" applyFont="1" applyFill="1" applyBorder="1" applyAlignment="1"/>
    <xf numFmtId="43" fontId="17" fillId="0" borderId="0" xfId="0" quotePrefix="1" applyNumberFormat="1" applyFont="1" applyBorder="1" applyAlignment="1">
      <alignment horizontal="right"/>
    </xf>
    <xf numFmtId="166" fontId="17" fillId="0" borderId="0" xfId="0" applyNumberFormat="1" applyFont="1" applyFill="1" applyBorder="1" applyAlignment="1">
      <alignment horizontal="center"/>
    </xf>
    <xf numFmtId="166" fontId="60" fillId="0" borderId="0" xfId="0" applyNumberFormat="1" applyFont="1" applyBorder="1" applyAlignment="1"/>
    <xf numFmtId="14" fontId="70" fillId="0" borderId="59" xfId="0" applyNumberFormat="1" applyFont="1" applyFill="1" applyBorder="1" applyAlignment="1"/>
    <xf numFmtId="165" fontId="26" fillId="0" borderId="59" xfId="0" applyNumberFormat="1" applyFont="1" applyFill="1" applyBorder="1" applyAlignment="1"/>
    <xf numFmtId="14" fontId="60" fillId="0" borderId="11" xfId="0" applyNumberFormat="1" applyFont="1" applyFill="1" applyBorder="1" applyAlignment="1"/>
    <xf numFmtId="165" fontId="74" fillId="0" borderId="0" xfId="0" applyNumberFormat="1" applyFont="1" applyFill="1" applyBorder="1" applyAlignment="1"/>
    <xf numFmtId="165" fontId="74" fillId="0" borderId="15" xfId="0" applyNumberFormat="1" applyFont="1" applyFill="1" applyBorder="1" applyAlignment="1"/>
    <xf numFmtId="165" fontId="74" fillId="0" borderId="16" xfId="0" applyNumberFormat="1" applyFont="1" applyBorder="1" applyAlignment="1"/>
    <xf numFmtId="41" fontId="74" fillId="0" borderId="0" xfId="0" applyNumberFormat="1" applyFont="1" applyFill="1" applyBorder="1" applyAlignment="1"/>
    <xf numFmtId="0" fontId="69" fillId="0" borderId="0" xfId="0" applyNumberFormat="1" applyFont="1" applyBorder="1" applyAlignment="1"/>
    <xf numFmtId="0" fontId="69" fillId="0" borderId="0" xfId="0" applyNumberFormat="1" applyFont="1" applyAlignment="1"/>
    <xf numFmtId="165" fontId="74" fillId="0" borderId="16" xfId="0" applyNumberFormat="1" applyFont="1" applyFill="1" applyBorder="1" applyAlignment="1"/>
    <xf numFmtId="0" fontId="0" fillId="0" borderId="14" xfId="0" applyNumberFormat="1" applyFill="1" applyBorder="1" applyAlignment="1"/>
    <xf numFmtId="43" fontId="75" fillId="3" borderId="15" xfId="0" applyNumberFormat="1" applyFont="1" applyFill="1" applyBorder="1" applyAlignment="1">
      <alignment horizontal="center"/>
    </xf>
    <xf numFmtId="164" fontId="76" fillId="0" borderId="0" xfId="0" applyFont="1" applyFill="1">
      <alignment horizontal="left" wrapText="1"/>
    </xf>
    <xf numFmtId="164" fontId="64" fillId="0" borderId="0" xfId="0" applyFont="1" applyFill="1">
      <alignment horizontal="left" wrapText="1"/>
    </xf>
    <xf numFmtId="164" fontId="76" fillId="0" borderId="0" xfId="0" applyFont="1" applyFill="1" applyAlignment="1">
      <alignment horizontal="right"/>
    </xf>
    <xf numFmtId="164" fontId="76" fillId="0" borderId="0" xfId="0" applyFont="1" applyFill="1" applyAlignment="1" applyProtection="1">
      <alignment horizontal="centerContinuous"/>
      <protection locked="0"/>
    </xf>
    <xf numFmtId="164" fontId="76" fillId="0" borderId="0" xfId="0" applyFont="1" applyFill="1" applyAlignment="1">
      <alignment horizontal="centerContinuous"/>
    </xf>
    <xf numFmtId="15" fontId="76" fillId="0" borderId="0" xfId="0" applyNumberFormat="1" applyFont="1" applyFill="1" applyAlignment="1">
      <alignment horizontal="centerContinuous"/>
    </xf>
    <xf numFmtId="164" fontId="76" fillId="0" borderId="0" xfId="0" applyFont="1" applyFill="1" applyAlignment="1" applyProtection="1">
      <alignment horizontal="centerContinuous" vertical="center"/>
      <protection locked="0"/>
    </xf>
    <xf numFmtId="18" fontId="76" fillId="0" borderId="0" xfId="0" applyNumberFormat="1" applyFont="1" applyFill="1" applyAlignment="1">
      <alignment horizontal="centerContinuous"/>
    </xf>
    <xf numFmtId="164" fontId="76" fillId="0" borderId="0" xfId="0" applyFont="1" applyFill="1" applyAlignment="1" applyProtection="1">
      <alignment horizontal="center"/>
      <protection locked="0"/>
    </xf>
    <xf numFmtId="164" fontId="76" fillId="0" borderId="6" xfId="0" applyFont="1" applyFill="1" applyBorder="1" applyAlignment="1">
      <alignment horizontal="center"/>
    </xf>
    <xf numFmtId="164" fontId="76" fillId="0" borderId="6" xfId="0" applyFont="1" applyFill="1" applyBorder="1">
      <alignment horizontal="left" wrapText="1"/>
    </xf>
    <xf numFmtId="0" fontId="64" fillId="0" borderId="0" xfId="0" applyNumberFormat="1" applyFont="1" applyFill="1" applyAlignment="1">
      <alignment horizontal="center"/>
    </xf>
    <xf numFmtId="164" fontId="77" fillId="0" borderId="0" xfId="0" applyFont="1" applyFill="1" applyAlignment="1">
      <alignment horizontal="left"/>
    </xf>
    <xf numFmtId="166" fontId="64" fillId="0" borderId="0" xfId="0" applyNumberFormat="1" applyFont="1" applyFill="1" applyBorder="1" applyAlignment="1"/>
    <xf numFmtId="164" fontId="64" fillId="0" borderId="0" xfId="0" applyFont="1" applyFill="1" applyAlignment="1">
      <alignment horizontal="left"/>
    </xf>
    <xf numFmtId="165" fontId="64" fillId="0" borderId="0" xfId="0" applyNumberFormat="1" applyFont="1" applyFill="1" applyBorder="1" applyAlignment="1"/>
    <xf numFmtId="0" fontId="3" fillId="0" borderId="12" xfId="0" applyNumberFormat="1" applyFont="1" applyFill="1" applyBorder="1" applyAlignment="1"/>
    <xf numFmtId="0" fontId="3" fillId="0" borderId="7" xfId="0" applyNumberFormat="1" applyFont="1" applyFill="1" applyBorder="1" applyAlignment="1"/>
    <xf numFmtId="0" fontId="3" fillId="0" borderId="13" xfId="0" applyNumberFormat="1" applyFont="1" applyFill="1" applyBorder="1" applyAlignment="1"/>
    <xf numFmtId="0" fontId="3" fillId="0" borderId="0" xfId="0" applyNumberFormat="1" applyFont="1" applyFill="1" applyAlignment="1"/>
    <xf numFmtId="49" fontId="7" fillId="0" borderId="62" xfId="0" applyNumberFormat="1" applyFont="1" applyFill="1" applyBorder="1" applyAlignment="1">
      <alignment horizontal="centerContinuous" vertical="center"/>
    </xf>
    <xf numFmtId="17" fontId="7" fillId="0" borderId="62" xfId="0" applyNumberFormat="1" applyFont="1" applyFill="1" applyBorder="1" applyAlignment="1">
      <alignment horizontal="centerContinuous" vertical="center"/>
    </xf>
    <xf numFmtId="49" fontId="7" fillId="0" borderId="62" xfId="0" applyNumberFormat="1" applyFont="1" applyFill="1" applyBorder="1" applyAlignment="1">
      <alignment horizontal="center" wrapText="1"/>
    </xf>
    <xf numFmtId="49" fontId="7" fillId="0" borderId="19" xfId="0" applyNumberFormat="1" applyFont="1" applyFill="1" applyBorder="1" applyAlignment="1"/>
    <xf numFmtId="0" fontId="7" fillId="0" borderId="39" xfId="0" applyNumberFormat="1" applyFont="1" applyFill="1" applyBorder="1" applyAlignment="1">
      <alignment horizontal="center"/>
    </xf>
    <xf numFmtId="165" fontId="7" fillId="0" borderId="34" xfId="0" applyNumberFormat="1" applyFont="1" applyFill="1" applyBorder="1" applyAlignment="1">
      <alignment horizontal="center"/>
    </xf>
    <xf numFmtId="165" fontId="7" fillId="0" borderId="34" xfId="0" quotePrefix="1" applyNumberFormat="1" applyFont="1" applyFill="1" applyBorder="1" applyAlignment="1">
      <alignment horizontal="center"/>
    </xf>
    <xf numFmtId="49" fontId="7" fillId="0" borderId="24" xfId="0" applyNumberFormat="1" applyFont="1" applyFill="1" applyBorder="1" applyAlignment="1">
      <alignment horizontal="center" wrapText="1"/>
    </xf>
    <xf numFmtId="49" fontId="3" fillId="0" borderId="19" xfId="0" applyNumberFormat="1" applyFont="1" applyFill="1" applyBorder="1" applyAlignment="1">
      <alignment horizontal="left"/>
    </xf>
    <xf numFmtId="0" fontId="3" fillId="0" borderId="39" xfId="0" applyNumberFormat="1" applyFont="1" applyFill="1" applyBorder="1" applyAlignment="1"/>
    <xf numFmtId="49" fontId="3" fillId="0" borderId="24" xfId="0" applyNumberFormat="1" applyFont="1" applyFill="1" applyBorder="1" applyAlignment="1">
      <alignment horizontal="center"/>
    </xf>
    <xf numFmtId="165" fontId="7" fillId="0" borderId="63" xfId="0" applyNumberFormat="1" applyFont="1" applyFill="1" applyBorder="1" applyAlignment="1"/>
    <xf numFmtId="164" fontId="3" fillId="0" borderId="0" xfId="0" applyFont="1" applyFill="1" applyAlignment="1"/>
    <xf numFmtId="165" fontId="7" fillId="0" borderId="34" xfId="0" applyNumberFormat="1" applyFont="1" applyFill="1" applyBorder="1" applyAlignment="1"/>
    <xf numFmtId="0" fontId="3" fillId="0" borderId="19" xfId="0" applyNumberFormat="1" applyFont="1" applyFill="1" applyBorder="1" applyAlignment="1"/>
    <xf numFmtId="0" fontId="3" fillId="0" borderId="24" xfId="0" applyNumberFormat="1" applyFont="1" applyFill="1" applyBorder="1" applyAlignment="1">
      <alignment horizontal="center"/>
    </xf>
    <xf numFmtId="165" fontId="3" fillId="0" borderId="34" xfId="0" applyNumberFormat="1" applyFont="1" applyFill="1" applyBorder="1" applyAlignment="1"/>
    <xf numFmtId="165" fontId="7" fillId="0" borderId="34" xfId="0" applyNumberFormat="1" applyFont="1" applyFill="1" applyBorder="1" applyAlignment="1"/>
    <xf numFmtId="0" fontId="3" fillId="0" borderId="19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/>
    <xf numFmtId="165" fontId="3" fillId="0" borderId="0" xfId="0" applyNumberFormat="1" applyFont="1" applyFill="1" applyBorder="1" applyAlignment="1"/>
    <xf numFmtId="0" fontId="7" fillId="0" borderId="0" xfId="0" applyNumberFormat="1" applyFont="1" applyFill="1" applyBorder="1" applyAlignment="1" applyProtection="1">
      <alignment horizontal="center"/>
      <protection locked="0"/>
    </xf>
    <xf numFmtId="0" fontId="7" fillId="0" borderId="39" xfId="0" applyNumberFormat="1" applyFont="1" applyFill="1" applyBorder="1" applyAlignment="1" applyProtection="1">
      <alignment horizontal="left"/>
      <protection locked="0"/>
    </xf>
    <xf numFmtId="0" fontId="7" fillId="0" borderId="39" xfId="0" applyNumberFormat="1" applyFont="1" applyFill="1" applyBorder="1" applyAlignment="1"/>
    <xf numFmtId="0" fontId="3" fillId="0" borderId="24" xfId="0" applyNumberFormat="1" applyFont="1" applyFill="1" applyBorder="1" applyAlignment="1"/>
    <xf numFmtId="49" fontId="3" fillId="0" borderId="0" xfId="0" applyNumberFormat="1" applyFont="1" applyFill="1" applyAlignment="1">
      <alignment horizontal="left"/>
    </xf>
    <xf numFmtId="0" fontId="3" fillId="0" borderId="37" xfId="0" applyNumberFormat="1" applyFont="1" applyFill="1" applyBorder="1" applyAlignment="1"/>
    <xf numFmtId="0" fontId="7" fillId="0" borderId="64" xfId="0" applyNumberFormat="1" applyFont="1" applyFill="1" applyBorder="1" applyAlignment="1">
      <alignment horizontal="center"/>
    </xf>
    <xf numFmtId="165" fontId="3" fillId="0" borderId="65" xfId="0" applyNumberFormat="1" applyFont="1" applyFill="1" applyBorder="1" applyAlignment="1"/>
    <xf numFmtId="0" fontId="3" fillId="0" borderId="38" xfId="0" applyNumberFormat="1" applyFont="1" applyFill="1" applyBorder="1" applyAlignment="1"/>
    <xf numFmtId="0" fontId="3" fillId="0" borderId="0" xfId="0" applyNumberFormat="1" applyFont="1" applyFill="1" applyAlignment="1">
      <alignment horizontal="left"/>
    </xf>
    <xf numFmtId="4" fontId="7" fillId="0" borderId="49" xfId="0" applyNumberFormat="1" applyFont="1" applyFill="1" applyBorder="1" applyAlignment="1"/>
    <xf numFmtId="165" fontId="7" fillId="0" borderId="48" xfId="0" applyNumberFormat="1" applyFont="1" applyFill="1" applyBorder="1" applyAlignment="1"/>
    <xf numFmtId="0" fontId="73" fillId="0" borderId="0" xfId="0" applyNumberFormat="1" applyFont="1" applyFill="1" applyAlignment="1"/>
    <xf numFmtId="165" fontId="73" fillId="0" borderId="0" xfId="0" applyNumberFormat="1" applyFont="1" applyFill="1" applyAlignment="1"/>
    <xf numFmtId="165" fontId="71" fillId="0" borderId="0" xfId="0" applyNumberFormat="1" applyFont="1" applyFill="1" applyAlignment="1"/>
    <xf numFmtId="165" fontId="71" fillId="0" borderId="20" xfId="0" applyNumberFormat="1" applyFont="1" applyFill="1" applyBorder="1" applyAlignment="1"/>
    <xf numFmtId="165" fontId="78" fillId="0" borderId="0" xfId="0" applyNumberFormat="1" applyFont="1" applyFill="1" applyBorder="1" applyAlignment="1"/>
    <xf numFmtId="41" fontId="4" fillId="0" borderId="0" xfId="0" applyNumberFormat="1" applyFont="1" applyFill="1" applyAlignment="1"/>
    <xf numFmtId="172" fontId="7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/>
    <xf numFmtId="165" fontId="3" fillId="0" borderId="66" xfId="0" applyNumberFormat="1" applyFont="1" applyFill="1" applyBorder="1" applyAlignment="1"/>
    <xf numFmtId="165" fontId="7" fillId="0" borderId="67" xfId="0" applyNumberFormat="1" applyFont="1" applyFill="1" applyBorder="1" applyAlignment="1"/>
    <xf numFmtId="165" fontId="7" fillId="0" borderId="66" xfId="0" quotePrefix="1" applyNumberFormat="1" applyFont="1" applyFill="1" applyBorder="1" applyAlignment="1">
      <alignment horizontal="center"/>
    </xf>
    <xf numFmtId="165" fontId="7" fillId="0" borderId="66" xfId="0" applyNumberFormat="1" applyFont="1" applyFill="1" applyBorder="1" applyAlignment="1"/>
    <xf numFmtId="165" fontId="7" fillId="0" borderId="66" xfId="0" applyNumberFormat="1" applyFont="1" applyFill="1" applyBorder="1" applyAlignment="1"/>
    <xf numFmtId="165" fontId="3" fillId="0" borderId="68" xfId="0" applyNumberFormat="1" applyFont="1" applyFill="1" applyBorder="1" applyAlignment="1"/>
    <xf numFmtId="165" fontId="0" fillId="0" borderId="0" xfId="0" applyNumberFormat="1" applyAlignment="1"/>
    <xf numFmtId="165" fontId="3" fillId="0" borderId="39" xfId="0" applyNumberFormat="1" applyFont="1" applyFill="1" applyBorder="1" applyAlignment="1"/>
    <xf numFmtId="0" fontId="68" fillId="0" borderId="6" xfId="0" applyNumberFormat="1" applyFont="1" applyFill="1" applyBorder="1" applyAlignment="1">
      <alignment horizontal="center"/>
    </xf>
    <xf numFmtId="0" fontId="73" fillId="0" borderId="6" xfId="0" applyNumberFormat="1" applyFont="1" applyFill="1" applyBorder="1" applyAlignment="1">
      <alignment horizontal="center"/>
    </xf>
    <xf numFmtId="0" fontId="68" fillId="0" borderId="0" xfId="0" applyNumberFormat="1" applyFont="1" applyFill="1" applyBorder="1" applyAlignment="1">
      <alignment horizontal="center" wrapText="1"/>
    </xf>
    <xf numFmtId="0" fontId="62" fillId="0" borderId="0" xfId="0" applyNumberFormat="1" applyFont="1" applyFill="1" applyBorder="1" applyAlignment="1">
      <alignment horizontal="center" wrapText="1"/>
    </xf>
    <xf numFmtId="0" fontId="73" fillId="0" borderId="0" xfId="0" applyNumberFormat="1" applyFont="1" applyFill="1" applyBorder="1" applyAlignment="1">
      <alignment horizontal="center"/>
    </xf>
    <xf numFmtId="0" fontId="62" fillId="0" borderId="6" xfId="0" applyNumberFormat="1" applyFont="1" applyFill="1" applyBorder="1" applyAlignment="1">
      <alignment horizontal="center"/>
    </xf>
    <xf numFmtId="165" fontId="60" fillId="0" borderId="29" xfId="0" applyNumberFormat="1" applyFont="1" applyFill="1" applyBorder="1" applyAlignment="1"/>
    <xf numFmtId="0" fontId="65" fillId="0" borderId="0" xfId="0" applyNumberFormat="1" applyFont="1" applyAlignment="1">
      <alignment horizontal="right"/>
    </xf>
    <xf numFmtId="0" fontId="65" fillId="0" borderId="10" xfId="0" applyNumberFormat="1" applyFont="1" applyFill="1" applyBorder="1" applyAlignment="1">
      <alignment horizontal="center"/>
    </xf>
    <xf numFmtId="0" fontId="65" fillId="0" borderId="11" xfId="0" applyNumberFormat="1" applyFont="1" applyFill="1" applyBorder="1" applyAlignment="1">
      <alignment horizontal="center"/>
    </xf>
    <xf numFmtId="0" fontId="65" fillId="0" borderId="0" xfId="0" applyNumberFormat="1" applyFont="1" applyAlignment="1"/>
    <xf numFmtId="0" fontId="65" fillId="0" borderId="8" xfId="0" applyNumberFormat="1" applyFont="1" applyFill="1" applyBorder="1" applyAlignment="1">
      <alignment horizontal="centerContinuous"/>
    </xf>
    <xf numFmtId="0" fontId="80" fillId="0" borderId="9" xfId="0" applyNumberFormat="1" applyFont="1" applyFill="1" applyBorder="1" applyAlignment="1">
      <alignment horizontal="centerContinuous"/>
    </xf>
    <xf numFmtId="0" fontId="62" fillId="0" borderId="0" xfId="0" applyNumberFormat="1" applyFont="1" applyFill="1" applyAlignment="1"/>
    <xf numFmtId="0" fontId="62" fillId="0" borderId="0" xfId="0" applyNumberFormat="1" applyFont="1" applyFill="1" applyAlignment="1">
      <alignment horizontal="centerContinuous"/>
    </xf>
    <xf numFmtId="14" fontId="62" fillId="0" borderId="0" xfId="0" applyNumberFormat="1" applyFont="1" applyFill="1" applyAlignment="1">
      <alignment horizontal="centerContinuous"/>
    </xf>
    <xf numFmtId="0" fontId="62" fillId="0" borderId="0" xfId="0" applyNumberFormat="1" applyFont="1" applyFill="1" applyAlignment="1">
      <alignment horizontal="center"/>
    </xf>
    <xf numFmtId="0" fontId="71" fillId="0" borderId="0" xfId="0" applyNumberFormat="1" applyFont="1" applyFill="1" applyAlignment="1">
      <alignment horizontal="center"/>
    </xf>
    <xf numFmtId="0" fontId="68" fillId="0" borderId="0" xfId="0" applyNumberFormat="1" applyFont="1" applyFill="1" applyBorder="1" applyAlignment="1"/>
    <xf numFmtId="0" fontId="62" fillId="0" borderId="0" xfId="0" applyNumberFormat="1" applyFont="1" applyFill="1" applyBorder="1" applyAlignment="1">
      <alignment wrapText="1"/>
    </xf>
    <xf numFmtId="0" fontId="62" fillId="0" borderId="0" xfId="0" applyNumberFormat="1" applyFont="1" applyFill="1" applyBorder="1" applyAlignment="1">
      <alignment horizontal="center"/>
    </xf>
    <xf numFmtId="0" fontId="71" fillId="0" borderId="0" xfId="0" applyNumberFormat="1" applyFont="1" applyFill="1" applyBorder="1" applyAlignment="1">
      <alignment horizontal="center"/>
    </xf>
    <xf numFmtId="0" fontId="81" fillId="0" borderId="6" xfId="0" applyNumberFormat="1" applyFont="1" applyFill="1" applyBorder="1" applyAlignment="1">
      <alignment horizontal="center"/>
    </xf>
    <xf numFmtId="0" fontId="71" fillId="0" borderId="0" xfId="0" applyNumberFormat="1" applyFont="1" applyFill="1" applyBorder="1" applyAlignment="1">
      <alignment horizontal="center"/>
    </xf>
    <xf numFmtId="0" fontId="70" fillId="0" borderId="0" xfId="0" applyNumberFormat="1" applyFont="1" applyFill="1" applyBorder="1" applyAlignment="1"/>
    <xf numFmtId="0" fontId="82" fillId="0" borderId="0" xfId="0" applyNumberFormat="1" applyFont="1" applyFill="1" applyAlignment="1"/>
    <xf numFmtId="0" fontId="82" fillId="0" borderId="0" xfId="0" applyNumberFormat="1" applyFont="1" applyFill="1" applyAlignment="1">
      <alignment horizontal="center"/>
    </xf>
    <xf numFmtId="0" fontId="83" fillId="0" borderId="0" xfId="0" applyNumberFormat="1" applyFont="1" applyFill="1" applyAlignment="1">
      <alignment horizontal="center"/>
    </xf>
    <xf numFmtId="0" fontId="82" fillId="0" borderId="0" xfId="0" applyNumberFormat="1" applyFont="1" applyFill="1" applyBorder="1" applyAlignment="1">
      <alignment horizontal="center"/>
    </xf>
    <xf numFmtId="0" fontId="68" fillId="0" borderId="0" xfId="0" applyNumberFormat="1" applyFont="1" applyFill="1" applyBorder="1" applyAlignment="1">
      <alignment wrapText="1"/>
    </xf>
    <xf numFmtId="0" fontId="83" fillId="0" borderId="0" xfId="0" applyNumberFormat="1" applyFont="1" applyFill="1" applyBorder="1" applyAlignment="1">
      <alignment horizontal="center"/>
    </xf>
    <xf numFmtId="0" fontId="82" fillId="0" borderId="6" xfId="0" applyNumberFormat="1" applyFont="1" applyFill="1" applyBorder="1" applyAlignment="1">
      <alignment horizontal="center"/>
    </xf>
    <xf numFmtId="0" fontId="62" fillId="0" borderId="0" xfId="0" applyNumberFormat="1" applyFont="1" applyFill="1" applyAlignment="1"/>
    <xf numFmtId="0" fontId="68" fillId="0" borderId="6" xfId="0" applyNumberFormat="1" applyFont="1" applyFill="1" applyBorder="1" applyAlignment="1">
      <alignment horizontal="center"/>
    </xf>
    <xf numFmtId="0" fontId="62" fillId="0" borderId="0" xfId="0" applyNumberFormat="1" applyFont="1" applyFill="1" applyAlignment="1">
      <alignment horizontal="center"/>
    </xf>
    <xf numFmtId="0" fontId="73" fillId="0" borderId="0" xfId="0" applyNumberFormat="1" applyFont="1" applyFill="1" applyAlignment="1"/>
    <xf numFmtId="164" fontId="68" fillId="0" borderId="0" xfId="0" applyFont="1" applyAlignment="1">
      <alignment horizontal="center" wrapText="1"/>
    </xf>
    <xf numFmtId="164" fontId="71" fillId="0" borderId="0" xfId="0" applyFont="1">
      <alignment horizontal="left" wrapText="1"/>
    </xf>
    <xf numFmtId="0" fontId="68" fillId="0" borderId="0" xfId="0" applyNumberFormat="1" applyFont="1" applyFill="1" applyBorder="1" applyAlignment="1">
      <alignment horizontal="center"/>
    </xf>
    <xf numFmtId="164" fontId="73" fillId="0" borderId="0" xfId="0" applyFont="1">
      <alignment horizontal="left" wrapText="1"/>
    </xf>
    <xf numFmtId="0" fontId="62" fillId="0" borderId="0" xfId="0" applyNumberFormat="1" applyFont="1" applyFill="1" applyAlignment="1"/>
    <xf numFmtId="0" fontId="73" fillId="0" borderId="0" xfId="0" applyNumberFormat="1" applyFont="1" applyFill="1" applyBorder="1" applyAlignment="1"/>
    <xf numFmtId="10" fontId="73" fillId="0" borderId="0" xfId="0" applyNumberFormat="1" applyFont="1" applyFill="1" applyBorder="1" applyAlignment="1"/>
    <xf numFmtId="0" fontId="68" fillId="0" borderId="0" xfId="0" applyNumberFormat="1" applyFont="1" applyFill="1" applyBorder="1" applyAlignment="1">
      <alignment horizontal="center"/>
    </xf>
    <xf numFmtId="0" fontId="68" fillId="0" borderId="6" xfId="0" applyNumberFormat="1" applyFont="1" applyFill="1" applyBorder="1" applyAlignment="1">
      <alignment horizontal="center" wrapText="1"/>
    </xf>
    <xf numFmtId="0" fontId="84" fillId="0" borderId="8" xfId="0" applyNumberFormat="1" applyFont="1" applyFill="1" applyBorder="1" applyAlignment="1">
      <alignment horizontal="center" vertical="top"/>
    </xf>
    <xf numFmtId="0" fontId="84" fillId="0" borderId="9" xfId="0" applyNumberFormat="1" applyFont="1" applyFill="1" applyBorder="1" applyAlignment="1">
      <alignment horizontal="center" vertical="top"/>
    </xf>
    <xf numFmtId="0" fontId="84" fillId="0" borderId="8" xfId="0" applyNumberFormat="1" applyFont="1" applyFill="1" applyBorder="1" applyAlignment="1">
      <alignment horizontal="center" vertical="top" wrapText="1"/>
    </xf>
    <xf numFmtId="0" fontId="84" fillId="0" borderId="2" xfId="0" applyNumberFormat="1" applyFont="1" applyFill="1" applyBorder="1" applyAlignment="1">
      <alignment horizontal="center" vertical="top" wrapText="1"/>
    </xf>
    <xf numFmtId="0" fontId="84" fillId="0" borderId="9" xfId="0" applyNumberFormat="1" applyFont="1" applyFill="1" applyBorder="1" applyAlignment="1">
      <alignment horizontal="center" vertical="top" wrapText="1"/>
    </xf>
    <xf numFmtId="0" fontId="84" fillId="0" borderId="8" xfId="0" applyNumberFormat="1" applyFont="1" applyFill="1" applyBorder="1" applyAlignment="1">
      <alignment horizontal="centerContinuous" vertical="top" wrapText="1"/>
    </xf>
    <xf numFmtId="0" fontId="84" fillId="0" borderId="2" xfId="0" applyNumberFormat="1" applyFont="1" applyFill="1" applyBorder="1" applyAlignment="1">
      <alignment horizontal="centerContinuous" vertical="top" wrapText="1"/>
    </xf>
    <xf numFmtId="0" fontId="84" fillId="0" borderId="9" xfId="0" applyNumberFormat="1" applyFont="1" applyFill="1" applyBorder="1" applyAlignment="1">
      <alignment horizontal="centerContinuous" vertical="top" wrapText="1"/>
    </xf>
    <xf numFmtId="0" fontId="73" fillId="0" borderId="0" xfId="0" applyNumberFormat="1" applyFont="1" applyFill="1" applyAlignment="1"/>
    <xf numFmtId="0" fontId="71" fillId="0" borderId="0" xfId="0" applyNumberFormat="1" applyFont="1" applyFill="1" applyAlignment="1">
      <alignment horizontal="left"/>
    </xf>
    <xf numFmtId="171" fontId="3" fillId="14" borderId="34" xfId="0" applyNumberFormat="1" applyFont="1" applyFill="1" applyBorder="1" applyAlignment="1">
      <alignment horizontal="right"/>
    </xf>
    <xf numFmtId="41" fontId="3" fillId="14" borderId="34" xfId="0" applyNumberFormat="1" applyFont="1" applyFill="1" applyBorder="1">
      <alignment horizontal="left" wrapText="1"/>
    </xf>
    <xf numFmtId="164" fontId="3" fillId="14" borderId="0" xfId="0" applyFont="1" applyFill="1" applyBorder="1">
      <alignment horizontal="left" wrapText="1"/>
    </xf>
    <xf numFmtId="41" fontId="3" fillId="16" borderId="34" xfId="0" applyNumberFormat="1" applyFont="1" applyFill="1" applyBorder="1">
      <alignment horizontal="left" wrapText="1"/>
    </xf>
    <xf numFmtId="0" fontId="0" fillId="16" borderId="0" xfId="0" applyNumberFormat="1" applyFill="1" applyAlignment="1"/>
    <xf numFmtId="0" fontId="3" fillId="17" borderId="14" xfId="0" applyNumberFormat="1" applyFont="1" applyFill="1" applyBorder="1" applyAlignment="1"/>
    <xf numFmtId="17" fontId="3" fillId="17" borderId="0" xfId="0" applyNumberFormat="1" applyFont="1" applyFill="1" applyBorder="1" applyAlignment="1"/>
    <xf numFmtId="3" fontId="3" fillId="17" borderId="0" xfId="0" applyNumberFormat="1" applyFont="1" applyFill="1" applyBorder="1" applyAlignment="1">
      <alignment horizontal="center"/>
    </xf>
    <xf numFmtId="38" fontId="3" fillId="17" borderId="0" xfId="0" applyNumberFormat="1" applyFont="1" applyFill="1" applyBorder="1" applyAlignment="1"/>
    <xf numFmtId="38" fontId="3" fillId="17" borderId="0" xfId="0" applyNumberFormat="1" applyFont="1" applyFill="1" applyBorder="1" applyAlignment="1"/>
    <xf numFmtId="165" fontId="3" fillId="17" borderId="0" xfId="0" applyNumberFormat="1" applyFont="1" applyFill="1" applyBorder="1" applyAlignment="1"/>
    <xf numFmtId="165" fontId="3" fillId="17" borderId="0" xfId="0" applyNumberFormat="1" applyFont="1" applyFill="1" applyBorder="1" applyAlignment="1"/>
    <xf numFmtId="165" fontId="3" fillId="17" borderId="15" xfId="0" applyNumberFormat="1" applyFont="1" applyFill="1" applyBorder="1" applyAlignment="1"/>
    <xf numFmtId="6" fontId="3" fillId="17" borderId="0" xfId="0" applyNumberFormat="1" applyFont="1" applyFill="1" applyBorder="1" applyAlignment="1"/>
    <xf numFmtId="165" fontId="3" fillId="17" borderId="0" xfId="0" applyNumberFormat="1" applyFont="1" applyFill="1" applyBorder="1" applyAlignment="1"/>
    <xf numFmtId="43" fontId="3" fillId="17" borderId="0" xfId="0" applyNumberFormat="1" applyFont="1" applyFill="1" applyBorder="1" applyAlignment="1"/>
    <xf numFmtId="0" fontId="3" fillId="17" borderId="0" xfId="0" applyNumberFormat="1" applyFont="1" applyFill="1" applyBorder="1" applyAlignment="1"/>
    <xf numFmtId="9" fontId="3" fillId="17" borderId="0" xfId="0" applyNumberFormat="1" applyFont="1" applyFill="1" applyBorder="1" applyAlignment="1"/>
    <xf numFmtId="0" fontId="3" fillId="17" borderId="0" xfId="0" applyNumberFormat="1" applyFont="1" applyFill="1" applyBorder="1" applyAlignment="1"/>
    <xf numFmtId="6" fontId="3" fillId="17" borderId="0" xfId="0" applyNumberFormat="1" applyFont="1" applyFill="1" applyBorder="1" applyAlignment="1"/>
    <xf numFmtId="0" fontId="3" fillId="17" borderId="0" xfId="0" applyNumberFormat="1" applyFont="1" applyFill="1" applyBorder="1" applyAlignment="1">
      <alignment horizontal="center"/>
    </xf>
    <xf numFmtId="0" fontId="3" fillId="17" borderId="0" xfId="0" applyNumberFormat="1" applyFont="1" applyFill="1" applyBorder="1" applyAlignment="1">
      <alignment horizontal="center"/>
    </xf>
    <xf numFmtId="5" fontId="3" fillId="17" borderId="0" xfId="0" applyNumberFormat="1" applyFont="1" applyFill="1" applyBorder="1" applyAlignment="1"/>
    <xf numFmtId="0" fontId="6" fillId="17" borderId="0" xfId="0" applyNumberFormat="1" applyFont="1" applyFill="1" applyBorder="1" applyAlignment="1"/>
    <xf numFmtId="0" fontId="3" fillId="20" borderId="14" xfId="0" applyNumberFormat="1" applyFont="1" applyFill="1" applyBorder="1" applyAlignment="1"/>
    <xf numFmtId="17" fontId="3" fillId="20" borderId="0" xfId="0" applyNumberFormat="1" applyFont="1" applyFill="1" applyBorder="1" applyAlignment="1"/>
    <xf numFmtId="0" fontId="3" fillId="20" borderId="0" xfId="0" applyNumberFormat="1" applyFont="1" applyFill="1" applyBorder="1" applyAlignment="1"/>
    <xf numFmtId="3" fontId="3" fillId="20" borderId="0" xfId="0" applyNumberFormat="1" applyFont="1" applyFill="1" applyBorder="1" applyAlignment="1">
      <alignment horizontal="center"/>
    </xf>
    <xf numFmtId="38" fontId="3" fillId="20" borderId="0" xfId="0" applyNumberFormat="1" applyFont="1" applyFill="1" applyBorder="1" applyAlignment="1"/>
    <xf numFmtId="38" fontId="3" fillId="20" borderId="0" xfId="0" applyNumberFormat="1" applyFont="1" applyFill="1" applyBorder="1" applyAlignment="1"/>
    <xf numFmtId="165" fontId="3" fillId="20" borderId="0" xfId="0" applyNumberFormat="1" applyFont="1" applyFill="1" applyBorder="1" applyAlignment="1"/>
    <xf numFmtId="0" fontId="3" fillId="20" borderId="0" xfId="0" applyNumberFormat="1" applyFont="1" applyFill="1" applyBorder="1" applyAlignment="1">
      <alignment horizontal="center"/>
    </xf>
    <xf numFmtId="0" fontId="3" fillId="20" borderId="0" xfId="0" applyNumberFormat="1" applyFont="1" applyFill="1" applyBorder="1" applyAlignment="1">
      <alignment horizontal="center"/>
    </xf>
    <xf numFmtId="6" fontId="3" fillId="20" borderId="0" xfId="0" applyNumberFormat="1" applyFont="1" applyFill="1" applyBorder="1" applyAlignment="1"/>
    <xf numFmtId="5" fontId="3" fillId="20" borderId="0" xfId="0" applyNumberFormat="1" applyFont="1" applyFill="1" applyBorder="1" applyAlignment="1"/>
    <xf numFmtId="165" fontId="3" fillId="20" borderId="15" xfId="0" applyNumberFormat="1" applyFont="1" applyFill="1" applyBorder="1" applyAlignment="1"/>
    <xf numFmtId="165" fontId="3" fillId="20" borderId="0" xfId="0" applyNumberFormat="1" applyFont="1" applyFill="1" applyBorder="1" applyAlignment="1"/>
    <xf numFmtId="0" fontId="6" fillId="20" borderId="0" xfId="0" applyNumberFormat="1" applyFont="1" applyFill="1" applyBorder="1" applyAlignment="1"/>
    <xf numFmtId="3" fontId="3" fillId="0" borderId="0" xfId="0" applyNumberFormat="1" applyFont="1" applyFill="1" applyAlignment="1"/>
    <xf numFmtId="17" fontId="3" fillId="20" borderId="0" xfId="0" applyNumberFormat="1" applyFont="1" applyFill="1" applyAlignment="1"/>
    <xf numFmtId="3" fontId="3" fillId="20" borderId="0" xfId="0" applyNumberFormat="1" applyFont="1" applyFill="1" applyBorder="1" applyAlignment="1">
      <alignment horizontal="center"/>
    </xf>
    <xf numFmtId="0" fontId="0" fillId="20" borderId="0" xfId="0" applyNumberFormat="1" applyFill="1" applyAlignment="1"/>
    <xf numFmtId="41" fontId="3" fillId="20" borderId="0" xfId="0" applyNumberFormat="1" applyFont="1" applyFill="1" applyBorder="1" applyAlignment="1"/>
    <xf numFmtId="17" fontId="7" fillId="20" borderId="0" xfId="0" applyNumberFormat="1" applyFont="1" applyFill="1" applyAlignment="1"/>
    <xf numFmtId="14" fontId="60" fillId="17" borderId="16" xfId="0" applyNumberFormat="1" applyFont="1" applyFill="1" applyBorder="1" applyAlignment="1"/>
    <xf numFmtId="43" fontId="60" fillId="17" borderId="0" xfId="0" applyNumberFormat="1" applyFont="1" applyFill="1" applyAlignment="1"/>
    <xf numFmtId="165" fontId="17" fillId="17" borderId="14" xfId="0" applyNumberFormat="1" applyFont="1" applyFill="1" applyBorder="1" applyAlignment="1"/>
    <xf numFmtId="165" fontId="17" fillId="17" borderId="15" xfId="0" applyNumberFormat="1" applyFont="1" applyFill="1" applyBorder="1" applyAlignment="1"/>
    <xf numFmtId="165" fontId="60" fillId="17" borderId="14" xfId="0" applyNumberFormat="1" applyFont="1" applyFill="1" applyBorder="1" applyAlignment="1"/>
    <xf numFmtId="165" fontId="60" fillId="17" borderId="0" xfId="0" applyNumberFormat="1" applyFont="1" applyFill="1" applyBorder="1" applyAlignment="1"/>
    <xf numFmtId="165" fontId="60" fillId="17" borderId="15" xfId="0" applyNumberFormat="1" applyFont="1" applyFill="1" applyBorder="1" applyAlignment="1"/>
    <xf numFmtId="165" fontId="26" fillId="17" borderId="16" xfId="0" applyNumberFormat="1" applyFont="1" applyFill="1" applyBorder="1" applyAlignment="1"/>
    <xf numFmtId="165" fontId="17" fillId="17" borderId="0" xfId="0" applyNumberFormat="1" applyFont="1" applyFill="1" applyAlignment="1"/>
    <xf numFmtId="43" fontId="17" fillId="17" borderId="0" xfId="0" applyNumberFormat="1" applyFont="1" applyFill="1" applyAlignment="1"/>
    <xf numFmtId="0" fontId="60" fillId="17" borderId="0" xfId="0" applyNumberFormat="1" applyFont="1" applyFill="1" applyAlignment="1"/>
    <xf numFmtId="165" fontId="17" fillId="19" borderId="0" xfId="0" applyNumberFormat="1" applyFont="1" applyFill="1" applyAlignment="1"/>
    <xf numFmtId="170" fontId="60" fillId="13" borderId="16" xfId="0" applyNumberFormat="1" applyFont="1" applyFill="1" applyBorder="1" applyAlignment="1">
      <alignment horizontal="center"/>
    </xf>
    <xf numFmtId="43" fontId="17" fillId="13" borderId="14" xfId="0" quotePrefix="1" applyNumberFormat="1" applyFont="1" applyFill="1" applyBorder="1" applyAlignment="1">
      <alignment horizontal="right"/>
    </xf>
    <xf numFmtId="166" fontId="35" fillId="13" borderId="15" xfId="0" applyNumberFormat="1" applyFont="1" applyFill="1" applyBorder="1" applyAlignment="1"/>
    <xf numFmtId="165" fontId="17" fillId="13" borderId="15" xfId="0" applyNumberFormat="1" applyFont="1" applyFill="1" applyBorder="1" applyAlignment="1"/>
    <xf numFmtId="165" fontId="17" fillId="13" borderId="0" xfId="0" applyNumberFormat="1" applyFont="1" applyFill="1" applyBorder="1" applyAlignment="1"/>
    <xf numFmtId="166" fontId="17" fillId="13" borderId="15" xfId="0" applyNumberFormat="1" applyFont="1" applyFill="1" applyBorder="1" applyAlignment="1">
      <alignment horizontal="center"/>
    </xf>
    <xf numFmtId="43" fontId="17" fillId="13" borderId="0" xfId="0" quotePrefix="1" applyNumberFormat="1" applyFont="1" applyFill="1" applyBorder="1" applyAlignment="1">
      <alignment horizontal="right"/>
    </xf>
    <xf numFmtId="166" fontId="60" fillId="13" borderId="16" xfId="0" applyNumberFormat="1" applyFont="1" applyFill="1" applyBorder="1" applyAlignment="1"/>
    <xf numFmtId="166" fontId="60" fillId="13" borderId="0" xfId="0" applyNumberFormat="1" applyFont="1" applyFill="1" applyBorder="1" applyAlignment="1"/>
    <xf numFmtId="0" fontId="60" fillId="13" borderId="16" xfId="0" applyNumberFormat="1" applyFont="1" applyFill="1" applyBorder="1" applyAlignment="1"/>
    <xf numFmtId="43" fontId="17" fillId="13" borderId="16" xfId="0" applyNumberFormat="1" applyFont="1" applyFill="1" applyBorder="1" applyAlignment="1"/>
    <xf numFmtId="43" fontId="60" fillId="13" borderId="0" xfId="0" applyNumberFormat="1" applyFont="1" applyFill="1" applyAlignment="1"/>
    <xf numFmtId="166" fontId="60" fillId="13" borderId="0" xfId="0" applyNumberFormat="1" applyFont="1" applyFill="1" applyAlignment="1"/>
    <xf numFmtId="0" fontId="60" fillId="13" borderId="0" xfId="0" applyNumberFormat="1" applyFont="1" applyFill="1" applyAlignment="1"/>
    <xf numFmtId="165" fontId="17" fillId="13" borderId="0" xfId="0" applyNumberFormat="1" applyFont="1" applyFill="1" applyAlignment="1"/>
    <xf numFmtId="170" fontId="60" fillId="20" borderId="16" xfId="0" applyNumberFormat="1" applyFont="1" applyFill="1" applyBorder="1" applyAlignment="1">
      <alignment horizontal="center"/>
    </xf>
    <xf numFmtId="43" fontId="17" fillId="20" borderId="14" xfId="0" quotePrefix="1" applyNumberFormat="1" applyFont="1" applyFill="1" applyBorder="1" applyAlignment="1">
      <alignment horizontal="right"/>
    </xf>
    <xf numFmtId="166" fontId="17" fillId="20" borderId="15" xfId="0" applyNumberFormat="1" applyFont="1" applyFill="1" applyBorder="1" applyAlignment="1"/>
    <xf numFmtId="165" fontId="17" fillId="20" borderId="15" xfId="0" applyNumberFormat="1" applyFont="1" applyFill="1" applyBorder="1" applyAlignment="1"/>
    <xf numFmtId="165" fontId="17" fillId="20" borderId="0" xfId="0" applyNumberFormat="1" applyFont="1" applyFill="1" applyBorder="1" applyAlignment="1"/>
    <xf numFmtId="166" fontId="17" fillId="20" borderId="15" xfId="0" applyNumberFormat="1" applyFont="1" applyFill="1" applyBorder="1" applyAlignment="1">
      <alignment horizontal="center"/>
    </xf>
    <xf numFmtId="43" fontId="17" fillId="20" borderId="0" xfId="0" quotePrefix="1" applyNumberFormat="1" applyFont="1" applyFill="1" applyBorder="1" applyAlignment="1">
      <alignment horizontal="right"/>
    </xf>
    <xf numFmtId="166" fontId="60" fillId="20" borderId="16" xfId="0" applyNumberFormat="1" applyFont="1" applyFill="1" applyBorder="1" applyAlignment="1"/>
    <xf numFmtId="166" fontId="60" fillId="20" borderId="0" xfId="0" applyNumberFormat="1" applyFont="1" applyFill="1" applyBorder="1" applyAlignment="1"/>
    <xf numFmtId="0" fontId="60" fillId="20" borderId="16" xfId="0" applyNumberFormat="1" applyFont="1" applyFill="1" applyBorder="1" applyAlignment="1"/>
    <xf numFmtId="43" fontId="17" fillId="20" borderId="16" xfId="0" applyNumberFormat="1" applyFont="1" applyFill="1" applyBorder="1" applyAlignment="1"/>
    <xf numFmtId="43" fontId="60" fillId="20" borderId="0" xfId="0" applyNumberFormat="1" applyFont="1" applyFill="1" applyAlignment="1"/>
    <xf numFmtId="166" fontId="60" fillId="20" borderId="0" xfId="0" applyNumberFormat="1" applyFont="1" applyFill="1" applyAlignment="1"/>
    <xf numFmtId="0" fontId="60" fillId="20" borderId="0" xfId="0" applyNumberFormat="1" applyFont="1" applyFill="1" applyAlignment="1"/>
    <xf numFmtId="165" fontId="17" fillId="20" borderId="0" xfId="0" applyNumberFormat="1" applyFont="1" applyFill="1" applyAlignment="1"/>
    <xf numFmtId="165" fontId="31" fillId="20" borderId="0" xfId="0" applyNumberFormat="1" applyFont="1" applyFill="1" applyAlignment="1"/>
    <xf numFmtId="0" fontId="60" fillId="20" borderId="0" xfId="0" applyNumberFormat="1" applyFont="1" applyFill="1" applyAlignment="1">
      <alignment horizontal="center"/>
    </xf>
    <xf numFmtId="14" fontId="60" fillId="20" borderId="0" xfId="0" applyNumberFormat="1" applyFont="1" applyFill="1" applyAlignment="1"/>
    <xf numFmtId="169" fontId="26" fillId="20" borderId="0" xfId="0" applyNumberFormat="1" applyFont="1" applyFill="1" applyBorder="1" applyAlignment="1"/>
    <xf numFmtId="43" fontId="17" fillId="20" borderId="0" xfId="0" applyNumberFormat="1" applyFont="1" applyFill="1" applyAlignment="1"/>
    <xf numFmtId="0" fontId="4" fillId="14" borderId="0" xfId="0" applyNumberFormat="1" applyFont="1" applyFill="1" applyBorder="1" applyAlignment="1"/>
    <xf numFmtId="17" fontId="3" fillId="14" borderId="19" xfId="0" quotePrefix="1" applyNumberFormat="1" applyFont="1" applyFill="1" applyBorder="1" applyAlignment="1">
      <alignment horizontal="left"/>
    </xf>
    <xf numFmtId="41" fontId="3" fillId="14" borderId="0" xfId="0" applyNumberFormat="1" applyFont="1" applyFill="1" applyBorder="1" applyAlignment="1"/>
    <xf numFmtId="41" fontId="4" fillId="14" borderId="0" xfId="0" applyNumberFormat="1" applyFont="1" applyFill="1" applyBorder="1" applyAlignment="1"/>
    <xf numFmtId="41" fontId="3" fillId="14" borderId="15" xfId="0" applyNumberFormat="1" applyFont="1" applyFill="1" applyBorder="1" applyAlignment="1"/>
    <xf numFmtId="43" fontId="3" fillId="14" borderId="0" xfId="0" applyNumberFormat="1" applyFont="1" applyFill="1" applyAlignment="1"/>
    <xf numFmtId="9" fontId="4" fillId="14" borderId="0" xfId="0" applyNumberFormat="1" applyFont="1" applyFill="1" applyAlignment="1"/>
    <xf numFmtId="0" fontId="0" fillId="14" borderId="0" xfId="0" applyNumberFormat="1" applyFill="1" applyBorder="1" applyAlignment="1"/>
    <xf numFmtId="165" fontId="74" fillId="14" borderId="0" xfId="0" applyNumberFormat="1" applyFont="1" applyFill="1" applyBorder="1" applyAlignment="1"/>
    <xf numFmtId="41" fontId="74" fillId="14" borderId="0" xfId="0" applyNumberFormat="1" applyFont="1" applyFill="1" applyBorder="1" applyAlignment="1"/>
    <xf numFmtId="165" fontId="74" fillId="14" borderId="15" xfId="0" applyNumberFormat="1" applyFont="1" applyFill="1" applyBorder="1" applyAlignment="1"/>
    <xf numFmtId="17" fontId="3" fillId="14" borderId="0" xfId="0" applyNumberFormat="1" applyFont="1" applyFill="1" applyBorder="1" applyAlignment="1"/>
    <xf numFmtId="17" fontId="47" fillId="14" borderId="0" xfId="0" applyNumberFormat="1" applyFont="1" applyFill="1" applyBorder="1" applyAlignment="1"/>
    <xf numFmtId="165" fontId="45" fillId="14" borderId="0" xfId="0" applyNumberFormat="1" applyFont="1" applyFill="1" applyBorder="1" applyAlignment="1"/>
    <xf numFmtId="165" fontId="47" fillId="14" borderId="0" xfId="0" applyNumberFormat="1" applyFont="1" applyFill="1" applyBorder="1" applyAlignment="1"/>
    <xf numFmtId="165" fontId="47" fillId="14" borderId="29" xfId="0" applyNumberFormat="1" applyFont="1" applyFill="1" applyBorder="1" applyAlignment="1"/>
    <xf numFmtId="0" fontId="4" fillId="20" borderId="0" xfId="0" applyNumberFormat="1" applyFont="1" applyFill="1" applyAlignment="1"/>
    <xf numFmtId="165" fontId="3" fillId="20" borderId="0" xfId="0" applyNumberFormat="1" applyFont="1" applyFill="1" applyBorder="1" applyAlignment="1"/>
    <xf numFmtId="165" fontId="3" fillId="20" borderId="0" xfId="0" applyNumberFormat="1" applyFont="1" applyFill="1" applyBorder="1" applyAlignment="1"/>
    <xf numFmtId="165" fontId="3" fillId="20" borderId="0" xfId="0" applyNumberFormat="1" applyFont="1" applyFill="1" applyAlignment="1"/>
    <xf numFmtId="165" fontId="3" fillId="20" borderId="0" xfId="0" applyNumberFormat="1" applyFont="1" applyFill="1" applyAlignment="1"/>
    <xf numFmtId="9" fontId="47" fillId="20" borderId="0" xfId="0" applyNumberFormat="1" applyFont="1" applyFill="1" applyAlignment="1"/>
    <xf numFmtId="17" fontId="3" fillId="20" borderId="0" xfId="0" applyNumberFormat="1" applyFont="1" applyFill="1" applyBorder="1" applyAlignment="1"/>
    <xf numFmtId="17" fontId="7" fillId="0" borderId="0" xfId="0" applyNumberFormat="1" applyFont="1" applyFill="1" applyAlignment="1">
      <alignment horizontal="center"/>
    </xf>
    <xf numFmtId="0" fontId="46" fillId="0" borderId="0" xfId="0" applyNumberFormat="1" applyFont="1" applyFill="1" applyAlignment="1">
      <alignment horizontal="center"/>
    </xf>
    <xf numFmtId="165" fontId="47" fillId="0" borderId="0" xfId="0" applyNumberFormat="1" applyFont="1" applyFill="1" applyAlignment="1"/>
    <xf numFmtId="17" fontId="7" fillId="0" borderId="0" xfId="0" applyNumberFormat="1" applyFont="1" applyFill="1" applyBorder="1" applyAlignment="1">
      <alignment horizontal="center"/>
    </xf>
    <xf numFmtId="165" fontId="3" fillId="0" borderId="69" xfId="0" applyNumberFormat="1" applyFont="1" applyFill="1" applyBorder="1" applyAlignment="1"/>
    <xf numFmtId="17" fontId="7" fillId="0" borderId="25" xfId="0" applyNumberFormat="1" applyFont="1" applyFill="1" applyBorder="1" applyAlignment="1">
      <alignment horizontal="center"/>
    </xf>
    <xf numFmtId="17" fontId="7" fillId="0" borderId="40" xfId="0" applyNumberFormat="1" applyFont="1" applyFill="1" applyBorder="1" applyAlignment="1">
      <alignment horizontal="center"/>
    </xf>
    <xf numFmtId="165" fontId="3" fillId="0" borderId="25" xfId="0" applyNumberFormat="1" applyFont="1" applyFill="1" applyBorder="1" applyAlignment="1"/>
    <xf numFmtId="165" fontId="3" fillId="0" borderId="40" xfId="0" applyNumberFormat="1" applyFont="1" applyFill="1" applyBorder="1" applyAlignment="1"/>
    <xf numFmtId="0" fontId="3" fillId="20" borderId="0" xfId="0" applyNumberFormat="1" applyFont="1" applyFill="1" applyAlignment="1"/>
    <xf numFmtId="17" fontId="3" fillId="20" borderId="0" xfId="0" applyNumberFormat="1" applyFont="1" applyFill="1" applyBorder="1" applyAlignment="1"/>
    <xf numFmtId="0" fontId="4" fillId="17" borderId="0" xfId="0" applyNumberFormat="1" applyFont="1" applyFill="1" applyAlignment="1"/>
    <xf numFmtId="17" fontId="3" fillId="17" borderId="0" xfId="0" applyNumberFormat="1" applyFont="1" applyFill="1" applyAlignment="1"/>
    <xf numFmtId="165" fontId="3" fillId="17" borderId="0" xfId="0" applyNumberFormat="1" applyFont="1" applyFill="1" applyBorder="1" applyAlignment="1"/>
    <xf numFmtId="165" fontId="3" fillId="17" borderId="0" xfId="0" applyNumberFormat="1" applyFont="1" applyFill="1" applyAlignment="1"/>
    <xf numFmtId="165" fontId="3" fillId="17" borderId="0" xfId="0" applyNumberFormat="1" applyFont="1" applyFill="1" applyBorder="1" applyAlignment="1"/>
    <xf numFmtId="165" fontId="3" fillId="17" borderId="0" xfId="0" applyNumberFormat="1" applyFont="1" applyFill="1" applyAlignment="1"/>
    <xf numFmtId="9" fontId="47" fillId="17" borderId="0" xfId="0" applyNumberFormat="1" applyFont="1" applyFill="1" applyAlignment="1"/>
    <xf numFmtId="165" fontId="0" fillId="0" borderId="0" xfId="0" applyNumberFormat="1" applyFill="1" applyAlignment="1"/>
    <xf numFmtId="0" fontId="4" fillId="0" borderId="0" xfId="0" applyNumberFormat="1" applyFont="1" applyAlignment="1"/>
    <xf numFmtId="0" fontId="24" fillId="0" borderId="0" xfId="0" applyNumberFormat="1" applyFont="1" applyAlignment="1"/>
    <xf numFmtId="43" fontId="47" fillId="0" borderId="0" xfId="0" applyNumberFormat="1" applyFont="1" applyFill="1" applyBorder="1" applyAlignment="1"/>
    <xf numFmtId="165" fontId="83" fillId="0" borderId="0" xfId="0" applyNumberFormat="1" applyFont="1" applyFill="1" applyBorder="1" applyAlignment="1"/>
    <xf numFmtId="0" fontId="5" fillId="0" borderId="0" xfId="0" applyNumberFormat="1" applyFont="1" applyAlignment="1"/>
    <xf numFmtId="0" fontId="5" fillId="16" borderId="0" xfId="0" applyNumberFormat="1" applyFont="1" applyFill="1" applyAlignment="1"/>
    <xf numFmtId="165" fontId="74" fillId="16" borderId="0" xfId="0" applyNumberFormat="1" applyFont="1" applyFill="1" applyBorder="1" applyAlignment="1"/>
    <xf numFmtId="43" fontId="74" fillId="0" borderId="0" xfId="0" applyNumberFormat="1" applyFont="1" applyFill="1" applyBorder="1" applyAlignment="1"/>
    <xf numFmtId="17" fontId="70" fillId="14" borderId="0" xfId="0" applyNumberFormat="1" applyFont="1" applyFill="1" applyBorder="1" applyAlignment="1"/>
    <xf numFmtId="0" fontId="70" fillId="14" borderId="0" xfId="0" applyNumberFormat="1" applyFont="1" applyFill="1" applyBorder="1" applyAlignment="1"/>
    <xf numFmtId="165" fontId="70" fillId="14" borderId="0" xfId="0" applyNumberFormat="1" applyFont="1" applyFill="1" applyBorder="1" applyAlignment="1"/>
    <xf numFmtId="165" fontId="63" fillId="14" borderId="0" xfId="0" applyNumberFormat="1" applyFont="1" applyFill="1" applyBorder="1" applyAlignment="1"/>
    <xf numFmtId="41" fontId="70" fillId="14" borderId="0" xfId="0" applyNumberFormat="1" applyFont="1" applyFill="1" applyBorder="1" applyAlignment="1"/>
    <xf numFmtId="165" fontId="70" fillId="14" borderId="15" xfId="0" applyNumberFormat="1" applyFont="1" applyFill="1" applyBorder="1" applyAlignment="1"/>
    <xf numFmtId="165" fontId="70" fillId="14" borderId="16" xfId="0" applyNumberFormat="1" applyFont="1" applyFill="1" applyBorder="1" applyAlignment="1"/>
    <xf numFmtId="4" fontId="7" fillId="0" borderId="0" xfId="0" applyNumberFormat="1" applyFont="1" applyFill="1" applyBorder="1" applyAlignment="1">
      <alignment horizontal="center"/>
    </xf>
    <xf numFmtId="0" fontId="62" fillId="0" borderId="0" xfId="0" applyNumberFormat="1" applyFont="1" applyFill="1" applyAlignment="1">
      <alignment horizontal="left"/>
    </xf>
    <xf numFmtId="0" fontId="3" fillId="0" borderId="0" xfId="0" applyNumberFormat="1" applyFont="1" applyFill="1" applyBorder="1" applyAlignment="1"/>
    <xf numFmtId="0" fontId="5" fillId="0" borderId="0" xfId="0" applyNumberFormat="1" applyFont="1" applyAlignment="1"/>
    <xf numFmtId="0" fontId="62" fillId="0" borderId="0" xfId="0" applyNumberFormat="1" applyFont="1" applyFill="1" applyBorder="1" applyAlignment="1">
      <alignment horizontal="center"/>
    </xf>
    <xf numFmtId="0" fontId="4" fillId="16" borderId="0" xfId="0" applyNumberFormat="1" applyFont="1" applyFill="1" applyAlignment="1"/>
    <xf numFmtId="17" fontId="3" fillId="14" borderId="0" xfId="0" applyNumberFormat="1" applyFont="1" applyFill="1" applyAlignment="1"/>
    <xf numFmtId="0" fontId="4" fillId="14" borderId="0" xfId="0" applyNumberFormat="1" applyFont="1" applyFill="1" applyAlignment="1"/>
    <xf numFmtId="165" fontId="3" fillId="14" borderId="0" xfId="0" applyNumberFormat="1" applyFont="1" applyFill="1" applyAlignment="1"/>
    <xf numFmtId="0" fontId="4" fillId="0" borderId="0" xfId="0" applyNumberFormat="1" applyFont="1" applyFill="1" applyBorder="1" applyAlignment="1"/>
    <xf numFmtId="10" fontId="4" fillId="0" borderId="0" xfId="0" applyNumberFormat="1" applyFont="1" applyFill="1" applyAlignment="1"/>
    <xf numFmtId="41" fontId="3" fillId="16" borderId="0" xfId="0" applyNumberFormat="1" applyFont="1" applyFill="1" applyBorder="1" applyAlignment="1"/>
    <xf numFmtId="165" fontId="3" fillId="16" borderId="0" xfId="0" applyNumberFormat="1" applyFont="1" applyFill="1" applyBorder="1" applyAlignment="1"/>
    <xf numFmtId="165" fontId="3" fillId="16" borderId="0" xfId="0" applyNumberFormat="1" applyFont="1" applyFill="1" applyBorder="1" applyAlignment="1"/>
    <xf numFmtId="41" fontId="7" fillId="0" borderId="34" xfId="0" applyNumberFormat="1" applyFont="1" applyFill="1" applyBorder="1">
      <alignment horizontal="left" wrapText="1"/>
    </xf>
    <xf numFmtId="42" fontId="62" fillId="0" borderId="0" xfId="0" applyNumberFormat="1" applyFont="1" applyAlignment="1"/>
    <xf numFmtId="164" fontId="22" fillId="0" borderId="0" xfId="0" applyFont="1" applyAlignment="1">
      <alignment horizontal="center" wrapText="1"/>
    </xf>
    <xf numFmtId="164" fontId="62" fillId="0" borderId="0" xfId="0" applyFont="1" applyAlignment="1">
      <alignment horizontal="center" wrapText="1"/>
    </xf>
    <xf numFmtId="43" fontId="0" fillId="0" borderId="0" xfId="0" applyNumberFormat="1" applyFill="1" applyAlignment="1"/>
    <xf numFmtId="0" fontId="62" fillId="0" borderId="0" xfId="0" applyNumberFormat="1" applyFont="1" applyFill="1" applyAlignment="1">
      <alignment horizontal="left"/>
    </xf>
    <xf numFmtId="0" fontId="62" fillId="0" borderId="0" xfId="0" applyNumberFormat="1" applyFont="1" applyFill="1" applyAlignment="1">
      <alignment horizontal="center"/>
    </xf>
    <xf numFmtId="0" fontId="73" fillId="0" borderId="0" xfId="0" applyNumberFormat="1" applyFont="1" applyFill="1" applyAlignment="1">
      <alignment horizontal="center"/>
    </xf>
    <xf numFmtId="164" fontId="77" fillId="0" borderId="0" xfId="0" applyFont="1" applyFill="1" applyBorder="1" applyAlignment="1">
      <alignment horizontal="left"/>
    </xf>
    <xf numFmtId="165" fontId="85" fillId="0" borderId="0" xfId="0" applyNumberFormat="1" applyFont="1" applyFill="1" applyBorder="1" applyAlignment="1">
      <alignment horizontal="centerContinuous"/>
    </xf>
    <xf numFmtId="165" fontId="64" fillId="0" borderId="0" xfId="0" applyNumberFormat="1" applyFont="1" applyFill="1" applyBorder="1" applyAlignment="1">
      <alignment horizontal="centerContinuous"/>
    </xf>
    <xf numFmtId="165" fontId="86" fillId="0" borderId="0" xfId="0" applyNumberFormat="1" applyFont="1" applyFill="1" applyBorder="1" applyAlignment="1">
      <alignment horizontal="centerContinuous"/>
    </xf>
    <xf numFmtId="0" fontId="64" fillId="0" borderId="0" xfId="0" applyNumberFormat="1" applyFont="1" applyFill="1" applyAlignment="1"/>
    <xf numFmtId="41" fontId="64" fillId="0" borderId="0" xfId="0" applyNumberFormat="1" applyFont="1" applyFill="1" applyBorder="1" applyAlignment="1"/>
    <xf numFmtId="37" fontId="87" fillId="0" borderId="0" xfId="0" applyNumberFormat="1" applyFont="1" applyFill="1" applyAlignment="1"/>
    <xf numFmtId="165" fontId="3" fillId="14" borderId="0" xfId="0" applyNumberFormat="1" applyFont="1" applyFill="1" applyBorder="1" applyAlignment="1"/>
    <xf numFmtId="165" fontId="26" fillId="14" borderId="16" xfId="0" applyNumberFormat="1" applyFont="1" applyFill="1" applyBorder="1" applyAlignment="1"/>
    <xf numFmtId="0" fontId="0" fillId="18" borderId="0" xfId="0" applyNumberFormat="1" applyFill="1" applyAlignment="1"/>
    <xf numFmtId="37" fontId="64" fillId="0" borderId="0" xfId="0" applyNumberFormat="1" applyFont="1" applyFill="1" applyAlignment="1"/>
    <xf numFmtId="42" fontId="87" fillId="0" borderId="0" xfId="0" applyNumberFormat="1" applyFont="1" applyFill="1" applyAlignment="1"/>
    <xf numFmtId="0" fontId="4" fillId="17" borderId="0" xfId="0" applyNumberFormat="1" applyFont="1" applyFill="1" applyAlignment="1"/>
    <xf numFmtId="17" fontId="3" fillId="17" borderId="0" xfId="0" applyNumberFormat="1" applyFont="1" applyFill="1" applyAlignment="1"/>
    <xf numFmtId="165" fontId="3" fillId="17" borderId="0" xfId="0" applyNumberFormat="1" applyFont="1" applyFill="1" applyAlignment="1"/>
    <xf numFmtId="165" fontId="3" fillId="17" borderId="0" xfId="0" applyNumberFormat="1" applyFont="1" applyFill="1" applyBorder="1" applyAlignment="1"/>
    <xf numFmtId="0" fontId="7" fillId="0" borderId="0" xfId="0" applyNumberFormat="1" applyFont="1" applyAlignment="1">
      <alignment horizontal="centerContinuous"/>
    </xf>
    <xf numFmtId="0" fontId="3" fillId="0" borderId="0" xfId="0" applyNumberFormat="1" applyFont="1" applyAlignment="1">
      <alignment horizontal="centerContinuous"/>
    </xf>
    <xf numFmtId="0" fontId="3" fillId="0" borderId="0" xfId="0" applyNumberFormat="1" applyFont="1" applyAlignment="1"/>
    <xf numFmtId="41" fontId="3" fillId="0" borderId="0" xfId="0" applyNumberFormat="1" applyFont="1" applyAlignment="1"/>
    <xf numFmtId="0" fontId="4" fillId="0" borderId="0" xfId="0" applyNumberFormat="1" applyFont="1" applyAlignment="1"/>
    <xf numFmtId="3" fontId="3" fillId="0" borderId="0" xfId="0" applyNumberFormat="1" applyFont="1" applyAlignment="1"/>
    <xf numFmtId="0" fontId="7" fillId="6" borderId="8" xfId="0" applyNumberFormat="1" applyFont="1" applyFill="1" applyBorder="1" applyAlignment="1">
      <alignment horizontal="centerContinuous"/>
    </xf>
    <xf numFmtId="0" fontId="7" fillId="6" borderId="2" xfId="0" applyNumberFormat="1" applyFont="1" applyFill="1" applyBorder="1" applyAlignment="1">
      <alignment horizontal="centerContinuous"/>
    </xf>
    <xf numFmtId="0" fontId="7" fillId="6" borderId="9" xfId="0" applyNumberFormat="1" applyFont="1" applyFill="1" applyBorder="1" applyAlignment="1">
      <alignment horizontal="centerContinuous"/>
    </xf>
    <xf numFmtId="0" fontId="4" fillId="0" borderId="7" xfId="0" applyNumberFormat="1" applyFont="1" applyBorder="1" applyAlignment="1"/>
    <xf numFmtId="0" fontId="7" fillId="0" borderId="10" xfId="0" applyNumberFormat="1" applyFont="1" applyFill="1" applyBorder="1" applyAlignment="1">
      <alignment horizontal="centerContinuous"/>
    </xf>
    <xf numFmtId="0" fontId="3" fillId="0" borderId="10" xfId="0" applyNumberFormat="1" applyFont="1" applyFill="1" applyBorder="1" applyAlignment="1">
      <alignment horizontal="center"/>
    </xf>
    <xf numFmtId="0" fontId="3" fillId="0" borderId="12" xfId="0" applyNumberFormat="1" applyFont="1" applyFill="1" applyBorder="1" applyAlignment="1">
      <alignment horizontal="center"/>
    </xf>
    <xf numFmtId="0" fontId="7" fillId="0" borderId="12" xfId="0" applyNumberFormat="1" applyFont="1" applyFill="1" applyBorder="1" applyAlignment="1">
      <alignment horizontal="centerContinuous"/>
    </xf>
    <xf numFmtId="0" fontId="4" fillId="0" borderId="0" xfId="0" applyNumberFormat="1" applyFont="1" applyFill="1" applyBorder="1" applyAlignment="1"/>
    <xf numFmtId="0" fontId="7" fillId="0" borderId="13" xfId="0" applyNumberFormat="1" applyFont="1" applyFill="1" applyBorder="1" applyAlignment="1">
      <alignment horizontal="centerContinuous"/>
    </xf>
    <xf numFmtId="0" fontId="3" fillId="0" borderId="16" xfId="0" applyNumberFormat="1" applyFont="1" applyBorder="1" applyAlignment="1">
      <alignment horizontal="center" vertical="center" wrapText="1"/>
    </xf>
    <xf numFmtId="0" fontId="3" fillId="0" borderId="16" xfId="0" applyNumberFormat="1" applyFont="1" applyBorder="1" applyAlignment="1">
      <alignment horizontal="center"/>
    </xf>
    <xf numFmtId="0" fontId="3" fillId="0" borderId="15" xfId="0" applyNumberFormat="1" applyFont="1" applyBorder="1" applyAlignment="1">
      <alignment horizontal="center"/>
    </xf>
    <xf numFmtId="0" fontId="3" fillId="0" borderId="15" xfId="0" applyNumberFormat="1" applyFont="1" applyBorder="1" applyAlignment="1">
      <alignment horizontal="centerContinuous"/>
    </xf>
    <xf numFmtId="0" fontId="4" fillId="0" borderId="0" xfId="0" applyNumberFormat="1" applyFont="1" applyBorder="1" applyAlignment="1"/>
    <xf numFmtId="0" fontId="3" fillId="0" borderId="10" xfId="0" applyNumberFormat="1" applyFont="1" applyBorder="1" applyAlignment="1">
      <alignment horizontal="center"/>
    </xf>
    <xf numFmtId="0" fontId="3" fillId="0" borderId="11" xfId="0" applyNumberFormat="1" applyFont="1" applyBorder="1" applyAlignment="1">
      <alignment horizontal="center" vertical="center" wrapText="1"/>
    </xf>
    <xf numFmtId="0" fontId="3" fillId="0" borderId="11" xfId="0" applyNumberFormat="1" applyFont="1" applyBorder="1" applyAlignment="1">
      <alignment horizontal="center"/>
    </xf>
    <xf numFmtId="0" fontId="3" fillId="0" borderId="14" xfId="0" applyNumberFormat="1" applyFont="1" applyBorder="1" applyAlignment="1"/>
    <xf numFmtId="0" fontId="3" fillId="0" borderId="0" xfId="0" applyNumberFormat="1" applyFont="1" applyBorder="1" applyAlignment="1"/>
    <xf numFmtId="0" fontId="10" fillId="0" borderId="0" xfId="0" applyNumberFormat="1" applyFont="1" applyBorder="1" applyAlignment="1">
      <alignment horizontal="center"/>
    </xf>
    <xf numFmtId="0" fontId="10" fillId="0" borderId="0" xfId="0" applyNumberFormat="1" applyFont="1" applyBorder="1" applyAlignment="1">
      <alignment horizontal="center" wrapText="1"/>
    </xf>
    <xf numFmtId="0" fontId="10" fillId="0" borderId="0" xfId="0" applyNumberFormat="1" applyFont="1" applyBorder="1" applyAlignment="1"/>
    <xf numFmtId="0" fontId="3" fillId="0" borderId="15" xfId="0" applyNumberFormat="1" applyFont="1" applyBorder="1" applyAlignment="1"/>
    <xf numFmtId="0" fontId="3" fillId="23" borderId="12" xfId="0" applyNumberFormat="1" applyFont="1" applyFill="1" applyBorder="1" applyAlignment="1"/>
    <xf numFmtId="0" fontId="3" fillId="23" borderId="7" xfId="0" applyNumberFormat="1" applyFont="1" applyFill="1" applyBorder="1" applyAlignment="1"/>
    <xf numFmtId="0" fontId="3" fillId="23" borderId="13" xfId="0" applyNumberFormat="1" applyFont="1" applyFill="1" applyBorder="1" applyAlignment="1"/>
    <xf numFmtId="0" fontId="3" fillId="0" borderId="9" xfId="0" applyNumberFormat="1" applyFont="1" applyBorder="1" applyAlignment="1">
      <alignment horizontal="centerContinuous"/>
    </xf>
    <xf numFmtId="0" fontId="3" fillId="23" borderId="14" xfId="0" applyNumberFormat="1" applyFont="1" applyFill="1" applyBorder="1" applyAlignment="1"/>
    <xf numFmtId="0" fontId="3" fillId="23" borderId="0" xfId="0" applyNumberFormat="1" applyFont="1" applyFill="1" applyBorder="1" applyAlignment="1"/>
    <xf numFmtId="0" fontId="3" fillId="23" borderId="15" xfId="0" applyNumberFormat="1" applyFont="1" applyFill="1" applyBorder="1" applyAlignment="1"/>
    <xf numFmtId="0" fontId="3" fillId="0" borderId="13" xfId="0" applyNumberFormat="1" applyFont="1" applyBorder="1" applyAlignment="1">
      <alignment horizontal="center"/>
    </xf>
    <xf numFmtId="0" fontId="3" fillId="0" borderId="18" xfId="0" applyNumberFormat="1" applyFont="1" applyBorder="1" applyAlignment="1">
      <alignment horizontal="center"/>
    </xf>
    <xf numFmtId="5" fontId="3" fillId="0" borderId="9" xfId="0" applyNumberFormat="1" applyFont="1" applyBorder="1" applyAlignment="1">
      <alignment horizontal="center"/>
    </xf>
    <xf numFmtId="0" fontId="3" fillId="23" borderId="14" xfId="0" applyNumberFormat="1" applyFont="1" applyFill="1" applyBorder="1" applyAlignment="1">
      <alignment horizontal="left"/>
    </xf>
    <xf numFmtId="0" fontId="89" fillId="23" borderId="0" xfId="0" applyNumberFormat="1" applyFont="1" applyFill="1" applyBorder="1" applyAlignment="1">
      <alignment horizontal="left"/>
    </xf>
    <xf numFmtId="0" fontId="3" fillId="23" borderId="17" xfId="0" applyNumberFormat="1" applyFont="1" applyFill="1" applyBorder="1" applyAlignment="1"/>
    <xf numFmtId="0" fontId="3" fillId="23" borderId="6" xfId="0" applyNumberFormat="1" applyFont="1" applyFill="1" applyBorder="1" applyAlignment="1"/>
    <xf numFmtId="0" fontId="3" fillId="23" borderId="18" xfId="0" applyNumberFormat="1" applyFont="1" applyFill="1" applyBorder="1" applyAlignment="1"/>
    <xf numFmtId="0" fontId="3" fillId="23" borderId="17" xfId="0" applyNumberFormat="1" applyFont="1" applyFill="1" applyBorder="1" applyAlignment="1">
      <alignment horizontal="left"/>
    </xf>
    <xf numFmtId="0" fontId="61" fillId="23" borderId="6" xfId="0" applyNumberFormat="1" applyFont="1" applyFill="1" applyBorder="1" applyAlignment="1">
      <alignment horizontal="left"/>
    </xf>
    <xf numFmtId="0" fontId="4" fillId="0" borderId="16" xfId="0" applyNumberFormat="1" applyFont="1" applyBorder="1" applyAlignment="1"/>
    <xf numFmtId="0" fontId="3" fillId="0" borderId="14" xfId="0" applyNumberFormat="1" applyFont="1" applyFill="1" applyBorder="1" applyAlignment="1">
      <alignment horizontal="left"/>
    </xf>
    <xf numFmtId="173" fontId="3" fillId="0" borderId="0" xfId="0" applyNumberFormat="1" applyFont="1" applyFill="1" applyBorder="1" applyAlignment="1">
      <alignment horizontal="left"/>
    </xf>
    <xf numFmtId="41" fontId="3" fillId="0" borderId="0" xfId="0" applyNumberFormat="1" applyFont="1" applyFill="1" applyBorder="1" applyAlignment="1"/>
    <xf numFmtId="41" fontId="3" fillId="0" borderId="0" xfId="0" applyNumberFormat="1" applyFont="1" applyBorder="1" applyAlignment="1"/>
    <xf numFmtId="41" fontId="4" fillId="0" borderId="0" xfId="0" applyNumberFormat="1" applyFont="1" applyFill="1" applyBorder="1" applyAlignment="1"/>
    <xf numFmtId="37" fontId="3" fillId="0" borderId="0" xfId="0" applyNumberFormat="1" applyFont="1" applyAlignment="1"/>
    <xf numFmtId="41" fontId="3" fillId="0" borderId="15" xfId="0" applyNumberFormat="1" applyFont="1" applyFill="1" applyBorder="1" applyAlignment="1"/>
    <xf numFmtId="0" fontId="3" fillId="0" borderId="0" xfId="0" applyNumberFormat="1" applyFont="1" applyFill="1" applyAlignment="1"/>
    <xf numFmtId="0" fontId="3" fillId="24" borderId="14" xfId="0" applyNumberFormat="1" applyFont="1" applyFill="1" applyBorder="1" applyAlignment="1">
      <alignment horizontal="left"/>
    </xf>
    <xf numFmtId="173" fontId="3" fillId="24" borderId="0" xfId="0" applyNumberFormat="1" applyFont="1" applyFill="1" applyBorder="1" applyAlignment="1">
      <alignment horizontal="left"/>
    </xf>
    <xf numFmtId="41" fontId="3" fillId="24" borderId="0" xfId="0" applyNumberFormat="1" applyFont="1" applyFill="1" applyBorder="1" applyAlignment="1"/>
    <xf numFmtId="41" fontId="4" fillId="24" borderId="0" xfId="0" applyNumberFormat="1" applyFont="1" applyFill="1" applyBorder="1" applyAlignment="1"/>
    <xf numFmtId="37" fontId="3" fillId="24" borderId="0" xfId="0" applyNumberFormat="1" applyFont="1" applyFill="1" applyAlignment="1"/>
    <xf numFmtId="41" fontId="3" fillId="24" borderId="15" xfId="0" applyNumberFormat="1" applyFont="1" applyFill="1" applyBorder="1" applyAlignment="1"/>
    <xf numFmtId="170" fontId="3" fillId="24" borderId="0" xfId="0" applyNumberFormat="1" applyFont="1" applyFill="1" applyBorder="1" applyAlignment="1">
      <alignment horizontal="left"/>
    </xf>
    <xf numFmtId="0" fontId="3" fillId="0" borderId="14" xfId="0" applyNumberFormat="1" applyFont="1" applyBorder="1" applyAlignment="1">
      <alignment horizontal="left"/>
    </xf>
    <xf numFmtId="173" fontId="3" fillId="0" borderId="0" xfId="0" applyNumberFormat="1" applyFont="1" applyBorder="1" applyAlignment="1">
      <alignment horizontal="left"/>
    </xf>
    <xf numFmtId="168" fontId="3" fillId="0" borderId="0" xfId="0" applyNumberFormat="1" applyFont="1" applyAlignment="1"/>
    <xf numFmtId="170" fontId="3" fillId="0" borderId="0" xfId="0" applyNumberFormat="1" applyFont="1" applyBorder="1" applyAlignment="1">
      <alignment horizontal="left"/>
    </xf>
    <xf numFmtId="0" fontId="3" fillId="25" borderId="0" xfId="0" applyNumberFormat="1" applyFont="1" applyFill="1" applyAlignment="1">
      <alignment horizontal="left"/>
    </xf>
    <xf numFmtId="0" fontId="3" fillId="25" borderId="0" xfId="0" applyNumberFormat="1" applyFont="1" applyFill="1" applyAlignment="1">
      <alignment horizontal="right"/>
    </xf>
    <xf numFmtId="41" fontId="3" fillId="25" borderId="0" xfId="0" quotePrefix="1" applyNumberFormat="1" applyFont="1" applyFill="1" applyBorder="1" applyAlignment="1">
      <alignment horizontal="right"/>
    </xf>
    <xf numFmtId="0" fontId="3" fillId="22" borderId="14" xfId="0" applyNumberFormat="1" applyFont="1" applyFill="1" applyBorder="1" applyAlignment="1">
      <alignment horizontal="left"/>
    </xf>
    <xf numFmtId="173" fontId="3" fillId="22" borderId="0" xfId="0" applyNumberFormat="1" applyFont="1" applyFill="1" applyBorder="1" applyAlignment="1">
      <alignment horizontal="left"/>
    </xf>
    <xf numFmtId="41" fontId="3" fillId="22" borderId="0" xfId="0" applyNumberFormat="1" applyFont="1" applyFill="1" applyBorder="1" applyAlignment="1"/>
    <xf numFmtId="41" fontId="4" fillId="22" borderId="0" xfId="0" applyNumberFormat="1" applyFont="1" applyFill="1" applyBorder="1" applyAlignment="1"/>
    <xf numFmtId="41" fontId="3" fillId="22" borderId="15" xfId="0" applyNumberFormat="1" applyFont="1" applyFill="1" applyBorder="1" applyAlignment="1"/>
    <xf numFmtId="170" fontId="3" fillId="22" borderId="0" xfId="0" applyNumberFormat="1" applyFont="1" applyFill="1" applyBorder="1" applyAlignment="1">
      <alignment horizontal="left"/>
    </xf>
    <xf numFmtId="43" fontId="3" fillId="0" borderId="0" xfId="0" applyNumberFormat="1" applyFont="1" applyAlignment="1"/>
    <xf numFmtId="41" fontId="3" fillId="0" borderId="6" xfId="0" applyNumberFormat="1" applyFont="1" applyFill="1" applyBorder="1" applyAlignment="1"/>
    <xf numFmtId="173" fontId="3" fillId="23" borderId="0" xfId="0" applyNumberFormat="1" applyFont="1" applyFill="1" applyBorder="1" applyAlignment="1">
      <alignment horizontal="left"/>
    </xf>
    <xf numFmtId="41" fontId="3" fillId="23" borderId="0" xfId="0" applyNumberFormat="1" applyFont="1" applyFill="1" applyBorder="1" applyAlignment="1"/>
    <xf numFmtId="37" fontId="3" fillId="23" borderId="0" xfId="0" applyNumberFormat="1" applyFont="1" applyFill="1" applyBorder="1" applyAlignment="1"/>
    <xf numFmtId="0" fontId="4" fillId="23" borderId="0" xfId="0" applyNumberFormat="1" applyFont="1" applyFill="1" applyBorder="1" applyAlignment="1"/>
    <xf numFmtId="42" fontId="7" fillId="0" borderId="0" xfId="0" applyNumberFormat="1" applyFont="1" applyFill="1" applyBorder="1" applyAlignment="1"/>
    <xf numFmtId="41" fontId="3" fillId="23" borderId="15" xfId="0" applyNumberFormat="1" applyFont="1" applyFill="1" applyBorder="1" applyAlignment="1"/>
    <xf numFmtId="170" fontId="3" fillId="23" borderId="0" xfId="0" applyNumberFormat="1" applyFont="1" applyFill="1" applyBorder="1" applyAlignment="1">
      <alignment horizontal="left"/>
    </xf>
    <xf numFmtId="0" fontId="3" fillId="23" borderId="44" xfId="0" applyNumberFormat="1" applyFont="1" applyFill="1" applyBorder="1" applyAlignment="1">
      <alignment horizontal="left"/>
    </xf>
    <xf numFmtId="173" fontId="3" fillId="23" borderId="6" xfId="0" applyNumberFormat="1" applyFont="1" applyFill="1" applyBorder="1" applyAlignment="1">
      <alignment horizontal="left"/>
    </xf>
    <xf numFmtId="41" fontId="3" fillId="23" borderId="6" xfId="0" applyNumberFormat="1" applyFont="1" applyFill="1" applyBorder="1" applyAlignment="1"/>
    <xf numFmtId="42" fontId="7" fillId="0" borderId="6" xfId="0" applyNumberFormat="1" applyFont="1" applyFill="1" applyBorder="1" applyAlignment="1"/>
    <xf numFmtId="0" fontId="4" fillId="23" borderId="6" xfId="0" applyNumberFormat="1" applyFont="1" applyFill="1" applyBorder="1" applyAlignment="1"/>
    <xf numFmtId="41" fontId="3" fillId="23" borderId="18" xfId="0" applyNumberFormat="1" applyFont="1" applyFill="1" applyBorder="1" applyAlignment="1"/>
    <xf numFmtId="0" fontId="3" fillId="0" borderId="20" xfId="0" applyNumberFormat="1" applyFont="1" applyBorder="1" applyAlignment="1"/>
    <xf numFmtId="0" fontId="3" fillId="0" borderId="7" xfId="0" applyNumberFormat="1" applyFont="1" applyBorder="1" applyAlignment="1">
      <alignment horizontal="left"/>
    </xf>
    <xf numFmtId="37" fontId="3" fillId="0" borderId="0" xfId="0" applyNumberFormat="1" applyFont="1" applyFill="1" applyBorder="1" applyAlignment="1"/>
    <xf numFmtId="41" fontId="3" fillId="0" borderId="7" xfId="0" applyNumberFormat="1" applyFont="1" applyFill="1" applyBorder="1" applyAlignment="1"/>
    <xf numFmtId="0" fontId="89" fillId="0" borderId="0" xfId="0" applyNumberFormat="1" applyFont="1" applyBorder="1" applyAlignment="1">
      <alignment horizontal="right"/>
    </xf>
    <xf numFmtId="173" fontId="61" fillId="0" borderId="0" xfId="0" applyNumberFormat="1" applyFont="1" applyBorder="1" applyAlignment="1">
      <alignment horizontal="left"/>
    </xf>
    <xf numFmtId="41" fontId="61" fillId="0" borderId="0" xfId="0" applyNumberFormat="1" applyFont="1" applyBorder="1" applyAlignment="1"/>
    <xf numFmtId="41" fontId="61" fillId="0" borderId="0" xfId="0" applyNumberFormat="1" applyFont="1" applyFill="1" applyBorder="1" applyAlignment="1"/>
    <xf numFmtId="37" fontId="61" fillId="0" borderId="0" xfId="0" applyNumberFormat="1" applyFont="1" applyFill="1" applyBorder="1" applyAlignment="1"/>
    <xf numFmtId="0" fontId="90" fillId="0" borderId="0" xfId="0" applyNumberFormat="1" applyFont="1" applyFill="1" applyBorder="1" applyAlignment="1"/>
    <xf numFmtId="0" fontId="3" fillId="0" borderId="0" xfId="0" applyNumberFormat="1" applyFont="1" applyBorder="1" applyAlignment="1">
      <alignment horizontal="left"/>
    </xf>
    <xf numFmtId="0" fontId="3" fillId="17" borderId="14" xfId="0" applyNumberFormat="1" applyFont="1" applyFill="1" applyBorder="1" applyAlignment="1">
      <alignment horizontal="left"/>
    </xf>
    <xf numFmtId="173" fontId="3" fillId="17" borderId="0" xfId="0" applyNumberFormat="1" applyFont="1" applyFill="1" applyBorder="1" applyAlignment="1">
      <alignment horizontal="left"/>
    </xf>
    <xf numFmtId="41" fontId="3" fillId="17" borderId="0" xfId="0" applyNumberFormat="1" applyFont="1" applyFill="1" applyBorder="1" applyAlignment="1"/>
    <xf numFmtId="41" fontId="4" fillId="17" borderId="0" xfId="0" applyNumberFormat="1" applyFont="1" applyFill="1" applyBorder="1" applyAlignment="1"/>
    <xf numFmtId="41" fontId="3" fillId="17" borderId="15" xfId="0" applyNumberFormat="1" applyFont="1" applyFill="1" applyBorder="1" applyAlignment="1"/>
    <xf numFmtId="0" fontId="3" fillId="17" borderId="0" xfId="0" applyNumberFormat="1" applyFont="1" applyFill="1" applyAlignment="1"/>
    <xf numFmtId="37" fontId="3" fillId="17" borderId="0" xfId="0" applyNumberFormat="1" applyFont="1" applyFill="1" applyAlignment="1"/>
    <xf numFmtId="0" fontId="7" fillId="0" borderId="34" xfId="0" applyNumberFormat="1" applyFont="1" applyFill="1" applyBorder="1" applyAlignment="1">
      <alignment horizontal="center"/>
    </xf>
    <xf numFmtId="17" fontId="7" fillId="0" borderId="0" xfId="0" applyNumberFormat="1" applyFont="1" applyFill="1" applyBorder="1" applyAlignment="1">
      <alignment horizontal="center"/>
    </xf>
    <xf numFmtId="44" fontId="7" fillId="0" borderId="34" xfId="0" applyNumberFormat="1" applyFont="1" applyFill="1" applyBorder="1" applyAlignment="1"/>
    <xf numFmtId="49" fontId="7" fillId="0" borderId="34" xfId="0" applyNumberFormat="1" applyFont="1" applyFill="1" applyBorder="1" applyAlignment="1">
      <alignment horizontal="center" wrapText="1"/>
    </xf>
    <xf numFmtId="0" fontId="3" fillId="0" borderId="34" xfId="0" applyNumberFormat="1" applyFont="1" applyFill="1" applyBorder="1" applyAlignment="1"/>
    <xf numFmtId="43" fontId="3" fillId="0" borderId="0" xfId="0" applyNumberFormat="1" applyFont="1" applyFill="1" applyBorder="1" applyAlignment="1"/>
    <xf numFmtId="49" fontId="3" fillId="0" borderId="34" xfId="0" applyNumberFormat="1" applyFont="1" applyFill="1" applyBorder="1" applyAlignment="1">
      <alignment horizontal="center"/>
    </xf>
    <xf numFmtId="0" fontId="3" fillId="0" borderId="19" xfId="0" applyNumberFormat="1" applyFont="1" applyFill="1" applyBorder="1" applyAlignment="1">
      <alignment horizontal="left"/>
    </xf>
    <xf numFmtId="0" fontId="3" fillId="0" borderId="34" xfId="0" applyNumberFormat="1" applyFont="1" applyFill="1" applyBorder="1" applyAlignment="1"/>
    <xf numFmtId="44" fontId="7" fillId="0" borderId="63" xfId="0" applyNumberFormat="1" applyFont="1" applyFill="1" applyBorder="1" applyAlignment="1"/>
    <xf numFmtId="165" fontId="3" fillId="18" borderId="0" xfId="0" applyNumberFormat="1" applyFont="1" applyFill="1" applyBorder="1" applyAlignment="1"/>
    <xf numFmtId="165" fontId="3" fillId="18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left"/>
    </xf>
    <xf numFmtId="172" fontId="7" fillId="0" borderId="25" xfId="0" applyNumberFormat="1" applyFont="1" applyBorder="1" applyAlignment="1">
      <alignment horizontal="left"/>
    </xf>
    <xf numFmtId="172" fontId="7" fillId="0" borderId="43" xfId="0" applyNumberFormat="1" applyFont="1" applyBorder="1" applyAlignment="1">
      <alignment horizontal="left"/>
    </xf>
    <xf numFmtId="165" fontId="3" fillId="0" borderId="12" xfId="0" applyNumberFormat="1" applyFont="1" applyFill="1" applyBorder="1" applyAlignment="1"/>
    <xf numFmtId="165" fontId="3" fillId="0" borderId="7" xfId="0" applyNumberFormat="1" applyFont="1" applyFill="1" applyBorder="1" applyAlignment="1"/>
    <xf numFmtId="165" fontId="3" fillId="0" borderId="7" xfId="0" applyNumberFormat="1" applyFont="1" applyFill="1" applyBorder="1" applyAlignment="1"/>
    <xf numFmtId="165" fontId="3" fillId="0" borderId="13" xfId="0" applyNumberFormat="1" applyFont="1" applyFill="1" applyBorder="1" applyAlignment="1"/>
    <xf numFmtId="165" fontId="3" fillId="0" borderId="14" xfId="0" applyNumberFormat="1" applyFont="1" applyFill="1" applyBorder="1" applyAlignment="1"/>
    <xf numFmtId="165" fontId="3" fillId="0" borderId="15" xfId="0" applyNumberFormat="1" applyFont="1" applyFill="1" applyBorder="1" applyAlignment="1"/>
    <xf numFmtId="0" fontId="4" fillId="0" borderId="14" xfId="0" applyNumberFormat="1" applyFont="1" applyBorder="1" applyAlignment="1"/>
    <xf numFmtId="165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Border="1" applyAlignment="1"/>
    <xf numFmtId="0" fontId="4" fillId="0" borderId="15" xfId="0" applyNumberFormat="1" applyFont="1" applyBorder="1" applyAlignment="1"/>
    <xf numFmtId="0" fontId="4" fillId="0" borderId="17" xfId="0" applyNumberFormat="1" applyFont="1" applyBorder="1" applyAlignment="1"/>
    <xf numFmtId="0" fontId="4" fillId="0" borderId="6" xfId="0" applyNumberFormat="1" applyFont="1" applyBorder="1" applyAlignment="1"/>
    <xf numFmtId="0" fontId="4" fillId="0" borderId="18" xfId="0" applyNumberFormat="1" applyFont="1" applyBorder="1" applyAlignment="1"/>
    <xf numFmtId="4" fontId="4" fillId="0" borderId="0" xfId="0" applyNumberFormat="1" applyFont="1" applyAlignment="1"/>
    <xf numFmtId="165" fontId="3" fillId="0" borderId="0" xfId="0" applyNumberFormat="1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164" fontId="64" fillId="0" borderId="0" xfId="0" applyFont="1" applyFill="1" applyAlignment="1">
      <alignment horizontal="left" wrapText="1"/>
    </xf>
    <xf numFmtId="164" fontId="76" fillId="0" borderId="0" xfId="0" quotePrefix="1" applyFont="1" applyFill="1" applyBorder="1" applyAlignment="1">
      <alignment horizontal="right"/>
    </xf>
    <xf numFmtId="164" fontId="76" fillId="0" borderId="0" xfId="0" applyNumberFormat="1" applyFont="1" applyFill="1" applyAlignment="1" applyProtection="1">
      <alignment horizontal="centerContinuous"/>
      <protection locked="0"/>
    </xf>
    <xf numFmtId="164" fontId="91" fillId="0" borderId="0" xfId="0" applyFont="1" applyAlignment="1"/>
    <xf numFmtId="174" fontId="76" fillId="0" borderId="43" xfId="0" applyNumberFormat="1" applyFont="1" applyFill="1" applyBorder="1" applyAlignment="1">
      <alignment horizontal="center"/>
    </xf>
    <xf numFmtId="164" fontId="76" fillId="0" borderId="0" xfId="0" applyFont="1" applyFill="1" applyBorder="1" applyAlignment="1" applyProtection="1">
      <protection locked="0"/>
    </xf>
    <xf numFmtId="0" fontId="76" fillId="0" borderId="0" xfId="0" applyNumberFormat="1" applyFont="1" applyFill="1" applyBorder="1" applyAlignment="1">
      <alignment horizontal="center"/>
    </xf>
    <xf numFmtId="0" fontId="76" fillId="0" borderId="0" xfId="0" applyNumberFormat="1" applyFont="1" applyFill="1" applyBorder="1" applyAlignment="1">
      <alignment horizontal="centerContinuous"/>
    </xf>
    <xf numFmtId="0" fontId="76" fillId="0" borderId="0" xfId="0" applyNumberFormat="1" applyFont="1" applyFill="1" applyBorder="1" applyAlignment="1" applyProtection="1">
      <alignment horizontal="center"/>
      <protection locked="0"/>
    </xf>
    <xf numFmtId="164" fontId="76" fillId="0" borderId="0" xfId="0" applyFont="1" applyFill="1" applyBorder="1" applyAlignment="1"/>
    <xf numFmtId="164" fontId="76" fillId="0" borderId="6" xfId="0" quotePrefix="1" applyFont="1" applyFill="1" applyBorder="1" applyAlignment="1" applyProtection="1">
      <alignment horizontal="center"/>
      <protection locked="0"/>
    </xf>
    <xf numFmtId="164" fontId="92" fillId="0" borderId="6" xfId="0" applyFont="1" applyBorder="1" applyAlignment="1">
      <alignment horizontal="center"/>
    </xf>
    <xf numFmtId="0" fontId="76" fillId="0" borderId="6" xfId="0" applyNumberFormat="1" applyFont="1" applyFill="1" applyBorder="1" applyAlignment="1" applyProtection="1">
      <alignment horizontal="center"/>
      <protection locked="0"/>
    </xf>
    <xf numFmtId="0" fontId="62" fillId="0" borderId="6" xfId="0" applyNumberFormat="1" applyFont="1" applyFill="1" applyBorder="1" applyAlignment="1">
      <alignment horizontal="center"/>
    </xf>
    <xf numFmtId="49" fontId="7" fillId="0" borderId="0" xfId="0" applyNumberFormat="1" applyFont="1" applyFill="1" applyAlignment="1"/>
    <xf numFmtId="0" fontId="61" fillId="0" borderId="0" xfId="0" applyNumberFormat="1" applyFont="1" applyFill="1" applyAlignment="1"/>
    <xf numFmtId="0" fontId="7" fillId="0" borderId="0" xfId="0" applyNumberFormat="1" applyFont="1" applyFill="1" applyAlignment="1"/>
    <xf numFmtId="0" fontId="3" fillId="0" borderId="0" xfId="0" applyNumberFormat="1" applyFont="1" applyFill="1" applyBorder="1" applyAlignment="1"/>
    <xf numFmtId="49" fontId="3" fillId="0" borderId="0" xfId="0" applyNumberFormat="1" applyFont="1" applyFill="1" applyAlignment="1"/>
    <xf numFmtId="41" fontId="3" fillId="0" borderId="0" xfId="0" applyNumberFormat="1" applyFont="1" applyFill="1" applyAlignment="1"/>
    <xf numFmtId="41" fontId="7" fillId="0" borderId="0" xfId="0" applyNumberFormat="1" applyFont="1" applyFill="1" applyAlignment="1"/>
    <xf numFmtId="0" fontId="3" fillId="0" borderId="0" xfId="0" applyNumberFormat="1" applyFont="1" applyFill="1" applyAlignment="1"/>
    <xf numFmtId="0" fontId="3" fillId="26" borderId="0" xfId="0" applyNumberFormat="1" applyFont="1" applyFill="1" applyAlignment="1"/>
    <xf numFmtId="165" fontId="7" fillId="0" borderId="0" xfId="0" applyNumberFormat="1" applyFont="1" applyFill="1" applyAlignment="1"/>
    <xf numFmtId="17" fontId="93" fillId="0" borderId="0" xfId="0" quotePrefix="1" applyNumberFormat="1" applyFont="1" applyFill="1" applyAlignment="1">
      <alignment horizontal="left"/>
    </xf>
    <xf numFmtId="14" fontId="7" fillId="0" borderId="0" xfId="0" applyNumberFormat="1" applyFont="1" applyFill="1" applyAlignment="1">
      <alignment horizontal="left"/>
    </xf>
    <xf numFmtId="17" fontId="93" fillId="27" borderId="0" xfId="0" quotePrefix="1" applyNumberFormat="1" applyFont="1" applyFill="1" applyAlignment="1"/>
    <xf numFmtId="17" fontId="22" fillId="0" borderId="0" xfId="0" quotePrefix="1" applyNumberFormat="1" applyFont="1" applyFill="1" applyAlignment="1"/>
    <xf numFmtId="17" fontId="22" fillId="13" borderId="0" xfId="0" quotePrefix="1" applyNumberFormat="1" applyFont="1" applyFill="1" applyAlignment="1"/>
    <xf numFmtId="165" fontId="3" fillId="0" borderId="0" xfId="0" applyNumberFormat="1" applyFont="1" applyFill="1" applyAlignment="1"/>
    <xf numFmtId="165" fontId="3" fillId="0" borderId="0" xfId="0" applyNumberFormat="1" applyFont="1" applyFill="1" applyBorder="1" applyAlignment="1"/>
    <xf numFmtId="10" fontId="3" fillId="0" borderId="0" xfId="0" applyNumberFormat="1" applyFont="1" applyFill="1" applyAlignment="1"/>
    <xf numFmtId="17" fontId="93" fillId="28" borderId="0" xfId="0" quotePrefix="1" applyNumberFormat="1" applyFont="1" applyFill="1" applyAlignment="1"/>
    <xf numFmtId="0" fontId="94" fillId="0" borderId="0" xfId="0" applyNumberFormat="1" applyFont="1" applyFill="1" applyAlignment="1"/>
    <xf numFmtId="14" fontId="7" fillId="0" borderId="0" xfId="0" applyNumberFormat="1" applyFont="1" applyFill="1" applyAlignment="1">
      <alignment horizontal="center"/>
    </xf>
    <xf numFmtId="172" fontId="7" fillId="11" borderId="0" xfId="0" applyNumberFormat="1" applyFont="1" applyFill="1" applyBorder="1" applyAlignment="1"/>
    <xf numFmtId="0" fontId="61" fillId="0" borderId="0" xfId="0" applyNumberFormat="1" applyFont="1" applyFill="1" applyAlignment="1">
      <alignment horizontal="centerContinuous"/>
    </xf>
    <xf numFmtId="41" fontId="3" fillId="0" borderId="43" xfId="0" applyNumberFormat="1" applyFont="1" applyFill="1" applyBorder="1" applyAlignment="1">
      <alignment horizontal="center"/>
    </xf>
    <xf numFmtId="41" fontId="3" fillId="0" borderId="0" xfId="0" applyNumberFormat="1" applyFont="1" applyFill="1" applyBorder="1" applyAlignment="1">
      <alignment horizontal="center"/>
    </xf>
    <xf numFmtId="38" fontId="96" fillId="0" borderId="0" xfId="0" applyNumberFormat="1" applyFont="1" applyFill="1" applyAlignment="1">
      <alignment horizontal="center"/>
    </xf>
    <xf numFmtId="38" fontId="97" fillId="0" borderId="0" xfId="0" applyNumberFormat="1" applyFont="1" applyFill="1" applyAlignment="1">
      <alignment horizontal="center"/>
    </xf>
    <xf numFmtId="49" fontId="7" fillId="0" borderId="7" xfId="0" applyNumberFormat="1" applyFont="1" applyFill="1" applyBorder="1" applyAlignment="1">
      <alignment horizontal="centerContinuous"/>
    </xf>
    <xf numFmtId="41" fontId="7" fillId="11" borderId="0" xfId="0" applyNumberFormat="1" applyFont="1" applyFill="1" applyBorder="1" applyAlignment="1">
      <alignment horizontal="center"/>
    </xf>
    <xf numFmtId="41" fontId="7" fillId="0" borderId="12" xfId="0" applyNumberFormat="1" applyFont="1" applyFill="1" applyBorder="1" applyAlignment="1"/>
    <xf numFmtId="41" fontId="7" fillId="0" borderId="7" xfId="0" applyNumberFormat="1" applyFont="1" applyFill="1" applyBorder="1" applyAlignment="1"/>
    <xf numFmtId="41" fontId="7" fillId="0" borderId="13" xfId="0" applyNumberFormat="1" applyFont="1" applyFill="1" applyBorder="1" applyAlignment="1"/>
    <xf numFmtId="49" fontId="7" fillId="0" borderId="49" xfId="0" applyNumberFormat="1" applyFont="1" applyFill="1" applyBorder="1" applyAlignment="1"/>
    <xf numFmtId="49" fontId="7" fillId="0" borderId="1" xfId="0" applyNumberFormat="1" applyFont="1" applyFill="1" applyBorder="1" applyAlignment="1"/>
    <xf numFmtId="0" fontId="7" fillId="0" borderId="73" xfId="0" applyNumberFormat="1" applyFont="1" applyFill="1" applyBorder="1" applyAlignment="1">
      <alignment horizontal="center"/>
    </xf>
    <xf numFmtId="0" fontId="7" fillId="0" borderId="1" xfId="0" applyNumberFormat="1" applyFont="1" applyFill="1" applyBorder="1" applyAlignment="1">
      <alignment horizontal="center"/>
    </xf>
    <xf numFmtId="0" fontId="7" fillId="0" borderId="1" xfId="0" applyNumberFormat="1" applyFont="1" applyFill="1" applyBorder="1" applyAlignment="1">
      <alignment horizontal="center" wrapText="1"/>
    </xf>
    <xf numFmtId="17" fontId="7" fillId="0" borderId="1" xfId="0" applyNumberFormat="1" applyFont="1" applyFill="1" applyBorder="1" applyAlignment="1">
      <alignment horizontal="center"/>
    </xf>
    <xf numFmtId="49" fontId="7" fillId="0" borderId="73" xfId="0" applyNumberFormat="1" applyFont="1" applyFill="1" applyBorder="1" applyAlignment="1">
      <alignment horizontal="center" wrapText="1"/>
    </xf>
    <xf numFmtId="41" fontId="7" fillId="0" borderId="74" xfId="0" applyNumberFormat="1" applyFont="1" applyFill="1" applyBorder="1" applyAlignment="1">
      <alignment horizontal="center" wrapText="1"/>
    </xf>
    <xf numFmtId="41" fontId="7" fillId="0" borderId="73" xfId="0" applyNumberFormat="1" applyFont="1" applyFill="1" applyBorder="1" applyAlignment="1">
      <alignment horizontal="center" wrapText="1"/>
    </xf>
    <xf numFmtId="41" fontId="7" fillId="0" borderId="75" xfId="0" applyNumberFormat="1" applyFont="1" applyFill="1" applyBorder="1" applyAlignment="1">
      <alignment horizontal="center" wrapText="1"/>
    </xf>
    <xf numFmtId="41" fontId="7" fillId="11" borderId="2" xfId="0" applyNumberFormat="1" applyFont="1" applyFill="1" applyBorder="1" applyAlignment="1">
      <alignment horizontal="center" wrapText="1"/>
    </xf>
    <xf numFmtId="41" fontId="7" fillId="0" borderId="76" xfId="0" applyNumberFormat="1" applyFont="1" applyFill="1" applyBorder="1" applyAlignment="1">
      <alignment horizontal="center" wrapText="1"/>
    </xf>
    <xf numFmtId="41" fontId="7" fillId="0" borderId="43" xfId="0" applyNumberFormat="1" applyFont="1" applyFill="1" applyBorder="1" applyAlignment="1">
      <alignment horizontal="center" wrapText="1"/>
    </xf>
    <xf numFmtId="41" fontId="7" fillId="0" borderId="77" xfId="0" applyNumberFormat="1" applyFont="1" applyFill="1" applyBorder="1" applyAlignment="1">
      <alignment horizontal="center" wrapText="1"/>
    </xf>
    <xf numFmtId="41" fontId="7" fillId="0" borderId="49" xfId="0" applyNumberFormat="1" applyFont="1" applyFill="1" applyBorder="1" applyAlignment="1">
      <alignment horizontal="center" wrapText="1"/>
    </xf>
    <xf numFmtId="0" fontId="7" fillId="0" borderId="25" xfId="0" applyNumberFormat="1" applyFont="1" applyFill="1" applyBorder="1" applyAlignment="1">
      <alignment horizontal="center"/>
    </xf>
    <xf numFmtId="49" fontId="88" fillId="0" borderId="19" xfId="0" applyNumberFormat="1" applyFont="1" applyFill="1" applyBorder="1" applyAlignment="1">
      <alignment horizontal="left"/>
    </xf>
    <xf numFmtId="49" fontId="88" fillId="0" borderId="0" xfId="0" applyNumberFormat="1" applyFont="1" applyFill="1" applyBorder="1" applyAlignment="1">
      <alignment horizontal="left"/>
    </xf>
    <xf numFmtId="0" fontId="88" fillId="0" borderId="0" xfId="0" applyNumberFormat="1" applyFont="1" applyFill="1" applyBorder="1" applyAlignment="1"/>
    <xf numFmtId="0" fontId="88" fillId="0" borderId="0" xfId="0" applyNumberFormat="1" applyFont="1" applyFill="1" applyBorder="1" applyAlignment="1">
      <alignment horizontal="left"/>
    </xf>
    <xf numFmtId="0" fontId="88" fillId="0" borderId="0" xfId="0" applyNumberFormat="1" applyFont="1" applyFill="1" applyBorder="1" applyAlignment="1">
      <alignment horizontal="center"/>
    </xf>
    <xf numFmtId="0" fontId="3" fillId="0" borderId="0" xfId="0" applyNumberFormat="1" applyFont="1" applyAlignment="1"/>
    <xf numFmtId="43" fontId="88" fillId="0" borderId="0" xfId="0" applyNumberFormat="1" applyFont="1" applyFill="1" applyBorder="1" applyAlignment="1"/>
    <xf numFmtId="49" fontId="88" fillId="0" borderId="11" xfId="0" applyNumberFormat="1" applyFont="1" applyFill="1" applyBorder="1" applyAlignment="1">
      <alignment horizontal="center"/>
    </xf>
    <xf numFmtId="41" fontId="88" fillId="0" borderId="0" xfId="0" applyNumberFormat="1" applyFont="1" applyFill="1" applyBorder="1" applyAlignment="1"/>
    <xf numFmtId="41" fontId="88" fillId="0" borderId="15" xfId="0" applyNumberFormat="1" applyFont="1" applyFill="1" applyBorder="1" applyAlignment="1"/>
    <xf numFmtId="41" fontId="88" fillId="0" borderId="19" xfId="0" applyNumberFormat="1" applyFont="1" applyFill="1" applyBorder="1" applyAlignment="1"/>
    <xf numFmtId="41" fontId="88" fillId="0" borderId="24" xfId="0" applyNumberFormat="1" applyFont="1" applyFill="1" applyBorder="1" applyAlignment="1"/>
    <xf numFmtId="41" fontId="88" fillId="11" borderId="0" xfId="0" applyNumberFormat="1" applyFont="1" applyFill="1" applyBorder="1" applyAlignment="1"/>
    <xf numFmtId="41" fontId="88" fillId="0" borderId="0" xfId="0" applyNumberFormat="1" applyFont="1" applyFill="1" applyAlignment="1"/>
    <xf numFmtId="41" fontId="88" fillId="0" borderId="29" xfId="0" applyNumberFormat="1" applyFont="1" applyFill="1" applyBorder="1" applyAlignment="1"/>
    <xf numFmtId="0" fontId="88" fillId="0" borderId="29" xfId="0" applyNumberFormat="1" applyFont="1" applyFill="1" applyBorder="1" applyAlignment="1">
      <alignment horizontal="left"/>
    </xf>
    <xf numFmtId="43" fontId="88" fillId="0" borderId="0" xfId="0" applyNumberFormat="1" applyFont="1" applyFill="1" applyAlignment="1"/>
    <xf numFmtId="0" fontId="88" fillId="0" borderId="0" xfId="0" applyNumberFormat="1" applyFont="1" applyFill="1" applyAlignment="1"/>
    <xf numFmtId="49" fontId="88" fillId="0" borderId="0" xfId="0" applyNumberFormat="1" applyFont="1" applyFill="1" applyBorder="1" applyAlignment="1">
      <alignment horizontal="left"/>
    </xf>
    <xf numFmtId="49" fontId="88" fillId="0" borderId="4" xfId="0" applyNumberFormat="1" applyFont="1" applyFill="1" applyBorder="1" applyAlignment="1">
      <alignment horizontal="center"/>
    </xf>
    <xf numFmtId="49" fontId="88" fillId="0" borderId="9" xfId="0" applyNumberFormat="1" applyFont="1" applyFill="1" applyBorder="1" applyAlignment="1">
      <alignment horizontal="center"/>
    </xf>
    <xf numFmtId="49" fontId="88" fillId="26" borderId="19" xfId="0" applyNumberFormat="1" applyFont="1" applyFill="1" applyBorder="1" applyAlignment="1">
      <alignment horizontal="left"/>
    </xf>
    <xf numFmtId="49" fontId="88" fillId="26" borderId="0" xfId="0" applyNumberFormat="1" applyFont="1" applyFill="1" applyBorder="1" applyAlignment="1">
      <alignment horizontal="left"/>
    </xf>
    <xf numFmtId="0" fontId="88" fillId="26" borderId="0" xfId="0" applyNumberFormat="1" applyFont="1" applyFill="1" applyBorder="1" applyAlignment="1"/>
    <xf numFmtId="0" fontId="88" fillId="26" borderId="0" xfId="0" applyNumberFormat="1" applyFont="1" applyFill="1" applyBorder="1" applyAlignment="1">
      <alignment horizontal="left"/>
    </xf>
    <xf numFmtId="0" fontId="88" fillId="26" borderId="0" xfId="0" applyNumberFormat="1" applyFont="1" applyFill="1" applyBorder="1" applyAlignment="1">
      <alignment horizontal="center"/>
    </xf>
    <xf numFmtId="0" fontId="3" fillId="26" borderId="0" xfId="0" applyNumberFormat="1" applyFont="1" applyFill="1" applyAlignment="1"/>
    <xf numFmtId="43" fontId="88" fillId="26" borderId="0" xfId="0" applyNumberFormat="1" applyFont="1" applyFill="1" applyBorder="1" applyAlignment="1"/>
    <xf numFmtId="49" fontId="88" fillId="26" borderId="4" xfId="0" applyNumberFormat="1" applyFont="1" applyFill="1" applyBorder="1" applyAlignment="1">
      <alignment horizontal="center"/>
    </xf>
    <xf numFmtId="49" fontId="88" fillId="26" borderId="9" xfId="0" applyNumberFormat="1" applyFont="1" applyFill="1" applyBorder="1" applyAlignment="1">
      <alignment horizontal="center"/>
    </xf>
    <xf numFmtId="41" fontId="88" fillId="26" borderId="0" xfId="0" applyNumberFormat="1" applyFont="1" applyFill="1" applyBorder="1" applyAlignment="1"/>
    <xf numFmtId="41" fontId="88" fillId="26" borderId="15" xfId="0" applyNumberFormat="1" applyFont="1" applyFill="1" applyBorder="1" applyAlignment="1"/>
    <xf numFmtId="41" fontId="88" fillId="26" borderId="19" xfId="0" applyNumberFormat="1" applyFont="1" applyFill="1" applyBorder="1" applyAlignment="1"/>
    <xf numFmtId="41" fontId="88" fillId="26" borderId="24" xfId="0" applyNumberFormat="1" applyFont="1" applyFill="1" applyBorder="1" applyAlignment="1"/>
    <xf numFmtId="41" fontId="88" fillId="26" borderId="0" xfId="0" applyNumberFormat="1" applyFont="1" applyFill="1" applyAlignment="1"/>
    <xf numFmtId="41" fontId="88" fillId="26" borderId="29" xfId="0" applyNumberFormat="1" applyFont="1" applyFill="1" applyBorder="1" applyAlignment="1"/>
    <xf numFmtId="49" fontId="88" fillId="29" borderId="19" xfId="0" applyNumberFormat="1" applyFont="1" applyFill="1" applyBorder="1" applyAlignment="1">
      <alignment horizontal="left"/>
    </xf>
    <xf numFmtId="49" fontId="88" fillId="29" borderId="0" xfId="0" applyNumberFormat="1" applyFont="1" applyFill="1" applyBorder="1" applyAlignment="1">
      <alignment horizontal="left"/>
    </xf>
    <xf numFmtId="0" fontId="88" fillId="29" borderId="0" xfId="0" applyNumberFormat="1" applyFont="1" applyFill="1" applyBorder="1" applyAlignment="1"/>
    <xf numFmtId="0" fontId="88" fillId="29" borderId="0" xfId="0" applyNumberFormat="1" applyFont="1" applyFill="1" applyBorder="1" applyAlignment="1">
      <alignment horizontal="left"/>
    </xf>
    <xf numFmtId="172" fontId="88" fillId="29" borderId="0" xfId="0" applyNumberFormat="1" applyFont="1" applyFill="1" applyBorder="1" applyAlignment="1">
      <alignment horizontal="right"/>
    </xf>
    <xf numFmtId="0" fontId="88" fillId="29" borderId="0" xfId="0" applyNumberFormat="1" applyFont="1" applyFill="1" applyBorder="1" applyAlignment="1">
      <alignment horizontal="center"/>
    </xf>
    <xf numFmtId="0" fontId="3" fillId="29" borderId="0" xfId="0" applyNumberFormat="1" applyFont="1" applyFill="1" applyAlignment="1"/>
    <xf numFmtId="43" fontId="88" fillId="29" borderId="0" xfId="0" applyNumberFormat="1" applyFont="1" applyFill="1" applyBorder="1" applyAlignment="1"/>
    <xf numFmtId="49" fontId="88" fillId="29" borderId="4" xfId="0" applyNumberFormat="1" applyFont="1" applyFill="1" applyBorder="1" applyAlignment="1">
      <alignment horizontal="center"/>
    </xf>
    <xf numFmtId="49" fontId="88" fillId="29" borderId="9" xfId="0" applyNumberFormat="1" applyFont="1" applyFill="1" applyBorder="1" applyAlignment="1">
      <alignment horizontal="center"/>
    </xf>
    <xf numFmtId="41" fontId="88" fillId="29" borderId="0" xfId="0" applyNumberFormat="1" applyFont="1" applyFill="1" applyBorder="1" applyAlignment="1"/>
    <xf numFmtId="41" fontId="88" fillId="29" borderId="15" xfId="0" applyNumberFormat="1" applyFont="1" applyFill="1" applyBorder="1" applyAlignment="1"/>
    <xf numFmtId="41" fontId="88" fillId="29" borderId="19" xfId="0" applyNumberFormat="1" applyFont="1" applyFill="1" applyBorder="1" applyAlignment="1"/>
    <xf numFmtId="41" fontId="88" fillId="29" borderId="24" xfId="0" applyNumberFormat="1" applyFont="1" applyFill="1" applyBorder="1" applyAlignment="1"/>
    <xf numFmtId="41" fontId="88" fillId="29" borderId="0" xfId="0" applyNumberFormat="1" applyFont="1" applyFill="1" applyAlignment="1"/>
    <xf numFmtId="41" fontId="88" fillId="29" borderId="29" xfId="0" applyNumberFormat="1" applyFont="1" applyFill="1" applyBorder="1" applyAlignment="1"/>
    <xf numFmtId="0" fontId="88" fillId="0" borderId="19" xfId="0" applyNumberFormat="1" applyFont="1" applyFill="1" applyBorder="1" applyAlignment="1">
      <alignment horizontal="left"/>
    </xf>
    <xf numFmtId="0" fontId="88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Alignment="1"/>
    <xf numFmtId="49" fontId="88" fillId="0" borderId="19" xfId="0" applyNumberFormat="1" applyFont="1" applyFill="1" applyBorder="1" applyAlignment="1">
      <alignment horizontal="left"/>
    </xf>
    <xf numFmtId="49" fontId="88" fillId="0" borderId="0" xfId="0" applyNumberFormat="1" applyFont="1" applyFill="1" applyBorder="1" applyAlignment="1">
      <alignment horizontal="left"/>
    </xf>
    <xf numFmtId="49" fontId="88" fillId="28" borderId="19" xfId="0" applyNumberFormat="1" applyFont="1" applyFill="1" applyBorder="1" applyAlignment="1">
      <alignment horizontal="left"/>
    </xf>
    <xf numFmtId="49" fontId="88" fillId="28" borderId="0" xfId="0" applyNumberFormat="1" applyFont="1" applyFill="1" applyBorder="1" applyAlignment="1">
      <alignment horizontal="left"/>
    </xf>
    <xf numFmtId="0" fontId="88" fillId="28" borderId="0" xfId="0" applyNumberFormat="1" applyFont="1" applyFill="1" applyBorder="1" applyAlignment="1"/>
    <xf numFmtId="0" fontId="88" fillId="28" borderId="0" xfId="0" applyNumberFormat="1" applyFont="1" applyFill="1" applyBorder="1" applyAlignment="1">
      <alignment horizontal="left"/>
    </xf>
    <xf numFmtId="172" fontId="88" fillId="28" borderId="0" xfId="0" applyNumberFormat="1" applyFont="1" applyFill="1" applyBorder="1" applyAlignment="1">
      <alignment horizontal="right"/>
    </xf>
    <xf numFmtId="0" fontId="88" fillId="28" borderId="0" xfId="0" applyNumberFormat="1" applyFont="1" applyFill="1" applyBorder="1" applyAlignment="1">
      <alignment horizontal="center"/>
    </xf>
    <xf numFmtId="0" fontId="3" fillId="28" borderId="0" xfId="0" applyNumberFormat="1" applyFont="1" applyFill="1" applyAlignment="1"/>
    <xf numFmtId="43" fontId="88" fillId="28" borderId="0" xfId="0" applyNumberFormat="1" applyFont="1" applyFill="1" applyBorder="1" applyAlignment="1"/>
    <xf numFmtId="49" fontId="88" fillId="28" borderId="4" xfId="0" applyNumberFormat="1" applyFont="1" applyFill="1" applyBorder="1" applyAlignment="1">
      <alignment horizontal="center"/>
    </xf>
    <xf numFmtId="49" fontId="88" fillId="28" borderId="9" xfId="0" applyNumberFormat="1" applyFont="1" applyFill="1" applyBorder="1" applyAlignment="1">
      <alignment horizontal="center"/>
    </xf>
    <xf numFmtId="41" fontId="88" fillId="28" borderId="0" xfId="0" applyNumberFormat="1" applyFont="1" applyFill="1" applyBorder="1" applyAlignment="1"/>
    <xf numFmtId="41" fontId="88" fillId="28" borderId="15" xfId="0" applyNumberFormat="1" applyFont="1" applyFill="1" applyBorder="1" applyAlignment="1"/>
    <xf numFmtId="41" fontId="88" fillId="28" borderId="19" xfId="0" applyNumberFormat="1" applyFont="1" applyFill="1" applyBorder="1" applyAlignment="1"/>
    <xf numFmtId="41" fontId="88" fillId="28" borderId="24" xfId="0" applyNumberFormat="1" applyFont="1" applyFill="1" applyBorder="1" applyAlignment="1"/>
    <xf numFmtId="41" fontId="88" fillId="28" borderId="0" xfId="0" applyNumberFormat="1" applyFont="1" applyFill="1" applyAlignment="1"/>
    <xf numFmtId="41" fontId="88" fillId="28" borderId="29" xfId="0" applyNumberFormat="1" applyFont="1" applyFill="1" applyBorder="1" applyAlignment="1"/>
    <xf numFmtId="0" fontId="36" fillId="0" borderId="0" xfId="0" applyNumberFormat="1" applyFont="1" applyFill="1" applyBorder="1" applyAlignment="1">
      <alignment horizontal="left" wrapText="1"/>
    </xf>
    <xf numFmtId="49" fontId="88" fillId="29" borderId="19" xfId="0" applyNumberFormat="1" applyFont="1" applyFill="1" applyBorder="1" applyAlignment="1">
      <alignment horizontal="left"/>
    </xf>
    <xf numFmtId="49" fontId="88" fillId="27" borderId="0" xfId="0" applyNumberFormat="1" applyFont="1" applyFill="1" applyBorder="1" applyAlignment="1">
      <alignment horizontal="left"/>
    </xf>
    <xf numFmtId="17" fontId="88" fillId="29" borderId="0" xfId="0" applyNumberFormat="1" applyFont="1" applyFill="1" applyBorder="1" applyAlignment="1"/>
    <xf numFmtId="17" fontId="88" fillId="28" borderId="0" xfId="0" applyNumberFormat="1" applyFont="1" applyFill="1" applyBorder="1" applyAlignment="1"/>
    <xf numFmtId="49" fontId="88" fillId="27" borderId="19" xfId="0" applyNumberFormat="1" applyFont="1" applyFill="1" applyBorder="1" applyAlignment="1">
      <alignment horizontal="left"/>
    </xf>
    <xf numFmtId="0" fontId="98" fillId="27" borderId="0" xfId="0" applyNumberFormat="1" applyFont="1" applyFill="1" applyBorder="1" applyAlignment="1">
      <alignment vertical="top"/>
    </xf>
    <xf numFmtId="0" fontId="88" fillId="27" borderId="0" xfId="0" applyNumberFormat="1" applyFont="1" applyFill="1" applyBorder="1" applyAlignment="1">
      <alignment horizontal="left"/>
    </xf>
    <xf numFmtId="17" fontId="88" fillId="27" borderId="0" xfId="0" applyNumberFormat="1" applyFont="1" applyFill="1" applyBorder="1" applyAlignment="1"/>
    <xf numFmtId="0" fontId="88" fillId="27" borderId="0" xfId="0" applyNumberFormat="1" applyFont="1" applyFill="1" applyBorder="1" applyAlignment="1">
      <alignment horizontal="center"/>
    </xf>
    <xf numFmtId="0" fontId="3" fillId="27" borderId="0" xfId="0" applyNumberFormat="1" applyFont="1" applyFill="1" applyAlignment="1"/>
    <xf numFmtId="43" fontId="88" fillId="27" borderId="0" xfId="0" applyNumberFormat="1" applyFont="1" applyFill="1" applyBorder="1" applyAlignment="1"/>
    <xf numFmtId="49" fontId="88" fillId="27" borderId="4" xfId="0" applyNumberFormat="1" applyFont="1" applyFill="1" applyBorder="1" applyAlignment="1">
      <alignment horizontal="center"/>
    </xf>
    <xf numFmtId="49" fontId="88" fillId="27" borderId="9" xfId="0" applyNumberFormat="1" applyFont="1" applyFill="1" applyBorder="1" applyAlignment="1">
      <alignment horizontal="center"/>
    </xf>
    <xf numFmtId="41" fontId="88" fillId="27" borderId="0" xfId="0" applyNumberFormat="1" applyFont="1" applyFill="1" applyBorder="1" applyAlignment="1"/>
    <xf numFmtId="41" fontId="88" fillId="27" borderId="15" xfId="0" applyNumberFormat="1" applyFont="1" applyFill="1" applyBorder="1" applyAlignment="1"/>
    <xf numFmtId="41" fontId="88" fillId="27" borderId="19" xfId="0" applyNumberFormat="1" applyFont="1" applyFill="1" applyBorder="1" applyAlignment="1"/>
    <xf numFmtId="41" fontId="88" fillId="27" borderId="24" xfId="0" applyNumberFormat="1" applyFont="1" applyFill="1" applyBorder="1" applyAlignment="1"/>
    <xf numFmtId="41" fontId="88" fillId="27" borderId="0" xfId="0" applyNumberFormat="1" applyFont="1" applyFill="1" applyAlignment="1"/>
    <xf numFmtId="41" fontId="88" fillId="27" borderId="29" xfId="0" applyNumberFormat="1" applyFont="1" applyFill="1" applyBorder="1" applyAlignment="1"/>
    <xf numFmtId="0" fontId="88" fillId="27" borderId="0" xfId="0" applyNumberFormat="1" applyFont="1" applyFill="1" applyBorder="1" applyAlignment="1"/>
    <xf numFmtId="49" fontId="88" fillId="29" borderId="0" xfId="0" applyNumberFormat="1" applyFont="1" applyFill="1" applyBorder="1" applyAlignment="1">
      <alignment horizontal="left"/>
    </xf>
    <xf numFmtId="0" fontId="98" fillId="29" borderId="0" xfId="0" applyNumberFormat="1" applyFont="1" applyFill="1" applyBorder="1" applyAlignment="1">
      <alignment vertical="top"/>
    </xf>
    <xf numFmtId="0" fontId="88" fillId="13" borderId="0" xfId="0" applyNumberFormat="1" applyFont="1" applyFill="1" applyAlignment="1">
      <alignment horizontal="left"/>
    </xf>
    <xf numFmtId="49" fontId="88" fillId="13" borderId="0" xfId="0" applyNumberFormat="1" applyFont="1" applyFill="1" applyBorder="1" applyAlignment="1">
      <alignment horizontal="left"/>
    </xf>
    <xf numFmtId="0" fontId="88" fillId="13" borderId="0" xfId="0" applyNumberFormat="1" applyFont="1" applyFill="1" applyBorder="1" applyAlignment="1"/>
    <xf numFmtId="0" fontId="88" fillId="13" borderId="0" xfId="0" applyNumberFormat="1" applyFont="1" applyFill="1" applyBorder="1" applyAlignment="1">
      <alignment horizontal="left"/>
    </xf>
    <xf numFmtId="17" fontId="88" fillId="13" borderId="0" xfId="0" applyNumberFormat="1" applyFont="1" applyFill="1" applyBorder="1" applyAlignment="1"/>
    <xf numFmtId="0" fontId="88" fillId="13" borderId="0" xfId="0" applyNumberFormat="1" applyFont="1" applyFill="1" applyBorder="1" applyAlignment="1">
      <alignment horizontal="center"/>
    </xf>
    <xf numFmtId="0" fontId="3" fillId="13" borderId="0" xfId="0" applyNumberFormat="1" applyFont="1" applyFill="1" applyAlignment="1"/>
    <xf numFmtId="43" fontId="88" fillId="13" borderId="0" xfId="0" applyNumberFormat="1" applyFont="1" applyFill="1" applyBorder="1" applyAlignment="1"/>
    <xf numFmtId="49" fontId="88" fillId="13" borderId="4" xfId="0" applyNumberFormat="1" applyFont="1" applyFill="1" applyBorder="1" applyAlignment="1">
      <alignment horizontal="center"/>
    </xf>
    <xf numFmtId="49" fontId="88" fillId="13" borderId="9" xfId="0" applyNumberFormat="1" applyFont="1" applyFill="1" applyBorder="1" applyAlignment="1">
      <alignment horizontal="center"/>
    </xf>
    <xf numFmtId="41" fontId="88" fillId="13" borderId="0" xfId="0" applyNumberFormat="1" applyFont="1" applyFill="1" applyBorder="1" applyAlignment="1"/>
    <xf numFmtId="41" fontId="88" fillId="13" borderId="15" xfId="0" applyNumberFormat="1" applyFont="1" applyFill="1" applyBorder="1" applyAlignment="1"/>
    <xf numFmtId="41" fontId="88" fillId="13" borderId="19" xfId="0" applyNumberFormat="1" applyFont="1" applyFill="1" applyBorder="1" applyAlignment="1"/>
    <xf numFmtId="41" fontId="88" fillId="13" borderId="24" xfId="0" applyNumberFormat="1" applyFont="1" applyFill="1" applyBorder="1" applyAlignment="1"/>
    <xf numFmtId="41" fontId="88" fillId="13" borderId="0" xfId="0" applyNumberFormat="1" applyFont="1" applyFill="1" applyAlignment="1"/>
    <xf numFmtId="41" fontId="88" fillId="13" borderId="29" xfId="0" applyNumberFormat="1" applyFont="1" applyFill="1" applyBorder="1" applyAlignment="1"/>
    <xf numFmtId="49" fontId="88" fillId="0" borderId="19" xfId="0" applyNumberFormat="1" applyFont="1" applyFill="1" applyBorder="1" applyAlignment="1">
      <alignment horizontal="left" vertical="top"/>
    </xf>
    <xf numFmtId="49" fontId="88" fillId="0" borderId="0" xfId="0" applyNumberFormat="1" applyFont="1" applyFill="1" applyBorder="1" applyAlignment="1">
      <alignment horizontal="left" vertical="top"/>
    </xf>
    <xf numFmtId="0" fontId="88" fillId="0" borderId="0" xfId="0" applyNumberFormat="1" applyFont="1" applyFill="1" applyBorder="1" applyAlignment="1">
      <alignment vertical="top" wrapText="1"/>
    </xf>
    <xf numFmtId="49" fontId="88" fillId="28" borderId="19" xfId="0" applyNumberFormat="1" applyFont="1" applyFill="1" applyBorder="1" applyAlignment="1">
      <alignment horizontal="left" vertical="top"/>
    </xf>
    <xf numFmtId="49" fontId="88" fillId="28" borderId="0" xfId="0" applyNumberFormat="1" applyFont="1" applyFill="1" applyBorder="1" applyAlignment="1">
      <alignment horizontal="left" vertical="top"/>
    </xf>
    <xf numFmtId="1" fontId="88" fillId="0" borderId="0" xfId="0" applyNumberFormat="1" applyFont="1" applyFill="1" applyBorder="1" applyAlignment="1">
      <alignment horizontal="left"/>
    </xf>
    <xf numFmtId="17" fontId="88" fillId="29" borderId="0" xfId="0" applyNumberFormat="1" applyFont="1" applyFill="1" applyAlignment="1"/>
    <xf numFmtId="49" fontId="99" fillId="0" borderId="4" xfId="0" applyNumberFormat="1" applyFont="1" applyFill="1" applyBorder="1" applyAlignment="1">
      <alignment horizontal="center"/>
    </xf>
    <xf numFmtId="49" fontId="99" fillId="0" borderId="9" xfId="0" applyNumberFormat="1" applyFont="1" applyFill="1" applyBorder="1" applyAlignment="1">
      <alignment horizontal="center"/>
    </xf>
    <xf numFmtId="49" fontId="99" fillId="29" borderId="4" xfId="0" applyNumberFormat="1" applyFont="1" applyFill="1" applyBorder="1" applyAlignment="1">
      <alignment horizontal="center"/>
    </xf>
    <xf numFmtId="49" fontId="99" fillId="29" borderId="9" xfId="0" applyNumberFormat="1" applyFont="1" applyFill="1" applyBorder="1" applyAlignment="1">
      <alignment horizontal="center"/>
    </xf>
    <xf numFmtId="17" fontId="88" fillId="27" borderId="0" xfId="0" applyNumberFormat="1" applyFont="1" applyFill="1" applyAlignment="1"/>
    <xf numFmtId="49" fontId="88" fillId="28" borderId="0" xfId="0" applyNumberFormat="1" applyFont="1" applyFill="1" applyAlignment="1">
      <alignment horizontal="left"/>
    </xf>
    <xf numFmtId="0" fontId="88" fillId="28" borderId="0" xfId="0" applyNumberFormat="1" applyFont="1" applyFill="1" applyAlignment="1"/>
    <xf numFmtId="17" fontId="88" fillId="28" borderId="0" xfId="0" applyNumberFormat="1" applyFont="1" applyFill="1" applyAlignment="1"/>
    <xf numFmtId="49" fontId="88" fillId="29" borderId="0" xfId="0" applyNumberFormat="1" applyFont="1" applyFill="1" applyAlignment="1">
      <alignment horizontal="left"/>
    </xf>
    <xf numFmtId="0" fontId="88" fillId="29" borderId="0" xfId="0" applyNumberFormat="1" applyFont="1" applyFill="1" applyAlignment="1"/>
    <xf numFmtId="1" fontId="88" fillId="0" borderId="19" xfId="0" applyNumberFormat="1" applyFont="1" applyFill="1" applyBorder="1" applyAlignment="1">
      <alignment horizontal="left"/>
    </xf>
    <xf numFmtId="0" fontId="36" fillId="0" borderId="19" xfId="0" applyNumberFormat="1" applyFont="1" applyFill="1" applyBorder="1" applyAlignment="1">
      <alignment horizontal="left" wrapText="1"/>
    </xf>
    <xf numFmtId="0" fontId="36" fillId="0" borderId="0" xfId="0" applyNumberFormat="1" applyFont="1" applyFill="1" applyBorder="1" applyAlignment="1">
      <alignment wrapText="1"/>
    </xf>
    <xf numFmtId="0" fontId="36" fillId="28" borderId="19" xfId="0" applyNumberFormat="1" applyFont="1" applyFill="1" applyBorder="1" applyAlignment="1">
      <alignment horizontal="left" wrapText="1"/>
    </xf>
    <xf numFmtId="0" fontId="36" fillId="28" borderId="0" xfId="0" applyNumberFormat="1" applyFont="1" applyFill="1" applyBorder="1" applyAlignment="1">
      <alignment horizontal="left" wrapText="1"/>
    </xf>
    <xf numFmtId="0" fontId="36" fillId="28" borderId="0" xfId="0" applyNumberFormat="1" applyFont="1" applyFill="1" applyBorder="1" applyAlignment="1">
      <alignment wrapText="1"/>
    </xf>
    <xf numFmtId="49" fontId="99" fillId="28" borderId="4" xfId="0" applyNumberFormat="1" applyFont="1" applyFill="1" applyBorder="1" applyAlignment="1">
      <alignment horizontal="center"/>
    </xf>
    <xf numFmtId="49" fontId="99" fillId="28" borderId="9" xfId="0" applyNumberFormat="1" applyFont="1" applyFill="1" applyBorder="1" applyAlignment="1">
      <alignment horizontal="center"/>
    </xf>
    <xf numFmtId="0" fontId="36" fillId="29" borderId="19" xfId="0" applyNumberFormat="1" applyFont="1" applyFill="1" applyBorder="1" applyAlignment="1">
      <alignment horizontal="left" wrapText="1"/>
    </xf>
    <xf numFmtId="0" fontId="36" fillId="29" borderId="0" xfId="0" applyNumberFormat="1" applyFont="1" applyFill="1" applyBorder="1" applyAlignment="1">
      <alignment horizontal="left" wrapText="1"/>
    </xf>
    <xf numFmtId="0" fontId="88" fillId="0" borderId="0" xfId="0" applyNumberFormat="1" applyFont="1" applyFill="1" applyBorder="1" applyAlignment="1">
      <alignment horizontal="left"/>
    </xf>
    <xf numFmtId="0" fontId="88" fillId="28" borderId="19" xfId="0" applyNumberFormat="1" applyFont="1" applyFill="1" applyBorder="1" applyAlignment="1">
      <alignment horizontal="left"/>
    </xf>
    <xf numFmtId="0" fontId="88" fillId="28" borderId="0" xfId="0" applyNumberFormat="1" applyFont="1" applyFill="1" applyBorder="1" applyAlignment="1">
      <alignment horizontal="left"/>
    </xf>
    <xf numFmtId="0" fontId="88" fillId="27" borderId="19" xfId="0" applyNumberFormat="1" applyFont="1" applyFill="1" applyBorder="1" applyAlignment="1">
      <alignment horizontal="left"/>
    </xf>
    <xf numFmtId="0" fontId="88" fillId="27" borderId="0" xfId="0" applyNumberFormat="1" applyFont="1" applyFill="1" applyBorder="1" applyAlignment="1">
      <alignment horizontal="left"/>
    </xf>
    <xf numFmtId="0" fontId="98" fillId="27" borderId="0" xfId="0" applyNumberFormat="1" applyFont="1" applyFill="1" applyBorder="1" applyAlignment="1">
      <alignment vertical="top" wrapText="1"/>
    </xf>
    <xf numFmtId="49" fontId="88" fillId="0" borderId="0" xfId="0" applyNumberFormat="1" applyFont="1" applyFill="1" applyBorder="1" applyAlignment="1"/>
    <xf numFmtId="0" fontId="88" fillId="0" borderId="19" xfId="0" applyNumberFormat="1" applyFont="1" applyFill="1" applyBorder="1" applyAlignment="1">
      <alignment horizontal="left"/>
    </xf>
    <xf numFmtId="0" fontId="88" fillId="0" borderId="0" xfId="0" applyNumberFormat="1" applyFont="1" applyFill="1" applyBorder="1" applyAlignment="1">
      <alignment horizontal="left"/>
    </xf>
    <xf numFmtId="49" fontId="88" fillId="0" borderId="19" xfId="0" applyNumberFormat="1" applyFont="1" applyFill="1" applyBorder="1" applyAlignment="1"/>
    <xf numFmtId="49" fontId="88" fillId="0" borderId="0" xfId="0" applyNumberFormat="1" applyFont="1" applyFill="1" applyBorder="1" applyAlignment="1"/>
    <xf numFmtId="0" fontId="2" fillId="29" borderId="0" xfId="0" applyNumberFormat="1" applyFont="1" applyFill="1" applyAlignment="1"/>
    <xf numFmtId="172" fontId="88" fillId="28" borderId="0" xfId="0" applyNumberFormat="1" applyFont="1" applyFill="1" applyBorder="1" applyAlignment="1">
      <alignment horizontal="center"/>
    </xf>
    <xf numFmtId="49" fontId="88" fillId="0" borderId="0" xfId="0" applyNumberFormat="1" applyFont="1" applyFill="1" applyBorder="1" applyAlignment="1">
      <alignment horizontal="left" vertical="top"/>
    </xf>
    <xf numFmtId="0" fontId="2" fillId="28" borderId="0" xfId="0" applyNumberFormat="1" applyFont="1" applyFill="1" applyAlignment="1"/>
    <xf numFmtId="17" fontId="88" fillId="28" borderId="0" xfId="0" applyNumberFormat="1" applyFont="1" applyFill="1" applyBorder="1" applyAlignment="1">
      <alignment horizontal="right"/>
    </xf>
    <xf numFmtId="49" fontId="88" fillId="26" borderId="19" xfId="0" applyNumberFormat="1" applyFont="1" applyFill="1" applyBorder="1" applyAlignment="1">
      <alignment horizontal="left"/>
    </xf>
    <xf numFmtId="49" fontId="88" fillId="26" borderId="0" xfId="0" applyNumberFormat="1" applyFont="1" applyFill="1" applyBorder="1" applyAlignment="1">
      <alignment horizontal="left"/>
    </xf>
    <xf numFmtId="0" fontId="2" fillId="26" borderId="0" xfId="0" applyNumberFormat="1" applyFont="1" applyFill="1" applyAlignment="1"/>
    <xf numFmtId="17" fontId="88" fillId="26" borderId="0" xfId="0" applyNumberFormat="1" applyFont="1" applyFill="1" applyBorder="1" applyAlignment="1">
      <alignment horizontal="right"/>
    </xf>
    <xf numFmtId="0" fontId="98" fillId="0" borderId="19" xfId="0" applyNumberFormat="1" applyFont="1" applyFill="1" applyBorder="1" applyAlignment="1">
      <alignment horizontal="left"/>
    </xf>
    <xf numFmtId="0" fontId="98" fillId="0" borderId="0" xfId="0" applyNumberFormat="1" applyFont="1" applyFill="1" applyBorder="1" applyAlignment="1">
      <alignment horizontal="left"/>
    </xf>
    <xf numFmtId="0" fontId="88" fillId="0" borderId="0" xfId="0" applyNumberFormat="1" applyFont="1" applyFill="1" applyBorder="1" applyAlignment="1">
      <alignment horizontal="left"/>
    </xf>
    <xf numFmtId="0" fontId="98" fillId="0" borderId="0" xfId="0" applyNumberFormat="1" applyFont="1" applyFill="1" applyBorder="1" applyAlignment="1">
      <alignment horizontal="left"/>
    </xf>
    <xf numFmtId="172" fontId="88" fillId="0" borderId="0" xfId="0" applyNumberFormat="1" applyFont="1" applyFill="1" applyBorder="1" applyAlignment="1">
      <alignment horizontal="center"/>
    </xf>
    <xf numFmtId="0" fontId="36" fillId="0" borderId="78" xfId="0" applyNumberFormat="1" applyFont="1" applyFill="1" applyBorder="1" applyAlignment="1">
      <alignment wrapText="1"/>
    </xf>
    <xf numFmtId="0" fontId="88" fillId="29" borderId="19" xfId="0" applyNumberFormat="1" applyFont="1" applyFill="1" applyBorder="1" applyAlignment="1">
      <alignment horizontal="left"/>
    </xf>
    <xf numFmtId="0" fontId="2" fillId="29" borderId="0" xfId="0" applyNumberFormat="1" applyFont="1" applyFill="1" applyAlignment="1"/>
    <xf numFmtId="0" fontId="88" fillId="29" borderId="0" xfId="0" applyNumberFormat="1" applyFont="1" applyFill="1" applyBorder="1" applyAlignment="1">
      <alignment horizontal="left"/>
    </xf>
    <xf numFmtId="0" fontId="2" fillId="29" borderId="0" xfId="0" applyNumberFormat="1" applyFont="1" applyFill="1" applyAlignment="1"/>
    <xf numFmtId="0" fontId="88" fillId="0" borderId="19" xfId="0" applyNumberFormat="1" applyFont="1" applyFill="1" applyBorder="1" applyAlignment="1">
      <alignment horizontal="left"/>
    </xf>
    <xf numFmtId="0" fontId="36" fillId="0" borderId="0" xfId="0" applyNumberFormat="1" applyFont="1" applyFill="1" applyBorder="1" applyAlignment="1"/>
    <xf numFmtId="0" fontId="88" fillId="0" borderId="78" xfId="0" applyNumberFormat="1" applyFont="1" applyFill="1" applyBorder="1" applyAlignment="1"/>
    <xf numFmtId="1" fontId="88" fillId="28" borderId="0" xfId="0" applyNumberFormat="1" applyFont="1" applyFill="1" applyAlignment="1">
      <alignment horizontal="left"/>
    </xf>
    <xf numFmtId="1" fontId="88" fillId="29" borderId="0" xfId="0" applyNumberFormat="1" applyFont="1" applyFill="1" applyAlignment="1">
      <alignment horizontal="left"/>
    </xf>
    <xf numFmtId="1" fontId="88" fillId="28" borderId="19" xfId="0" applyNumberFormat="1" applyFont="1" applyFill="1" applyBorder="1" applyAlignment="1">
      <alignment horizontal="left"/>
    </xf>
    <xf numFmtId="1" fontId="88" fillId="28" borderId="0" xfId="0" applyNumberFormat="1" applyFont="1" applyFill="1" applyBorder="1" applyAlignment="1">
      <alignment horizontal="left"/>
    </xf>
    <xf numFmtId="0" fontId="2" fillId="28" borderId="0" xfId="0" applyNumberFormat="1" applyFont="1" applyFill="1" applyAlignment="1"/>
    <xf numFmtId="0" fontId="2" fillId="29" borderId="0" xfId="0" applyNumberFormat="1" applyFont="1" applyFill="1" applyAlignment="1"/>
    <xf numFmtId="0" fontId="98" fillId="28" borderId="0" xfId="0" applyNumberFormat="1" applyFont="1" applyFill="1" applyBorder="1" applyAlignment="1"/>
    <xf numFmtId="0" fontId="98" fillId="28" borderId="0" xfId="0" applyNumberFormat="1" applyFont="1" applyFill="1" applyAlignment="1">
      <alignment horizontal="left"/>
    </xf>
    <xf numFmtId="0" fontId="98" fillId="28" borderId="0" xfId="0" applyNumberFormat="1" applyFont="1" applyFill="1" applyAlignment="1"/>
    <xf numFmtId="0" fontId="98" fillId="29" borderId="0" xfId="0" applyNumberFormat="1" applyFont="1" applyFill="1" applyAlignment="1">
      <alignment horizontal="left"/>
    </xf>
    <xf numFmtId="0" fontId="2" fillId="29" borderId="0" xfId="0" applyNumberFormat="1" applyFont="1" applyFill="1" applyAlignment="1"/>
    <xf numFmtId="0" fontId="98" fillId="28" borderId="0" xfId="0" applyNumberFormat="1" applyFont="1" applyFill="1" applyBorder="1" applyAlignment="1"/>
    <xf numFmtId="49" fontId="36" fillId="0" borderId="19" xfId="0" applyNumberFormat="1" applyFont="1" applyFill="1" applyBorder="1" applyAlignment="1">
      <alignment horizontal="left" wrapText="1"/>
    </xf>
    <xf numFmtId="49" fontId="36" fillId="0" borderId="0" xfId="0" applyNumberFormat="1" applyFont="1" applyFill="1" applyBorder="1" applyAlignment="1">
      <alignment horizontal="left" wrapText="1"/>
    </xf>
    <xf numFmtId="0" fontId="36" fillId="0" borderId="78" xfId="0" applyNumberFormat="1" applyFont="1" applyFill="1" applyBorder="1" applyAlignment="1"/>
    <xf numFmtId="49" fontId="88" fillId="0" borderId="19" xfId="0" applyNumberFormat="1" applyFont="1" applyFill="1" applyBorder="1" applyAlignment="1">
      <alignment horizontal="left"/>
    </xf>
    <xf numFmtId="49" fontId="88" fillId="0" borderId="0" xfId="0" applyNumberFormat="1" applyFont="1" applyFill="1" applyBorder="1" applyAlignment="1">
      <alignment horizontal="left"/>
    </xf>
    <xf numFmtId="0" fontId="88" fillId="0" borderId="0" xfId="0" applyNumberFormat="1" applyFont="1" applyFill="1" applyBorder="1" applyAlignment="1"/>
    <xf numFmtId="41" fontId="100" fillId="0" borderId="0" xfId="0" applyNumberFormat="1" applyFont="1" applyFill="1" applyBorder="1" applyAlignment="1"/>
    <xf numFmtId="41" fontId="100" fillId="0" borderId="15" xfId="0" applyNumberFormat="1" applyFont="1" applyFill="1" applyBorder="1" applyAlignment="1"/>
    <xf numFmtId="41" fontId="88" fillId="0" borderId="19" xfId="0" applyNumberFormat="1" applyFont="1" applyFill="1" applyBorder="1" applyAlignment="1"/>
    <xf numFmtId="41" fontId="88" fillId="0" borderId="0" xfId="0" applyNumberFormat="1" applyFont="1" applyFill="1" applyBorder="1" applyAlignment="1"/>
    <xf numFmtId="0" fontId="100" fillId="0" borderId="0" xfId="0" applyNumberFormat="1" applyFont="1" applyFill="1" applyAlignment="1"/>
    <xf numFmtId="0" fontId="100" fillId="0" borderId="0" xfId="0" applyNumberFormat="1" applyFont="1" applyFill="1" applyBorder="1" applyAlignment="1"/>
    <xf numFmtId="41" fontId="100" fillId="28" borderId="0" xfId="0" applyNumberFormat="1" applyFont="1" applyFill="1" applyBorder="1" applyAlignment="1"/>
    <xf numFmtId="41" fontId="100" fillId="28" borderId="15" xfId="0" applyNumberFormat="1" applyFont="1" applyFill="1" applyBorder="1" applyAlignment="1"/>
    <xf numFmtId="41" fontId="88" fillId="28" borderId="19" xfId="0" applyNumberFormat="1" applyFont="1" applyFill="1" applyBorder="1" applyAlignment="1"/>
    <xf numFmtId="41" fontId="88" fillId="28" borderId="0" xfId="0" applyNumberFormat="1" applyFont="1" applyFill="1" applyBorder="1" applyAlignment="1"/>
    <xf numFmtId="41" fontId="100" fillId="29" borderId="0" xfId="0" applyNumberFormat="1" applyFont="1" applyFill="1" applyBorder="1" applyAlignment="1"/>
    <xf numFmtId="41" fontId="100" fillId="29" borderId="15" xfId="0" applyNumberFormat="1" applyFont="1" applyFill="1" applyBorder="1" applyAlignment="1"/>
    <xf numFmtId="41" fontId="88" fillId="29" borderId="19" xfId="0" applyNumberFormat="1" applyFont="1" applyFill="1" applyBorder="1" applyAlignment="1"/>
    <xf numFmtId="41" fontId="88" fillId="29" borderId="0" xfId="0" applyNumberFormat="1" applyFont="1" applyFill="1" applyBorder="1" applyAlignment="1"/>
    <xf numFmtId="0" fontId="88" fillId="27" borderId="29" xfId="0" applyNumberFormat="1" applyFont="1" applyFill="1" applyBorder="1" applyAlignment="1">
      <alignment horizontal="left"/>
    </xf>
    <xf numFmtId="49" fontId="88" fillId="28" borderId="2" xfId="0" applyNumberFormat="1" applyFont="1" applyFill="1" applyBorder="1" applyAlignment="1">
      <alignment horizontal="center"/>
    </xf>
    <xf numFmtId="49" fontId="88" fillId="0" borderId="2" xfId="0" applyNumberFormat="1" applyFont="1" applyFill="1" applyBorder="1" applyAlignment="1">
      <alignment horizontal="center"/>
    </xf>
    <xf numFmtId="41" fontId="88" fillId="0" borderId="0" xfId="0" applyNumberFormat="1" applyFont="1" applyFill="1" applyBorder="1" applyAlignment="1"/>
    <xf numFmtId="41" fontId="88" fillId="0" borderId="19" xfId="0" applyNumberFormat="1" applyFont="1" applyFill="1" applyBorder="1" applyAlignment="1"/>
    <xf numFmtId="165" fontId="88" fillId="0" borderId="0" xfId="0" applyNumberFormat="1" applyFont="1" applyFill="1" applyAlignment="1"/>
    <xf numFmtId="165" fontId="88" fillId="0" borderId="0" xfId="0" applyNumberFormat="1" applyFont="1" applyFill="1" applyBorder="1" applyAlignment="1"/>
    <xf numFmtId="41" fontId="88" fillId="28" borderId="0" xfId="0" applyNumberFormat="1" applyFont="1" applyFill="1" applyBorder="1" applyAlignment="1"/>
    <xf numFmtId="41" fontId="88" fillId="28" borderId="19" xfId="0" applyNumberFormat="1" applyFont="1" applyFill="1" applyBorder="1" applyAlignment="1"/>
    <xf numFmtId="0" fontId="2" fillId="29" borderId="0" xfId="0" applyNumberFormat="1" applyFont="1" applyFill="1" applyAlignment="1"/>
    <xf numFmtId="41" fontId="88" fillId="29" borderId="0" xfId="0" applyNumberFormat="1" applyFont="1" applyFill="1" applyBorder="1" applyAlignment="1"/>
    <xf numFmtId="41" fontId="88" fillId="29" borderId="19" xfId="0" applyNumberFormat="1" applyFont="1" applyFill="1" applyBorder="1" applyAlignment="1"/>
    <xf numFmtId="0" fontId="88" fillId="0" borderId="0" xfId="0" applyNumberFormat="1" applyFont="1" applyFill="1" applyBorder="1" applyAlignment="1"/>
    <xf numFmtId="0" fontId="88" fillId="28" borderId="0" xfId="0" applyNumberFormat="1" applyFont="1" applyFill="1" applyAlignment="1"/>
    <xf numFmtId="0" fontId="88" fillId="28" borderId="0" xfId="0" applyNumberFormat="1" applyFont="1" applyFill="1" applyBorder="1" applyAlignment="1"/>
    <xf numFmtId="1" fontId="88" fillId="27" borderId="19" xfId="0" applyNumberFormat="1" applyFont="1" applyFill="1" applyBorder="1" applyAlignment="1">
      <alignment horizontal="left"/>
    </xf>
    <xf numFmtId="1" fontId="88" fillId="27" borderId="0" xfId="0" applyNumberFormat="1" applyFont="1" applyFill="1" applyBorder="1" applyAlignment="1">
      <alignment horizontal="left"/>
    </xf>
    <xf numFmtId="0" fontId="88" fillId="27" borderId="0" xfId="0" applyNumberFormat="1" applyFont="1" applyFill="1" applyBorder="1" applyAlignment="1"/>
    <xf numFmtId="49" fontId="99" fillId="27" borderId="4" xfId="0" applyNumberFormat="1" applyFont="1" applyFill="1" applyBorder="1" applyAlignment="1">
      <alignment horizontal="center"/>
    </xf>
    <xf numFmtId="49" fontId="99" fillId="27" borderId="9" xfId="0" applyNumberFormat="1" applyFont="1" applyFill="1" applyBorder="1" applyAlignment="1">
      <alignment horizontal="center"/>
    </xf>
    <xf numFmtId="1" fontId="88" fillId="29" borderId="19" xfId="0" applyNumberFormat="1" applyFont="1" applyFill="1" applyBorder="1" applyAlignment="1">
      <alignment horizontal="left"/>
    </xf>
    <xf numFmtId="1" fontId="88" fillId="29" borderId="0" xfId="0" applyNumberFormat="1" applyFont="1" applyFill="1" applyBorder="1" applyAlignment="1">
      <alignment horizontal="left"/>
    </xf>
    <xf numFmtId="0" fontId="2" fillId="29" borderId="0" xfId="0" applyNumberFormat="1" applyFont="1" applyFill="1" applyAlignment="1"/>
    <xf numFmtId="0" fontId="98" fillId="0" borderId="0" xfId="0" applyNumberFormat="1" applyFont="1" applyFill="1" applyBorder="1" applyAlignment="1"/>
    <xf numFmtId="49" fontId="88" fillId="28" borderId="19" xfId="0" applyNumberFormat="1" applyFont="1" applyFill="1" applyBorder="1" applyAlignment="1"/>
    <xf numFmtId="49" fontId="88" fillId="28" borderId="0" xfId="0" applyNumberFormat="1" applyFont="1" applyFill="1" applyBorder="1" applyAlignment="1"/>
    <xf numFmtId="0" fontId="98" fillId="28" borderId="0" xfId="0" applyNumberFormat="1" applyFont="1" applyFill="1" applyBorder="1" applyAlignment="1"/>
    <xf numFmtId="49" fontId="88" fillId="29" borderId="19" xfId="0" applyNumberFormat="1" applyFont="1" applyFill="1" applyBorder="1" applyAlignment="1"/>
    <xf numFmtId="49" fontId="88" fillId="29" borderId="0" xfId="0" applyNumberFormat="1" applyFont="1" applyFill="1" applyBorder="1" applyAlignment="1"/>
    <xf numFmtId="0" fontId="98" fillId="29" borderId="0" xfId="0" applyNumberFormat="1" applyFont="1" applyFill="1" applyBorder="1" applyAlignment="1"/>
    <xf numFmtId="49" fontId="88" fillId="27" borderId="19" xfId="0" applyNumberFormat="1" applyFont="1" applyFill="1" applyBorder="1" applyAlignment="1"/>
    <xf numFmtId="17" fontId="88" fillId="0" borderId="0" xfId="0" applyNumberFormat="1" applyFont="1" applyFill="1" applyBorder="1" applyAlignment="1"/>
    <xf numFmtId="49" fontId="88" fillId="28" borderId="13" xfId="0" applyNumberFormat="1" applyFont="1" applyFill="1" applyBorder="1" applyAlignment="1">
      <alignment horizontal="center"/>
    </xf>
    <xf numFmtId="49" fontId="88" fillId="29" borderId="13" xfId="0" applyNumberFormat="1" applyFont="1" applyFill="1" applyBorder="1" applyAlignment="1">
      <alignment horizontal="center"/>
    </xf>
    <xf numFmtId="49" fontId="88" fillId="0" borderId="13" xfId="0" applyNumberFormat="1" applyFont="1" applyFill="1" applyBorder="1" applyAlignment="1">
      <alignment horizontal="center"/>
    </xf>
    <xf numFmtId="0" fontId="88" fillId="0" borderId="0" xfId="0" applyNumberFormat="1" applyFont="1" applyFill="1" applyBorder="1" applyAlignment="1">
      <alignment horizontal="left" vertical="top" wrapText="1"/>
    </xf>
    <xf numFmtId="0" fontId="88" fillId="28" borderId="0" xfId="0" applyNumberFormat="1" applyFont="1" applyFill="1" applyBorder="1" applyAlignment="1">
      <alignment horizontal="left" vertical="top" wrapText="1"/>
    </xf>
    <xf numFmtId="165" fontId="88" fillId="0" borderId="0" xfId="0" applyNumberFormat="1" applyFont="1" applyFill="1" applyAlignment="1"/>
    <xf numFmtId="0" fontId="88" fillId="29" borderId="0" xfId="0" applyNumberFormat="1" applyFont="1" applyFill="1" applyBorder="1" applyAlignment="1">
      <alignment horizontal="left" vertical="top" wrapText="1"/>
    </xf>
    <xf numFmtId="0" fontId="98" fillId="0" borderId="0" xfId="0" applyNumberFormat="1" applyFont="1" applyFill="1" applyBorder="1" applyAlignment="1"/>
    <xf numFmtId="0" fontId="88" fillId="28" borderId="19" xfId="0" applyNumberFormat="1" applyFont="1" applyFill="1" applyBorder="1" applyAlignment="1">
      <alignment horizontal="left"/>
    </xf>
    <xf numFmtId="0" fontId="36" fillId="0" borderId="19" xfId="0" applyNumberFormat="1" applyFont="1" applyFill="1" applyBorder="1" applyAlignment="1">
      <alignment horizontal="left"/>
    </xf>
    <xf numFmtId="0" fontId="36" fillId="0" borderId="0" xfId="0" applyNumberFormat="1" applyFont="1" applyFill="1" applyBorder="1" applyAlignment="1">
      <alignment horizontal="left"/>
    </xf>
    <xf numFmtId="0" fontId="36" fillId="0" borderId="0" xfId="0" applyNumberFormat="1" applyFont="1" applyFill="1" applyBorder="1" applyAlignment="1"/>
    <xf numFmtId="0" fontId="88" fillId="28" borderId="19" xfId="0" applyNumberFormat="1" applyFont="1" applyFill="1" applyBorder="1" applyAlignment="1">
      <alignment horizontal="left" vertical="top"/>
    </xf>
    <xf numFmtId="0" fontId="88" fillId="28" borderId="0" xfId="0" applyNumberFormat="1" applyFont="1" applyFill="1" applyBorder="1" applyAlignment="1">
      <alignment horizontal="left" vertical="top"/>
    </xf>
    <xf numFmtId="0" fontId="88" fillId="28" borderId="0" xfId="0" applyNumberFormat="1" applyFont="1" applyFill="1" applyBorder="1" applyAlignment="1">
      <alignment vertical="top" wrapText="1"/>
    </xf>
    <xf numFmtId="49" fontId="88" fillId="28" borderId="10" xfId="0" applyNumberFormat="1" applyFont="1" applyFill="1" applyBorder="1" applyAlignment="1">
      <alignment horizontal="center"/>
    </xf>
    <xf numFmtId="0" fontId="88" fillId="0" borderId="0" xfId="0" quotePrefix="1" applyNumberFormat="1" applyFont="1" applyFill="1" applyBorder="1" applyAlignment="1"/>
    <xf numFmtId="49" fontId="88" fillId="0" borderId="16" xfId="0" applyNumberFormat="1" applyFont="1" applyFill="1" applyBorder="1" applyAlignment="1">
      <alignment horizontal="center"/>
    </xf>
    <xf numFmtId="49" fontId="88" fillId="0" borderId="15" xfId="0" applyNumberFormat="1" applyFont="1" applyFill="1" applyBorder="1" applyAlignment="1">
      <alignment horizontal="center"/>
    </xf>
    <xf numFmtId="41" fontId="99" fillId="0" borderId="0" xfId="0" applyNumberFormat="1" applyFont="1" applyFill="1" applyBorder="1" applyAlignment="1"/>
    <xf numFmtId="41" fontId="99" fillId="0" borderId="19" xfId="0" applyNumberFormat="1" applyFont="1" applyFill="1" applyBorder="1" applyAlignment="1"/>
    <xf numFmtId="0" fontId="99" fillId="0" borderId="0" xfId="0" applyNumberFormat="1" applyFont="1" applyFill="1" applyAlignment="1"/>
    <xf numFmtId="0" fontId="99" fillId="0" borderId="0" xfId="0" applyNumberFormat="1" applyFont="1" applyFill="1" applyBorder="1" applyAlignment="1"/>
    <xf numFmtId="49" fontId="88" fillId="0" borderId="10" xfId="0" applyNumberFormat="1" applyFont="1" applyFill="1" applyBorder="1" applyAlignment="1">
      <alignment horizontal="center"/>
    </xf>
    <xf numFmtId="49" fontId="99" fillId="0" borderId="10" xfId="0" applyNumberFormat="1" applyFont="1" applyFill="1" applyBorder="1" applyAlignment="1">
      <alignment horizontal="center"/>
    </xf>
    <xf numFmtId="0" fontId="98" fillId="28" borderId="0" xfId="0" applyNumberFormat="1" applyFont="1" applyFill="1" applyAlignment="1"/>
    <xf numFmtId="0" fontId="98" fillId="0" borderId="19" xfId="0" applyNumberFormat="1" applyFont="1" applyFill="1" applyBorder="1" applyAlignment="1">
      <alignment horizontal="left"/>
    </xf>
    <xf numFmtId="0" fontId="98" fillId="0" borderId="0" xfId="0" applyNumberFormat="1" applyFont="1" applyFill="1" applyBorder="1" applyAlignment="1"/>
    <xf numFmtId="0" fontId="88" fillId="0" borderId="6" xfId="0" applyNumberFormat="1" applyFont="1" applyFill="1" applyBorder="1" applyAlignment="1">
      <alignment horizontal="center"/>
    </xf>
    <xf numFmtId="0" fontId="3" fillId="29" borderId="0" xfId="0" applyNumberFormat="1" applyFont="1" applyFill="1" applyBorder="1" applyAlignment="1"/>
    <xf numFmtId="49" fontId="88" fillId="29" borderId="10" xfId="0" applyNumberFormat="1" applyFont="1" applyFill="1" applyBorder="1" applyAlignment="1">
      <alignment horizontal="center"/>
    </xf>
    <xf numFmtId="0" fontId="98" fillId="27" borderId="6" xfId="0" applyNumberFormat="1" applyFont="1" applyFill="1" applyBorder="1" applyAlignment="1">
      <alignment vertical="top"/>
    </xf>
    <xf numFmtId="0" fontId="88" fillId="29" borderId="6" xfId="0" applyNumberFormat="1" applyFont="1" applyFill="1" applyBorder="1" applyAlignment="1">
      <alignment horizontal="left"/>
    </xf>
    <xf numFmtId="17" fontId="88" fillId="29" borderId="6" xfId="0" applyNumberFormat="1" applyFont="1" applyFill="1" applyBorder="1" applyAlignment="1"/>
    <xf numFmtId="0" fontId="88" fillId="29" borderId="6" xfId="0" applyNumberFormat="1" applyFont="1" applyFill="1" applyBorder="1" applyAlignment="1">
      <alignment horizontal="center"/>
    </xf>
    <xf numFmtId="0" fontId="3" fillId="29" borderId="6" xfId="0" applyNumberFormat="1" applyFont="1" applyFill="1" applyBorder="1" applyAlignment="1"/>
    <xf numFmtId="43" fontId="88" fillId="29" borderId="6" xfId="0" applyNumberFormat="1" applyFont="1" applyFill="1" applyBorder="1" applyAlignment="1"/>
    <xf numFmtId="43" fontId="88" fillId="29" borderId="18" xfId="0" applyNumberFormat="1" applyFont="1" applyFill="1" applyBorder="1" applyAlignment="1"/>
    <xf numFmtId="41" fontId="88" fillId="29" borderId="79" xfId="0" applyNumberFormat="1" applyFont="1" applyFill="1" applyBorder="1" applyAlignment="1"/>
    <xf numFmtId="49" fontId="99" fillId="0" borderId="80" xfId="0" applyNumberFormat="1" applyFont="1" applyFill="1" applyBorder="1" applyAlignment="1">
      <alignment horizontal="left"/>
    </xf>
    <xf numFmtId="49" fontId="99" fillId="0" borderId="71" xfId="0" applyNumberFormat="1" applyFont="1" applyFill="1" applyBorder="1" applyAlignment="1">
      <alignment horizontal="left"/>
    </xf>
    <xf numFmtId="0" fontId="88" fillId="0" borderId="3" xfId="0" applyNumberFormat="1" applyFont="1" applyFill="1" applyBorder="1" applyAlignment="1"/>
    <xf numFmtId="0" fontId="88" fillId="0" borderId="3" xfId="0" applyNumberFormat="1" applyFont="1" applyFill="1" applyBorder="1" applyAlignment="1">
      <alignment horizontal="left"/>
    </xf>
    <xf numFmtId="0" fontId="88" fillId="0" borderId="3" xfId="0" applyNumberFormat="1" applyFont="1" applyFill="1" applyBorder="1" applyAlignment="1">
      <alignment horizontal="center"/>
    </xf>
    <xf numFmtId="43" fontId="99" fillId="0" borderId="22" xfId="0" applyNumberFormat="1" applyFont="1" applyFill="1" applyBorder="1" applyAlignment="1"/>
    <xf numFmtId="49" fontId="99" fillId="0" borderId="81" xfId="0" applyNumberFormat="1" applyFont="1" applyFill="1" applyBorder="1" applyAlignment="1">
      <alignment horizontal="center"/>
    </xf>
    <xf numFmtId="41" fontId="99" fillId="0" borderId="5" xfId="0" applyNumberFormat="1" applyFont="1" applyFill="1" applyBorder="1" applyAlignment="1"/>
    <xf numFmtId="41" fontId="101" fillId="0" borderId="0" xfId="0" applyNumberFormat="1" applyFont="1" applyFill="1" applyAlignment="1"/>
    <xf numFmtId="0" fontId="88" fillId="0" borderId="19" xfId="0" applyNumberFormat="1" applyFont="1" applyFill="1" applyBorder="1" applyAlignment="1"/>
    <xf numFmtId="0" fontId="98" fillId="28" borderId="0" xfId="0" applyNumberFormat="1" applyFont="1" applyFill="1" applyBorder="1" applyAlignment="1"/>
    <xf numFmtId="0" fontId="98" fillId="29" borderId="0" xfId="0" applyNumberFormat="1" applyFont="1" applyFill="1" applyBorder="1" applyAlignment="1"/>
    <xf numFmtId="0" fontId="88" fillId="0" borderId="0" xfId="0" quotePrefix="1" applyNumberFormat="1" applyFont="1" applyFill="1" applyBorder="1" applyAlignment="1">
      <alignment vertical="top" wrapText="1"/>
    </xf>
    <xf numFmtId="0" fontId="98" fillId="27" borderId="0" xfId="0" applyNumberFormat="1" applyFont="1" applyFill="1" applyBorder="1" applyAlignment="1"/>
    <xf numFmtId="0" fontId="2" fillId="29" borderId="0" xfId="0" applyNumberFormat="1" applyFont="1" applyFill="1" applyAlignment="1"/>
    <xf numFmtId="49" fontId="88" fillId="27" borderId="0" xfId="0" applyNumberFormat="1" applyFont="1" applyFill="1" applyAlignment="1">
      <alignment horizontal="left"/>
    </xf>
    <xf numFmtId="0" fontId="88" fillId="0" borderId="4" xfId="0" applyNumberFormat="1" applyFont="1" applyFill="1" applyBorder="1" applyAlignment="1">
      <alignment horizontal="center"/>
    </xf>
    <xf numFmtId="0" fontId="88" fillId="28" borderId="4" xfId="0" applyNumberFormat="1" applyFont="1" applyFill="1" applyBorder="1" applyAlignment="1">
      <alignment horizontal="center"/>
    </xf>
    <xf numFmtId="0" fontId="88" fillId="0" borderId="9" xfId="0" applyNumberFormat="1" applyFont="1" applyFill="1" applyBorder="1" applyAlignment="1">
      <alignment horizontal="center"/>
    </xf>
    <xf numFmtId="0" fontId="88" fillId="29" borderId="4" xfId="0" applyNumberFormat="1" applyFont="1" applyFill="1" applyBorder="1" applyAlignment="1">
      <alignment horizontal="center"/>
    </xf>
    <xf numFmtId="0" fontId="88" fillId="28" borderId="9" xfId="0" applyNumberFormat="1" applyFont="1" applyFill="1" applyBorder="1" applyAlignment="1">
      <alignment horizontal="center"/>
    </xf>
    <xf numFmtId="49" fontId="88" fillId="0" borderId="18" xfId="0" applyNumberFormat="1" applyFont="1" applyFill="1" applyBorder="1" applyAlignment="1">
      <alignment horizontal="center"/>
    </xf>
    <xf numFmtId="49" fontId="88" fillId="29" borderId="11" xfId="0" applyNumberFormat="1" applyFont="1" applyFill="1" applyBorder="1" applyAlignment="1">
      <alignment horizontal="center"/>
    </xf>
    <xf numFmtId="49" fontId="88" fillId="29" borderId="18" xfId="0" applyNumberFormat="1" applyFont="1" applyFill="1" applyBorder="1" applyAlignment="1">
      <alignment horizontal="center"/>
    </xf>
    <xf numFmtId="49" fontId="88" fillId="0" borderId="19" xfId="0" quotePrefix="1" applyNumberFormat="1" applyFont="1" applyFill="1" applyBorder="1" applyAlignment="1">
      <alignment horizontal="left"/>
    </xf>
    <xf numFmtId="49" fontId="88" fillId="0" borderId="0" xfId="0" quotePrefix="1" applyNumberFormat="1" applyFont="1" applyFill="1" applyBorder="1" applyAlignment="1">
      <alignment horizontal="left"/>
    </xf>
    <xf numFmtId="0" fontId="88" fillId="28" borderId="19" xfId="0" quotePrefix="1" applyNumberFormat="1" applyFont="1" applyFill="1" applyBorder="1" applyAlignment="1">
      <alignment horizontal="left"/>
    </xf>
    <xf numFmtId="0" fontId="88" fillId="28" borderId="0" xfId="0" quotePrefix="1" applyNumberFormat="1" applyFont="1" applyFill="1" applyBorder="1" applyAlignment="1">
      <alignment horizontal="left"/>
    </xf>
    <xf numFmtId="0" fontId="88" fillId="0" borderId="0" xfId="0" quotePrefix="1" applyNumberFormat="1" applyFont="1" applyFill="1" applyBorder="1" applyAlignment="1">
      <alignment vertical="top"/>
    </xf>
    <xf numFmtId="49" fontId="36" fillId="0" borderId="19" xfId="0" applyNumberFormat="1" applyFont="1" applyFill="1" applyBorder="1" applyAlignment="1">
      <alignment wrapText="1"/>
    </xf>
    <xf numFmtId="49" fontId="36" fillId="0" borderId="0" xfId="0" applyNumberFormat="1" applyFont="1" applyFill="1" applyBorder="1" applyAlignment="1">
      <alignment wrapText="1"/>
    </xf>
    <xf numFmtId="0" fontId="88" fillId="0" borderId="0" xfId="0" applyNumberFormat="1" applyFont="1" applyFill="1" applyBorder="1" applyAlignment="1">
      <alignment wrapText="1"/>
    </xf>
    <xf numFmtId="0" fontId="88" fillId="28" borderId="0" xfId="0" applyNumberFormat="1" applyFont="1" applyFill="1" applyBorder="1" applyAlignment="1">
      <alignment wrapText="1"/>
    </xf>
    <xf numFmtId="0" fontId="88" fillId="29" borderId="0" xfId="0" applyNumberFormat="1" applyFont="1" applyFill="1" applyBorder="1" applyAlignment="1">
      <alignment wrapText="1"/>
    </xf>
    <xf numFmtId="49" fontId="88" fillId="28" borderId="11" xfId="0" applyNumberFormat="1" applyFont="1" applyFill="1" applyBorder="1" applyAlignment="1">
      <alignment horizontal="center"/>
    </xf>
    <xf numFmtId="0" fontId="98" fillId="28" borderId="0" xfId="0" applyNumberFormat="1" applyFont="1" applyFill="1" applyAlignment="1"/>
    <xf numFmtId="0" fontId="88" fillId="0" borderId="0" xfId="0" applyNumberFormat="1" applyFont="1" applyFill="1" applyBorder="1" applyAlignment="1">
      <alignment horizontal="left" vertical="top"/>
    </xf>
    <xf numFmtId="0" fontId="88" fillId="0" borderId="82" xfId="0" applyNumberFormat="1" applyFont="1" applyFill="1" applyBorder="1" applyAlignment="1">
      <alignment vertical="top" wrapText="1"/>
    </xf>
    <xf numFmtId="0" fontId="88" fillId="0" borderId="0" xfId="0" applyNumberFormat="1" applyFont="1" applyFill="1" applyBorder="1" applyAlignment="1">
      <alignment vertical="top" wrapText="1"/>
    </xf>
    <xf numFmtId="49" fontId="99" fillId="0" borderId="11" xfId="0" applyNumberFormat="1" applyFont="1" applyFill="1" applyBorder="1" applyAlignment="1">
      <alignment horizontal="center"/>
    </xf>
    <xf numFmtId="49" fontId="99" fillId="0" borderId="18" xfId="0" applyNumberFormat="1" applyFont="1" applyFill="1" applyBorder="1" applyAlignment="1">
      <alignment horizontal="center"/>
    </xf>
    <xf numFmtId="49" fontId="99" fillId="28" borderId="11" xfId="0" applyNumberFormat="1" applyFont="1" applyFill="1" applyBorder="1" applyAlignment="1">
      <alignment horizontal="center"/>
    </xf>
    <xf numFmtId="49" fontId="99" fillId="28" borderId="18" xfId="0" applyNumberFormat="1" applyFont="1" applyFill="1" applyBorder="1" applyAlignment="1">
      <alignment horizontal="center"/>
    </xf>
    <xf numFmtId="0" fontId="88" fillId="28" borderId="0" xfId="0" applyNumberFormat="1" applyFont="1" applyFill="1" applyAlignment="1">
      <alignment horizontal="left"/>
    </xf>
    <xf numFmtId="0" fontId="88" fillId="29" borderId="0" xfId="0" applyNumberFormat="1" applyFont="1" applyFill="1" applyAlignment="1">
      <alignment horizontal="left"/>
    </xf>
    <xf numFmtId="49" fontId="99" fillId="29" borderId="11" xfId="0" applyNumberFormat="1" applyFont="1" applyFill="1" applyBorder="1" applyAlignment="1">
      <alignment horizontal="center"/>
    </xf>
    <xf numFmtId="49" fontId="99" fillId="29" borderId="18" xfId="0" applyNumberFormat="1" applyFont="1" applyFill="1" applyBorder="1" applyAlignment="1">
      <alignment horizontal="center"/>
    </xf>
    <xf numFmtId="0" fontId="88" fillId="27" borderId="82" xfId="0" applyNumberFormat="1" applyFont="1" applyFill="1" applyBorder="1" applyAlignment="1">
      <alignment vertical="top" wrapText="1"/>
    </xf>
    <xf numFmtId="0" fontId="88" fillId="29" borderId="19" xfId="0" applyNumberFormat="1" applyFont="1" applyFill="1" applyBorder="1" applyAlignment="1">
      <alignment horizontal="left"/>
    </xf>
    <xf numFmtId="41" fontId="88" fillId="0" borderId="79" xfId="0" applyNumberFormat="1" applyFont="1" applyFill="1" applyBorder="1" applyAlignment="1"/>
    <xf numFmtId="0" fontId="3" fillId="28" borderId="0" xfId="0" applyNumberFormat="1" applyFont="1" applyFill="1" applyBorder="1" applyAlignment="1"/>
    <xf numFmtId="41" fontId="88" fillId="28" borderId="79" xfId="0" applyNumberFormat="1" applyFont="1" applyFill="1" applyBorder="1" applyAlignment="1"/>
    <xf numFmtId="0" fontId="88" fillId="28" borderId="3" xfId="0" applyNumberFormat="1" applyFont="1" applyFill="1" applyBorder="1" applyAlignment="1">
      <alignment horizontal="center"/>
    </xf>
    <xf numFmtId="172" fontId="88" fillId="27" borderId="0" xfId="0" applyNumberFormat="1" applyFont="1" applyFill="1" applyBorder="1" applyAlignment="1">
      <alignment horizontal="right"/>
    </xf>
    <xf numFmtId="0" fontId="3" fillId="27" borderId="0" xfId="0" applyNumberFormat="1" applyFont="1" applyFill="1" applyBorder="1" applyAlignment="1"/>
    <xf numFmtId="0" fontId="88" fillId="27" borderId="3" xfId="0" applyNumberFormat="1" applyFont="1" applyFill="1" applyBorder="1" applyAlignment="1">
      <alignment horizontal="left"/>
    </xf>
    <xf numFmtId="0" fontId="88" fillId="27" borderId="3" xfId="0" applyNumberFormat="1" applyFont="1" applyFill="1" applyBorder="1" applyAlignment="1"/>
    <xf numFmtId="0" fontId="88" fillId="27" borderId="3" xfId="0" applyNumberFormat="1" applyFont="1" applyFill="1" applyBorder="1" applyAlignment="1">
      <alignment horizontal="left"/>
    </xf>
    <xf numFmtId="172" fontId="88" fillId="27" borderId="3" xfId="0" applyNumberFormat="1" applyFont="1" applyFill="1" applyBorder="1" applyAlignment="1">
      <alignment horizontal="right"/>
    </xf>
    <xf numFmtId="0" fontId="88" fillId="27" borderId="3" xfId="0" applyNumberFormat="1" applyFont="1" applyFill="1" applyBorder="1" applyAlignment="1">
      <alignment horizontal="center"/>
    </xf>
    <xf numFmtId="0" fontId="3" fillId="27" borderId="3" xfId="0" applyNumberFormat="1" applyFont="1" applyFill="1" applyBorder="1" applyAlignment="1"/>
    <xf numFmtId="43" fontId="88" fillId="27" borderId="3" xfId="0" applyNumberFormat="1" applyFont="1" applyFill="1" applyBorder="1" applyAlignment="1"/>
    <xf numFmtId="43" fontId="88" fillId="29" borderId="3" xfId="0" applyNumberFormat="1" applyFont="1" applyFill="1" applyBorder="1" applyAlignment="1"/>
    <xf numFmtId="43" fontId="88" fillId="29" borderId="53" xfId="0" applyNumberFormat="1" applyFont="1" applyFill="1" applyBorder="1" applyAlignment="1"/>
    <xf numFmtId="49" fontId="88" fillId="29" borderId="81" xfId="0" applyNumberFormat="1" applyFont="1" applyFill="1" applyBorder="1" applyAlignment="1">
      <alignment horizontal="center"/>
    </xf>
    <xf numFmtId="41" fontId="88" fillId="29" borderId="3" xfId="0" applyNumberFormat="1" applyFont="1" applyFill="1" applyBorder="1" applyAlignment="1"/>
    <xf numFmtId="41" fontId="88" fillId="27" borderId="53" xfId="0" applyNumberFormat="1" applyFont="1" applyFill="1" applyBorder="1" applyAlignment="1"/>
    <xf numFmtId="41" fontId="88" fillId="27" borderId="83" xfId="0" applyNumberFormat="1" applyFont="1" applyFill="1" applyBorder="1" applyAlignment="1"/>
    <xf numFmtId="41" fontId="88" fillId="27" borderId="38" xfId="0" applyNumberFormat="1" applyFont="1" applyFill="1" applyBorder="1" applyAlignment="1"/>
    <xf numFmtId="41" fontId="88" fillId="11" borderId="3" xfId="0" applyNumberFormat="1" applyFont="1" applyFill="1" applyBorder="1" applyAlignment="1"/>
    <xf numFmtId="41" fontId="88" fillId="27" borderId="3" xfId="0" applyNumberFormat="1" applyFont="1" applyFill="1" applyBorder="1" applyAlignment="1"/>
    <xf numFmtId="41" fontId="88" fillId="27" borderId="37" xfId="0" applyNumberFormat="1" applyFont="1" applyFill="1" applyBorder="1" applyAlignment="1"/>
    <xf numFmtId="0" fontId="88" fillId="0" borderId="40" xfId="0" applyNumberFormat="1" applyFont="1" applyFill="1" applyBorder="1" applyAlignment="1">
      <alignment horizontal="left"/>
    </xf>
    <xf numFmtId="49" fontId="99" fillId="0" borderId="0" xfId="0" applyNumberFormat="1" applyFont="1" applyFill="1" applyBorder="1" applyAlignment="1">
      <alignment horizontal="left"/>
    </xf>
    <xf numFmtId="165" fontId="99" fillId="0" borderId="0" xfId="0" applyNumberFormat="1" applyFont="1" applyFill="1" applyBorder="1" applyAlignment="1"/>
    <xf numFmtId="165" fontId="99" fillId="0" borderId="0" xfId="0" applyNumberFormat="1" applyFont="1" applyFill="1" applyBorder="1" applyAlignment="1">
      <alignment horizontal="center"/>
    </xf>
    <xf numFmtId="165" fontId="99" fillId="0" borderId="0" xfId="0" applyNumberFormat="1" applyFont="1" applyFill="1" applyBorder="1" applyAlignment="1"/>
    <xf numFmtId="43" fontId="3" fillId="0" borderId="0" xfId="0" applyNumberFormat="1" applyFont="1" applyFill="1" applyAlignment="1"/>
    <xf numFmtId="49" fontId="3" fillId="0" borderId="0" xfId="0" applyNumberFormat="1" applyFont="1" applyFill="1" applyBorder="1" applyAlignment="1">
      <alignment horizontal="center"/>
    </xf>
    <xf numFmtId="41" fontId="3" fillId="0" borderId="0" xfId="0" applyNumberFormat="1" applyFont="1" applyFill="1" applyBorder="1" applyAlignment="1"/>
    <xf numFmtId="43" fontId="3" fillId="0" borderId="0" xfId="0" applyNumberFormat="1" applyFont="1" applyFill="1" applyAlignment="1"/>
    <xf numFmtId="43" fontId="89" fillId="0" borderId="0" xfId="0" applyNumberFormat="1" applyFont="1" applyFill="1" applyAlignment="1"/>
    <xf numFmtId="41" fontId="7" fillId="0" borderId="22" xfId="0" applyNumberFormat="1" applyFont="1" applyFill="1" applyBorder="1" applyAlignment="1"/>
    <xf numFmtId="41" fontId="7" fillId="0" borderId="0" xfId="0" applyNumberFormat="1" applyFont="1" applyFill="1" applyBorder="1" applyAlignment="1"/>
    <xf numFmtId="43" fontId="3" fillId="0" borderId="0" xfId="0" applyNumberFormat="1" applyFont="1" applyFill="1" applyBorder="1" applyAlignment="1"/>
    <xf numFmtId="172" fontId="3" fillId="0" borderId="0" xfId="0" applyNumberFormat="1" applyFont="1" applyFill="1" applyAlignment="1"/>
    <xf numFmtId="0" fontId="102" fillId="0" borderId="0" xfId="0" applyNumberFormat="1" applyFont="1" applyFill="1" applyAlignment="1"/>
    <xf numFmtId="43" fontId="101" fillId="0" borderId="0" xfId="0" applyNumberFormat="1" applyFont="1" applyFill="1" applyBorder="1" applyAlignment="1"/>
    <xf numFmtId="0" fontId="3" fillId="0" borderId="0" xfId="0" applyNumberFormat="1" applyFont="1" applyFill="1" applyAlignment="1">
      <alignment horizontal="center"/>
    </xf>
    <xf numFmtId="0" fontId="103" fillId="0" borderId="0" xfId="0" applyNumberFormat="1" applyFont="1" applyAlignment="1"/>
    <xf numFmtId="10" fontId="7" fillId="0" borderId="0" xfId="0" applyNumberFormat="1" applyFont="1" applyFill="1" applyAlignment="1"/>
    <xf numFmtId="10" fontId="3" fillId="0" borderId="0" xfId="0" applyNumberFormat="1" applyFont="1" applyFill="1" applyAlignment="1">
      <alignment horizontal="center"/>
    </xf>
    <xf numFmtId="165" fontId="3" fillId="0" borderId="0" xfId="0" applyNumberFormat="1" applyFont="1" applyAlignment="1"/>
    <xf numFmtId="41" fontId="89" fillId="0" borderId="0" xfId="0" applyNumberFormat="1" applyFont="1" applyFill="1" applyAlignment="1"/>
    <xf numFmtId="10" fontId="3" fillId="0" borderId="19" xfId="0" applyNumberFormat="1" applyFont="1" applyFill="1" applyBorder="1" applyAlignment="1">
      <alignment horizontal="center"/>
    </xf>
    <xf numFmtId="41" fontId="3" fillId="0" borderId="24" xfId="0" applyNumberFormat="1" applyFont="1" applyFill="1" applyBorder="1" applyAlignment="1"/>
    <xf numFmtId="0" fontId="7" fillId="28" borderId="25" xfId="0" applyNumberFormat="1" applyFont="1" applyFill="1" applyBorder="1" applyAlignment="1">
      <alignment horizontal="center"/>
    </xf>
    <xf numFmtId="43" fontId="3" fillId="0" borderId="0" xfId="0" applyNumberFormat="1" applyFont="1" applyAlignment="1"/>
    <xf numFmtId="10" fontId="3" fillId="0" borderId="44" xfId="0" applyNumberFormat="1" applyFont="1" applyFill="1" applyBorder="1" applyAlignment="1">
      <alignment horizontal="center"/>
    </xf>
    <xf numFmtId="41" fontId="3" fillId="0" borderId="45" xfId="0" applyNumberFormat="1" applyFont="1" applyFill="1" applyBorder="1" applyAlignment="1"/>
    <xf numFmtId="0" fontId="104" fillId="28" borderId="29" xfId="0" applyNumberFormat="1" applyFont="1" applyFill="1" applyBorder="1" applyAlignment="1">
      <alignment horizontal="center"/>
    </xf>
    <xf numFmtId="41" fontId="3" fillId="0" borderId="0" xfId="0" applyNumberFormat="1" applyFont="1" applyAlignment="1"/>
    <xf numFmtId="10" fontId="3" fillId="0" borderId="37" xfId="0" applyNumberFormat="1" applyFont="1" applyFill="1" applyBorder="1" applyAlignment="1">
      <alignment horizontal="center"/>
    </xf>
    <xf numFmtId="41" fontId="3" fillId="0" borderId="38" xfId="0" applyNumberFormat="1" applyFont="1" applyFill="1" applyBorder="1" applyAlignment="1"/>
    <xf numFmtId="10" fontId="3" fillId="28" borderId="29" xfId="0" applyNumberFormat="1" applyFont="1" applyFill="1" applyBorder="1" applyAlignment="1">
      <alignment horizontal="center"/>
    </xf>
    <xf numFmtId="10" fontId="104" fillId="28" borderId="29" xfId="0" applyNumberFormat="1" applyFont="1" applyFill="1" applyBorder="1" applyAlignment="1">
      <alignment horizontal="center"/>
    </xf>
    <xf numFmtId="10" fontId="3" fillId="28" borderId="40" xfId="0" applyNumberFormat="1" applyFont="1" applyFill="1" applyBorder="1" applyAlignment="1">
      <alignment horizontal="center"/>
    </xf>
    <xf numFmtId="0" fontId="89" fillId="0" borderId="0" xfId="0" applyNumberFormat="1" applyFont="1" applyFill="1" applyAlignment="1"/>
    <xf numFmtId="49" fontId="105" fillId="0" borderId="0" xfId="0" applyNumberFormat="1" applyFont="1" applyFill="1" applyAlignment="1"/>
    <xf numFmtId="43" fontId="101" fillId="0" borderId="23" xfId="0" applyNumberFormat="1" applyFont="1" applyFill="1" applyBorder="1" applyAlignment="1"/>
    <xf numFmtId="43" fontId="101" fillId="0" borderId="20" xfId="0" applyNumberFormat="1" applyFont="1" applyFill="1" applyBorder="1" applyAlignment="1"/>
    <xf numFmtId="43" fontId="101" fillId="0" borderId="21" xfId="0" applyNumberFormat="1" applyFont="1" applyFill="1" applyBorder="1" applyAlignment="1"/>
    <xf numFmtId="41" fontId="89" fillId="0" borderId="19" xfId="0" applyNumberFormat="1" applyFont="1" applyFill="1" applyBorder="1" applyAlignment="1"/>
    <xf numFmtId="41" fontId="89" fillId="0" borderId="0" xfId="0" applyNumberFormat="1" applyFont="1" applyFill="1" applyBorder="1" applyAlignment="1"/>
    <xf numFmtId="41" fontId="89" fillId="0" borderId="24" xfId="0" applyNumberFormat="1" applyFont="1" applyFill="1" applyBorder="1" applyAlignment="1"/>
    <xf numFmtId="41" fontId="3" fillId="0" borderId="0" xfId="0" applyNumberFormat="1" applyFont="1" applyFill="1" applyBorder="1" applyAlignment="1"/>
    <xf numFmtId="49" fontId="6" fillId="0" borderId="0" xfId="0" applyNumberFormat="1" applyFont="1" applyFill="1" applyAlignment="1">
      <alignment horizontal="left"/>
    </xf>
    <xf numFmtId="43" fontId="101" fillId="0" borderId="19" xfId="0" applyNumberFormat="1" applyFont="1" applyFill="1" applyBorder="1" applyAlignment="1"/>
    <xf numFmtId="43" fontId="101" fillId="0" borderId="24" xfId="0" applyNumberFormat="1" applyFont="1" applyFill="1" applyBorder="1" applyAlignment="1"/>
    <xf numFmtId="0" fontId="89" fillId="0" borderId="19" xfId="0" applyNumberFormat="1" applyFont="1" applyFill="1" applyBorder="1" applyAlignment="1"/>
    <xf numFmtId="0" fontId="89" fillId="0" borderId="0" xfId="0" applyNumberFormat="1" applyFont="1" applyFill="1" applyBorder="1" applyAlignment="1"/>
    <xf numFmtId="0" fontId="89" fillId="0" borderId="24" xfId="0" applyNumberFormat="1" applyFont="1" applyFill="1" applyBorder="1" applyAlignment="1"/>
    <xf numFmtId="43" fontId="89" fillId="0" borderId="0" xfId="0" applyNumberFormat="1" applyFont="1" applyFill="1" applyAlignment="1">
      <alignment horizontal="right"/>
    </xf>
    <xf numFmtId="41" fontId="89" fillId="0" borderId="37" xfId="0" applyNumberFormat="1" applyFont="1" applyFill="1" applyBorder="1" applyAlignment="1"/>
    <xf numFmtId="41" fontId="89" fillId="0" borderId="3" xfId="0" applyNumberFormat="1" applyFont="1" applyFill="1" applyBorder="1" applyAlignment="1"/>
    <xf numFmtId="41" fontId="89" fillId="0" borderId="38" xfId="0" applyNumberFormat="1" applyFont="1" applyFill="1" applyBorder="1" applyAlignment="1"/>
    <xf numFmtId="43" fontId="3" fillId="0" borderId="0" xfId="0" applyNumberFormat="1" applyFont="1" applyFill="1" applyAlignment="1"/>
    <xf numFmtId="41" fontId="3" fillId="30" borderId="0" xfId="0" applyNumberFormat="1" applyFont="1" applyFill="1" applyAlignment="1"/>
    <xf numFmtId="37" fontId="3" fillId="0" borderId="0" xfId="0" applyNumberFormat="1" applyFont="1" applyFill="1" applyAlignment="1"/>
    <xf numFmtId="0" fontId="3" fillId="16" borderId="0" xfId="0" applyNumberFormat="1" applyFont="1" applyFill="1" applyAlignment="1"/>
    <xf numFmtId="0" fontId="3" fillId="21" borderId="0" xfId="0" applyNumberFormat="1" applyFont="1" applyFill="1" applyAlignment="1"/>
    <xf numFmtId="0" fontId="3" fillId="21" borderId="14" xfId="0" applyNumberFormat="1" applyFont="1" applyFill="1" applyBorder="1" applyAlignment="1">
      <alignment horizontal="left"/>
    </xf>
    <xf numFmtId="37" fontId="3" fillId="21" borderId="0" xfId="0" applyNumberFormat="1" applyFont="1" applyFill="1" applyAlignment="1"/>
    <xf numFmtId="41" fontId="3" fillId="15" borderId="0" xfId="0" applyNumberFormat="1" applyFont="1" applyFill="1" applyBorder="1" applyAlignment="1"/>
    <xf numFmtId="17" fontId="47" fillId="17" borderId="0" xfId="0" applyNumberFormat="1" applyFont="1" applyFill="1" applyBorder="1" applyAlignment="1"/>
    <xf numFmtId="165" fontId="45" fillId="17" borderId="0" xfId="0" applyNumberFormat="1" applyFont="1" applyFill="1" applyBorder="1" applyAlignment="1"/>
    <xf numFmtId="165" fontId="47" fillId="17" borderId="0" xfId="0" applyNumberFormat="1" applyFont="1" applyFill="1" applyBorder="1" applyAlignment="1"/>
    <xf numFmtId="165" fontId="47" fillId="17" borderId="29" xfId="0" applyNumberFormat="1" applyFont="1" applyFill="1" applyBorder="1" applyAlignment="1"/>
    <xf numFmtId="165" fontId="47" fillId="15" borderId="0" xfId="0" applyNumberFormat="1" applyFont="1" applyFill="1" applyBorder="1" applyAlignment="1"/>
    <xf numFmtId="0" fontId="5" fillId="0" borderId="0" xfId="0" applyNumberFormat="1" applyFont="1" applyFill="1" applyAlignment="1"/>
    <xf numFmtId="6" fontId="3" fillId="14" borderId="0" xfId="0" applyNumberFormat="1" applyFont="1" applyFill="1" applyBorder="1" applyAlignment="1"/>
    <xf numFmtId="0" fontId="3" fillId="14" borderId="0" xfId="0" applyNumberFormat="1" applyFont="1" applyFill="1" applyBorder="1" applyAlignment="1"/>
    <xf numFmtId="0" fontId="4" fillId="17" borderId="0" xfId="0" applyNumberFormat="1" applyFont="1" applyFill="1" applyBorder="1" applyAlignment="1"/>
    <xf numFmtId="17" fontId="3" fillId="17" borderId="19" xfId="0" quotePrefix="1" applyNumberFormat="1" applyFont="1" applyFill="1" applyBorder="1" applyAlignment="1">
      <alignment horizontal="left"/>
    </xf>
    <xf numFmtId="43" fontId="3" fillId="17" borderId="0" xfId="0" applyNumberFormat="1" applyFont="1" applyFill="1" applyAlignment="1"/>
    <xf numFmtId="9" fontId="4" fillId="17" borderId="0" xfId="0" applyNumberFormat="1" applyFont="1" applyFill="1" applyAlignment="1"/>
    <xf numFmtId="0" fontId="5" fillId="0" borderId="19" xfId="0" applyNumberFormat="1" applyFont="1" applyFill="1" applyBorder="1" applyAlignment="1"/>
    <xf numFmtId="0" fontId="5" fillId="15" borderId="0" xfId="0" applyNumberFormat="1" applyFont="1" applyFill="1" applyAlignment="1"/>
    <xf numFmtId="165" fontId="63" fillId="15" borderId="0" xfId="0" applyNumberFormat="1" applyFont="1" applyFill="1" applyBorder="1" applyAlignment="1"/>
    <xf numFmtId="0" fontId="69" fillId="14" borderId="0" xfId="0" applyNumberFormat="1" applyFont="1" applyFill="1" applyBorder="1" applyAlignment="1"/>
    <xf numFmtId="0" fontId="0" fillId="14" borderId="0" xfId="0" applyNumberFormat="1" applyFill="1" applyAlignment="1"/>
    <xf numFmtId="165" fontId="3" fillId="15" borderId="0" xfId="0" applyNumberFormat="1" applyFont="1" applyFill="1" applyAlignment="1"/>
    <xf numFmtId="165" fontId="3" fillId="15" borderId="0" xfId="0" applyNumberFormat="1" applyFont="1" applyFill="1" applyBorder="1" applyAlignment="1"/>
    <xf numFmtId="165" fontId="3" fillId="0" borderId="0" xfId="0" quotePrefix="1" applyNumberFormat="1" applyFont="1" applyFill="1" applyBorder="1" applyAlignment="1"/>
    <xf numFmtId="165" fontId="7" fillId="0" borderId="15" xfId="0" applyNumberFormat="1" applyFont="1" applyFill="1" applyBorder="1" applyAlignment="1"/>
    <xf numFmtId="3" fontId="3" fillId="14" borderId="0" xfId="0" applyNumberFormat="1" applyFont="1" applyFill="1" applyBorder="1" applyAlignment="1">
      <alignment horizontal="center"/>
    </xf>
    <xf numFmtId="38" fontId="3" fillId="14" borderId="0" xfId="0" applyNumberFormat="1" applyFont="1" applyFill="1" applyBorder="1" applyAlignment="1"/>
    <xf numFmtId="165" fontId="3" fillId="14" borderId="15" xfId="0" applyNumberFormat="1" applyFont="1" applyFill="1" applyBorder="1" applyAlignment="1"/>
    <xf numFmtId="17" fontId="7" fillId="14" borderId="0" xfId="0" applyNumberFormat="1" applyFont="1" applyFill="1" applyAlignment="1"/>
    <xf numFmtId="14" fontId="60" fillId="14" borderId="0" xfId="0" applyNumberFormat="1" applyFont="1" applyFill="1" applyAlignment="1"/>
    <xf numFmtId="165" fontId="17" fillId="14" borderId="0" xfId="0" applyNumberFormat="1" applyFont="1" applyFill="1" applyAlignment="1"/>
    <xf numFmtId="169" fontId="26" fillId="14" borderId="0" xfId="0" applyNumberFormat="1" applyFont="1" applyFill="1" applyBorder="1" applyAlignment="1"/>
    <xf numFmtId="43" fontId="17" fillId="14" borderId="0" xfId="0" applyNumberFormat="1" applyFont="1" applyFill="1" applyAlignment="1"/>
    <xf numFmtId="165" fontId="31" fillId="14" borderId="0" xfId="0" applyNumberFormat="1" applyFont="1" applyFill="1" applyAlignment="1"/>
    <xf numFmtId="14" fontId="60" fillId="17" borderId="0" xfId="0" applyNumberFormat="1" applyFont="1" applyFill="1" applyAlignment="1"/>
    <xf numFmtId="169" fontId="26" fillId="17" borderId="0" xfId="0" applyNumberFormat="1" applyFont="1" applyFill="1" applyBorder="1" applyAlignment="1"/>
    <xf numFmtId="165" fontId="31" fillId="17" borderId="0" xfId="0" applyNumberFormat="1" applyFont="1" applyFill="1" applyAlignment="1"/>
    <xf numFmtId="9" fontId="17" fillId="17" borderId="14" xfId="0" applyNumberFormat="1" applyFont="1" applyFill="1" applyBorder="1" applyAlignment="1"/>
    <xf numFmtId="14" fontId="60" fillId="14" borderId="16" xfId="0" applyNumberFormat="1" applyFont="1" applyFill="1" applyBorder="1" applyAlignment="1"/>
    <xf numFmtId="43" fontId="60" fillId="14" borderId="0" xfId="0" applyNumberFormat="1" applyFont="1" applyFill="1" applyAlignment="1"/>
    <xf numFmtId="165" fontId="17" fillId="14" borderId="14" xfId="0" applyNumberFormat="1" applyFont="1" applyFill="1" applyBorder="1" applyAlignment="1"/>
    <xf numFmtId="165" fontId="17" fillId="14" borderId="15" xfId="0" applyNumberFormat="1" applyFont="1" applyFill="1" applyBorder="1" applyAlignment="1"/>
    <xf numFmtId="165" fontId="60" fillId="14" borderId="14" xfId="0" applyNumberFormat="1" applyFont="1" applyFill="1" applyBorder="1" applyAlignment="1"/>
    <xf numFmtId="165" fontId="60" fillId="14" borderId="0" xfId="0" applyNumberFormat="1" applyFont="1" applyFill="1" applyBorder="1" applyAlignment="1"/>
    <xf numFmtId="165" fontId="60" fillId="14" borderId="15" xfId="0" applyNumberFormat="1" applyFont="1" applyFill="1" applyBorder="1" applyAlignment="1"/>
    <xf numFmtId="166" fontId="60" fillId="17" borderId="0" xfId="0" applyNumberFormat="1" applyFont="1" applyFill="1" applyAlignment="1"/>
    <xf numFmtId="166" fontId="60" fillId="17" borderId="16" xfId="0" applyNumberFormat="1" applyFont="1" applyFill="1" applyBorder="1" applyAlignment="1"/>
    <xf numFmtId="166" fontId="17" fillId="17" borderId="15" xfId="0" applyNumberFormat="1" applyFont="1" applyFill="1" applyBorder="1" applyAlignment="1"/>
    <xf numFmtId="173" fontId="3" fillId="14" borderId="0" xfId="0" applyNumberFormat="1" applyFont="1" applyFill="1" applyBorder="1" applyAlignment="1">
      <alignment horizontal="left"/>
    </xf>
    <xf numFmtId="0" fontId="0" fillId="0" borderId="6" xfId="0" applyNumberFormat="1" applyFill="1" applyBorder="1" applyAlignment="1"/>
    <xf numFmtId="0" fontId="0" fillId="0" borderId="17" xfId="0" applyNumberFormat="1" applyFill="1" applyBorder="1" applyAlignment="1"/>
    <xf numFmtId="165" fontId="1" fillId="0" borderId="0" xfId="0" applyNumberFormat="1" applyFont="1" applyAlignment="1"/>
    <xf numFmtId="165" fontId="1" fillId="0" borderId="0" xfId="0" applyNumberFormat="1" applyFont="1" applyFill="1" applyAlignment="1"/>
    <xf numFmtId="165" fontId="107" fillId="0" borderId="72" xfId="0" applyNumberFormat="1" applyFont="1" applyFill="1" applyBorder="1" applyAlignment="1"/>
    <xf numFmtId="0" fontId="107" fillId="0" borderId="14" xfId="0" applyNumberFormat="1" applyFont="1" applyFill="1" applyBorder="1" applyAlignment="1"/>
    <xf numFmtId="165" fontId="1" fillId="0" borderId="15" xfId="0" applyNumberFormat="1" applyFont="1" applyFill="1" applyBorder="1" applyAlignment="1"/>
    <xf numFmtId="0" fontId="1" fillId="0" borderId="14" xfId="0" applyNumberFormat="1" applyFont="1" applyFill="1" applyBorder="1" applyAlignment="1"/>
    <xf numFmtId="165" fontId="1" fillId="0" borderId="13" xfId="0" applyNumberFormat="1" applyFont="1" applyFill="1" applyBorder="1" applyAlignment="1"/>
    <xf numFmtId="0" fontId="1" fillId="0" borderId="12" xfId="0" applyNumberFormat="1" applyFont="1" applyFill="1" applyBorder="1" applyAlignment="1"/>
    <xf numFmtId="0" fontId="107" fillId="0" borderId="0" xfId="0" applyNumberFormat="1" applyFont="1" applyAlignment="1"/>
    <xf numFmtId="0" fontId="107" fillId="0" borderId="0" xfId="0" applyNumberFormat="1" applyFont="1" applyFill="1" applyAlignment="1"/>
    <xf numFmtId="0" fontId="107" fillId="0" borderId="7" xfId="0" applyNumberFormat="1" applyFont="1" applyFill="1" applyBorder="1" applyAlignment="1">
      <alignment horizontal="center"/>
    </xf>
    <xf numFmtId="0" fontId="107" fillId="0" borderId="7" xfId="0" applyNumberFormat="1" applyFont="1" applyFill="1" applyBorder="1" applyAlignment="1"/>
    <xf numFmtId="0" fontId="1" fillId="0" borderId="0" xfId="0" applyNumberFormat="1" applyFont="1" applyAlignment="1"/>
    <xf numFmtId="0" fontId="1" fillId="0" borderId="0" xfId="0" applyNumberFormat="1" applyFont="1" applyFill="1" applyAlignment="1"/>
    <xf numFmtId="14" fontId="1" fillId="0" borderId="0" xfId="0" applyNumberFormat="1" applyFont="1" applyAlignment="1"/>
    <xf numFmtId="0" fontId="0" fillId="0" borderId="0" xfId="0" applyNumberFormat="1" applyFont="1" applyFill="1" applyAlignment="1"/>
    <xf numFmtId="0" fontId="107" fillId="0" borderId="6" xfId="0" applyNumberFormat="1" applyFont="1" applyFill="1" applyBorder="1" applyAlignment="1">
      <alignment horizontal="center"/>
    </xf>
    <xf numFmtId="44" fontId="0" fillId="0" borderId="0" xfId="0" applyNumberFormat="1" applyFont="1" applyFill="1" applyAlignment="1"/>
    <xf numFmtId="43" fontId="0" fillId="0" borderId="0" xfId="0" applyNumberFormat="1" applyFont="1" applyFill="1" applyAlignment="1"/>
    <xf numFmtId="165" fontId="0" fillId="0" borderId="0" xfId="0" applyNumberFormat="1" applyFont="1" applyFill="1" applyAlignment="1"/>
    <xf numFmtId="44" fontId="0" fillId="0" borderId="5" xfId="0" applyNumberFormat="1" applyFont="1" applyFill="1" applyBorder="1" applyAlignment="1"/>
    <xf numFmtId="43" fontId="108" fillId="0" borderId="0" xfId="0" applyNumberFormat="1" applyFont="1" applyFill="1" applyAlignment="1"/>
    <xf numFmtId="165" fontId="107" fillId="0" borderId="6" xfId="0" applyNumberFormat="1" applyFont="1" applyFill="1" applyBorder="1" applyAlignment="1">
      <alignment horizontal="center"/>
    </xf>
    <xf numFmtId="0" fontId="107" fillId="0" borderId="0" xfId="0" applyNumberFormat="1" applyFont="1" applyFill="1" applyAlignment="1">
      <alignment horizontal="center"/>
    </xf>
    <xf numFmtId="165" fontId="107" fillId="0" borderId="0" xfId="0" applyNumberFormat="1" applyFont="1" applyFill="1" applyAlignment="1"/>
    <xf numFmtId="0" fontId="6" fillId="0" borderId="0" xfId="0" applyNumberFormat="1" applyFont="1" applyFill="1" applyAlignment="1">
      <alignment horizontal="left"/>
    </xf>
    <xf numFmtId="0" fontId="6" fillId="0" borderId="0" xfId="0" applyNumberFormat="1" applyFont="1" applyFill="1" applyAlignment="1"/>
    <xf numFmtId="43" fontId="6" fillId="0" borderId="0" xfId="0" applyNumberFormat="1" applyFont="1" applyFill="1" applyAlignment="1"/>
    <xf numFmtId="165" fontId="6" fillId="0" borderId="0" xfId="0" applyNumberFormat="1" applyFont="1" applyFill="1" applyAlignment="1"/>
    <xf numFmtId="44" fontId="6" fillId="0" borderId="0" xfId="0" applyNumberFormat="1" applyFont="1" applyFill="1" applyAlignment="1"/>
    <xf numFmtId="175" fontId="6" fillId="0" borderId="0" xfId="0" applyNumberFormat="1" applyFont="1" applyFill="1" applyAlignment="1"/>
    <xf numFmtId="0" fontId="109" fillId="0" borderId="6" xfId="0" applyNumberFormat="1" applyFont="1" applyFill="1" applyBorder="1" applyAlignment="1"/>
    <xf numFmtId="41" fontId="7" fillId="14" borderId="34" xfId="0" applyNumberFormat="1" applyFont="1" applyFill="1" applyBorder="1">
      <alignment horizontal="left" wrapText="1"/>
    </xf>
    <xf numFmtId="171" fontId="3" fillId="17" borderId="34" xfId="0" applyNumberFormat="1" applyFont="1" applyFill="1" applyBorder="1" applyAlignment="1">
      <alignment horizontal="right"/>
    </xf>
    <xf numFmtId="41" fontId="3" fillId="17" borderId="34" xfId="0" applyNumberFormat="1" applyFont="1" applyFill="1" applyBorder="1">
      <alignment horizontal="left" wrapText="1"/>
    </xf>
    <xf numFmtId="0" fontId="0" fillId="17" borderId="0" xfId="0" applyNumberFormat="1" applyFill="1" applyAlignment="1"/>
    <xf numFmtId="164" fontId="3" fillId="17" borderId="0" xfId="0" applyFont="1" applyFill="1" applyBorder="1">
      <alignment horizontal="left" wrapText="1"/>
    </xf>
    <xf numFmtId="164" fontId="7" fillId="0" borderId="25" xfId="0" applyFont="1" applyBorder="1" applyAlignment="1">
      <alignment horizontal="center" vertical="center"/>
    </xf>
    <xf numFmtId="43" fontId="7" fillId="0" borderId="25" xfId="0" applyNumberFormat="1" applyFont="1" applyBorder="1" applyAlignment="1">
      <alignment horizontal="center" vertical="center"/>
    </xf>
    <xf numFmtId="0" fontId="3" fillId="13" borderId="19" xfId="0" applyNumberFormat="1" applyFont="1" applyFill="1" applyBorder="1" applyAlignment="1">
      <alignment horizontal="left"/>
    </xf>
    <xf numFmtId="0" fontId="3" fillId="13" borderId="39" xfId="0" applyNumberFormat="1" applyFont="1" applyFill="1" applyBorder="1" applyAlignment="1"/>
    <xf numFmtId="165" fontId="3" fillId="13" borderId="34" xfId="0" applyNumberFormat="1" applyFont="1" applyFill="1" applyBorder="1" applyAlignment="1"/>
    <xf numFmtId="0" fontId="3" fillId="15" borderId="19" xfId="0" applyNumberFormat="1" applyFont="1" applyFill="1" applyBorder="1" applyAlignment="1">
      <alignment horizontal="left"/>
    </xf>
    <xf numFmtId="43" fontId="0" fillId="0" borderId="0" xfId="0" applyNumberFormat="1" applyFont="1" applyAlignment="1"/>
    <xf numFmtId="43" fontId="6" fillId="0" borderId="0" xfId="0" applyNumberFormat="1" applyFont="1" applyAlignment="1"/>
    <xf numFmtId="165" fontId="64" fillId="0" borderId="6" xfId="0" applyNumberFormat="1" applyFont="1" applyFill="1" applyBorder="1" applyAlignment="1"/>
    <xf numFmtId="164" fontId="64" fillId="0" borderId="2" xfId="0" applyFont="1" applyFill="1" applyBorder="1" applyAlignment="1">
      <alignment horizontal="left"/>
    </xf>
    <xf numFmtId="166" fontId="0" fillId="0" borderId="0" xfId="0" applyNumberFormat="1" applyFill="1" applyAlignment="1"/>
    <xf numFmtId="44" fontId="0" fillId="0" borderId="0" xfId="0" applyNumberFormat="1" applyFill="1" applyAlignment="1"/>
    <xf numFmtId="0" fontId="3" fillId="0" borderId="34" xfId="0" applyNumberFormat="1" applyFont="1" applyFill="1" applyBorder="1" applyAlignment="1">
      <alignment horizontal="center"/>
    </xf>
    <xf numFmtId="0" fontId="3" fillId="0" borderId="65" xfId="0" applyNumberFormat="1" applyFont="1" applyFill="1" applyBorder="1" applyAlignment="1"/>
    <xf numFmtId="17" fontId="7" fillId="0" borderId="0" xfId="0" applyNumberFormat="1" applyFont="1" applyFill="1" applyBorder="1" applyAlignment="1">
      <alignment horizontal="centerContinuous" vertical="center" wrapText="1"/>
    </xf>
    <xf numFmtId="17" fontId="7" fillId="0" borderId="25" xfId="0" applyNumberFormat="1" applyFont="1" applyFill="1" applyBorder="1" applyAlignment="1">
      <alignment horizontal="centerContinuous" vertical="center" wrapText="1"/>
    </xf>
    <xf numFmtId="0" fontId="0" fillId="0" borderId="4" xfId="0" applyNumberFormat="1" applyBorder="1" applyAlignment="1"/>
    <xf numFmtId="43" fontId="0" fillId="0" borderId="4" xfId="0" applyNumberFormat="1" applyFont="1" applyBorder="1" applyAlignment="1"/>
    <xf numFmtId="0" fontId="6" fillId="0" borderId="4" xfId="0" applyNumberFormat="1" applyFont="1" applyFill="1" applyBorder="1" applyAlignment="1">
      <alignment horizontal="left"/>
    </xf>
    <xf numFmtId="43" fontId="6" fillId="0" borderId="4" xfId="0" applyNumberFormat="1" applyFont="1" applyBorder="1" applyAlignment="1"/>
    <xf numFmtId="17" fontId="7" fillId="0" borderId="21" xfId="0" applyNumberFormat="1" applyFont="1" applyFill="1" applyBorder="1" applyAlignment="1">
      <alignment horizontal="centerContinuous" vertical="center" wrapText="1"/>
    </xf>
    <xf numFmtId="0" fontId="110" fillId="0" borderId="7" xfId="0" applyNumberFormat="1" applyFont="1" applyFill="1" applyBorder="1" applyAlignment="1">
      <alignment horizontal="center"/>
    </xf>
    <xf numFmtId="0" fontId="110" fillId="0" borderId="0" xfId="0" applyNumberFormat="1" applyFont="1" applyFill="1" applyBorder="1" applyAlignment="1">
      <alignment horizontal="center"/>
    </xf>
    <xf numFmtId="0" fontId="110" fillId="0" borderId="13" xfId="0" applyNumberFormat="1" applyFont="1" applyFill="1" applyBorder="1" applyAlignment="1">
      <alignment horizontal="center"/>
    </xf>
    <xf numFmtId="0" fontId="110" fillId="0" borderId="15" xfId="0" applyNumberFormat="1" applyFont="1" applyFill="1" applyBorder="1" applyAlignment="1">
      <alignment horizontal="center"/>
    </xf>
    <xf numFmtId="0" fontId="68" fillId="0" borderId="6" xfId="0" applyNumberFormat="1" applyFont="1" applyFill="1" applyBorder="1" applyAlignment="1">
      <alignment horizontal="center"/>
    </xf>
    <xf numFmtId="43" fontId="6" fillId="0" borderId="0" xfId="0" applyNumberFormat="1" applyFont="1" applyFill="1" applyAlignment="1">
      <alignment horizontal="left"/>
    </xf>
    <xf numFmtId="165" fontId="3" fillId="0" borderId="0" xfId="0" applyNumberFormat="1" applyFont="1" applyFill="1" applyBorder="1" applyAlignment="1"/>
    <xf numFmtId="0" fontId="3" fillId="16" borderId="0" xfId="0" applyNumberFormat="1" applyFont="1" applyFill="1" applyBorder="1" applyAlignment="1">
      <alignment horizontal="centerContinuous"/>
    </xf>
    <xf numFmtId="0" fontId="7" fillId="16" borderId="0" xfId="0" applyNumberFormat="1" applyFont="1" applyFill="1" applyAlignment="1">
      <alignment horizontal="center"/>
    </xf>
    <xf numFmtId="0" fontId="7" fillId="16" borderId="0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left"/>
    </xf>
    <xf numFmtId="43" fontId="8" fillId="0" borderId="0" xfId="0" applyNumberFormat="1" applyFont="1" applyAlignment="1"/>
    <xf numFmtId="0" fontId="7" fillId="16" borderId="0" xfId="0" applyNumberFormat="1" applyFont="1" applyFill="1" applyAlignment="1">
      <alignment horizontal="center" wrapText="1"/>
    </xf>
    <xf numFmtId="43" fontId="7" fillId="16" borderId="0" xfId="0" applyNumberFormat="1" applyFont="1" applyFill="1" applyAlignment="1">
      <alignment horizontal="center" wrapText="1"/>
    </xf>
    <xf numFmtId="165" fontId="3" fillId="16" borderId="0" xfId="0" applyNumberFormat="1" applyFont="1" applyFill="1" applyAlignment="1"/>
    <xf numFmtId="17" fontId="3" fillId="16" borderId="0" xfId="0" applyNumberFormat="1" applyFont="1" applyFill="1" applyBorder="1" applyAlignment="1"/>
    <xf numFmtId="3" fontId="3" fillId="16" borderId="0" xfId="0" applyNumberFormat="1" applyFont="1" applyFill="1" applyBorder="1" applyAlignment="1">
      <alignment horizontal="center"/>
    </xf>
    <xf numFmtId="38" fontId="3" fillId="16" borderId="0" xfId="0" applyNumberFormat="1" applyFont="1" applyFill="1" applyBorder="1" applyAlignment="1"/>
    <xf numFmtId="37" fontId="3" fillId="16" borderId="0" xfId="0" applyNumberFormat="1" applyFont="1" applyFill="1" applyBorder="1" applyAlignment="1"/>
    <xf numFmtId="165" fontId="3" fillId="16" borderId="15" xfId="0" applyNumberFormat="1" applyFont="1" applyFill="1" applyBorder="1" applyAlignment="1"/>
    <xf numFmtId="43" fontId="0" fillId="0" borderId="0" xfId="0" applyNumberFormat="1" applyAlignment="1"/>
    <xf numFmtId="43" fontId="8" fillId="14" borderId="0" xfId="0" applyNumberFormat="1" applyFont="1" applyFill="1" applyAlignment="1"/>
    <xf numFmtId="0" fontId="112" fillId="14" borderId="0" xfId="0" applyNumberFormat="1" applyFont="1" applyFill="1" applyAlignment="1"/>
    <xf numFmtId="165" fontId="0" fillId="0" borderId="0" xfId="0" applyNumberFormat="1" applyFont="1" applyFill="1" applyBorder="1" applyAlignment="1"/>
    <xf numFmtId="164" fontId="113" fillId="0" borderId="0" xfId="0" applyFont="1" applyFill="1" applyAlignment="1">
      <alignment horizontal="center"/>
    </xf>
    <xf numFmtId="164" fontId="113" fillId="0" borderId="24" xfId="0" applyFont="1" applyFill="1" applyBorder="1" applyAlignment="1">
      <alignment horizontal="center"/>
    </xf>
    <xf numFmtId="0" fontId="113" fillId="0" borderId="0" xfId="0" applyNumberFormat="1" applyFont="1" applyAlignment="1"/>
    <xf numFmtId="0" fontId="113" fillId="0" borderId="0" xfId="0" applyNumberFormat="1" applyFont="1" applyFill="1" applyAlignment="1">
      <alignment horizontal="center"/>
    </xf>
    <xf numFmtId="14" fontId="113" fillId="0" borderId="0" xfId="0" applyNumberFormat="1" applyFont="1" applyFill="1" applyAlignment="1"/>
    <xf numFmtId="165" fontId="113" fillId="0" borderId="24" xfId="0" applyNumberFormat="1" applyFont="1" applyFill="1" applyBorder="1" applyAlignment="1"/>
    <xf numFmtId="165" fontId="113" fillId="0" borderId="0" xfId="0" applyNumberFormat="1" applyFont="1" applyFill="1" applyBorder="1" applyAlignment="1"/>
    <xf numFmtId="164" fontId="113" fillId="0" borderId="0" xfId="0" applyFont="1" applyFill="1" applyBorder="1" applyAlignment="1">
      <alignment horizontal="center"/>
    </xf>
    <xf numFmtId="176" fontId="113" fillId="0" borderId="0" xfId="0" applyNumberFormat="1" applyFont="1" applyFill="1" applyAlignment="1"/>
    <xf numFmtId="165" fontId="113" fillId="0" borderId="0" xfId="0" applyNumberFormat="1" applyFont="1" applyFill="1" applyAlignment="1"/>
    <xf numFmtId="0" fontId="113" fillId="17" borderId="0" xfId="0" applyNumberFormat="1" applyFont="1" applyFill="1" applyAlignment="1">
      <alignment horizontal="center"/>
    </xf>
    <xf numFmtId="14" fontId="113" fillId="17" borderId="0" xfId="0" applyNumberFormat="1" applyFont="1" applyFill="1" applyAlignment="1"/>
    <xf numFmtId="165" fontId="113" fillId="17" borderId="24" xfId="0" applyNumberFormat="1" applyFont="1" applyFill="1" applyBorder="1" applyAlignment="1"/>
    <xf numFmtId="165" fontId="113" fillId="17" borderId="0" xfId="0" applyNumberFormat="1" applyFont="1" applyFill="1" applyBorder="1" applyAlignment="1"/>
    <xf numFmtId="176" fontId="113" fillId="17" borderId="0" xfId="0" applyNumberFormat="1" applyFont="1" applyFill="1" applyAlignment="1"/>
    <xf numFmtId="165" fontId="113" fillId="17" borderId="0" xfId="0" applyNumberFormat="1" applyFont="1" applyFill="1" applyAlignment="1"/>
    <xf numFmtId="41" fontId="64" fillId="0" borderId="0" xfId="0" applyNumberFormat="1" applyFont="1" applyFill="1" applyAlignment="1"/>
    <xf numFmtId="17" fontId="7" fillId="0" borderId="25" xfId="0" applyNumberFormat="1" applyFont="1" applyFill="1" applyBorder="1" applyAlignment="1">
      <alignment horizontal="left" vertical="center" wrapText="1"/>
    </xf>
    <xf numFmtId="165" fontId="17" fillId="17" borderId="14" xfId="0" applyNumberFormat="1" applyFont="1" applyFill="1" applyBorder="1" applyAlignment="1"/>
    <xf numFmtId="41" fontId="3" fillId="18" borderId="0" xfId="0" applyNumberFormat="1" applyFont="1" applyFill="1" applyBorder="1" applyAlignment="1"/>
    <xf numFmtId="41" fontId="4" fillId="18" borderId="0" xfId="0" applyNumberFormat="1" applyFont="1" applyFill="1" applyBorder="1" applyAlignment="1"/>
    <xf numFmtId="41" fontId="3" fillId="18" borderId="15" xfId="0" applyNumberFormat="1" applyFont="1" applyFill="1" applyBorder="1" applyAlignment="1"/>
    <xf numFmtId="37" fontId="3" fillId="18" borderId="0" xfId="0" applyNumberFormat="1" applyFont="1" applyFill="1" applyBorder="1" applyAlignment="1"/>
    <xf numFmtId="4" fontId="3" fillId="0" borderId="0" xfId="0" applyNumberFormat="1" applyFont="1" applyAlignment="1"/>
    <xf numFmtId="41" fontId="4" fillId="16" borderId="0" xfId="0" applyNumberFormat="1" applyFont="1" applyFill="1" applyBorder="1" applyAlignment="1"/>
    <xf numFmtId="43" fontId="6" fillId="14" borderId="4" xfId="0" applyNumberFormat="1" applyFont="1" applyFill="1" applyBorder="1" applyAlignment="1"/>
    <xf numFmtId="43" fontId="3" fillId="0" borderId="34" xfId="0" applyNumberFormat="1" applyFont="1" applyFill="1" applyBorder="1">
      <alignment horizontal="left" wrapText="1"/>
    </xf>
    <xf numFmtId="17" fontId="3" fillId="16" borderId="19" xfId="0" quotePrefix="1" applyNumberFormat="1" applyFont="1" applyFill="1" applyBorder="1" applyAlignment="1">
      <alignment horizontal="left"/>
    </xf>
    <xf numFmtId="0" fontId="4" fillId="16" borderId="0" xfId="0" applyNumberFormat="1" applyFont="1" applyFill="1" applyBorder="1" applyAlignment="1"/>
    <xf numFmtId="41" fontId="3" fillId="16" borderId="15" xfId="0" applyNumberFormat="1" applyFont="1" applyFill="1" applyBorder="1" applyAlignment="1"/>
    <xf numFmtId="43" fontId="3" fillId="16" borderId="0" xfId="0" applyNumberFormat="1" applyFont="1" applyFill="1" applyAlignment="1"/>
    <xf numFmtId="165" fontId="7" fillId="16" borderId="0" xfId="0" applyNumberFormat="1" applyFont="1" applyFill="1" applyAlignment="1">
      <alignment horizontal="center" wrapText="1"/>
    </xf>
    <xf numFmtId="0" fontId="62" fillId="0" borderId="6" xfId="0" applyNumberFormat="1" applyFont="1" applyFill="1" applyBorder="1" applyAlignment="1">
      <alignment horizontal="center"/>
    </xf>
    <xf numFmtId="165" fontId="3" fillId="17" borderId="34" xfId="0" applyNumberFormat="1" applyFont="1" applyFill="1" applyBorder="1">
      <alignment horizontal="left" wrapText="1"/>
    </xf>
    <xf numFmtId="44" fontId="3" fillId="0" borderId="0" xfId="0" applyNumberFormat="1" applyFont="1" applyFill="1" applyBorder="1" applyAlignment="1"/>
    <xf numFmtId="43" fontId="3" fillId="0" borderId="0" xfId="0" applyNumberFormat="1" applyFont="1" applyAlignment="1"/>
    <xf numFmtId="17" fontId="70" fillId="17" borderId="0" xfId="0" applyNumberFormat="1" applyFont="1" applyFill="1" applyBorder="1" applyAlignment="1"/>
    <xf numFmtId="165" fontId="63" fillId="17" borderId="0" xfId="0" applyNumberFormat="1" applyFont="1" applyFill="1" applyBorder="1" applyAlignment="1"/>
    <xf numFmtId="165" fontId="70" fillId="17" borderId="0" xfId="0" applyNumberFormat="1" applyFont="1" applyFill="1" applyBorder="1" applyAlignment="1"/>
    <xf numFmtId="165" fontId="70" fillId="17" borderId="15" xfId="0" applyNumberFormat="1" applyFont="1" applyFill="1" applyBorder="1" applyAlignment="1"/>
    <xf numFmtId="165" fontId="70" fillId="17" borderId="16" xfId="0" applyNumberFormat="1" applyFont="1" applyFill="1" applyBorder="1" applyAlignment="1"/>
    <xf numFmtId="42" fontId="70" fillId="0" borderId="0" xfId="0" applyNumberFormat="1" applyFont="1" applyFill="1" applyBorder="1" applyAlignment="1"/>
    <xf numFmtId="0" fontId="81" fillId="0" borderId="6" xfId="0" quotePrefix="1" applyNumberFormat="1" applyFont="1" applyFill="1" applyBorder="1" applyAlignment="1">
      <alignment horizontal="center"/>
    </xf>
    <xf numFmtId="176" fontId="70" fillId="0" borderId="0" xfId="0" applyNumberFormat="1" applyFont="1" applyFill="1" applyAlignment="1"/>
    <xf numFmtId="176" fontId="70" fillId="17" borderId="0" xfId="0" applyNumberFormat="1" applyFont="1" applyFill="1" applyAlignment="1"/>
    <xf numFmtId="0" fontId="81" fillId="0" borderId="18" xfId="0" applyNumberFormat="1" applyFont="1" applyFill="1" applyBorder="1" applyAlignment="1">
      <alignment horizontal="center"/>
    </xf>
    <xf numFmtId="0" fontId="81" fillId="0" borderId="11" xfId="0" applyNumberFormat="1" applyFont="1" applyFill="1" applyBorder="1" applyAlignment="1">
      <alignment horizontal="center"/>
    </xf>
    <xf numFmtId="166" fontId="64" fillId="0" borderId="5" xfId="0" applyNumberFormat="1" applyFont="1" applyFill="1" applyBorder="1" applyAlignment="1"/>
    <xf numFmtId="165" fontId="64" fillId="0" borderId="5" xfId="0" applyNumberFormat="1" applyFont="1" applyFill="1" applyBorder="1">
      <alignment horizontal="left" wrapText="1"/>
    </xf>
    <xf numFmtId="165" fontId="114" fillId="0" borderId="0" xfId="0" applyNumberFormat="1" applyFont="1" applyFill="1" applyAlignment="1"/>
    <xf numFmtId="43" fontId="114" fillId="0" borderId="0" xfId="0" applyNumberFormat="1" applyFont="1" applyFill="1" applyAlignment="1"/>
    <xf numFmtId="43" fontId="3" fillId="0" borderId="34" xfId="0" applyNumberFormat="1" applyFont="1" applyFill="1" applyBorder="1" applyAlignment="1"/>
    <xf numFmtId="165" fontId="60" fillId="0" borderId="25" xfId="0" applyNumberFormat="1" applyFont="1" applyFill="1" applyBorder="1" applyAlignment="1"/>
    <xf numFmtId="165" fontId="60" fillId="0" borderId="40" xfId="0" applyNumberFormat="1" applyFont="1" applyFill="1" applyBorder="1" applyAlignment="1"/>
    <xf numFmtId="41" fontId="7" fillId="0" borderId="84" xfId="0" applyNumberFormat="1" applyFont="1" applyFill="1" applyBorder="1" applyAlignment="1">
      <alignment horizontal="center"/>
    </xf>
    <xf numFmtId="41" fontId="7" fillId="0" borderId="85" xfId="0" applyNumberFormat="1" applyFont="1" applyFill="1" applyBorder="1" applyAlignment="1">
      <alignment horizontal="center"/>
    </xf>
    <xf numFmtId="172" fontId="95" fillId="11" borderId="6" xfId="0" applyNumberFormat="1" applyFont="1" applyFill="1" applyBorder="1" applyAlignment="1">
      <alignment horizontal="center"/>
    </xf>
    <xf numFmtId="172" fontId="95" fillId="11" borderId="0" xfId="0" applyNumberFormat="1" applyFont="1" applyFill="1" applyBorder="1" applyAlignment="1">
      <alignment horizontal="center"/>
    </xf>
    <xf numFmtId="41" fontId="7" fillId="0" borderId="70" xfId="0" applyNumberFormat="1" applyFont="1" applyFill="1" applyBorder="1" applyAlignment="1">
      <alignment horizontal="center"/>
    </xf>
    <xf numFmtId="41" fontId="7" fillId="0" borderId="71" xfId="0" applyNumberFormat="1" applyFont="1" applyFill="1" applyBorder="1" applyAlignment="1">
      <alignment horizontal="center"/>
    </xf>
    <xf numFmtId="41" fontId="7" fillId="0" borderId="72" xfId="0" applyNumberFormat="1" applyFont="1" applyFill="1" applyBorder="1" applyAlignment="1">
      <alignment horizontal="center"/>
    </xf>
    <xf numFmtId="41" fontId="7" fillId="0" borderId="12" xfId="0" applyNumberFormat="1" applyFont="1" applyFill="1" applyBorder="1" applyAlignment="1">
      <alignment horizontal="center"/>
    </xf>
    <xf numFmtId="41" fontId="7" fillId="0" borderId="7" xfId="0" applyNumberFormat="1" applyFont="1" applyFill="1" applyBorder="1" applyAlignment="1">
      <alignment horizontal="center"/>
    </xf>
    <xf numFmtId="41" fontId="7" fillId="0" borderId="13" xfId="0" applyNumberFormat="1" applyFont="1" applyFill="1" applyBorder="1" applyAlignment="1">
      <alignment horizontal="center"/>
    </xf>
    <xf numFmtId="41" fontId="7" fillId="0" borderId="14" xfId="0" applyNumberFormat="1" applyFont="1" applyFill="1" applyBorder="1" applyAlignment="1">
      <alignment horizontal="center"/>
    </xf>
    <xf numFmtId="41" fontId="7" fillId="0" borderId="0" xfId="0" applyNumberFormat="1" applyFont="1" applyFill="1" applyBorder="1" applyAlignment="1">
      <alignment horizontal="center"/>
    </xf>
    <xf numFmtId="41" fontId="7" fillId="0" borderId="15" xfId="0" applyNumberFormat="1" applyFont="1" applyFill="1" applyBorder="1" applyAlignment="1">
      <alignment horizontal="center"/>
    </xf>
    <xf numFmtId="0" fontId="79" fillId="0" borderId="0" xfId="0" applyNumberFormat="1" applyFont="1" applyFill="1" applyAlignment="1">
      <alignment horizontal="center"/>
    </xf>
    <xf numFmtId="0" fontId="88" fillId="0" borderId="16" xfId="0" applyNumberFormat="1" applyFont="1" applyBorder="1" applyAlignment="1">
      <alignment horizontal="center" vertical="center"/>
    </xf>
    <xf numFmtId="0" fontId="88" fillId="0" borderId="11" xfId="0" applyNumberFormat="1" applyFont="1" applyBorder="1" applyAlignment="1">
      <alignment horizontal="center" vertical="center"/>
    </xf>
    <xf numFmtId="0" fontId="3" fillId="0" borderId="16" xfId="0" applyNumberFormat="1" applyFont="1" applyBorder="1" applyAlignment="1">
      <alignment horizontal="center" vertical="center"/>
    </xf>
    <xf numFmtId="0" fontId="3" fillId="0" borderId="11" xfId="0" applyNumberFormat="1" applyFont="1" applyBorder="1" applyAlignment="1">
      <alignment horizontal="center" vertical="center"/>
    </xf>
    <xf numFmtId="0" fontId="3" fillId="0" borderId="16" xfId="0" applyNumberFormat="1" applyFont="1" applyBorder="1" applyAlignment="1">
      <alignment horizontal="center" vertical="center" wrapText="1"/>
    </xf>
    <xf numFmtId="0" fontId="3" fillId="0" borderId="11" xfId="0" applyNumberFormat="1" applyFont="1" applyBorder="1" applyAlignment="1">
      <alignment horizontal="center" vertical="center" wrapText="1"/>
    </xf>
    <xf numFmtId="0" fontId="59" fillId="0" borderId="8" xfId="0" applyNumberFormat="1" applyFont="1" applyFill="1" applyBorder="1" applyAlignment="1">
      <alignment horizontal="center" vertical="top" wrapText="1"/>
    </xf>
    <xf numFmtId="0" fontId="59" fillId="0" borderId="2" xfId="0" applyNumberFormat="1" applyFont="1" applyFill="1" applyBorder="1" applyAlignment="1">
      <alignment horizontal="center" vertical="top" wrapText="1"/>
    </xf>
    <xf numFmtId="0" fontId="59" fillId="0" borderId="9" xfId="0" applyNumberFormat="1" applyFont="1" applyFill="1" applyBorder="1" applyAlignment="1">
      <alignment horizontal="center" vertical="top" wrapText="1"/>
    </xf>
    <xf numFmtId="0" fontId="60" fillId="0" borderId="8" xfId="0" applyNumberFormat="1" applyFont="1" applyFill="1" applyBorder="1" applyAlignment="1">
      <alignment horizontal="center"/>
    </xf>
    <xf numFmtId="0" fontId="60" fillId="0" borderId="9" xfId="0" applyNumberFormat="1" applyFont="1" applyFill="1" applyBorder="1" applyAlignment="1">
      <alignment horizontal="center"/>
    </xf>
    <xf numFmtId="0" fontId="65" fillId="0" borderId="8" xfId="0" applyNumberFormat="1" applyFont="1" applyFill="1" applyBorder="1" applyAlignment="1">
      <alignment horizontal="center"/>
    </xf>
    <xf numFmtId="0" fontId="65" fillId="0" borderId="9" xfId="0" applyNumberFormat="1" applyFont="1" applyFill="1" applyBorder="1" applyAlignment="1">
      <alignment horizontal="center"/>
    </xf>
    <xf numFmtId="0" fontId="54" fillId="2" borderId="8" xfId="0" applyNumberFormat="1" applyFont="1" applyFill="1" applyBorder="1" applyAlignment="1">
      <alignment horizontal="center"/>
    </xf>
    <xf numFmtId="0" fontId="54" fillId="2" borderId="9" xfId="0" applyNumberFormat="1" applyFont="1" applyFill="1" applyBorder="1" applyAlignment="1">
      <alignment horizontal="center"/>
    </xf>
    <xf numFmtId="0" fontId="62" fillId="0" borderId="6" xfId="0" applyNumberFormat="1" applyFont="1" applyFill="1" applyBorder="1" applyAlignment="1">
      <alignment horizontal="center"/>
    </xf>
    <xf numFmtId="0" fontId="62" fillId="0" borderId="0" xfId="0" applyNumberFormat="1" applyFont="1" applyFill="1" applyBorder="1" applyAlignment="1">
      <alignment horizontal="center" wrapText="1"/>
    </xf>
    <xf numFmtId="0" fontId="13" fillId="0" borderId="37" xfId="0" applyNumberFormat="1" applyFont="1" applyBorder="1" applyAlignment="1">
      <alignment horizontal="left" vertical="center" wrapText="1"/>
    </xf>
    <xf numFmtId="0" fontId="13" fillId="0" borderId="3" xfId="0" applyNumberFormat="1" applyFont="1" applyBorder="1" applyAlignment="1">
      <alignment horizontal="left" vertical="center" wrapText="1"/>
    </xf>
    <xf numFmtId="43" fontId="7" fillId="9" borderId="0" xfId="0" applyNumberFormat="1" applyFont="1" applyFill="1" applyBorder="1" applyAlignment="1">
      <alignment horizontal="left" shrinkToFit="1"/>
    </xf>
    <xf numFmtId="0" fontId="21" fillId="0" borderId="0" xfId="0" applyNumberFormat="1" applyFont="1" applyAlignment="1">
      <alignment shrinkToFit="1"/>
    </xf>
  </cellXfs>
  <cellStyles count="1">
    <cellStyle name="Normal" xfId="0" builtinId="0"/>
  </cellStyles>
  <dxfs count="38"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0000FF"/>
      <color rgb="FFFF9999"/>
      <color rgb="FF00FFFF"/>
      <color rgb="FFCCFF33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cid:image009.jpg@01D69FF4.40341500" TargetMode="External"/><Relationship Id="rId7" Type="http://schemas.openxmlformats.org/officeDocument/2006/relationships/image" Target="../media/image9.png"/><Relationship Id="rId2" Type="http://schemas.openxmlformats.org/officeDocument/2006/relationships/image" Target="../media/image6.jpeg"/><Relationship Id="rId1" Type="http://schemas.openxmlformats.org/officeDocument/2006/relationships/image" Target="../media/image5.png"/><Relationship Id="rId6" Type="http://schemas.openxmlformats.org/officeDocument/2006/relationships/image" Target="../media/image8.png"/><Relationship Id="rId5" Type="http://schemas.openxmlformats.org/officeDocument/2006/relationships/image" Target="cid:image010.jpg@01D69FF4.40341500" TargetMode="External"/><Relationship Id="rId4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98612</xdr:colOff>
      <xdr:row>154</xdr:row>
      <xdr:rowOff>116541</xdr:rowOff>
    </xdr:from>
    <xdr:to>
      <xdr:col>10</xdr:col>
      <xdr:colOff>772230</xdr:colOff>
      <xdr:row>171</xdr:row>
      <xdr:rowOff>77145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9059" y="26203835"/>
          <a:ext cx="5855218" cy="2856204"/>
        </a:xfrm>
        <a:prstGeom prst="rect">
          <a:avLst/>
        </a:prstGeom>
      </xdr:spPr>
    </xdr:pic>
    <xdr:clientData/>
  </xdr:twoCellAnchor>
  <xdr:twoCellAnchor editAs="oneCell">
    <xdr:from>
      <xdr:col>17</xdr:col>
      <xdr:colOff>145677</xdr:colOff>
      <xdr:row>151</xdr:row>
      <xdr:rowOff>56031</xdr:rowOff>
    </xdr:from>
    <xdr:to>
      <xdr:col>23</xdr:col>
      <xdr:colOff>462541</xdr:colOff>
      <xdr:row>172</xdr:row>
      <xdr:rowOff>47215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95177" y="23935766"/>
          <a:ext cx="6580952" cy="3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213361</xdr:colOff>
      <xdr:row>92</xdr:row>
      <xdr:rowOff>65262</xdr:rowOff>
    </xdr:from>
    <xdr:to>
      <xdr:col>10</xdr:col>
      <xdr:colOff>632461</xdr:colOff>
      <xdr:row>103</xdr:row>
      <xdr:rowOff>167164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2841" y="5818362"/>
          <a:ext cx="3848100" cy="194594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236220</xdr:colOff>
      <xdr:row>101</xdr:row>
      <xdr:rowOff>35392</xdr:rowOff>
    </xdr:from>
    <xdr:to>
      <xdr:col>10</xdr:col>
      <xdr:colOff>182880</xdr:colOff>
      <xdr:row>114</xdr:row>
      <xdr:rowOff>115694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0" y="10269052"/>
          <a:ext cx="4442460" cy="23586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482600</xdr:colOff>
      <xdr:row>91</xdr:row>
      <xdr:rowOff>144146</xdr:rowOff>
    </xdr:from>
    <xdr:to>
      <xdr:col>9</xdr:col>
      <xdr:colOff>711199</xdr:colOff>
      <xdr:row>107</xdr:row>
      <xdr:rowOff>45007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2267" y="5825279"/>
          <a:ext cx="4927599" cy="26101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333375</xdr:colOff>
      <xdr:row>157</xdr:row>
      <xdr:rowOff>60684</xdr:rowOff>
    </xdr:from>
    <xdr:to>
      <xdr:col>28</xdr:col>
      <xdr:colOff>8660</xdr:colOff>
      <xdr:row>172</xdr:row>
      <xdr:rowOff>62779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31045" y="25529235"/>
          <a:ext cx="4762501" cy="243746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167640</xdr:colOff>
      <xdr:row>102</xdr:row>
      <xdr:rowOff>66694</xdr:rowOff>
    </xdr:from>
    <xdr:to>
      <xdr:col>24</xdr:col>
      <xdr:colOff>520065</xdr:colOff>
      <xdr:row>117</xdr:row>
      <xdr:rowOff>50940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0190" y="8886844"/>
          <a:ext cx="5295900" cy="24131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285</xdr:row>
      <xdr:rowOff>53340</xdr:rowOff>
    </xdr:from>
    <xdr:ext cx="8819515" cy="2558184"/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345840"/>
          <a:ext cx="8819515" cy="2558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736826</xdr:colOff>
      <xdr:row>141</xdr:row>
      <xdr:rowOff>17929</xdr:rowOff>
    </xdr:from>
    <xdr:to>
      <xdr:col>12</xdr:col>
      <xdr:colOff>37143</xdr:colOff>
      <xdr:row>156</xdr:row>
      <xdr:rowOff>84119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6826" y="13742894"/>
          <a:ext cx="4912223" cy="24866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1080927</xdr:colOff>
      <xdr:row>1565</xdr:row>
      <xdr:rowOff>53511</xdr:rowOff>
    </xdr:from>
    <xdr:to>
      <xdr:col>28</xdr:col>
      <xdr:colOff>475576</xdr:colOff>
      <xdr:row>1582</xdr:row>
      <xdr:rowOff>64213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95107" y="239070051"/>
          <a:ext cx="5368729" cy="27234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744283</xdr:colOff>
      <xdr:row>62</xdr:row>
      <xdr:rowOff>144479</xdr:rowOff>
    </xdr:from>
    <xdr:to>
      <xdr:col>20</xdr:col>
      <xdr:colOff>540489</xdr:colOff>
      <xdr:row>74</xdr:row>
      <xdr:rowOff>132336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55236" y="10732735"/>
          <a:ext cx="2480927" cy="2008043"/>
        </a:xfrm>
        <a:prstGeom prst="rect">
          <a:avLst/>
        </a:prstGeom>
      </xdr:spPr>
    </xdr:pic>
    <xdr:clientData/>
  </xdr:twoCellAnchor>
  <xdr:twoCellAnchor editAs="oneCell">
    <xdr:from>
      <xdr:col>17</xdr:col>
      <xdr:colOff>150628</xdr:colOff>
      <xdr:row>73</xdr:row>
      <xdr:rowOff>159489</xdr:rowOff>
    </xdr:from>
    <xdr:to>
      <xdr:col>20</xdr:col>
      <xdr:colOff>699962</xdr:colOff>
      <xdr:row>82</xdr:row>
      <xdr:rowOff>58494</xdr:rowOff>
    </xdr:to>
    <xdr:pic>
      <xdr:nvPicPr>
        <xdr:cNvPr id="8" name="Picture 7" descr="cid:image009.jpg@01D69FF4.40341500"/>
        <xdr:cNvPicPr/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0977" y="12599582"/>
          <a:ext cx="3234055" cy="14141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19</xdr:col>
      <xdr:colOff>283537</xdr:colOff>
      <xdr:row>62</xdr:row>
      <xdr:rowOff>62023</xdr:rowOff>
    </xdr:from>
    <xdr:to>
      <xdr:col>21</xdr:col>
      <xdr:colOff>88605</xdr:colOff>
      <xdr:row>76</xdr:row>
      <xdr:rowOff>44301</xdr:rowOff>
    </xdr:to>
    <xdr:pic>
      <xdr:nvPicPr>
        <xdr:cNvPr id="9" name="Picture 8" descr="cid:image010.jpg@01D69FF4.40341500"/>
        <xdr:cNvPicPr/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4816" y="10650279"/>
          <a:ext cx="1745510" cy="23391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143982</xdr:colOff>
      <xdr:row>85</xdr:row>
      <xdr:rowOff>157274</xdr:rowOff>
    </xdr:from>
    <xdr:to>
      <xdr:col>13</xdr:col>
      <xdr:colOff>17333</xdr:colOff>
      <xdr:row>92</xdr:row>
      <xdr:rowOff>114963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50901" y="14422623"/>
          <a:ext cx="9797072" cy="112062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88</xdr:row>
      <xdr:rowOff>0</xdr:rowOff>
    </xdr:from>
    <xdr:to>
      <xdr:col>24</xdr:col>
      <xdr:colOff>361345</xdr:colOff>
      <xdr:row>109</xdr:row>
      <xdr:rowOff>6430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165669" y="14763750"/>
          <a:ext cx="6619048" cy="3495238"/>
        </a:xfrm>
        <a:prstGeom prst="rect">
          <a:avLst/>
        </a:prstGeom>
      </xdr:spPr>
    </xdr:pic>
    <xdr:clientData/>
  </xdr:twoCellAnchor>
  <xdr:twoCellAnchor editAs="oneCell">
    <xdr:from>
      <xdr:col>7</xdr:col>
      <xdr:colOff>564855</xdr:colOff>
      <xdr:row>107</xdr:row>
      <xdr:rowOff>11076</xdr:rowOff>
    </xdr:from>
    <xdr:to>
      <xdr:col>15</xdr:col>
      <xdr:colOff>360005</xdr:colOff>
      <xdr:row>127</xdr:row>
      <xdr:rowOff>136021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80814" y="17931367"/>
          <a:ext cx="6695238" cy="34476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799333</xdr:colOff>
      <xdr:row>154</xdr:row>
      <xdr:rowOff>62752</xdr:rowOff>
    </xdr:from>
    <xdr:to>
      <xdr:col>23</xdr:col>
      <xdr:colOff>5844</xdr:colOff>
      <xdr:row>168</xdr:row>
      <xdr:rowOff>38624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68804" y="28906693"/>
          <a:ext cx="4510030" cy="2172225"/>
        </a:xfrm>
        <a:prstGeom prst="rect">
          <a:avLst/>
        </a:prstGeom>
      </xdr:spPr>
    </xdr:pic>
    <xdr:clientData/>
  </xdr:twoCellAnchor>
  <xdr:twoCellAnchor editAs="oneCell">
    <xdr:from>
      <xdr:col>17</xdr:col>
      <xdr:colOff>387723</xdr:colOff>
      <xdr:row>2</xdr:row>
      <xdr:rowOff>134554</xdr:rowOff>
    </xdr:from>
    <xdr:to>
      <xdr:col>22</xdr:col>
      <xdr:colOff>71950</xdr:colOff>
      <xdr:row>10</xdr:row>
      <xdr:rowOff>141158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57194" y="515554"/>
          <a:ext cx="4334668" cy="25279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171</xdr:row>
      <xdr:rowOff>0</xdr:rowOff>
    </xdr:from>
    <xdr:to>
      <xdr:col>27</xdr:col>
      <xdr:colOff>2530</xdr:colOff>
      <xdr:row>192</xdr:row>
      <xdr:rowOff>134041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54735" y="31510941"/>
          <a:ext cx="6647619" cy="34285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601980</xdr:colOff>
      <xdr:row>111</xdr:row>
      <xdr:rowOff>53225</xdr:rowOff>
    </xdr:from>
    <xdr:to>
      <xdr:col>22</xdr:col>
      <xdr:colOff>387191</xdr:colOff>
      <xdr:row>117</xdr:row>
      <xdr:rowOff>178776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7700" y="20375765"/>
          <a:ext cx="5965031" cy="1222831"/>
        </a:xfrm>
        <a:prstGeom prst="rect">
          <a:avLst/>
        </a:prstGeom>
      </xdr:spPr>
    </xdr:pic>
    <xdr:clientData/>
  </xdr:twoCellAnchor>
  <xdr:twoCellAnchor editAs="oneCell">
    <xdr:from>
      <xdr:col>14</xdr:col>
      <xdr:colOff>544830</xdr:colOff>
      <xdr:row>135</xdr:row>
      <xdr:rowOff>115409</xdr:rowOff>
    </xdr:from>
    <xdr:to>
      <xdr:col>30</xdr:col>
      <xdr:colOff>132031</xdr:colOff>
      <xdr:row>152</xdr:row>
      <xdr:rowOff>113873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3030" y="24827069"/>
          <a:ext cx="9264601" cy="3107424"/>
        </a:xfrm>
        <a:prstGeom prst="rect">
          <a:avLst/>
        </a:prstGeom>
      </xdr:spPr>
    </xdr:pic>
    <xdr:clientData/>
  </xdr:twoCellAnchor>
  <xdr:twoCellAnchor editAs="oneCell">
    <xdr:from>
      <xdr:col>13</xdr:col>
      <xdr:colOff>403860</xdr:colOff>
      <xdr:row>152</xdr:row>
      <xdr:rowOff>17078</xdr:rowOff>
    </xdr:from>
    <xdr:to>
      <xdr:col>23</xdr:col>
      <xdr:colOff>84319</xdr:colOff>
      <xdr:row>164</xdr:row>
      <xdr:rowOff>87141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69580" y="27837698"/>
          <a:ext cx="6523219" cy="2264623"/>
        </a:xfrm>
        <a:prstGeom prst="rect">
          <a:avLst/>
        </a:prstGeom>
      </xdr:spPr>
    </xdr:pic>
    <xdr:clientData/>
  </xdr:twoCellAnchor>
  <xdr:twoCellAnchor editAs="oneCell">
    <xdr:from>
      <xdr:col>11</xdr:col>
      <xdr:colOff>815340</xdr:colOff>
      <xdr:row>123</xdr:row>
      <xdr:rowOff>177665</xdr:rowOff>
    </xdr:from>
    <xdr:to>
      <xdr:col>21</xdr:col>
      <xdr:colOff>329887</xdr:colOff>
      <xdr:row>134</xdr:row>
      <xdr:rowOff>31878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13320" y="22694765"/>
          <a:ext cx="5839147" cy="18658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26894</xdr:colOff>
      <xdr:row>169</xdr:row>
      <xdr:rowOff>53788</xdr:rowOff>
    </xdr:from>
    <xdr:to>
      <xdr:col>13</xdr:col>
      <xdr:colOff>373937</xdr:colOff>
      <xdr:row>185</xdr:row>
      <xdr:rowOff>163105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2659" y="5504329"/>
          <a:ext cx="5250737" cy="2834588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177</xdr:row>
      <xdr:rowOff>0</xdr:rowOff>
    </xdr:from>
    <xdr:to>
      <xdr:col>35</xdr:col>
      <xdr:colOff>263254</xdr:colOff>
      <xdr:row>200</xdr:row>
      <xdr:rowOff>39325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88971" y="6275294"/>
          <a:ext cx="5171429" cy="36476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346364</xdr:colOff>
      <xdr:row>188</xdr:row>
      <xdr:rowOff>69273</xdr:rowOff>
    </xdr:from>
    <xdr:to>
      <xdr:col>11</xdr:col>
      <xdr:colOff>39736</xdr:colOff>
      <xdr:row>200</xdr:row>
      <xdr:rowOff>90961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1841" y="6139296"/>
          <a:ext cx="3996940" cy="1961324"/>
        </a:xfrm>
        <a:prstGeom prst="rect">
          <a:avLst/>
        </a:prstGeom>
      </xdr:spPr>
    </xdr:pic>
    <xdr:clientData/>
  </xdr:twoCellAnchor>
  <xdr:twoCellAnchor editAs="oneCell">
    <xdr:from>
      <xdr:col>22</xdr:col>
      <xdr:colOff>368011</xdr:colOff>
      <xdr:row>183</xdr:row>
      <xdr:rowOff>108240</xdr:rowOff>
    </xdr:from>
    <xdr:to>
      <xdr:col>30</xdr:col>
      <xdr:colOff>169325</xdr:colOff>
      <xdr:row>203</xdr:row>
      <xdr:rowOff>156318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39517" y="5390285"/>
          <a:ext cx="6609524" cy="32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655320</xdr:colOff>
      <xdr:row>94</xdr:row>
      <xdr:rowOff>27274</xdr:rowOff>
    </xdr:from>
    <xdr:to>
      <xdr:col>11</xdr:col>
      <xdr:colOff>358140</xdr:colOff>
      <xdr:row>107</xdr:row>
      <xdr:rowOff>96685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5140" y="12318334"/>
          <a:ext cx="4434840" cy="22487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6.bin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.bin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2.bin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9.bin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13.bin"/><Relationship Id="rId4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1.bin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14.bin"/><Relationship Id="rId4" Type="http://schemas.openxmlformats.org/officeDocument/2006/relationships/drawing" Target="../drawings/drawing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customProperty" Target="../customProperty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5.bin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16.bin"/><Relationship Id="rId4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7.bin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9.bin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18.bin"/><Relationship Id="rId4" Type="http://schemas.openxmlformats.org/officeDocument/2006/relationships/drawing" Target="../drawings/drawing1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1.bin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19.bin"/><Relationship Id="rId4" Type="http://schemas.openxmlformats.org/officeDocument/2006/relationships/drawing" Target="../drawings/drawing1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3.bin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20.bin"/><Relationship Id="rId4" Type="http://schemas.openxmlformats.org/officeDocument/2006/relationships/drawing" Target="../drawings/drawing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5.bin"/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21.bin"/><Relationship Id="rId6" Type="http://schemas.openxmlformats.org/officeDocument/2006/relationships/comments" Target="../comments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7.bin"/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22.bin"/><Relationship Id="rId6" Type="http://schemas.openxmlformats.org/officeDocument/2006/relationships/comments" Target="../comments6.xml"/><Relationship Id="rId5" Type="http://schemas.openxmlformats.org/officeDocument/2006/relationships/vmlDrawing" Target="../drawings/vmlDrawing6.vml"/><Relationship Id="rId4" Type="http://schemas.openxmlformats.org/officeDocument/2006/relationships/drawing" Target="../drawings/drawing14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9.bin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23.bin"/><Relationship Id="rId4" Type="http://schemas.openxmlformats.org/officeDocument/2006/relationships/drawing" Target="../drawings/drawing15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1.bin"/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24.bin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3.bin"/><Relationship Id="rId2" Type="http://schemas.openxmlformats.org/officeDocument/2006/relationships/customProperty" Target="../customProperty52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customProperty" Target="../customProperty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3.bin"/><Relationship Id="rId4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0.199999999999999"/>
  <sheetData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P4387"/>
  <sheetViews>
    <sheetView zoomScale="89" zoomScaleNormal="89" workbookViewId="0">
      <pane xSplit="4" ySplit="8" topLeftCell="X625" activePane="bottomRight" state="frozen"/>
      <selection activeCell="G48" sqref="G48"/>
      <selection pane="topRight" activeCell="G48" sqref="G48"/>
      <selection pane="bottomLeft" activeCell="G48" sqref="G48"/>
      <selection pane="bottomRight" activeCell="D4" sqref="D4"/>
    </sheetView>
  </sheetViews>
  <sheetFormatPr defaultColWidth="11.7109375" defaultRowHeight="13.2" outlineLevelCol="1"/>
  <cols>
    <col min="1" max="1" width="12.140625" style="1313" customWidth="1"/>
    <col min="2" max="2" width="21.42578125" style="1313" customWidth="1" outlineLevel="1"/>
    <col min="3" max="3" width="54.140625" style="1316" customWidth="1"/>
    <col min="4" max="4" width="16" style="1316" customWidth="1" outlineLevel="1"/>
    <col min="5" max="5" width="1.7109375" style="1316" customWidth="1" outlineLevel="1"/>
    <col min="6" max="6" width="13.7109375" style="1316" customWidth="1" outlineLevel="1"/>
    <col min="7" max="7" width="2.42578125" style="1316" customWidth="1" outlineLevel="1"/>
    <col min="8" max="8" width="20.140625" style="1316" customWidth="1" outlineLevel="1"/>
    <col min="9" max="9" width="16.28515625" style="1316" customWidth="1" outlineLevel="1"/>
    <col min="10" max="10" width="16.42578125" style="1316" customWidth="1" outlineLevel="1"/>
    <col min="11" max="11" width="16.28515625" style="1316" customWidth="1" outlineLevel="1"/>
    <col min="12" max="12" width="15" style="1316" customWidth="1" outlineLevel="1"/>
    <col min="13" max="13" width="14.7109375" style="1316" customWidth="1" outlineLevel="1"/>
    <col min="14" max="14" width="14" style="1316" customWidth="1" outlineLevel="1"/>
    <col min="15" max="15" width="3" style="1316" customWidth="1"/>
    <col min="16" max="17" width="21.7109375" style="1316" customWidth="1"/>
    <col min="18" max="26" width="21.7109375" style="1316" bestFit="1" customWidth="1"/>
    <col min="27" max="27" width="21.7109375" style="1316" customWidth="1"/>
    <col min="28" max="28" width="24.42578125" style="1316" bestFit="1" customWidth="1"/>
    <col min="29" max="29" width="21.7109375" style="1316" customWidth="1"/>
    <col min="30" max="30" width="3" style="1316" customWidth="1"/>
    <col min="31" max="31" width="23.7109375" style="1316" customWidth="1" outlineLevel="1"/>
    <col min="32" max="33" width="12.7109375" style="1313" customWidth="1" outlineLevel="1"/>
    <col min="34" max="34" width="28.7109375" style="1759" bestFit="1" customWidth="1" outlineLevel="1"/>
    <col min="35" max="35" width="19.28515625" style="1759" bestFit="1" customWidth="1" outlineLevel="1"/>
    <col min="36" max="36" width="19.140625" style="1759" customWidth="1" outlineLevel="1"/>
    <col min="37" max="37" width="21.42578125" style="1759" customWidth="1" outlineLevel="1"/>
    <col min="38" max="38" width="22.42578125" style="1759" bestFit="1" customWidth="1" outlineLevel="1"/>
    <col min="39" max="39" width="17.42578125" style="1759" bestFit="1" customWidth="1" outlineLevel="1"/>
    <col min="40" max="40" width="19.140625" style="1759" bestFit="1" customWidth="1" outlineLevel="1"/>
    <col min="41" max="41" width="17.42578125" style="1759" customWidth="1" outlineLevel="1"/>
    <col min="42" max="42" width="0.7109375" style="1314" customWidth="1"/>
    <col min="43" max="43" width="19.7109375" style="1314" bestFit="1" customWidth="1" outlineLevel="1"/>
    <col min="44" max="44" width="27.7109375" style="1316" customWidth="1" outlineLevel="1"/>
    <col min="45" max="46" width="20" style="1316" bestFit="1" customWidth="1" outlineLevel="1"/>
    <col min="47" max="47" width="25.42578125" style="1316" customWidth="1" outlineLevel="1"/>
    <col min="48" max="48" width="20.42578125" style="1316" customWidth="1" outlineLevel="1"/>
    <col min="49" max="49" width="24.42578125" style="1316" customWidth="1" outlineLevel="1"/>
    <col min="50" max="50" width="19.140625" style="1316" bestFit="1" customWidth="1" outlineLevel="1"/>
    <col min="51" max="51" width="18" style="1316" customWidth="1" outlineLevel="1"/>
    <col min="52" max="52" width="34.7109375" style="1316" bestFit="1" customWidth="1"/>
    <col min="53" max="53" width="16.28515625" style="1316" bestFit="1" customWidth="1"/>
    <col min="54" max="54" width="11.7109375" style="1316"/>
    <col min="55" max="57" width="11.7109375" style="1316" hidden="1" customWidth="1" outlineLevel="1"/>
    <col min="58" max="58" width="13" style="1316" hidden="1" customWidth="1" outlineLevel="1"/>
    <col min="59" max="59" width="11.7109375" style="1316" hidden="1" customWidth="1" outlineLevel="1"/>
    <col min="60" max="60" width="12.7109375" style="1316" hidden="1" customWidth="1" outlineLevel="1"/>
    <col min="61" max="65" width="11.7109375" style="1316" hidden="1" customWidth="1" outlineLevel="1"/>
    <col min="66" max="66" width="13" style="1316" hidden="1" customWidth="1" outlineLevel="1"/>
    <col min="67" max="67" width="11.7109375" style="1316" hidden="1" customWidth="1" outlineLevel="1"/>
    <col min="68" max="68" width="12.7109375" style="1316" hidden="1" customWidth="1" outlineLevel="1"/>
    <col min="69" max="69" width="11.7109375" style="1316" hidden="1" customWidth="1" outlineLevel="1"/>
    <col min="70" max="70" width="11.7109375" style="1316" customWidth="1" collapsed="1"/>
    <col min="71" max="71" width="11.7109375" style="1312" customWidth="1"/>
    <col min="72" max="72" width="11.7109375" style="1316" customWidth="1"/>
    <col min="73" max="16384" width="11.7109375" style="1316"/>
  </cols>
  <sheetData>
    <row r="1" spans="1:71">
      <c r="A1" s="1309" t="s">
        <v>8</v>
      </c>
      <c r="B1" s="1309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1"/>
      <c r="P1" s="1312"/>
      <c r="Q1" s="1312"/>
      <c r="R1" s="1312"/>
      <c r="S1" s="1312"/>
      <c r="T1" s="1312"/>
      <c r="U1" s="1312"/>
      <c r="V1" s="1312"/>
      <c r="W1" s="1312"/>
      <c r="X1" s="1312"/>
      <c r="Y1" s="1312"/>
      <c r="Z1" s="1312"/>
      <c r="AA1" s="1312"/>
      <c r="AB1" s="1312"/>
      <c r="AC1" s="1312"/>
      <c r="AD1" s="1312"/>
      <c r="AE1" s="1312"/>
      <c r="AH1" s="1314" t="s">
        <v>158</v>
      </c>
      <c r="AI1" s="1315"/>
      <c r="AJ1" s="1314"/>
      <c r="AK1" s="1314"/>
      <c r="AL1" s="1314"/>
      <c r="AM1" s="1311"/>
      <c r="AN1" s="1316"/>
      <c r="AO1" s="1314"/>
    </row>
    <row r="2" spans="1:71">
      <c r="A2" s="1309" t="s">
        <v>943</v>
      </c>
      <c r="B2" s="1309"/>
      <c r="F2" s="1317" t="s">
        <v>944</v>
      </c>
      <c r="G2" s="1317"/>
      <c r="H2" s="1317"/>
      <c r="I2" s="1317"/>
      <c r="J2" s="1317"/>
      <c r="K2" s="1317"/>
      <c r="O2" s="1318"/>
      <c r="P2" s="1318"/>
      <c r="Q2" s="1318"/>
      <c r="R2" s="1318"/>
      <c r="S2" s="1318"/>
      <c r="T2" s="1318"/>
      <c r="U2" s="1318"/>
      <c r="V2" s="1318"/>
      <c r="W2" s="1318"/>
      <c r="X2" s="1318"/>
      <c r="Y2" s="1318"/>
      <c r="Z2" s="1318"/>
      <c r="AA2" s="1318"/>
      <c r="AB2" s="1318"/>
      <c r="AC2" s="1318"/>
      <c r="AD2" s="1318"/>
      <c r="AE2" s="1318"/>
      <c r="AH2" s="1314"/>
      <c r="AI2" s="1315"/>
      <c r="AJ2" s="1314"/>
      <c r="AK2" s="1314"/>
      <c r="AL2" s="1314"/>
      <c r="AM2" s="1314"/>
      <c r="AN2" s="1314"/>
      <c r="AO2" s="1314"/>
    </row>
    <row r="3" spans="1:71">
      <c r="A3" s="1319">
        <v>43983</v>
      </c>
      <c r="B3" s="1320"/>
      <c r="C3" s="1321" t="s">
        <v>945</v>
      </c>
      <c r="E3" s="1322"/>
      <c r="F3" s="1323" t="s">
        <v>946</v>
      </c>
      <c r="G3" s="1323"/>
      <c r="H3" s="1323"/>
      <c r="I3" s="1323"/>
      <c r="J3" s="1323"/>
      <c r="K3" s="1323"/>
      <c r="L3" s="1323"/>
      <c r="M3" s="1323"/>
      <c r="N3" s="1322"/>
      <c r="O3" s="1324"/>
      <c r="P3" s="1325"/>
      <c r="Q3" s="1325"/>
      <c r="R3" s="1325"/>
      <c r="S3" s="1325"/>
      <c r="T3" s="1325"/>
      <c r="U3" s="1325"/>
      <c r="V3" s="1325"/>
      <c r="W3" s="1325"/>
      <c r="X3" s="1325"/>
      <c r="Y3" s="1325"/>
      <c r="Z3" s="1325"/>
      <c r="AA3" s="1325"/>
      <c r="AB3" s="1325"/>
      <c r="AC3" s="1325"/>
      <c r="AD3" s="1325"/>
      <c r="AE3" s="1325"/>
      <c r="AH3" s="1314"/>
      <c r="AI3" s="1315"/>
      <c r="AJ3" s="1326"/>
      <c r="AK3" s="1314"/>
      <c r="AL3" s="1314"/>
      <c r="AM3" s="1315"/>
      <c r="AN3" s="1314"/>
      <c r="AO3" s="1314"/>
    </row>
    <row r="4" spans="1:71">
      <c r="A4" s="1320"/>
      <c r="B4" s="1320"/>
      <c r="C4" s="1327" t="s">
        <v>947</v>
      </c>
      <c r="E4" s="1322"/>
      <c r="F4" s="1322" t="s">
        <v>948</v>
      </c>
      <c r="G4" s="1322"/>
      <c r="H4" s="1322"/>
      <c r="I4" s="1322"/>
      <c r="J4" s="1322"/>
      <c r="K4" s="1322" t="s">
        <v>949</v>
      </c>
      <c r="L4" s="1322"/>
      <c r="M4" s="1322"/>
      <c r="N4" s="1322"/>
      <c r="O4" s="1324"/>
      <c r="P4" s="1325"/>
      <c r="Q4" s="1325"/>
      <c r="R4" s="1325"/>
      <c r="S4" s="1325"/>
      <c r="T4" s="1325"/>
      <c r="U4" s="1325"/>
      <c r="V4" s="1325"/>
      <c r="W4" s="1325"/>
      <c r="X4" s="1325"/>
      <c r="Y4" s="1325"/>
      <c r="Z4" s="1325"/>
      <c r="AA4" s="1325"/>
      <c r="AB4" s="1325"/>
      <c r="AC4" s="1325"/>
      <c r="AD4" s="1325"/>
      <c r="AE4" s="1325"/>
      <c r="AH4" s="1314"/>
      <c r="AI4" s="1315">
        <v>0</v>
      </c>
      <c r="AJ4" s="1315">
        <v>0</v>
      </c>
      <c r="AK4" s="1314"/>
      <c r="AL4" s="1314"/>
      <c r="AM4" s="1314"/>
      <c r="AN4" s="1314"/>
      <c r="AO4" s="1314"/>
      <c r="AS4" s="1315">
        <v>0</v>
      </c>
      <c r="AT4" s="1315">
        <v>0</v>
      </c>
      <c r="AU4" s="1328" t="s">
        <v>950</v>
      </c>
    </row>
    <row r="5" spans="1:71">
      <c r="A5" s="1329" t="s">
        <v>23</v>
      </c>
      <c r="B5" s="1329"/>
      <c r="C5" s="1329" t="s">
        <v>24</v>
      </c>
      <c r="E5" s="1329"/>
      <c r="F5" s="1329"/>
      <c r="G5" s="1329"/>
      <c r="H5" s="1329"/>
      <c r="I5" s="1329"/>
      <c r="J5" s="1329"/>
      <c r="K5" s="1329"/>
      <c r="L5" s="1329"/>
      <c r="M5" s="1329"/>
      <c r="N5" s="1329"/>
      <c r="O5" s="1329"/>
      <c r="P5" s="1329" t="s">
        <v>23</v>
      </c>
      <c r="Q5" s="1329" t="s">
        <v>23</v>
      </c>
      <c r="R5" s="1329" t="s">
        <v>23</v>
      </c>
      <c r="S5" s="1329" t="s">
        <v>23</v>
      </c>
      <c r="T5" s="1329" t="s">
        <v>23</v>
      </c>
      <c r="U5" s="1329" t="s">
        <v>23</v>
      </c>
      <c r="V5" s="1329" t="s">
        <v>23</v>
      </c>
      <c r="W5" s="1329" t="s">
        <v>23</v>
      </c>
      <c r="X5" s="1329" t="s">
        <v>23</v>
      </c>
      <c r="Y5" s="1329" t="s">
        <v>23</v>
      </c>
      <c r="Z5" s="1329" t="s">
        <v>23</v>
      </c>
      <c r="AA5" s="1329" t="s">
        <v>23</v>
      </c>
      <c r="AB5" s="1329" t="s">
        <v>23</v>
      </c>
      <c r="AC5" s="1320" t="s">
        <v>951</v>
      </c>
      <c r="AD5" s="1329"/>
      <c r="AE5" s="1329" t="s">
        <v>952</v>
      </c>
      <c r="AF5" s="1329" t="s">
        <v>23</v>
      </c>
      <c r="AG5" s="1329" t="s">
        <v>23</v>
      </c>
      <c r="AH5" s="1329" t="s">
        <v>939</v>
      </c>
      <c r="AI5" s="1329" t="s">
        <v>141</v>
      </c>
      <c r="AJ5" s="1329" t="s">
        <v>26</v>
      </c>
      <c r="AK5" s="1329" t="s">
        <v>31</v>
      </c>
      <c r="AL5" s="1329" t="s">
        <v>953</v>
      </c>
      <c r="AM5" s="1329" t="s">
        <v>782</v>
      </c>
      <c r="AN5" s="1329" t="s">
        <v>81</v>
      </c>
      <c r="AO5" s="1329" t="s">
        <v>954</v>
      </c>
      <c r="AP5" s="1329"/>
    </row>
    <row r="6" spans="1:71" ht="13.8" thickBot="1">
      <c r="A6" s="1329"/>
      <c r="B6" s="1329"/>
      <c r="C6" s="1329"/>
      <c r="D6" s="1329"/>
      <c r="E6" s="1329"/>
      <c r="F6" s="1329"/>
      <c r="G6" s="1329"/>
      <c r="H6" s="1329"/>
      <c r="I6" s="1329"/>
      <c r="J6" s="1329"/>
      <c r="K6" s="1329"/>
      <c r="L6" s="1329"/>
      <c r="M6" s="1329"/>
      <c r="N6" s="1329"/>
      <c r="O6" s="1329"/>
      <c r="P6" s="1329"/>
      <c r="Q6" s="1329"/>
      <c r="R6" s="1329"/>
      <c r="S6" s="1329"/>
      <c r="T6" s="1329"/>
      <c r="U6" s="1329"/>
      <c r="V6" s="1329"/>
      <c r="W6" s="1329"/>
      <c r="X6" s="1329"/>
      <c r="Y6" s="1329"/>
      <c r="Z6" s="1329"/>
      <c r="AA6" s="1329"/>
      <c r="AB6" s="1329"/>
      <c r="AC6" s="1320" t="s">
        <v>955</v>
      </c>
      <c r="AD6" s="1329"/>
      <c r="AE6" s="1329"/>
      <c r="AF6" s="1329"/>
      <c r="AG6" s="1329"/>
      <c r="AH6" s="1951" t="s">
        <v>956</v>
      </c>
      <c r="AI6" s="1951"/>
      <c r="AJ6" s="1951"/>
      <c r="AK6" s="1951"/>
      <c r="AL6" s="1951"/>
      <c r="AM6" s="1951"/>
      <c r="AN6" s="1951"/>
      <c r="AO6" s="1951"/>
      <c r="AP6" s="1330"/>
      <c r="AQ6" s="1952" t="s">
        <v>957</v>
      </c>
      <c r="AR6" s="1952"/>
      <c r="AS6" s="1952"/>
      <c r="AT6" s="1952"/>
      <c r="AU6" s="1952"/>
      <c r="AV6" s="1952"/>
      <c r="AW6" s="1952"/>
      <c r="AX6" s="1952"/>
      <c r="AY6" s="1952"/>
      <c r="BC6" s="1331" t="s">
        <v>958</v>
      </c>
      <c r="BD6" s="1331"/>
      <c r="BE6" s="1331"/>
      <c r="BF6" s="1331"/>
      <c r="BG6" s="1331"/>
      <c r="BH6" s="1331"/>
      <c r="BI6" s="1331"/>
      <c r="BK6" s="1331" t="s">
        <v>959</v>
      </c>
      <c r="BL6" s="1331"/>
      <c r="BM6" s="1331"/>
      <c r="BN6" s="1331"/>
      <c r="BO6" s="1331"/>
      <c r="BP6" s="1331"/>
      <c r="BQ6" s="1331"/>
    </row>
    <row r="7" spans="1:71" ht="16.5" customHeight="1" thickBot="1">
      <c r="A7" s="1332" t="str">
        <f>IF((ROUND(AE1561-SUM(AH1561,AL1561,AO1561),0))=0,"OK","ERROR")</f>
        <v>OK</v>
      </c>
      <c r="B7" s="1333"/>
      <c r="C7" s="1334" t="s">
        <v>960</v>
      </c>
      <c r="F7" s="1334"/>
      <c r="H7" s="1335" t="s">
        <v>961</v>
      </c>
      <c r="I7" s="1335" t="s">
        <v>962</v>
      </c>
      <c r="J7" s="1335" t="s">
        <v>963</v>
      </c>
      <c r="K7" s="1335" t="s">
        <v>964</v>
      </c>
      <c r="L7" s="1335" t="s">
        <v>965</v>
      </c>
      <c r="M7" s="1335" t="s">
        <v>965</v>
      </c>
      <c r="N7" s="1335" t="s">
        <v>965</v>
      </c>
      <c r="O7" s="1325"/>
      <c r="P7" s="1325"/>
      <c r="Q7" s="1325"/>
      <c r="R7" s="1325"/>
      <c r="S7" s="1325"/>
      <c r="T7" s="1325"/>
      <c r="U7" s="1325"/>
      <c r="V7" s="1325"/>
      <c r="W7" s="1325"/>
      <c r="X7" s="1325"/>
      <c r="Y7" s="1325"/>
      <c r="Z7" s="1325"/>
      <c r="AA7" s="1325"/>
      <c r="AB7" s="1325"/>
      <c r="AC7" s="1320" t="s">
        <v>966</v>
      </c>
      <c r="AD7" s="1325"/>
      <c r="AE7" s="1325"/>
      <c r="AF7" s="1336" t="s">
        <v>967</v>
      </c>
      <c r="AG7" s="1336" t="s">
        <v>968</v>
      </c>
      <c r="AH7" s="1315"/>
      <c r="AI7" s="1953" t="s">
        <v>969</v>
      </c>
      <c r="AJ7" s="1954"/>
      <c r="AK7" s="1954"/>
      <c r="AL7" s="1955"/>
      <c r="AM7" s="1956" t="s">
        <v>970</v>
      </c>
      <c r="AN7" s="1957"/>
      <c r="AO7" s="1958"/>
      <c r="AP7" s="1337"/>
      <c r="AR7" s="1315"/>
      <c r="AS7" s="1338" t="s">
        <v>969</v>
      </c>
      <c r="AT7" s="1339"/>
      <c r="AU7" s="1340"/>
      <c r="AV7" s="1315"/>
      <c r="AW7" s="1959" t="s">
        <v>970</v>
      </c>
      <c r="AX7" s="1960"/>
      <c r="AY7" s="1961"/>
      <c r="BC7" s="1334" t="s">
        <v>961</v>
      </c>
      <c r="BD7" s="1334" t="s">
        <v>962</v>
      </c>
      <c r="BE7" s="1334" t="s">
        <v>963</v>
      </c>
      <c r="BF7" s="1334" t="s">
        <v>964</v>
      </c>
      <c r="BG7" s="1334" t="s">
        <v>965</v>
      </c>
      <c r="BH7" s="1334" t="s">
        <v>965</v>
      </c>
      <c r="BI7" s="1334" t="s">
        <v>965</v>
      </c>
      <c r="BK7" s="1334" t="s">
        <v>961</v>
      </c>
      <c r="BL7" s="1334" t="s">
        <v>962</v>
      </c>
      <c r="BM7" s="1334" t="s">
        <v>963</v>
      </c>
      <c r="BN7" s="1334" t="s">
        <v>964</v>
      </c>
      <c r="BO7" s="1334" t="s">
        <v>965</v>
      </c>
      <c r="BP7" s="1334" t="s">
        <v>965</v>
      </c>
      <c r="BQ7" s="1334" t="s">
        <v>965</v>
      </c>
    </row>
    <row r="8" spans="1:71" ht="37.950000000000003" customHeight="1" thickBot="1">
      <c r="A8" s="1341" t="s">
        <v>725</v>
      </c>
      <c r="B8" s="1342" t="s">
        <v>971</v>
      </c>
      <c r="C8" s="1343" t="s">
        <v>724</v>
      </c>
      <c r="D8" s="1344" t="s">
        <v>972</v>
      </c>
      <c r="E8" s="1344"/>
      <c r="F8" s="1345" t="s">
        <v>973</v>
      </c>
      <c r="G8" s="1344"/>
      <c r="H8" s="1345" t="s">
        <v>974</v>
      </c>
      <c r="I8" s="1345" t="s">
        <v>975</v>
      </c>
      <c r="J8" s="1345" t="s">
        <v>976</v>
      </c>
      <c r="K8" s="1345" t="s">
        <v>977</v>
      </c>
      <c r="L8" s="1345" t="s">
        <v>978</v>
      </c>
      <c r="M8" s="1345" t="s">
        <v>979</v>
      </c>
      <c r="N8" s="1345" t="s">
        <v>970</v>
      </c>
      <c r="O8" s="1346"/>
      <c r="P8" s="1346">
        <v>43617</v>
      </c>
      <c r="Q8" s="1346">
        <v>43647</v>
      </c>
      <c r="R8" s="1346">
        <v>43678</v>
      </c>
      <c r="S8" s="1346">
        <v>43709</v>
      </c>
      <c r="T8" s="1346">
        <v>43739</v>
      </c>
      <c r="U8" s="1346">
        <v>43770</v>
      </c>
      <c r="V8" s="1346">
        <v>43800</v>
      </c>
      <c r="W8" s="1346">
        <v>43831</v>
      </c>
      <c r="X8" s="1346">
        <v>43862</v>
      </c>
      <c r="Y8" s="1346">
        <v>43891</v>
      </c>
      <c r="Z8" s="1346">
        <v>43922</v>
      </c>
      <c r="AA8" s="1346">
        <v>43952</v>
      </c>
      <c r="AB8" s="1346">
        <v>43983</v>
      </c>
      <c r="AC8" s="1346"/>
      <c r="AD8" s="1346"/>
      <c r="AE8" s="1346" t="s">
        <v>980</v>
      </c>
      <c r="AF8" s="1347" t="s">
        <v>726</v>
      </c>
      <c r="AG8" s="1347" t="s">
        <v>726</v>
      </c>
      <c r="AH8" s="1348" t="s">
        <v>974</v>
      </c>
      <c r="AI8" s="1349" t="s">
        <v>981</v>
      </c>
      <c r="AJ8" s="1349" t="s">
        <v>982</v>
      </c>
      <c r="AK8" s="1349" t="s">
        <v>983</v>
      </c>
      <c r="AL8" s="1349" t="s">
        <v>984</v>
      </c>
      <c r="AM8" s="1349" t="s">
        <v>978</v>
      </c>
      <c r="AN8" s="1349" t="s">
        <v>979</v>
      </c>
      <c r="AO8" s="1350" t="s">
        <v>985</v>
      </c>
      <c r="AP8" s="1351"/>
      <c r="AQ8" s="1348" t="s">
        <v>986</v>
      </c>
      <c r="AR8" s="1349" t="s">
        <v>974</v>
      </c>
      <c r="AS8" s="1349" t="s">
        <v>981</v>
      </c>
      <c r="AT8" s="1349" t="s">
        <v>982</v>
      </c>
      <c r="AU8" s="1352" t="s">
        <v>983</v>
      </c>
      <c r="AV8" s="1353" t="s">
        <v>984</v>
      </c>
      <c r="AW8" s="1354" t="s">
        <v>978</v>
      </c>
      <c r="AX8" s="1352" t="s">
        <v>979</v>
      </c>
      <c r="AY8" s="1355" t="s">
        <v>985</v>
      </c>
      <c r="AZ8" s="1356" t="s">
        <v>987</v>
      </c>
      <c r="BC8" s="1345" t="s">
        <v>974</v>
      </c>
      <c r="BD8" s="1345" t="s">
        <v>975</v>
      </c>
      <c r="BE8" s="1345" t="s">
        <v>976</v>
      </c>
      <c r="BF8" s="1345" t="s">
        <v>977</v>
      </c>
      <c r="BG8" s="1345" t="s">
        <v>978</v>
      </c>
      <c r="BH8" s="1345" t="s">
        <v>979</v>
      </c>
      <c r="BI8" s="1345" t="s">
        <v>970</v>
      </c>
      <c r="BK8" s="1345" t="s">
        <v>974</v>
      </c>
      <c r="BL8" s="1345" t="s">
        <v>975</v>
      </c>
      <c r="BM8" s="1345" t="s">
        <v>976</v>
      </c>
      <c r="BN8" s="1345" t="s">
        <v>977</v>
      </c>
      <c r="BO8" s="1345" t="s">
        <v>978</v>
      </c>
      <c r="BP8" s="1345" t="s">
        <v>979</v>
      </c>
      <c r="BQ8" s="1345" t="s">
        <v>970</v>
      </c>
    </row>
    <row r="9" spans="1:71" s="1374" customFormat="1" ht="12" customHeight="1">
      <c r="A9" s="1357">
        <v>10100501</v>
      </c>
      <c r="B9" s="1358" t="str">
        <f t="shared" ref="B9:B87" si="0">TEXT(A9,"##")</f>
        <v>10100501</v>
      </c>
      <c r="C9" s="1359" t="s">
        <v>988</v>
      </c>
      <c r="D9" s="1360" t="str">
        <f t="shared" ref="D9:D78" si="1">IF(CONCATENATE(H9,I9,J9,K9,N9)= "ERBGRB","CRB",CONCATENATE(H9,I9,J9,K9,N9))</f>
        <v>ERB</v>
      </c>
      <c r="E9" s="1360"/>
      <c r="F9" s="1359"/>
      <c r="G9" s="1360"/>
      <c r="H9" s="1361" t="str">
        <f t="shared" ref="H9:K24" si="2">IF(VALUE(AH9),H$7,IF(ISBLANK(AH9),"",H$7))</f>
        <v/>
      </c>
      <c r="I9" s="1361" t="str">
        <f t="shared" si="2"/>
        <v>ERB</v>
      </c>
      <c r="J9" s="1361" t="str">
        <f t="shared" si="2"/>
        <v/>
      </c>
      <c r="K9" s="1361" t="str">
        <f t="shared" si="2"/>
        <v/>
      </c>
      <c r="L9" s="1361" t="str">
        <f t="shared" ref="L9:M24" si="3">IF(VALUE(AM9),"W/C",IF(ISBLANK(AM9),"NO","W/C"))</f>
        <v>NO</v>
      </c>
      <c r="M9" s="1361" t="str">
        <f t="shared" si="3"/>
        <v>NO</v>
      </c>
      <c r="N9" s="1361" t="str">
        <f t="shared" ref="N9:N66" si="4">IF(OR(CONCATENATE(L9,M9)="NOW/C",CONCATENATE(L9,M9)="W/CNO"),"W/C","")</f>
        <v/>
      </c>
      <c r="O9" s="1362"/>
      <c r="P9" s="1363">
        <v>10121182720.870001</v>
      </c>
      <c r="Q9" s="1363">
        <v>10140787140.67</v>
      </c>
      <c r="R9" s="1363">
        <v>10156594028.530001</v>
      </c>
      <c r="S9" s="1363">
        <v>10179820170.6</v>
      </c>
      <c r="T9" s="1363">
        <v>10181873956.719999</v>
      </c>
      <c r="U9" s="1363">
        <v>10195429390.25</v>
      </c>
      <c r="V9" s="1363">
        <v>9903091475.6499996</v>
      </c>
      <c r="W9" s="1363">
        <v>9865306469.6000004</v>
      </c>
      <c r="X9" s="1363">
        <v>9884314489.2099991</v>
      </c>
      <c r="Y9" s="1363">
        <v>9942116544.6299992</v>
      </c>
      <c r="Z9" s="1363">
        <v>9970933089.4500008</v>
      </c>
      <c r="AA9" s="1363">
        <v>9981763174</v>
      </c>
      <c r="AB9" s="1363">
        <v>10015047860.200001</v>
      </c>
      <c r="AC9" s="1363"/>
      <c r="AD9" s="1363"/>
      <c r="AE9" s="1363">
        <f>(P9+AB9+SUM(Q9:AA9)*2)/24</f>
        <v>10039178768.320417</v>
      </c>
      <c r="AF9" s="1364">
        <v>4</v>
      </c>
      <c r="AG9" s="1364"/>
      <c r="AH9" s="1365"/>
      <c r="AI9" s="1365">
        <f>AE9</f>
        <v>10039178768.320417</v>
      </c>
      <c r="AJ9" s="1365"/>
      <c r="AK9" s="1366"/>
      <c r="AL9" s="1365">
        <f>SUM(AI9:AK9)</f>
        <v>10039178768.320417</v>
      </c>
      <c r="AM9" s="1367"/>
      <c r="AN9" s="1365"/>
      <c r="AO9" s="1368">
        <f>AM9+AN9</f>
        <v>0</v>
      </c>
      <c r="AP9" s="1369"/>
      <c r="AQ9" s="1370">
        <f t="shared" ref="AQ9:AQ82" si="5">AB9</f>
        <v>10015047860.200001</v>
      </c>
      <c r="AR9" s="1365"/>
      <c r="AS9" s="1365">
        <f>AQ9</f>
        <v>10015047860.200001</v>
      </c>
      <c r="AT9" s="1365"/>
      <c r="AU9" s="1365"/>
      <c r="AV9" s="1371">
        <f>SUM(AS9:AU9)</f>
        <v>10015047860.200001</v>
      </c>
      <c r="AW9" s="1365"/>
      <c r="AX9" s="1365"/>
      <c r="AY9" s="1367">
        <f>AW9+AX9</f>
        <v>0</v>
      </c>
      <c r="AZ9" s="1372"/>
      <c r="BA9" s="1373">
        <f>AQ9-AV9-AY9</f>
        <v>0</v>
      </c>
      <c r="BC9" s="1361" t="str">
        <f t="shared" ref="BC9:BF24" si="6">IF(VALUE(AR9),BC$7,IF(ISBLANK(AR9),"",BC$7))</f>
        <v/>
      </c>
      <c r="BD9" s="1361" t="str">
        <f t="shared" si="6"/>
        <v>ERB</v>
      </c>
      <c r="BE9" s="1361" t="str">
        <f t="shared" si="6"/>
        <v/>
      </c>
      <c r="BF9" s="1361" t="str">
        <f t="shared" si="6"/>
        <v/>
      </c>
      <c r="BG9" s="1361" t="str">
        <f t="shared" ref="BG9:BH87" si="7">IF(VALUE(AW9),"W/C",IF(ISBLANK(AW9),"NO","W/C"))</f>
        <v>NO</v>
      </c>
      <c r="BH9" s="1361" t="str">
        <f t="shared" si="7"/>
        <v>NO</v>
      </c>
      <c r="BI9" s="1361" t="str">
        <f t="shared" ref="BI9:BI87" si="8">IF(OR(CONCATENATE(BG9,BH9)="NOW/C",CONCATENATE(BG9,BH9)="W/CNO"),"W/C","")</f>
        <v/>
      </c>
      <c r="BK9" s="1361" t="b">
        <f t="shared" ref="BK9:BQ13" si="9">BC9=H9</f>
        <v>1</v>
      </c>
      <c r="BL9" s="1361" t="b">
        <f t="shared" si="9"/>
        <v>1</v>
      </c>
      <c r="BM9" s="1361" t="b">
        <f t="shared" si="9"/>
        <v>1</v>
      </c>
      <c r="BN9" s="1361" t="b">
        <f t="shared" si="9"/>
        <v>1</v>
      </c>
      <c r="BO9" s="1361" t="b">
        <f t="shared" si="9"/>
        <v>1</v>
      </c>
      <c r="BP9" s="1361" t="b">
        <f t="shared" si="9"/>
        <v>1</v>
      </c>
      <c r="BQ9" s="1361" t="b">
        <f t="shared" si="9"/>
        <v>1</v>
      </c>
      <c r="BS9" s="1375"/>
    </row>
    <row r="10" spans="1:71" s="1374" customFormat="1" ht="12" customHeight="1">
      <c r="A10" s="1357">
        <v>10100502</v>
      </c>
      <c r="B10" s="1358" t="str">
        <f t="shared" si="0"/>
        <v>10100502</v>
      </c>
      <c r="C10" s="1359" t="s">
        <v>989</v>
      </c>
      <c r="D10" s="1360" t="str">
        <f t="shared" si="1"/>
        <v>GRB</v>
      </c>
      <c r="E10" s="1360"/>
      <c r="F10" s="1359"/>
      <c r="G10" s="1360"/>
      <c r="H10" s="1361" t="str">
        <f t="shared" si="2"/>
        <v/>
      </c>
      <c r="I10" s="1361" t="str">
        <f t="shared" si="2"/>
        <v/>
      </c>
      <c r="J10" s="1361" t="str">
        <f t="shared" si="2"/>
        <v>GRB</v>
      </c>
      <c r="K10" s="1361" t="str">
        <f t="shared" si="2"/>
        <v/>
      </c>
      <c r="L10" s="1361" t="str">
        <f t="shared" si="3"/>
        <v>NO</v>
      </c>
      <c r="M10" s="1361" t="str">
        <f t="shared" si="3"/>
        <v>NO</v>
      </c>
      <c r="N10" s="1361" t="str">
        <f t="shared" si="4"/>
        <v/>
      </c>
      <c r="O10" s="1362"/>
      <c r="P10" s="1363">
        <v>4004094522.0700002</v>
      </c>
      <c r="Q10" s="1363">
        <v>4022248771.9899998</v>
      </c>
      <c r="R10" s="1363">
        <v>4042472458.5100002</v>
      </c>
      <c r="S10" s="1363">
        <v>4063015919.0100002</v>
      </c>
      <c r="T10" s="1363">
        <v>4091882551.2399998</v>
      </c>
      <c r="U10" s="1363">
        <v>4114021398.1300001</v>
      </c>
      <c r="V10" s="1363">
        <v>4136769103.2800002</v>
      </c>
      <c r="W10" s="1363">
        <v>4155083934.0999999</v>
      </c>
      <c r="X10" s="1363">
        <v>4174505091.3400002</v>
      </c>
      <c r="Y10" s="1363">
        <v>4207466808.8000002</v>
      </c>
      <c r="Z10" s="1363">
        <v>4223545385.3299999</v>
      </c>
      <c r="AA10" s="1363">
        <v>4241892523.3899999</v>
      </c>
      <c r="AB10" s="1363">
        <v>4268584665.71</v>
      </c>
      <c r="AC10" s="1363"/>
      <c r="AD10" s="1363"/>
      <c r="AE10" s="1363">
        <f t="shared" ref="AE10:AE82" si="10">(P10+AB10+SUM(Q10:AA10)*2)/24</f>
        <v>4134103628.2508335</v>
      </c>
      <c r="AF10" s="1376"/>
      <c r="AG10" s="1376">
        <v>1</v>
      </c>
      <c r="AH10" s="1365"/>
      <c r="AI10" s="1365"/>
      <c r="AJ10" s="1365">
        <f>AE10</f>
        <v>4134103628.2508335</v>
      </c>
      <c r="AK10" s="1366"/>
      <c r="AL10" s="1365">
        <f t="shared" ref="AL10:AL89" si="11">SUM(AI10:AK10)</f>
        <v>4134103628.2508335</v>
      </c>
      <c r="AM10" s="1367"/>
      <c r="AN10" s="1365"/>
      <c r="AO10" s="1368">
        <f t="shared" ref="AO10:AO89" si="12">AM10+AN10</f>
        <v>0</v>
      </c>
      <c r="AP10" s="1369"/>
      <c r="AQ10" s="1370">
        <f t="shared" si="5"/>
        <v>4268584665.71</v>
      </c>
      <c r="AR10" s="1365"/>
      <c r="AS10" s="1365"/>
      <c r="AT10" s="1365">
        <f>AQ10</f>
        <v>4268584665.71</v>
      </c>
      <c r="AU10" s="1365"/>
      <c r="AV10" s="1371">
        <f t="shared" ref="AV10:AV89" si="13">SUM(AS10:AU10)</f>
        <v>4268584665.71</v>
      </c>
      <c r="AW10" s="1365"/>
      <c r="AX10" s="1365"/>
      <c r="AY10" s="1367">
        <f t="shared" ref="AY10:AY89" si="14">AW10+AX10</f>
        <v>0</v>
      </c>
      <c r="AZ10" s="1372"/>
      <c r="BA10" s="1373">
        <f t="shared" ref="BA10:BA88" si="15">AQ10-AV10-AY10</f>
        <v>0</v>
      </c>
      <c r="BC10" s="1361" t="str">
        <f t="shared" si="6"/>
        <v/>
      </c>
      <c r="BD10" s="1361" t="str">
        <f t="shared" si="6"/>
        <v/>
      </c>
      <c r="BE10" s="1361" t="str">
        <f t="shared" si="6"/>
        <v>GRB</v>
      </c>
      <c r="BF10" s="1361" t="str">
        <f t="shared" si="6"/>
        <v/>
      </c>
      <c r="BG10" s="1361" t="str">
        <f t="shared" si="7"/>
        <v>NO</v>
      </c>
      <c r="BH10" s="1361" t="str">
        <f t="shared" si="7"/>
        <v>NO</v>
      </c>
      <c r="BI10" s="1361" t="str">
        <f t="shared" si="8"/>
        <v/>
      </c>
      <c r="BK10" s="1361" t="b">
        <f t="shared" si="9"/>
        <v>1</v>
      </c>
      <c r="BL10" s="1361" t="b">
        <f t="shared" si="9"/>
        <v>1</v>
      </c>
      <c r="BM10" s="1361" t="b">
        <f t="shared" si="9"/>
        <v>1</v>
      </c>
      <c r="BN10" s="1361" t="b">
        <f t="shared" si="9"/>
        <v>1</v>
      </c>
      <c r="BO10" s="1361" t="b">
        <f t="shared" si="9"/>
        <v>1</v>
      </c>
      <c r="BP10" s="1361" t="b">
        <f t="shared" si="9"/>
        <v>1</v>
      </c>
      <c r="BQ10" s="1361" t="b">
        <f t="shared" si="9"/>
        <v>1</v>
      </c>
      <c r="BS10" s="1375"/>
    </row>
    <row r="11" spans="1:71" s="1374" customFormat="1" ht="12" customHeight="1">
      <c r="A11" s="1357">
        <v>10100503</v>
      </c>
      <c r="B11" s="1358" t="str">
        <f t="shared" si="0"/>
        <v>10100503</v>
      </c>
      <c r="C11" s="1359" t="s">
        <v>990</v>
      </c>
      <c r="D11" s="1360" t="str">
        <f t="shared" si="1"/>
        <v>CRB</v>
      </c>
      <c r="E11" s="1360"/>
      <c r="F11" s="1359"/>
      <c r="G11" s="1360"/>
      <c r="H11" s="1361" t="str">
        <f t="shared" si="2"/>
        <v/>
      </c>
      <c r="I11" s="1361" t="str">
        <f t="shared" si="2"/>
        <v>ERB</v>
      </c>
      <c r="J11" s="1361" t="str">
        <f t="shared" si="2"/>
        <v>GRB</v>
      </c>
      <c r="K11" s="1361" t="str">
        <f t="shared" si="2"/>
        <v/>
      </c>
      <c r="L11" s="1361" t="str">
        <f t="shared" si="3"/>
        <v>NO</v>
      </c>
      <c r="M11" s="1361" t="str">
        <f t="shared" si="3"/>
        <v>NO</v>
      </c>
      <c r="N11" s="1361" t="str">
        <f t="shared" si="4"/>
        <v/>
      </c>
      <c r="O11" s="1362"/>
      <c r="P11" s="1363">
        <v>975056196.30999994</v>
      </c>
      <c r="Q11" s="1363">
        <v>974912479.5</v>
      </c>
      <c r="R11" s="1363">
        <v>975539521.23000002</v>
      </c>
      <c r="S11" s="1363">
        <v>975375976.15999997</v>
      </c>
      <c r="T11" s="1363">
        <v>991921950.91999996</v>
      </c>
      <c r="U11" s="1363">
        <v>1002279549.21</v>
      </c>
      <c r="V11" s="1363">
        <v>1030243014.02</v>
      </c>
      <c r="W11" s="1363">
        <v>1035662960.13</v>
      </c>
      <c r="X11" s="1363">
        <v>1032734464</v>
      </c>
      <c r="Y11" s="1363">
        <v>1042229878.51</v>
      </c>
      <c r="Z11" s="1363">
        <v>1030392008.26</v>
      </c>
      <c r="AA11" s="1363">
        <v>1030513972.75</v>
      </c>
      <c r="AB11" s="1363">
        <v>1033113097.23</v>
      </c>
      <c r="AC11" s="1363"/>
      <c r="AD11" s="1363"/>
      <c r="AE11" s="1363">
        <f>(P11+AB11+SUM(Q11:AA11)*2)/24</f>
        <v>1010490868.455</v>
      </c>
      <c r="AF11" s="1376">
        <v>5</v>
      </c>
      <c r="AG11" s="1377" t="s">
        <v>991</v>
      </c>
      <c r="AH11" s="1365"/>
      <c r="AI11" s="1365">
        <f>AE11*C1572</f>
        <v>670460691.2198925</v>
      </c>
      <c r="AJ11" s="1365">
        <f>AE11*C1573</f>
        <v>340030177.23510754</v>
      </c>
      <c r="AK11" s="1366"/>
      <c r="AL11" s="1365">
        <f t="shared" si="11"/>
        <v>1010490868.455</v>
      </c>
      <c r="AM11" s="1367"/>
      <c r="AN11" s="1365"/>
      <c r="AO11" s="1368">
        <f t="shared" si="12"/>
        <v>0</v>
      </c>
      <c r="AP11" s="1369"/>
      <c r="AQ11" s="1370">
        <f t="shared" si="5"/>
        <v>1033113097.23</v>
      </c>
      <c r="AR11" s="1365"/>
      <c r="AS11" s="1365">
        <f>AQ11*C1572</f>
        <v>685470540.01210499</v>
      </c>
      <c r="AT11" s="1365">
        <f>AQ11*C1573</f>
        <v>347642557.21789503</v>
      </c>
      <c r="AU11" s="1365"/>
      <c r="AV11" s="1371">
        <f t="shared" si="13"/>
        <v>1033113097.23</v>
      </c>
      <c r="AW11" s="1365"/>
      <c r="AX11" s="1365"/>
      <c r="AY11" s="1367">
        <f t="shared" si="14"/>
        <v>0</v>
      </c>
      <c r="AZ11" s="1372"/>
      <c r="BA11" s="1373">
        <f t="shared" si="15"/>
        <v>0</v>
      </c>
      <c r="BC11" s="1361" t="str">
        <f t="shared" si="6"/>
        <v/>
      </c>
      <c r="BD11" s="1361" t="str">
        <f t="shared" si="6"/>
        <v>ERB</v>
      </c>
      <c r="BE11" s="1361" t="str">
        <f t="shared" si="6"/>
        <v>GRB</v>
      </c>
      <c r="BF11" s="1361" t="str">
        <f t="shared" si="6"/>
        <v/>
      </c>
      <c r="BG11" s="1361" t="str">
        <f t="shared" si="7"/>
        <v>NO</v>
      </c>
      <c r="BH11" s="1361" t="str">
        <f t="shared" si="7"/>
        <v>NO</v>
      </c>
      <c r="BI11" s="1361" t="str">
        <f t="shared" si="8"/>
        <v/>
      </c>
      <c r="BK11" s="1361" t="b">
        <f t="shared" si="9"/>
        <v>1</v>
      </c>
      <c r="BL11" s="1361" t="b">
        <f t="shared" si="9"/>
        <v>1</v>
      </c>
      <c r="BM11" s="1361" t="b">
        <f t="shared" si="9"/>
        <v>1</v>
      </c>
      <c r="BN11" s="1361" t="b">
        <f t="shared" si="9"/>
        <v>1</v>
      </c>
      <c r="BO11" s="1361" t="b">
        <f t="shared" si="9"/>
        <v>1</v>
      </c>
      <c r="BP11" s="1361" t="b">
        <f t="shared" si="9"/>
        <v>1</v>
      </c>
      <c r="BQ11" s="1361" t="b">
        <f t="shared" si="9"/>
        <v>1</v>
      </c>
      <c r="BS11" s="1375"/>
    </row>
    <row r="12" spans="1:71" s="1374" customFormat="1" ht="12" customHeight="1">
      <c r="A12" s="1357">
        <v>10100601</v>
      </c>
      <c r="B12" s="1358" t="str">
        <f t="shared" si="0"/>
        <v>10100601</v>
      </c>
      <c r="C12" s="1359" t="s">
        <v>992</v>
      </c>
      <c r="D12" s="1360" t="str">
        <f t="shared" si="1"/>
        <v>ERB</v>
      </c>
      <c r="E12" s="1360"/>
      <c r="F12" s="1359"/>
      <c r="G12" s="1360"/>
      <c r="H12" s="1361" t="str">
        <f t="shared" si="2"/>
        <v/>
      </c>
      <c r="I12" s="1361" t="str">
        <f t="shared" si="2"/>
        <v>ERB</v>
      </c>
      <c r="J12" s="1361" t="str">
        <f t="shared" si="2"/>
        <v/>
      </c>
      <c r="K12" s="1361" t="str">
        <f t="shared" si="2"/>
        <v/>
      </c>
      <c r="L12" s="1361" t="str">
        <f t="shared" si="3"/>
        <v>NO</v>
      </c>
      <c r="M12" s="1361" t="str">
        <f t="shared" si="3"/>
        <v>NO</v>
      </c>
      <c r="N12" s="1361" t="str">
        <f t="shared" si="4"/>
        <v/>
      </c>
      <c r="O12" s="1362"/>
      <c r="P12" s="1363">
        <v>0</v>
      </c>
      <c r="Q12" s="1363">
        <v>0</v>
      </c>
      <c r="R12" s="1363">
        <v>0</v>
      </c>
      <c r="S12" s="1363">
        <v>0</v>
      </c>
      <c r="T12" s="1363">
        <v>0</v>
      </c>
      <c r="U12" s="1363">
        <v>0</v>
      </c>
      <c r="V12" s="1363">
        <v>-52206566.460000001</v>
      </c>
      <c r="W12" s="1363">
        <v>0</v>
      </c>
      <c r="X12" s="1363">
        <v>0</v>
      </c>
      <c r="Y12" s="1363">
        <v>0</v>
      </c>
      <c r="Z12" s="1363">
        <v>0</v>
      </c>
      <c r="AA12" s="1363">
        <v>0</v>
      </c>
      <c r="AB12" s="1363">
        <v>-7248345.8200000003</v>
      </c>
      <c r="AC12" s="1363"/>
      <c r="AD12" s="1363"/>
      <c r="AE12" s="1363">
        <f t="shared" si="10"/>
        <v>-4652561.6141666668</v>
      </c>
      <c r="AF12" s="1376" t="s">
        <v>993</v>
      </c>
      <c r="AG12" s="1377"/>
      <c r="AH12" s="1365"/>
      <c r="AI12" s="1365">
        <f>AE12</f>
        <v>-4652561.6141666668</v>
      </c>
      <c r="AJ12" s="1365"/>
      <c r="AK12" s="1366"/>
      <c r="AL12" s="1365">
        <f t="shared" si="11"/>
        <v>-4652561.6141666668</v>
      </c>
      <c r="AM12" s="1367"/>
      <c r="AN12" s="1365"/>
      <c r="AO12" s="1368">
        <f t="shared" si="12"/>
        <v>0</v>
      </c>
      <c r="AP12" s="1369"/>
      <c r="AQ12" s="1370">
        <f t="shared" si="5"/>
        <v>-7248345.8200000003</v>
      </c>
      <c r="AR12" s="1365"/>
      <c r="AS12" s="1365">
        <f>AQ12</f>
        <v>-7248345.8200000003</v>
      </c>
      <c r="AT12" s="1365"/>
      <c r="AU12" s="1365"/>
      <c r="AV12" s="1371">
        <f t="shared" si="13"/>
        <v>-7248345.8200000003</v>
      </c>
      <c r="AW12" s="1365"/>
      <c r="AX12" s="1365"/>
      <c r="AY12" s="1367">
        <f t="shared" si="14"/>
        <v>0</v>
      </c>
      <c r="AZ12" s="1372"/>
      <c r="BA12" s="1373">
        <f t="shared" si="15"/>
        <v>0</v>
      </c>
      <c r="BC12" s="1361" t="str">
        <f t="shared" si="6"/>
        <v/>
      </c>
      <c r="BD12" s="1361" t="str">
        <f t="shared" si="6"/>
        <v>ERB</v>
      </c>
      <c r="BE12" s="1361" t="str">
        <f t="shared" si="6"/>
        <v/>
      </c>
      <c r="BF12" s="1361" t="str">
        <f t="shared" si="6"/>
        <v/>
      </c>
      <c r="BG12" s="1361" t="str">
        <f t="shared" si="7"/>
        <v>NO</v>
      </c>
      <c r="BH12" s="1361" t="str">
        <f t="shared" si="7"/>
        <v>NO</v>
      </c>
      <c r="BI12" s="1361" t="str">
        <f t="shared" si="8"/>
        <v/>
      </c>
      <c r="BK12" s="1361" t="b">
        <f t="shared" si="9"/>
        <v>1</v>
      </c>
      <c r="BL12" s="1361" t="b">
        <f t="shared" si="9"/>
        <v>1</v>
      </c>
      <c r="BM12" s="1361" t="b">
        <f t="shared" si="9"/>
        <v>1</v>
      </c>
      <c r="BN12" s="1361" t="b">
        <f t="shared" si="9"/>
        <v>1</v>
      </c>
      <c r="BO12" s="1361" t="b">
        <f t="shared" si="9"/>
        <v>1</v>
      </c>
      <c r="BP12" s="1361" t="b">
        <f t="shared" si="9"/>
        <v>1</v>
      </c>
      <c r="BQ12" s="1361" t="b">
        <f t="shared" si="9"/>
        <v>1</v>
      </c>
      <c r="BS12" s="1375"/>
    </row>
    <row r="13" spans="1:71" s="1374" customFormat="1" ht="12" customHeight="1">
      <c r="A13" s="1378">
        <v>10100602</v>
      </c>
      <c r="B13" s="1379" t="str">
        <f t="shared" si="0"/>
        <v>10100602</v>
      </c>
      <c r="C13" s="1380" t="s">
        <v>994</v>
      </c>
      <c r="D13" s="1381" t="str">
        <f t="shared" si="1"/>
        <v>GRB</v>
      </c>
      <c r="E13" s="1381"/>
      <c r="F13" s="1380"/>
      <c r="G13" s="1381"/>
      <c r="H13" s="1382" t="str">
        <f t="shared" si="2"/>
        <v/>
      </c>
      <c r="I13" s="1382" t="str">
        <f t="shared" si="2"/>
        <v/>
      </c>
      <c r="J13" s="1382" t="str">
        <f t="shared" si="2"/>
        <v>GRB</v>
      </c>
      <c r="K13" s="1382" t="str">
        <f t="shared" si="2"/>
        <v/>
      </c>
      <c r="L13" s="1382" t="str">
        <f t="shared" si="3"/>
        <v>NO</v>
      </c>
      <c r="M13" s="1382" t="str">
        <f t="shared" si="3"/>
        <v>NO</v>
      </c>
      <c r="N13" s="1382" t="str">
        <f t="shared" si="4"/>
        <v/>
      </c>
      <c r="O13" s="1383"/>
      <c r="P13" s="1384">
        <v>4896000</v>
      </c>
      <c r="Q13" s="1384">
        <v>2016000</v>
      </c>
      <c r="R13" s="1384">
        <v>2570500</v>
      </c>
      <c r="S13" s="1384">
        <v>2716000</v>
      </c>
      <c r="T13" s="1384">
        <v>0</v>
      </c>
      <c r="U13" s="1384">
        <v>0</v>
      </c>
      <c r="V13" s="1384">
        <v>19459.599999999999</v>
      </c>
      <c r="W13" s="1384">
        <v>0</v>
      </c>
      <c r="X13" s="1384">
        <v>0</v>
      </c>
      <c r="Y13" s="1384">
        <v>0</v>
      </c>
      <c r="Z13" s="1384">
        <v>0</v>
      </c>
      <c r="AA13" s="1384">
        <v>0</v>
      </c>
      <c r="AB13" s="1384">
        <v>-14931740</v>
      </c>
      <c r="AC13" s="1384"/>
      <c r="AD13" s="1384"/>
      <c r="AE13" s="1384">
        <f t="shared" si="10"/>
        <v>192007.46666666665</v>
      </c>
      <c r="AF13" s="1385"/>
      <c r="AG13" s="1386" t="s">
        <v>995</v>
      </c>
      <c r="AH13" s="1387"/>
      <c r="AI13" s="1387"/>
      <c r="AJ13" s="1387">
        <f>AE13</f>
        <v>192007.46666666665</v>
      </c>
      <c r="AK13" s="1388"/>
      <c r="AL13" s="1387">
        <f t="shared" si="11"/>
        <v>192007.46666666665</v>
      </c>
      <c r="AM13" s="1389"/>
      <c r="AN13" s="1387"/>
      <c r="AO13" s="1390">
        <f t="shared" si="12"/>
        <v>0</v>
      </c>
      <c r="AP13" s="1387"/>
      <c r="AQ13" s="1391">
        <f t="shared" si="5"/>
        <v>-14931740</v>
      </c>
      <c r="AR13" s="1387"/>
      <c r="AS13" s="1387"/>
      <c r="AT13" s="1387">
        <f>AQ13</f>
        <v>-14931740</v>
      </c>
      <c r="AU13" s="1387"/>
      <c r="AV13" s="1392">
        <f t="shared" si="13"/>
        <v>-14931740</v>
      </c>
      <c r="AW13" s="1387"/>
      <c r="AX13" s="1387"/>
      <c r="AY13" s="1389">
        <f t="shared" si="14"/>
        <v>0</v>
      </c>
      <c r="AZ13" s="1372"/>
      <c r="BA13" s="1373">
        <f t="shared" si="15"/>
        <v>0</v>
      </c>
      <c r="BC13" s="1361" t="str">
        <f t="shared" si="6"/>
        <v/>
      </c>
      <c r="BD13" s="1361" t="str">
        <f t="shared" si="6"/>
        <v/>
      </c>
      <c r="BE13" s="1361" t="str">
        <f t="shared" si="6"/>
        <v>GRB</v>
      </c>
      <c r="BF13" s="1361" t="str">
        <f t="shared" si="6"/>
        <v/>
      </c>
      <c r="BG13" s="1361" t="str">
        <f t="shared" si="7"/>
        <v>NO</v>
      </c>
      <c r="BH13" s="1361" t="str">
        <f t="shared" si="7"/>
        <v>NO</v>
      </c>
      <c r="BI13" s="1361" t="str">
        <f t="shared" si="8"/>
        <v/>
      </c>
      <c r="BK13" s="1361" t="b">
        <f t="shared" si="9"/>
        <v>1</v>
      </c>
      <c r="BL13" s="1361" t="b">
        <f t="shared" si="9"/>
        <v>1</v>
      </c>
      <c r="BM13" s="1361" t="b">
        <f t="shared" si="9"/>
        <v>1</v>
      </c>
      <c r="BN13" s="1361" t="b">
        <f t="shared" si="9"/>
        <v>1</v>
      </c>
      <c r="BO13" s="1361" t="b">
        <f t="shared" si="9"/>
        <v>1</v>
      </c>
      <c r="BP13" s="1361" t="b">
        <f t="shared" si="9"/>
        <v>1</v>
      </c>
      <c r="BQ13" s="1361" t="b">
        <f t="shared" si="9"/>
        <v>1</v>
      </c>
      <c r="BS13" s="1375"/>
    </row>
    <row r="14" spans="1:71" s="1374" customFormat="1" ht="12" customHeight="1">
      <c r="A14" s="1393" t="s">
        <v>996</v>
      </c>
      <c r="B14" s="1394" t="str">
        <f t="shared" si="0"/>
        <v>10100603</v>
      </c>
      <c r="C14" s="1395" t="s">
        <v>997</v>
      </c>
      <c r="D14" s="1396" t="str">
        <f t="shared" si="1"/>
        <v>CRB</v>
      </c>
      <c r="E14" s="1396"/>
      <c r="F14" s="1397">
        <v>43435</v>
      </c>
      <c r="G14" s="1396"/>
      <c r="H14" s="1398" t="str">
        <f t="shared" si="2"/>
        <v/>
      </c>
      <c r="I14" s="1398" t="str">
        <f t="shared" si="2"/>
        <v>ERB</v>
      </c>
      <c r="J14" s="1398" t="str">
        <f t="shared" si="2"/>
        <v>GRB</v>
      </c>
      <c r="K14" s="1398" t="str">
        <f t="shared" si="2"/>
        <v/>
      </c>
      <c r="L14" s="1398" t="str">
        <f t="shared" si="3"/>
        <v>NO</v>
      </c>
      <c r="M14" s="1398" t="str">
        <f t="shared" si="3"/>
        <v>NO</v>
      </c>
      <c r="N14" s="1398" t="str">
        <f t="shared" si="4"/>
        <v/>
      </c>
      <c r="O14" s="1399"/>
      <c r="P14" s="1400">
        <v>0</v>
      </c>
      <c r="Q14" s="1400">
        <v>0</v>
      </c>
      <c r="R14" s="1400">
        <v>0</v>
      </c>
      <c r="S14" s="1400">
        <v>0</v>
      </c>
      <c r="T14" s="1400">
        <v>0</v>
      </c>
      <c r="U14" s="1400">
        <v>0</v>
      </c>
      <c r="V14" s="1400">
        <v>5587184.6600000001</v>
      </c>
      <c r="W14" s="1400">
        <v>0</v>
      </c>
      <c r="X14" s="1400">
        <v>0</v>
      </c>
      <c r="Y14" s="1400">
        <v>0</v>
      </c>
      <c r="Z14" s="1400">
        <v>0</v>
      </c>
      <c r="AA14" s="1400">
        <v>0</v>
      </c>
      <c r="AB14" s="1400">
        <v>0</v>
      </c>
      <c r="AC14" s="1400"/>
      <c r="AD14" s="1400"/>
      <c r="AE14" s="1400">
        <f t="shared" si="10"/>
        <v>465598.72166666668</v>
      </c>
      <c r="AF14" s="1401">
        <v>5</v>
      </c>
      <c r="AG14" s="1402" t="s">
        <v>991</v>
      </c>
      <c r="AH14" s="1403"/>
      <c r="AI14" s="1403">
        <f>AE14*C1572</f>
        <v>308924.75182583334</v>
      </c>
      <c r="AJ14" s="1403">
        <f>AE14*C1573</f>
        <v>156673.96984083334</v>
      </c>
      <c r="AK14" s="1404"/>
      <c r="AL14" s="1403">
        <f>SUM(AI14:AK14)</f>
        <v>465598.72166666668</v>
      </c>
      <c r="AM14" s="1405"/>
      <c r="AN14" s="1403"/>
      <c r="AO14" s="1406">
        <f t="shared" si="12"/>
        <v>0</v>
      </c>
      <c r="AP14" s="1369"/>
      <c r="AQ14" s="1407">
        <f t="shared" si="5"/>
        <v>0</v>
      </c>
      <c r="AR14" s="1403"/>
      <c r="AS14" s="1403">
        <f>AQ14*C1572</f>
        <v>0</v>
      </c>
      <c r="AT14" s="1403">
        <f>AQ14*C1573</f>
        <v>0</v>
      </c>
      <c r="AU14" s="1403"/>
      <c r="AV14" s="1408">
        <f t="shared" si="13"/>
        <v>0</v>
      </c>
      <c r="AW14" s="1403"/>
      <c r="AX14" s="1403"/>
      <c r="AY14" s="1405">
        <f t="shared" si="14"/>
        <v>0</v>
      </c>
      <c r="AZ14" s="1372"/>
      <c r="BA14" s="1373">
        <f t="shared" si="15"/>
        <v>0</v>
      </c>
      <c r="BC14" s="1361"/>
      <c r="BD14" s="1361"/>
      <c r="BE14" s="1361"/>
      <c r="BF14" s="1361"/>
      <c r="BG14" s="1361"/>
      <c r="BH14" s="1361"/>
      <c r="BI14" s="1361"/>
      <c r="BK14" s="1361"/>
      <c r="BL14" s="1361"/>
      <c r="BM14" s="1361"/>
      <c r="BN14" s="1361"/>
      <c r="BO14" s="1361"/>
      <c r="BP14" s="1361"/>
      <c r="BQ14" s="1361"/>
      <c r="BS14" s="1375"/>
    </row>
    <row r="15" spans="1:71" s="1374" customFormat="1" ht="12" customHeight="1">
      <c r="A15" s="1409">
        <v>10100651</v>
      </c>
      <c r="B15" s="1410" t="str">
        <f t="shared" si="0"/>
        <v>10100651</v>
      </c>
      <c r="C15" s="1359" t="s">
        <v>998</v>
      </c>
      <c r="D15" s="1360" t="str">
        <f t="shared" si="1"/>
        <v>ERB</v>
      </c>
      <c r="E15" s="1360"/>
      <c r="F15" s="1359"/>
      <c r="G15" s="1360"/>
      <c r="H15" s="1361" t="str">
        <f t="shared" si="2"/>
        <v/>
      </c>
      <c r="I15" s="1361" t="str">
        <f t="shared" si="2"/>
        <v>ERB</v>
      </c>
      <c r="J15" s="1361" t="str">
        <f t="shared" si="2"/>
        <v/>
      </c>
      <c r="K15" s="1361" t="str">
        <f t="shared" si="2"/>
        <v/>
      </c>
      <c r="L15" s="1361" t="str">
        <f t="shared" si="3"/>
        <v>NO</v>
      </c>
      <c r="M15" s="1361" t="str">
        <f t="shared" si="3"/>
        <v>NO</v>
      </c>
      <c r="N15" s="1361" t="str">
        <f t="shared" si="4"/>
        <v/>
      </c>
      <c r="O15" s="1411"/>
      <c r="P15" s="1363">
        <v>178229186.88</v>
      </c>
      <c r="Q15" s="1363">
        <v>178229186.88</v>
      </c>
      <c r="R15" s="1363">
        <v>178229186.88</v>
      </c>
      <c r="S15" s="1363">
        <v>178247202.12</v>
      </c>
      <c r="T15" s="1363">
        <v>178247202.12</v>
      </c>
      <c r="U15" s="1363">
        <v>178247202.12</v>
      </c>
      <c r="V15" s="1363">
        <v>0</v>
      </c>
      <c r="W15" s="1363">
        <v>0</v>
      </c>
      <c r="X15" s="1363">
        <v>0</v>
      </c>
      <c r="Y15" s="1363">
        <v>0</v>
      </c>
      <c r="Z15" s="1363">
        <v>0</v>
      </c>
      <c r="AA15" s="1363">
        <v>0</v>
      </c>
      <c r="AB15" s="1363">
        <v>0</v>
      </c>
      <c r="AC15" s="1363"/>
      <c r="AD15" s="1363"/>
      <c r="AE15" s="1363">
        <f t="shared" si="10"/>
        <v>81692881.129999995</v>
      </c>
      <c r="AF15" s="1376" t="s">
        <v>993</v>
      </c>
      <c r="AG15" s="1377"/>
      <c r="AH15" s="1365"/>
      <c r="AI15" s="1365">
        <f>AE15</f>
        <v>81692881.129999995</v>
      </c>
      <c r="AJ15" s="1365"/>
      <c r="AK15" s="1366"/>
      <c r="AL15" s="1365">
        <f t="shared" si="11"/>
        <v>81692881.129999995</v>
      </c>
      <c r="AM15" s="1367"/>
      <c r="AN15" s="1365"/>
      <c r="AO15" s="1368">
        <f t="shared" si="12"/>
        <v>0</v>
      </c>
      <c r="AP15" s="1369"/>
      <c r="AQ15" s="1370">
        <f t="shared" si="5"/>
        <v>0</v>
      </c>
      <c r="AR15" s="1365"/>
      <c r="AS15" s="1365">
        <f>AQ15</f>
        <v>0</v>
      </c>
      <c r="AT15" s="1365"/>
      <c r="AU15" s="1365"/>
      <c r="AV15" s="1371">
        <f t="shared" si="13"/>
        <v>0</v>
      </c>
      <c r="AW15" s="1365"/>
      <c r="AX15" s="1365"/>
      <c r="AY15" s="1367">
        <f t="shared" si="14"/>
        <v>0</v>
      </c>
      <c r="AZ15" s="1372"/>
      <c r="BA15" s="1373">
        <f t="shared" si="15"/>
        <v>0</v>
      </c>
      <c r="BC15" s="1361" t="str">
        <f t="shared" si="6"/>
        <v/>
      </c>
      <c r="BD15" s="1361" t="str">
        <f t="shared" si="6"/>
        <v>ERB</v>
      </c>
      <c r="BE15" s="1361" t="str">
        <f t="shared" si="6"/>
        <v/>
      </c>
      <c r="BF15" s="1361" t="str">
        <f t="shared" si="6"/>
        <v/>
      </c>
      <c r="BG15" s="1361" t="str">
        <f t="shared" si="7"/>
        <v>NO</v>
      </c>
      <c r="BH15" s="1361" t="str">
        <f t="shared" si="7"/>
        <v>NO</v>
      </c>
      <c r="BI15" s="1361" t="str">
        <f t="shared" si="8"/>
        <v/>
      </c>
      <c r="BK15" s="1361" t="b">
        <f t="shared" ref="BK15:BQ49" si="16">BC15=H15</f>
        <v>1</v>
      </c>
      <c r="BL15" s="1361" t="b">
        <f t="shared" si="16"/>
        <v>1</v>
      </c>
      <c r="BM15" s="1361" t="b">
        <f t="shared" si="16"/>
        <v>1</v>
      </c>
      <c r="BN15" s="1361" t="b">
        <f t="shared" si="16"/>
        <v>1</v>
      </c>
      <c r="BO15" s="1361" t="b">
        <f t="shared" si="16"/>
        <v>1</v>
      </c>
      <c r="BP15" s="1361" t="b">
        <f t="shared" si="16"/>
        <v>1</v>
      </c>
      <c r="BQ15" s="1361" t="b">
        <f t="shared" si="16"/>
        <v>1</v>
      </c>
      <c r="BS15" s="1375"/>
    </row>
    <row r="16" spans="1:71" s="1374" customFormat="1" ht="12" customHeight="1">
      <c r="A16" s="1409">
        <v>10100661</v>
      </c>
      <c r="B16" s="1410" t="str">
        <f t="shared" si="0"/>
        <v>10100661</v>
      </c>
      <c r="C16" s="1359" t="s">
        <v>999</v>
      </c>
      <c r="D16" s="1360" t="str">
        <f t="shared" si="1"/>
        <v>ERB</v>
      </c>
      <c r="E16" s="1360"/>
      <c r="F16" s="1359"/>
      <c r="G16" s="1360"/>
      <c r="H16" s="1361" t="str">
        <f t="shared" si="2"/>
        <v/>
      </c>
      <c r="I16" s="1361" t="str">
        <f t="shared" si="2"/>
        <v>ERB</v>
      </c>
      <c r="J16" s="1361" t="str">
        <f t="shared" si="2"/>
        <v/>
      </c>
      <c r="K16" s="1361" t="str">
        <f t="shared" si="2"/>
        <v/>
      </c>
      <c r="L16" s="1361" t="str">
        <f t="shared" si="3"/>
        <v>NO</v>
      </c>
      <c r="M16" s="1361" t="str">
        <f t="shared" si="3"/>
        <v>NO</v>
      </c>
      <c r="N16" s="1361" t="str">
        <f t="shared" si="4"/>
        <v/>
      </c>
      <c r="O16" s="1411"/>
      <c r="P16" s="1363">
        <v>-178229186.88</v>
      </c>
      <c r="Q16" s="1363">
        <v>-178229186.88</v>
      </c>
      <c r="R16" s="1363">
        <v>-178229186.88</v>
      </c>
      <c r="S16" s="1363">
        <v>-178247202.12</v>
      </c>
      <c r="T16" s="1363">
        <v>-178247202.12</v>
      </c>
      <c r="U16" s="1363">
        <v>-178247202.12</v>
      </c>
      <c r="V16" s="1363">
        <v>0</v>
      </c>
      <c r="W16" s="1363">
        <v>0</v>
      </c>
      <c r="X16" s="1363">
        <v>0</v>
      </c>
      <c r="Y16" s="1363">
        <v>0</v>
      </c>
      <c r="Z16" s="1363">
        <v>0</v>
      </c>
      <c r="AA16" s="1363">
        <v>0</v>
      </c>
      <c r="AB16" s="1363">
        <v>0</v>
      </c>
      <c r="AC16" s="1363"/>
      <c r="AD16" s="1363"/>
      <c r="AE16" s="1363">
        <f t="shared" si="10"/>
        <v>-81692881.129999995</v>
      </c>
      <c r="AF16" s="1376" t="s">
        <v>993</v>
      </c>
      <c r="AG16" s="1377"/>
      <c r="AH16" s="1365"/>
      <c r="AI16" s="1365">
        <f>AE16</f>
        <v>-81692881.129999995</v>
      </c>
      <c r="AJ16" s="1365"/>
      <c r="AK16" s="1366"/>
      <c r="AL16" s="1365">
        <f t="shared" si="11"/>
        <v>-81692881.129999995</v>
      </c>
      <c r="AM16" s="1367"/>
      <c r="AN16" s="1365"/>
      <c r="AO16" s="1368">
        <f t="shared" si="12"/>
        <v>0</v>
      </c>
      <c r="AP16" s="1369"/>
      <c r="AQ16" s="1370">
        <f t="shared" si="5"/>
        <v>0</v>
      </c>
      <c r="AR16" s="1365"/>
      <c r="AS16" s="1365">
        <f>AQ16</f>
        <v>0</v>
      </c>
      <c r="AT16" s="1365"/>
      <c r="AU16" s="1365"/>
      <c r="AV16" s="1371">
        <f t="shared" si="13"/>
        <v>0</v>
      </c>
      <c r="AW16" s="1365"/>
      <c r="AX16" s="1365"/>
      <c r="AY16" s="1367">
        <f t="shared" si="14"/>
        <v>0</v>
      </c>
      <c r="AZ16" s="1372"/>
      <c r="BA16" s="1373">
        <f t="shared" si="15"/>
        <v>0</v>
      </c>
      <c r="BC16" s="1361" t="str">
        <f t="shared" si="6"/>
        <v/>
      </c>
      <c r="BD16" s="1361" t="str">
        <f t="shared" si="6"/>
        <v>ERB</v>
      </c>
      <c r="BE16" s="1361" t="str">
        <f t="shared" si="6"/>
        <v/>
      </c>
      <c r="BF16" s="1361" t="str">
        <f t="shared" si="6"/>
        <v/>
      </c>
      <c r="BG16" s="1361" t="str">
        <f t="shared" si="7"/>
        <v>NO</v>
      </c>
      <c r="BH16" s="1361" t="str">
        <f t="shared" si="7"/>
        <v>NO</v>
      </c>
      <c r="BI16" s="1361" t="str">
        <f t="shared" si="8"/>
        <v/>
      </c>
      <c r="BK16" s="1361" t="b">
        <f t="shared" si="16"/>
        <v>1</v>
      </c>
      <c r="BL16" s="1361" t="b">
        <f t="shared" si="16"/>
        <v>1</v>
      </c>
      <c r="BM16" s="1361" t="b">
        <f t="shared" si="16"/>
        <v>1</v>
      </c>
      <c r="BN16" s="1361" t="b">
        <f t="shared" si="16"/>
        <v>1</v>
      </c>
      <c r="BO16" s="1361" t="b">
        <f t="shared" si="16"/>
        <v>1</v>
      </c>
      <c r="BP16" s="1361" t="b">
        <f t="shared" si="16"/>
        <v>1</v>
      </c>
      <c r="BQ16" s="1361" t="b">
        <f t="shared" si="16"/>
        <v>1</v>
      </c>
      <c r="BS16" s="1358"/>
    </row>
    <row r="17" spans="1:71" s="1374" customFormat="1" ht="12" customHeight="1">
      <c r="A17" s="1412">
        <v>10110013</v>
      </c>
      <c r="B17" s="1413" t="str">
        <f t="shared" si="0"/>
        <v>10110013</v>
      </c>
      <c r="C17" s="1359" t="s">
        <v>1000</v>
      </c>
      <c r="D17" s="1360" t="str">
        <f t="shared" si="1"/>
        <v>Non-Op</v>
      </c>
      <c r="E17" s="1360"/>
      <c r="F17" s="1359"/>
      <c r="G17" s="1360"/>
      <c r="H17" s="1361" t="str">
        <f t="shared" si="2"/>
        <v/>
      </c>
      <c r="I17" s="1361" t="str">
        <f t="shared" si="2"/>
        <v/>
      </c>
      <c r="J17" s="1361" t="str">
        <f t="shared" si="2"/>
        <v/>
      </c>
      <c r="K17" s="1361" t="str">
        <f t="shared" si="2"/>
        <v>Non-Op</v>
      </c>
      <c r="L17" s="1361" t="str">
        <f t="shared" si="3"/>
        <v>NO</v>
      </c>
      <c r="M17" s="1361" t="str">
        <f t="shared" si="3"/>
        <v>NO</v>
      </c>
      <c r="N17" s="1361" t="str">
        <f t="shared" si="4"/>
        <v/>
      </c>
      <c r="O17" s="1362"/>
      <c r="P17" s="1363">
        <v>0</v>
      </c>
      <c r="Q17" s="1363">
        <v>0</v>
      </c>
      <c r="R17" s="1363">
        <v>0</v>
      </c>
      <c r="S17" s="1363">
        <v>0</v>
      </c>
      <c r="T17" s="1363">
        <v>0</v>
      </c>
      <c r="U17" s="1363">
        <v>0</v>
      </c>
      <c r="V17" s="1363">
        <v>0</v>
      </c>
      <c r="W17" s="1363">
        <v>0</v>
      </c>
      <c r="X17" s="1363">
        <v>0</v>
      </c>
      <c r="Y17" s="1363">
        <v>0</v>
      </c>
      <c r="Z17" s="1363">
        <v>0</v>
      </c>
      <c r="AA17" s="1363">
        <v>0</v>
      </c>
      <c r="AB17" s="1363">
        <v>0</v>
      </c>
      <c r="AC17" s="1363"/>
      <c r="AD17" s="1363"/>
      <c r="AE17" s="1363">
        <f t="shared" si="10"/>
        <v>0</v>
      </c>
      <c r="AF17" s="1376"/>
      <c r="AG17" s="1377"/>
      <c r="AH17" s="1365"/>
      <c r="AI17" s="1365"/>
      <c r="AJ17" s="1365"/>
      <c r="AK17" s="1366">
        <f>AE17</f>
        <v>0</v>
      </c>
      <c r="AL17" s="1365">
        <f t="shared" si="11"/>
        <v>0</v>
      </c>
      <c r="AM17" s="1367"/>
      <c r="AN17" s="1365"/>
      <c r="AO17" s="1368">
        <f t="shared" si="12"/>
        <v>0</v>
      </c>
      <c r="AP17" s="1369"/>
      <c r="AQ17" s="1370">
        <f t="shared" si="5"/>
        <v>0</v>
      </c>
      <c r="AR17" s="1365"/>
      <c r="AS17" s="1365"/>
      <c r="AT17" s="1365"/>
      <c r="AU17" s="1365">
        <f>AQ17</f>
        <v>0</v>
      </c>
      <c r="AV17" s="1371">
        <f t="shared" si="13"/>
        <v>0</v>
      </c>
      <c r="AW17" s="1365"/>
      <c r="AX17" s="1365"/>
      <c r="AY17" s="1367">
        <f t="shared" si="14"/>
        <v>0</v>
      </c>
      <c r="AZ17" s="1372" t="s">
        <v>1001</v>
      </c>
      <c r="BA17" s="1373">
        <f t="shared" si="15"/>
        <v>0</v>
      </c>
      <c r="BC17" s="1361" t="str">
        <f t="shared" si="6"/>
        <v/>
      </c>
      <c r="BD17" s="1361" t="str">
        <f t="shared" si="6"/>
        <v/>
      </c>
      <c r="BE17" s="1361" t="str">
        <f t="shared" si="6"/>
        <v/>
      </c>
      <c r="BF17" s="1361" t="str">
        <f t="shared" si="6"/>
        <v>Non-Op</v>
      </c>
      <c r="BG17" s="1361" t="str">
        <f t="shared" si="7"/>
        <v>NO</v>
      </c>
      <c r="BH17" s="1361" t="str">
        <f t="shared" si="7"/>
        <v>NO</v>
      </c>
      <c r="BI17" s="1361" t="str">
        <f t="shared" si="8"/>
        <v/>
      </c>
      <c r="BK17" s="1361" t="b">
        <f t="shared" si="16"/>
        <v>1</v>
      </c>
      <c r="BL17" s="1361" t="b">
        <f t="shared" si="16"/>
        <v>1</v>
      </c>
      <c r="BM17" s="1361" t="b">
        <f t="shared" si="16"/>
        <v>1</v>
      </c>
      <c r="BN17" s="1361" t="b">
        <f t="shared" si="16"/>
        <v>1</v>
      </c>
      <c r="BO17" s="1361" t="b">
        <f t="shared" si="16"/>
        <v>1</v>
      </c>
      <c r="BP17" s="1361" t="b">
        <f t="shared" si="16"/>
        <v>1</v>
      </c>
      <c r="BQ17" s="1361" t="b">
        <f t="shared" si="16"/>
        <v>1</v>
      </c>
      <c r="BS17" s="1358"/>
    </row>
    <row r="18" spans="1:71" s="1374" customFormat="1" ht="12" customHeight="1">
      <c r="A18" s="1414">
        <v>10110023</v>
      </c>
      <c r="B18" s="1415" t="str">
        <f t="shared" si="0"/>
        <v>10110023</v>
      </c>
      <c r="C18" s="1416" t="s">
        <v>1002</v>
      </c>
      <c r="D18" s="1417" t="str">
        <f t="shared" si="1"/>
        <v>Non-Op</v>
      </c>
      <c r="E18" s="1417"/>
      <c r="F18" s="1418">
        <v>42752</v>
      </c>
      <c r="G18" s="1417"/>
      <c r="H18" s="1419" t="str">
        <f t="shared" si="2"/>
        <v/>
      </c>
      <c r="I18" s="1419" t="str">
        <f t="shared" si="2"/>
        <v/>
      </c>
      <c r="J18" s="1419" t="str">
        <f t="shared" si="2"/>
        <v/>
      </c>
      <c r="K18" s="1419" t="str">
        <f t="shared" si="2"/>
        <v>Non-Op</v>
      </c>
      <c r="L18" s="1419" t="str">
        <f t="shared" si="3"/>
        <v>NO</v>
      </c>
      <c r="M18" s="1419" t="str">
        <f t="shared" si="3"/>
        <v>NO</v>
      </c>
      <c r="N18" s="1419" t="str">
        <f t="shared" si="4"/>
        <v/>
      </c>
      <c r="O18" s="1420"/>
      <c r="P18" s="1421">
        <v>1397004.98</v>
      </c>
      <c r="Q18" s="1421">
        <v>1354158.67</v>
      </c>
      <c r="R18" s="1421">
        <v>1311312.3600000001</v>
      </c>
      <c r="S18" s="1421">
        <v>1268466.05</v>
      </c>
      <c r="T18" s="1421">
        <v>1589543.47</v>
      </c>
      <c r="U18" s="1421">
        <v>1538954.07</v>
      </c>
      <c r="V18" s="1421">
        <v>1488364.67</v>
      </c>
      <c r="W18" s="1421">
        <v>1437775.27</v>
      </c>
      <c r="X18" s="1421">
        <v>1387185.87</v>
      </c>
      <c r="Y18" s="1421">
        <v>1336596.47</v>
      </c>
      <c r="Z18" s="1421">
        <v>1286007.07</v>
      </c>
      <c r="AA18" s="1421">
        <v>1235417.6599999999</v>
      </c>
      <c r="AB18" s="1421">
        <v>1184828.03</v>
      </c>
      <c r="AC18" s="1421"/>
      <c r="AD18" s="1421"/>
      <c r="AE18" s="1421">
        <f t="shared" si="10"/>
        <v>1377058.1779166667</v>
      </c>
      <c r="AF18" s="1422"/>
      <c r="AG18" s="1423"/>
      <c r="AH18" s="1424"/>
      <c r="AI18" s="1424"/>
      <c r="AJ18" s="1424"/>
      <c r="AK18" s="1425">
        <f>AE18</f>
        <v>1377058.1779166667</v>
      </c>
      <c r="AL18" s="1424">
        <f t="shared" si="11"/>
        <v>1377058.1779166667</v>
      </c>
      <c r="AM18" s="1426"/>
      <c r="AN18" s="1424"/>
      <c r="AO18" s="1427">
        <f t="shared" si="12"/>
        <v>0</v>
      </c>
      <c r="AP18" s="1369"/>
      <c r="AQ18" s="1428">
        <f t="shared" si="5"/>
        <v>1184828.03</v>
      </c>
      <c r="AR18" s="1424"/>
      <c r="AS18" s="1424"/>
      <c r="AT18" s="1424"/>
      <c r="AU18" s="1424">
        <f>AQ18</f>
        <v>1184828.03</v>
      </c>
      <c r="AV18" s="1429">
        <f t="shared" si="13"/>
        <v>1184828.03</v>
      </c>
      <c r="AW18" s="1424"/>
      <c r="AX18" s="1424"/>
      <c r="AY18" s="1426">
        <f t="shared" si="14"/>
        <v>0</v>
      </c>
      <c r="AZ18" s="1372" t="s">
        <v>1001</v>
      </c>
      <c r="BA18" s="1373">
        <f t="shared" si="15"/>
        <v>0</v>
      </c>
      <c r="BC18" s="1419" t="str">
        <f t="shared" si="6"/>
        <v/>
      </c>
      <c r="BD18" s="1419" t="str">
        <f t="shared" si="6"/>
        <v/>
      </c>
      <c r="BE18" s="1419" t="str">
        <f t="shared" si="6"/>
        <v/>
      </c>
      <c r="BF18" s="1419" t="str">
        <f t="shared" si="6"/>
        <v>Non-Op</v>
      </c>
      <c r="BG18" s="1419" t="str">
        <f t="shared" si="7"/>
        <v>NO</v>
      </c>
      <c r="BH18" s="1419" t="str">
        <f t="shared" si="7"/>
        <v>NO</v>
      </c>
      <c r="BI18" s="1419" t="str">
        <f t="shared" si="8"/>
        <v/>
      </c>
      <c r="BK18" s="1419" t="b">
        <f t="shared" si="16"/>
        <v>1</v>
      </c>
      <c r="BL18" s="1419" t="b">
        <f t="shared" si="16"/>
        <v>1</v>
      </c>
      <c r="BM18" s="1419" t="b">
        <f t="shared" si="16"/>
        <v>1</v>
      </c>
      <c r="BN18" s="1419" t="b">
        <f t="shared" si="16"/>
        <v>1</v>
      </c>
      <c r="BO18" s="1419" t="b">
        <f t="shared" si="16"/>
        <v>1</v>
      </c>
      <c r="BP18" s="1419" t="b">
        <f t="shared" si="16"/>
        <v>1</v>
      </c>
      <c r="BQ18" s="1419" t="b">
        <f t="shared" si="16"/>
        <v>1</v>
      </c>
      <c r="BS18" s="1358"/>
    </row>
    <row r="19" spans="1:71" s="1374" customFormat="1" ht="12" customHeight="1">
      <c r="A19" s="1357">
        <v>10500501</v>
      </c>
      <c r="B19" s="1358" t="str">
        <f t="shared" si="0"/>
        <v>10500501</v>
      </c>
      <c r="C19" s="1359" t="s">
        <v>1003</v>
      </c>
      <c r="D19" s="1360" t="str">
        <f t="shared" si="1"/>
        <v>ERB</v>
      </c>
      <c r="E19" s="1360"/>
      <c r="F19" s="1359"/>
      <c r="G19" s="1360"/>
      <c r="H19" s="1361" t="str">
        <f t="shared" si="2"/>
        <v/>
      </c>
      <c r="I19" s="1361" t="str">
        <f t="shared" si="2"/>
        <v>ERB</v>
      </c>
      <c r="J19" s="1361" t="str">
        <f t="shared" si="2"/>
        <v/>
      </c>
      <c r="K19" s="1361" t="str">
        <f t="shared" si="2"/>
        <v/>
      </c>
      <c r="L19" s="1361" t="str">
        <f t="shared" si="3"/>
        <v>NO</v>
      </c>
      <c r="M19" s="1361" t="str">
        <f t="shared" si="3"/>
        <v>NO</v>
      </c>
      <c r="N19" s="1361" t="str">
        <f t="shared" si="4"/>
        <v/>
      </c>
      <c r="O19" s="1362"/>
      <c r="P19" s="1363">
        <v>38946288.130000003</v>
      </c>
      <c r="Q19" s="1363">
        <v>38950845.850000001</v>
      </c>
      <c r="R19" s="1363">
        <v>38977342.119999997</v>
      </c>
      <c r="S19" s="1363">
        <v>38979817.689999998</v>
      </c>
      <c r="T19" s="1363">
        <v>38992193.909999996</v>
      </c>
      <c r="U19" s="1363">
        <v>39002483.729999997</v>
      </c>
      <c r="V19" s="1363">
        <v>39011262.369999997</v>
      </c>
      <c r="W19" s="1363">
        <v>39027402.600000001</v>
      </c>
      <c r="X19" s="1363">
        <v>39010592.649999999</v>
      </c>
      <c r="Y19" s="1363">
        <v>39011474</v>
      </c>
      <c r="Z19" s="1363">
        <v>39012878.109999999</v>
      </c>
      <c r="AA19" s="1363">
        <v>39014632.18</v>
      </c>
      <c r="AB19" s="1363">
        <v>39015814.25</v>
      </c>
      <c r="AC19" s="1363"/>
      <c r="AD19" s="1363"/>
      <c r="AE19" s="1363">
        <f t="shared" si="10"/>
        <v>38997664.699999996</v>
      </c>
      <c r="AF19" s="1376">
        <v>14</v>
      </c>
      <c r="AG19" s="1377"/>
      <c r="AH19" s="1365"/>
      <c r="AI19" s="1365">
        <f>AE19</f>
        <v>38997664.699999996</v>
      </c>
      <c r="AJ19" s="1365"/>
      <c r="AK19" s="1366"/>
      <c r="AL19" s="1365">
        <f t="shared" si="11"/>
        <v>38997664.699999996</v>
      </c>
      <c r="AM19" s="1367"/>
      <c r="AN19" s="1365"/>
      <c r="AO19" s="1368">
        <f t="shared" si="12"/>
        <v>0</v>
      </c>
      <c r="AP19" s="1369"/>
      <c r="AQ19" s="1370">
        <f t="shared" si="5"/>
        <v>39015814.25</v>
      </c>
      <c r="AR19" s="1365"/>
      <c r="AS19" s="1365">
        <f>AQ19</f>
        <v>39015814.25</v>
      </c>
      <c r="AT19" s="1365"/>
      <c r="AU19" s="1365"/>
      <c r="AV19" s="1371">
        <f t="shared" si="13"/>
        <v>39015814.25</v>
      </c>
      <c r="AW19" s="1365"/>
      <c r="AX19" s="1365"/>
      <c r="AY19" s="1367">
        <f t="shared" si="14"/>
        <v>0</v>
      </c>
      <c r="AZ19" s="1372"/>
      <c r="BA19" s="1373">
        <f t="shared" si="15"/>
        <v>0</v>
      </c>
      <c r="BC19" s="1361" t="str">
        <f t="shared" si="6"/>
        <v/>
      </c>
      <c r="BD19" s="1361" t="str">
        <f t="shared" si="6"/>
        <v>ERB</v>
      </c>
      <c r="BE19" s="1361" t="str">
        <f t="shared" si="6"/>
        <v/>
      </c>
      <c r="BF19" s="1361" t="str">
        <f t="shared" si="6"/>
        <v/>
      </c>
      <c r="BG19" s="1361" t="str">
        <f t="shared" si="7"/>
        <v>NO</v>
      </c>
      <c r="BH19" s="1361" t="str">
        <f t="shared" si="7"/>
        <v>NO</v>
      </c>
      <c r="BI19" s="1361" t="str">
        <f t="shared" si="8"/>
        <v/>
      </c>
      <c r="BK19" s="1361" t="b">
        <f t="shared" si="16"/>
        <v>1</v>
      </c>
      <c r="BL19" s="1361" t="b">
        <f t="shared" si="16"/>
        <v>1</v>
      </c>
      <c r="BM19" s="1361" t="b">
        <f t="shared" si="16"/>
        <v>1</v>
      </c>
      <c r="BN19" s="1361" t="b">
        <f t="shared" si="16"/>
        <v>1</v>
      </c>
      <c r="BO19" s="1361" t="b">
        <f t="shared" si="16"/>
        <v>1</v>
      </c>
      <c r="BP19" s="1361" t="b">
        <f t="shared" si="16"/>
        <v>1</v>
      </c>
      <c r="BQ19" s="1361" t="b">
        <f t="shared" si="16"/>
        <v>1</v>
      </c>
      <c r="BS19" s="1358"/>
    </row>
    <row r="20" spans="1:71" s="1374" customFormat="1" ht="12" customHeight="1">
      <c r="A20" s="1357">
        <v>10500502</v>
      </c>
      <c r="B20" s="1358" t="str">
        <f t="shared" si="0"/>
        <v>10500502</v>
      </c>
      <c r="C20" s="1359" t="s">
        <v>1004</v>
      </c>
      <c r="D20" s="1360" t="str">
        <f t="shared" si="1"/>
        <v>GRB</v>
      </c>
      <c r="E20" s="1360"/>
      <c r="F20" s="1359"/>
      <c r="G20" s="1360"/>
      <c r="H20" s="1361" t="str">
        <f t="shared" si="2"/>
        <v/>
      </c>
      <c r="I20" s="1361" t="str">
        <f t="shared" si="2"/>
        <v/>
      </c>
      <c r="J20" s="1361" t="str">
        <f t="shared" si="2"/>
        <v>GRB</v>
      </c>
      <c r="K20" s="1361" t="str">
        <f t="shared" si="2"/>
        <v/>
      </c>
      <c r="L20" s="1361" t="str">
        <f t="shared" si="3"/>
        <v>NO</v>
      </c>
      <c r="M20" s="1361" t="str">
        <f t="shared" si="3"/>
        <v>NO</v>
      </c>
      <c r="N20" s="1361" t="str">
        <f t="shared" si="4"/>
        <v/>
      </c>
      <c r="O20" s="1362"/>
      <c r="P20" s="1363">
        <v>7374233.6200000001</v>
      </c>
      <c r="Q20" s="1363">
        <v>7374233.6200000001</v>
      </c>
      <c r="R20" s="1363">
        <v>7374233.6200000001</v>
      </c>
      <c r="S20" s="1363">
        <v>7374233.6200000001</v>
      </c>
      <c r="T20" s="1363">
        <v>7374233.6200000001</v>
      </c>
      <c r="U20" s="1363">
        <v>7374233.6200000001</v>
      </c>
      <c r="V20" s="1363">
        <v>7374233.6200000001</v>
      </c>
      <c r="W20" s="1363">
        <v>7374233.6200000001</v>
      </c>
      <c r="X20" s="1363">
        <v>7374233.6200000001</v>
      </c>
      <c r="Y20" s="1363">
        <v>7374233.6200000001</v>
      </c>
      <c r="Z20" s="1363">
        <v>7374233.6200000001</v>
      </c>
      <c r="AA20" s="1363">
        <v>7374233.6200000001</v>
      </c>
      <c r="AB20" s="1363">
        <v>7374233.6200000001</v>
      </c>
      <c r="AC20" s="1363"/>
      <c r="AD20" s="1363"/>
      <c r="AE20" s="1363">
        <f t="shared" si="10"/>
        <v>7374233.6200000001</v>
      </c>
      <c r="AF20" s="1376"/>
      <c r="AG20" s="1376">
        <v>1</v>
      </c>
      <c r="AH20" s="1365"/>
      <c r="AI20" s="1365"/>
      <c r="AJ20" s="1365">
        <f>AE20</f>
        <v>7374233.6200000001</v>
      </c>
      <c r="AK20" s="1366"/>
      <c r="AL20" s="1365">
        <f t="shared" si="11"/>
        <v>7374233.6200000001</v>
      </c>
      <c r="AM20" s="1367"/>
      <c r="AN20" s="1365"/>
      <c r="AO20" s="1368">
        <f t="shared" si="12"/>
        <v>0</v>
      </c>
      <c r="AP20" s="1369"/>
      <c r="AQ20" s="1370">
        <f t="shared" si="5"/>
        <v>7374233.6200000001</v>
      </c>
      <c r="AR20" s="1365"/>
      <c r="AS20" s="1365"/>
      <c r="AT20" s="1365">
        <f>AQ20</f>
        <v>7374233.6200000001</v>
      </c>
      <c r="AU20" s="1365"/>
      <c r="AV20" s="1371">
        <f t="shared" si="13"/>
        <v>7374233.6200000001</v>
      </c>
      <c r="AW20" s="1365"/>
      <c r="AX20" s="1365"/>
      <c r="AY20" s="1367">
        <f t="shared" si="14"/>
        <v>0</v>
      </c>
      <c r="AZ20" s="1372"/>
      <c r="BA20" s="1373">
        <f t="shared" si="15"/>
        <v>0</v>
      </c>
      <c r="BC20" s="1361" t="str">
        <f t="shared" si="6"/>
        <v/>
      </c>
      <c r="BD20" s="1361" t="str">
        <f t="shared" si="6"/>
        <v/>
      </c>
      <c r="BE20" s="1361" t="str">
        <f t="shared" si="6"/>
        <v>GRB</v>
      </c>
      <c r="BF20" s="1361" t="str">
        <f t="shared" si="6"/>
        <v/>
      </c>
      <c r="BG20" s="1361" t="str">
        <f t="shared" si="7"/>
        <v>NO</v>
      </c>
      <c r="BH20" s="1361" t="str">
        <f t="shared" si="7"/>
        <v>NO</v>
      </c>
      <c r="BI20" s="1361" t="str">
        <f t="shared" si="8"/>
        <v/>
      </c>
      <c r="BK20" s="1361" t="b">
        <f t="shared" si="16"/>
        <v>1</v>
      </c>
      <c r="BL20" s="1361" t="b">
        <f t="shared" si="16"/>
        <v>1</v>
      </c>
      <c r="BM20" s="1361" t="b">
        <f t="shared" si="16"/>
        <v>1</v>
      </c>
      <c r="BN20" s="1361" t="b">
        <f t="shared" si="16"/>
        <v>1</v>
      </c>
      <c r="BO20" s="1361" t="b">
        <f t="shared" si="16"/>
        <v>1</v>
      </c>
      <c r="BP20" s="1361" t="b">
        <f t="shared" si="16"/>
        <v>1</v>
      </c>
      <c r="BQ20" s="1361" t="b">
        <f t="shared" si="16"/>
        <v>1</v>
      </c>
      <c r="BS20" s="1358"/>
    </row>
    <row r="21" spans="1:71" s="1374" customFormat="1" ht="12" customHeight="1">
      <c r="A21" s="1409">
        <v>10500503</v>
      </c>
      <c r="B21" s="1410" t="str">
        <f t="shared" si="0"/>
        <v>10500503</v>
      </c>
      <c r="C21" s="1359" t="s">
        <v>1005</v>
      </c>
      <c r="D21" s="1360" t="str">
        <f t="shared" si="1"/>
        <v>CRB</v>
      </c>
      <c r="E21" s="1360"/>
      <c r="F21" s="1359"/>
      <c r="G21" s="1360"/>
      <c r="H21" s="1361" t="str">
        <f t="shared" si="2"/>
        <v/>
      </c>
      <c r="I21" s="1361" t="str">
        <f t="shared" si="2"/>
        <v>ERB</v>
      </c>
      <c r="J21" s="1361" t="str">
        <f t="shared" si="2"/>
        <v>GRB</v>
      </c>
      <c r="K21" s="1361" t="str">
        <f t="shared" si="2"/>
        <v/>
      </c>
      <c r="L21" s="1361" t="str">
        <f t="shared" si="3"/>
        <v>NO</v>
      </c>
      <c r="M21" s="1361" t="str">
        <f t="shared" si="3"/>
        <v>NO</v>
      </c>
      <c r="N21" s="1361" t="str">
        <f t="shared" si="4"/>
        <v/>
      </c>
      <c r="O21" s="1411"/>
      <c r="P21" s="1363">
        <v>0</v>
      </c>
      <c r="Q21" s="1363">
        <v>0</v>
      </c>
      <c r="R21" s="1363">
        <v>0</v>
      </c>
      <c r="S21" s="1363">
        <v>0</v>
      </c>
      <c r="T21" s="1363">
        <v>0</v>
      </c>
      <c r="U21" s="1363">
        <v>0</v>
      </c>
      <c r="V21" s="1363">
        <v>0</v>
      </c>
      <c r="W21" s="1363">
        <v>0</v>
      </c>
      <c r="X21" s="1363">
        <v>0</v>
      </c>
      <c r="Y21" s="1363">
        <v>0</v>
      </c>
      <c r="Z21" s="1363">
        <v>0</v>
      </c>
      <c r="AA21" s="1363">
        <v>0</v>
      </c>
      <c r="AB21" s="1363">
        <v>0</v>
      </c>
      <c r="AC21" s="1363"/>
      <c r="AD21" s="1363"/>
      <c r="AE21" s="1363">
        <f t="shared" si="10"/>
        <v>0</v>
      </c>
      <c r="AF21" s="1376" t="s">
        <v>1006</v>
      </c>
      <c r="AG21" s="1377" t="s">
        <v>991</v>
      </c>
      <c r="AH21" s="1365"/>
      <c r="AI21" s="1365">
        <f>AE21*C1572</f>
        <v>0</v>
      </c>
      <c r="AJ21" s="1365">
        <f>AE21*C1573</f>
        <v>0</v>
      </c>
      <c r="AK21" s="1366"/>
      <c r="AL21" s="1365">
        <f t="shared" si="11"/>
        <v>0</v>
      </c>
      <c r="AM21" s="1367"/>
      <c r="AN21" s="1365"/>
      <c r="AO21" s="1368">
        <f t="shared" si="12"/>
        <v>0</v>
      </c>
      <c r="AP21" s="1369"/>
      <c r="AQ21" s="1370">
        <f t="shared" si="5"/>
        <v>0</v>
      </c>
      <c r="AR21" s="1365"/>
      <c r="AS21" s="1365">
        <f>AQ21*C1572</f>
        <v>0</v>
      </c>
      <c r="AT21" s="1365">
        <f>AQ21*C1573</f>
        <v>0</v>
      </c>
      <c r="AU21" s="1365"/>
      <c r="AV21" s="1371">
        <f t="shared" si="13"/>
        <v>0</v>
      </c>
      <c r="AW21" s="1365"/>
      <c r="AX21" s="1365"/>
      <c r="AY21" s="1367">
        <f t="shared" si="14"/>
        <v>0</v>
      </c>
      <c r="AZ21" s="1372"/>
      <c r="BA21" s="1373">
        <f t="shared" si="15"/>
        <v>0</v>
      </c>
      <c r="BC21" s="1361" t="str">
        <f t="shared" si="6"/>
        <v/>
      </c>
      <c r="BD21" s="1361" t="str">
        <f t="shared" si="6"/>
        <v>ERB</v>
      </c>
      <c r="BE21" s="1361" t="str">
        <f t="shared" si="6"/>
        <v>GRB</v>
      </c>
      <c r="BF21" s="1361" t="str">
        <f t="shared" si="6"/>
        <v/>
      </c>
      <c r="BG21" s="1361" t="str">
        <f t="shared" si="7"/>
        <v>NO</v>
      </c>
      <c r="BH21" s="1361" t="str">
        <f t="shared" si="7"/>
        <v>NO</v>
      </c>
      <c r="BI21" s="1361" t="str">
        <f t="shared" si="8"/>
        <v/>
      </c>
      <c r="BK21" s="1361" t="b">
        <f t="shared" si="16"/>
        <v>1</v>
      </c>
      <c r="BL21" s="1361" t="b">
        <f t="shared" si="16"/>
        <v>1</v>
      </c>
      <c r="BM21" s="1361" t="b">
        <f t="shared" si="16"/>
        <v>1</v>
      </c>
      <c r="BN21" s="1361" t="b">
        <f t="shared" si="16"/>
        <v>1</v>
      </c>
      <c r="BO21" s="1361" t="b">
        <f t="shared" si="16"/>
        <v>1</v>
      </c>
      <c r="BP21" s="1361" t="b">
        <f t="shared" si="16"/>
        <v>1</v>
      </c>
      <c r="BQ21" s="1361" t="b">
        <f t="shared" si="16"/>
        <v>1</v>
      </c>
      <c r="BS21" s="1358"/>
    </row>
    <row r="22" spans="1:71" s="1374" customFormat="1" ht="12" customHeight="1">
      <c r="A22" s="1357">
        <v>10600501</v>
      </c>
      <c r="B22" s="1358" t="str">
        <f t="shared" si="0"/>
        <v>10600501</v>
      </c>
      <c r="C22" s="1359" t="s">
        <v>1007</v>
      </c>
      <c r="D22" s="1360" t="str">
        <f t="shared" si="1"/>
        <v>ERB</v>
      </c>
      <c r="E22" s="1360"/>
      <c r="F22" s="1359"/>
      <c r="G22" s="1360"/>
      <c r="H22" s="1361" t="str">
        <f t="shared" si="2"/>
        <v/>
      </c>
      <c r="I22" s="1361" t="str">
        <f t="shared" si="2"/>
        <v>ERB</v>
      </c>
      <c r="J22" s="1361" t="str">
        <f t="shared" si="2"/>
        <v/>
      </c>
      <c r="K22" s="1361" t="str">
        <f t="shared" si="2"/>
        <v/>
      </c>
      <c r="L22" s="1361" t="str">
        <f t="shared" si="3"/>
        <v>NO</v>
      </c>
      <c r="M22" s="1361" t="str">
        <f t="shared" si="3"/>
        <v>NO</v>
      </c>
      <c r="N22" s="1361" t="str">
        <f t="shared" si="4"/>
        <v/>
      </c>
      <c r="O22" s="1362"/>
      <c r="P22" s="1363">
        <v>123594602.37</v>
      </c>
      <c r="Q22" s="1363">
        <v>121904381.37</v>
      </c>
      <c r="R22" s="1363">
        <v>150206735.81999999</v>
      </c>
      <c r="S22" s="1363">
        <v>150492045.88</v>
      </c>
      <c r="T22" s="1363">
        <v>153424807.84</v>
      </c>
      <c r="U22" s="1363">
        <v>157389815.12</v>
      </c>
      <c r="V22" s="1363">
        <v>198014565.21000001</v>
      </c>
      <c r="W22" s="1363">
        <v>198179572.94</v>
      </c>
      <c r="X22" s="1363">
        <v>189237053.66999999</v>
      </c>
      <c r="Y22" s="1363">
        <v>148265818.44999999</v>
      </c>
      <c r="Z22" s="1363">
        <v>147661792.75999999</v>
      </c>
      <c r="AA22" s="1363">
        <v>145840803.5</v>
      </c>
      <c r="AB22" s="1363">
        <v>130173970.09</v>
      </c>
      <c r="AC22" s="1363"/>
      <c r="AD22" s="1363"/>
      <c r="AE22" s="1363">
        <f t="shared" si="10"/>
        <v>157291806.56583336</v>
      </c>
      <c r="AF22" s="1376" t="s">
        <v>1008</v>
      </c>
      <c r="AG22" s="1377"/>
      <c r="AH22" s="1365"/>
      <c r="AI22" s="1365">
        <f>AE22</f>
        <v>157291806.56583336</v>
      </c>
      <c r="AJ22" s="1365"/>
      <c r="AK22" s="1366"/>
      <c r="AL22" s="1365">
        <f t="shared" si="11"/>
        <v>157291806.56583336</v>
      </c>
      <c r="AM22" s="1367"/>
      <c r="AN22" s="1365"/>
      <c r="AO22" s="1368">
        <f t="shared" si="12"/>
        <v>0</v>
      </c>
      <c r="AP22" s="1369"/>
      <c r="AQ22" s="1370">
        <f t="shared" si="5"/>
        <v>130173970.09</v>
      </c>
      <c r="AR22" s="1365"/>
      <c r="AS22" s="1365">
        <f>AQ22</f>
        <v>130173970.09</v>
      </c>
      <c r="AT22" s="1365"/>
      <c r="AU22" s="1365"/>
      <c r="AV22" s="1371">
        <f t="shared" si="13"/>
        <v>130173970.09</v>
      </c>
      <c r="AW22" s="1365"/>
      <c r="AX22" s="1365"/>
      <c r="AY22" s="1367">
        <f t="shared" si="14"/>
        <v>0</v>
      </c>
      <c r="AZ22" s="1372"/>
      <c r="BA22" s="1373">
        <f t="shared" si="15"/>
        <v>0</v>
      </c>
      <c r="BC22" s="1361" t="str">
        <f t="shared" si="6"/>
        <v/>
      </c>
      <c r="BD22" s="1361" t="str">
        <f t="shared" si="6"/>
        <v>ERB</v>
      </c>
      <c r="BE22" s="1361" t="str">
        <f t="shared" si="6"/>
        <v/>
      </c>
      <c r="BF22" s="1361" t="str">
        <f t="shared" si="6"/>
        <v/>
      </c>
      <c r="BG22" s="1361" t="str">
        <f t="shared" si="7"/>
        <v>NO</v>
      </c>
      <c r="BH22" s="1361" t="str">
        <f t="shared" si="7"/>
        <v>NO</v>
      </c>
      <c r="BI22" s="1361" t="str">
        <f t="shared" si="8"/>
        <v/>
      </c>
      <c r="BK22" s="1361" t="b">
        <f t="shared" si="16"/>
        <v>1</v>
      </c>
      <c r="BL22" s="1361" t="b">
        <f t="shared" si="16"/>
        <v>1</v>
      </c>
      <c r="BM22" s="1361" t="b">
        <f t="shared" si="16"/>
        <v>1</v>
      </c>
      <c r="BN22" s="1361" t="b">
        <f t="shared" si="16"/>
        <v>1</v>
      </c>
      <c r="BO22" s="1361" t="b">
        <f t="shared" si="16"/>
        <v>1</v>
      </c>
      <c r="BP22" s="1361" t="b">
        <f t="shared" si="16"/>
        <v>1</v>
      </c>
      <c r="BQ22" s="1361" t="b">
        <f t="shared" si="16"/>
        <v>1</v>
      </c>
      <c r="BS22" s="1375"/>
    </row>
    <row r="23" spans="1:71" s="1374" customFormat="1" ht="12" customHeight="1">
      <c r="A23" s="1357">
        <v>10600502</v>
      </c>
      <c r="B23" s="1358" t="str">
        <f t="shared" si="0"/>
        <v>10600502</v>
      </c>
      <c r="C23" s="1359" t="s">
        <v>1009</v>
      </c>
      <c r="D23" s="1360" t="str">
        <f t="shared" si="1"/>
        <v>GRB</v>
      </c>
      <c r="E23" s="1360"/>
      <c r="F23" s="1359"/>
      <c r="G23" s="1360"/>
      <c r="H23" s="1361" t="str">
        <f t="shared" si="2"/>
        <v/>
      </c>
      <c r="I23" s="1361" t="str">
        <f t="shared" si="2"/>
        <v/>
      </c>
      <c r="J23" s="1361" t="str">
        <f t="shared" si="2"/>
        <v>GRB</v>
      </c>
      <c r="K23" s="1361" t="str">
        <f t="shared" si="2"/>
        <v/>
      </c>
      <c r="L23" s="1361" t="str">
        <f t="shared" si="3"/>
        <v>NO</v>
      </c>
      <c r="M23" s="1361" t="str">
        <f t="shared" si="3"/>
        <v>NO</v>
      </c>
      <c r="N23" s="1361" t="str">
        <f t="shared" si="4"/>
        <v/>
      </c>
      <c r="O23" s="1362"/>
      <c r="P23" s="1363">
        <v>76266948.480000004</v>
      </c>
      <c r="Q23" s="1363">
        <v>79159866.269999996</v>
      </c>
      <c r="R23" s="1363">
        <v>79988224.549999997</v>
      </c>
      <c r="S23" s="1363">
        <v>79563707.75</v>
      </c>
      <c r="T23" s="1363">
        <v>79862746.040000007</v>
      </c>
      <c r="U23" s="1363">
        <v>82629355.090000004</v>
      </c>
      <c r="V23" s="1363">
        <v>95366539.930000007</v>
      </c>
      <c r="W23" s="1363">
        <v>96672657.030000001</v>
      </c>
      <c r="X23" s="1363">
        <v>96761996.810000002</v>
      </c>
      <c r="Y23" s="1363">
        <v>94849913.709999993</v>
      </c>
      <c r="Z23" s="1363">
        <v>94506723.069999993</v>
      </c>
      <c r="AA23" s="1363">
        <v>96650509.189999998</v>
      </c>
      <c r="AB23" s="1363">
        <v>95714098.329999998</v>
      </c>
      <c r="AC23" s="1363"/>
      <c r="AD23" s="1363"/>
      <c r="AE23" s="1363">
        <f t="shared" si="10"/>
        <v>88500230.237083331</v>
      </c>
      <c r="AF23" s="1376"/>
      <c r="AG23" s="1376">
        <v>1</v>
      </c>
      <c r="AH23" s="1365"/>
      <c r="AI23" s="1365"/>
      <c r="AJ23" s="1365">
        <f>AE23</f>
        <v>88500230.237083331</v>
      </c>
      <c r="AK23" s="1366"/>
      <c r="AL23" s="1365">
        <f t="shared" si="11"/>
        <v>88500230.237083331</v>
      </c>
      <c r="AM23" s="1367"/>
      <c r="AN23" s="1365"/>
      <c r="AO23" s="1368">
        <f t="shared" si="12"/>
        <v>0</v>
      </c>
      <c r="AP23" s="1369"/>
      <c r="AQ23" s="1370">
        <f t="shared" si="5"/>
        <v>95714098.329999998</v>
      </c>
      <c r="AR23" s="1365"/>
      <c r="AS23" s="1365"/>
      <c r="AT23" s="1365">
        <f>AQ23</f>
        <v>95714098.329999998</v>
      </c>
      <c r="AU23" s="1365"/>
      <c r="AV23" s="1371">
        <f t="shared" si="13"/>
        <v>95714098.329999998</v>
      </c>
      <c r="AW23" s="1365"/>
      <c r="AX23" s="1365"/>
      <c r="AY23" s="1367">
        <f t="shared" si="14"/>
        <v>0</v>
      </c>
      <c r="AZ23" s="1372"/>
      <c r="BA23" s="1373">
        <f t="shared" si="15"/>
        <v>0</v>
      </c>
      <c r="BC23" s="1361" t="str">
        <f t="shared" si="6"/>
        <v/>
      </c>
      <c r="BD23" s="1361" t="str">
        <f t="shared" si="6"/>
        <v/>
      </c>
      <c r="BE23" s="1361" t="str">
        <f t="shared" si="6"/>
        <v>GRB</v>
      </c>
      <c r="BF23" s="1361" t="str">
        <f t="shared" si="6"/>
        <v/>
      </c>
      <c r="BG23" s="1361" t="str">
        <f t="shared" si="7"/>
        <v>NO</v>
      </c>
      <c r="BH23" s="1361" t="str">
        <f t="shared" si="7"/>
        <v>NO</v>
      </c>
      <c r="BI23" s="1361" t="str">
        <f t="shared" si="8"/>
        <v/>
      </c>
      <c r="BK23" s="1361" t="b">
        <f t="shared" si="16"/>
        <v>1</v>
      </c>
      <c r="BL23" s="1361" t="b">
        <f t="shared" si="16"/>
        <v>1</v>
      </c>
      <c r="BM23" s="1361" t="b">
        <f t="shared" si="16"/>
        <v>1</v>
      </c>
      <c r="BN23" s="1361" t="b">
        <f t="shared" si="16"/>
        <v>1</v>
      </c>
      <c r="BO23" s="1361" t="b">
        <f t="shared" si="16"/>
        <v>1</v>
      </c>
      <c r="BP23" s="1361" t="b">
        <f t="shared" si="16"/>
        <v>1</v>
      </c>
      <c r="BQ23" s="1361" t="b">
        <f t="shared" si="16"/>
        <v>1</v>
      </c>
      <c r="BS23" s="1375"/>
    </row>
    <row r="24" spans="1:71" s="1374" customFormat="1" ht="12" customHeight="1">
      <c r="A24" s="1357">
        <v>10600503</v>
      </c>
      <c r="B24" s="1358" t="str">
        <f t="shared" si="0"/>
        <v>10600503</v>
      </c>
      <c r="C24" s="1359" t="s">
        <v>1010</v>
      </c>
      <c r="D24" s="1360" t="str">
        <f t="shared" si="1"/>
        <v>CRB</v>
      </c>
      <c r="E24" s="1360"/>
      <c r="F24" s="1359"/>
      <c r="G24" s="1360"/>
      <c r="H24" s="1361" t="str">
        <f t="shared" si="2"/>
        <v/>
      </c>
      <c r="I24" s="1361" t="str">
        <f t="shared" si="2"/>
        <v>ERB</v>
      </c>
      <c r="J24" s="1361" t="str">
        <f t="shared" si="2"/>
        <v>GRB</v>
      </c>
      <c r="K24" s="1361" t="str">
        <f t="shared" si="2"/>
        <v/>
      </c>
      <c r="L24" s="1361" t="str">
        <f t="shared" si="3"/>
        <v>NO</v>
      </c>
      <c r="M24" s="1361" t="str">
        <f t="shared" si="3"/>
        <v>NO</v>
      </c>
      <c r="N24" s="1361" t="str">
        <f t="shared" si="4"/>
        <v/>
      </c>
      <c r="O24" s="1362"/>
      <c r="P24" s="1363">
        <v>23150140.850000001</v>
      </c>
      <c r="Q24" s="1363">
        <v>23163740.289999999</v>
      </c>
      <c r="R24" s="1363">
        <v>23231347.48</v>
      </c>
      <c r="S24" s="1363">
        <v>23274397.93</v>
      </c>
      <c r="T24" s="1363">
        <v>24421426.350000001</v>
      </c>
      <c r="U24" s="1363">
        <v>24396346.77</v>
      </c>
      <c r="V24" s="1363">
        <v>23542321.710000001</v>
      </c>
      <c r="W24" s="1363">
        <v>22175146.890000001</v>
      </c>
      <c r="X24" s="1363">
        <v>19844553.16</v>
      </c>
      <c r="Y24" s="1363">
        <v>19669037.68</v>
      </c>
      <c r="Z24" s="1363">
        <v>19871151.550000001</v>
      </c>
      <c r="AA24" s="1363">
        <v>20047824.079999998</v>
      </c>
      <c r="AB24" s="1363">
        <v>22710939.640000001</v>
      </c>
      <c r="AC24" s="1363"/>
      <c r="AD24" s="1363"/>
      <c r="AE24" s="1363">
        <f t="shared" si="10"/>
        <v>22213986.177916665</v>
      </c>
      <c r="AF24" s="1376" t="s">
        <v>1011</v>
      </c>
      <c r="AG24" s="1377" t="s">
        <v>991</v>
      </c>
      <c r="AH24" s="1365"/>
      <c r="AI24" s="1365">
        <f>AE24*C1572</f>
        <v>14738979.829047706</v>
      </c>
      <c r="AJ24" s="1365">
        <f>AE24*C1573</f>
        <v>7475006.3488689577</v>
      </c>
      <c r="AK24" s="1366"/>
      <c r="AL24" s="1365">
        <f t="shared" si="11"/>
        <v>22213986.177916665</v>
      </c>
      <c r="AM24" s="1367"/>
      <c r="AN24" s="1365"/>
      <c r="AO24" s="1368">
        <f t="shared" si="12"/>
        <v>0</v>
      </c>
      <c r="AP24" s="1369"/>
      <c r="AQ24" s="1370">
        <f t="shared" si="5"/>
        <v>22710939.640000001</v>
      </c>
      <c r="AR24" s="1365"/>
      <c r="AS24" s="1365">
        <f>AQ24*C1572</f>
        <v>15068708.45114</v>
      </c>
      <c r="AT24" s="1365">
        <f>AQ24*C1573</f>
        <v>7642231.188860001</v>
      </c>
      <c r="AU24" s="1365"/>
      <c r="AV24" s="1371">
        <f t="shared" si="13"/>
        <v>22710939.640000001</v>
      </c>
      <c r="AW24" s="1365"/>
      <c r="AX24" s="1365"/>
      <c r="AY24" s="1367">
        <f t="shared" si="14"/>
        <v>0</v>
      </c>
      <c r="AZ24" s="1372"/>
      <c r="BA24" s="1373">
        <f t="shared" si="15"/>
        <v>0</v>
      </c>
      <c r="BC24" s="1361" t="str">
        <f t="shared" si="6"/>
        <v/>
      </c>
      <c r="BD24" s="1361" t="str">
        <f t="shared" si="6"/>
        <v>ERB</v>
      </c>
      <c r="BE24" s="1361" t="str">
        <f t="shared" si="6"/>
        <v>GRB</v>
      </c>
      <c r="BF24" s="1361" t="str">
        <f t="shared" si="6"/>
        <v/>
      </c>
      <c r="BG24" s="1361" t="str">
        <f t="shared" si="7"/>
        <v>NO</v>
      </c>
      <c r="BH24" s="1361" t="str">
        <f t="shared" si="7"/>
        <v>NO</v>
      </c>
      <c r="BI24" s="1361" t="str">
        <f t="shared" si="8"/>
        <v/>
      </c>
      <c r="BK24" s="1361" t="b">
        <f t="shared" si="16"/>
        <v>1</v>
      </c>
      <c r="BL24" s="1361" t="b">
        <f t="shared" si="16"/>
        <v>1</v>
      </c>
      <c r="BM24" s="1361" t="b">
        <f t="shared" si="16"/>
        <v>1</v>
      </c>
      <c r="BN24" s="1361" t="b">
        <f t="shared" si="16"/>
        <v>1</v>
      </c>
      <c r="BO24" s="1361" t="b">
        <f t="shared" si="16"/>
        <v>1</v>
      </c>
      <c r="BP24" s="1361" t="b">
        <f t="shared" si="16"/>
        <v>1</v>
      </c>
      <c r="BQ24" s="1361" t="b">
        <f t="shared" si="16"/>
        <v>1</v>
      </c>
      <c r="BS24" s="1375"/>
    </row>
    <row r="25" spans="1:71" s="1374" customFormat="1" ht="12" customHeight="1">
      <c r="A25" s="1357">
        <v>10600602</v>
      </c>
      <c r="B25" s="1358" t="str">
        <f t="shared" si="0"/>
        <v>10600602</v>
      </c>
      <c r="C25" s="1359" t="s">
        <v>1012</v>
      </c>
      <c r="D25" s="1360" t="str">
        <f t="shared" si="1"/>
        <v>GRB</v>
      </c>
      <c r="E25" s="1360"/>
      <c r="F25" s="1359"/>
      <c r="G25" s="1360"/>
      <c r="H25" s="1361"/>
      <c r="I25" s="1361" t="str">
        <f t="shared" ref="I25:K57" si="17">IF(VALUE(AI25),I$7,IF(ISBLANK(AI25),"",I$7))</f>
        <v/>
      </c>
      <c r="J25" s="1361" t="str">
        <f t="shared" si="17"/>
        <v>GRB</v>
      </c>
      <c r="K25" s="1361" t="str">
        <f t="shared" si="17"/>
        <v/>
      </c>
      <c r="L25" s="1361" t="str">
        <f t="shared" ref="L25:M40" si="18">IF(VALUE(AM25),"W/C",IF(ISBLANK(AM25),"NO","W/C"))</f>
        <v>NO</v>
      </c>
      <c r="M25" s="1361" t="str">
        <f t="shared" si="18"/>
        <v>NO</v>
      </c>
      <c r="N25" s="1361" t="str">
        <f t="shared" si="4"/>
        <v/>
      </c>
      <c r="O25" s="1411"/>
      <c r="P25" s="1363">
        <v>0</v>
      </c>
      <c r="Q25" s="1363">
        <v>0</v>
      </c>
      <c r="R25" s="1363">
        <v>0</v>
      </c>
      <c r="S25" s="1363">
        <v>0</v>
      </c>
      <c r="T25" s="1363">
        <v>0</v>
      </c>
      <c r="U25" s="1363">
        <v>0</v>
      </c>
      <c r="V25" s="1363">
        <v>0</v>
      </c>
      <c r="W25" s="1363">
        <v>0</v>
      </c>
      <c r="X25" s="1363">
        <v>0</v>
      </c>
      <c r="Y25" s="1363">
        <v>0</v>
      </c>
      <c r="Z25" s="1363">
        <v>0</v>
      </c>
      <c r="AA25" s="1363">
        <v>0</v>
      </c>
      <c r="AB25" s="1363">
        <v>0</v>
      </c>
      <c r="AC25" s="1363"/>
      <c r="AD25" s="1363"/>
      <c r="AE25" s="1363">
        <f t="shared" si="10"/>
        <v>0</v>
      </c>
      <c r="AF25" s="1376"/>
      <c r="AG25" s="1377" t="s">
        <v>995</v>
      </c>
      <c r="AH25" s="1365"/>
      <c r="AI25" s="1365"/>
      <c r="AJ25" s="1365">
        <f>AE25</f>
        <v>0</v>
      </c>
      <c r="AK25" s="1366"/>
      <c r="AL25" s="1365">
        <f t="shared" si="11"/>
        <v>0</v>
      </c>
      <c r="AM25" s="1367"/>
      <c r="AN25" s="1365"/>
      <c r="AO25" s="1368"/>
      <c r="AP25" s="1369"/>
      <c r="AQ25" s="1370">
        <f t="shared" si="5"/>
        <v>0</v>
      </c>
      <c r="AR25" s="1365"/>
      <c r="AS25" s="1365"/>
      <c r="AT25" s="1365">
        <f>AQ25</f>
        <v>0</v>
      </c>
      <c r="AU25" s="1365"/>
      <c r="AV25" s="1371">
        <f>SUM(AS25:AU25)</f>
        <v>0</v>
      </c>
      <c r="AW25" s="1365"/>
      <c r="AX25" s="1365"/>
      <c r="AY25" s="1367">
        <f t="shared" si="14"/>
        <v>0</v>
      </c>
      <c r="AZ25" s="1372"/>
      <c r="BA25" s="1373">
        <f t="shared" si="15"/>
        <v>0</v>
      </c>
      <c r="BC25" s="1361"/>
      <c r="BD25" s="1361" t="str">
        <f t="shared" ref="BD25:BF60" si="19">IF(VALUE(AS25),BD$7,IF(ISBLANK(AS25),"",BD$7))</f>
        <v/>
      </c>
      <c r="BE25" s="1361" t="str">
        <f t="shared" si="19"/>
        <v>GRB</v>
      </c>
      <c r="BF25" s="1361" t="str">
        <f t="shared" si="19"/>
        <v/>
      </c>
      <c r="BG25" s="1361" t="str">
        <f t="shared" si="7"/>
        <v>NO</v>
      </c>
      <c r="BH25" s="1361" t="str">
        <f t="shared" si="7"/>
        <v>NO</v>
      </c>
      <c r="BI25" s="1361" t="str">
        <f t="shared" si="8"/>
        <v/>
      </c>
      <c r="BK25" s="1361" t="b">
        <f t="shared" si="16"/>
        <v>1</v>
      </c>
      <c r="BL25" s="1361" t="b">
        <f t="shared" si="16"/>
        <v>1</v>
      </c>
      <c r="BM25" s="1361" t="b">
        <f t="shared" si="16"/>
        <v>1</v>
      </c>
      <c r="BN25" s="1361" t="b">
        <f t="shared" si="16"/>
        <v>1</v>
      </c>
      <c r="BO25" s="1361" t="b">
        <f t="shared" si="16"/>
        <v>1</v>
      </c>
      <c r="BP25" s="1361" t="b">
        <f t="shared" si="16"/>
        <v>1</v>
      </c>
      <c r="BQ25" s="1361" t="b">
        <f t="shared" si="16"/>
        <v>1</v>
      </c>
      <c r="BS25" s="1375"/>
    </row>
    <row r="26" spans="1:71" s="1374" customFormat="1" ht="12" customHeight="1">
      <c r="A26" s="1357">
        <v>10600603</v>
      </c>
      <c r="B26" s="1358" t="str">
        <f t="shared" si="0"/>
        <v>10600603</v>
      </c>
      <c r="C26" s="1359" t="s">
        <v>1013</v>
      </c>
      <c r="D26" s="1360" t="str">
        <f t="shared" si="1"/>
        <v>CRB</v>
      </c>
      <c r="E26" s="1360"/>
      <c r="F26" s="1359"/>
      <c r="G26" s="1360"/>
      <c r="H26" s="1361" t="str">
        <f t="shared" ref="H26:H58" si="20">IF(VALUE(AH26),H$7,IF(ISBLANK(AH26),"",H$7))</f>
        <v/>
      </c>
      <c r="I26" s="1361" t="str">
        <f t="shared" si="17"/>
        <v>ERB</v>
      </c>
      <c r="J26" s="1361" t="str">
        <f t="shared" si="17"/>
        <v>GRB</v>
      </c>
      <c r="K26" s="1361" t="str">
        <f t="shared" si="17"/>
        <v/>
      </c>
      <c r="L26" s="1361" t="str">
        <f t="shared" si="18"/>
        <v>NO</v>
      </c>
      <c r="M26" s="1361" t="str">
        <f t="shared" si="18"/>
        <v>NO</v>
      </c>
      <c r="N26" s="1361" t="str">
        <f t="shared" si="4"/>
        <v/>
      </c>
      <c r="O26" s="1362"/>
      <c r="P26" s="1363">
        <v>0</v>
      </c>
      <c r="Q26" s="1363">
        <v>0</v>
      </c>
      <c r="R26" s="1363">
        <v>0</v>
      </c>
      <c r="S26" s="1363">
        <v>0</v>
      </c>
      <c r="T26" s="1363">
        <v>0</v>
      </c>
      <c r="U26" s="1363">
        <v>0</v>
      </c>
      <c r="V26" s="1363">
        <v>0</v>
      </c>
      <c r="W26" s="1363">
        <v>0</v>
      </c>
      <c r="X26" s="1363">
        <v>0</v>
      </c>
      <c r="Y26" s="1363">
        <v>0</v>
      </c>
      <c r="Z26" s="1363">
        <v>0</v>
      </c>
      <c r="AA26" s="1363">
        <v>0</v>
      </c>
      <c r="AB26" s="1363">
        <v>0</v>
      </c>
      <c r="AC26" s="1363"/>
      <c r="AD26" s="1363"/>
      <c r="AE26" s="1363">
        <f t="shared" si="10"/>
        <v>0</v>
      </c>
      <c r="AF26" s="1376" t="s">
        <v>1014</v>
      </c>
      <c r="AG26" s="1377" t="s">
        <v>991</v>
      </c>
      <c r="AH26" s="1365"/>
      <c r="AI26" s="1365">
        <f>AE26*C1572</f>
        <v>0</v>
      </c>
      <c r="AJ26" s="1365">
        <f>AE26*C1573</f>
        <v>0</v>
      </c>
      <c r="AK26" s="1366"/>
      <c r="AL26" s="1365">
        <f t="shared" si="11"/>
        <v>0</v>
      </c>
      <c r="AM26" s="1367"/>
      <c r="AN26" s="1365"/>
      <c r="AO26" s="1368">
        <f t="shared" si="12"/>
        <v>0</v>
      </c>
      <c r="AP26" s="1369"/>
      <c r="AQ26" s="1370">
        <f t="shared" si="5"/>
        <v>0</v>
      </c>
      <c r="AR26" s="1365"/>
      <c r="AS26" s="1365">
        <f>AQ26*C1572</f>
        <v>0</v>
      </c>
      <c r="AT26" s="1365">
        <f>AQ26*C1573</f>
        <v>0</v>
      </c>
      <c r="AU26" s="1365"/>
      <c r="AV26" s="1371">
        <f t="shared" si="13"/>
        <v>0</v>
      </c>
      <c r="AW26" s="1365"/>
      <c r="AX26" s="1365"/>
      <c r="AY26" s="1367">
        <f t="shared" si="14"/>
        <v>0</v>
      </c>
      <c r="AZ26" s="1372"/>
      <c r="BA26" s="1373">
        <f t="shared" si="15"/>
        <v>0</v>
      </c>
      <c r="BC26" s="1361" t="str">
        <f t="shared" ref="BC26:BC49" si="21">IF(VALUE(AR26),BC$7,IF(ISBLANK(AR26),"",BC$7))</f>
        <v/>
      </c>
      <c r="BD26" s="1361" t="str">
        <f t="shared" si="19"/>
        <v>ERB</v>
      </c>
      <c r="BE26" s="1361" t="str">
        <f t="shared" si="19"/>
        <v>GRB</v>
      </c>
      <c r="BF26" s="1361" t="str">
        <f t="shared" si="19"/>
        <v/>
      </c>
      <c r="BG26" s="1361" t="str">
        <f t="shared" si="7"/>
        <v>NO</v>
      </c>
      <c r="BH26" s="1361" t="str">
        <f t="shared" si="7"/>
        <v>NO</v>
      </c>
      <c r="BI26" s="1361" t="str">
        <f t="shared" si="8"/>
        <v/>
      </c>
      <c r="BK26" s="1361" t="b">
        <f t="shared" si="16"/>
        <v>1</v>
      </c>
      <c r="BL26" s="1361" t="b">
        <f t="shared" si="16"/>
        <v>1</v>
      </c>
      <c r="BM26" s="1361" t="b">
        <f t="shared" si="16"/>
        <v>1</v>
      </c>
      <c r="BN26" s="1361" t="b">
        <f t="shared" si="16"/>
        <v>1</v>
      </c>
      <c r="BO26" s="1361" t="b">
        <f t="shared" si="16"/>
        <v>1</v>
      </c>
      <c r="BP26" s="1361" t="b">
        <f t="shared" si="16"/>
        <v>1</v>
      </c>
      <c r="BQ26" s="1361" t="b">
        <f t="shared" si="16"/>
        <v>1</v>
      </c>
      <c r="BS26" s="1375"/>
    </row>
    <row r="27" spans="1:71" s="1374" customFormat="1" ht="12" customHeight="1">
      <c r="A27" s="1414">
        <v>10700011</v>
      </c>
      <c r="B27" s="1415" t="str">
        <f t="shared" si="0"/>
        <v>10700011</v>
      </c>
      <c r="C27" s="1416" t="s">
        <v>1015</v>
      </c>
      <c r="D27" s="1417" t="str">
        <f t="shared" si="1"/>
        <v>Non-Op</v>
      </c>
      <c r="E27" s="1417"/>
      <c r="F27" s="1418">
        <v>42752</v>
      </c>
      <c r="G27" s="1417"/>
      <c r="H27" s="1419" t="str">
        <f t="shared" si="20"/>
        <v/>
      </c>
      <c r="I27" s="1419" t="str">
        <f t="shared" si="17"/>
        <v/>
      </c>
      <c r="J27" s="1419" t="str">
        <f t="shared" si="17"/>
        <v/>
      </c>
      <c r="K27" s="1419" t="str">
        <f t="shared" si="17"/>
        <v>Non-Op</v>
      </c>
      <c r="L27" s="1419" t="str">
        <f t="shared" si="18"/>
        <v>NO</v>
      </c>
      <c r="M27" s="1419" t="str">
        <f t="shared" si="18"/>
        <v>NO</v>
      </c>
      <c r="N27" s="1419" t="str">
        <f t="shared" si="4"/>
        <v/>
      </c>
      <c r="O27" s="1420"/>
      <c r="P27" s="1421">
        <v>1497652.57</v>
      </c>
      <c r="Q27" s="1421">
        <v>1028967.71</v>
      </c>
      <c r="R27" s="1421">
        <v>-508101.79</v>
      </c>
      <c r="S27" s="1421">
        <v>-1540156.02</v>
      </c>
      <c r="T27" s="1421">
        <v>-2844391.71</v>
      </c>
      <c r="U27" s="1421">
        <v>-3628542.23</v>
      </c>
      <c r="V27" s="1421">
        <v>-5824935.1200000001</v>
      </c>
      <c r="W27" s="1421">
        <v>-4426725.4800000004</v>
      </c>
      <c r="X27" s="1421">
        <v>-4040297.04</v>
      </c>
      <c r="Y27" s="1421">
        <v>-3750714.5</v>
      </c>
      <c r="Z27" s="1421">
        <v>-2132450.52</v>
      </c>
      <c r="AA27" s="1421">
        <v>-424662.93</v>
      </c>
      <c r="AB27" s="1421">
        <v>481998.01</v>
      </c>
      <c r="AC27" s="1421"/>
      <c r="AD27" s="1421"/>
      <c r="AE27" s="1421">
        <f t="shared" si="10"/>
        <v>-2258515.3616666668</v>
      </c>
      <c r="AF27" s="1422"/>
      <c r="AG27" s="1423"/>
      <c r="AH27" s="1424"/>
      <c r="AI27" s="1424"/>
      <c r="AJ27" s="1424"/>
      <c r="AK27" s="1425">
        <f t="shared" ref="AK27:AK37" si="22">AE27</f>
        <v>-2258515.3616666668</v>
      </c>
      <c r="AL27" s="1424">
        <f t="shared" si="11"/>
        <v>-2258515.3616666668</v>
      </c>
      <c r="AM27" s="1426"/>
      <c r="AN27" s="1424"/>
      <c r="AO27" s="1427">
        <f t="shared" si="12"/>
        <v>0</v>
      </c>
      <c r="AP27" s="1369"/>
      <c r="AQ27" s="1428">
        <f t="shared" si="5"/>
        <v>481998.01</v>
      </c>
      <c r="AR27" s="1424"/>
      <c r="AS27" s="1424"/>
      <c r="AT27" s="1424"/>
      <c r="AU27" s="1424">
        <f t="shared" ref="AU27:AU37" si="23">AQ27</f>
        <v>481998.01</v>
      </c>
      <c r="AV27" s="1429">
        <f t="shared" si="13"/>
        <v>481998.01</v>
      </c>
      <c r="AW27" s="1424"/>
      <c r="AX27" s="1424"/>
      <c r="AY27" s="1426">
        <f t="shared" si="14"/>
        <v>0</v>
      </c>
      <c r="AZ27" s="1372" t="s">
        <v>1016</v>
      </c>
      <c r="BA27" s="1373">
        <f t="shared" si="15"/>
        <v>0</v>
      </c>
      <c r="BC27" s="1419" t="str">
        <f t="shared" si="21"/>
        <v/>
      </c>
      <c r="BD27" s="1419" t="str">
        <f t="shared" si="19"/>
        <v/>
      </c>
      <c r="BE27" s="1419" t="str">
        <f t="shared" si="19"/>
        <v/>
      </c>
      <c r="BF27" s="1419" t="str">
        <f t="shared" si="19"/>
        <v>Non-Op</v>
      </c>
      <c r="BG27" s="1419" t="str">
        <f t="shared" si="7"/>
        <v>NO</v>
      </c>
      <c r="BH27" s="1419" t="str">
        <f t="shared" si="7"/>
        <v>NO</v>
      </c>
      <c r="BI27" s="1419" t="str">
        <f t="shared" si="8"/>
        <v/>
      </c>
      <c r="BK27" s="1419" t="b">
        <f t="shared" si="16"/>
        <v>1</v>
      </c>
      <c r="BL27" s="1419" t="b">
        <f t="shared" si="16"/>
        <v>1</v>
      </c>
      <c r="BM27" s="1419" t="b">
        <f t="shared" si="16"/>
        <v>1</v>
      </c>
      <c r="BN27" s="1419" t="b">
        <f t="shared" si="16"/>
        <v>1</v>
      </c>
      <c r="BO27" s="1419" t="b">
        <f t="shared" si="16"/>
        <v>1</v>
      </c>
      <c r="BP27" s="1419" t="b">
        <f t="shared" si="16"/>
        <v>1</v>
      </c>
      <c r="BQ27" s="1419" t="b">
        <f t="shared" si="16"/>
        <v>1</v>
      </c>
      <c r="BS27" s="1375"/>
    </row>
    <row r="28" spans="1:71" s="1374" customFormat="1" ht="12" customHeight="1">
      <c r="A28" s="1414">
        <v>10700012</v>
      </c>
      <c r="B28" s="1415" t="str">
        <f t="shared" si="0"/>
        <v>10700012</v>
      </c>
      <c r="C28" s="1416" t="s">
        <v>1017</v>
      </c>
      <c r="D28" s="1417" t="str">
        <f t="shared" si="1"/>
        <v>Non-Op</v>
      </c>
      <c r="E28" s="1417"/>
      <c r="F28" s="1418">
        <v>42752</v>
      </c>
      <c r="G28" s="1417"/>
      <c r="H28" s="1419" t="str">
        <f t="shared" si="20"/>
        <v/>
      </c>
      <c r="I28" s="1419" t="str">
        <f t="shared" si="17"/>
        <v/>
      </c>
      <c r="J28" s="1419" t="str">
        <f t="shared" si="17"/>
        <v/>
      </c>
      <c r="K28" s="1419" t="str">
        <f t="shared" si="17"/>
        <v>Non-Op</v>
      </c>
      <c r="L28" s="1419" t="str">
        <f t="shared" si="18"/>
        <v>NO</v>
      </c>
      <c r="M28" s="1419" t="str">
        <f t="shared" si="18"/>
        <v>NO</v>
      </c>
      <c r="N28" s="1419" t="str">
        <f t="shared" si="4"/>
        <v/>
      </c>
      <c r="O28" s="1420"/>
      <c r="P28" s="1421">
        <v>-3841055.86</v>
      </c>
      <c r="Q28" s="1421">
        <v>-3783341.75</v>
      </c>
      <c r="R28" s="1421">
        <v>-3767866.59</v>
      </c>
      <c r="S28" s="1421">
        <v>-4046890.14</v>
      </c>
      <c r="T28" s="1421">
        <v>-4766635.72</v>
      </c>
      <c r="U28" s="1421">
        <v>-5312446.3600000003</v>
      </c>
      <c r="V28" s="1421">
        <v>-4890189.96</v>
      </c>
      <c r="W28" s="1421">
        <v>-3271327.01</v>
      </c>
      <c r="X28" s="1421">
        <v>-3130532.77</v>
      </c>
      <c r="Y28" s="1421">
        <v>-2906561.45</v>
      </c>
      <c r="Z28" s="1421">
        <v>-2137154.06</v>
      </c>
      <c r="AA28" s="1421">
        <v>-615747.31999999995</v>
      </c>
      <c r="AB28" s="1421">
        <v>-1090593.95</v>
      </c>
      <c r="AC28" s="1421"/>
      <c r="AD28" s="1421"/>
      <c r="AE28" s="1421">
        <f t="shared" si="10"/>
        <v>-3424543.1695833337</v>
      </c>
      <c r="AF28" s="1422"/>
      <c r="AG28" s="1423"/>
      <c r="AH28" s="1424"/>
      <c r="AI28" s="1424"/>
      <c r="AJ28" s="1424"/>
      <c r="AK28" s="1425">
        <f t="shared" si="22"/>
        <v>-3424543.1695833337</v>
      </c>
      <c r="AL28" s="1424">
        <f t="shared" si="11"/>
        <v>-3424543.1695833337</v>
      </c>
      <c r="AM28" s="1426"/>
      <c r="AN28" s="1424"/>
      <c r="AO28" s="1427">
        <f t="shared" si="12"/>
        <v>0</v>
      </c>
      <c r="AP28" s="1369"/>
      <c r="AQ28" s="1428">
        <f t="shared" si="5"/>
        <v>-1090593.95</v>
      </c>
      <c r="AR28" s="1424"/>
      <c r="AS28" s="1424"/>
      <c r="AT28" s="1424"/>
      <c r="AU28" s="1424">
        <f t="shared" si="23"/>
        <v>-1090593.95</v>
      </c>
      <c r="AV28" s="1429">
        <f t="shared" si="13"/>
        <v>-1090593.95</v>
      </c>
      <c r="AW28" s="1424"/>
      <c r="AX28" s="1424"/>
      <c r="AY28" s="1426">
        <f t="shared" si="14"/>
        <v>0</v>
      </c>
      <c r="AZ28" s="1372" t="s">
        <v>1016</v>
      </c>
      <c r="BA28" s="1373">
        <f t="shared" si="15"/>
        <v>0</v>
      </c>
      <c r="BC28" s="1419" t="str">
        <f t="shared" si="21"/>
        <v/>
      </c>
      <c r="BD28" s="1419" t="str">
        <f t="shared" si="19"/>
        <v/>
      </c>
      <c r="BE28" s="1419" t="str">
        <f t="shared" si="19"/>
        <v/>
      </c>
      <c r="BF28" s="1419" t="str">
        <f t="shared" si="19"/>
        <v>Non-Op</v>
      </c>
      <c r="BG28" s="1419" t="str">
        <f t="shared" si="7"/>
        <v>NO</v>
      </c>
      <c r="BH28" s="1419" t="str">
        <f t="shared" si="7"/>
        <v>NO</v>
      </c>
      <c r="BI28" s="1419" t="str">
        <f t="shared" si="8"/>
        <v/>
      </c>
      <c r="BK28" s="1419" t="b">
        <f t="shared" si="16"/>
        <v>1</v>
      </c>
      <c r="BL28" s="1419" t="b">
        <f t="shared" si="16"/>
        <v>1</v>
      </c>
      <c r="BM28" s="1419" t="b">
        <f t="shared" si="16"/>
        <v>1</v>
      </c>
      <c r="BN28" s="1419" t="b">
        <f t="shared" si="16"/>
        <v>1</v>
      </c>
      <c r="BO28" s="1419" t="b">
        <f t="shared" si="16"/>
        <v>1</v>
      </c>
      <c r="BP28" s="1419" t="b">
        <f t="shared" si="16"/>
        <v>1</v>
      </c>
      <c r="BQ28" s="1419" t="b">
        <f t="shared" si="16"/>
        <v>1</v>
      </c>
      <c r="BS28" s="1375"/>
    </row>
    <row r="29" spans="1:71" s="1374" customFormat="1" ht="12" customHeight="1">
      <c r="A29" s="1412">
        <v>10700013</v>
      </c>
      <c r="B29" s="1413" t="str">
        <f t="shared" si="0"/>
        <v>10700013</v>
      </c>
      <c r="C29" s="1359" t="s">
        <v>1018</v>
      </c>
      <c r="D29" s="1360" t="str">
        <f t="shared" si="1"/>
        <v>Non-Op</v>
      </c>
      <c r="E29" s="1360"/>
      <c r="F29" s="1359"/>
      <c r="G29" s="1360"/>
      <c r="H29" s="1361" t="str">
        <f t="shared" si="20"/>
        <v/>
      </c>
      <c r="I29" s="1361" t="str">
        <f t="shared" si="17"/>
        <v/>
      </c>
      <c r="J29" s="1361" t="str">
        <f t="shared" si="17"/>
        <v/>
      </c>
      <c r="K29" s="1361" t="str">
        <f t="shared" si="17"/>
        <v>Non-Op</v>
      </c>
      <c r="L29" s="1361" t="str">
        <f t="shared" si="18"/>
        <v>NO</v>
      </c>
      <c r="M29" s="1361" t="str">
        <f t="shared" si="18"/>
        <v>NO</v>
      </c>
      <c r="N29" s="1361" t="str">
        <f t="shared" si="4"/>
        <v/>
      </c>
      <c r="O29" s="1362"/>
      <c r="P29" s="1363">
        <v>14047133.630000001</v>
      </c>
      <c r="Q29" s="1363">
        <v>14465032.18</v>
      </c>
      <c r="R29" s="1363">
        <v>11227537.08</v>
      </c>
      <c r="S29" s="1363">
        <v>9271904.1799999997</v>
      </c>
      <c r="T29" s="1363">
        <v>5872993.2400000002</v>
      </c>
      <c r="U29" s="1363">
        <v>4192801.35</v>
      </c>
      <c r="V29" s="1363">
        <v>7757216.0899999999</v>
      </c>
      <c r="W29" s="1363">
        <v>9220898.3599999994</v>
      </c>
      <c r="X29" s="1363">
        <v>9013297.4800000004</v>
      </c>
      <c r="Y29" s="1363">
        <v>6031149.3600000003</v>
      </c>
      <c r="Z29" s="1363">
        <v>5458394.6200000001</v>
      </c>
      <c r="AA29" s="1363">
        <v>3980338.1</v>
      </c>
      <c r="AB29" s="1363">
        <v>-155491.68</v>
      </c>
      <c r="AC29" s="1363"/>
      <c r="AD29" s="1363"/>
      <c r="AE29" s="1363">
        <f t="shared" si="10"/>
        <v>7786448.5845833337</v>
      </c>
      <c r="AF29" s="1376"/>
      <c r="AG29" s="1377"/>
      <c r="AH29" s="1365"/>
      <c r="AI29" s="1365"/>
      <c r="AJ29" s="1365"/>
      <c r="AK29" s="1366">
        <f t="shared" si="22"/>
        <v>7786448.5845833337</v>
      </c>
      <c r="AL29" s="1365">
        <f t="shared" si="11"/>
        <v>7786448.5845833337</v>
      </c>
      <c r="AM29" s="1367"/>
      <c r="AN29" s="1365"/>
      <c r="AO29" s="1368">
        <f t="shared" si="12"/>
        <v>0</v>
      </c>
      <c r="AP29" s="1369"/>
      <c r="AQ29" s="1370">
        <f t="shared" si="5"/>
        <v>-155491.68</v>
      </c>
      <c r="AR29" s="1365"/>
      <c r="AS29" s="1365"/>
      <c r="AT29" s="1365"/>
      <c r="AU29" s="1365">
        <f t="shared" si="23"/>
        <v>-155491.68</v>
      </c>
      <c r="AV29" s="1371">
        <f t="shared" si="13"/>
        <v>-155491.68</v>
      </c>
      <c r="AW29" s="1365"/>
      <c r="AX29" s="1365"/>
      <c r="AY29" s="1367">
        <f t="shared" si="14"/>
        <v>0</v>
      </c>
      <c r="AZ29" s="1372" t="s">
        <v>1016</v>
      </c>
      <c r="BA29" s="1373">
        <f t="shared" si="15"/>
        <v>0</v>
      </c>
      <c r="BC29" s="1361" t="str">
        <f t="shared" si="21"/>
        <v/>
      </c>
      <c r="BD29" s="1361" t="str">
        <f t="shared" si="19"/>
        <v/>
      </c>
      <c r="BE29" s="1361" t="str">
        <f t="shared" si="19"/>
        <v/>
      </c>
      <c r="BF29" s="1361" t="str">
        <f t="shared" si="19"/>
        <v>Non-Op</v>
      </c>
      <c r="BG29" s="1361" t="str">
        <f t="shared" si="7"/>
        <v>NO</v>
      </c>
      <c r="BH29" s="1361" t="str">
        <f t="shared" si="7"/>
        <v>NO</v>
      </c>
      <c r="BI29" s="1361" t="str">
        <f t="shared" si="8"/>
        <v/>
      </c>
      <c r="BK29" s="1361" t="b">
        <f t="shared" si="16"/>
        <v>1</v>
      </c>
      <c r="BL29" s="1361" t="b">
        <f t="shared" si="16"/>
        <v>1</v>
      </c>
      <c r="BM29" s="1361" t="b">
        <f t="shared" si="16"/>
        <v>1</v>
      </c>
      <c r="BN29" s="1361" t="b">
        <f t="shared" si="16"/>
        <v>1</v>
      </c>
      <c r="BO29" s="1361" t="b">
        <f t="shared" si="16"/>
        <v>1</v>
      </c>
      <c r="BP29" s="1361" t="b">
        <f t="shared" si="16"/>
        <v>1</v>
      </c>
      <c r="BQ29" s="1361" t="b">
        <f t="shared" si="16"/>
        <v>1</v>
      </c>
      <c r="BS29" s="1375"/>
    </row>
    <row r="30" spans="1:71" s="1374" customFormat="1" ht="12" customHeight="1">
      <c r="A30" s="1412">
        <v>10700023</v>
      </c>
      <c r="B30" s="1413" t="str">
        <f t="shared" si="0"/>
        <v>10700023</v>
      </c>
      <c r="C30" s="1359" t="s">
        <v>1019</v>
      </c>
      <c r="D30" s="1360" t="str">
        <f t="shared" si="1"/>
        <v>Non-Op</v>
      </c>
      <c r="E30" s="1360"/>
      <c r="F30" s="1359"/>
      <c r="G30" s="1360"/>
      <c r="H30" s="1361" t="str">
        <f t="shared" si="20"/>
        <v/>
      </c>
      <c r="I30" s="1361" t="str">
        <f t="shared" si="17"/>
        <v/>
      </c>
      <c r="J30" s="1361" t="str">
        <f t="shared" si="17"/>
        <v/>
      </c>
      <c r="K30" s="1361" t="str">
        <f t="shared" si="17"/>
        <v>Non-Op</v>
      </c>
      <c r="L30" s="1361" t="str">
        <f t="shared" si="18"/>
        <v>NO</v>
      </c>
      <c r="M30" s="1361" t="str">
        <f t="shared" si="18"/>
        <v>NO</v>
      </c>
      <c r="N30" s="1361" t="str">
        <f t="shared" si="4"/>
        <v/>
      </c>
      <c r="O30" s="1362"/>
      <c r="P30" s="1363">
        <v>0</v>
      </c>
      <c r="Q30" s="1363">
        <v>0</v>
      </c>
      <c r="R30" s="1363">
        <v>0</v>
      </c>
      <c r="S30" s="1363">
        <v>0</v>
      </c>
      <c r="T30" s="1363">
        <v>0</v>
      </c>
      <c r="U30" s="1363">
        <v>0</v>
      </c>
      <c r="V30" s="1363">
        <v>0</v>
      </c>
      <c r="W30" s="1363">
        <v>0</v>
      </c>
      <c r="X30" s="1363">
        <v>0</v>
      </c>
      <c r="Y30" s="1363">
        <v>0</v>
      </c>
      <c r="Z30" s="1363">
        <v>0</v>
      </c>
      <c r="AA30" s="1363">
        <v>0</v>
      </c>
      <c r="AB30" s="1363">
        <v>0</v>
      </c>
      <c r="AC30" s="1363"/>
      <c r="AD30" s="1363"/>
      <c r="AE30" s="1363">
        <f t="shared" si="10"/>
        <v>0</v>
      </c>
      <c r="AF30" s="1376"/>
      <c r="AG30" s="1377"/>
      <c r="AH30" s="1365"/>
      <c r="AI30" s="1365"/>
      <c r="AJ30" s="1365"/>
      <c r="AK30" s="1366">
        <f t="shared" si="22"/>
        <v>0</v>
      </c>
      <c r="AL30" s="1365">
        <f t="shared" si="11"/>
        <v>0</v>
      </c>
      <c r="AM30" s="1367"/>
      <c r="AN30" s="1365"/>
      <c r="AO30" s="1368">
        <f t="shared" si="12"/>
        <v>0</v>
      </c>
      <c r="AP30" s="1369"/>
      <c r="AQ30" s="1370">
        <f t="shared" si="5"/>
        <v>0</v>
      </c>
      <c r="AR30" s="1365"/>
      <c r="AS30" s="1365"/>
      <c r="AT30" s="1365"/>
      <c r="AU30" s="1365">
        <f t="shared" si="23"/>
        <v>0</v>
      </c>
      <c r="AV30" s="1371">
        <f t="shared" si="13"/>
        <v>0</v>
      </c>
      <c r="AW30" s="1365"/>
      <c r="AX30" s="1365"/>
      <c r="AY30" s="1367">
        <f t="shared" si="14"/>
        <v>0</v>
      </c>
      <c r="AZ30" s="1372" t="s">
        <v>1016</v>
      </c>
      <c r="BA30" s="1373">
        <f t="shared" si="15"/>
        <v>0</v>
      </c>
      <c r="BC30" s="1361" t="str">
        <f t="shared" si="21"/>
        <v/>
      </c>
      <c r="BD30" s="1361" t="str">
        <f t="shared" si="19"/>
        <v/>
      </c>
      <c r="BE30" s="1361" t="str">
        <f t="shared" si="19"/>
        <v/>
      </c>
      <c r="BF30" s="1361" t="str">
        <f t="shared" si="19"/>
        <v>Non-Op</v>
      </c>
      <c r="BG30" s="1361" t="str">
        <f t="shared" si="7"/>
        <v>NO</v>
      </c>
      <c r="BH30" s="1361" t="str">
        <f t="shared" si="7"/>
        <v>NO</v>
      </c>
      <c r="BI30" s="1361" t="str">
        <f t="shared" si="8"/>
        <v/>
      </c>
      <c r="BK30" s="1361" t="b">
        <f t="shared" si="16"/>
        <v>1</v>
      </c>
      <c r="BL30" s="1361" t="b">
        <f t="shared" si="16"/>
        <v>1</v>
      </c>
      <c r="BM30" s="1361" t="b">
        <f t="shared" si="16"/>
        <v>1</v>
      </c>
      <c r="BN30" s="1361" t="b">
        <f t="shared" si="16"/>
        <v>1</v>
      </c>
      <c r="BO30" s="1361" t="b">
        <f t="shared" si="16"/>
        <v>1</v>
      </c>
      <c r="BP30" s="1361" t="b">
        <f t="shared" si="16"/>
        <v>1</v>
      </c>
      <c r="BQ30" s="1361" t="b">
        <f t="shared" si="16"/>
        <v>1</v>
      </c>
      <c r="BS30" s="1358"/>
    </row>
    <row r="31" spans="1:71" s="1374" customFormat="1" ht="12" customHeight="1">
      <c r="A31" s="1414">
        <v>10700051</v>
      </c>
      <c r="B31" s="1415" t="str">
        <f t="shared" si="0"/>
        <v>10700051</v>
      </c>
      <c r="C31" s="1416" t="s">
        <v>1015</v>
      </c>
      <c r="D31" s="1417" t="str">
        <f t="shared" si="1"/>
        <v>Non-Op</v>
      </c>
      <c r="E31" s="1417"/>
      <c r="F31" s="1418">
        <v>42752</v>
      </c>
      <c r="G31" s="1417"/>
      <c r="H31" s="1419" t="str">
        <f t="shared" si="20"/>
        <v/>
      </c>
      <c r="I31" s="1419" t="str">
        <f t="shared" si="17"/>
        <v/>
      </c>
      <c r="J31" s="1419" t="str">
        <f t="shared" si="17"/>
        <v/>
      </c>
      <c r="K31" s="1419" t="str">
        <f t="shared" si="17"/>
        <v>Non-Op</v>
      </c>
      <c r="L31" s="1419" t="str">
        <f t="shared" si="18"/>
        <v>NO</v>
      </c>
      <c r="M31" s="1419" t="str">
        <f t="shared" si="18"/>
        <v>NO</v>
      </c>
      <c r="N31" s="1419" t="str">
        <f t="shared" si="4"/>
        <v/>
      </c>
      <c r="O31" s="1420"/>
      <c r="P31" s="1421">
        <v>1788378.2</v>
      </c>
      <c r="Q31" s="1421">
        <v>1860800.92</v>
      </c>
      <c r="R31" s="1421">
        <v>1811829.14</v>
      </c>
      <c r="S31" s="1421">
        <v>1837824.56</v>
      </c>
      <c r="T31" s="1421">
        <v>1744864.66</v>
      </c>
      <c r="U31" s="1421">
        <v>1603965.71</v>
      </c>
      <c r="V31" s="1421">
        <v>1597214.98</v>
      </c>
      <c r="W31" s="1421">
        <v>1785585.99</v>
      </c>
      <c r="X31" s="1421">
        <v>1916393</v>
      </c>
      <c r="Y31" s="1421">
        <v>1902773.42</v>
      </c>
      <c r="Z31" s="1421">
        <v>2068047.05</v>
      </c>
      <c r="AA31" s="1421">
        <v>2125895.7400000002</v>
      </c>
      <c r="AB31" s="1421">
        <v>2210151.1800000002</v>
      </c>
      <c r="AC31" s="1421"/>
      <c r="AD31" s="1421"/>
      <c r="AE31" s="1421">
        <f t="shared" si="10"/>
        <v>1854538.321666667</v>
      </c>
      <c r="AF31" s="1422"/>
      <c r="AG31" s="1423"/>
      <c r="AH31" s="1424"/>
      <c r="AI31" s="1424"/>
      <c r="AJ31" s="1424"/>
      <c r="AK31" s="1425">
        <f t="shared" si="22"/>
        <v>1854538.321666667</v>
      </c>
      <c r="AL31" s="1424">
        <f t="shared" si="11"/>
        <v>1854538.321666667</v>
      </c>
      <c r="AM31" s="1426"/>
      <c r="AN31" s="1424"/>
      <c r="AO31" s="1427">
        <f t="shared" si="12"/>
        <v>0</v>
      </c>
      <c r="AP31" s="1369"/>
      <c r="AQ31" s="1428">
        <f t="shared" si="5"/>
        <v>2210151.1800000002</v>
      </c>
      <c r="AR31" s="1424"/>
      <c r="AS31" s="1424"/>
      <c r="AT31" s="1424"/>
      <c r="AU31" s="1424">
        <f t="shared" si="23"/>
        <v>2210151.1800000002</v>
      </c>
      <c r="AV31" s="1429">
        <f t="shared" si="13"/>
        <v>2210151.1800000002</v>
      </c>
      <c r="AW31" s="1424"/>
      <c r="AX31" s="1424"/>
      <c r="AY31" s="1426">
        <f t="shared" si="14"/>
        <v>0</v>
      </c>
      <c r="AZ31" s="1372" t="s">
        <v>1016</v>
      </c>
      <c r="BA31" s="1373">
        <f t="shared" si="15"/>
        <v>0</v>
      </c>
      <c r="BC31" s="1419" t="str">
        <f t="shared" si="21"/>
        <v/>
      </c>
      <c r="BD31" s="1419" t="str">
        <f t="shared" si="19"/>
        <v/>
      </c>
      <c r="BE31" s="1419" t="str">
        <f t="shared" si="19"/>
        <v/>
      </c>
      <c r="BF31" s="1419" t="str">
        <f t="shared" si="19"/>
        <v>Non-Op</v>
      </c>
      <c r="BG31" s="1419" t="str">
        <f t="shared" si="7"/>
        <v>NO</v>
      </c>
      <c r="BH31" s="1419" t="str">
        <f t="shared" si="7"/>
        <v>NO</v>
      </c>
      <c r="BI31" s="1419" t="str">
        <f t="shared" si="8"/>
        <v/>
      </c>
      <c r="BK31" s="1419" t="b">
        <f t="shared" si="16"/>
        <v>1</v>
      </c>
      <c r="BL31" s="1419" t="b">
        <f t="shared" si="16"/>
        <v>1</v>
      </c>
      <c r="BM31" s="1419" t="b">
        <f t="shared" si="16"/>
        <v>1</v>
      </c>
      <c r="BN31" s="1419" t="b">
        <f t="shared" si="16"/>
        <v>1</v>
      </c>
      <c r="BO31" s="1419" t="b">
        <f t="shared" si="16"/>
        <v>1</v>
      </c>
      <c r="BP31" s="1419" t="b">
        <f t="shared" si="16"/>
        <v>1</v>
      </c>
      <c r="BQ31" s="1419" t="b">
        <f t="shared" si="16"/>
        <v>1</v>
      </c>
      <c r="BS31" s="1375"/>
    </row>
    <row r="32" spans="1:71" s="1374" customFormat="1" ht="12" customHeight="1">
      <c r="A32" s="1357">
        <v>10700501</v>
      </c>
      <c r="B32" s="1358" t="str">
        <f t="shared" si="0"/>
        <v>10700501</v>
      </c>
      <c r="C32" s="1359" t="s">
        <v>1020</v>
      </c>
      <c r="D32" s="1360" t="str">
        <f t="shared" si="1"/>
        <v>Non-Op</v>
      </c>
      <c r="E32" s="1360"/>
      <c r="F32" s="1359"/>
      <c r="G32" s="1360"/>
      <c r="H32" s="1361" t="str">
        <f t="shared" si="20"/>
        <v/>
      </c>
      <c r="I32" s="1361" t="str">
        <f t="shared" si="17"/>
        <v/>
      </c>
      <c r="J32" s="1361" t="str">
        <f t="shared" si="17"/>
        <v/>
      </c>
      <c r="K32" s="1361" t="str">
        <f t="shared" si="17"/>
        <v>Non-Op</v>
      </c>
      <c r="L32" s="1361" t="str">
        <f t="shared" si="18"/>
        <v>NO</v>
      </c>
      <c r="M32" s="1361" t="str">
        <f t="shared" si="18"/>
        <v>NO</v>
      </c>
      <c r="N32" s="1361" t="str">
        <f t="shared" si="4"/>
        <v/>
      </c>
      <c r="O32" s="1362"/>
      <c r="P32" s="1363">
        <v>316575162.00999999</v>
      </c>
      <c r="Q32" s="1363">
        <v>322181026.25</v>
      </c>
      <c r="R32" s="1363">
        <v>306953033.05000001</v>
      </c>
      <c r="S32" s="1363">
        <v>322655946.36000001</v>
      </c>
      <c r="T32" s="1363">
        <v>328101709.44999999</v>
      </c>
      <c r="U32" s="1363">
        <v>336191997.68000001</v>
      </c>
      <c r="V32" s="1363">
        <v>304798215.62</v>
      </c>
      <c r="W32" s="1363">
        <v>317045883.54000002</v>
      </c>
      <c r="X32" s="1363">
        <v>330992287.93000001</v>
      </c>
      <c r="Y32" s="1363">
        <v>358023356.52999997</v>
      </c>
      <c r="Z32" s="1363">
        <v>348032387.87</v>
      </c>
      <c r="AA32" s="1363">
        <v>362387559.57999998</v>
      </c>
      <c r="AB32" s="1363">
        <v>383621895.56999999</v>
      </c>
      <c r="AC32" s="1363"/>
      <c r="AD32" s="1363"/>
      <c r="AE32" s="1363">
        <f t="shared" si="10"/>
        <v>332288494.38749999</v>
      </c>
      <c r="AF32" s="1376"/>
      <c r="AG32" s="1377"/>
      <c r="AH32" s="1365"/>
      <c r="AI32" s="1365"/>
      <c r="AJ32" s="1365"/>
      <c r="AK32" s="1366">
        <f t="shared" si="22"/>
        <v>332288494.38749999</v>
      </c>
      <c r="AL32" s="1365">
        <f t="shared" si="11"/>
        <v>332288494.38749999</v>
      </c>
      <c r="AM32" s="1367"/>
      <c r="AN32" s="1365"/>
      <c r="AO32" s="1368">
        <f t="shared" si="12"/>
        <v>0</v>
      </c>
      <c r="AP32" s="1369"/>
      <c r="AQ32" s="1370">
        <f t="shared" si="5"/>
        <v>383621895.56999999</v>
      </c>
      <c r="AR32" s="1365"/>
      <c r="AS32" s="1365"/>
      <c r="AT32" s="1365"/>
      <c r="AU32" s="1365">
        <f t="shared" si="23"/>
        <v>383621895.56999999</v>
      </c>
      <c r="AV32" s="1371">
        <f t="shared" si="13"/>
        <v>383621895.56999999</v>
      </c>
      <c r="AW32" s="1365"/>
      <c r="AX32" s="1365"/>
      <c r="AY32" s="1367">
        <f t="shared" si="14"/>
        <v>0</v>
      </c>
      <c r="AZ32" s="1372" t="s">
        <v>1016</v>
      </c>
      <c r="BA32" s="1373">
        <f t="shared" si="15"/>
        <v>0</v>
      </c>
      <c r="BC32" s="1361" t="str">
        <f t="shared" si="21"/>
        <v/>
      </c>
      <c r="BD32" s="1361" t="str">
        <f t="shared" si="19"/>
        <v/>
      </c>
      <c r="BE32" s="1361" t="str">
        <f t="shared" si="19"/>
        <v/>
      </c>
      <c r="BF32" s="1361" t="str">
        <f t="shared" si="19"/>
        <v>Non-Op</v>
      </c>
      <c r="BG32" s="1361" t="str">
        <f t="shared" si="7"/>
        <v>NO</v>
      </c>
      <c r="BH32" s="1361" t="str">
        <f t="shared" si="7"/>
        <v>NO</v>
      </c>
      <c r="BI32" s="1361" t="str">
        <f t="shared" si="8"/>
        <v/>
      </c>
      <c r="BK32" s="1361" t="b">
        <f t="shared" si="16"/>
        <v>1</v>
      </c>
      <c r="BL32" s="1361" t="b">
        <f t="shared" si="16"/>
        <v>1</v>
      </c>
      <c r="BM32" s="1361" t="b">
        <f t="shared" si="16"/>
        <v>1</v>
      </c>
      <c r="BN32" s="1361" t="b">
        <f t="shared" si="16"/>
        <v>1</v>
      </c>
      <c r="BO32" s="1361" t="b">
        <f t="shared" si="16"/>
        <v>1</v>
      </c>
      <c r="BP32" s="1361" t="b">
        <f t="shared" si="16"/>
        <v>1</v>
      </c>
      <c r="BQ32" s="1361" t="b">
        <f t="shared" si="16"/>
        <v>1</v>
      </c>
      <c r="BS32" s="1375"/>
    </row>
    <row r="33" spans="1:71" s="1374" customFormat="1" ht="12" customHeight="1">
      <c r="A33" s="1357">
        <v>10700502</v>
      </c>
      <c r="B33" s="1358" t="str">
        <f t="shared" si="0"/>
        <v>10700502</v>
      </c>
      <c r="C33" s="1359" t="s">
        <v>1021</v>
      </c>
      <c r="D33" s="1360" t="str">
        <f t="shared" si="1"/>
        <v>Non-Op</v>
      </c>
      <c r="E33" s="1360"/>
      <c r="F33" s="1359"/>
      <c r="G33" s="1360"/>
      <c r="H33" s="1361" t="str">
        <f t="shared" si="20"/>
        <v/>
      </c>
      <c r="I33" s="1361" t="str">
        <f t="shared" si="17"/>
        <v/>
      </c>
      <c r="J33" s="1361" t="str">
        <f t="shared" si="17"/>
        <v/>
      </c>
      <c r="K33" s="1361" t="str">
        <f t="shared" si="17"/>
        <v>Non-Op</v>
      </c>
      <c r="L33" s="1361" t="str">
        <f t="shared" si="18"/>
        <v>NO</v>
      </c>
      <c r="M33" s="1361" t="str">
        <f t="shared" si="18"/>
        <v>NO</v>
      </c>
      <c r="N33" s="1361" t="str">
        <f t="shared" si="4"/>
        <v/>
      </c>
      <c r="O33" s="1362"/>
      <c r="P33" s="1363">
        <v>212235183.69999999</v>
      </c>
      <c r="Q33" s="1363">
        <v>216685412.41</v>
      </c>
      <c r="R33" s="1363">
        <v>221445763.75</v>
      </c>
      <c r="S33" s="1363">
        <v>228290040.13999999</v>
      </c>
      <c r="T33" s="1363">
        <v>241487392.49000001</v>
      </c>
      <c r="U33" s="1363">
        <v>245760596.81</v>
      </c>
      <c r="V33" s="1363">
        <v>233392567.77000001</v>
      </c>
      <c r="W33" s="1363">
        <v>235779327.56</v>
      </c>
      <c r="X33" s="1363">
        <v>243658630.59</v>
      </c>
      <c r="Y33" s="1363">
        <v>245695414.03</v>
      </c>
      <c r="Z33" s="1363">
        <v>252055736.31999999</v>
      </c>
      <c r="AA33" s="1363">
        <v>264635482.53999999</v>
      </c>
      <c r="AB33" s="1363">
        <v>273996398.77999997</v>
      </c>
      <c r="AC33" s="1363"/>
      <c r="AD33" s="1363"/>
      <c r="AE33" s="1363">
        <f t="shared" si="10"/>
        <v>239333512.9708333</v>
      </c>
      <c r="AF33" s="1376"/>
      <c r="AG33" s="1377"/>
      <c r="AH33" s="1365"/>
      <c r="AI33" s="1365"/>
      <c r="AJ33" s="1365"/>
      <c r="AK33" s="1366">
        <f t="shared" si="22"/>
        <v>239333512.9708333</v>
      </c>
      <c r="AL33" s="1365">
        <f t="shared" si="11"/>
        <v>239333512.9708333</v>
      </c>
      <c r="AM33" s="1367"/>
      <c r="AN33" s="1365"/>
      <c r="AO33" s="1368">
        <f t="shared" si="12"/>
        <v>0</v>
      </c>
      <c r="AP33" s="1369"/>
      <c r="AQ33" s="1370">
        <f t="shared" si="5"/>
        <v>273996398.77999997</v>
      </c>
      <c r="AR33" s="1365"/>
      <c r="AS33" s="1365"/>
      <c r="AT33" s="1365"/>
      <c r="AU33" s="1365">
        <f t="shared" si="23"/>
        <v>273996398.77999997</v>
      </c>
      <c r="AV33" s="1371">
        <f t="shared" si="13"/>
        <v>273996398.77999997</v>
      </c>
      <c r="AW33" s="1365"/>
      <c r="AX33" s="1365"/>
      <c r="AY33" s="1367">
        <f t="shared" si="14"/>
        <v>0</v>
      </c>
      <c r="AZ33" s="1372" t="s">
        <v>1016</v>
      </c>
      <c r="BA33" s="1373">
        <f t="shared" si="15"/>
        <v>0</v>
      </c>
      <c r="BC33" s="1361" t="str">
        <f t="shared" si="21"/>
        <v/>
      </c>
      <c r="BD33" s="1361" t="str">
        <f t="shared" si="19"/>
        <v/>
      </c>
      <c r="BE33" s="1361" t="str">
        <f t="shared" si="19"/>
        <v/>
      </c>
      <c r="BF33" s="1361" t="str">
        <f t="shared" si="19"/>
        <v>Non-Op</v>
      </c>
      <c r="BG33" s="1361" t="str">
        <f t="shared" si="7"/>
        <v>NO</v>
      </c>
      <c r="BH33" s="1361" t="str">
        <f t="shared" si="7"/>
        <v>NO</v>
      </c>
      <c r="BI33" s="1361" t="str">
        <f t="shared" si="8"/>
        <v/>
      </c>
      <c r="BK33" s="1361" t="b">
        <f t="shared" si="16"/>
        <v>1</v>
      </c>
      <c r="BL33" s="1361" t="b">
        <f t="shared" si="16"/>
        <v>1</v>
      </c>
      <c r="BM33" s="1361" t="b">
        <f t="shared" si="16"/>
        <v>1</v>
      </c>
      <c r="BN33" s="1361" t="b">
        <f t="shared" si="16"/>
        <v>1</v>
      </c>
      <c r="BO33" s="1361" t="b">
        <f t="shared" si="16"/>
        <v>1</v>
      </c>
      <c r="BP33" s="1361" t="b">
        <f t="shared" si="16"/>
        <v>1</v>
      </c>
      <c r="BQ33" s="1361" t="b">
        <f t="shared" si="16"/>
        <v>1</v>
      </c>
      <c r="BS33" s="1375"/>
    </row>
    <row r="34" spans="1:71" s="1374" customFormat="1" ht="12" customHeight="1">
      <c r="A34" s="1357">
        <v>10700503</v>
      </c>
      <c r="B34" s="1358" t="str">
        <f t="shared" si="0"/>
        <v>10700503</v>
      </c>
      <c r="C34" s="1359" t="s">
        <v>1022</v>
      </c>
      <c r="D34" s="1360" t="str">
        <f t="shared" si="1"/>
        <v>Non-Op</v>
      </c>
      <c r="E34" s="1360"/>
      <c r="F34" s="1359"/>
      <c r="G34" s="1360"/>
      <c r="H34" s="1361" t="str">
        <f t="shared" si="20"/>
        <v/>
      </c>
      <c r="I34" s="1361" t="str">
        <f t="shared" si="17"/>
        <v/>
      </c>
      <c r="J34" s="1361" t="str">
        <f t="shared" si="17"/>
        <v/>
      </c>
      <c r="K34" s="1361" t="str">
        <f t="shared" si="17"/>
        <v>Non-Op</v>
      </c>
      <c r="L34" s="1361" t="str">
        <f t="shared" si="18"/>
        <v>NO</v>
      </c>
      <c r="M34" s="1361" t="str">
        <f t="shared" si="18"/>
        <v>NO</v>
      </c>
      <c r="N34" s="1361" t="str">
        <f t="shared" si="4"/>
        <v/>
      </c>
      <c r="O34" s="1362"/>
      <c r="P34" s="1363">
        <v>72406180.890000001</v>
      </c>
      <c r="Q34" s="1363">
        <v>79069879.680000007</v>
      </c>
      <c r="R34" s="1363">
        <v>90623065.890000001</v>
      </c>
      <c r="S34" s="1363">
        <v>100061340.7</v>
      </c>
      <c r="T34" s="1363">
        <v>81892585.700000003</v>
      </c>
      <c r="U34" s="1363">
        <v>77084395.260000005</v>
      </c>
      <c r="V34" s="1363">
        <v>58538216.530000001</v>
      </c>
      <c r="W34" s="1363">
        <v>55101026.409999996</v>
      </c>
      <c r="X34" s="1363">
        <v>63281299.799999997</v>
      </c>
      <c r="Y34" s="1363">
        <v>59620805.189999998</v>
      </c>
      <c r="Z34" s="1363">
        <v>64499811.93</v>
      </c>
      <c r="AA34" s="1363">
        <v>69680719.890000001</v>
      </c>
      <c r="AB34" s="1363">
        <v>74156464.230000004</v>
      </c>
      <c r="AC34" s="1363"/>
      <c r="AD34" s="1363"/>
      <c r="AE34" s="1363">
        <f t="shared" si="10"/>
        <v>72727872.461666644</v>
      </c>
      <c r="AF34" s="1376"/>
      <c r="AG34" s="1377"/>
      <c r="AH34" s="1365"/>
      <c r="AI34" s="1365"/>
      <c r="AJ34" s="1365"/>
      <c r="AK34" s="1366">
        <f t="shared" si="22"/>
        <v>72727872.461666644</v>
      </c>
      <c r="AL34" s="1365">
        <f t="shared" si="11"/>
        <v>72727872.461666644</v>
      </c>
      <c r="AM34" s="1367"/>
      <c r="AN34" s="1365"/>
      <c r="AO34" s="1368">
        <f t="shared" si="12"/>
        <v>0</v>
      </c>
      <c r="AP34" s="1369"/>
      <c r="AQ34" s="1370">
        <f t="shared" si="5"/>
        <v>74156464.230000004</v>
      </c>
      <c r="AR34" s="1365"/>
      <c r="AS34" s="1365"/>
      <c r="AT34" s="1365"/>
      <c r="AU34" s="1365">
        <f t="shared" si="23"/>
        <v>74156464.230000004</v>
      </c>
      <c r="AV34" s="1371">
        <f t="shared" si="13"/>
        <v>74156464.230000004</v>
      </c>
      <c r="AW34" s="1365"/>
      <c r="AX34" s="1365"/>
      <c r="AY34" s="1367">
        <f t="shared" si="14"/>
        <v>0</v>
      </c>
      <c r="AZ34" s="1372" t="s">
        <v>1016</v>
      </c>
      <c r="BA34" s="1373">
        <f t="shared" si="15"/>
        <v>0</v>
      </c>
      <c r="BC34" s="1361" t="str">
        <f t="shared" si="21"/>
        <v/>
      </c>
      <c r="BD34" s="1361" t="str">
        <f t="shared" si="19"/>
        <v/>
      </c>
      <c r="BE34" s="1361" t="str">
        <f t="shared" si="19"/>
        <v/>
      </c>
      <c r="BF34" s="1361" t="str">
        <f t="shared" si="19"/>
        <v>Non-Op</v>
      </c>
      <c r="BG34" s="1361" t="str">
        <f t="shared" si="7"/>
        <v>NO</v>
      </c>
      <c r="BH34" s="1361" t="str">
        <f t="shared" si="7"/>
        <v>NO</v>
      </c>
      <c r="BI34" s="1361" t="str">
        <f t="shared" si="8"/>
        <v/>
      </c>
      <c r="BK34" s="1361" t="b">
        <f t="shared" si="16"/>
        <v>1</v>
      </c>
      <c r="BL34" s="1361" t="b">
        <f t="shared" si="16"/>
        <v>1</v>
      </c>
      <c r="BM34" s="1361" t="b">
        <f t="shared" si="16"/>
        <v>1</v>
      </c>
      <c r="BN34" s="1361" t="b">
        <f t="shared" si="16"/>
        <v>1</v>
      </c>
      <c r="BO34" s="1361" t="b">
        <f t="shared" si="16"/>
        <v>1</v>
      </c>
      <c r="BP34" s="1361" t="b">
        <f t="shared" si="16"/>
        <v>1</v>
      </c>
      <c r="BQ34" s="1361" t="b">
        <f t="shared" si="16"/>
        <v>1</v>
      </c>
      <c r="BS34" s="1375"/>
    </row>
    <row r="35" spans="1:71" s="1374" customFormat="1" ht="12" customHeight="1">
      <c r="A35" s="1357">
        <v>10700601</v>
      </c>
      <c r="B35" s="1358" t="str">
        <f t="shared" si="0"/>
        <v>10700601</v>
      </c>
      <c r="C35" s="1359" t="s">
        <v>1023</v>
      </c>
      <c r="D35" s="1360" t="str">
        <f t="shared" si="1"/>
        <v>Non-Op</v>
      </c>
      <c r="E35" s="1360"/>
      <c r="F35" s="1359"/>
      <c r="G35" s="1360"/>
      <c r="H35" s="1361" t="str">
        <f t="shared" si="20"/>
        <v/>
      </c>
      <c r="I35" s="1361" t="str">
        <f t="shared" si="17"/>
        <v/>
      </c>
      <c r="J35" s="1361" t="str">
        <f t="shared" si="17"/>
        <v/>
      </c>
      <c r="K35" s="1361" t="str">
        <f t="shared" si="17"/>
        <v>Non-Op</v>
      </c>
      <c r="L35" s="1361" t="str">
        <f t="shared" si="18"/>
        <v>NO</v>
      </c>
      <c r="M35" s="1361" t="str">
        <f t="shared" si="18"/>
        <v>NO</v>
      </c>
      <c r="N35" s="1361" t="str">
        <f t="shared" si="4"/>
        <v/>
      </c>
      <c r="O35" s="1362"/>
      <c r="P35" s="1363">
        <v>25500</v>
      </c>
      <c r="Q35" s="1363">
        <v>361250</v>
      </c>
      <c r="R35" s="1363">
        <v>106250</v>
      </c>
      <c r="S35" s="1363">
        <v>327250</v>
      </c>
      <c r="T35" s="1363">
        <v>297500</v>
      </c>
      <c r="U35" s="1363">
        <v>106250</v>
      </c>
      <c r="V35" s="1363">
        <v>56900.08</v>
      </c>
      <c r="W35" s="1363">
        <v>352750</v>
      </c>
      <c r="X35" s="1363">
        <v>340000</v>
      </c>
      <c r="Y35" s="1363">
        <v>276250</v>
      </c>
      <c r="Z35" s="1363">
        <v>306000</v>
      </c>
      <c r="AA35" s="1363">
        <v>63750</v>
      </c>
      <c r="AB35" s="1363">
        <v>361250</v>
      </c>
      <c r="AC35" s="1363"/>
      <c r="AD35" s="1363"/>
      <c r="AE35" s="1363">
        <f t="shared" si="10"/>
        <v>232293.75666666668</v>
      </c>
      <c r="AF35" s="1376"/>
      <c r="AG35" s="1377"/>
      <c r="AH35" s="1365"/>
      <c r="AI35" s="1365"/>
      <c r="AJ35" s="1365"/>
      <c r="AK35" s="1366">
        <f t="shared" si="22"/>
        <v>232293.75666666668</v>
      </c>
      <c r="AL35" s="1365">
        <f t="shared" si="11"/>
        <v>232293.75666666668</v>
      </c>
      <c r="AM35" s="1367"/>
      <c r="AN35" s="1365"/>
      <c r="AO35" s="1368">
        <f t="shared" si="12"/>
        <v>0</v>
      </c>
      <c r="AP35" s="1369"/>
      <c r="AQ35" s="1370">
        <f t="shared" si="5"/>
        <v>361250</v>
      </c>
      <c r="AR35" s="1365"/>
      <c r="AS35" s="1365"/>
      <c r="AT35" s="1365"/>
      <c r="AU35" s="1365">
        <f t="shared" si="23"/>
        <v>361250</v>
      </c>
      <c r="AV35" s="1371">
        <f t="shared" si="13"/>
        <v>361250</v>
      </c>
      <c r="AW35" s="1365"/>
      <c r="AX35" s="1365"/>
      <c r="AY35" s="1367">
        <f t="shared" si="14"/>
        <v>0</v>
      </c>
      <c r="AZ35" s="1372" t="s">
        <v>1016</v>
      </c>
      <c r="BA35" s="1373">
        <f t="shared" si="15"/>
        <v>0</v>
      </c>
      <c r="BC35" s="1361" t="str">
        <f t="shared" si="21"/>
        <v/>
      </c>
      <c r="BD35" s="1361" t="str">
        <f t="shared" si="19"/>
        <v/>
      </c>
      <c r="BE35" s="1361" t="str">
        <f t="shared" si="19"/>
        <v/>
      </c>
      <c r="BF35" s="1361" t="str">
        <f t="shared" si="19"/>
        <v>Non-Op</v>
      </c>
      <c r="BG35" s="1361" t="str">
        <f t="shared" si="7"/>
        <v>NO</v>
      </c>
      <c r="BH35" s="1361" t="str">
        <f t="shared" si="7"/>
        <v>NO</v>
      </c>
      <c r="BI35" s="1361" t="str">
        <f t="shared" si="8"/>
        <v/>
      </c>
      <c r="BK35" s="1361" t="b">
        <f t="shared" si="16"/>
        <v>1</v>
      </c>
      <c r="BL35" s="1361" t="b">
        <f t="shared" si="16"/>
        <v>1</v>
      </c>
      <c r="BM35" s="1361" t="b">
        <f t="shared" si="16"/>
        <v>1</v>
      </c>
      <c r="BN35" s="1361" t="b">
        <f t="shared" si="16"/>
        <v>1</v>
      </c>
      <c r="BO35" s="1361" t="b">
        <f t="shared" si="16"/>
        <v>1</v>
      </c>
      <c r="BP35" s="1361" t="b">
        <f t="shared" si="16"/>
        <v>1</v>
      </c>
      <c r="BQ35" s="1361" t="b">
        <f t="shared" si="16"/>
        <v>1</v>
      </c>
      <c r="BS35" s="1375"/>
    </row>
    <row r="36" spans="1:71" s="1374" customFormat="1" ht="12" customHeight="1">
      <c r="A36" s="1357">
        <v>10700602</v>
      </c>
      <c r="B36" s="1358" t="str">
        <f t="shared" si="0"/>
        <v>10700602</v>
      </c>
      <c r="C36" s="1359" t="s">
        <v>1024</v>
      </c>
      <c r="D36" s="1360" t="str">
        <f t="shared" si="1"/>
        <v>Non-Op</v>
      </c>
      <c r="E36" s="1360"/>
      <c r="F36" s="1359"/>
      <c r="G36" s="1360"/>
      <c r="H36" s="1361" t="str">
        <f t="shared" si="20"/>
        <v/>
      </c>
      <c r="I36" s="1361" t="str">
        <f t="shared" si="17"/>
        <v/>
      </c>
      <c r="J36" s="1361" t="str">
        <f t="shared" si="17"/>
        <v/>
      </c>
      <c r="K36" s="1361" t="str">
        <f t="shared" si="17"/>
        <v>Non-Op</v>
      </c>
      <c r="L36" s="1361" t="str">
        <f t="shared" si="18"/>
        <v>NO</v>
      </c>
      <c r="M36" s="1361" t="str">
        <f t="shared" si="18"/>
        <v>NO</v>
      </c>
      <c r="N36" s="1361" t="str">
        <f t="shared" si="4"/>
        <v/>
      </c>
      <c r="O36" s="1362"/>
      <c r="P36" s="1363">
        <v>1047500</v>
      </c>
      <c r="Q36" s="1363">
        <v>1475000</v>
      </c>
      <c r="R36" s="1363">
        <v>1095000</v>
      </c>
      <c r="S36" s="1363">
        <v>1403750</v>
      </c>
      <c r="T36" s="1363">
        <v>1346750</v>
      </c>
      <c r="U36" s="1363">
        <v>1023750</v>
      </c>
      <c r="V36" s="1363">
        <v>1360540.4</v>
      </c>
      <c r="W36" s="1363">
        <v>865750</v>
      </c>
      <c r="X36" s="1363">
        <v>951250</v>
      </c>
      <c r="Y36" s="1363">
        <v>675750</v>
      </c>
      <c r="Z36" s="1363">
        <v>785000</v>
      </c>
      <c r="AA36" s="1363">
        <v>33250</v>
      </c>
      <c r="AB36" s="1363">
        <v>427500</v>
      </c>
      <c r="AC36" s="1363"/>
      <c r="AD36" s="1363"/>
      <c r="AE36" s="1363">
        <f t="shared" si="10"/>
        <v>979440.8666666667</v>
      </c>
      <c r="AF36" s="1376"/>
      <c r="AG36" s="1377"/>
      <c r="AH36" s="1365"/>
      <c r="AI36" s="1365"/>
      <c r="AJ36" s="1365"/>
      <c r="AK36" s="1366">
        <f t="shared" si="22"/>
        <v>979440.8666666667</v>
      </c>
      <c r="AL36" s="1365">
        <f t="shared" si="11"/>
        <v>979440.8666666667</v>
      </c>
      <c r="AM36" s="1367"/>
      <c r="AN36" s="1365"/>
      <c r="AO36" s="1368">
        <f t="shared" si="12"/>
        <v>0</v>
      </c>
      <c r="AP36" s="1369"/>
      <c r="AQ36" s="1370">
        <f t="shared" si="5"/>
        <v>427500</v>
      </c>
      <c r="AR36" s="1365"/>
      <c r="AS36" s="1365"/>
      <c r="AT36" s="1365"/>
      <c r="AU36" s="1365">
        <f t="shared" si="23"/>
        <v>427500</v>
      </c>
      <c r="AV36" s="1371">
        <f t="shared" si="13"/>
        <v>427500</v>
      </c>
      <c r="AW36" s="1365"/>
      <c r="AX36" s="1365"/>
      <c r="AY36" s="1367">
        <f t="shared" si="14"/>
        <v>0</v>
      </c>
      <c r="AZ36" s="1372" t="s">
        <v>1016</v>
      </c>
      <c r="BA36" s="1373">
        <f t="shared" si="15"/>
        <v>0</v>
      </c>
      <c r="BC36" s="1361" t="str">
        <f t="shared" si="21"/>
        <v/>
      </c>
      <c r="BD36" s="1361" t="str">
        <f t="shared" si="19"/>
        <v/>
      </c>
      <c r="BE36" s="1361" t="str">
        <f t="shared" si="19"/>
        <v/>
      </c>
      <c r="BF36" s="1361" t="str">
        <f t="shared" si="19"/>
        <v>Non-Op</v>
      </c>
      <c r="BG36" s="1361" t="str">
        <f t="shared" si="7"/>
        <v>NO</v>
      </c>
      <c r="BH36" s="1361" t="str">
        <f t="shared" si="7"/>
        <v>NO</v>
      </c>
      <c r="BI36" s="1361" t="str">
        <f t="shared" si="8"/>
        <v/>
      </c>
      <c r="BK36" s="1361" t="b">
        <f t="shared" si="16"/>
        <v>1</v>
      </c>
      <c r="BL36" s="1361" t="b">
        <f t="shared" si="16"/>
        <v>1</v>
      </c>
      <c r="BM36" s="1361" t="b">
        <f t="shared" si="16"/>
        <v>1</v>
      </c>
      <c r="BN36" s="1361" t="b">
        <f t="shared" si="16"/>
        <v>1</v>
      </c>
      <c r="BO36" s="1361" t="b">
        <f t="shared" si="16"/>
        <v>1</v>
      </c>
      <c r="BP36" s="1361" t="b">
        <f t="shared" si="16"/>
        <v>1</v>
      </c>
      <c r="BQ36" s="1361" t="b">
        <f t="shared" si="16"/>
        <v>1</v>
      </c>
      <c r="BS36" s="1375"/>
    </row>
    <row r="37" spans="1:71" s="1374" customFormat="1" ht="12" customHeight="1">
      <c r="A37" s="1357">
        <v>10700603</v>
      </c>
      <c r="B37" s="1358" t="str">
        <f t="shared" si="0"/>
        <v>10700603</v>
      </c>
      <c r="C37" s="1359" t="s">
        <v>1025</v>
      </c>
      <c r="D37" s="1360" t="str">
        <f t="shared" si="1"/>
        <v>Non-Op</v>
      </c>
      <c r="E37" s="1360"/>
      <c r="F37" s="1359"/>
      <c r="G37" s="1360"/>
      <c r="H37" s="1361" t="str">
        <f t="shared" si="20"/>
        <v/>
      </c>
      <c r="I37" s="1361" t="str">
        <f t="shared" si="17"/>
        <v/>
      </c>
      <c r="J37" s="1361" t="str">
        <f t="shared" si="17"/>
        <v/>
      </c>
      <c r="K37" s="1361" t="str">
        <f t="shared" si="17"/>
        <v>Non-Op</v>
      </c>
      <c r="L37" s="1361" t="str">
        <f t="shared" si="18"/>
        <v>NO</v>
      </c>
      <c r="M37" s="1361" t="str">
        <f t="shared" si="18"/>
        <v>NO</v>
      </c>
      <c r="N37" s="1361" t="str">
        <f t="shared" si="4"/>
        <v/>
      </c>
      <c r="O37" s="1362"/>
      <c r="P37" s="1363">
        <v>0</v>
      </c>
      <c r="Q37" s="1363">
        <v>0</v>
      </c>
      <c r="R37" s="1363">
        <v>0</v>
      </c>
      <c r="S37" s="1363">
        <v>0</v>
      </c>
      <c r="T37" s="1363">
        <v>0</v>
      </c>
      <c r="U37" s="1363">
        <v>0</v>
      </c>
      <c r="V37" s="1363">
        <v>-5587184.6600000001</v>
      </c>
      <c r="W37" s="1363">
        <v>0</v>
      </c>
      <c r="X37" s="1363">
        <v>0</v>
      </c>
      <c r="Y37" s="1363">
        <v>0</v>
      </c>
      <c r="Z37" s="1363">
        <v>0</v>
      </c>
      <c r="AA37" s="1363">
        <v>0</v>
      </c>
      <c r="AB37" s="1363">
        <v>-13329847.82</v>
      </c>
      <c r="AC37" s="1363"/>
      <c r="AD37" s="1363"/>
      <c r="AE37" s="1363">
        <f>(P37+AB37+SUM(Q37:AA37)*2)/24</f>
        <v>-1021009.0475</v>
      </c>
      <c r="AF37" s="1376"/>
      <c r="AG37" s="1377"/>
      <c r="AH37" s="1365"/>
      <c r="AI37" s="1365"/>
      <c r="AJ37" s="1365"/>
      <c r="AK37" s="1366">
        <f t="shared" si="22"/>
        <v>-1021009.0475</v>
      </c>
      <c r="AL37" s="1365">
        <f t="shared" si="11"/>
        <v>-1021009.0475</v>
      </c>
      <c r="AM37" s="1367"/>
      <c r="AN37" s="1365"/>
      <c r="AO37" s="1368">
        <f t="shared" si="12"/>
        <v>0</v>
      </c>
      <c r="AP37" s="1369"/>
      <c r="AQ37" s="1370">
        <f t="shared" si="5"/>
        <v>-13329847.82</v>
      </c>
      <c r="AR37" s="1365"/>
      <c r="AS37" s="1365"/>
      <c r="AT37" s="1365"/>
      <c r="AU37" s="1365">
        <f t="shared" si="23"/>
        <v>-13329847.82</v>
      </c>
      <c r="AV37" s="1371">
        <f t="shared" si="13"/>
        <v>-13329847.82</v>
      </c>
      <c r="AW37" s="1365"/>
      <c r="AX37" s="1365"/>
      <c r="AY37" s="1367">
        <f t="shared" si="14"/>
        <v>0</v>
      </c>
      <c r="AZ37" s="1372" t="s">
        <v>1016</v>
      </c>
      <c r="BA37" s="1373">
        <f t="shared" si="15"/>
        <v>0</v>
      </c>
      <c r="BC37" s="1361" t="str">
        <f t="shared" si="21"/>
        <v/>
      </c>
      <c r="BD37" s="1361" t="str">
        <f t="shared" si="19"/>
        <v/>
      </c>
      <c r="BE37" s="1361" t="str">
        <f t="shared" si="19"/>
        <v/>
      </c>
      <c r="BF37" s="1361" t="str">
        <f t="shared" si="19"/>
        <v>Non-Op</v>
      </c>
      <c r="BG37" s="1361" t="str">
        <f t="shared" si="7"/>
        <v>NO</v>
      </c>
      <c r="BH37" s="1361" t="str">
        <f t="shared" si="7"/>
        <v>NO</v>
      </c>
      <c r="BI37" s="1361" t="str">
        <f t="shared" si="8"/>
        <v/>
      </c>
      <c r="BK37" s="1361" t="b">
        <f t="shared" si="16"/>
        <v>1</v>
      </c>
      <c r="BL37" s="1361" t="b">
        <f t="shared" si="16"/>
        <v>1</v>
      </c>
      <c r="BM37" s="1361" t="b">
        <f t="shared" si="16"/>
        <v>1</v>
      </c>
      <c r="BN37" s="1361" t="b">
        <f t="shared" si="16"/>
        <v>1</v>
      </c>
      <c r="BO37" s="1361" t="b">
        <f t="shared" si="16"/>
        <v>1</v>
      </c>
      <c r="BP37" s="1361" t="b">
        <f t="shared" si="16"/>
        <v>1</v>
      </c>
      <c r="BQ37" s="1361" t="b">
        <f t="shared" si="16"/>
        <v>1</v>
      </c>
      <c r="BS37" s="1375"/>
    </row>
    <row r="38" spans="1:71" s="1374" customFormat="1" ht="12" customHeight="1">
      <c r="A38" s="1412">
        <v>10800061</v>
      </c>
      <c r="B38" s="1413" t="str">
        <f t="shared" si="0"/>
        <v>10800061</v>
      </c>
      <c r="C38" s="1359" t="s">
        <v>1026</v>
      </c>
      <c r="D38" s="1360" t="str">
        <f t="shared" si="1"/>
        <v>ERB</v>
      </c>
      <c r="E38" s="1360"/>
      <c r="F38" s="1359"/>
      <c r="G38" s="1360"/>
      <c r="H38" s="1361" t="str">
        <f t="shared" si="20"/>
        <v/>
      </c>
      <c r="I38" s="1361" t="str">
        <f t="shared" si="17"/>
        <v>ERB</v>
      </c>
      <c r="J38" s="1361" t="str">
        <f t="shared" si="17"/>
        <v/>
      </c>
      <c r="K38" s="1361" t="str">
        <f t="shared" si="17"/>
        <v/>
      </c>
      <c r="L38" s="1361" t="str">
        <f t="shared" si="18"/>
        <v>NO</v>
      </c>
      <c r="M38" s="1361" t="str">
        <f t="shared" si="18"/>
        <v>NO</v>
      </c>
      <c r="N38" s="1361" t="str">
        <f t="shared" si="4"/>
        <v/>
      </c>
      <c r="O38" s="1362"/>
      <c r="P38" s="1363">
        <v>-95546359.849999994</v>
      </c>
      <c r="Q38" s="1363">
        <v>-95546359.849999994</v>
      </c>
      <c r="R38" s="1363">
        <v>-95546359.849999994</v>
      </c>
      <c r="S38" s="1363">
        <v>-96365869.849999994</v>
      </c>
      <c r="T38" s="1363">
        <v>-96365869.849999994</v>
      </c>
      <c r="U38" s="1363">
        <v>-96365869.849999994</v>
      </c>
      <c r="V38" s="1363">
        <v>-108862769.84999999</v>
      </c>
      <c r="W38" s="1363">
        <v>-108862769.84999999</v>
      </c>
      <c r="X38" s="1363">
        <v>-108862769.84999999</v>
      </c>
      <c r="Y38" s="1363">
        <v>-106326761.59999999</v>
      </c>
      <c r="Z38" s="1363">
        <v>-106326761.59999999</v>
      </c>
      <c r="AA38" s="1363">
        <v>-106326761.59999999</v>
      </c>
      <c r="AB38" s="1363">
        <v>-112911032.59999999</v>
      </c>
      <c r="AC38" s="1363"/>
      <c r="AD38" s="1363"/>
      <c r="AE38" s="1363">
        <f t="shared" si="10"/>
        <v>-102498968.31875001</v>
      </c>
      <c r="AF38" s="1376">
        <v>17</v>
      </c>
      <c r="AG38" s="1377"/>
      <c r="AH38" s="1365"/>
      <c r="AI38" s="1365">
        <f>AE38</f>
        <v>-102498968.31875001</v>
      </c>
      <c r="AJ38" s="1365"/>
      <c r="AK38" s="1366"/>
      <c r="AL38" s="1365">
        <f t="shared" si="11"/>
        <v>-102498968.31875001</v>
      </c>
      <c r="AM38" s="1367"/>
      <c r="AN38" s="1365"/>
      <c r="AO38" s="1368">
        <f t="shared" si="12"/>
        <v>0</v>
      </c>
      <c r="AP38" s="1369"/>
      <c r="AQ38" s="1370">
        <f t="shared" si="5"/>
        <v>-112911032.59999999</v>
      </c>
      <c r="AR38" s="1365"/>
      <c r="AS38" s="1365">
        <f>AQ38</f>
        <v>-112911032.59999999</v>
      </c>
      <c r="AT38" s="1365"/>
      <c r="AU38" s="1365"/>
      <c r="AV38" s="1371">
        <f t="shared" si="13"/>
        <v>-112911032.59999999</v>
      </c>
      <c r="AW38" s="1365"/>
      <c r="AX38" s="1365"/>
      <c r="AY38" s="1367">
        <f t="shared" si="14"/>
        <v>0</v>
      </c>
      <c r="AZ38" s="1372"/>
      <c r="BA38" s="1373">
        <f t="shared" si="15"/>
        <v>0</v>
      </c>
      <c r="BC38" s="1361" t="str">
        <f t="shared" si="21"/>
        <v/>
      </c>
      <c r="BD38" s="1361" t="str">
        <f t="shared" si="19"/>
        <v>ERB</v>
      </c>
      <c r="BE38" s="1361" t="str">
        <f t="shared" si="19"/>
        <v/>
      </c>
      <c r="BF38" s="1361" t="str">
        <f t="shared" si="19"/>
        <v/>
      </c>
      <c r="BG38" s="1361" t="str">
        <f t="shared" si="7"/>
        <v>NO</v>
      </c>
      <c r="BH38" s="1361" t="str">
        <f t="shared" si="7"/>
        <v>NO</v>
      </c>
      <c r="BI38" s="1361" t="str">
        <f t="shared" si="8"/>
        <v/>
      </c>
      <c r="BK38" s="1361" t="b">
        <f t="shared" si="16"/>
        <v>1</v>
      </c>
      <c r="BL38" s="1361" t="b">
        <f t="shared" si="16"/>
        <v>1</v>
      </c>
      <c r="BM38" s="1361" t="b">
        <f t="shared" si="16"/>
        <v>1</v>
      </c>
      <c r="BN38" s="1361" t="b">
        <f t="shared" si="16"/>
        <v>1</v>
      </c>
      <c r="BO38" s="1361" t="b">
        <f t="shared" si="16"/>
        <v>1</v>
      </c>
      <c r="BP38" s="1361" t="b">
        <f t="shared" si="16"/>
        <v>1</v>
      </c>
      <c r="BQ38" s="1361" t="b">
        <f t="shared" si="16"/>
        <v>1</v>
      </c>
      <c r="BS38" s="1375"/>
    </row>
    <row r="39" spans="1:71" s="1374" customFormat="1" ht="12" customHeight="1">
      <c r="A39" s="1412">
        <v>10800062</v>
      </c>
      <c r="B39" s="1413" t="str">
        <f t="shared" si="0"/>
        <v>10800062</v>
      </c>
      <c r="C39" s="1359" t="s">
        <v>1026</v>
      </c>
      <c r="D39" s="1360" t="str">
        <f t="shared" si="1"/>
        <v>GRB</v>
      </c>
      <c r="E39" s="1360"/>
      <c r="F39" s="1359"/>
      <c r="G39" s="1360"/>
      <c r="H39" s="1361" t="str">
        <f t="shared" si="20"/>
        <v/>
      </c>
      <c r="I39" s="1361" t="str">
        <f t="shared" si="17"/>
        <v/>
      </c>
      <c r="J39" s="1361" t="str">
        <f t="shared" si="17"/>
        <v>GRB</v>
      </c>
      <c r="K39" s="1361" t="str">
        <f t="shared" si="17"/>
        <v/>
      </c>
      <c r="L39" s="1361" t="str">
        <f t="shared" si="18"/>
        <v>NO</v>
      </c>
      <c r="M39" s="1361" t="str">
        <f t="shared" si="18"/>
        <v>NO</v>
      </c>
      <c r="N39" s="1361" t="str">
        <f t="shared" si="4"/>
        <v/>
      </c>
      <c r="O39" s="1362"/>
      <c r="P39" s="1363">
        <v>-350756776.13999999</v>
      </c>
      <c r="Q39" s="1363">
        <v>-350756776.13999999</v>
      </c>
      <c r="R39" s="1363">
        <v>-350756776.13999999</v>
      </c>
      <c r="S39" s="1363">
        <v>-355853917.13999999</v>
      </c>
      <c r="T39" s="1363">
        <v>-355853917.13999999</v>
      </c>
      <c r="U39" s="1363">
        <v>-355853917.13999999</v>
      </c>
      <c r="V39" s="1363">
        <v>-361059463.13999999</v>
      </c>
      <c r="W39" s="1363">
        <v>-361059463.13999999</v>
      </c>
      <c r="X39" s="1363">
        <v>-361059463.13999999</v>
      </c>
      <c r="Y39" s="1363">
        <v>-367720119.08999997</v>
      </c>
      <c r="Z39" s="1363">
        <v>-367720119.08999997</v>
      </c>
      <c r="AA39" s="1363">
        <v>-367720119.08999997</v>
      </c>
      <c r="AB39" s="1363">
        <v>-374004596.08999997</v>
      </c>
      <c r="AC39" s="1363"/>
      <c r="AD39" s="1363"/>
      <c r="AE39" s="1363">
        <f t="shared" si="10"/>
        <v>-359816228.04208332</v>
      </c>
      <c r="AF39" s="1376"/>
      <c r="AG39" s="1377">
        <v>5</v>
      </c>
      <c r="AH39" s="1365"/>
      <c r="AI39" s="1365"/>
      <c r="AJ39" s="1365">
        <f>AE39</f>
        <v>-359816228.04208332</v>
      </c>
      <c r="AK39" s="1366"/>
      <c r="AL39" s="1365">
        <f t="shared" si="11"/>
        <v>-359816228.04208332</v>
      </c>
      <c r="AM39" s="1367"/>
      <c r="AN39" s="1365"/>
      <c r="AO39" s="1368">
        <f t="shared" si="12"/>
        <v>0</v>
      </c>
      <c r="AP39" s="1369"/>
      <c r="AQ39" s="1370">
        <f t="shared" si="5"/>
        <v>-374004596.08999997</v>
      </c>
      <c r="AR39" s="1365"/>
      <c r="AS39" s="1365"/>
      <c r="AT39" s="1365">
        <f>AQ39</f>
        <v>-374004596.08999997</v>
      </c>
      <c r="AU39" s="1365"/>
      <c r="AV39" s="1371">
        <f t="shared" si="13"/>
        <v>-374004596.08999997</v>
      </c>
      <c r="AW39" s="1365"/>
      <c r="AX39" s="1365"/>
      <c r="AY39" s="1367">
        <f t="shared" si="14"/>
        <v>0</v>
      </c>
      <c r="AZ39" s="1372"/>
      <c r="BA39" s="1373">
        <f t="shared" si="15"/>
        <v>0</v>
      </c>
      <c r="BC39" s="1361" t="str">
        <f t="shared" si="21"/>
        <v/>
      </c>
      <c r="BD39" s="1361" t="str">
        <f t="shared" si="19"/>
        <v/>
      </c>
      <c r="BE39" s="1361" t="str">
        <f t="shared" si="19"/>
        <v>GRB</v>
      </c>
      <c r="BF39" s="1361" t="str">
        <f t="shared" si="19"/>
        <v/>
      </c>
      <c r="BG39" s="1361" t="str">
        <f t="shared" si="7"/>
        <v>NO</v>
      </c>
      <c r="BH39" s="1361" t="str">
        <f t="shared" si="7"/>
        <v>NO</v>
      </c>
      <c r="BI39" s="1361" t="str">
        <f t="shared" si="8"/>
        <v/>
      </c>
      <c r="BK39" s="1361" t="b">
        <f t="shared" si="16"/>
        <v>1</v>
      </c>
      <c r="BL39" s="1361" t="b">
        <f t="shared" si="16"/>
        <v>1</v>
      </c>
      <c r="BM39" s="1361" t="b">
        <f t="shared" si="16"/>
        <v>1</v>
      </c>
      <c r="BN39" s="1361" t="b">
        <f t="shared" si="16"/>
        <v>1</v>
      </c>
      <c r="BO39" s="1361" t="b">
        <f t="shared" si="16"/>
        <v>1</v>
      </c>
      <c r="BP39" s="1361" t="b">
        <f t="shared" si="16"/>
        <v>1</v>
      </c>
      <c r="BQ39" s="1361" t="b">
        <f t="shared" si="16"/>
        <v>1</v>
      </c>
      <c r="BS39" s="1430"/>
    </row>
    <row r="40" spans="1:71" s="1374" customFormat="1" ht="12" customHeight="1">
      <c r="A40" s="1412">
        <v>10800071</v>
      </c>
      <c r="B40" s="1413" t="str">
        <f t="shared" si="0"/>
        <v>10800071</v>
      </c>
      <c r="C40" s="1359" t="s">
        <v>1027</v>
      </c>
      <c r="D40" s="1360" t="str">
        <f t="shared" si="1"/>
        <v>ERB</v>
      </c>
      <c r="E40" s="1360"/>
      <c r="F40" s="1359"/>
      <c r="G40" s="1360"/>
      <c r="H40" s="1361" t="str">
        <f t="shared" si="20"/>
        <v/>
      </c>
      <c r="I40" s="1361" t="str">
        <f t="shared" si="17"/>
        <v>ERB</v>
      </c>
      <c r="J40" s="1361" t="str">
        <f t="shared" si="17"/>
        <v/>
      </c>
      <c r="K40" s="1361" t="str">
        <f t="shared" si="17"/>
        <v/>
      </c>
      <c r="L40" s="1361" t="str">
        <f t="shared" si="18"/>
        <v>NO</v>
      </c>
      <c r="M40" s="1361" t="str">
        <f t="shared" si="18"/>
        <v>NO</v>
      </c>
      <c r="N40" s="1361" t="str">
        <f t="shared" si="4"/>
        <v/>
      </c>
      <c r="O40" s="1362"/>
      <c r="P40" s="1363">
        <v>95546359.849999994</v>
      </c>
      <c r="Q40" s="1363">
        <v>95546359.849999994</v>
      </c>
      <c r="R40" s="1363">
        <v>95546359.849999994</v>
      </c>
      <c r="S40" s="1363">
        <v>96365869.849999994</v>
      </c>
      <c r="T40" s="1363">
        <v>96365869.849999994</v>
      </c>
      <c r="U40" s="1363">
        <v>96365869.849999994</v>
      </c>
      <c r="V40" s="1363">
        <v>108862769.84999999</v>
      </c>
      <c r="W40" s="1363">
        <v>108862769.84999999</v>
      </c>
      <c r="X40" s="1363">
        <v>108862769.84999999</v>
      </c>
      <c r="Y40" s="1363">
        <v>106326761.59999999</v>
      </c>
      <c r="Z40" s="1363">
        <v>106326761.59999999</v>
      </c>
      <c r="AA40" s="1363">
        <v>106326761.59999999</v>
      </c>
      <c r="AB40" s="1363">
        <v>112911032.59999999</v>
      </c>
      <c r="AC40" s="1363"/>
      <c r="AD40" s="1363"/>
      <c r="AE40" s="1363">
        <f t="shared" si="10"/>
        <v>102498968.31875001</v>
      </c>
      <c r="AF40" s="1376">
        <v>17</v>
      </c>
      <c r="AG40" s="1377"/>
      <c r="AH40" s="1365"/>
      <c r="AI40" s="1365">
        <f>AE40</f>
        <v>102498968.31875001</v>
      </c>
      <c r="AJ40" s="1365"/>
      <c r="AK40" s="1366"/>
      <c r="AL40" s="1365">
        <f t="shared" si="11"/>
        <v>102498968.31875001</v>
      </c>
      <c r="AM40" s="1367"/>
      <c r="AN40" s="1365"/>
      <c r="AO40" s="1368">
        <f t="shared" si="12"/>
        <v>0</v>
      </c>
      <c r="AP40" s="1369"/>
      <c r="AQ40" s="1370">
        <f t="shared" si="5"/>
        <v>112911032.59999999</v>
      </c>
      <c r="AR40" s="1365"/>
      <c r="AS40" s="1365">
        <f>AQ40</f>
        <v>112911032.59999999</v>
      </c>
      <c r="AT40" s="1365"/>
      <c r="AU40" s="1365"/>
      <c r="AV40" s="1371">
        <f t="shared" si="13"/>
        <v>112911032.59999999</v>
      </c>
      <c r="AW40" s="1365"/>
      <c r="AX40" s="1365"/>
      <c r="AY40" s="1367">
        <f t="shared" si="14"/>
        <v>0</v>
      </c>
      <c r="AZ40" s="1372"/>
      <c r="BA40" s="1373">
        <f t="shared" si="15"/>
        <v>0</v>
      </c>
      <c r="BC40" s="1361" t="str">
        <f t="shared" si="21"/>
        <v/>
      </c>
      <c r="BD40" s="1361" t="str">
        <f t="shared" si="19"/>
        <v>ERB</v>
      </c>
      <c r="BE40" s="1361" t="str">
        <f t="shared" si="19"/>
        <v/>
      </c>
      <c r="BF40" s="1361" t="str">
        <f t="shared" si="19"/>
        <v/>
      </c>
      <c r="BG40" s="1361" t="str">
        <f t="shared" si="7"/>
        <v>NO</v>
      </c>
      <c r="BH40" s="1361" t="str">
        <f t="shared" si="7"/>
        <v>NO</v>
      </c>
      <c r="BI40" s="1361" t="str">
        <f t="shared" si="8"/>
        <v/>
      </c>
      <c r="BK40" s="1361" t="b">
        <f t="shared" si="16"/>
        <v>1</v>
      </c>
      <c r="BL40" s="1361" t="b">
        <f t="shared" si="16"/>
        <v>1</v>
      </c>
      <c r="BM40" s="1361" t="b">
        <f t="shared" si="16"/>
        <v>1</v>
      </c>
      <c r="BN40" s="1361" t="b">
        <f t="shared" si="16"/>
        <v>1</v>
      </c>
      <c r="BO40" s="1361" t="b">
        <f t="shared" si="16"/>
        <v>1</v>
      </c>
      <c r="BP40" s="1361" t="b">
        <f t="shared" si="16"/>
        <v>1</v>
      </c>
      <c r="BQ40" s="1361" t="b">
        <f t="shared" si="16"/>
        <v>1</v>
      </c>
      <c r="BS40" s="1430"/>
    </row>
    <row r="41" spans="1:71" s="1374" customFormat="1" ht="12" customHeight="1">
      <c r="A41" s="1412">
        <v>10800072</v>
      </c>
      <c r="B41" s="1413" t="str">
        <f t="shared" si="0"/>
        <v>10800072</v>
      </c>
      <c r="C41" s="1359" t="s">
        <v>1027</v>
      </c>
      <c r="D41" s="1360" t="str">
        <f t="shared" si="1"/>
        <v>GRB</v>
      </c>
      <c r="E41" s="1360"/>
      <c r="F41" s="1359"/>
      <c r="G41" s="1360"/>
      <c r="H41" s="1361" t="str">
        <f t="shared" si="20"/>
        <v/>
      </c>
      <c r="I41" s="1361" t="str">
        <f t="shared" si="17"/>
        <v/>
      </c>
      <c r="J41" s="1361" t="str">
        <f t="shared" si="17"/>
        <v>GRB</v>
      </c>
      <c r="K41" s="1361" t="str">
        <f t="shared" si="17"/>
        <v/>
      </c>
      <c r="L41" s="1361" t="str">
        <f t="shared" ref="L41:M120" si="24">IF(VALUE(AM41),"W/C",IF(ISBLANK(AM41),"NO","W/C"))</f>
        <v>NO</v>
      </c>
      <c r="M41" s="1361" t="str">
        <f t="shared" si="24"/>
        <v>NO</v>
      </c>
      <c r="N41" s="1361" t="str">
        <f t="shared" si="4"/>
        <v/>
      </c>
      <c r="O41" s="1362"/>
      <c r="P41" s="1363">
        <v>350756776.13999999</v>
      </c>
      <c r="Q41" s="1363">
        <v>350756776.13999999</v>
      </c>
      <c r="R41" s="1363">
        <v>350756776.13999999</v>
      </c>
      <c r="S41" s="1363">
        <v>355853917.13999999</v>
      </c>
      <c r="T41" s="1363">
        <v>355853917.13999999</v>
      </c>
      <c r="U41" s="1363">
        <v>355853917.13999999</v>
      </c>
      <c r="V41" s="1363">
        <v>361059463.13999999</v>
      </c>
      <c r="W41" s="1363">
        <v>361059463.13999999</v>
      </c>
      <c r="X41" s="1363">
        <v>361059463.13999999</v>
      </c>
      <c r="Y41" s="1363">
        <v>367720119.08999997</v>
      </c>
      <c r="Z41" s="1363">
        <v>367720119.08999997</v>
      </c>
      <c r="AA41" s="1363">
        <v>367720119.08999997</v>
      </c>
      <c r="AB41" s="1363">
        <v>374004596.08999997</v>
      </c>
      <c r="AC41" s="1363"/>
      <c r="AD41" s="1363"/>
      <c r="AE41" s="1363">
        <f t="shared" si="10"/>
        <v>359816228.04208332</v>
      </c>
      <c r="AF41" s="1376"/>
      <c r="AG41" s="1377">
        <v>5</v>
      </c>
      <c r="AH41" s="1365"/>
      <c r="AI41" s="1365"/>
      <c r="AJ41" s="1365">
        <f>AE41</f>
        <v>359816228.04208332</v>
      </c>
      <c r="AK41" s="1366"/>
      <c r="AL41" s="1365">
        <f t="shared" si="11"/>
        <v>359816228.04208332</v>
      </c>
      <c r="AM41" s="1367"/>
      <c r="AN41" s="1365"/>
      <c r="AO41" s="1368">
        <f t="shared" si="12"/>
        <v>0</v>
      </c>
      <c r="AP41" s="1369"/>
      <c r="AQ41" s="1370">
        <f t="shared" si="5"/>
        <v>374004596.08999997</v>
      </c>
      <c r="AR41" s="1365"/>
      <c r="AS41" s="1365"/>
      <c r="AT41" s="1365">
        <f>AQ41</f>
        <v>374004596.08999997</v>
      </c>
      <c r="AU41" s="1365"/>
      <c r="AV41" s="1371">
        <f t="shared" si="13"/>
        <v>374004596.08999997</v>
      </c>
      <c r="AW41" s="1365"/>
      <c r="AX41" s="1365"/>
      <c r="AY41" s="1367">
        <f t="shared" si="14"/>
        <v>0</v>
      </c>
      <c r="AZ41" s="1372"/>
      <c r="BA41" s="1373">
        <f t="shared" si="15"/>
        <v>0</v>
      </c>
      <c r="BC41" s="1361" t="str">
        <f t="shared" si="21"/>
        <v/>
      </c>
      <c r="BD41" s="1361" t="str">
        <f t="shared" si="19"/>
        <v/>
      </c>
      <c r="BE41" s="1361" t="str">
        <f t="shared" si="19"/>
        <v>GRB</v>
      </c>
      <c r="BF41" s="1361" t="str">
        <f t="shared" si="19"/>
        <v/>
      </c>
      <c r="BG41" s="1361" t="str">
        <f t="shared" si="7"/>
        <v>NO</v>
      </c>
      <c r="BH41" s="1361" t="str">
        <f t="shared" si="7"/>
        <v>NO</v>
      </c>
      <c r="BI41" s="1361" t="str">
        <f t="shared" si="8"/>
        <v/>
      </c>
      <c r="BK41" s="1361" t="b">
        <f t="shared" si="16"/>
        <v>1</v>
      </c>
      <c r="BL41" s="1361" t="b">
        <f t="shared" si="16"/>
        <v>1</v>
      </c>
      <c r="BM41" s="1361" t="b">
        <f t="shared" si="16"/>
        <v>1</v>
      </c>
      <c r="BN41" s="1361" t="b">
        <f t="shared" si="16"/>
        <v>1</v>
      </c>
      <c r="BO41" s="1361" t="b">
        <f t="shared" si="16"/>
        <v>1</v>
      </c>
      <c r="BP41" s="1361" t="b">
        <f t="shared" si="16"/>
        <v>1</v>
      </c>
      <c r="BQ41" s="1361" t="b">
        <f t="shared" si="16"/>
        <v>1</v>
      </c>
      <c r="BS41" s="1430"/>
    </row>
    <row r="42" spans="1:71" s="1374" customFormat="1" ht="12" customHeight="1">
      <c r="A42" s="1412">
        <v>10800501</v>
      </c>
      <c r="B42" s="1413" t="str">
        <f t="shared" si="0"/>
        <v>10800501</v>
      </c>
      <c r="C42" s="1359" t="s">
        <v>1028</v>
      </c>
      <c r="D42" s="1360" t="str">
        <f t="shared" si="1"/>
        <v>ERB</v>
      </c>
      <c r="E42" s="1360"/>
      <c r="F42" s="1359"/>
      <c r="G42" s="1360"/>
      <c r="H42" s="1361" t="str">
        <f t="shared" si="20"/>
        <v/>
      </c>
      <c r="I42" s="1361" t="str">
        <f t="shared" si="17"/>
        <v>ERB</v>
      </c>
      <c r="J42" s="1361" t="str">
        <f t="shared" si="17"/>
        <v/>
      </c>
      <c r="K42" s="1361" t="str">
        <f t="shared" si="17"/>
        <v/>
      </c>
      <c r="L42" s="1361" t="str">
        <f t="shared" si="24"/>
        <v>NO</v>
      </c>
      <c r="M42" s="1361" t="str">
        <f t="shared" si="24"/>
        <v>NO</v>
      </c>
      <c r="N42" s="1361" t="str">
        <f t="shared" si="4"/>
        <v/>
      </c>
      <c r="O42" s="1362"/>
      <c r="P42" s="1363">
        <v>-4069481720.4099998</v>
      </c>
      <c r="Q42" s="1363">
        <v>-4095166217.7199998</v>
      </c>
      <c r="R42" s="1363">
        <v>-4120141083.4000001</v>
      </c>
      <c r="S42" s="1363">
        <v>-4148048388.5100002</v>
      </c>
      <c r="T42" s="1363">
        <v>-4170401184.02</v>
      </c>
      <c r="U42" s="1363">
        <v>-4197172950.98</v>
      </c>
      <c r="V42" s="1363">
        <v>-4022970426.3299999</v>
      </c>
      <c r="W42" s="1363">
        <v>-3990651334.8800001</v>
      </c>
      <c r="X42" s="1363">
        <v>-4012291561.9499998</v>
      </c>
      <c r="Y42" s="1363">
        <v>-4030032280.5799999</v>
      </c>
      <c r="Z42" s="1363">
        <v>-4050037545.9200001</v>
      </c>
      <c r="AA42" s="1363">
        <v>-4069116247.3699999</v>
      </c>
      <c r="AB42" s="1363">
        <v>-4090162822.8499999</v>
      </c>
      <c r="AC42" s="1363"/>
      <c r="AD42" s="1363"/>
      <c r="AE42" s="1363">
        <f t="shared" si="10"/>
        <v>-4082154291.1075001</v>
      </c>
      <c r="AF42" s="1376" t="s">
        <v>1029</v>
      </c>
      <c r="AG42" s="1377"/>
      <c r="AH42" s="1365"/>
      <c r="AI42" s="1365">
        <f>AE42</f>
        <v>-4082154291.1075001</v>
      </c>
      <c r="AJ42" s="1365"/>
      <c r="AK42" s="1366"/>
      <c r="AL42" s="1365">
        <f t="shared" si="11"/>
        <v>-4082154291.1075001</v>
      </c>
      <c r="AM42" s="1367"/>
      <c r="AN42" s="1365"/>
      <c r="AO42" s="1368">
        <f t="shared" si="12"/>
        <v>0</v>
      </c>
      <c r="AP42" s="1369"/>
      <c r="AQ42" s="1370">
        <f t="shared" si="5"/>
        <v>-4090162822.8499999</v>
      </c>
      <c r="AR42" s="1365"/>
      <c r="AS42" s="1365">
        <f>AQ42</f>
        <v>-4090162822.8499999</v>
      </c>
      <c r="AT42" s="1365"/>
      <c r="AU42" s="1365"/>
      <c r="AV42" s="1371">
        <f t="shared" si="13"/>
        <v>-4090162822.8499999</v>
      </c>
      <c r="AW42" s="1365"/>
      <c r="AX42" s="1365"/>
      <c r="AY42" s="1367">
        <f t="shared" si="14"/>
        <v>0</v>
      </c>
      <c r="AZ42" s="1372"/>
      <c r="BA42" s="1373">
        <f t="shared" si="15"/>
        <v>0</v>
      </c>
      <c r="BC42" s="1361" t="str">
        <f t="shared" si="21"/>
        <v/>
      </c>
      <c r="BD42" s="1361" t="str">
        <f t="shared" si="19"/>
        <v>ERB</v>
      </c>
      <c r="BE42" s="1361" t="str">
        <f t="shared" si="19"/>
        <v/>
      </c>
      <c r="BF42" s="1361" t="str">
        <f t="shared" si="19"/>
        <v/>
      </c>
      <c r="BG42" s="1361" t="str">
        <f t="shared" si="7"/>
        <v>NO</v>
      </c>
      <c r="BH42" s="1361" t="str">
        <f t="shared" si="7"/>
        <v>NO</v>
      </c>
      <c r="BI42" s="1361" t="str">
        <f t="shared" si="8"/>
        <v/>
      </c>
      <c r="BK42" s="1361" t="b">
        <f t="shared" si="16"/>
        <v>1</v>
      </c>
      <c r="BL42" s="1361" t="b">
        <f t="shared" si="16"/>
        <v>1</v>
      </c>
      <c r="BM42" s="1361" t="b">
        <f t="shared" si="16"/>
        <v>1</v>
      </c>
      <c r="BN42" s="1361" t="b">
        <f t="shared" si="16"/>
        <v>1</v>
      </c>
      <c r="BO42" s="1361" t="b">
        <f t="shared" si="16"/>
        <v>1</v>
      </c>
      <c r="BP42" s="1361" t="b">
        <f t="shared" si="16"/>
        <v>1</v>
      </c>
      <c r="BQ42" s="1361" t="b">
        <f t="shared" si="16"/>
        <v>1</v>
      </c>
      <c r="BS42" s="1375"/>
    </row>
    <row r="43" spans="1:71" s="1374" customFormat="1" ht="12" customHeight="1">
      <c r="A43" s="1412">
        <v>10800502</v>
      </c>
      <c r="B43" s="1413" t="str">
        <f t="shared" si="0"/>
        <v>10800502</v>
      </c>
      <c r="C43" s="1359" t="s">
        <v>1030</v>
      </c>
      <c r="D43" s="1360" t="str">
        <f t="shared" si="1"/>
        <v>GRB</v>
      </c>
      <c r="E43" s="1360"/>
      <c r="F43" s="1359"/>
      <c r="G43" s="1360"/>
      <c r="H43" s="1361" t="str">
        <f t="shared" si="20"/>
        <v/>
      </c>
      <c r="I43" s="1361" t="str">
        <f t="shared" si="17"/>
        <v/>
      </c>
      <c r="J43" s="1361" t="str">
        <f t="shared" si="17"/>
        <v>GRB</v>
      </c>
      <c r="K43" s="1361" t="str">
        <f t="shared" si="17"/>
        <v/>
      </c>
      <c r="L43" s="1361" t="str">
        <f t="shared" si="24"/>
        <v>NO</v>
      </c>
      <c r="M43" s="1361" t="str">
        <f t="shared" si="24"/>
        <v>NO</v>
      </c>
      <c r="N43" s="1361" t="str">
        <f t="shared" si="4"/>
        <v/>
      </c>
      <c r="O43" s="1362"/>
      <c r="P43" s="1363">
        <v>-1563908391</v>
      </c>
      <c r="Q43" s="1363">
        <v>-1571476470.98</v>
      </c>
      <c r="R43" s="1363">
        <v>-1579637428.4200001</v>
      </c>
      <c r="S43" s="1363">
        <v>-1586587815.1199999</v>
      </c>
      <c r="T43" s="1363">
        <v>-1593626750.29</v>
      </c>
      <c r="U43" s="1363">
        <v>-1602014782.6600001</v>
      </c>
      <c r="V43" s="1363">
        <v>-1609825887.5899999</v>
      </c>
      <c r="W43" s="1363">
        <v>-1617400744.74</v>
      </c>
      <c r="X43" s="1363">
        <v>-1625979644.75</v>
      </c>
      <c r="Y43" s="1363">
        <v>-1634691094.98</v>
      </c>
      <c r="Z43" s="1363">
        <v>-1642738305.6400001</v>
      </c>
      <c r="AA43" s="1363">
        <v>-1651472735.79</v>
      </c>
      <c r="AB43" s="1363">
        <v>-1659597354.72</v>
      </c>
      <c r="AC43" s="1363"/>
      <c r="AD43" s="1363"/>
      <c r="AE43" s="1363">
        <f t="shared" si="10"/>
        <v>-1610600377.8183334</v>
      </c>
      <c r="AF43" s="1376"/>
      <c r="AG43" s="1377" t="s">
        <v>1014</v>
      </c>
      <c r="AH43" s="1365"/>
      <c r="AI43" s="1365"/>
      <c r="AJ43" s="1365">
        <f>AE43</f>
        <v>-1610600377.8183334</v>
      </c>
      <c r="AK43" s="1366"/>
      <c r="AL43" s="1365">
        <f t="shared" si="11"/>
        <v>-1610600377.8183334</v>
      </c>
      <c r="AM43" s="1367"/>
      <c r="AN43" s="1365"/>
      <c r="AO43" s="1368">
        <f t="shared" si="12"/>
        <v>0</v>
      </c>
      <c r="AP43" s="1369"/>
      <c r="AQ43" s="1370">
        <f t="shared" si="5"/>
        <v>-1659597354.72</v>
      </c>
      <c r="AR43" s="1365"/>
      <c r="AS43" s="1365"/>
      <c r="AT43" s="1365">
        <f>AQ43</f>
        <v>-1659597354.72</v>
      </c>
      <c r="AU43" s="1365"/>
      <c r="AV43" s="1371">
        <f t="shared" si="13"/>
        <v>-1659597354.72</v>
      </c>
      <c r="AW43" s="1365"/>
      <c r="AX43" s="1365"/>
      <c r="AY43" s="1367">
        <f t="shared" si="14"/>
        <v>0</v>
      </c>
      <c r="AZ43" s="1372"/>
      <c r="BA43" s="1373">
        <f t="shared" si="15"/>
        <v>0</v>
      </c>
      <c r="BC43" s="1361" t="str">
        <f t="shared" si="21"/>
        <v/>
      </c>
      <c r="BD43" s="1361" t="str">
        <f t="shared" si="19"/>
        <v/>
      </c>
      <c r="BE43" s="1361" t="str">
        <f t="shared" si="19"/>
        <v>GRB</v>
      </c>
      <c r="BF43" s="1361" t="str">
        <f t="shared" si="19"/>
        <v/>
      </c>
      <c r="BG43" s="1361" t="str">
        <f t="shared" si="7"/>
        <v>NO</v>
      </c>
      <c r="BH43" s="1361" t="str">
        <f t="shared" si="7"/>
        <v>NO</v>
      </c>
      <c r="BI43" s="1361" t="str">
        <f t="shared" si="8"/>
        <v/>
      </c>
      <c r="BK43" s="1361" t="b">
        <f t="shared" si="16"/>
        <v>1</v>
      </c>
      <c r="BL43" s="1361" t="b">
        <f t="shared" si="16"/>
        <v>1</v>
      </c>
      <c r="BM43" s="1361" t="b">
        <f t="shared" si="16"/>
        <v>1</v>
      </c>
      <c r="BN43" s="1361" t="b">
        <f t="shared" si="16"/>
        <v>1</v>
      </c>
      <c r="BO43" s="1361" t="b">
        <f t="shared" si="16"/>
        <v>1</v>
      </c>
      <c r="BP43" s="1361" t="b">
        <f t="shared" si="16"/>
        <v>1</v>
      </c>
      <c r="BQ43" s="1361" t="b">
        <f t="shared" si="16"/>
        <v>1</v>
      </c>
      <c r="BS43" s="1375"/>
    </row>
    <row r="44" spans="1:71" s="1374" customFormat="1" ht="12" customHeight="1">
      <c r="A44" s="1412">
        <v>10800503</v>
      </c>
      <c r="B44" s="1413" t="str">
        <f t="shared" si="0"/>
        <v>10800503</v>
      </c>
      <c r="C44" s="1359" t="s">
        <v>1031</v>
      </c>
      <c r="D44" s="1360" t="str">
        <f t="shared" si="1"/>
        <v>CRB</v>
      </c>
      <c r="E44" s="1360"/>
      <c r="F44" s="1359"/>
      <c r="G44" s="1360"/>
      <c r="H44" s="1361" t="str">
        <f t="shared" si="20"/>
        <v/>
      </c>
      <c r="I44" s="1361" t="str">
        <f t="shared" si="17"/>
        <v>ERB</v>
      </c>
      <c r="J44" s="1361" t="str">
        <f t="shared" si="17"/>
        <v>GRB</v>
      </c>
      <c r="K44" s="1361" t="str">
        <f t="shared" si="17"/>
        <v/>
      </c>
      <c r="L44" s="1361" t="str">
        <f t="shared" si="24"/>
        <v>NO</v>
      </c>
      <c r="M44" s="1361" t="str">
        <f t="shared" si="24"/>
        <v>NO</v>
      </c>
      <c r="N44" s="1361" t="str">
        <f t="shared" si="4"/>
        <v/>
      </c>
      <c r="O44" s="1362"/>
      <c r="P44" s="1363">
        <v>-126228840.03</v>
      </c>
      <c r="Q44" s="1363">
        <v>-126906673.19</v>
      </c>
      <c r="R44" s="1363">
        <v>-129268670.58</v>
      </c>
      <c r="S44" s="1363">
        <v>-131694554.41</v>
      </c>
      <c r="T44" s="1363">
        <v>-133986658.84</v>
      </c>
      <c r="U44" s="1363">
        <v>-136279797.69</v>
      </c>
      <c r="V44" s="1363">
        <v>-133737870.14</v>
      </c>
      <c r="W44" s="1363">
        <v>-134137942.17</v>
      </c>
      <c r="X44" s="1363">
        <v>-136337934.40000001</v>
      </c>
      <c r="Y44" s="1363">
        <v>-138505104.68000001</v>
      </c>
      <c r="Z44" s="1363">
        <v>-137912750.00999999</v>
      </c>
      <c r="AA44" s="1363">
        <v>-140053238.38999999</v>
      </c>
      <c r="AB44" s="1363">
        <v>-142110370.03999999</v>
      </c>
      <c r="AC44" s="1363"/>
      <c r="AD44" s="1363"/>
      <c r="AE44" s="1363">
        <f t="shared" si="10"/>
        <v>-134415899.96125001</v>
      </c>
      <c r="AF44" s="1376">
        <v>18</v>
      </c>
      <c r="AG44" s="1377" t="s">
        <v>1032</v>
      </c>
      <c r="AH44" s="1365"/>
      <c r="AI44" s="1365">
        <f>AE44*C1572</f>
        <v>-89184949.624289379</v>
      </c>
      <c r="AJ44" s="1365">
        <f>AE44*C1573</f>
        <v>-45230950.336960629</v>
      </c>
      <c r="AK44" s="1366"/>
      <c r="AL44" s="1365">
        <f t="shared" si="11"/>
        <v>-134415899.96125001</v>
      </c>
      <c r="AM44" s="1367"/>
      <c r="AN44" s="1365"/>
      <c r="AO44" s="1368">
        <f t="shared" si="12"/>
        <v>0</v>
      </c>
      <c r="AP44" s="1369"/>
      <c r="AQ44" s="1370">
        <f t="shared" si="5"/>
        <v>-142110370.03999999</v>
      </c>
      <c r="AR44" s="1365"/>
      <c r="AS44" s="1365">
        <f>AQ44*C1572</f>
        <v>-94290230.521539986</v>
      </c>
      <c r="AT44" s="1365">
        <f>AQ44*C1573</f>
        <v>-47820139.518459998</v>
      </c>
      <c r="AU44" s="1365"/>
      <c r="AV44" s="1371">
        <f t="shared" si="13"/>
        <v>-142110370.03999999</v>
      </c>
      <c r="AW44" s="1365"/>
      <c r="AX44" s="1365"/>
      <c r="AY44" s="1367">
        <f t="shared" si="14"/>
        <v>0</v>
      </c>
      <c r="AZ44" s="1372"/>
      <c r="BA44" s="1373">
        <f t="shared" si="15"/>
        <v>0</v>
      </c>
      <c r="BC44" s="1361" t="str">
        <f t="shared" si="21"/>
        <v/>
      </c>
      <c r="BD44" s="1361" t="str">
        <f t="shared" si="19"/>
        <v>ERB</v>
      </c>
      <c r="BE44" s="1361" t="str">
        <f t="shared" si="19"/>
        <v>GRB</v>
      </c>
      <c r="BF44" s="1361" t="str">
        <f t="shared" si="19"/>
        <v/>
      </c>
      <c r="BG44" s="1361" t="str">
        <f t="shared" si="7"/>
        <v>NO</v>
      </c>
      <c r="BH44" s="1361" t="str">
        <f t="shared" si="7"/>
        <v>NO</v>
      </c>
      <c r="BI44" s="1361" t="str">
        <f t="shared" si="8"/>
        <v/>
      </c>
      <c r="BK44" s="1361" t="b">
        <f t="shared" si="16"/>
        <v>1</v>
      </c>
      <c r="BL44" s="1361" t="b">
        <f t="shared" si="16"/>
        <v>1</v>
      </c>
      <c r="BM44" s="1361" t="b">
        <f t="shared" si="16"/>
        <v>1</v>
      </c>
      <c r="BN44" s="1361" t="b">
        <f t="shared" si="16"/>
        <v>1</v>
      </c>
      <c r="BO44" s="1361" t="b">
        <f t="shared" si="16"/>
        <v>1</v>
      </c>
      <c r="BP44" s="1361" t="b">
        <f t="shared" si="16"/>
        <v>1</v>
      </c>
      <c r="BQ44" s="1361" t="b">
        <f t="shared" si="16"/>
        <v>1</v>
      </c>
      <c r="BS44" s="1375"/>
    </row>
    <row r="45" spans="1:71" s="1374" customFormat="1" ht="12" customHeight="1">
      <c r="A45" s="1412">
        <v>10800541</v>
      </c>
      <c r="B45" s="1413" t="str">
        <f t="shared" si="0"/>
        <v>10800541</v>
      </c>
      <c r="C45" s="1359" t="s">
        <v>1033</v>
      </c>
      <c r="D45" s="1360" t="str">
        <f t="shared" si="1"/>
        <v>ERB</v>
      </c>
      <c r="E45" s="1360"/>
      <c r="F45" s="1359"/>
      <c r="G45" s="1360"/>
      <c r="H45" s="1361" t="str">
        <f t="shared" si="20"/>
        <v/>
      </c>
      <c r="I45" s="1361" t="str">
        <f t="shared" si="17"/>
        <v>ERB</v>
      </c>
      <c r="J45" s="1361" t="str">
        <f t="shared" si="17"/>
        <v/>
      </c>
      <c r="K45" s="1361" t="str">
        <f t="shared" si="17"/>
        <v/>
      </c>
      <c r="L45" s="1361" t="str">
        <f t="shared" si="24"/>
        <v>NO</v>
      </c>
      <c r="M45" s="1361" t="str">
        <f t="shared" si="24"/>
        <v>NO</v>
      </c>
      <c r="N45" s="1361" t="str">
        <f t="shared" si="4"/>
        <v/>
      </c>
      <c r="O45" s="1362"/>
      <c r="P45" s="1363">
        <v>17481383.629999999</v>
      </c>
      <c r="Q45" s="1363">
        <v>18704668.960000001</v>
      </c>
      <c r="R45" s="1363">
        <v>21127226.25</v>
      </c>
      <c r="S45" s="1363">
        <v>22647670.390000001</v>
      </c>
      <c r="T45" s="1363">
        <v>24104489.800000001</v>
      </c>
      <c r="U45" s="1363">
        <v>25465825.399999999</v>
      </c>
      <c r="V45" s="1363">
        <v>18490054.940000001</v>
      </c>
      <c r="W45" s="1363">
        <v>17522462.489999998</v>
      </c>
      <c r="X45" s="1363">
        <v>19209594.48</v>
      </c>
      <c r="Y45" s="1363">
        <v>18834968.039999999</v>
      </c>
      <c r="Z45" s="1363">
        <v>19215414.690000001</v>
      </c>
      <c r="AA45" s="1363">
        <v>20208008.460000001</v>
      </c>
      <c r="AB45" s="1363">
        <v>18392250.59</v>
      </c>
      <c r="AC45" s="1363"/>
      <c r="AD45" s="1363"/>
      <c r="AE45" s="1363">
        <f t="shared" si="10"/>
        <v>20288933.4175</v>
      </c>
      <c r="AF45" s="1376" t="s">
        <v>1029</v>
      </c>
      <c r="AG45" s="1377"/>
      <c r="AH45" s="1365"/>
      <c r="AI45" s="1365">
        <f>AE45</f>
        <v>20288933.4175</v>
      </c>
      <c r="AJ45" s="1365"/>
      <c r="AK45" s="1366"/>
      <c r="AL45" s="1365">
        <f t="shared" si="11"/>
        <v>20288933.4175</v>
      </c>
      <c r="AM45" s="1367"/>
      <c r="AN45" s="1365"/>
      <c r="AO45" s="1368">
        <f t="shared" si="12"/>
        <v>0</v>
      </c>
      <c r="AP45" s="1369"/>
      <c r="AQ45" s="1370">
        <f t="shared" si="5"/>
        <v>18392250.59</v>
      </c>
      <c r="AR45" s="1365"/>
      <c r="AS45" s="1365">
        <f>AQ45</f>
        <v>18392250.59</v>
      </c>
      <c r="AT45" s="1365"/>
      <c r="AU45" s="1365"/>
      <c r="AV45" s="1371">
        <f t="shared" si="13"/>
        <v>18392250.59</v>
      </c>
      <c r="AW45" s="1365"/>
      <c r="AX45" s="1365"/>
      <c r="AY45" s="1367">
        <f t="shared" si="14"/>
        <v>0</v>
      </c>
      <c r="AZ45" s="1372"/>
      <c r="BA45" s="1373">
        <f t="shared" si="15"/>
        <v>0</v>
      </c>
      <c r="BC45" s="1361" t="str">
        <f t="shared" si="21"/>
        <v/>
      </c>
      <c r="BD45" s="1361" t="str">
        <f t="shared" si="19"/>
        <v>ERB</v>
      </c>
      <c r="BE45" s="1361" t="str">
        <f t="shared" si="19"/>
        <v/>
      </c>
      <c r="BF45" s="1361" t="str">
        <f t="shared" si="19"/>
        <v/>
      </c>
      <c r="BG45" s="1361" t="str">
        <f t="shared" si="7"/>
        <v>NO</v>
      </c>
      <c r="BH45" s="1361" t="str">
        <f t="shared" si="7"/>
        <v>NO</v>
      </c>
      <c r="BI45" s="1361" t="str">
        <f t="shared" si="8"/>
        <v/>
      </c>
      <c r="BK45" s="1361" t="b">
        <f t="shared" si="16"/>
        <v>1</v>
      </c>
      <c r="BL45" s="1361" t="b">
        <f t="shared" si="16"/>
        <v>1</v>
      </c>
      <c r="BM45" s="1361" t="b">
        <f t="shared" si="16"/>
        <v>1</v>
      </c>
      <c r="BN45" s="1361" t="b">
        <f t="shared" si="16"/>
        <v>1</v>
      </c>
      <c r="BO45" s="1361" t="b">
        <f t="shared" si="16"/>
        <v>1</v>
      </c>
      <c r="BP45" s="1361" t="b">
        <f t="shared" si="16"/>
        <v>1</v>
      </c>
      <c r="BQ45" s="1361" t="b">
        <f t="shared" si="16"/>
        <v>1</v>
      </c>
      <c r="BS45" s="1375"/>
    </row>
    <row r="46" spans="1:71" s="1374" customFormat="1" ht="12" customHeight="1">
      <c r="A46" s="1412">
        <v>10800543</v>
      </c>
      <c r="B46" s="1413" t="str">
        <f t="shared" si="0"/>
        <v>10800543</v>
      </c>
      <c r="C46" s="1359" t="s">
        <v>1034</v>
      </c>
      <c r="D46" s="1360" t="str">
        <f t="shared" si="1"/>
        <v>CRB</v>
      </c>
      <c r="E46" s="1360"/>
      <c r="F46" s="1359"/>
      <c r="G46" s="1360"/>
      <c r="H46" s="1361" t="str">
        <f t="shared" si="20"/>
        <v/>
      </c>
      <c r="I46" s="1361" t="str">
        <f t="shared" si="17"/>
        <v>ERB</v>
      </c>
      <c r="J46" s="1361" t="str">
        <f t="shared" si="17"/>
        <v>GRB</v>
      </c>
      <c r="K46" s="1361" t="str">
        <f t="shared" si="17"/>
        <v/>
      </c>
      <c r="L46" s="1361" t="str">
        <f t="shared" si="24"/>
        <v>NO</v>
      </c>
      <c r="M46" s="1361" t="str">
        <f t="shared" si="24"/>
        <v>NO</v>
      </c>
      <c r="N46" s="1361" t="str">
        <f t="shared" si="4"/>
        <v/>
      </c>
      <c r="O46" s="1362"/>
      <c r="P46" s="1363">
        <v>1498570.97</v>
      </c>
      <c r="Q46" s="1363">
        <v>1953137.95</v>
      </c>
      <c r="R46" s="1363">
        <v>1896949.71</v>
      </c>
      <c r="S46" s="1363">
        <v>2025617.86</v>
      </c>
      <c r="T46" s="1363">
        <v>2069182.96</v>
      </c>
      <c r="U46" s="1363">
        <v>2079425.62</v>
      </c>
      <c r="V46" s="1363">
        <v>2204763.12</v>
      </c>
      <c r="W46" s="1363">
        <v>2179652.04</v>
      </c>
      <c r="X46" s="1363">
        <v>2150919.33</v>
      </c>
      <c r="Y46" s="1363">
        <v>2244566.1</v>
      </c>
      <c r="Z46" s="1363">
        <v>2227083.23</v>
      </c>
      <c r="AA46" s="1363">
        <v>2273089.94</v>
      </c>
      <c r="AB46" s="1363">
        <v>2326235.21</v>
      </c>
      <c r="AC46" s="1363"/>
      <c r="AD46" s="1363"/>
      <c r="AE46" s="1363">
        <f t="shared" si="10"/>
        <v>2101399.2458333336</v>
      </c>
      <c r="AF46" s="1376">
        <v>18</v>
      </c>
      <c r="AG46" s="1377" t="s">
        <v>1032</v>
      </c>
      <c r="AH46" s="1365"/>
      <c r="AI46" s="1365">
        <f>AE46*C1572</f>
        <v>1394278.3996104167</v>
      </c>
      <c r="AJ46" s="1365">
        <f>AE46*C1573</f>
        <v>707120.84622291685</v>
      </c>
      <c r="AK46" s="1366"/>
      <c r="AL46" s="1365">
        <f t="shared" si="11"/>
        <v>2101399.2458333336</v>
      </c>
      <c r="AM46" s="1367"/>
      <c r="AN46" s="1365"/>
      <c r="AO46" s="1368">
        <f t="shared" si="12"/>
        <v>0</v>
      </c>
      <c r="AP46" s="1369"/>
      <c r="AQ46" s="1370">
        <f t="shared" si="5"/>
        <v>2326235.21</v>
      </c>
      <c r="AR46" s="1365"/>
      <c r="AS46" s="1365">
        <f>AQ46*C1572</f>
        <v>1543457.0618349998</v>
      </c>
      <c r="AT46" s="1365">
        <f>AQ46*C1573</f>
        <v>782778.14816500002</v>
      </c>
      <c r="AU46" s="1365"/>
      <c r="AV46" s="1371">
        <f t="shared" si="13"/>
        <v>2326235.21</v>
      </c>
      <c r="AW46" s="1365"/>
      <c r="AX46" s="1365"/>
      <c r="AY46" s="1367">
        <f t="shared" si="14"/>
        <v>0</v>
      </c>
      <c r="AZ46" s="1372"/>
      <c r="BA46" s="1373">
        <f t="shared" si="15"/>
        <v>0</v>
      </c>
      <c r="BC46" s="1361" t="str">
        <f t="shared" si="21"/>
        <v/>
      </c>
      <c r="BD46" s="1361" t="str">
        <f t="shared" si="19"/>
        <v>ERB</v>
      </c>
      <c r="BE46" s="1361" t="str">
        <f t="shared" si="19"/>
        <v>GRB</v>
      </c>
      <c r="BF46" s="1361" t="str">
        <f t="shared" si="19"/>
        <v/>
      </c>
      <c r="BG46" s="1361" t="str">
        <f t="shared" si="7"/>
        <v>NO</v>
      </c>
      <c r="BH46" s="1361" t="str">
        <f t="shared" si="7"/>
        <v>NO</v>
      </c>
      <c r="BI46" s="1361" t="str">
        <f t="shared" si="8"/>
        <v/>
      </c>
      <c r="BK46" s="1361" t="b">
        <f t="shared" si="16"/>
        <v>1</v>
      </c>
      <c r="BL46" s="1361" t="b">
        <f t="shared" si="16"/>
        <v>1</v>
      </c>
      <c r="BM46" s="1361" t="b">
        <f t="shared" si="16"/>
        <v>1</v>
      </c>
      <c r="BN46" s="1361" t="b">
        <f t="shared" si="16"/>
        <v>1</v>
      </c>
      <c r="BO46" s="1361" t="b">
        <f t="shared" si="16"/>
        <v>1</v>
      </c>
      <c r="BP46" s="1361" t="b">
        <f t="shared" si="16"/>
        <v>1</v>
      </c>
      <c r="BQ46" s="1361" t="b">
        <f t="shared" si="16"/>
        <v>1</v>
      </c>
      <c r="BS46" s="1375"/>
    </row>
    <row r="47" spans="1:71" s="1374" customFormat="1" ht="12" customHeight="1">
      <c r="A47" s="1412">
        <v>10800552</v>
      </c>
      <c r="B47" s="1413" t="str">
        <f t="shared" si="0"/>
        <v>10800552</v>
      </c>
      <c r="C47" s="1359" t="s">
        <v>1035</v>
      </c>
      <c r="D47" s="1360" t="str">
        <f t="shared" si="1"/>
        <v>GRB</v>
      </c>
      <c r="E47" s="1360"/>
      <c r="F47" s="1359"/>
      <c r="G47" s="1360"/>
      <c r="H47" s="1361" t="str">
        <f t="shared" si="20"/>
        <v/>
      </c>
      <c r="I47" s="1361" t="str">
        <f t="shared" si="17"/>
        <v/>
      </c>
      <c r="J47" s="1361" t="str">
        <f t="shared" si="17"/>
        <v>GRB</v>
      </c>
      <c r="K47" s="1361" t="str">
        <f t="shared" si="17"/>
        <v/>
      </c>
      <c r="L47" s="1361" t="str">
        <f t="shared" si="24"/>
        <v>NO</v>
      </c>
      <c r="M47" s="1361" t="str">
        <f t="shared" si="24"/>
        <v>NO</v>
      </c>
      <c r="N47" s="1361" t="str">
        <f t="shared" si="4"/>
        <v/>
      </c>
      <c r="O47" s="1362"/>
      <c r="P47" s="1363">
        <v>6950348.5199999996</v>
      </c>
      <c r="Q47" s="1363">
        <v>7253280.1699999999</v>
      </c>
      <c r="R47" s="1363">
        <v>7774751.4900000002</v>
      </c>
      <c r="S47" s="1363">
        <v>7027369.4800000004</v>
      </c>
      <c r="T47" s="1363">
        <v>7067200.25</v>
      </c>
      <c r="U47" s="1363">
        <v>7744970.2400000002</v>
      </c>
      <c r="V47" s="1363">
        <v>7894814.1399999997</v>
      </c>
      <c r="W47" s="1363">
        <v>8013712.6299999999</v>
      </c>
      <c r="X47" s="1363">
        <v>8410662.7400000002</v>
      </c>
      <c r="Y47" s="1363">
        <v>9030712.0199999996</v>
      </c>
      <c r="Z47" s="1363">
        <v>9173904.1400000006</v>
      </c>
      <c r="AA47" s="1363">
        <v>9343145.6199999992</v>
      </c>
      <c r="AB47" s="1363">
        <v>9432309.0600000005</v>
      </c>
      <c r="AC47" s="1363"/>
      <c r="AD47" s="1363"/>
      <c r="AE47" s="1363">
        <f t="shared" si="10"/>
        <v>8077154.3091666689</v>
      </c>
      <c r="AF47" s="1376"/>
      <c r="AG47" s="1377">
        <v>5</v>
      </c>
      <c r="AH47" s="1365"/>
      <c r="AI47" s="1365"/>
      <c r="AJ47" s="1365">
        <f>AE47</f>
        <v>8077154.3091666689</v>
      </c>
      <c r="AK47" s="1366"/>
      <c r="AL47" s="1365">
        <f t="shared" si="11"/>
        <v>8077154.3091666689</v>
      </c>
      <c r="AM47" s="1367"/>
      <c r="AN47" s="1365"/>
      <c r="AO47" s="1368">
        <f t="shared" si="12"/>
        <v>0</v>
      </c>
      <c r="AP47" s="1369"/>
      <c r="AQ47" s="1370">
        <f t="shared" si="5"/>
        <v>9432309.0600000005</v>
      </c>
      <c r="AR47" s="1365"/>
      <c r="AS47" s="1365"/>
      <c r="AT47" s="1365">
        <f>AQ47</f>
        <v>9432309.0600000005</v>
      </c>
      <c r="AU47" s="1365"/>
      <c r="AV47" s="1371">
        <f t="shared" si="13"/>
        <v>9432309.0600000005</v>
      </c>
      <c r="AW47" s="1365"/>
      <c r="AX47" s="1365"/>
      <c r="AY47" s="1367">
        <f t="shared" si="14"/>
        <v>0</v>
      </c>
      <c r="AZ47" s="1372"/>
      <c r="BA47" s="1373">
        <f t="shared" si="15"/>
        <v>0</v>
      </c>
      <c r="BC47" s="1361" t="str">
        <f t="shared" si="21"/>
        <v/>
      </c>
      <c r="BD47" s="1361" t="str">
        <f t="shared" si="19"/>
        <v/>
      </c>
      <c r="BE47" s="1361" t="str">
        <f t="shared" si="19"/>
        <v>GRB</v>
      </c>
      <c r="BF47" s="1361" t="str">
        <f t="shared" si="19"/>
        <v/>
      </c>
      <c r="BG47" s="1361" t="str">
        <f t="shared" si="7"/>
        <v>NO</v>
      </c>
      <c r="BH47" s="1361" t="str">
        <f t="shared" si="7"/>
        <v>NO</v>
      </c>
      <c r="BI47" s="1361" t="str">
        <f t="shared" si="8"/>
        <v/>
      </c>
      <c r="BK47" s="1361" t="b">
        <f t="shared" si="16"/>
        <v>1</v>
      </c>
      <c r="BL47" s="1361" t="b">
        <f t="shared" si="16"/>
        <v>1</v>
      </c>
      <c r="BM47" s="1361" t="b">
        <f t="shared" si="16"/>
        <v>1</v>
      </c>
      <c r="BN47" s="1361" t="b">
        <f t="shared" si="16"/>
        <v>1</v>
      </c>
      <c r="BO47" s="1361" t="b">
        <f t="shared" si="16"/>
        <v>1</v>
      </c>
      <c r="BP47" s="1361" t="b">
        <f t="shared" si="16"/>
        <v>1</v>
      </c>
      <c r="BQ47" s="1361" t="b">
        <f t="shared" si="16"/>
        <v>1</v>
      </c>
      <c r="BS47" s="1375"/>
    </row>
    <row r="48" spans="1:71" s="1374" customFormat="1" ht="12" customHeight="1">
      <c r="A48" s="1412">
        <v>10800601</v>
      </c>
      <c r="B48" s="1413" t="str">
        <f t="shared" si="0"/>
        <v>10800601</v>
      </c>
      <c r="C48" s="1359" t="s">
        <v>1036</v>
      </c>
      <c r="D48" s="1360" t="str">
        <f t="shared" si="1"/>
        <v>ERB</v>
      </c>
      <c r="E48" s="1360"/>
      <c r="F48" s="1359"/>
      <c r="G48" s="1360"/>
      <c r="H48" s="1361" t="str">
        <f t="shared" si="20"/>
        <v/>
      </c>
      <c r="I48" s="1361" t="str">
        <f t="shared" si="17"/>
        <v>ERB</v>
      </c>
      <c r="J48" s="1361" t="str">
        <f t="shared" si="17"/>
        <v/>
      </c>
      <c r="K48" s="1361" t="str">
        <f t="shared" si="17"/>
        <v/>
      </c>
      <c r="L48" s="1361" t="str">
        <f t="shared" si="24"/>
        <v>NO</v>
      </c>
      <c r="M48" s="1361" t="str">
        <f t="shared" si="24"/>
        <v>NO</v>
      </c>
      <c r="N48" s="1361" t="str">
        <f t="shared" si="4"/>
        <v/>
      </c>
      <c r="O48" s="1362"/>
      <c r="P48" s="1363">
        <v>0</v>
      </c>
      <c r="Q48" s="1363">
        <v>0</v>
      </c>
      <c r="R48" s="1363">
        <v>0</v>
      </c>
      <c r="S48" s="1363">
        <v>0</v>
      </c>
      <c r="T48" s="1363">
        <v>0</v>
      </c>
      <c r="U48" s="1363">
        <v>0</v>
      </c>
      <c r="V48" s="1363">
        <v>50543384.810000002</v>
      </c>
      <c r="W48" s="1363">
        <v>0</v>
      </c>
      <c r="X48" s="1363">
        <v>0</v>
      </c>
      <c r="Y48" s="1363">
        <v>-330121.01</v>
      </c>
      <c r="Z48" s="1363">
        <v>0</v>
      </c>
      <c r="AA48" s="1363">
        <v>0</v>
      </c>
      <c r="AB48" s="1363">
        <v>649530.28</v>
      </c>
      <c r="AC48" s="1363"/>
      <c r="AD48" s="1363"/>
      <c r="AE48" s="1363">
        <f t="shared" si="10"/>
        <v>4211502.4116666671</v>
      </c>
      <c r="AF48" s="1376" t="s">
        <v>1029</v>
      </c>
      <c r="AG48" s="1377"/>
      <c r="AH48" s="1365"/>
      <c r="AI48" s="1365">
        <f>AE48</f>
        <v>4211502.4116666671</v>
      </c>
      <c r="AJ48" s="1365"/>
      <c r="AK48" s="1366"/>
      <c r="AL48" s="1365">
        <f t="shared" si="11"/>
        <v>4211502.4116666671</v>
      </c>
      <c r="AM48" s="1367"/>
      <c r="AN48" s="1365"/>
      <c r="AO48" s="1368">
        <f t="shared" si="12"/>
        <v>0</v>
      </c>
      <c r="AP48" s="1369"/>
      <c r="AQ48" s="1370">
        <f t="shared" si="5"/>
        <v>649530.28</v>
      </c>
      <c r="AR48" s="1365"/>
      <c r="AS48" s="1365">
        <f>AQ48</f>
        <v>649530.28</v>
      </c>
      <c r="AT48" s="1365"/>
      <c r="AU48" s="1365"/>
      <c r="AV48" s="1371">
        <f t="shared" si="13"/>
        <v>649530.28</v>
      </c>
      <c r="AW48" s="1365"/>
      <c r="AX48" s="1365"/>
      <c r="AY48" s="1367">
        <f t="shared" si="14"/>
        <v>0</v>
      </c>
      <c r="AZ48" s="1372"/>
      <c r="BA48" s="1373">
        <f t="shared" si="15"/>
        <v>0</v>
      </c>
      <c r="BC48" s="1361" t="str">
        <f t="shared" si="21"/>
        <v/>
      </c>
      <c r="BD48" s="1361" t="str">
        <f t="shared" si="19"/>
        <v>ERB</v>
      </c>
      <c r="BE48" s="1361" t="str">
        <f t="shared" si="19"/>
        <v/>
      </c>
      <c r="BF48" s="1361" t="str">
        <f t="shared" si="19"/>
        <v/>
      </c>
      <c r="BG48" s="1361" t="str">
        <f t="shared" si="7"/>
        <v>NO</v>
      </c>
      <c r="BH48" s="1361" t="str">
        <f t="shared" si="7"/>
        <v>NO</v>
      </c>
      <c r="BI48" s="1361" t="str">
        <f t="shared" si="8"/>
        <v/>
      </c>
      <c r="BK48" s="1361" t="b">
        <f t="shared" si="16"/>
        <v>1</v>
      </c>
      <c r="BL48" s="1361" t="b">
        <f t="shared" si="16"/>
        <v>1</v>
      </c>
      <c r="BM48" s="1361" t="b">
        <f t="shared" si="16"/>
        <v>1</v>
      </c>
      <c r="BN48" s="1361" t="b">
        <f t="shared" si="16"/>
        <v>1</v>
      </c>
      <c r="BO48" s="1361" t="b">
        <f t="shared" si="16"/>
        <v>1</v>
      </c>
      <c r="BP48" s="1361" t="b">
        <f t="shared" si="16"/>
        <v>1</v>
      </c>
      <c r="BQ48" s="1361" t="b">
        <f t="shared" si="16"/>
        <v>1</v>
      </c>
      <c r="BS48" s="1375"/>
    </row>
    <row r="49" spans="1:71" s="1374" customFormat="1" ht="12" customHeight="1">
      <c r="A49" s="1412">
        <v>10800602</v>
      </c>
      <c r="B49" s="1413" t="str">
        <f t="shared" si="0"/>
        <v>10800602</v>
      </c>
      <c r="C49" s="1359" t="s">
        <v>1037</v>
      </c>
      <c r="D49" s="1360" t="str">
        <f t="shared" si="1"/>
        <v>GRB</v>
      </c>
      <c r="E49" s="1360"/>
      <c r="F49" s="1359"/>
      <c r="G49" s="1360"/>
      <c r="H49" s="1361" t="str">
        <f t="shared" si="20"/>
        <v/>
      </c>
      <c r="I49" s="1361" t="str">
        <f t="shared" si="17"/>
        <v/>
      </c>
      <c r="J49" s="1361" t="str">
        <f t="shared" si="17"/>
        <v>GRB</v>
      </c>
      <c r="K49" s="1361" t="str">
        <f t="shared" si="17"/>
        <v/>
      </c>
      <c r="L49" s="1361" t="str">
        <f t="shared" si="24"/>
        <v>NO</v>
      </c>
      <c r="M49" s="1361" t="str">
        <f t="shared" si="24"/>
        <v>NO</v>
      </c>
      <c r="N49" s="1361" t="str">
        <f t="shared" si="4"/>
        <v/>
      </c>
      <c r="O49" s="1362"/>
      <c r="P49" s="1363">
        <v>0</v>
      </c>
      <c r="Q49" s="1363">
        <v>0</v>
      </c>
      <c r="R49" s="1363">
        <v>0</v>
      </c>
      <c r="S49" s="1363">
        <v>0</v>
      </c>
      <c r="T49" s="1363">
        <v>0</v>
      </c>
      <c r="U49" s="1363">
        <v>0</v>
      </c>
      <c r="V49" s="1363">
        <v>0</v>
      </c>
      <c r="W49" s="1363">
        <v>0</v>
      </c>
      <c r="X49" s="1363">
        <v>0</v>
      </c>
      <c r="Y49" s="1363">
        <v>0</v>
      </c>
      <c r="Z49" s="1363">
        <v>0</v>
      </c>
      <c r="AA49" s="1363">
        <v>0</v>
      </c>
      <c r="AB49" s="1363">
        <v>0</v>
      </c>
      <c r="AC49" s="1363"/>
      <c r="AD49" s="1363"/>
      <c r="AE49" s="1363">
        <f t="shared" si="10"/>
        <v>0</v>
      </c>
      <c r="AF49" s="1376"/>
      <c r="AG49" s="1377" t="s">
        <v>1014</v>
      </c>
      <c r="AH49" s="1365"/>
      <c r="AI49" s="1365"/>
      <c r="AJ49" s="1365">
        <f>AE49</f>
        <v>0</v>
      </c>
      <c r="AK49" s="1366"/>
      <c r="AL49" s="1365">
        <f t="shared" si="11"/>
        <v>0</v>
      </c>
      <c r="AM49" s="1367"/>
      <c r="AN49" s="1365"/>
      <c r="AO49" s="1368">
        <f t="shared" si="12"/>
        <v>0</v>
      </c>
      <c r="AP49" s="1369"/>
      <c r="AQ49" s="1370">
        <f t="shared" si="5"/>
        <v>0</v>
      </c>
      <c r="AR49" s="1365"/>
      <c r="AS49" s="1365"/>
      <c r="AT49" s="1365">
        <f>AQ49</f>
        <v>0</v>
      </c>
      <c r="AU49" s="1365"/>
      <c r="AV49" s="1371">
        <f t="shared" si="13"/>
        <v>0</v>
      </c>
      <c r="AW49" s="1365"/>
      <c r="AX49" s="1365"/>
      <c r="AY49" s="1367">
        <f t="shared" si="14"/>
        <v>0</v>
      </c>
      <c r="AZ49" s="1372"/>
      <c r="BA49" s="1373">
        <f t="shared" si="15"/>
        <v>0</v>
      </c>
      <c r="BC49" s="1361" t="str">
        <f t="shared" si="21"/>
        <v/>
      </c>
      <c r="BD49" s="1361" t="str">
        <f t="shared" si="19"/>
        <v/>
      </c>
      <c r="BE49" s="1361" t="str">
        <f t="shared" si="19"/>
        <v>GRB</v>
      </c>
      <c r="BF49" s="1361" t="str">
        <f t="shared" si="19"/>
        <v/>
      </c>
      <c r="BG49" s="1361" t="str">
        <f t="shared" si="7"/>
        <v>NO</v>
      </c>
      <c r="BH49" s="1361" t="str">
        <f t="shared" si="7"/>
        <v>NO</v>
      </c>
      <c r="BI49" s="1361" t="str">
        <f t="shared" si="8"/>
        <v/>
      </c>
      <c r="BK49" s="1361" t="b">
        <f t="shared" si="16"/>
        <v>1</v>
      </c>
      <c r="BL49" s="1361" t="b">
        <f t="shared" si="16"/>
        <v>1</v>
      </c>
      <c r="BM49" s="1361" t="b">
        <f t="shared" si="16"/>
        <v>1</v>
      </c>
      <c r="BN49" s="1361" t="b">
        <f t="shared" si="16"/>
        <v>1</v>
      </c>
      <c r="BO49" s="1361" t="b">
        <f t="shared" si="16"/>
        <v>1</v>
      </c>
      <c r="BP49" s="1361" t="b">
        <f t="shared" si="16"/>
        <v>1</v>
      </c>
      <c r="BQ49" s="1361" t="b">
        <f t="shared" si="16"/>
        <v>1</v>
      </c>
      <c r="BS49" s="1375"/>
    </row>
    <row r="50" spans="1:71" s="1374" customFormat="1" ht="12" customHeight="1">
      <c r="A50" s="1431" t="s">
        <v>1038</v>
      </c>
      <c r="B50" s="1432" t="str">
        <f t="shared" si="0"/>
        <v>10800603</v>
      </c>
      <c r="C50" s="1395" t="s">
        <v>1039</v>
      </c>
      <c r="D50" s="1396" t="str">
        <f t="shared" si="1"/>
        <v>CRB</v>
      </c>
      <c r="E50" s="1396"/>
      <c r="F50" s="1433">
        <v>43282</v>
      </c>
      <c r="G50" s="1396"/>
      <c r="H50" s="1398" t="str">
        <f t="shared" si="20"/>
        <v/>
      </c>
      <c r="I50" s="1398" t="str">
        <f t="shared" si="17"/>
        <v>ERB</v>
      </c>
      <c r="J50" s="1398" t="str">
        <f t="shared" si="17"/>
        <v>GRB</v>
      </c>
      <c r="K50" s="1398" t="str">
        <f t="shared" si="17"/>
        <v/>
      </c>
      <c r="L50" s="1398" t="str">
        <f t="shared" si="24"/>
        <v>NO</v>
      </c>
      <c r="M50" s="1398" t="str">
        <f t="shared" si="24"/>
        <v>NO</v>
      </c>
      <c r="N50" s="1398" t="str">
        <f t="shared" si="4"/>
        <v/>
      </c>
      <c r="O50" s="1399"/>
      <c r="P50" s="1400">
        <v>0</v>
      </c>
      <c r="Q50" s="1400">
        <v>0</v>
      </c>
      <c r="R50" s="1400">
        <v>0</v>
      </c>
      <c r="S50" s="1400">
        <v>0</v>
      </c>
      <c r="T50" s="1400">
        <v>0</v>
      </c>
      <c r="U50" s="1400">
        <v>0</v>
      </c>
      <c r="V50" s="1400">
        <v>0</v>
      </c>
      <c r="W50" s="1400">
        <v>0</v>
      </c>
      <c r="X50" s="1400">
        <v>0</v>
      </c>
      <c r="Y50" s="1400">
        <v>0</v>
      </c>
      <c r="Z50" s="1400">
        <v>0</v>
      </c>
      <c r="AA50" s="1400">
        <v>0</v>
      </c>
      <c r="AB50" s="1400">
        <v>0</v>
      </c>
      <c r="AC50" s="1400"/>
      <c r="AD50" s="1400"/>
      <c r="AE50" s="1400">
        <f t="shared" si="10"/>
        <v>0</v>
      </c>
      <c r="AF50" s="1401" t="s">
        <v>1040</v>
      </c>
      <c r="AG50" s="1402" t="s">
        <v>1032</v>
      </c>
      <c r="AH50" s="1403"/>
      <c r="AI50" s="1403">
        <f>AE50*C1572</f>
        <v>0</v>
      </c>
      <c r="AJ50" s="1403">
        <f>AE50*C1573</f>
        <v>0</v>
      </c>
      <c r="AK50" s="1404"/>
      <c r="AL50" s="1403">
        <f>SUM(AI50:AK50)</f>
        <v>0</v>
      </c>
      <c r="AM50" s="1405"/>
      <c r="AN50" s="1403"/>
      <c r="AO50" s="1406">
        <f t="shared" si="12"/>
        <v>0</v>
      </c>
      <c r="AP50" s="1369"/>
      <c r="AQ50" s="1407">
        <f t="shared" si="5"/>
        <v>0</v>
      </c>
      <c r="AR50" s="1403"/>
      <c r="AS50" s="1403">
        <f>AQ50*C1572</f>
        <v>0</v>
      </c>
      <c r="AT50" s="1403">
        <f>AQ50*C1573</f>
        <v>0</v>
      </c>
      <c r="AU50" s="1403"/>
      <c r="AV50" s="1408">
        <f>SUM(AS50:AU50)</f>
        <v>0</v>
      </c>
      <c r="AW50" s="1403"/>
      <c r="AX50" s="1403"/>
      <c r="AY50" s="1405">
        <f t="shared" si="14"/>
        <v>0</v>
      </c>
      <c r="AZ50" s="1372"/>
      <c r="BA50" s="1373">
        <f>AQ50-AV50-AY50</f>
        <v>0</v>
      </c>
      <c r="BC50" s="1361"/>
      <c r="BD50" s="1361"/>
      <c r="BE50" s="1361"/>
      <c r="BF50" s="1361"/>
      <c r="BG50" s="1361"/>
      <c r="BH50" s="1361"/>
      <c r="BI50" s="1361"/>
      <c r="BK50" s="1361"/>
      <c r="BL50" s="1361"/>
      <c r="BM50" s="1361"/>
      <c r="BN50" s="1361"/>
      <c r="BO50" s="1361"/>
      <c r="BP50" s="1361"/>
      <c r="BQ50" s="1361"/>
      <c r="BS50" s="1375"/>
    </row>
    <row r="51" spans="1:71" s="1374" customFormat="1" ht="12" customHeight="1">
      <c r="A51" s="1414">
        <v>10800611</v>
      </c>
      <c r="B51" s="1415" t="str">
        <f t="shared" si="0"/>
        <v>10800611</v>
      </c>
      <c r="C51" s="1416" t="s">
        <v>1041</v>
      </c>
      <c r="D51" s="1417" t="str">
        <f t="shared" si="1"/>
        <v>ERB</v>
      </c>
      <c r="E51" s="1417"/>
      <c r="F51" s="1434">
        <v>43070</v>
      </c>
      <c r="G51" s="1417"/>
      <c r="H51" s="1419" t="str">
        <f t="shared" si="20"/>
        <v/>
      </c>
      <c r="I51" s="1419" t="str">
        <f t="shared" si="17"/>
        <v>ERB</v>
      </c>
      <c r="J51" s="1419" t="str">
        <f t="shared" si="17"/>
        <v/>
      </c>
      <c r="K51" s="1419" t="str">
        <f t="shared" si="17"/>
        <v/>
      </c>
      <c r="L51" s="1419" t="str">
        <f t="shared" si="24"/>
        <v>NO</v>
      </c>
      <c r="M51" s="1419" t="str">
        <f t="shared" si="24"/>
        <v>NO</v>
      </c>
      <c r="N51" s="1419" t="str">
        <f t="shared" si="4"/>
        <v/>
      </c>
      <c r="O51" s="1420"/>
      <c r="P51" s="1421">
        <v>-95934500</v>
      </c>
      <c r="Q51" s="1421">
        <v>-95934500</v>
      </c>
      <c r="R51" s="1421">
        <v>-95934500</v>
      </c>
      <c r="S51" s="1421">
        <v>-95934500</v>
      </c>
      <c r="T51" s="1421">
        <v>-95934500</v>
      </c>
      <c r="U51" s="1421">
        <v>-95934500</v>
      </c>
      <c r="V51" s="1421">
        <v>-95934500</v>
      </c>
      <c r="W51" s="1421">
        <v>-95934500</v>
      </c>
      <c r="X51" s="1421">
        <v>-95934500</v>
      </c>
      <c r="Y51" s="1421">
        <v>-95934500</v>
      </c>
      <c r="Z51" s="1421">
        <v>-95934500</v>
      </c>
      <c r="AA51" s="1421">
        <v>-95934500</v>
      </c>
      <c r="AB51" s="1421">
        <v>-95934500</v>
      </c>
      <c r="AC51" s="1421"/>
      <c r="AD51" s="1421"/>
      <c r="AE51" s="1421">
        <f t="shared" si="10"/>
        <v>-95934500</v>
      </c>
      <c r="AF51" s="1422" t="s">
        <v>1042</v>
      </c>
      <c r="AG51" s="1423"/>
      <c r="AH51" s="1424"/>
      <c r="AI51" s="1424">
        <f>AE51</f>
        <v>-95934500</v>
      </c>
      <c r="AJ51" s="1424"/>
      <c r="AK51" s="1425"/>
      <c r="AL51" s="1424">
        <f t="shared" si="11"/>
        <v>-95934500</v>
      </c>
      <c r="AM51" s="1426"/>
      <c r="AN51" s="1424"/>
      <c r="AO51" s="1427">
        <f t="shared" si="12"/>
        <v>0</v>
      </c>
      <c r="AP51" s="1369"/>
      <c r="AQ51" s="1428">
        <f t="shared" si="5"/>
        <v>-95934500</v>
      </c>
      <c r="AR51" s="1424"/>
      <c r="AS51" s="1424">
        <f>AQ51</f>
        <v>-95934500</v>
      </c>
      <c r="AT51" s="1424"/>
      <c r="AU51" s="1424"/>
      <c r="AV51" s="1429">
        <f t="shared" si="13"/>
        <v>-95934500</v>
      </c>
      <c r="AW51" s="1424"/>
      <c r="AX51" s="1424"/>
      <c r="AY51" s="1426">
        <f t="shared" si="14"/>
        <v>0</v>
      </c>
      <c r="AZ51" s="1372"/>
      <c r="BA51" s="1373">
        <f t="shared" si="15"/>
        <v>0</v>
      </c>
      <c r="BC51" s="1419" t="str">
        <f>IF(VALUE(AR51),BC$7,IF(ISBLANK(AR51),"",BC$7))</f>
        <v/>
      </c>
      <c r="BD51" s="1419" t="str">
        <f t="shared" si="19"/>
        <v>ERB</v>
      </c>
      <c r="BE51" s="1419" t="str">
        <f t="shared" si="19"/>
        <v/>
      </c>
      <c r="BF51" s="1419" t="str">
        <f t="shared" si="19"/>
        <v/>
      </c>
      <c r="BG51" s="1419" t="str">
        <f t="shared" si="7"/>
        <v>NO</v>
      </c>
      <c r="BH51" s="1419" t="str">
        <f t="shared" si="7"/>
        <v>NO</v>
      </c>
      <c r="BI51" s="1419" t="str">
        <f t="shared" si="8"/>
        <v/>
      </c>
      <c r="BK51" s="1419" t="b">
        <f t="shared" ref="BK51:BQ53" si="25">BC51=H51</f>
        <v>1</v>
      </c>
      <c r="BL51" s="1419" t="b">
        <f t="shared" si="25"/>
        <v>1</v>
      </c>
      <c r="BM51" s="1419" t="b">
        <f t="shared" si="25"/>
        <v>1</v>
      </c>
      <c r="BN51" s="1419" t="b">
        <f t="shared" si="25"/>
        <v>1</v>
      </c>
      <c r="BO51" s="1419" t="b">
        <f t="shared" si="25"/>
        <v>1</v>
      </c>
      <c r="BP51" s="1419" t="b">
        <f t="shared" si="25"/>
        <v>1</v>
      </c>
      <c r="BQ51" s="1419" t="b">
        <f t="shared" si="25"/>
        <v>1</v>
      </c>
      <c r="BS51" s="1375"/>
    </row>
    <row r="52" spans="1:71" s="1374" customFormat="1" ht="12" customHeight="1">
      <c r="A52" s="1414">
        <v>10800621</v>
      </c>
      <c r="B52" s="1415" t="str">
        <f t="shared" si="0"/>
        <v>10800621</v>
      </c>
      <c r="C52" s="1416" t="s">
        <v>1043</v>
      </c>
      <c r="D52" s="1417" t="str">
        <f t="shared" si="1"/>
        <v>Non-Op</v>
      </c>
      <c r="E52" s="1417"/>
      <c r="F52" s="1434">
        <v>43070</v>
      </c>
      <c r="G52" s="1417"/>
      <c r="H52" s="1419" t="str">
        <f t="shared" si="20"/>
        <v/>
      </c>
      <c r="I52" s="1419" t="str">
        <f t="shared" si="17"/>
        <v/>
      </c>
      <c r="J52" s="1419" t="str">
        <f t="shared" si="17"/>
        <v/>
      </c>
      <c r="K52" s="1419" t="str">
        <f t="shared" si="17"/>
        <v>Non-Op</v>
      </c>
      <c r="L52" s="1419" t="str">
        <f t="shared" si="24"/>
        <v>NO</v>
      </c>
      <c r="M52" s="1419" t="str">
        <f t="shared" si="24"/>
        <v>NO</v>
      </c>
      <c r="N52" s="1419" t="str">
        <f t="shared" si="4"/>
        <v/>
      </c>
      <c r="O52" s="1420"/>
      <c r="P52" s="1421">
        <v>19576570.219999999</v>
      </c>
      <c r="Q52" s="1421">
        <v>23996916.219999999</v>
      </c>
      <c r="R52" s="1421">
        <v>28417262.120000001</v>
      </c>
      <c r="S52" s="1421">
        <v>32837608.02</v>
      </c>
      <c r="T52" s="1421">
        <v>37257953.869999997</v>
      </c>
      <c r="U52" s="1421">
        <v>41678299.789999999</v>
      </c>
      <c r="V52" s="1421">
        <v>46098645.710000001</v>
      </c>
      <c r="W52" s="1421">
        <v>46098645.710000001</v>
      </c>
      <c r="X52" s="1421">
        <v>46098645.710000001</v>
      </c>
      <c r="Y52" s="1421">
        <v>46098645.710000001</v>
      </c>
      <c r="Z52" s="1421">
        <v>46098645.710000001</v>
      </c>
      <c r="AA52" s="1421">
        <v>46098645.710000001</v>
      </c>
      <c r="AB52" s="1421">
        <v>49908937.619999997</v>
      </c>
      <c r="AC52" s="1421"/>
      <c r="AD52" s="1421"/>
      <c r="AE52" s="1421">
        <f t="shared" si="10"/>
        <v>39626889.016666658</v>
      </c>
      <c r="AF52" s="1422"/>
      <c r="AG52" s="1423"/>
      <c r="AH52" s="1424"/>
      <c r="AI52" s="1424"/>
      <c r="AJ52" s="1424"/>
      <c r="AK52" s="1425">
        <f>AE52</f>
        <v>39626889.016666658</v>
      </c>
      <c r="AL52" s="1424">
        <f t="shared" si="11"/>
        <v>39626889.016666658</v>
      </c>
      <c r="AM52" s="1426"/>
      <c r="AN52" s="1424"/>
      <c r="AO52" s="1427">
        <f t="shared" si="12"/>
        <v>0</v>
      </c>
      <c r="AP52" s="1369"/>
      <c r="AQ52" s="1428">
        <f t="shared" si="5"/>
        <v>49908937.619999997</v>
      </c>
      <c r="AR52" s="1424"/>
      <c r="AS52" s="1424"/>
      <c r="AT52" s="1424"/>
      <c r="AU52" s="1424">
        <f>AQ52</f>
        <v>49908937.619999997</v>
      </c>
      <c r="AV52" s="1429">
        <f t="shared" si="13"/>
        <v>49908937.619999997</v>
      </c>
      <c r="AW52" s="1424"/>
      <c r="AX52" s="1424"/>
      <c r="AY52" s="1426">
        <f t="shared" si="14"/>
        <v>0</v>
      </c>
      <c r="AZ52" s="1372" t="s">
        <v>1044</v>
      </c>
      <c r="BA52" s="1373">
        <f t="shared" si="15"/>
        <v>0</v>
      </c>
      <c r="BC52" s="1419" t="str">
        <f>IF(VALUE(AR52),BC$7,IF(ISBLANK(AR52),"",BC$7))</f>
        <v/>
      </c>
      <c r="BD52" s="1419" t="str">
        <f t="shared" si="19"/>
        <v/>
      </c>
      <c r="BE52" s="1419" t="str">
        <f t="shared" si="19"/>
        <v/>
      </c>
      <c r="BF52" s="1419" t="str">
        <f t="shared" si="19"/>
        <v>Non-Op</v>
      </c>
      <c r="BG52" s="1419" t="str">
        <f t="shared" si="7"/>
        <v>NO</v>
      </c>
      <c r="BH52" s="1419" t="str">
        <f t="shared" si="7"/>
        <v>NO</v>
      </c>
      <c r="BI52" s="1419" t="str">
        <f t="shared" si="8"/>
        <v/>
      </c>
      <c r="BK52" s="1419" t="b">
        <f t="shared" si="25"/>
        <v>1</v>
      </c>
      <c r="BL52" s="1419" t="b">
        <f t="shared" si="25"/>
        <v>1</v>
      </c>
      <c r="BM52" s="1419" t="b">
        <f t="shared" si="25"/>
        <v>1</v>
      </c>
      <c r="BN52" s="1419" t="b">
        <f t="shared" si="25"/>
        <v>1</v>
      </c>
      <c r="BO52" s="1419" t="b">
        <f t="shared" si="25"/>
        <v>1</v>
      </c>
      <c r="BP52" s="1419" t="b">
        <f t="shared" si="25"/>
        <v>1</v>
      </c>
      <c r="BQ52" s="1419" t="b">
        <f t="shared" si="25"/>
        <v>1</v>
      </c>
      <c r="BS52" s="1375"/>
    </row>
    <row r="53" spans="1:71" s="1374" customFormat="1" ht="12" customHeight="1">
      <c r="A53" s="1414">
        <v>10800631</v>
      </c>
      <c r="B53" s="1415" t="str">
        <f t="shared" si="0"/>
        <v>10800631</v>
      </c>
      <c r="C53" s="1416" t="s">
        <v>1045</v>
      </c>
      <c r="D53" s="1417" t="str">
        <f t="shared" si="1"/>
        <v>Non-Op</v>
      </c>
      <c r="E53" s="1417"/>
      <c r="F53" s="1434">
        <v>43070</v>
      </c>
      <c r="G53" s="1417"/>
      <c r="H53" s="1419" t="str">
        <f t="shared" si="20"/>
        <v/>
      </c>
      <c r="I53" s="1419" t="str">
        <f t="shared" si="17"/>
        <v/>
      </c>
      <c r="J53" s="1419" t="str">
        <f t="shared" si="17"/>
        <v/>
      </c>
      <c r="K53" s="1419" t="str">
        <f t="shared" si="17"/>
        <v>Non-Op</v>
      </c>
      <c r="L53" s="1419" t="str">
        <f t="shared" si="24"/>
        <v>NO</v>
      </c>
      <c r="M53" s="1419" t="str">
        <f t="shared" si="24"/>
        <v>NO</v>
      </c>
      <c r="N53" s="1419" t="str">
        <f t="shared" si="4"/>
        <v/>
      </c>
      <c r="O53" s="1420"/>
      <c r="P53" s="1421">
        <v>2859179.09</v>
      </c>
      <c r="Q53" s="1421">
        <v>3009581.38</v>
      </c>
      <c r="R53" s="1421">
        <v>3160381.47</v>
      </c>
      <c r="S53" s="1421">
        <v>3311580.51</v>
      </c>
      <c r="T53" s="1421">
        <v>3463179.53</v>
      </c>
      <c r="U53" s="1421">
        <v>3615179.61</v>
      </c>
      <c r="V53" s="1421">
        <v>3767581.85</v>
      </c>
      <c r="W53" s="1421">
        <v>3906722.57</v>
      </c>
      <c r="X53" s="1421">
        <v>4043022.63</v>
      </c>
      <c r="Y53" s="1421">
        <v>4179580.85</v>
      </c>
      <c r="Z53" s="1421">
        <v>4316307.46</v>
      </c>
      <c r="AA53" s="1421">
        <v>4452909.38</v>
      </c>
      <c r="AB53" s="1421">
        <v>4589607.04</v>
      </c>
      <c r="AC53" s="1421"/>
      <c r="AD53" s="1421"/>
      <c r="AE53" s="1421">
        <f t="shared" si="10"/>
        <v>3745868.3587500001</v>
      </c>
      <c r="AF53" s="1422"/>
      <c r="AG53" s="1423"/>
      <c r="AH53" s="1424"/>
      <c r="AI53" s="1424"/>
      <c r="AJ53" s="1424"/>
      <c r="AK53" s="1425">
        <f>AE53</f>
        <v>3745868.3587500001</v>
      </c>
      <c r="AL53" s="1424">
        <f t="shared" si="11"/>
        <v>3745868.3587500001</v>
      </c>
      <c r="AM53" s="1426"/>
      <c r="AN53" s="1424"/>
      <c r="AO53" s="1427">
        <f t="shared" si="12"/>
        <v>0</v>
      </c>
      <c r="AP53" s="1369"/>
      <c r="AQ53" s="1428">
        <f t="shared" si="5"/>
        <v>4589607.04</v>
      </c>
      <c r="AR53" s="1424"/>
      <c r="AS53" s="1424"/>
      <c r="AT53" s="1424"/>
      <c r="AU53" s="1424">
        <f>AQ53</f>
        <v>4589607.04</v>
      </c>
      <c r="AV53" s="1429">
        <f t="shared" si="13"/>
        <v>4589607.04</v>
      </c>
      <c r="AW53" s="1424"/>
      <c r="AX53" s="1424"/>
      <c r="AY53" s="1426">
        <f t="shared" si="14"/>
        <v>0</v>
      </c>
      <c r="AZ53" s="1372" t="s">
        <v>1044</v>
      </c>
      <c r="BA53" s="1373">
        <f t="shared" si="15"/>
        <v>0</v>
      </c>
      <c r="BC53" s="1419" t="str">
        <f>IF(VALUE(AR53),BC$7,IF(ISBLANK(AR53),"",BC$7))</f>
        <v/>
      </c>
      <c r="BD53" s="1419" t="str">
        <f t="shared" si="19"/>
        <v/>
      </c>
      <c r="BE53" s="1419" t="str">
        <f t="shared" si="19"/>
        <v/>
      </c>
      <c r="BF53" s="1419" t="str">
        <f t="shared" si="19"/>
        <v>Non-Op</v>
      </c>
      <c r="BG53" s="1419" t="str">
        <f t="shared" si="7"/>
        <v>NO</v>
      </c>
      <c r="BH53" s="1419" t="str">
        <f t="shared" si="7"/>
        <v>NO</v>
      </c>
      <c r="BI53" s="1419" t="str">
        <f t="shared" si="8"/>
        <v/>
      </c>
      <c r="BK53" s="1419" t="b">
        <f t="shared" si="25"/>
        <v>1</v>
      </c>
      <c r="BL53" s="1419" t="b">
        <f t="shared" si="25"/>
        <v>1</v>
      </c>
      <c r="BM53" s="1419" t="b">
        <f t="shared" si="25"/>
        <v>1</v>
      </c>
      <c r="BN53" s="1419" t="b">
        <f t="shared" si="25"/>
        <v>1</v>
      </c>
      <c r="BO53" s="1419" t="b">
        <f t="shared" si="25"/>
        <v>1</v>
      </c>
      <c r="BP53" s="1419" t="b">
        <f t="shared" si="25"/>
        <v>1</v>
      </c>
      <c r="BQ53" s="1419" t="b">
        <f t="shared" si="25"/>
        <v>1</v>
      </c>
      <c r="BS53" s="1375"/>
    </row>
    <row r="54" spans="1:71" s="1374" customFormat="1" ht="12" customHeight="1">
      <c r="A54" s="1435" t="s">
        <v>1046</v>
      </c>
      <c r="B54" s="1432" t="str">
        <f t="shared" si="0"/>
        <v>10800641</v>
      </c>
      <c r="C54" s="1436" t="s">
        <v>1047</v>
      </c>
      <c r="D54" s="1437" t="str">
        <f t="shared" si="1"/>
        <v>ERB</v>
      </c>
      <c r="E54" s="1437"/>
      <c r="F54" s="1438">
        <v>43800</v>
      </c>
      <c r="G54" s="1437"/>
      <c r="H54" s="1439" t="str">
        <f t="shared" si="20"/>
        <v/>
      </c>
      <c r="I54" s="1439" t="str">
        <f t="shared" si="17"/>
        <v>ERB</v>
      </c>
      <c r="J54" s="1439" t="str">
        <f t="shared" si="17"/>
        <v/>
      </c>
      <c r="K54" s="1439" t="str">
        <f t="shared" si="17"/>
        <v/>
      </c>
      <c r="L54" s="1439" t="str">
        <f t="shared" si="24"/>
        <v>NO</v>
      </c>
      <c r="M54" s="1439" t="str">
        <f t="shared" si="24"/>
        <v>NO</v>
      </c>
      <c r="N54" s="1439" t="str">
        <f t="shared" si="4"/>
        <v/>
      </c>
      <c r="O54" s="1440"/>
      <c r="P54" s="1441"/>
      <c r="Q54" s="1441"/>
      <c r="R54" s="1441"/>
      <c r="S54" s="1441"/>
      <c r="T54" s="1441"/>
      <c r="U54" s="1441"/>
      <c r="V54" s="1441">
        <v>7615364.8799999999</v>
      </c>
      <c r="W54" s="1441">
        <v>6515686.4299999997</v>
      </c>
      <c r="X54" s="1441">
        <v>6515686.4299999997</v>
      </c>
      <c r="Y54" s="1441">
        <v>9919200.4299999997</v>
      </c>
      <c r="Z54" s="1441">
        <v>9919199.1199999992</v>
      </c>
      <c r="AA54" s="1441">
        <v>9920937.6400000006</v>
      </c>
      <c r="AB54" s="1441">
        <v>11259325.99</v>
      </c>
      <c r="AC54" s="1441"/>
      <c r="AD54" s="1441"/>
      <c r="AE54" s="1441">
        <f t="shared" si="10"/>
        <v>4669644.8270833334</v>
      </c>
      <c r="AF54" s="1442" t="s">
        <v>1042</v>
      </c>
      <c r="AG54" s="1443"/>
      <c r="AH54" s="1444"/>
      <c r="AI54" s="1444">
        <f>AE54</f>
        <v>4669644.8270833334</v>
      </c>
      <c r="AJ54" s="1444"/>
      <c r="AK54" s="1445"/>
      <c r="AL54" s="1444">
        <f>SUM(AI54:AK54)</f>
        <v>4669644.8270833334</v>
      </c>
      <c r="AM54" s="1446"/>
      <c r="AN54" s="1444"/>
      <c r="AO54" s="1447">
        <f t="shared" si="12"/>
        <v>0</v>
      </c>
      <c r="AP54" s="1369"/>
      <c r="AQ54" s="1448">
        <f t="shared" si="5"/>
        <v>11259325.99</v>
      </c>
      <c r="AR54" s="1444"/>
      <c r="AS54" s="1444">
        <f>AQ54</f>
        <v>11259325.99</v>
      </c>
      <c r="AT54" s="1444"/>
      <c r="AU54" s="1444"/>
      <c r="AV54" s="1449">
        <f t="shared" si="13"/>
        <v>11259325.99</v>
      </c>
      <c r="AW54" s="1444"/>
      <c r="AX54" s="1444"/>
      <c r="AY54" s="1446">
        <f t="shared" si="14"/>
        <v>0</v>
      </c>
      <c r="AZ54" s="1372"/>
      <c r="BA54" s="1373">
        <f t="shared" si="15"/>
        <v>0</v>
      </c>
      <c r="BC54" s="1419"/>
      <c r="BD54" s="1419"/>
      <c r="BE54" s="1419"/>
      <c r="BF54" s="1419"/>
      <c r="BG54" s="1419"/>
      <c r="BH54" s="1419"/>
      <c r="BI54" s="1419"/>
      <c r="BK54" s="1419"/>
      <c r="BL54" s="1419"/>
      <c r="BM54" s="1419"/>
      <c r="BN54" s="1419"/>
      <c r="BO54" s="1419"/>
      <c r="BP54" s="1419"/>
      <c r="BQ54" s="1419"/>
      <c r="BS54" s="1375"/>
    </row>
    <row r="55" spans="1:71" s="1374" customFormat="1" ht="12" customHeight="1">
      <c r="A55" s="1435" t="s">
        <v>1048</v>
      </c>
      <c r="B55" s="1432" t="str">
        <f t="shared" si="0"/>
        <v>10800651</v>
      </c>
      <c r="C55" s="1450" t="s">
        <v>1049</v>
      </c>
      <c r="D55" s="1396" t="str">
        <f t="shared" si="1"/>
        <v>Non-Op</v>
      </c>
      <c r="E55" s="1396"/>
      <c r="F55" s="1433">
        <v>43344</v>
      </c>
      <c r="G55" s="1396"/>
      <c r="H55" s="1398" t="str">
        <f t="shared" si="20"/>
        <v/>
      </c>
      <c r="I55" s="1398" t="str">
        <f t="shared" si="17"/>
        <v/>
      </c>
      <c r="J55" s="1398" t="str">
        <f t="shared" si="17"/>
        <v/>
      </c>
      <c r="K55" s="1398" t="str">
        <f t="shared" si="17"/>
        <v>Non-Op</v>
      </c>
      <c r="L55" s="1398" t="str">
        <f t="shared" si="24"/>
        <v>NO</v>
      </c>
      <c r="M55" s="1398" t="str">
        <f t="shared" si="24"/>
        <v>NO</v>
      </c>
      <c r="N55" s="1398"/>
      <c r="O55" s="1399"/>
      <c r="P55" s="1400">
        <v>-4287263</v>
      </c>
      <c r="Q55" s="1400">
        <v>-4287263</v>
      </c>
      <c r="R55" s="1400">
        <v>-4287263</v>
      </c>
      <c r="S55" s="1400">
        <v>-87224442.969999999</v>
      </c>
      <c r="T55" s="1400">
        <v>-87224442.969999999</v>
      </c>
      <c r="U55" s="1400">
        <v>-87224442.969999999</v>
      </c>
      <c r="V55" s="1400">
        <v>-87224442.969999999</v>
      </c>
      <c r="W55" s="1400">
        <v>-87224442.969999999</v>
      </c>
      <c r="X55" s="1400">
        <v>-87224442.969999999</v>
      </c>
      <c r="Y55" s="1400">
        <v>-87224442.969999999</v>
      </c>
      <c r="Z55" s="1400">
        <v>-87224442.969999999</v>
      </c>
      <c r="AA55" s="1400">
        <v>-87224442.969999999</v>
      </c>
      <c r="AB55" s="1400">
        <v>-87224442.969999999</v>
      </c>
      <c r="AC55" s="1441"/>
      <c r="AD55" s="1441"/>
      <c r="AE55" s="1441">
        <f t="shared" si="10"/>
        <v>-69945863.809583351</v>
      </c>
      <c r="AF55" s="1442"/>
      <c r="AG55" s="1443"/>
      <c r="AH55" s="1403"/>
      <c r="AI55" s="1403"/>
      <c r="AJ55" s="1403"/>
      <c r="AK55" s="1404">
        <f t="shared" ref="AK55:AK70" si="26">AE55</f>
        <v>-69945863.809583351</v>
      </c>
      <c r="AL55" s="1403">
        <f>SUM(AI55:AK55)</f>
        <v>-69945863.809583351</v>
      </c>
      <c r="AM55" s="1405"/>
      <c r="AN55" s="1403"/>
      <c r="AO55" s="1406">
        <f t="shared" si="12"/>
        <v>0</v>
      </c>
      <c r="AP55" s="1369"/>
      <c r="AQ55" s="1407">
        <f t="shared" si="5"/>
        <v>-87224442.969999999</v>
      </c>
      <c r="AR55" s="1403"/>
      <c r="AS55" s="1403"/>
      <c r="AT55" s="1403"/>
      <c r="AU55" s="1403">
        <f t="shared" ref="AU55:AU70" si="27">AQ55</f>
        <v>-87224442.969999999</v>
      </c>
      <c r="AV55" s="1408">
        <f t="shared" si="13"/>
        <v>-87224442.969999999</v>
      </c>
      <c r="AW55" s="1403"/>
      <c r="AX55" s="1403"/>
      <c r="AY55" s="1405">
        <f t="shared" si="14"/>
        <v>0</v>
      </c>
      <c r="AZ55" s="1372" t="s">
        <v>1050</v>
      </c>
      <c r="BA55" s="1373">
        <f t="shared" si="15"/>
        <v>0</v>
      </c>
      <c r="BC55" s="1419"/>
      <c r="BD55" s="1419"/>
      <c r="BE55" s="1419"/>
      <c r="BF55" s="1419"/>
      <c r="BG55" s="1419"/>
      <c r="BH55" s="1419"/>
      <c r="BI55" s="1419"/>
      <c r="BK55" s="1419"/>
      <c r="BL55" s="1419"/>
      <c r="BM55" s="1419"/>
      <c r="BN55" s="1419"/>
      <c r="BO55" s="1419"/>
      <c r="BP55" s="1419"/>
      <c r="BQ55" s="1419"/>
      <c r="BS55" s="1375"/>
    </row>
    <row r="56" spans="1:71" s="1374" customFormat="1" ht="12" customHeight="1">
      <c r="A56" s="1414">
        <v>10800701</v>
      </c>
      <c r="B56" s="1415" t="str">
        <f t="shared" si="0"/>
        <v>10800701</v>
      </c>
      <c r="C56" s="1416" t="s">
        <v>1051</v>
      </c>
      <c r="D56" s="1417" t="str">
        <f t="shared" si="1"/>
        <v>Non-Op</v>
      </c>
      <c r="E56" s="1417"/>
      <c r="F56" s="1434">
        <v>43070</v>
      </c>
      <c r="G56" s="1417"/>
      <c r="H56" s="1419" t="str">
        <f t="shared" si="20"/>
        <v/>
      </c>
      <c r="I56" s="1419" t="str">
        <f t="shared" si="17"/>
        <v/>
      </c>
      <c r="J56" s="1419" t="str">
        <f t="shared" si="17"/>
        <v/>
      </c>
      <c r="K56" s="1419" t="str">
        <f t="shared" si="17"/>
        <v>Non-Op</v>
      </c>
      <c r="L56" s="1419" t="str">
        <f t="shared" si="24"/>
        <v>NO</v>
      </c>
      <c r="M56" s="1419" t="str">
        <f t="shared" si="24"/>
        <v>NO</v>
      </c>
      <c r="N56" s="1419" t="str">
        <f t="shared" si="4"/>
        <v/>
      </c>
      <c r="O56" s="1420"/>
      <c r="P56" s="1421">
        <v>19576570.219999999</v>
      </c>
      <c r="Q56" s="1421">
        <v>23996916.219999999</v>
      </c>
      <c r="R56" s="1421">
        <v>28417262.120000001</v>
      </c>
      <c r="S56" s="1421">
        <v>32837608.02</v>
      </c>
      <c r="T56" s="1421">
        <v>37257953.869999997</v>
      </c>
      <c r="U56" s="1421">
        <v>41678299.789999999</v>
      </c>
      <c r="V56" s="1421">
        <v>46098645.710000001</v>
      </c>
      <c r="W56" s="1421">
        <v>46098645.710000001</v>
      </c>
      <c r="X56" s="1421">
        <v>46098645.710000001</v>
      </c>
      <c r="Y56" s="1421">
        <v>46098645.710000001</v>
      </c>
      <c r="Z56" s="1421">
        <v>46098645.710000001</v>
      </c>
      <c r="AA56" s="1421">
        <v>46098645.710000001</v>
      </c>
      <c r="AB56" s="1421">
        <v>49908937.619999997</v>
      </c>
      <c r="AC56" s="1421"/>
      <c r="AD56" s="1421"/>
      <c r="AE56" s="1421">
        <f t="shared" si="10"/>
        <v>39626889.016666658</v>
      </c>
      <c r="AF56" s="1422"/>
      <c r="AG56" s="1423"/>
      <c r="AH56" s="1424"/>
      <c r="AI56" s="1424"/>
      <c r="AJ56" s="1424"/>
      <c r="AK56" s="1425">
        <f t="shared" si="26"/>
        <v>39626889.016666658</v>
      </c>
      <c r="AL56" s="1424">
        <f t="shared" si="11"/>
        <v>39626889.016666658</v>
      </c>
      <c r="AM56" s="1426"/>
      <c r="AN56" s="1424"/>
      <c r="AO56" s="1427">
        <f t="shared" si="12"/>
        <v>0</v>
      </c>
      <c r="AP56" s="1369"/>
      <c r="AQ56" s="1428">
        <f t="shared" si="5"/>
        <v>49908937.619999997</v>
      </c>
      <c r="AR56" s="1424"/>
      <c r="AS56" s="1424"/>
      <c r="AT56" s="1424"/>
      <c r="AU56" s="1424">
        <f t="shared" si="27"/>
        <v>49908937.619999997</v>
      </c>
      <c r="AV56" s="1429">
        <f t="shared" si="13"/>
        <v>49908937.619999997</v>
      </c>
      <c r="AW56" s="1424"/>
      <c r="AX56" s="1424"/>
      <c r="AY56" s="1426">
        <f t="shared" si="14"/>
        <v>0</v>
      </c>
      <c r="AZ56" s="1372" t="s">
        <v>1044</v>
      </c>
      <c r="BA56" s="1373">
        <f t="shared" si="15"/>
        <v>0</v>
      </c>
      <c r="BC56" s="1419" t="str">
        <f>IF(VALUE(AR56),BC$7,IF(ISBLANK(AR56),"",BC$7))</f>
        <v/>
      </c>
      <c r="BD56" s="1419" t="str">
        <f t="shared" si="19"/>
        <v/>
      </c>
      <c r="BE56" s="1419" t="str">
        <f t="shared" si="19"/>
        <v/>
      </c>
      <c r="BF56" s="1419" t="str">
        <f t="shared" si="19"/>
        <v>Non-Op</v>
      </c>
      <c r="BG56" s="1419" t="str">
        <f t="shared" si="7"/>
        <v>NO</v>
      </c>
      <c r="BH56" s="1419" t="str">
        <f t="shared" si="7"/>
        <v>NO</v>
      </c>
      <c r="BI56" s="1419" t="str">
        <f t="shared" si="8"/>
        <v/>
      </c>
      <c r="BK56" s="1419" t="b">
        <f t="shared" ref="BK56:BQ61" si="28">BC56=H56</f>
        <v>1</v>
      </c>
      <c r="BL56" s="1419" t="b">
        <f t="shared" si="28"/>
        <v>1</v>
      </c>
      <c r="BM56" s="1419" t="b">
        <f t="shared" si="28"/>
        <v>1</v>
      </c>
      <c r="BN56" s="1419" t="b">
        <f t="shared" si="28"/>
        <v>1</v>
      </c>
      <c r="BO56" s="1419" t="b">
        <f t="shared" si="28"/>
        <v>1</v>
      </c>
      <c r="BP56" s="1419" t="b">
        <f t="shared" si="28"/>
        <v>1</v>
      </c>
      <c r="BQ56" s="1419" t="b">
        <f t="shared" si="28"/>
        <v>1</v>
      </c>
      <c r="BS56" s="1375"/>
    </row>
    <row r="57" spans="1:71" s="1374" customFormat="1" ht="12" customHeight="1">
      <c r="A57" s="1414">
        <v>10800711</v>
      </c>
      <c r="B57" s="1415" t="str">
        <f t="shared" si="0"/>
        <v>10800711</v>
      </c>
      <c r="C57" s="1416" t="s">
        <v>1052</v>
      </c>
      <c r="D57" s="1417" t="str">
        <f t="shared" si="1"/>
        <v>Non-Op</v>
      </c>
      <c r="E57" s="1417"/>
      <c r="F57" s="1434">
        <v>43070</v>
      </c>
      <c r="G57" s="1417"/>
      <c r="H57" s="1419" t="str">
        <f t="shared" si="20"/>
        <v/>
      </c>
      <c r="I57" s="1419" t="str">
        <f t="shared" si="17"/>
        <v/>
      </c>
      <c r="J57" s="1419" t="str">
        <f t="shared" si="17"/>
        <v/>
      </c>
      <c r="K57" s="1419" t="str">
        <f t="shared" si="17"/>
        <v>Non-Op</v>
      </c>
      <c r="L57" s="1419" t="str">
        <f t="shared" si="24"/>
        <v>NO</v>
      </c>
      <c r="M57" s="1419" t="str">
        <f t="shared" si="24"/>
        <v>NO</v>
      </c>
      <c r="N57" s="1419" t="str">
        <f t="shared" si="4"/>
        <v/>
      </c>
      <c r="O57" s="1420"/>
      <c r="P57" s="1421">
        <v>-19576570.219999999</v>
      </c>
      <c r="Q57" s="1421">
        <v>-23996916.219999999</v>
      </c>
      <c r="R57" s="1421">
        <v>-28417262.120000001</v>
      </c>
      <c r="S57" s="1421">
        <v>-32837608.02</v>
      </c>
      <c r="T57" s="1421">
        <v>-37257953.869999997</v>
      </c>
      <c r="U57" s="1421">
        <v>-41678299.789999999</v>
      </c>
      <c r="V57" s="1421">
        <v>-46098645.710000001</v>
      </c>
      <c r="W57" s="1421">
        <v>-46098645.710000001</v>
      </c>
      <c r="X57" s="1421">
        <v>-46098645.710000001</v>
      </c>
      <c r="Y57" s="1421">
        <v>-46098645.710000001</v>
      </c>
      <c r="Z57" s="1421">
        <v>-46098645.710000001</v>
      </c>
      <c r="AA57" s="1421">
        <v>-46098645.710000001</v>
      </c>
      <c r="AB57" s="1421">
        <v>-49908937.619999997</v>
      </c>
      <c r="AC57" s="1421"/>
      <c r="AD57" s="1421"/>
      <c r="AE57" s="1421">
        <f t="shared" si="10"/>
        <v>-39626889.016666658</v>
      </c>
      <c r="AF57" s="1422"/>
      <c r="AG57" s="1423"/>
      <c r="AH57" s="1424"/>
      <c r="AI57" s="1424"/>
      <c r="AJ57" s="1424"/>
      <c r="AK57" s="1425">
        <f t="shared" si="26"/>
        <v>-39626889.016666658</v>
      </c>
      <c r="AL57" s="1424">
        <f t="shared" si="11"/>
        <v>-39626889.016666658</v>
      </c>
      <c r="AM57" s="1426"/>
      <c r="AN57" s="1424"/>
      <c r="AO57" s="1427">
        <f t="shared" si="12"/>
        <v>0</v>
      </c>
      <c r="AP57" s="1369"/>
      <c r="AQ57" s="1428">
        <f t="shared" si="5"/>
        <v>-49908937.619999997</v>
      </c>
      <c r="AR57" s="1424"/>
      <c r="AS57" s="1424"/>
      <c r="AT57" s="1424"/>
      <c r="AU57" s="1424">
        <f t="shared" si="27"/>
        <v>-49908937.619999997</v>
      </c>
      <c r="AV57" s="1429">
        <f t="shared" si="13"/>
        <v>-49908937.619999997</v>
      </c>
      <c r="AW57" s="1424"/>
      <c r="AX57" s="1424"/>
      <c r="AY57" s="1426">
        <f t="shared" si="14"/>
        <v>0</v>
      </c>
      <c r="AZ57" s="1372" t="s">
        <v>1044</v>
      </c>
      <c r="BA57" s="1373">
        <f t="shared" si="15"/>
        <v>0</v>
      </c>
      <c r="BC57" s="1419" t="str">
        <f>IF(VALUE(AR57),BC$7,IF(ISBLANK(AR57),"",BC$7))</f>
        <v/>
      </c>
      <c r="BD57" s="1419" t="str">
        <f t="shared" si="19"/>
        <v/>
      </c>
      <c r="BE57" s="1419" t="str">
        <f t="shared" si="19"/>
        <v/>
      </c>
      <c r="BF57" s="1419" t="str">
        <f t="shared" si="19"/>
        <v>Non-Op</v>
      </c>
      <c r="BG57" s="1419" t="str">
        <f t="shared" si="7"/>
        <v>NO</v>
      </c>
      <c r="BH57" s="1419" t="str">
        <f t="shared" si="7"/>
        <v>NO</v>
      </c>
      <c r="BI57" s="1419" t="str">
        <f t="shared" si="8"/>
        <v/>
      </c>
      <c r="BK57" s="1419" t="b">
        <f t="shared" si="28"/>
        <v>1</v>
      </c>
      <c r="BL57" s="1419" t="b">
        <f t="shared" si="28"/>
        <v>1</v>
      </c>
      <c r="BM57" s="1419" t="b">
        <f t="shared" si="28"/>
        <v>1</v>
      </c>
      <c r="BN57" s="1419" t="b">
        <f t="shared" si="28"/>
        <v>1</v>
      </c>
      <c r="BO57" s="1419" t="b">
        <f t="shared" si="28"/>
        <v>1</v>
      </c>
      <c r="BP57" s="1419" t="b">
        <f t="shared" si="28"/>
        <v>1</v>
      </c>
      <c r="BQ57" s="1419" t="b">
        <f t="shared" si="28"/>
        <v>1</v>
      </c>
      <c r="BS57" s="1375"/>
    </row>
    <row r="58" spans="1:71" s="1374" customFormat="1" ht="12" customHeight="1">
      <c r="A58" s="1414">
        <v>10800721</v>
      </c>
      <c r="B58" s="1415" t="str">
        <f t="shared" si="0"/>
        <v>10800721</v>
      </c>
      <c r="C58" s="1416" t="s">
        <v>1053</v>
      </c>
      <c r="D58" s="1417" t="str">
        <f t="shared" si="1"/>
        <v>Non-Op</v>
      </c>
      <c r="E58" s="1417"/>
      <c r="F58" s="1434">
        <v>43070</v>
      </c>
      <c r="G58" s="1417"/>
      <c r="H58" s="1419" t="str">
        <f t="shared" si="20"/>
        <v/>
      </c>
      <c r="I58" s="1419" t="str">
        <f>IF(VALUE(AI58),I$7,IF(ISBLANK(AI58),"",I$7))</f>
        <v/>
      </c>
      <c r="J58" s="1419" t="str">
        <f>IF(VALUE(AJ58),J$7,IF(ISBLANK(AJ58),"",J$7))</f>
        <v/>
      </c>
      <c r="K58" s="1419" t="str">
        <f>IF(VALUE(AK58),K$7,IF(ISBLANK(AK58),"",K$7))</f>
        <v>Non-Op</v>
      </c>
      <c r="L58" s="1419" t="str">
        <f t="shared" si="24"/>
        <v>NO</v>
      </c>
      <c r="M58" s="1419" t="str">
        <f t="shared" si="24"/>
        <v>NO</v>
      </c>
      <c r="N58" s="1419" t="str">
        <f t="shared" si="4"/>
        <v/>
      </c>
      <c r="O58" s="1420"/>
      <c r="P58" s="1421">
        <v>19576570.370000001</v>
      </c>
      <c r="Q58" s="1421">
        <v>23996916.370000001</v>
      </c>
      <c r="R58" s="1421">
        <v>28417262.27</v>
      </c>
      <c r="S58" s="1421">
        <v>32837608.170000002</v>
      </c>
      <c r="T58" s="1421">
        <v>37257954.020000003</v>
      </c>
      <c r="U58" s="1421">
        <v>41678299.939999998</v>
      </c>
      <c r="V58" s="1421">
        <v>0</v>
      </c>
      <c r="W58" s="1421">
        <v>0</v>
      </c>
      <c r="X58" s="1421">
        <v>0</v>
      </c>
      <c r="Y58" s="1421">
        <v>0</v>
      </c>
      <c r="Z58" s="1421">
        <v>0</v>
      </c>
      <c r="AA58" s="1421">
        <v>0</v>
      </c>
      <c r="AB58" s="1421">
        <v>0</v>
      </c>
      <c r="AC58" s="1421"/>
      <c r="AD58" s="1421"/>
      <c r="AE58" s="1421">
        <f t="shared" si="10"/>
        <v>14498027.162916668</v>
      </c>
      <c r="AF58" s="1422"/>
      <c r="AG58" s="1423"/>
      <c r="AH58" s="1424"/>
      <c r="AI58" s="1424"/>
      <c r="AJ58" s="1424"/>
      <c r="AK58" s="1425">
        <f t="shared" si="26"/>
        <v>14498027.162916668</v>
      </c>
      <c r="AL58" s="1424">
        <f t="shared" si="11"/>
        <v>14498027.162916668</v>
      </c>
      <c r="AM58" s="1426"/>
      <c r="AN58" s="1424"/>
      <c r="AO58" s="1427">
        <f t="shared" si="12"/>
        <v>0</v>
      </c>
      <c r="AP58" s="1369"/>
      <c r="AQ58" s="1428">
        <f t="shared" si="5"/>
        <v>0</v>
      </c>
      <c r="AR58" s="1424"/>
      <c r="AS58" s="1424"/>
      <c r="AT58" s="1424"/>
      <c r="AU58" s="1424">
        <f t="shared" si="27"/>
        <v>0</v>
      </c>
      <c r="AV58" s="1429">
        <f t="shared" si="13"/>
        <v>0</v>
      </c>
      <c r="AW58" s="1424"/>
      <c r="AX58" s="1424"/>
      <c r="AY58" s="1426">
        <f t="shared" si="14"/>
        <v>0</v>
      </c>
      <c r="AZ58" s="1372" t="s">
        <v>1044</v>
      </c>
      <c r="BA58" s="1373">
        <f t="shared" si="15"/>
        <v>0</v>
      </c>
      <c r="BC58" s="1419" t="str">
        <f>IF(VALUE(AR58),BC$7,IF(ISBLANK(AR58),"",BC$7))</f>
        <v/>
      </c>
      <c r="BD58" s="1419" t="str">
        <f t="shared" si="19"/>
        <v/>
      </c>
      <c r="BE58" s="1419" t="str">
        <f t="shared" si="19"/>
        <v/>
      </c>
      <c r="BF58" s="1419" t="str">
        <f t="shared" si="19"/>
        <v>Non-Op</v>
      </c>
      <c r="BG58" s="1419" t="str">
        <f t="shared" si="7"/>
        <v>NO</v>
      </c>
      <c r="BH58" s="1419" t="str">
        <f t="shared" si="7"/>
        <v>NO</v>
      </c>
      <c r="BI58" s="1419" t="str">
        <f t="shared" si="8"/>
        <v/>
      </c>
      <c r="BK58" s="1419" t="b">
        <f t="shared" si="28"/>
        <v>1</v>
      </c>
      <c r="BL58" s="1419" t="b">
        <f t="shared" si="28"/>
        <v>1</v>
      </c>
      <c r="BM58" s="1419" t="b">
        <f t="shared" si="28"/>
        <v>1</v>
      </c>
      <c r="BN58" s="1419" t="b">
        <f t="shared" si="28"/>
        <v>1</v>
      </c>
      <c r="BO58" s="1419" t="b">
        <f t="shared" si="28"/>
        <v>1</v>
      </c>
      <c r="BP58" s="1419" t="b">
        <f t="shared" si="28"/>
        <v>1</v>
      </c>
      <c r="BQ58" s="1419" t="b">
        <f t="shared" si="28"/>
        <v>1</v>
      </c>
      <c r="BS58" s="1375"/>
    </row>
    <row r="59" spans="1:71" s="1374" customFormat="1" ht="12" customHeight="1">
      <c r="A59" s="1435" t="s">
        <v>1054</v>
      </c>
      <c r="B59" s="1432" t="str">
        <f t="shared" si="0"/>
        <v>10800731</v>
      </c>
      <c r="C59" s="1450" t="s">
        <v>1055</v>
      </c>
      <c r="D59" s="1437" t="str">
        <f t="shared" si="1"/>
        <v>Non-Op</v>
      </c>
      <c r="E59" s="1437"/>
      <c r="F59" s="1438">
        <v>43709</v>
      </c>
      <c r="G59" s="1437"/>
      <c r="H59" s="1439" t="str">
        <f t="shared" ref="H59:K74" si="29">IF(VALUE(AH59),H$7,IF(ISBLANK(AH59),"",H$7))</f>
        <v/>
      </c>
      <c r="I59" s="1439" t="str">
        <f t="shared" si="29"/>
        <v/>
      </c>
      <c r="J59" s="1439" t="str">
        <f t="shared" si="29"/>
        <v/>
      </c>
      <c r="K59" s="1439" t="str">
        <f t="shared" si="29"/>
        <v>Non-Op</v>
      </c>
      <c r="L59" s="1439" t="str">
        <f t="shared" si="24"/>
        <v>NO</v>
      </c>
      <c r="M59" s="1439" t="str">
        <f t="shared" si="24"/>
        <v>NO</v>
      </c>
      <c r="N59" s="1439"/>
      <c r="O59" s="1440"/>
      <c r="P59" s="1441"/>
      <c r="Q59" s="1441"/>
      <c r="R59" s="1441"/>
      <c r="S59" s="1441">
        <v>-82224442.969999999</v>
      </c>
      <c r="T59" s="1441">
        <v>-82224442.969999999</v>
      </c>
      <c r="U59" s="1441">
        <v>-82224442.969999999</v>
      </c>
      <c r="V59" s="1441">
        <v>-82224442.969999999</v>
      </c>
      <c r="W59" s="1441">
        <v>-82224442.969999999</v>
      </c>
      <c r="X59" s="1441">
        <v>-82224442.969999999</v>
      </c>
      <c r="Y59" s="1441">
        <v>-82224442.969999999</v>
      </c>
      <c r="Z59" s="1441">
        <v>-82224442.969999999</v>
      </c>
      <c r="AA59" s="1441">
        <v>-82224442.969999999</v>
      </c>
      <c r="AB59" s="1441">
        <v>-82224442.969999999</v>
      </c>
      <c r="AC59" s="1441"/>
      <c r="AD59" s="1441"/>
      <c r="AE59" s="1441">
        <f t="shared" si="10"/>
        <v>-65094350.684583344</v>
      </c>
      <c r="AF59" s="1442"/>
      <c r="AG59" s="1443"/>
      <c r="AH59" s="1444"/>
      <c r="AI59" s="1444"/>
      <c r="AJ59" s="1444"/>
      <c r="AK59" s="1445">
        <f t="shared" si="26"/>
        <v>-65094350.684583344</v>
      </c>
      <c r="AL59" s="1444">
        <f>SUM(AI59:AK59)</f>
        <v>-65094350.684583344</v>
      </c>
      <c r="AM59" s="1446"/>
      <c r="AN59" s="1444"/>
      <c r="AO59" s="1447">
        <f t="shared" si="12"/>
        <v>0</v>
      </c>
      <c r="AP59" s="1369"/>
      <c r="AQ59" s="1448">
        <f t="shared" si="5"/>
        <v>-82224442.969999999</v>
      </c>
      <c r="AR59" s="1444"/>
      <c r="AS59" s="1444"/>
      <c r="AT59" s="1444"/>
      <c r="AU59" s="1444">
        <f t="shared" si="27"/>
        <v>-82224442.969999999</v>
      </c>
      <c r="AV59" s="1449">
        <f t="shared" si="13"/>
        <v>-82224442.969999999</v>
      </c>
      <c r="AW59" s="1444"/>
      <c r="AX59" s="1444"/>
      <c r="AY59" s="1446">
        <f t="shared" si="14"/>
        <v>0</v>
      </c>
      <c r="AZ59" s="1372" t="s">
        <v>1044</v>
      </c>
      <c r="BA59" s="1373">
        <f t="shared" si="15"/>
        <v>0</v>
      </c>
      <c r="BC59" s="1419"/>
      <c r="BD59" s="1419"/>
      <c r="BE59" s="1419"/>
      <c r="BF59" s="1419"/>
      <c r="BG59" s="1419"/>
      <c r="BH59" s="1419"/>
      <c r="BI59" s="1419"/>
      <c r="BK59" s="1419"/>
      <c r="BL59" s="1419"/>
      <c r="BM59" s="1419"/>
      <c r="BN59" s="1419"/>
      <c r="BO59" s="1419"/>
      <c r="BP59" s="1419"/>
      <c r="BQ59" s="1419"/>
      <c r="BS59" s="1375"/>
    </row>
    <row r="60" spans="1:71" s="1374" customFormat="1" ht="12" customHeight="1">
      <c r="A60" s="1414">
        <v>10800741</v>
      </c>
      <c r="B60" s="1415" t="str">
        <f t="shared" si="0"/>
        <v>10800741</v>
      </c>
      <c r="C60" s="1416" t="s">
        <v>1056</v>
      </c>
      <c r="D60" s="1417" t="str">
        <f t="shared" si="1"/>
        <v>Non-Op</v>
      </c>
      <c r="E60" s="1417"/>
      <c r="F60" s="1434">
        <v>43070</v>
      </c>
      <c r="G60" s="1417"/>
      <c r="H60" s="1419" t="str">
        <f t="shared" si="29"/>
        <v/>
      </c>
      <c r="I60" s="1419" t="str">
        <f t="shared" si="29"/>
        <v/>
      </c>
      <c r="J60" s="1419" t="str">
        <f t="shared" si="29"/>
        <v/>
      </c>
      <c r="K60" s="1419" t="str">
        <f t="shared" si="29"/>
        <v>Non-Op</v>
      </c>
      <c r="L60" s="1419" t="str">
        <f t="shared" si="24"/>
        <v>NO</v>
      </c>
      <c r="M60" s="1419" t="str">
        <f t="shared" si="24"/>
        <v>NO</v>
      </c>
      <c r="N60" s="1419" t="str">
        <f t="shared" si="4"/>
        <v/>
      </c>
      <c r="O60" s="1420"/>
      <c r="P60" s="1421">
        <v>2859179.09</v>
      </c>
      <c r="Q60" s="1421">
        <v>3009581.38</v>
      </c>
      <c r="R60" s="1421">
        <v>3160381.47</v>
      </c>
      <c r="S60" s="1421">
        <v>3311580.51</v>
      </c>
      <c r="T60" s="1421">
        <v>3463179.53</v>
      </c>
      <c r="U60" s="1421">
        <v>3615179.61</v>
      </c>
      <c r="V60" s="1421">
        <v>3767581.85</v>
      </c>
      <c r="W60" s="1421">
        <v>3906722.57</v>
      </c>
      <c r="X60" s="1421">
        <v>4043022.63</v>
      </c>
      <c r="Y60" s="1421">
        <v>4179580.85</v>
      </c>
      <c r="Z60" s="1421">
        <v>4316307.46</v>
      </c>
      <c r="AA60" s="1421">
        <v>4452909.38</v>
      </c>
      <c r="AB60" s="1421">
        <v>4589607.04</v>
      </c>
      <c r="AC60" s="1421"/>
      <c r="AD60" s="1421"/>
      <c r="AE60" s="1421">
        <f t="shared" si="10"/>
        <v>3745868.3587500001</v>
      </c>
      <c r="AF60" s="1422"/>
      <c r="AG60" s="1423"/>
      <c r="AH60" s="1424"/>
      <c r="AI60" s="1424"/>
      <c r="AJ60" s="1424"/>
      <c r="AK60" s="1425">
        <f t="shared" si="26"/>
        <v>3745868.3587500001</v>
      </c>
      <c r="AL60" s="1424">
        <f t="shared" si="11"/>
        <v>3745868.3587500001</v>
      </c>
      <c r="AM60" s="1426"/>
      <c r="AN60" s="1424"/>
      <c r="AO60" s="1427">
        <f t="shared" si="12"/>
        <v>0</v>
      </c>
      <c r="AP60" s="1369"/>
      <c r="AQ60" s="1428">
        <f t="shared" si="5"/>
        <v>4589607.04</v>
      </c>
      <c r="AR60" s="1424"/>
      <c r="AS60" s="1424"/>
      <c r="AT60" s="1424"/>
      <c r="AU60" s="1424">
        <f t="shared" si="27"/>
        <v>4589607.04</v>
      </c>
      <c r="AV60" s="1429">
        <f t="shared" si="13"/>
        <v>4589607.04</v>
      </c>
      <c r="AW60" s="1424"/>
      <c r="AX60" s="1424"/>
      <c r="AY60" s="1426">
        <f t="shared" si="14"/>
        <v>0</v>
      </c>
      <c r="AZ60" s="1372" t="s">
        <v>1044</v>
      </c>
      <c r="BA60" s="1373">
        <f t="shared" si="15"/>
        <v>0</v>
      </c>
      <c r="BC60" s="1419" t="str">
        <f>IF(VALUE(AR60),BC$7,IF(ISBLANK(AR60),"",BC$7))</f>
        <v/>
      </c>
      <c r="BD60" s="1419" t="str">
        <f t="shared" si="19"/>
        <v/>
      </c>
      <c r="BE60" s="1419" t="str">
        <f t="shared" si="19"/>
        <v/>
      </c>
      <c r="BF60" s="1419" t="str">
        <f t="shared" si="19"/>
        <v>Non-Op</v>
      </c>
      <c r="BG60" s="1419" t="str">
        <f t="shared" si="7"/>
        <v>NO</v>
      </c>
      <c r="BH60" s="1419" t="str">
        <f t="shared" si="7"/>
        <v>NO</v>
      </c>
      <c r="BI60" s="1419" t="str">
        <f t="shared" si="8"/>
        <v/>
      </c>
      <c r="BK60" s="1419" t="b">
        <f t="shared" si="28"/>
        <v>1</v>
      </c>
      <c r="BL60" s="1419" t="b">
        <f t="shared" si="28"/>
        <v>1</v>
      </c>
      <c r="BM60" s="1419" t="b">
        <f t="shared" si="28"/>
        <v>1</v>
      </c>
      <c r="BN60" s="1419" t="b">
        <f t="shared" si="28"/>
        <v>1</v>
      </c>
      <c r="BO60" s="1419" t="b">
        <f t="shared" si="28"/>
        <v>1</v>
      </c>
      <c r="BP60" s="1419" t="b">
        <f t="shared" si="28"/>
        <v>1</v>
      </c>
      <c r="BQ60" s="1419" t="b">
        <f t="shared" si="28"/>
        <v>1</v>
      </c>
      <c r="BS60" s="1375"/>
    </row>
    <row r="61" spans="1:71" s="1374" customFormat="1" ht="12" customHeight="1">
      <c r="A61" s="1414">
        <v>10800751</v>
      </c>
      <c r="B61" s="1415" t="str">
        <f t="shared" si="0"/>
        <v>10800751</v>
      </c>
      <c r="C61" s="1416" t="s">
        <v>1057</v>
      </c>
      <c r="D61" s="1417" t="str">
        <f t="shared" si="1"/>
        <v>Non-Op</v>
      </c>
      <c r="E61" s="1417"/>
      <c r="F61" s="1434">
        <v>43070</v>
      </c>
      <c r="G61" s="1417"/>
      <c r="H61" s="1419" t="str">
        <f t="shared" si="29"/>
        <v/>
      </c>
      <c r="I61" s="1419" t="str">
        <f t="shared" si="29"/>
        <v/>
      </c>
      <c r="J61" s="1419" t="str">
        <f t="shared" si="29"/>
        <v/>
      </c>
      <c r="K61" s="1419" t="str">
        <f t="shared" si="29"/>
        <v>Non-Op</v>
      </c>
      <c r="L61" s="1419" t="str">
        <f t="shared" si="24"/>
        <v>NO</v>
      </c>
      <c r="M61" s="1419" t="str">
        <f t="shared" si="24"/>
        <v>NO</v>
      </c>
      <c r="N61" s="1419" t="str">
        <f t="shared" si="4"/>
        <v/>
      </c>
      <c r="O61" s="1420"/>
      <c r="P61" s="1421">
        <v>-2859179.09</v>
      </c>
      <c r="Q61" s="1421">
        <v>-3009581.38</v>
      </c>
      <c r="R61" s="1421">
        <v>-3160381.47</v>
      </c>
      <c r="S61" s="1421">
        <v>-3311580.51</v>
      </c>
      <c r="T61" s="1421">
        <v>-3463179.53</v>
      </c>
      <c r="U61" s="1421">
        <v>-3615179.61</v>
      </c>
      <c r="V61" s="1421">
        <v>-3767581.85</v>
      </c>
      <c r="W61" s="1421">
        <v>-3906722.57</v>
      </c>
      <c r="X61" s="1421">
        <v>-4043022.63</v>
      </c>
      <c r="Y61" s="1421">
        <v>-4179580.85</v>
      </c>
      <c r="Z61" s="1421">
        <v>-4316307.46</v>
      </c>
      <c r="AA61" s="1421">
        <v>-4452909.38</v>
      </c>
      <c r="AB61" s="1421">
        <v>-4589607.04</v>
      </c>
      <c r="AC61" s="1421"/>
      <c r="AD61" s="1421"/>
      <c r="AE61" s="1421">
        <f t="shared" si="10"/>
        <v>-3745868.3587500001</v>
      </c>
      <c r="AF61" s="1422"/>
      <c r="AG61" s="1423"/>
      <c r="AH61" s="1424"/>
      <c r="AI61" s="1424"/>
      <c r="AJ61" s="1424"/>
      <c r="AK61" s="1425">
        <f t="shared" si="26"/>
        <v>-3745868.3587500001</v>
      </c>
      <c r="AL61" s="1424">
        <f t="shared" si="11"/>
        <v>-3745868.3587500001</v>
      </c>
      <c r="AM61" s="1426"/>
      <c r="AN61" s="1424"/>
      <c r="AO61" s="1427">
        <f t="shared" si="12"/>
        <v>0</v>
      </c>
      <c r="AP61" s="1369"/>
      <c r="AQ61" s="1428">
        <f t="shared" si="5"/>
        <v>-4589607.04</v>
      </c>
      <c r="AR61" s="1424"/>
      <c r="AS61" s="1424"/>
      <c r="AT61" s="1424"/>
      <c r="AU61" s="1424">
        <f t="shared" si="27"/>
        <v>-4589607.04</v>
      </c>
      <c r="AV61" s="1429">
        <f t="shared" si="13"/>
        <v>-4589607.04</v>
      </c>
      <c r="AW61" s="1424"/>
      <c r="AX61" s="1424"/>
      <c r="AY61" s="1426">
        <f t="shared" si="14"/>
        <v>0</v>
      </c>
      <c r="AZ61" s="1372" t="s">
        <v>1044</v>
      </c>
      <c r="BA61" s="1373">
        <f t="shared" si="15"/>
        <v>0</v>
      </c>
      <c r="BC61" s="1419" t="str">
        <f>IF(VALUE(AR61),BC$7,IF(ISBLANK(AR61),"",BC$7))</f>
        <v/>
      </c>
      <c r="BD61" s="1419" t="str">
        <f>IF(VALUE(AS61),BD$7,IF(ISBLANK(AS61),"",BD$7))</f>
        <v/>
      </c>
      <c r="BE61" s="1419" t="str">
        <f>IF(VALUE(AT61),BE$7,IF(ISBLANK(AT61),"",BE$7))</f>
        <v/>
      </c>
      <c r="BF61" s="1419" t="str">
        <f>IF(VALUE(AU61),BF$7,IF(ISBLANK(AU61),"",BF$7))</f>
        <v>Non-Op</v>
      </c>
      <c r="BG61" s="1419" t="str">
        <f t="shared" si="7"/>
        <v>NO</v>
      </c>
      <c r="BH61" s="1419" t="str">
        <f t="shared" si="7"/>
        <v>NO</v>
      </c>
      <c r="BI61" s="1419" t="str">
        <f t="shared" si="8"/>
        <v/>
      </c>
      <c r="BK61" s="1419" t="b">
        <f t="shared" si="28"/>
        <v>1</v>
      </c>
      <c r="BL61" s="1419" t="b">
        <f t="shared" si="28"/>
        <v>1</v>
      </c>
      <c r="BM61" s="1419" t="b">
        <f t="shared" si="28"/>
        <v>1</v>
      </c>
      <c r="BN61" s="1419" t="b">
        <f t="shared" si="28"/>
        <v>1</v>
      </c>
      <c r="BO61" s="1419" t="b">
        <f t="shared" si="28"/>
        <v>1</v>
      </c>
      <c r="BP61" s="1419" t="b">
        <f t="shared" si="28"/>
        <v>1</v>
      </c>
      <c r="BQ61" s="1419" t="b">
        <f t="shared" si="28"/>
        <v>1</v>
      </c>
      <c r="BS61" s="1375"/>
    </row>
    <row r="62" spans="1:71" s="1374" customFormat="1" ht="12" customHeight="1">
      <c r="A62" s="1435" t="s">
        <v>1058</v>
      </c>
      <c r="B62" s="1451" t="str">
        <f t="shared" si="0"/>
        <v>10800761</v>
      </c>
      <c r="C62" s="1452" t="s">
        <v>1059</v>
      </c>
      <c r="D62" s="1396" t="str">
        <f t="shared" si="1"/>
        <v>W/C</v>
      </c>
      <c r="E62" s="1396"/>
      <c r="F62" s="1433">
        <v>43800</v>
      </c>
      <c r="G62" s="1396"/>
      <c r="H62" s="1398" t="str">
        <f t="shared" si="29"/>
        <v/>
      </c>
      <c r="I62" s="1398" t="str">
        <f t="shared" si="29"/>
        <v/>
      </c>
      <c r="J62" s="1398" t="str">
        <f t="shared" si="29"/>
        <v/>
      </c>
      <c r="K62" s="1398" t="str">
        <f t="shared" si="29"/>
        <v/>
      </c>
      <c r="L62" s="1398" t="str">
        <f t="shared" si="24"/>
        <v>W/C</v>
      </c>
      <c r="M62" s="1398" t="str">
        <f t="shared" si="24"/>
        <v>NO</v>
      </c>
      <c r="N62" s="1398" t="str">
        <f t="shared" si="4"/>
        <v>W/C</v>
      </c>
      <c r="O62" s="1399"/>
      <c r="P62" s="1400"/>
      <c r="Q62" s="1441"/>
      <c r="R62" s="1441"/>
      <c r="S62" s="1441"/>
      <c r="T62" s="1441"/>
      <c r="U62" s="1441"/>
      <c r="V62" s="1441">
        <v>-7615364.8799999999</v>
      </c>
      <c r="W62" s="1441">
        <v>-6515686.4299999997</v>
      </c>
      <c r="X62" s="1441">
        <v>-6515686.4299999997</v>
      </c>
      <c r="Y62" s="1441">
        <v>-9919200.4299999997</v>
      </c>
      <c r="Z62" s="1441">
        <v>-9919199.1199999992</v>
      </c>
      <c r="AA62" s="1441">
        <v>-9920937.6400000006</v>
      </c>
      <c r="AB62" s="1441">
        <v>-11259325.99</v>
      </c>
      <c r="AC62" s="1441"/>
      <c r="AD62" s="1441"/>
      <c r="AE62" s="1441">
        <f t="shared" si="10"/>
        <v>-4669644.8270833334</v>
      </c>
      <c r="AF62" s="1442"/>
      <c r="AG62" s="1443"/>
      <c r="AH62" s="1403"/>
      <c r="AI62" s="1403"/>
      <c r="AJ62" s="1403"/>
      <c r="AK62" s="1404"/>
      <c r="AL62" s="1403">
        <f t="shared" si="11"/>
        <v>0</v>
      </c>
      <c r="AM62" s="1405">
        <f>AE62</f>
        <v>-4669644.8270833334</v>
      </c>
      <c r="AN62" s="1403"/>
      <c r="AO62" s="1406">
        <f t="shared" si="12"/>
        <v>-4669644.8270833334</v>
      </c>
      <c r="AP62" s="1369"/>
      <c r="AQ62" s="1407">
        <f t="shared" si="5"/>
        <v>-11259325.99</v>
      </c>
      <c r="AR62" s="1403"/>
      <c r="AS62" s="1403"/>
      <c r="AT62" s="1403"/>
      <c r="AU62" s="1403"/>
      <c r="AV62" s="1408">
        <f t="shared" si="13"/>
        <v>0</v>
      </c>
      <c r="AW62" s="1403">
        <f>AQ62</f>
        <v>-11259325.99</v>
      </c>
      <c r="AX62" s="1403"/>
      <c r="AY62" s="1405">
        <f t="shared" si="14"/>
        <v>-11259325.99</v>
      </c>
      <c r="AZ62" s="1372"/>
      <c r="BA62" s="1373">
        <f t="shared" si="15"/>
        <v>0</v>
      </c>
      <c r="BC62" s="1419"/>
      <c r="BD62" s="1419"/>
      <c r="BE62" s="1419"/>
      <c r="BF62" s="1419"/>
      <c r="BG62" s="1419"/>
      <c r="BH62" s="1419"/>
      <c r="BI62" s="1419"/>
      <c r="BK62" s="1419"/>
      <c r="BL62" s="1419"/>
      <c r="BM62" s="1419"/>
      <c r="BN62" s="1419"/>
      <c r="BO62" s="1419"/>
      <c r="BP62" s="1419"/>
      <c r="BQ62" s="1419"/>
      <c r="BS62" s="1375"/>
    </row>
    <row r="63" spans="1:71" s="1374" customFormat="1" ht="12" customHeight="1">
      <c r="A63" s="1435" t="s">
        <v>1060</v>
      </c>
      <c r="B63" s="1451" t="str">
        <f t="shared" si="0"/>
        <v>10800771</v>
      </c>
      <c r="C63" s="1452" t="s">
        <v>1061</v>
      </c>
      <c r="D63" s="1396" t="str">
        <f t="shared" si="1"/>
        <v>W/C</v>
      </c>
      <c r="E63" s="1396"/>
      <c r="F63" s="1433">
        <v>43800</v>
      </c>
      <c r="G63" s="1396"/>
      <c r="H63" s="1398" t="str">
        <f t="shared" si="29"/>
        <v/>
      </c>
      <c r="I63" s="1398" t="str">
        <f t="shared" si="29"/>
        <v/>
      </c>
      <c r="J63" s="1398" t="str">
        <f t="shared" si="29"/>
        <v/>
      </c>
      <c r="K63" s="1398" t="str">
        <f t="shared" si="29"/>
        <v/>
      </c>
      <c r="L63" s="1398" t="str">
        <f t="shared" si="24"/>
        <v>W/C</v>
      </c>
      <c r="M63" s="1398" t="str">
        <f t="shared" si="24"/>
        <v>NO</v>
      </c>
      <c r="N63" s="1398" t="str">
        <f t="shared" si="4"/>
        <v>W/C</v>
      </c>
      <c r="O63" s="1399"/>
      <c r="P63" s="1400"/>
      <c r="Q63" s="1441"/>
      <c r="R63" s="1441"/>
      <c r="S63" s="1441"/>
      <c r="T63" s="1441"/>
      <c r="U63" s="1441"/>
      <c r="V63" s="1441">
        <v>7079484.9400000004</v>
      </c>
      <c r="W63" s="1441">
        <v>6515686.4299999997</v>
      </c>
      <c r="X63" s="1441">
        <v>2737327.93</v>
      </c>
      <c r="Y63" s="1441">
        <v>9919199.9299999997</v>
      </c>
      <c r="Z63" s="1441">
        <v>9919199.1199999992</v>
      </c>
      <c r="AA63" s="1441">
        <v>9920937.6400000006</v>
      </c>
      <c r="AB63" s="1441">
        <v>11257587.470000001</v>
      </c>
      <c r="AC63" s="1441"/>
      <c r="AD63" s="1441"/>
      <c r="AE63" s="1441">
        <f t="shared" si="10"/>
        <v>4310052.4770833338</v>
      </c>
      <c r="AF63" s="1442"/>
      <c r="AG63" s="1443"/>
      <c r="AH63" s="1403"/>
      <c r="AI63" s="1403"/>
      <c r="AJ63" s="1403"/>
      <c r="AK63" s="1404"/>
      <c r="AL63" s="1403">
        <f t="shared" si="11"/>
        <v>0</v>
      </c>
      <c r="AM63" s="1405">
        <f>AE63</f>
        <v>4310052.4770833338</v>
      </c>
      <c r="AN63" s="1403"/>
      <c r="AO63" s="1406">
        <f t="shared" si="12"/>
        <v>4310052.4770833338</v>
      </c>
      <c r="AP63" s="1369"/>
      <c r="AQ63" s="1407">
        <f t="shared" si="5"/>
        <v>11257587.470000001</v>
      </c>
      <c r="AR63" s="1403"/>
      <c r="AS63" s="1403"/>
      <c r="AT63" s="1403"/>
      <c r="AU63" s="1403"/>
      <c r="AV63" s="1408">
        <f t="shared" si="13"/>
        <v>0</v>
      </c>
      <c r="AW63" s="1403">
        <f>AQ63</f>
        <v>11257587.470000001</v>
      </c>
      <c r="AX63" s="1403"/>
      <c r="AY63" s="1405">
        <f t="shared" si="14"/>
        <v>11257587.470000001</v>
      </c>
      <c r="AZ63" s="1372"/>
      <c r="BA63" s="1373">
        <f t="shared" si="15"/>
        <v>0</v>
      </c>
      <c r="BC63" s="1419"/>
      <c r="BD63" s="1419"/>
      <c r="BE63" s="1419"/>
      <c r="BF63" s="1419"/>
      <c r="BG63" s="1419"/>
      <c r="BH63" s="1419"/>
      <c r="BI63" s="1419"/>
      <c r="BK63" s="1419"/>
      <c r="BL63" s="1419"/>
      <c r="BM63" s="1419"/>
      <c r="BN63" s="1419"/>
      <c r="BO63" s="1419"/>
      <c r="BP63" s="1419"/>
      <c r="BQ63" s="1419"/>
      <c r="BS63" s="1375"/>
    </row>
    <row r="64" spans="1:71" s="1374" customFormat="1" ht="12" customHeight="1">
      <c r="A64" s="1435" t="s">
        <v>1062</v>
      </c>
      <c r="B64" s="1432" t="str">
        <f t="shared" si="0"/>
        <v>10800791</v>
      </c>
      <c r="C64" s="1450" t="s">
        <v>1063</v>
      </c>
      <c r="D64" s="1396" t="str">
        <f t="shared" si="1"/>
        <v>Non-Op</v>
      </c>
      <c r="E64" s="1396"/>
      <c r="F64" s="1433">
        <v>43344</v>
      </c>
      <c r="G64" s="1396"/>
      <c r="H64" s="1398" t="str">
        <f t="shared" si="29"/>
        <v/>
      </c>
      <c r="I64" s="1398" t="str">
        <f t="shared" si="29"/>
        <v/>
      </c>
      <c r="J64" s="1398" t="str">
        <f t="shared" si="29"/>
        <v/>
      </c>
      <c r="K64" s="1398" t="str">
        <f t="shared" si="29"/>
        <v>Non-Op</v>
      </c>
      <c r="L64" s="1398" t="str">
        <f t="shared" si="24"/>
        <v>NO</v>
      </c>
      <c r="M64" s="1398" t="str">
        <f t="shared" si="24"/>
        <v>NO</v>
      </c>
      <c r="N64" s="1398" t="str">
        <f t="shared" si="4"/>
        <v/>
      </c>
      <c r="O64" s="1440"/>
      <c r="P64" s="1441">
        <v>4287263</v>
      </c>
      <c r="Q64" s="1441">
        <v>4287263</v>
      </c>
      <c r="R64" s="1441">
        <v>4287263</v>
      </c>
      <c r="S64" s="1441">
        <v>5000000</v>
      </c>
      <c r="T64" s="1441">
        <v>5000000</v>
      </c>
      <c r="U64" s="1441">
        <v>5000000</v>
      </c>
      <c r="V64" s="1441">
        <v>5000000</v>
      </c>
      <c r="W64" s="1441">
        <v>5000000</v>
      </c>
      <c r="X64" s="1441">
        <v>5000000</v>
      </c>
      <c r="Y64" s="1441">
        <v>5000000</v>
      </c>
      <c r="Z64" s="1441">
        <v>5000000</v>
      </c>
      <c r="AA64" s="1441">
        <v>5000000</v>
      </c>
      <c r="AB64" s="1441">
        <v>5000000</v>
      </c>
      <c r="AC64" s="1400"/>
      <c r="AD64" s="1400"/>
      <c r="AE64" s="1400">
        <f t="shared" si="10"/>
        <v>4851513.125</v>
      </c>
      <c r="AF64" s="1401"/>
      <c r="AG64" s="1402"/>
      <c r="AH64" s="1403"/>
      <c r="AI64" s="1403"/>
      <c r="AJ64" s="1403"/>
      <c r="AK64" s="1404">
        <f t="shared" si="26"/>
        <v>4851513.125</v>
      </c>
      <c r="AL64" s="1403">
        <f>SUM(AI64:AK64)</f>
        <v>4851513.125</v>
      </c>
      <c r="AM64" s="1405"/>
      <c r="AN64" s="1403"/>
      <c r="AO64" s="1406">
        <f t="shared" si="12"/>
        <v>0</v>
      </c>
      <c r="AP64" s="1369"/>
      <c r="AQ64" s="1407">
        <f t="shared" si="5"/>
        <v>5000000</v>
      </c>
      <c r="AR64" s="1403"/>
      <c r="AS64" s="1403"/>
      <c r="AT64" s="1403"/>
      <c r="AU64" s="1403">
        <f>AQ64</f>
        <v>5000000</v>
      </c>
      <c r="AV64" s="1408">
        <f t="shared" si="13"/>
        <v>5000000</v>
      </c>
      <c r="AW64" s="1444"/>
      <c r="AX64" s="1444"/>
      <c r="AY64" s="1446">
        <f t="shared" si="14"/>
        <v>0</v>
      </c>
      <c r="AZ64" s="1372" t="s">
        <v>1044</v>
      </c>
      <c r="BA64" s="1373">
        <f t="shared" si="15"/>
        <v>0</v>
      </c>
      <c r="BC64" s="1419"/>
      <c r="BD64" s="1419"/>
      <c r="BE64" s="1419"/>
      <c r="BF64" s="1419"/>
      <c r="BG64" s="1419"/>
      <c r="BH64" s="1419"/>
      <c r="BI64" s="1419"/>
      <c r="BK64" s="1419"/>
      <c r="BL64" s="1419"/>
      <c r="BM64" s="1419"/>
      <c r="BN64" s="1419"/>
      <c r="BO64" s="1419"/>
      <c r="BP64" s="1419"/>
      <c r="BQ64" s="1419"/>
      <c r="BS64" s="1375"/>
    </row>
    <row r="65" spans="1:71" s="1374" customFormat="1" ht="12" customHeight="1">
      <c r="A65" s="1435" t="s">
        <v>1064</v>
      </c>
      <c r="B65" s="1432" t="str">
        <f t="shared" si="0"/>
        <v>10800801</v>
      </c>
      <c r="C65" s="1395" t="s">
        <v>1065</v>
      </c>
      <c r="D65" s="1437" t="str">
        <f t="shared" si="1"/>
        <v>Non-Op</v>
      </c>
      <c r="E65" s="1437"/>
      <c r="F65" s="1438">
        <v>43709</v>
      </c>
      <c r="G65" s="1437"/>
      <c r="H65" s="1439" t="str">
        <f t="shared" si="29"/>
        <v/>
      </c>
      <c r="I65" s="1439" t="str">
        <f t="shared" si="29"/>
        <v/>
      </c>
      <c r="J65" s="1439" t="str">
        <f t="shared" si="29"/>
        <v/>
      </c>
      <c r="K65" s="1439" t="str">
        <f t="shared" si="29"/>
        <v>Non-Op</v>
      </c>
      <c r="L65" s="1439" t="str">
        <f t="shared" si="24"/>
        <v>NO</v>
      </c>
      <c r="M65" s="1439" t="str">
        <f t="shared" si="24"/>
        <v>NO</v>
      </c>
      <c r="N65" s="1439"/>
      <c r="O65" s="1399"/>
      <c r="P65" s="1400"/>
      <c r="Q65" s="1400"/>
      <c r="R65" s="1400"/>
      <c r="S65" s="1400">
        <v>82224442.969999999</v>
      </c>
      <c r="T65" s="1400">
        <v>82224442.969999999</v>
      </c>
      <c r="U65" s="1400">
        <v>82224442.969999999</v>
      </c>
      <c r="V65" s="1400">
        <v>82224442.969999999</v>
      </c>
      <c r="W65" s="1400">
        <v>82224442.969999999</v>
      </c>
      <c r="X65" s="1400">
        <v>82224442.969999999</v>
      </c>
      <c r="Y65" s="1400">
        <v>82224442.969999999</v>
      </c>
      <c r="Z65" s="1400">
        <v>82224442.969999999</v>
      </c>
      <c r="AA65" s="1400">
        <v>82224442.969999999</v>
      </c>
      <c r="AB65" s="1400">
        <v>82224442.969999999</v>
      </c>
      <c r="AC65" s="1400"/>
      <c r="AD65" s="1400"/>
      <c r="AE65" s="1400">
        <f t="shared" si="10"/>
        <v>65094350.684583344</v>
      </c>
      <c r="AF65" s="1401"/>
      <c r="AG65" s="1402"/>
      <c r="AH65" s="1403"/>
      <c r="AI65" s="1403"/>
      <c r="AJ65" s="1403"/>
      <c r="AK65" s="1404">
        <f t="shared" si="26"/>
        <v>65094350.684583344</v>
      </c>
      <c r="AL65" s="1403">
        <f>SUM(AI65:AK65)</f>
        <v>65094350.684583344</v>
      </c>
      <c r="AM65" s="1405"/>
      <c r="AN65" s="1403"/>
      <c r="AO65" s="1406">
        <f t="shared" si="12"/>
        <v>0</v>
      </c>
      <c r="AP65" s="1369"/>
      <c r="AQ65" s="1407">
        <f t="shared" si="5"/>
        <v>82224442.969999999</v>
      </c>
      <c r="AR65" s="1403"/>
      <c r="AS65" s="1403"/>
      <c r="AT65" s="1403"/>
      <c r="AU65" s="1403">
        <f>AQ65</f>
        <v>82224442.969999999</v>
      </c>
      <c r="AV65" s="1408">
        <f t="shared" si="13"/>
        <v>82224442.969999999</v>
      </c>
      <c r="AW65" s="1403"/>
      <c r="AX65" s="1403"/>
      <c r="AY65" s="1446">
        <f t="shared" si="14"/>
        <v>0</v>
      </c>
      <c r="AZ65" s="1372" t="s">
        <v>1044</v>
      </c>
      <c r="BA65" s="1373">
        <f t="shared" si="15"/>
        <v>0</v>
      </c>
      <c r="BC65" s="1419"/>
      <c r="BD65" s="1419"/>
      <c r="BE65" s="1419"/>
      <c r="BF65" s="1419"/>
      <c r="BG65" s="1419"/>
      <c r="BH65" s="1419"/>
      <c r="BI65" s="1419"/>
      <c r="BK65" s="1419"/>
      <c r="BL65" s="1419"/>
      <c r="BM65" s="1419"/>
      <c r="BN65" s="1419"/>
      <c r="BO65" s="1419"/>
      <c r="BP65" s="1419"/>
      <c r="BQ65" s="1419"/>
      <c r="BS65" s="1375"/>
    </row>
    <row r="66" spans="1:71" s="1374" customFormat="1" ht="12" customHeight="1">
      <c r="A66" s="1414">
        <v>10800831</v>
      </c>
      <c r="B66" s="1415" t="str">
        <f t="shared" si="0"/>
        <v>10800831</v>
      </c>
      <c r="C66" s="1416" t="s">
        <v>1066</v>
      </c>
      <c r="D66" s="1417" t="str">
        <f t="shared" si="1"/>
        <v>Non-Op</v>
      </c>
      <c r="E66" s="1417"/>
      <c r="F66" s="1434">
        <v>43070</v>
      </c>
      <c r="G66" s="1417"/>
      <c r="H66" s="1419" t="str">
        <f t="shared" si="29"/>
        <v/>
      </c>
      <c r="I66" s="1419" t="str">
        <f t="shared" si="29"/>
        <v/>
      </c>
      <c r="J66" s="1419" t="str">
        <f t="shared" si="29"/>
        <v/>
      </c>
      <c r="K66" s="1419" t="str">
        <f t="shared" si="29"/>
        <v>Non-Op</v>
      </c>
      <c r="L66" s="1419" t="str">
        <f t="shared" si="24"/>
        <v>NO</v>
      </c>
      <c r="M66" s="1419" t="str">
        <f t="shared" si="24"/>
        <v>NO</v>
      </c>
      <c r="N66" s="1419" t="str">
        <f t="shared" si="4"/>
        <v/>
      </c>
      <c r="O66" s="1420"/>
      <c r="P66" s="1421">
        <v>-19576570.370000001</v>
      </c>
      <c r="Q66" s="1421">
        <v>-23996916.370000001</v>
      </c>
      <c r="R66" s="1421">
        <v>-28417262.27</v>
      </c>
      <c r="S66" s="1421">
        <v>-32837608.170000002</v>
      </c>
      <c r="T66" s="1421">
        <v>-37257954.020000003</v>
      </c>
      <c r="U66" s="1421">
        <v>-41678299.939999998</v>
      </c>
      <c r="V66" s="1421">
        <v>0</v>
      </c>
      <c r="W66" s="1421">
        <v>0</v>
      </c>
      <c r="X66" s="1421">
        <v>0</v>
      </c>
      <c r="Y66" s="1421">
        <v>0</v>
      </c>
      <c r="Z66" s="1421">
        <v>0</v>
      </c>
      <c r="AA66" s="1421">
        <v>0</v>
      </c>
      <c r="AB66" s="1421">
        <v>0</v>
      </c>
      <c r="AC66" s="1421"/>
      <c r="AD66" s="1421"/>
      <c r="AE66" s="1421">
        <f t="shared" si="10"/>
        <v>-14498027.162916668</v>
      </c>
      <c r="AF66" s="1422"/>
      <c r="AG66" s="1423"/>
      <c r="AH66" s="1424"/>
      <c r="AI66" s="1424"/>
      <c r="AJ66" s="1424"/>
      <c r="AK66" s="1425">
        <f t="shared" si="26"/>
        <v>-14498027.162916668</v>
      </c>
      <c r="AL66" s="1424">
        <f t="shared" si="11"/>
        <v>-14498027.162916668</v>
      </c>
      <c r="AM66" s="1426"/>
      <c r="AN66" s="1424"/>
      <c r="AO66" s="1427">
        <f t="shared" si="12"/>
        <v>0</v>
      </c>
      <c r="AP66" s="1369"/>
      <c r="AQ66" s="1428">
        <f t="shared" si="5"/>
        <v>0</v>
      </c>
      <c r="AR66" s="1424"/>
      <c r="AS66" s="1424"/>
      <c r="AT66" s="1424"/>
      <c r="AU66" s="1424">
        <f t="shared" si="27"/>
        <v>0</v>
      </c>
      <c r="AV66" s="1429">
        <f t="shared" si="13"/>
        <v>0</v>
      </c>
      <c r="AW66" s="1424"/>
      <c r="AX66" s="1424"/>
      <c r="AY66" s="1426">
        <f t="shared" si="14"/>
        <v>0</v>
      </c>
      <c r="AZ66" s="1372" t="s">
        <v>1044</v>
      </c>
      <c r="BA66" s="1373">
        <f t="shared" si="15"/>
        <v>0</v>
      </c>
      <c r="BC66" s="1419" t="str">
        <f t="shared" ref="BC66:BF105" si="30">IF(VALUE(AR66),BC$7,IF(ISBLANK(AR66),"",BC$7))</f>
        <v/>
      </c>
      <c r="BD66" s="1419" t="str">
        <f t="shared" si="30"/>
        <v/>
      </c>
      <c r="BE66" s="1419" t="str">
        <f t="shared" si="30"/>
        <v/>
      </c>
      <c r="BF66" s="1419" t="str">
        <f t="shared" si="30"/>
        <v>Non-Op</v>
      </c>
      <c r="BG66" s="1419" t="str">
        <f t="shared" si="7"/>
        <v>NO</v>
      </c>
      <c r="BH66" s="1419" t="str">
        <f t="shared" si="7"/>
        <v>NO</v>
      </c>
      <c r="BI66" s="1419" t="str">
        <f t="shared" si="8"/>
        <v/>
      </c>
      <c r="BK66" s="1419" t="b">
        <f t="shared" ref="BK66:BQ66" si="31">BC66=H66</f>
        <v>1</v>
      </c>
      <c r="BL66" s="1419" t="b">
        <f t="shared" si="31"/>
        <v>1</v>
      </c>
      <c r="BM66" s="1419" t="b">
        <f t="shared" si="31"/>
        <v>1</v>
      </c>
      <c r="BN66" s="1419" t="b">
        <f t="shared" si="31"/>
        <v>1</v>
      </c>
      <c r="BO66" s="1419" t="b">
        <f t="shared" si="31"/>
        <v>1</v>
      </c>
      <c r="BP66" s="1419" t="b">
        <f t="shared" si="31"/>
        <v>1</v>
      </c>
      <c r="BQ66" s="1419" t="b">
        <f t="shared" si="31"/>
        <v>1</v>
      </c>
      <c r="BS66" s="1375"/>
    </row>
    <row r="67" spans="1:71" s="1374" customFormat="1" ht="12" customHeight="1">
      <c r="A67" s="1435" t="s">
        <v>1067</v>
      </c>
      <c r="B67" s="1432" t="str">
        <f t="shared" si="0"/>
        <v>10800861</v>
      </c>
      <c r="C67" s="1395" t="s">
        <v>1068</v>
      </c>
      <c r="D67" s="1396" t="str">
        <f t="shared" si="1"/>
        <v>Non-Op</v>
      </c>
      <c r="E67" s="1396"/>
      <c r="F67" s="1433">
        <v>43344</v>
      </c>
      <c r="G67" s="1396"/>
      <c r="H67" s="1398" t="str">
        <f t="shared" si="29"/>
        <v/>
      </c>
      <c r="I67" s="1398" t="str">
        <f t="shared" si="29"/>
        <v/>
      </c>
      <c r="J67" s="1398" t="str">
        <f t="shared" si="29"/>
        <v/>
      </c>
      <c r="K67" s="1398" t="str">
        <f t="shared" si="29"/>
        <v>Non-Op</v>
      </c>
      <c r="L67" s="1398" t="str">
        <f t="shared" si="24"/>
        <v>NO</v>
      </c>
      <c r="M67" s="1398" t="str">
        <f t="shared" si="24"/>
        <v>NO</v>
      </c>
      <c r="N67" s="1398"/>
      <c r="O67" s="1399"/>
      <c r="P67" s="1400">
        <v>4287263</v>
      </c>
      <c r="Q67" s="1400">
        <v>4287263</v>
      </c>
      <c r="R67" s="1400">
        <v>4287263</v>
      </c>
      <c r="S67" s="1400">
        <v>5000000</v>
      </c>
      <c r="T67" s="1400">
        <v>5000000</v>
      </c>
      <c r="U67" s="1400">
        <v>5000000</v>
      </c>
      <c r="V67" s="1400">
        <v>5000000</v>
      </c>
      <c r="W67" s="1400">
        <v>5000000</v>
      </c>
      <c r="X67" s="1400">
        <v>5000000</v>
      </c>
      <c r="Y67" s="1400">
        <v>5000000</v>
      </c>
      <c r="Z67" s="1400">
        <v>5000000</v>
      </c>
      <c r="AA67" s="1400">
        <v>5000000</v>
      </c>
      <c r="AB67" s="1400">
        <v>5000000</v>
      </c>
      <c r="AC67" s="1400"/>
      <c r="AD67" s="1400"/>
      <c r="AE67" s="1400">
        <f t="shared" si="10"/>
        <v>4851513.125</v>
      </c>
      <c r="AF67" s="1401"/>
      <c r="AG67" s="1402"/>
      <c r="AH67" s="1403"/>
      <c r="AI67" s="1403"/>
      <c r="AJ67" s="1403"/>
      <c r="AK67" s="1404">
        <f t="shared" si="26"/>
        <v>4851513.125</v>
      </c>
      <c r="AL67" s="1403">
        <f t="shared" ref="AL67:AL72" si="32">SUM(AI67:AK67)</f>
        <v>4851513.125</v>
      </c>
      <c r="AM67" s="1405"/>
      <c r="AN67" s="1403"/>
      <c r="AO67" s="1406">
        <f t="shared" si="12"/>
        <v>0</v>
      </c>
      <c r="AP67" s="1369"/>
      <c r="AQ67" s="1407">
        <f t="shared" si="5"/>
        <v>5000000</v>
      </c>
      <c r="AR67" s="1403"/>
      <c r="AS67" s="1403"/>
      <c r="AT67" s="1403"/>
      <c r="AU67" s="1403">
        <f t="shared" si="27"/>
        <v>5000000</v>
      </c>
      <c r="AV67" s="1408">
        <f t="shared" si="13"/>
        <v>5000000</v>
      </c>
      <c r="AW67" s="1403"/>
      <c r="AX67" s="1403"/>
      <c r="AY67" s="1405">
        <f t="shared" si="14"/>
        <v>0</v>
      </c>
      <c r="AZ67" s="1372" t="s">
        <v>1050</v>
      </c>
      <c r="BA67" s="1373">
        <f t="shared" si="15"/>
        <v>0</v>
      </c>
      <c r="BC67" s="1419"/>
      <c r="BD67" s="1419"/>
      <c r="BE67" s="1419"/>
      <c r="BF67" s="1419"/>
      <c r="BG67" s="1419"/>
      <c r="BH67" s="1419"/>
      <c r="BI67" s="1419"/>
      <c r="BK67" s="1419"/>
      <c r="BL67" s="1419"/>
      <c r="BM67" s="1419"/>
      <c r="BN67" s="1419"/>
      <c r="BO67" s="1419"/>
      <c r="BP67" s="1419"/>
      <c r="BQ67" s="1419"/>
      <c r="BS67" s="1375"/>
    </row>
    <row r="68" spans="1:71" s="1374" customFormat="1" ht="12" customHeight="1">
      <c r="A68" s="1435" t="s">
        <v>1069</v>
      </c>
      <c r="B68" s="1432" t="str">
        <f t="shared" si="0"/>
        <v>10800921</v>
      </c>
      <c r="C68" s="1395" t="s">
        <v>1070</v>
      </c>
      <c r="D68" s="1437" t="str">
        <f t="shared" si="1"/>
        <v>Non-Op</v>
      </c>
      <c r="E68" s="1437"/>
      <c r="F68" s="1438">
        <v>43709</v>
      </c>
      <c r="G68" s="1437"/>
      <c r="H68" s="1439" t="str">
        <f t="shared" si="29"/>
        <v/>
      </c>
      <c r="I68" s="1439" t="str">
        <f t="shared" si="29"/>
        <v/>
      </c>
      <c r="J68" s="1439" t="str">
        <f t="shared" si="29"/>
        <v/>
      </c>
      <c r="K68" s="1439" t="str">
        <f t="shared" si="29"/>
        <v>Non-Op</v>
      </c>
      <c r="L68" s="1439" t="str">
        <f t="shared" si="24"/>
        <v>NO</v>
      </c>
      <c r="M68" s="1439" t="str">
        <f t="shared" si="24"/>
        <v>NO</v>
      </c>
      <c r="N68" s="1398"/>
      <c r="O68" s="1399"/>
      <c r="P68" s="1400"/>
      <c r="Q68" s="1400"/>
      <c r="R68" s="1400"/>
      <c r="S68" s="1400">
        <v>-298800.84999999998</v>
      </c>
      <c r="T68" s="1400">
        <v>-896402.55</v>
      </c>
      <c r="U68" s="1400">
        <v>-1494004.25</v>
      </c>
      <c r="V68" s="1400">
        <v>-1652368.7</v>
      </c>
      <c r="W68" s="1400">
        <v>-2124474.04</v>
      </c>
      <c r="X68" s="1400">
        <v>-2596579.38</v>
      </c>
      <c r="Y68" s="1400">
        <v>-3068684.72</v>
      </c>
      <c r="Z68" s="1400">
        <v>-3540790.06</v>
      </c>
      <c r="AA68" s="1400">
        <v>-4012895.4</v>
      </c>
      <c r="AB68" s="1400">
        <v>-4485000.74</v>
      </c>
      <c r="AC68" s="1400"/>
      <c r="AD68" s="1400"/>
      <c r="AE68" s="1400">
        <f t="shared" si="10"/>
        <v>-1827291.6933333334</v>
      </c>
      <c r="AF68" s="1401"/>
      <c r="AG68" s="1402"/>
      <c r="AH68" s="1403"/>
      <c r="AI68" s="1403"/>
      <c r="AJ68" s="1403"/>
      <c r="AK68" s="1404">
        <f t="shared" si="26"/>
        <v>-1827291.6933333334</v>
      </c>
      <c r="AL68" s="1403">
        <f t="shared" si="32"/>
        <v>-1827291.6933333334</v>
      </c>
      <c r="AM68" s="1405"/>
      <c r="AN68" s="1403"/>
      <c r="AO68" s="1406">
        <f t="shared" si="12"/>
        <v>0</v>
      </c>
      <c r="AP68" s="1369"/>
      <c r="AQ68" s="1407">
        <f t="shared" si="5"/>
        <v>-4485000.74</v>
      </c>
      <c r="AR68" s="1403"/>
      <c r="AS68" s="1403"/>
      <c r="AT68" s="1403"/>
      <c r="AU68" s="1403">
        <f t="shared" si="27"/>
        <v>-4485000.74</v>
      </c>
      <c r="AV68" s="1408">
        <f t="shared" si="13"/>
        <v>-4485000.74</v>
      </c>
      <c r="AW68" s="1403"/>
      <c r="AX68" s="1403"/>
      <c r="AY68" s="1405">
        <f t="shared" si="14"/>
        <v>0</v>
      </c>
      <c r="AZ68" s="1372" t="s">
        <v>1044</v>
      </c>
      <c r="BA68" s="1373">
        <f t="shared" si="15"/>
        <v>0</v>
      </c>
      <c r="BC68" s="1419"/>
      <c r="BD68" s="1419"/>
      <c r="BE68" s="1419"/>
      <c r="BF68" s="1419"/>
      <c r="BG68" s="1419"/>
      <c r="BH68" s="1419"/>
      <c r="BI68" s="1419"/>
      <c r="BK68" s="1419"/>
      <c r="BL68" s="1419"/>
      <c r="BM68" s="1419"/>
      <c r="BN68" s="1419"/>
      <c r="BO68" s="1419"/>
      <c r="BP68" s="1419"/>
      <c r="BQ68" s="1419"/>
      <c r="BS68" s="1375"/>
    </row>
    <row r="69" spans="1:71" s="1374" customFormat="1" ht="12" customHeight="1">
      <c r="A69" s="1435" t="s">
        <v>1071</v>
      </c>
      <c r="B69" s="1432" t="str">
        <f t="shared" si="0"/>
        <v>10800931</v>
      </c>
      <c r="C69" s="1395" t="s">
        <v>1072</v>
      </c>
      <c r="D69" s="1396" t="str">
        <f t="shared" si="1"/>
        <v>Non-Op</v>
      </c>
      <c r="E69" s="1396"/>
      <c r="F69" s="1433">
        <v>43344</v>
      </c>
      <c r="G69" s="1396"/>
      <c r="H69" s="1398" t="str">
        <f t="shared" si="29"/>
        <v/>
      </c>
      <c r="I69" s="1398" t="str">
        <f t="shared" si="29"/>
        <v/>
      </c>
      <c r="J69" s="1398" t="str">
        <f t="shared" si="29"/>
        <v/>
      </c>
      <c r="K69" s="1398" t="str">
        <f t="shared" si="29"/>
        <v>Non-Op</v>
      </c>
      <c r="L69" s="1398" t="str">
        <f t="shared" si="24"/>
        <v>NO</v>
      </c>
      <c r="M69" s="1398" t="str">
        <f t="shared" si="24"/>
        <v>NO</v>
      </c>
      <c r="N69" s="1398"/>
      <c r="O69" s="1399"/>
      <c r="P69" s="1400">
        <v>-4287263</v>
      </c>
      <c r="Q69" s="1400">
        <v>-4287263</v>
      </c>
      <c r="R69" s="1400">
        <v>-4287263</v>
      </c>
      <c r="S69" s="1400">
        <v>-5000000</v>
      </c>
      <c r="T69" s="1400">
        <v>-5000000</v>
      </c>
      <c r="U69" s="1400">
        <v>-5000000</v>
      </c>
      <c r="V69" s="1400">
        <v>-5000000</v>
      </c>
      <c r="W69" s="1400">
        <v>-5000000</v>
      </c>
      <c r="X69" s="1400">
        <v>-5000000</v>
      </c>
      <c r="Y69" s="1400">
        <v>-5000000</v>
      </c>
      <c r="Z69" s="1400">
        <v>-5000000</v>
      </c>
      <c r="AA69" s="1400">
        <v>-5000000</v>
      </c>
      <c r="AB69" s="1400">
        <v>-5000000</v>
      </c>
      <c r="AC69" s="1400"/>
      <c r="AD69" s="1400"/>
      <c r="AE69" s="1400">
        <f t="shared" si="10"/>
        <v>-4851513.125</v>
      </c>
      <c r="AF69" s="1401"/>
      <c r="AG69" s="1402"/>
      <c r="AH69" s="1403"/>
      <c r="AI69" s="1403"/>
      <c r="AJ69" s="1403"/>
      <c r="AK69" s="1404">
        <f t="shared" si="26"/>
        <v>-4851513.125</v>
      </c>
      <c r="AL69" s="1403">
        <f t="shared" si="32"/>
        <v>-4851513.125</v>
      </c>
      <c r="AM69" s="1405"/>
      <c r="AN69" s="1403"/>
      <c r="AO69" s="1406">
        <f t="shared" si="12"/>
        <v>0</v>
      </c>
      <c r="AP69" s="1369"/>
      <c r="AQ69" s="1407">
        <f t="shared" si="5"/>
        <v>-5000000</v>
      </c>
      <c r="AR69" s="1403"/>
      <c r="AS69" s="1403"/>
      <c r="AT69" s="1403"/>
      <c r="AU69" s="1403">
        <f t="shared" si="27"/>
        <v>-5000000</v>
      </c>
      <c r="AV69" s="1408">
        <f t="shared" si="13"/>
        <v>-5000000</v>
      </c>
      <c r="AW69" s="1403"/>
      <c r="AX69" s="1403"/>
      <c r="AY69" s="1405">
        <f t="shared" si="14"/>
        <v>0</v>
      </c>
      <c r="AZ69" s="1372" t="s">
        <v>1044</v>
      </c>
      <c r="BA69" s="1373">
        <f t="shared" si="15"/>
        <v>0</v>
      </c>
      <c r="BC69" s="1419"/>
      <c r="BD69" s="1419"/>
      <c r="BE69" s="1419"/>
      <c r="BF69" s="1419"/>
      <c r="BG69" s="1419"/>
      <c r="BH69" s="1419"/>
      <c r="BI69" s="1419"/>
      <c r="BK69" s="1419"/>
      <c r="BL69" s="1419"/>
      <c r="BM69" s="1419"/>
      <c r="BN69" s="1419"/>
      <c r="BO69" s="1419"/>
      <c r="BP69" s="1419"/>
      <c r="BQ69" s="1419"/>
      <c r="BS69" s="1375"/>
    </row>
    <row r="70" spans="1:71" s="1374" customFormat="1" ht="12" customHeight="1">
      <c r="A70" s="1435" t="s">
        <v>1073</v>
      </c>
      <c r="B70" s="1432" t="str">
        <f t="shared" si="0"/>
        <v>10801011</v>
      </c>
      <c r="C70" s="1436" t="s">
        <v>1074</v>
      </c>
      <c r="D70" s="1396" t="str">
        <f t="shared" si="1"/>
        <v>Non-Op</v>
      </c>
      <c r="E70" s="1396"/>
      <c r="F70" s="1438">
        <v>43800</v>
      </c>
      <c r="G70" s="1396"/>
      <c r="H70" s="1398" t="str">
        <f t="shared" si="29"/>
        <v/>
      </c>
      <c r="I70" s="1398" t="str">
        <f t="shared" si="29"/>
        <v/>
      </c>
      <c r="J70" s="1398" t="str">
        <f t="shared" si="29"/>
        <v/>
      </c>
      <c r="K70" s="1398" t="str">
        <f t="shared" si="29"/>
        <v>Non-Op</v>
      </c>
      <c r="L70" s="1398" t="str">
        <f t="shared" si="24"/>
        <v>NO</v>
      </c>
      <c r="M70" s="1398" t="str">
        <f t="shared" si="24"/>
        <v>NO</v>
      </c>
      <c r="N70" s="1398"/>
      <c r="O70" s="1399"/>
      <c r="P70" s="1400"/>
      <c r="Q70" s="1400"/>
      <c r="R70" s="1400"/>
      <c r="S70" s="1400"/>
      <c r="T70" s="1400"/>
      <c r="U70" s="1400"/>
      <c r="V70" s="1400">
        <v>82224442.969999999</v>
      </c>
      <c r="W70" s="1400">
        <v>82224442.969999999</v>
      </c>
      <c r="X70" s="1400">
        <v>82224442.969999999</v>
      </c>
      <c r="Y70" s="1400">
        <v>82224442.969999999</v>
      </c>
      <c r="Z70" s="1400">
        <v>82224442.969999999</v>
      </c>
      <c r="AA70" s="1400">
        <v>82224442.969999999</v>
      </c>
      <c r="AB70" s="1400">
        <v>82224442.969999999</v>
      </c>
      <c r="AC70" s="1400"/>
      <c r="AD70" s="1400"/>
      <c r="AE70" s="1400">
        <f>(P70+AB70+SUM(Q70:AA70)*2)/24</f>
        <v>44538239.942083336</v>
      </c>
      <c r="AF70" s="1401"/>
      <c r="AG70" s="1402"/>
      <c r="AH70" s="1403"/>
      <c r="AI70" s="1403"/>
      <c r="AJ70" s="1403"/>
      <c r="AK70" s="1404">
        <f t="shared" si="26"/>
        <v>44538239.942083336</v>
      </c>
      <c r="AL70" s="1403">
        <f t="shared" si="32"/>
        <v>44538239.942083336</v>
      </c>
      <c r="AM70" s="1405"/>
      <c r="AN70" s="1403"/>
      <c r="AO70" s="1406">
        <f t="shared" si="12"/>
        <v>0</v>
      </c>
      <c r="AP70" s="1369"/>
      <c r="AQ70" s="1407">
        <f t="shared" si="5"/>
        <v>82224442.969999999</v>
      </c>
      <c r="AR70" s="1403"/>
      <c r="AS70" s="1403"/>
      <c r="AT70" s="1403"/>
      <c r="AU70" s="1403">
        <f t="shared" si="27"/>
        <v>82224442.969999999</v>
      </c>
      <c r="AV70" s="1408">
        <f t="shared" si="13"/>
        <v>82224442.969999999</v>
      </c>
      <c r="AW70" s="1403"/>
      <c r="AX70" s="1403"/>
      <c r="AY70" s="1405">
        <f t="shared" si="14"/>
        <v>0</v>
      </c>
      <c r="AZ70" s="1372" t="s">
        <v>1044</v>
      </c>
      <c r="BA70" s="1373">
        <f t="shared" si="15"/>
        <v>0</v>
      </c>
      <c r="BC70" s="1419"/>
      <c r="BD70" s="1419"/>
      <c r="BE70" s="1419"/>
      <c r="BF70" s="1419"/>
      <c r="BG70" s="1419"/>
      <c r="BH70" s="1419"/>
      <c r="BI70" s="1419"/>
      <c r="BK70" s="1419"/>
      <c r="BL70" s="1419"/>
      <c r="BM70" s="1419"/>
      <c r="BN70" s="1419"/>
      <c r="BO70" s="1419"/>
      <c r="BP70" s="1419"/>
      <c r="BQ70" s="1419"/>
      <c r="BS70" s="1375"/>
    </row>
    <row r="71" spans="1:71" s="1374" customFormat="1" ht="12" customHeight="1">
      <c r="A71" s="1453" t="s">
        <v>1075</v>
      </c>
      <c r="B71" s="1454" t="str">
        <f t="shared" si="0"/>
        <v>1080XXXX</v>
      </c>
      <c r="C71" s="1455" t="s">
        <v>1076</v>
      </c>
      <c r="D71" s="1456" t="str">
        <f t="shared" si="1"/>
        <v>ERB</v>
      </c>
      <c r="E71" s="1456"/>
      <c r="F71" s="1457">
        <v>43800</v>
      </c>
      <c r="G71" s="1456"/>
      <c r="H71" s="1458" t="str">
        <f t="shared" si="29"/>
        <v/>
      </c>
      <c r="I71" s="1458" t="str">
        <f t="shared" si="29"/>
        <v>ERB</v>
      </c>
      <c r="J71" s="1458" t="str">
        <f t="shared" si="29"/>
        <v/>
      </c>
      <c r="K71" s="1458" t="str">
        <f t="shared" si="29"/>
        <v/>
      </c>
      <c r="L71" s="1458" t="str">
        <f t="shared" si="24"/>
        <v>NO</v>
      </c>
      <c r="M71" s="1458" t="str">
        <f t="shared" si="24"/>
        <v>NO</v>
      </c>
      <c r="N71" s="1458" t="str">
        <f>IF(OR(CONCATENATE(L71,M71)="NOW/C",CONCATENATE(L71,M71)="W/CNO"),"W/C","")</f>
        <v/>
      </c>
      <c r="O71" s="1459"/>
      <c r="P71" s="1460">
        <v>1923644.02</v>
      </c>
      <c r="Q71" s="1460">
        <v>2790035.45</v>
      </c>
      <c r="R71" s="1460">
        <v>4286006.2700000005</v>
      </c>
      <c r="S71" s="1460">
        <v>5039460.5500000007</v>
      </c>
      <c r="T71" s="1460">
        <v>5461120.5900000008</v>
      </c>
      <c r="U71" s="1460">
        <v>5842463.5000000009</v>
      </c>
      <c r="V71" s="1460">
        <v>7102348.1000000006</v>
      </c>
      <c r="W71" s="1460">
        <v>7156437.6900000013</v>
      </c>
      <c r="X71" s="1460">
        <v>7111575.0300000012</v>
      </c>
      <c r="Y71" s="1460">
        <v>7115916.580000001</v>
      </c>
      <c r="Z71" s="1460">
        <v>7115916.580000001</v>
      </c>
      <c r="AA71" s="1460">
        <v>7115916.580000001</v>
      </c>
      <c r="AB71" s="1460">
        <v>7115916.580000001</v>
      </c>
      <c r="AC71" s="1460"/>
      <c r="AD71" s="1460"/>
      <c r="AE71" s="1460">
        <f>(P71+AB71+SUM(Q71:AA71)*2)/24</f>
        <v>5888081.4349999996</v>
      </c>
      <c r="AF71" s="1461">
        <v>19</v>
      </c>
      <c r="AG71" s="1462"/>
      <c r="AH71" s="1463"/>
      <c r="AI71" s="1463">
        <f>AE71</f>
        <v>5888081.4349999996</v>
      </c>
      <c r="AJ71" s="1463"/>
      <c r="AK71" s="1464"/>
      <c r="AL71" s="1463">
        <f t="shared" si="32"/>
        <v>5888081.4349999996</v>
      </c>
      <c r="AM71" s="1465"/>
      <c r="AN71" s="1463"/>
      <c r="AO71" s="1466">
        <f t="shared" si="12"/>
        <v>0</v>
      </c>
      <c r="AP71" s="1369"/>
      <c r="AQ71" s="1467">
        <f t="shared" si="5"/>
        <v>7115916.580000001</v>
      </c>
      <c r="AR71" s="1463"/>
      <c r="AS71" s="1463">
        <f>AQ71</f>
        <v>7115916.580000001</v>
      </c>
      <c r="AT71" s="1463"/>
      <c r="AU71" s="1463"/>
      <c r="AV71" s="1468">
        <f t="shared" si="13"/>
        <v>7115916.580000001</v>
      </c>
      <c r="AW71" s="1463"/>
      <c r="AX71" s="1463"/>
      <c r="AY71" s="1465">
        <f t="shared" si="14"/>
        <v>0</v>
      </c>
      <c r="AZ71" s="1372"/>
      <c r="BA71" s="1373">
        <f t="shared" si="15"/>
        <v>0</v>
      </c>
      <c r="BC71" s="1419"/>
      <c r="BD71" s="1419"/>
      <c r="BE71" s="1419"/>
      <c r="BF71" s="1419"/>
      <c r="BG71" s="1419"/>
      <c r="BH71" s="1419"/>
      <c r="BI71" s="1419"/>
      <c r="BK71" s="1419"/>
      <c r="BL71" s="1419"/>
      <c r="BM71" s="1419"/>
      <c r="BN71" s="1419"/>
      <c r="BO71" s="1419"/>
      <c r="BP71" s="1419"/>
      <c r="BQ71" s="1419"/>
      <c r="BS71" s="1375"/>
    </row>
    <row r="72" spans="1:71" s="1374" customFormat="1" ht="12" customHeight="1">
      <c r="A72" s="1453" t="s">
        <v>1075</v>
      </c>
      <c r="B72" s="1454" t="str">
        <f t="shared" si="0"/>
        <v>1080XXXX</v>
      </c>
      <c r="C72" s="1455" t="s">
        <v>1076</v>
      </c>
      <c r="D72" s="1456" t="str">
        <f t="shared" si="1"/>
        <v>Non-Op</v>
      </c>
      <c r="E72" s="1456"/>
      <c r="F72" s="1457">
        <v>43800</v>
      </c>
      <c r="G72" s="1456"/>
      <c r="H72" s="1458" t="str">
        <f t="shared" si="29"/>
        <v/>
      </c>
      <c r="I72" s="1458" t="str">
        <f t="shared" si="29"/>
        <v/>
      </c>
      <c r="J72" s="1458" t="str">
        <f t="shared" si="29"/>
        <v/>
      </c>
      <c r="K72" s="1458" t="str">
        <f t="shared" si="29"/>
        <v>Non-Op</v>
      </c>
      <c r="L72" s="1458" t="str">
        <f t="shared" si="24"/>
        <v>NO</v>
      </c>
      <c r="M72" s="1458" t="str">
        <f t="shared" si="24"/>
        <v>NO</v>
      </c>
      <c r="N72" s="1458"/>
      <c r="O72" s="1459"/>
      <c r="P72" s="1460">
        <v>-1923644.02</v>
      </c>
      <c r="Q72" s="1460">
        <v>-2790035.45</v>
      </c>
      <c r="R72" s="1460">
        <v>-4286006.2700000005</v>
      </c>
      <c r="S72" s="1460">
        <v>-5039460.5500000007</v>
      </c>
      <c r="T72" s="1460">
        <v>-5461120.5900000008</v>
      </c>
      <c r="U72" s="1460">
        <v>-5842463.5000000009</v>
      </c>
      <c r="V72" s="1460">
        <v>-7102348.1000000006</v>
      </c>
      <c r="W72" s="1460">
        <v>-7156437.6900000013</v>
      </c>
      <c r="X72" s="1460">
        <v>-7111575.0300000012</v>
      </c>
      <c r="Y72" s="1460">
        <v>-7115916.580000001</v>
      </c>
      <c r="Z72" s="1460">
        <v>-7115916.580000001</v>
      </c>
      <c r="AA72" s="1460">
        <v>-7115916.580000001</v>
      </c>
      <c r="AB72" s="1460">
        <f>-AB71</f>
        <v>-7115916.580000001</v>
      </c>
      <c r="AC72" s="1460"/>
      <c r="AD72" s="1460"/>
      <c r="AE72" s="1460">
        <f>(P72+AB72+SUM(Q72:AA72)*2)/24</f>
        <v>-5888081.4349999996</v>
      </c>
      <c r="AF72" s="1461"/>
      <c r="AG72" s="1462"/>
      <c r="AH72" s="1463"/>
      <c r="AI72" s="1463"/>
      <c r="AJ72" s="1463"/>
      <c r="AK72" s="1464">
        <f>AE72</f>
        <v>-5888081.4349999996</v>
      </c>
      <c r="AL72" s="1463">
        <f t="shared" si="32"/>
        <v>-5888081.4349999996</v>
      </c>
      <c r="AM72" s="1465"/>
      <c r="AN72" s="1463"/>
      <c r="AO72" s="1466">
        <f t="shared" si="12"/>
        <v>0</v>
      </c>
      <c r="AP72" s="1369"/>
      <c r="AQ72" s="1467">
        <f t="shared" si="5"/>
        <v>-7115916.580000001</v>
      </c>
      <c r="AR72" s="1463"/>
      <c r="AS72" s="1463"/>
      <c r="AT72" s="1463"/>
      <c r="AU72" s="1463">
        <f>AQ72</f>
        <v>-7115916.580000001</v>
      </c>
      <c r="AV72" s="1468">
        <f t="shared" si="13"/>
        <v>-7115916.580000001</v>
      </c>
      <c r="AW72" s="1463"/>
      <c r="AX72" s="1463"/>
      <c r="AY72" s="1465">
        <f t="shared" si="14"/>
        <v>0</v>
      </c>
      <c r="AZ72" s="1372" t="s">
        <v>1044</v>
      </c>
      <c r="BA72" s="1373">
        <f t="shared" si="15"/>
        <v>0</v>
      </c>
      <c r="BC72" s="1419"/>
      <c r="BD72" s="1419"/>
      <c r="BE72" s="1419"/>
      <c r="BF72" s="1419"/>
      <c r="BG72" s="1419"/>
      <c r="BH72" s="1419"/>
      <c r="BI72" s="1419"/>
      <c r="BK72" s="1419"/>
      <c r="BL72" s="1419"/>
      <c r="BM72" s="1419"/>
      <c r="BN72" s="1419"/>
      <c r="BO72" s="1419"/>
      <c r="BP72" s="1419"/>
      <c r="BQ72" s="1419"/>
      <c r="BS72" s="1375"/>
    </row>
    <row r="73" spans="1:71" s="1374" customFormat="1" ht="12" customHeight="1">
      <c r="A73" s="1357">
        <v>11100501</v>
      </c>
      <c r="B73" s="1358" t="str">
        <f t="shared" si="0"/>
        <v>11100501</v>
      </c>
      <c r="C73" s="1359" t="s">
        <v>1077</v>
      </c>
      <c r="D73" s="1360" t="str">
        <f t="shared" si="1"/>
        <v>ERB</v>
      </c>
      <c r="E73" s="1360"/>
      <c r="F73" s="1359"/>
      <c r="G73" s="1360"/>
      <c r="H73" s="1361" t="str">
        <f t="shared" si="29"/>
        <v/>
      </c>
      <c r="I73" s="1361" t="str">
        <f t="shared" si="29"/>
        <v>ERB</v>
      </c>
      <c r="J73" s="1361" t="str">
        <f t="shared" si="29"/>
        <v/>
      </c>
      <c r="K73" s="1361" t="str">
        <f t="shared" si="29"/>
        <v/>
      </c>
      <c r="L73" s="1361" t="str">
        <f t="shared" si="24"/>
        <v>NO</v>
      </c>
      <c r="M73" s="1361" t="str">
        <f t="shared" si="24"/>
        <v>NO</v>
      </c>
      <c r="N73" s="1361" t="str">
        <f t="shared" ref="N73:N152" si="33">IF(OR(CONCATENATE(L73,M73)="NOW/C",CONCATENATE(L73,M73)="W/CNO"),"W/C","")</f>
        <v/>
      </c>
      <c r="O73" s="1362"/>
      <c r="P73" s="1363">
        <v>-71967404.650000006</v>
      </c>
      <c r="Q73" s="1363">
        <v>-73511077.959999993</v>
      </c>
      <c r="R73" s="1363">
        <v>-75056261.420000002</v>
      </c>
      <c r="S73" s="1363">
        <v>-76571822.239999995</v>
      </c>
      <c r="T73" s="1363">
        <v>-57225623.420000002</v>
      </c>
      <c r="U73" s="1363">
        <v>-57866681.409999996</v>
      </c>
      <c r="V73" s="1363">
        <v>-58892426.350000001</v>
      </c>
      <c r="W73" s="1363">
        <v>-59444825.219999999</v>
      </c>
      <c r="X73" s="1363">
        <v>-60489374.659999996</v>
      </c>
      <c r="Y73" s="1363">
        <v>-61542622.960000001</v>
      </c>
      <c r="Z73" s="1363">
        <v>-62557121.909999996</v>
      </c>
      <c r="AA73" s="1363">
        <v>-63609521.950000003</v>
      </c>
      <c r="AB73" s="1363">
        <v>-64672866.25</v>
      </c>
      <c r="AC73" s="1363"/>
      <c r="AD73" s="1363"/>
      <c r="AE73" s="1363">
        <f t="shared" si="10"/>
        <v>-64590624.579166681</v>
      </c>
      <c r="AF73" s="1376">
        <v>19</v>
      </c>
      <c r="AG73" s="1377"/>
      <c r="AH73" s="1365"/>
      <c r="AI73" s="1365">
        <f>AE73</f>
        <v>-64590624.579166681</v>
      </c>
      <c r="AJ73" s="1365"/>
      <c r="AK73" s="1366"/>
      <c r="AL73" s="1365">
        <f t="shared" si="11"/>
        <v>-64590624.579166681</v>
      </c>
      <c r="AM73" s="1367"/>
      <c r="AN73" s="1365"/>
      <c r="AO73" s="1368">
        <f t="shared" si="12"/>
        <v>0</v>
      </c>
      <c r="AP73" s="1369"/>
      <c r="AQ73" s="1370">
        <f t="shared" si="5"/>
        <v>-64672866.25</v>
      </c>
      <c r="AR73" s="1365"/>
      <c r="AS73" s="1365">
        <f>AQ73</f>
        <v>-64672866.25</v>
      </c>
      <c r="AT73" s="1365"/>
      <c r="AU73" s="1365"/>
      <c r="AV73" s="1371">
        <f t="shared" si="13"/>
        <v>-64672866.25</v>
      </c>
      <c r="AW73" s="1365"/>
      <c r="AX73" s="1365"/>
      <c r="AY73" s="1367">
        <f t="shared" si="14"/>
        <v>0</v>
      </c>
      <c r="AZ73" s="1372"/>
      <c r="BA73" s="1373">
        <f t="shared" si="15"/>
        <v>0</v>
      </c>
      <c r="BC73" s="1361" t="str">
        <f t="shared" si="30"/>
        <v/>
      </c>
      <c r="BD73" s="1361" t="str">
        <f t="shared" si="30"/>
        <v>ERB</v>
      </c>
      <c r="BE73" s="1361" t="str">
        <f t="shared" si="30"/>
        <v/>
      </c>
      <c r="BF73" s="1361" t="str">
        <f t="shared" si="30"/>
        <v/>
      </c>
      <c r="BG73" s="1361" t="str">
        <f t="shared" si="7"/>
        <v>NO</v>
      </c>
      <c r="BH73" s="1361" t="str">
        <f t="shared" si="7"/>
        <v>NO</v>
      </c>
      <c r="BI73" s="1361" t="str">
        <f t="shared" si="8"/>
        <v/>
      </c>
      <c r="BK73" s="1361" t="b">
        <f t="shared" ref="BK73:BQ102" si="34">BC73=H73</f>
        <v>1</v>
      </c>
      <c r="BL73" s="1361" t="b">
        <f t="shared" si="34"/>
        <v>1</v>
      </c>
      <c r="BM73" s="1361" t="b">
        <f t="shared" si="34"/>
        <v>1</v>
      </c>
      <c r="BN73" s="1361" t="b">
        <f t="shared" si="34"/>
        <v>1</v>
      </c>
      <c r="BO73" s="1361" t="b">
        <f t="shared" si="34"/>
        <v>1</v>
      </c>
      <c r="BP73" s="1361" t="b">
        <f t="shared" si="34"/>
        <v>1</v>
      </c>
      <c r="BQ73" s="1361" t="b">
        <f t="shared" si="34"/>
        <v>1</v>
      </c>
      <c r="BS73" s="1375"/>
    </row>
    <row r="74" spans="1:71" s="1374" customFormat="1" ht="12" customHeight="1">
      <c r="A74" s="1357">
        <v>11100502</v>
      </c>
      <c r="B74" s="1358" t="str">
        <f t="shared" si="0"/>
        <v>11100502</v>
      </c>
      <c r="C74" s="1359" t="s">
        <v>1078</v>
      </c>
      <c r="D74" s="1360" t="str">
        <f t="shared" si="1"/>
        <v>GRB</v>
      </c>
      <c r="E74" s="1360"/>
      <c r="F74" s="1359"/>
      <c r="G74" s="1360"/>
      <c r="H74" s="1361" t="str">
        <f t="shared" si="29"/>
        <v/>
      </c>
      <c r="I74" s="1361" t="str">
        <f t="shared" si="29"/>
        <v/>
      </c>
      <c r="J74" s="1361" t="str">
        <f t="shared" si="29"/>
        <v>GRB</v>
      </c>
      <c r="K74" s="1361" t="str">
        <f t="shared" si="29"/>
        <v/>
      </c>
      <c r="L74" s="1361" t="str">
        <f t="shared" si="24"/>
        <v>NO</v>
      </c>
      <c r="M74" s="1361" t="str">
        <f t="shared" si="24"/>
        <v>NO</v>
      </c>
      <c r="N74" s="1361" t="str">
        <f t="shared" si="33"/>
        <v/>
      </c>
      <c r="O74" s="1362"/>
      <c r="P74" s="1363">
        <v>-14797683.73</v>
      </c>
      <c r="Q74" s="1363">
        <v>-15099020.6</v>
      </c>
      <c r="R74" s="1363">
        <v>-15401619.99</v>
      </c>
      <c r="S74" s="1363">
        <v>-15704219.449999999</v>
      </c>
      <c r="T74" s="1363">
        <v>-16006841.470000001</v>
      </c>
      <c r="U74" s="1363">
        <v>-16309842.75</v>
      </c>
      <c r="V74" s="1363">
        <v>-16613316.6</v>
      </c>
      <c r="W74" s="1363">
        <v>-16895756.41</v>
      </c>
      <c r="X74" s="1363">
        <v>-17199951.050000001</v>
      </c>
      <c r="Y74" s="1363">
        <v>-17504162.09</v>
      </c>
      <c r="Z74" s="1363">
        <v>-17808362.66</v>
      </c>
      <c r="AA74" s="1363">
        <v>-18105280.859999999</v>
      </c>
      <c r="AB74" s="1363">
        <v>-18403641.48</v>
      </c>
      <c r="AC74" s="1363"/>
      <c r="AD74" s="1363"/>
      <c r="AE74" s="1363">
        <f t="shared" si="10"/>
        <v>-16604086.377916662</v>
      </c>
      <c r="AF74" s="1376"/>
      <c r="AG74" s="1377">
        <v>5</v>
      </c>
      <c r="AH74" s="1365"/>
      <c r="AI74" s="1365"/>
      <c r="AJ74" s="1365">
        <f>AE74</f>
        <v>-16604086.377916662</v>
      </c>
      <c r="AK74" s="1366"/>
      <c r="AL74" s="1365">
        <f t="shared" si="11"/>
        <v>-16604086.377916662</v>
      </c>
      <c r="AM74" s="1367"/>
      <c r="AN74" s="1365"/>
      <c r="AO74" s="1368">
        <f t="shared" si="12"/>
        <v>0</v>
      </c>
      <c r="AP74" s="1369"/>
      <c r="AQ74" s="1370">
        <f t="shared" si="5"/>
        <v>-18403641.48</v>
      </c>
      <c r="AR74" s="1365"/>
      <c r="AS74" s="1365"/>
      <c r="AT74" s="1365">
        <f>AQ74</f>
        <v>-18403641.48</v>
      </c>
      <c r="AU74" s="1365"/>
      <c r="AV74" s="1371">
        <f t="shared" si="13"/>
        <v>-18403641.48</v>
      </c>
      <c r="AW74" s="1365"/>
      <c r="AX74" s="1365"/>
      <c r="AY74" s="1367">
        <f t="shared" si="14"/>
        <v>0</v>
      </c>
      <c r="AZ74" s="1372"/>
      <c r="BA74" s="1373">
        <f t="shared" si="15"/>
        <v>0</v>
      </c>
      <c r="BC74" s="1361" t="str">
        <f t="shared" si="30"/>
        <v/>
      </c>
      <c r="BD74" s="1361" t="str">
        <f t="shared" si="30"/>
        <v/>
      </c>
      <c r="BE74" s="1361" t="str">
        <f t="shared" si="30"/>
        <v>GRB</v>
      </c>
      <c r="BF74" s="1361" t="str">
        <f t="shared" si="30"/>
        <v/>
      </c>
      <c r="BG74" s="1361" t="str">
        <f t="shared" si="7"/>
        <v>NO</v>
      </c>
      <c r="BH74" s="1361" t="str">
        <f t="shared" si="7"/>
        <v>NO</v>
      </c>
      <c r="BI74" s="1361" t="str">
        <f t="shared" si="8"/>
        <v/>
      </c>
      <c r="BK74" s="1361" t="b">
        <f t="shared" si="34"/>
        <v>1</v>
      </c>
      <c r="BL74" s="1361" t="b">
        <f t="shared" si="34"/>
        <v>1</v>
      </c>
      <c r="BM74" s="1361" t="b">
        <f t="shared" si="34"/>
        <v>1</v>
      </c>
      <c r="BN74" s="1361" t="b">
        <f t="shared" si="34"/>
        <v>1</v>
      </c>
      <c r="BO74" s="1361" t="b">
        <f t="shared" si="34"/>
        <v>1</v>
      </c>
      <c r="BP74" s="1361" t="b">
        <f t="shared" si="34"/>
        <v>1</v>
      </c>
      <c r="BQ74" s="1361" t="b">
        <f t="shared" si="34"/>
        <v>1</v>
      </c>
      <c r="BS74" s="1375"/>
    </row>
    <row r="75" spans="1:71" s="1374" customFormat="1" ht="12" customHeight="1">
      <c r="A75" s="1357">
        <v>11100503</v>
      </c>
      <c r="B75" s="1358" t="str">
        <f t="shared" si="0"/>
        <v>11100503</v>
      </c>
      <c r="C75" s="1359" t="s">
        <v>1079</v>
      </c>
      <c r="D75" s="1360" t="str">
        <f t="shared" si="1"/>
        <v>CRB</v>
      </c>
      <c r="E75" s="1360"/>
      <c r="F75" s="1359"/>
      <c r="G75" s="1360"/>
      <c r="H75" s="1361" t="str">
        <f t="shared" ref="H75:K114" si="35">IF(VALUE(AH75),H$7,IF(ISBLANK(AH75),"",H$7))</f>
        <v/>
      </c>
      <c r="I75" s="1361" t="str">
        <f t="shared" si="35"/>
        <v>ERB</v>
      </c>
      <c r="J75" s="1361" t="str">
        <f t="shared" si="35"/>
        <v>GRB</v>
      </c>
      <c r="K75" s="1361" t="str">
        <f t="shared" si="35"/>
        <v/>
      </c>
      <c r="L75" s="1361" t="str">
        <f t="shared" si="24"/>
        <v>NO</v>
      </c>
      <c r="M75" s="1361" t="str">
        <f t="shared" si="24"/>
        <v>NO</v>
      </c>
      <c r="N75" s="1361" t="str">
        <f t="shared" si="33"/>
        <v/>
      </c>
      <c r="O75" s="1362"/>
      <c r="P75" s="1363">
        <v>-193720422.78</v>
      </c>
      <c r="Q75" s="1363">
        <v>-202089161.06</v>
      </c>
      <c r="R75" s="1363">
        <v>-210102417.34</v>
      </c>
      <c r="S75" s="1363">
        <v>-218493564.13999999</v>
      </c>
      <c r="T75" s="1363">
        <v>-225617753.77000001</v>
      </c>
      <c r="U75" s="1363">
        <v>-233538917.75999999</v>
      </c>
      <c r="V75" s="1363">
        <v>-242591644.91</v>
      </c>
      <c r="W75" s="1363">
        <v>-250798990.41</v>
      </c>
      <c r="X75" s="1363">
        <v>-256792001.74000001</v>
      </c>
      <c r="Y75" s="1363">
        <v>-266255897.09</v>
      </c>
      <c r="Z75" s="1363">
        <v>-266790241.88</v>
      </c>
      <c r="AA75" s="1363">
        <v>-275954714.60000002</v>
      </c>
      <c r="AB75" s="1363">
        <v>-284734140.5</v>
      </c>
      <c r="AC75" s="1363"/>
      <c r="AD75" s="1363"/>
      <c r="AE75" s="1363">
        <f t="shared" si="10"/>
        <v>-240687715.52833331</v>
      </c>
      <c r="AF75" s="1376">
        <v>20</v>
      </c>
      <c r="AG75" s="1377" t="s">
        <v>1032</v>
      </c>
      <c r="AH75" s="1365"/>
      <c r="AI75" s="1365">
        <f>AE75*C1572</f>
        <v>-159696299.25304914</v>
      </c>
      <c r="AJ75" s="1365">
        <f>AE75*C1573</f>
        <v>-80991416.275284156</v>
      </c>
      <c r="AK75" s="1366"/>
      <c r="AL75" s="1365">
        <f t="shared" si="11"/>
        <v>-240687715.52833331</v>
      </c>
      <c r="AM75" s="1367"/>
      <c r="AN75" s="1365"/>
      <c r="AO75" s="1368">
        <f t="shared" si="12"/>
        <v>0</v>
      </c>
      <c r="AP75" s="1369"/>
      <c r="AQ75" s="1370">
        <f t="shared" si="5"/>
        <v>-284734140.5</v>
      </c>
      <c r="AR75" s="1365"/>
      <c r="AS75" s="1365">
        <f>AQ75*C1572</f>
        <v>-188921102.22174999</v>
      </c>
      <c r="AT75" s="1365">
        <f>AQ75*C1573</f>
        <v>-95813038.278250009</v>
      </c>
      <c r="AU75" s="1365"/>
      <c r="AV75" s="1371">
        <f t="shared" si="13"/>
        <v>-284734140.5</v>
      </c>
      <c r="AW75" s="1365"/>
      <c r="AX75" s="1365"/>
      <c r="AY75" s="1367">
        <f t="shared" si="14"/>
        <v>0</v>
      </c>
      <c r="AZ75" s="1372"/>
      <c r="BA75" s="1373">
        <f t="shared" si="15"/>
        <v>0</v>
      </c>
      <c r="BC75" s="1361" t="str">
        <f t="shared" si="30"/>
        <v/>
      </c>
      <c r="BD75" s="1361" t="str">
        <f t="shared" si="30"/>
        <v>ERB</v>
      </c>
      <c r="BE75" s="1361" t="str">
        <f t="shared" si="30"/>
        <v>GRB</v>
      </c>
      <c r="BF75" s="1361" t="str">
        <f t="shared" si="30"/>
        <v/>
      </c>
      <c r="BG75" s="1361" t="str">
        <f t="shared" si="7"/>
        <v>NO</v>
      </c>
      <c r="BH75" s="1361" t="str">
        <f t="shared" si="7"/>
        <v>NO</v>
      </c>
      <c r="BI75" s="1361" t="str">
        <f t="shared" si="8"/>
        <v/>
      </c>
      <c r="BK75" s="1361" t="b">
        <f t="shared" si="34"/>
        <v>1</v>
      </c>
      <c r="BL75" s="1361" t="b">
        <f t="shared" si="34"/>
        <v>1</v>
      </c>
      <c r="BM75" s="1361" t="b">
        <f t="shared" si="34"/>
        <v>1</v>
      </c>
      <c r="BN75" s="1361" t="b">
        <f t="shared" si="34"/>
        <v>1</v>
      </c>
      <c r="BO75" s="1361" t="b">
        <f t="shared" si="34"/>
        <v>1</v>
      </c>
      <c r="BP75" s="1361" t="b">
        <f t="shared" si="34"/>
        <v>1</v>
      </c>
      <c r="BQ75" s="1361" t="b">
        <f t="shared" si="34"/>
        <v>1</v>
      </c>
      <c r="BS75" s="1375"/>
    </row>
    <row r="76" spans="1:71" s="1374" customFormat="1" ht="12" customHeight="1">
      <c r="A76" s="1412">
        <v>11400001</v>
      </c>
      <c r="B76" s="1413" t="str">
        <f t="shared" si="0"/>
        <v>11400001</v>
      </c>
      <c r="C76" s="1359" t="s">
        <v>1080</v>
      </c>
      <c r="D76" s="1360" t="str">
        <f t="shared" si="1"/>
        <v>ERB</v>
      </c>
      <c r="E76" s="1360"/>
      <c r="F76" s="1359"/>
      <c r="G76" s="1360"/>
      <c r="H76" s="1361" t="str">
        <f t="shared" si="35"/>
        <v/>
      </c>
      <c r="I76" s="1361" t="str">
        <f t="shared" si="35"/>
        <v>ERB</v>
      </c>
      <c r="J76" s="1361" t="str">
        <f t="shared" si="35"/>
        <v/>
      </c>
      <c r="K76" s="1361" t="str">
        <f t="shared" si="35"/>
        <v/>
      </c>
      <c r="L76" s="1361" t="str">
        <f t="shared" si="24"/>
        <v>NO</v>
      </c>
      <c r="M76" s="1361" t="str">
        <f t="shared" si="24"/>
        <v>NO</v>
      </c>
      <c r="N76" s="1361" t="str">
        <f t="shared" si="33"/>
        <v/>
      </c>
      <c r="O76" s="1362"/>
      <c r="P76" s="1363">
        <v>946172.25</v>
      </c>
      <c r="Q76" s="1363">
        <v>946172.25</v>
      </c>
      <c r="R76" s="1363">
        <v>946172.25</v>
      </c>
      <c r="S76" s="1363">
        <v>946172.25</v>
      </c>
      <c r="T76" s="1363">
        <v>946172.25</v>
      </c>
      <c r="U76" s="1363">
        <v>946172.25</v>
      </c>
      <c r="V76" s="1363">
        <v>946172.25</v>
      </c>
      <c r="W76" s="1363">
        <v>946172.25</v>
      </c>
      <c r="X76" s="1363">
        <v>946172.25</v>
      </c>
      <c r="Y76" s="1363">
        <v>946172.25</v>
      </c>
      <c r="Z76" s="1363">
        <v>946172.25</v>
      </c>
      <c r="AA76" s="1363">
        <v>946172.25</v>
      </c>
      <c r="AB76" s="1363">
        <v>946172.25</v>
      </c>
      <c r="AC76" s="1363"/>
      <c r="AD76" s="1363"/>
      <c r="AE76" s="1363">
        <f t="shared" si="10"/>
        <v>946172.25</v>
      </c>
      <c r="AF76" s="1376">
        <v>6</v>
      </c>
      <c r="AG76" s="1377"/>
      <c r="AH76" s="1365"/>
      <c r="AI76" s="1365">
        <f t="shared" ref="AI76:AI87" si="36">AE76</f>
        <v>946172.25</v>
      </c>
      <c r="AJ76" s="1365"/>
      <c r="AK76" s="1366"/>
      <c r="AL76" s="1365">
        <f t="shared" si="11"/>
        <v>946172.25</v>
      </c>
      <c r="AM76" s="1367"/>
      <c r="AN76" s="1365"/>
      <c r="AO76" s="1368">
        <f t="shared" si="12"/>
        <v>0</v>
      </c>
      <c r="AP76" s="1369"/>
      <c r="AQ76" s="1370">
        <f t="shared" si="5"/>
        <v>946172.25</v>
      </c>
      <c r="AR76" s="1365"/>
      <c r="AS76" s="1365">
        <f t="shared" ref="AS76:AS87" si="37">AQ76</f>
        <v>946172.25</v>
      </c>
      <c r="AT76" s="1365"/>
      <c r="AU76" s="1365"/>
      <c r="AV76" s="1371">
        <f t="shared" si="13"/>
        <v>946172.25</v>
      </c>
      <c r="AW76" s="1365"/>
      <c r="AX76" s="1365"/>
      <c r="AY76" s="1367">
        <f t="shared" si="14"/>
        <v>0</v>
      </c>
      <c r="AZ76" s="1372"/>
      <c r="BA76" s="1373">
        <f t="shared" si="15"/>
        <v>0</v>
      </c>
      <c r="BC76" s="1361" t="str">
        <f t="shared" si="30"/>
        <v/>
      </c>
      <c r="BD76" s="1361" t="str">
        <f t="shared" si="30"/>
        <v>ERB</v>
      </c>
      <c r="BE76" s="1361" t="str">
        <f t="shared" si="30"/>
        <v/>
      </c>
      <c r="BF76" s="1361" t="str">
        <f t="shared" si="30"/>
        <v/>
      </c>
      <c r="BG76" s="1361" t="str">
        <f t="shared" si="7"/>
        <v>NO</v>
      </c>
      <c r="BH76" s="1361" t="str">
        <f t="shared" si="7"/>
        <v>NO</v>
      </c>
      <c r="BI76" s="1361" t="str">
        <f t="shared" si="8"/>
        <v/>
      </c>
      <c r="BK76" s="1361" t="b">
        <f t="shared" si="34"/>
        <v>1</v>
      </c>
      <c r="BL76" s="1361" t="b">
        <f t="shared" si="34"/>
        <v>1</v>
      </c>
      <c r="BM76" s="1361" t="b">
        <f t="shared" si="34"/>
        <v>1</v>
      </c>
      <c r="BN76" s="1361" t="b">
        <f t="shared" si="34"/>
        <v>1</v>
      </c>
      <c r="BO76" s="1361" t="b">
        <f t="shared" si="34"/>
        <v>1</v>
      </c>
      <c r="BP76" s="1361" t="b">
        <f t="shared" si="34"/>
        <v>1</v>
      </c>
      <c r="BQ76" s="1361" t="b">
        <f t="shared" si="34"/>
        <v>1</v>
      </c>
      <c r="BS76" s="1375"/>
    </row>
    <row r="77" spans="1:71" s="1374" customFormat="1" ht="12" customHeight="1">
      <c r="A77" s="1412">
        <v>11400011</v>
      </c>
      <c r="B77" s="1413" t="str">
        <f t="shared" si="0"/>
        <v>11400011</v>
      </c>
      <c r="C77" s="1359" t="s">
        <v>1081</v>
      </c>
      <c r="D77" s="1360" t="str">
        <f t="shared" si="1"/>
        <v>ERB</v>
      </c>
      <c r="E77" s="1360"/>
      <c r="F77" s="1359"/>
      <c r="G77" s="1360"/>
      <c r="H77" s="1361" t="str">
        <f t="shared" si="35"/>
        <v/>
      </c>
      <c r="I77" s="1361" t="str">
        <f t="shared" si="35"/>
        <v>ERB</v>
      </c>
      <c r="J77" s="1361" t="str">
        <f t="shared" si="35"/>
        <v/>
      </c>
      <c r="K77" s="1361" t="str">
        <f t="shared" si="35"/>
        <v/>
      </c>
      <c r="L77" s="1361" t="str">
        <f t="shared" si="24"/>
        <v>NO</v>
      </c>
      <c r="M77" s="1361" t="str">
        <f t="shared" si="24"/>
        <v>NO</v>
      </c>
      <c r="N77" s="1361" t="str">
        <f t="shared" si="33"/>
        <v/>
      </c>
      <c r="O77" s="1362"/>
      <c r="P77" s="1363">
        <v>302358.01</v>
      </c>
      <c r="Q77" s="1363">
        <v>302358.01</v>
      </c>
      <c r="R77" s="1363">
        <v>302358.01</v>
      </c>
      <c r="S77" s="1363">
        <v>302358.01</v>
      </c>
      <c r="T77" s="1363">
        <v>302358.01</v>
      </c>
      <c r="U77" s="1363">
        <v>302358.01</v>
      </c>
      <c r="V77" s="1363">
        <v>302358.01</v>
      </c>
      <c r="W77" s="1363">
        <v>302358.01</v>
      </c>
      <c r="X77" s="1363">
        <v>302358.01</v>
      </c>
      <c r="Y77" s="1363">
        <v>302358.01</v>
      </c>
      <c r="Z77" s="1363">
        <v>302358.01</v>
      </c>
      <c r="AA77" s="1363">
        <v>302358.01</v>
      </c>
      <c r="AB77" s="1363">
        <v>302358.01</v>
      </c>
      <c r="AC77" s="1363"/>
      <c r="AD77" s="1363"/>
      <c r="AE77" s="1363">
        <f t="shared" si="10"/>
        <v>302358.00999999995</v>
      </c>
      <c r="AF77" s="1376">
        <v>6</v>
      </c>
      <c r="AG77" s="1377"/>
      <c r="AH77" s="1365"/>
      <c r="AI77" s="1365">
        <f t="shared" si="36"/>
        <v>302358.00999999995</v>
      </c>
      <c r="AJ77" s="1365"/>
      <c r="AK77" s="1366"/>
      <c r="AL77" s="1365">
        <f t="shared" si="11"/>
        <v>302358.00999999995</v>
      </c>
      <c r="AM77" s="1367"/>
      <c r="AN77" s="1365"/>
      <c r="AO77" s="1368">
        <f t="shared" si="12"/>
        <v>0</v>
      </c>
      <c r="AP77" s="1369"/>
      <c r="AQ77" s="1370">
        <f t="shared" si="5"/>
        <v>302358.01</v>
      </c>
      <c r="AR77" s="1365"/>
      <c r="AS77" s="1365">
        <f t="shared" si="37"/>
        <v>302358.01</v>
      </c>
      <c r="AT77" s="1365"/>
      <c r="AU77" s="1365"/>
      <c r="AV77" s="1371">
        <f t="shared" si="13"/>
        <v>302358.01</v>
      </c>
      <c r="AW77" s="1365"/>
      <c r="AX77" s="1365"/>
      <c r="AY77" s="1367">
        <f t="shared" si="14"/>
        <v>0</v>
      </c>
      <c r="AZ77" s="1372"/>
      <c r="BA77" s="1373">
        <f t="shared" si="15"/>
        <v>0</v>
      </c>
      <c r="BC77" s="1361" t="str">
        <f t="shared" si="30"/>
        <v/>
      </c>
      <c r="BD77" s="1361" t="str">
        <f t="shared" si="30"/>
        <v>ERB</v>
      </c>
      <c r="BE77" s="1361" t="str">
        <f t="shared" si="30"/>
        <v/>
      </c>
      <c r="BF77" s="1361" t="str">
        <f t="shared" si="30"/>
        <v/>
      </c>
      <c r="BG77" s="1361" t="str">
        <f t="shared" si="7"/>
        <v>NO</v>
      </c>
      <c r="BH77" s="1361" t="str">
        <f t="shared" si="7"/>
        <v>NO</v>
      </c>
      <c r="BI77" s="1361" t="str">
        <f t="shared" si="8"/>
        <v/>
      </c>
      <c r="BK77" s="1361" t="b">
        <f t="shared" si="34"/>
        <v>1</v>
      </c>
      <c r="BL77" s="1361" t="b">
        <f t="shared" si="34"/>
        <v>1</v>
      </c>
      <c r="BM77" s="1361" t="b">
        <f t="shared" si="34"/>
        <v>1</v>
      </c>
      <c r="BN77" s="1361" t="b">
        <f t="shared" si="34"/>
        <v>1</v>
      </c>
      <c r="BO77" s="1361" t="b">
        <f t="shared" si="34"/>
        <v>1</v>
      </c>
      <c r="BP77" s="1361" t="b">
        <f t="shared" si="34"/>
        <v>1</v>
      </c>
      <c r="BQ77" s="1361" t="b">
        <f t="shared" si="34"/>
        <v>1</v>
      </c>
      <c r="BS77" s="1375"/>
    </row>
    <row r="78" spans="1:71" s="1374" customFormat="1" ht="12" customHeight="1">
      <c r="A78" s="1412">
        <v>11400031</v>
      </c>
      <c r="B78" s="1413" t="str">
        <f t="shared" si="0"/>
        <v>11400031</v>
      </c>
      <c r="C78" s="1359" t="s">
        <v>1082</v>
      </c>
      <c r="D78" s="1360" t="str">
        <f t="shared" si="1"/>
        <v>ERB</v>
      </c>
      <c r="E78" s="1360"/>
      <c r="F78" s="1359"/>
      <c r="G78" s="1360"/>
      <c r="H78" s="1361" t="str">
        <f t="shared" si="35"/>
        <v/>
      </c>
      <c r="I78" s="1361" t="str">
        <f t="shared" si="35"/>
        <v>ERB</v>
      </c>
      <c r="J78" s="1361" t="str">
        <f t="shared" si="35"/>
        <v/>
      </c>
      <c r="K78" s="1361" t="str">
        <f t="shared" si="35"/>
        <v/>
      </c>
      <c r="L78" s="1361" t="str">
        <f t="shared" si="24"/>
        <v>NO</v>
      </c>
      <c r="M78" s="1361" t="str">
        <f t="shared" si="24"/>
        <v>NO</v>
      </c>
      <c r="N78" s="1361" t="str">
        <f t="shared" si="33"/>
        <v/>
      </c>
      <c r="O78" s="1362"/>
      <c r="P78" s="1363">
        <v>76622596.840000004</v>
      </c>
      <c r="Q78" s="1363">
        <v>76622596.840000004</v>
      </c>
      <c r="R78" s="1363">
        <v>76622596.840000004</v>
      </c>
      <c r="S78" s="1363">
        <v>76622596.840000004</v>
      </c>
      <c r="T78" s="1363">
        <v>76622596.840000004</v>
      </c>
      <c r="U78" s="1363">
        <v>76622596.840000004</v>
      </c>
      <c r="V78" s="1363">
        <v>76622596.840000004</v>
      </c>
      <c r="W78" s="1363">
        <v>76622596.840000004</v>
      </c>
      <c r="X78" s="1363">
        <v>76622596.840000004</v>
      </c>
      <c r="Y78" s="1363">
        <v>76622596.840000004</v>
      </c>
      <c r="Z78" s="1363">
        <v>76622596.840000004</v>
      </c>
      <c r="AA78" s="1363">
        <v>76622596.840000004</v>
      </c>
      <c r="AB78" s="1363">
        <v>76622596.840000004</v>
      </c>
      <c r="AC78" s="1363"/>
      <c r="AD78" s="1363"/>
      <c r="AE78" s="1363">
        <f t="shared" si="10"/>
        <v>76622596.840000018</v>
      </c>
      <c r="AF78" s="1376">
        <v>6</v>
      </c>
      <c r="AG78" s="1377"/>
      <c r="AH78" s="1365"/>
      <c r="AI78" s="1365">
        <f t="shared" si="36"/>
        <v>76622596.840000018</v>
      </c>
      <c r="AJ78" s="1365"/>
      <c r="AK78" s="1366"/>
      <c r="AL78" s="1365">
        <f t="shared" si="11"/>
        <v>76622596.840000018</v>
      </c>
      <c r="AM78" s="1367"/>
      <c r="AN78" s="1365"/>
      <c r="AO78" s="1368">
        <f t="shared" si="12"/>
        <v>0</v>
      </c>
      <c r="AP78" s="1369"/>
      <c r="AQ78" s="1370">
        <f t="shared" si="5"/>
        <v>76622596.840000004</v>
      </c>
      <c r="AR78" s="1365"/>
      <c r="AS78" s="1365">
        <f t="shared" si="37"/>
        <v>76622596.840000004</v>
      </c>
      <c r="AT78" s="1365"/>
      <c r="AU78" s="1365"/>
      <c r="AV78" s="1371">
        <f t="shared" si="13"/>
        <v>76622596.840000004</v>
      </c>
      <c r="AW78" s="1365"/>
      <c r="AX78" s="1365"/>
      <c r="AY78" s="1367">
        <f t="shared" si="14"/>
        <v>0</v>
      </c>
      <c r="AZ78" s="1372"/>
      <c r="BA78" s="1373">
        <f t="shared" si="15"/>
        <v>0</v>
      </c>
      <c r="BC78" s="1361" t="str">
        <f t="shared" si="30"/>
        <v/>
      </c>
      <c r="BD78" s="1361" t="str">
        <f t="shared" si="30"/>
        <v>ERB</v>
      </c>
      <c r="BE78" s="1361" t="str">
        <f t="shared" si="30"/>
        <v/>
      </c>
      <c r="BF78" s="1361" t="str">
        <f t="shared" si="30"/>
        <v/>
      </c>
      <c r="BG78" s="1361" t="str">
        <f t="shared" si="7"/>
        <v>NO</v>
      </c>
      <c r="BH78" s="1361" t="str">
        <f t="shared" si="7"/>
        <v>NO</v>
      </c>
      <c r="BI78" s="1361" t="str">
        <f t="shared" si="8"/>
        <v/>
      </c>
      <c r="BK78" s="1361" t="b">
        <f t="shared" si="34"/>
        <v>1</v>
      </c>
      <c r="BL78" s="1361" t="b">
        <f t="shared" si="34"/>
        <v>1</v>
      </c>
      <c r="BM78" s="1361" t="b">
        <f t="shared" si="34"/>
        <v>1</v>
      </c>
      <c r="BN78" s="1361" t="b">
        <f t="shared" si="34"/>
        <v>1</v>
      </c>
      <c r="BO78" s="1361" t="b">
        <f t="shared" si="34"/>
        <v>1</v>
      </c>
      <c r="BP78" s="1361" t="b">
        <f t="shared" si="34"/>
        <v>1</v>
      </c>
      <c r="BQ78" s="1361" t="b">
        <f t="shared" si="34"/>
        <v>1</v>
      </c>
      <c r="BS78" s="1375"/>
    </row>
    <row r="79" spans="1:71" s="1374" customFormat="1" ht="12" customHeight="1">
      <c r="A79" s="1412">
        <v>11400061</v>
      </c>
      <c r="B79" s="1413" t="str">
        <f t="shared" si="0"/>
        <v>11400061</v>
      </c>
      <c r="C79" s="1359" t="s">
        <v>1083</v>
      </c>
      <c r="D79" s="1360" t="str">
        <f t="shared" ref="D79:D143" si="38">IF(CONCATENATE(H79,I79,J79,K79,N79)= "ERBGRB","CRB",CONCATENATE(H79,I79,J79,K79,N79))</f>
        <v>ERB</v>
      </c>
      <c r="E79" s="1360"/>
      <c r="F79" s="1359"/>
      <c r="G79" s="1360"/>
      <c r="H79" s="1361" t="str">
        <f t="shared" si="35"/>
        <v/>
      </c>
      <c r="I79" s="1361" t="str">
        <f t="shared" si="35"/>
        <v>ERB</v>
      </c>
      <c r="J79" s="1361" t="str">
        <f t="shared" si="35"/>
        <v/>
      </c>
      <c r="K79" s="1361" t="str">
        <f t="shared" si="35"/>
        <v/>
      </c>
      <c r="L79" s="1361" t="str">
        <f t="shared" si="24"/>
        <v>NO</v>
      </c>
      <c r="M79" s="1361" t="str">
        <f t="shared" si="24"/>
        <v>NO</v>
      </c>
      <c r="N79" s="1361" t="str">
        <f t="shared" si="33"/>
        <v/>
      </c>
      <c r="O79" s="1362"/>
      <c r="P79" s="1363">
        <v>156960790.84</v>
      </c>
      <c r="Q79" s="1363">
        <v>156960790.84</v>
      </c>
      <c r="R79" s="1363">
        <v>156960790.84</v>
      </c>
      <c r="S79" s="1363">
        <v>156960790.84</v>
      </c>
      <c r="T79" s="1363">
        <v>156960790.84</v>
      </c>
      <c r="U79" s="1363">
        <v>156960790.84</v>
      </c>
      <c r="V79" s="1363">
        <v>156960790.84</v>
      </c>
      <c r="W79" s="1363">
        <v>156960790.84</v>
      </c>
      <c r="X79" s="1363">
        <v>156960790.84</v>
      </c>
      <c r="Y79" s="1363">
        <v>156960790.84</v>
      </c>
      <c r="Z79" s="1363">
        <v>156960790.84</v>
      </c>
      <c r="AA79" s="1363">
        <v>156960790.84</v>
      </c>
      <c r="AB79" s="1363">
        <v>156960790.84</v>
      </c>
      <c r="AC79" s="1363"/>
      <c r="AD79" s="1363"/>
      <c r="AE79" s="1363">
        <f t="shared" si="10"/>
        <v>156960790.83999997</v>
      </c>
      <c r="AF79" s="1376">
        <v>6</v>
      </c>
      <c r="AG79" s="1377"/>
      <c r="AH79" s="1365"/>
      <c r="AI79" s="1365">
        <f t="shared" si="36"/>
        <v>156960790.83999997</v>
      </c>
      <c r="AJ79" s="1365"/>
      <c r="AK79" s="1366"/>
      <c r="AL79" s="1365">
        <f t="shared" si="11"/>
        <v>156960790.83999997</v>
      </c>
      <c r="AM79" s="1367"/>
      <c r="AN79" s="1365"/>
      <c r="AO79" s="1368">
        <f t="shared" si="12"/>
        <v>0</v>
      </c>
      <c r="AP79" s="1369"/>
      <c r="AQ79" s="1370">
        <f t="shared" si="5"/>
        <v>156960790.84</v>
      </c>
      <c r="AR79" s="1365"/>
      <c r="AS79" s="1365">
        <f t="shared" si="37"/>
        <v>156960790.84</v>
      </c>
      <c r="AT79" s="1365"/>
      <c r="AU79" s="1365"/>
      <c r="AV79" s="1371">
        <f t="shared" si="13"/>
        <v>156960790.84</v>
      </c>
      <c r="AW79" s="1365"/>
      <c r="AX79" s="1365"/>
      <c r="AY79" s="1367">
        <f t="shared" si="14"/>
        <v>0</v>
      </c>
      <c r="AZ79" s="1372"/>
      <c r="BA79" s="1373">
        <f t="shared" si="15"/>
        <v>0</v>
      </c>
      <c r="BC79" s="1361" t="str">
        <f t="shared" si="30"/>
        <v/>
      </c>
      <c r="BD79" s="1361" t="str">
        <f t="shared" si="30"/>
        <v>ERB</v>
      </c>
      <c r="BE79" s="1361" t="str">
        <f t="shared" si="30"/>
        <v/>
      </c>
      <c r="BF79" s="1361" t="str">
        <f t="shared" si="30"/>
        <v/>
      </c>
      <c r="BG79" s="1361" t="str">
        <f t="shared" si="7"/>
        <v>NO</v>
      </c>
      <c r="BH79" s="1361" t="str">
        <f t="shared" si="7"/>
        <v>NO</v>
      </c>
      <c r="BI79" s="1361" t="str">
        <f t="shared" si="8"/>
        <v/>
      </c>
      <c r="BK79" s="1361" t="b">
        <f t="shared" si="34"/>
        <v>1</v>
      </c>
      <c r="BL79" s="1361" t="b">
        <f t="shared" si="34"/>
        <v>1</v>
      </c>
      <c r="BM79" s="1361" t="b">
        <f t="shared" si="34"/>
        <v>1</v>
      </c>
      <c r="BN79" s="1361" t="b">
        <f t="shared" si="34"/>
        <v>1</v>
      </c>
      <c r="BO79" s="1361" t="b">
        <f t="shared" si="34"/>
        <v>1</v>
      </c>
      <c r="BP79" s="1361" t="b">
        <f t="shared" si="34"/>
        <v>1</v>
      </c>
      <c r="BQ79" s="1361" t="b">
        <f t="shared" si="34"/>
        <v>1</v>
      </c>
      <c r="BS79" s="1375"/>
    </row>
    <row r="80" spans="1:71" s="1374" customFormat="1" ht="12" customHeight="1">
      <c r="A80" s="1469">
        <v>11400071</v>
      </c>
      <c r="B80" s="1470" t="str">
        <f t="shared" si="0"/>
        <v>11400071</v>
      </c>
      <c r="C80" s="1471" t="s">
        <v>1084</v>
      </c>
      <c r="D80" s="1360" t="str">
        <f t="shared" si="38"/>
        <v>ERB</v>
      </c>
      <c r="E80" s="1360"/>
      <c r="F80" s="1471"/>
      <c r="G80" s="1360"/>
      <c r="H80" s="1361" t="str">
        <f t="shared" si="35"/>
        <v/>
      </c>
      <c r="I80" s="1361" t="str">
        <f t="shared" si="35"/>
        <v>ERB</v>
      </c>
      <c r="J80" s="1361" t="str">
        <f t="shared" si="35"/>
        <v/>
      </c>
      <c r="K80" s="1361" t="str">
        <f t="shared" si="35"/>
        <v/>
      </c>
      <c r="L80" s="1361" t="str">
        <f t="shared" si="24"/>
        <v>NO</v>
      </c>
      <c r="M80" s="1361" t="str">
        <f t="shared" si="24"/>
        <v>NO</v>
      </c>
      <c r="N80" s="1361" t="str">
        <f t="shared" si="33"/>
        <v/>
      </c>
      <c r="O80" s="1362"/>
      <c r="P80" s="1363">
        <v>16950332.899999999</v>
      </c>
      <c r="Q80" s="1363">
        <v>16950332.899999999</v>
      </c>
      <c r="R80" s="1363">
        <v>16950332.899999999</v>
      </c>
      <c r="S80" s="1363">
        <v>16950332.899999999</v>
      </c>
      <c r="T80" s="1363">
        <v>16950332.899999999</v>
      </c>
      <c r="U80" s="1363">
        <v>16950332.899999999</v>
      </c>
      <c r="V80" s="1363">
        <v>16950332.899999999</v>
      </c>
      <c r="W80" s="1363">
        <v>16950332.899999999</v>
      </c>
      <c r="X80" s="1363">
        <v>16950332.899999999</v>
      </c>
      <c r="Y80" s="1363">
        <v>16950332.899999999</v>
      </c>
      <c r="Z80" s="1363">
        <v>16950332.899999999</v>
      </c>
      <c r="AA80" s="1363">
        <v>16950332.899999999</v>
      </c>
      <c r="AB80" s="1363">
        <v>16950332.899999999</v>
      </c>
      <c r="AC80" s="1363"/>
      <c r="AD80" s="1363"/>
      <c r="AE80" s="1363">
        <f t="shared" si="10"/>
        <v>16950332.900000002</v>
      </c>
      <c r="AF80" s="1376">
        <v>6</v>
      </c>
      <c r="AG80" s="1377"/>
      <c r="AH80" s="1365"/>
      <c r="AI80" s="1365">
        <f t="shared" si="36"/>
        <v>16950332.900000002</v>
      </c>
      <c r="AJ80" s="1365"/>
      <c r="AK80" s="1366"/>
      <c r="AL80" s="1365">
        <f t="shared" si="11"/>
        <v>16950332.900000002</v>
      </c>
      <c r="AM80" s="1367"/>
      <c r="AN80" s="1365"/>
      <c r="AO80" s="1368">
        <f t="shared" si="12"/>
        <v>0</v>
      </c>
      <c r="AP80" s="1369"/>
      <c r="AQ80" s="1370">
        <f t="shared" si="5"/>
        <v>16950332.899999999</v>
      </c>
      <c r="AR80" s="1365"/>
      <c r="AS80" s="1365">
        <f t="shared" si="37"/>
        <v>16950332.899999999</v>
      </c>
      <c r="AT80" s="1365"/>
      <c r="AU80" s="1365"/>
      <c r="AV80" s="1371">
        <f t="shared" si="13"/>
        <v>16950332.899999999</v>
      </c>
      <c r="AW80" s="1365"/>
      <c r="AX80" s="1365"/>
      <c r="AY80" s="1367">
        <f t="shared" si="14"/>
        <v>0</v>
      </c>
      <c r="AZ80" s="1372"/>
      <c r="BA80" s="1373">
        <f t="shared" si="15"/>
        <v>0</v>
      </c>
      <c r="BC80" s="1361" t="str">
        <f t="shared" si="30"/>
        <v/>
      </c>
      <c r="BD80" s="1361" t="str">
        <f t="shared" si="30"/>
        <v>ERB</v>
      </c>
      <c r="BE80" s="1361" t="str">
        <f t="shared" si="30"/>
        <v/>
      </c>
      <c r="BF80" s="1361" t="str">
        <f t="shared" si="30"/>
        <v/>
      </c>
      <c r="BG80" s="1361" t="str">
        <f t="shared" si="7"/>
        <v>NO</v>
      </c>
      <c r="BH80" s="1361" t="str">
        <f t="shared" si="7"/>
        <v>NO</v>
      </c>
      <c r="BI80" s="1361" t="str">
        <f t="shared" si="8"/>
        <v/>
      </c>
      <c r="BK80" s="1361" t="b">
        <f t="shared" si="34"/>
        <v>1</v>
      </c>
      <c r="BL80" s="1361" t="b">
        <f t="shared" si="34"/>
        <v>1</v>
      </c>
      <c r="BM80" s="1361" t="b">
        <f t="shared" si="34"/>
        <v>1</v>
      </c>
      <c r="BN80" s="1361" t="b">
        <f t="shared" si="34"/>
        <v>1</v>
      </c>
      <c r="BO80" s="1361" t="b">
        <f t="shared" si="34"/>
        <v>1</v>
      </c>
      <c r="BP80" s="1361" t="b">
        <f t="shared" si="34"/>
        <v>1</v>
      </c>
      <c r="BQ80" s="1361" t="b">
        <f t="shared" si="34"/>
        <v>1</v>
      </c>
      <c r="BS80" s="1375"/>
    </row>
    <row r="81" spans="1:71" s="1374" customFormat="1" ht="12" customHeight="1">
      <c r="A81" s="1469">
        <v>11400091</v>
      </c>
      <c r="B81" s="1470" t="str">
        <f t="shared" si="0"/>
        <v>11400091</v>
      </c>
      <c r="C81" s="1471" t="s">
        <v>1085</v>
      </c>
      <c r="D81" s="1360" t="str">
        <f t="shared" si="38"/>
        <v>ERB</v>
      </c>
      <c r="E81" s="1360"/>
      <c r="F81" s="1471"/>
      <c r="G81" s="1360"/>
      <c r="H81" s="1361" t="str">
        <f t="shared" si="35"/>
        <v/>
      </c>
      <c r="I81" s="1361" t="str">
        <f t="shared" si="35"/>
        <v>ERB</v>
      </c>
      <c r="J81" s="1361" t="str">
        <f t="shared" si="35"/>
        <v/>
      </c>
      <c r="K81" s="1361" t="str">
        <f t="shared" si="35"/>
        <v/>
      </c>
      <c r="L81" s="1361" t="str">
        <f t="shared" si="24"/>
        <v>NO</v>
      </c>
      <c r="M81" s="1361" t="str">
        <f t="shared" si="24"/>
        <v>NO</v>
      </c>
      <c r="N81" s="1361" t="str">
        <f t="shared" si="33"/>
        <v/>
      </c>
      <c r="O81" s="1362"/>
      <c r="P81" s="1363">
        <v>31009424.030000001</v>
      </c>
      <c r="Q81" s="1363">
        <v>31009424.030000001</v>
      </c>
      <c r="R81" s="1363">
        <v>31009424.030000001</v>
      </c>
      <c r="S81" s="1363">
        <v>31009424.030000001</v>
      </c>
      <c r="T81" s="1363">
        <v>31009424.030000001</v>
      </c>
      <c r="U81" s="1363">
        <v>31009424.030000001</v>
      </c>
      <c r="V81" s="1363">
        <v>31009424.030000001</v>
      </c>
      <c r="W81" s="1363">
        <v>31009424.030000001</v>
      </c>
      <c r="X81" s="1363">
        <v>31009424.030000001</v>
      </c>
      <c r="Y81" s="1363">
        <v>31009424.030000001</v>
      </c>
      <c r="Z81" s="1363">
        <v>31009424.030000001</v>
      </c>
      <c r="AA81" s="1363">
        <v>31009424.030000001</v>
      </c>
      <c r="AB81" s="1363">
        <v>31009424.030000001</v>
      </c>
      <c r="AC81" s="1363"/>
      <c r="AD81" s="1363"/>
      <c r="AE81" s="1363">
        <f t="shared" si="10"/>
        <v>31009424.02999999</v>
      </c>
      <c r="AF81" s="1376" t="s">
        <v>1086</v>
      </c>
      <c r="AG81" s="1377"/>
      <c r="AH81" s="1365"/>
      <c r="AI81" s="1365">
        <f t="shared" si="36"/>
        <v>31009424.02999999</v>
      </c>
      <c r="AJ81" s="1365"/>
      <c r="AK81" s="1366"/>
      <c r="AL81" s="1365">
        <f t="shared" si="11"/>
        <v>31009424.02999999</v>
      </c>
      <c r="AM81" s="1367"/>
      <c r="AN81" s="1365"/>
      <c r="AO81" s="1368">
        <f t="shared" si="12"/>
        <v>0</v>
      </c>
      <c r="AP81" s="1369"/>
      <c r="AQ81" s="1370">
        <f t="shared" si="5"/>
        <v>31009424.030000001</v>
      </c>
      <c r="AR81" s="1365"/>
      <c r="AS81" s="1365">
        <f t="shared" si="37"/>
        <v>31009424.030000001</v>
      </c>
      <c r="AT81" s="1365"/>
      <c r="AU81" s="1365"/>
      <c r="AV81" s="1371">
        <f t="shared" si="13"/>
        <v>31009424.030000001</v>
      </c>
      <c r="AW81" s="1365"/>
      <c r="AX81" s="1365"/>
      <c r="AY81" s="1367">
        <f t="shared" si="14"/>
        <v>0</v>
      </c>
      <c r="AZ81" s="1372"/>
      <c r="BA81" s="1373">
        <f t="shared" si="15"/>
        <v>0</v>
      </c>
      <c r="BC81" s="1361" t="str">
        <f t="shared" si="30"/>
        <v/>
      </c>
      <c r="BD81" s="1361" t="str">
        <f t="shared" si="30"/>
        <v>ERB</v>
      </c>
      <c r="BE81" s="1361" t="str">
        <f t="shared" si="30"/>
        <v/>
      </c>
      <c r="BF81" s="1361" t="str">
        <f t="shared" si="30"/>
        <v/>
      </c>
      <c r="BG81" s="1361" t="str">
        <f t="shared" si="7"/>
        <v>NO</v>
      </c>
      <c r="BH81" s="1361" t="str">
        <f t="shared" si="7"/>
        <v>NO</v>
      </c>
      <c r="BI81" s="1361" t="str">
        <f t="shared" si="8"/>
        <v/>
      </c>
      <c r="BK81" s="1361" t="b">
        <f t="shared" si="34"/>
        <v>1</v>
      </c>
      <c r="BL81" s="1361" t="b">
        <f t="shared" si="34"/>
        <v>1</v>
      </c>
      <c r="BM81" s="1361" t="b">
        <f t="shared" si="34"/>
        <v>1</v>
      </c>
      <c r="BN81" s="1361" t="b">
        <f t="shared" si="34"/>
        <v>1</v>
      </c>
      <c r="BO81" s="1361" t="b">
        <f t="shared" si="34"/>
        <v>1</v>
      </c>
      <c r="BP81" s="1361" t="b">
        <f t="shared" si="34"/>
        <v>1</v>
      </c>
      <c r="BQ81" s="1361" t="b">
        <f t="shared" si="34"/>
        <v>1</v>
      </c>
      <c r="BS81" s="1375"/>
    </row>
    <row r="82" spans="1:71" s="1374" customFormat="1" ht="12" customHeight="1">
      <c r="A82" s="1412">
        <v>11500001</v>
      </c>
      <c r="B82" s="1413" t="str">
        <f t="shared" si="0"/>
        <v>11500001</v>
      </c>
      <c r="C82" s="1359" t="s">
        <v>1087</v>
      </c>
      <c r="D82" s="1360" t="str">
        <f t="shared" si="38"/>
        <v>ERB</v>
      </c>
      <c r="E82" s="1360"/>
      <c r="F82" s="1359"/>
      <c r="G82" s="1360"/>
      <c r="H82" s="1361" t="str">
        <f t="shared" si="35"/>
        <v/>
      </c>
      <c r="I82" s="1361" t="str">
        <f t="shared" si="35"/>
        <v>ERB</v>
      </c>
      <c r="J82" s="1361" t="str">
        <f t="shared" si="35"/>
        <v/>
      </c>
      <c r="K82" s="1361" t="str">
        <f t="shared" si="35"/>
        <v/>
      </c>
      <c r="L82" s="1361" t="str">
        <f t="shared" si="24"/>
        <v>NO</v>
      </c>
      <c r="M82" s="1361" t="str">
        <f t="shared" si="24"/>
        <v>NO</v>
      </c>
      <c r="N82" s="1361" t="str">
        <f t="shared" si="33"/>
        <v/>
      </c>
      <c r="O82" s="1362"/>
      <c r="P82" s="1363">
        <v>-946172.25</v>
      </c>
      <c r="Q82" s="1363">
        <v>-946172.25</v>
      </c>
      <c r="R82" s="1363">
        <v>-946172.25</v>
      </c>
      <c r="S82" s="1363">
        <v>-946172.25</v>
      </c>
      <c r="T82" s="1363">
        <v>-946172.25</v>
      </c>
      <c r="U82" s="1363">
        <v>-946172.25</v>
      </c>
      <c r="V82" s="1363">
        <v>-946172.25</v>
      </c>
      <c r="W82" s="1363">
        <v>-946172.25</v>
      </c>
      <c r="X82" s="1363">
        <v>-946172.25</v>
      </c>
      <c r="Y82" s="1363">
        <v>-946172.25</v>
      </c>
      <c r="Z82" s="1363">
        <v>-946172.25</v>
      </c>
      <c r="AA82" s="1363">
        <v>-946172.25</v>
      </c>
      <c r="AB82" s="1363">
        <v>-946172.25</v>
      </c>
      <c r="AC82" s="1363"/>
      <c r="AD82" s="1363"/>
      <c r="AE82" s="1363">
        <f t="shared" si="10"/>
        <v>-946172.25</v>
      </c>
      <c r="AF82" s="1376">
        <v>21</v>
      </c>
      <c r="AG82" s="1377"/>
      <c r="AH82" s="1365"/>
      <c r="AI82" s="1365">
        <f t="shared" si="36"/>
        <v>-946172.25</v>
      </c>
      <c r="AJ82" s="1365"/>
      <c r="AK82" s="1366"/>
      <c r="AL82" s="1365">
        <f t="shared" si="11"/>
        <v>-946172.25</v>
      </c>
      <c r="AM82" s="1367"/>
      <c r="AN82" s="1365"/>
      <c r="AO82" s="1368">
        <f t="shared" si="12"/>
        <v>0</v>
      </c>
      <c r="AP82" s="1369"/>
      <c r="AQ82" s="1370">
        <f t="shared" si="5"/>
        <v>-946172.25</v>
      </c>
      <c r="AR82" s="1365"/>
      <c r="AS82" s="1365">
        <f t="shared" si="37"/>
        <v>-946172.25</v>
      </c>
      <c r="AT82" s="1365"/>
      <c r="AU82" s="1365"/>
      <c r="AV82" s="1371">
        <f t="shared" si="13"/>
        <v>-946172.25</v>
      </c>
      <c r="AW82" s="1365"/>
      <c r="AX82" s="1365"/>
      <c r="AY82" s="1367">
        <f t="shared" si="14"/>
        <v>0</v>
      </c>
      <c r="AZ82" s="1372"/>
      <c r="BA82" s="1373">
        <f t="shared" si="15"/>
        <v>0</v>
      </c>
      <c r="BC82" s="1361" t="str">
        <f t="shared" si="30"/>
        <v/>
      </c>
      <c r="BD82" s="1361" t="str">
        <f t="shared" si="30"/>
        <v>ERB</v>
      </c>
      <c r="BE82" s="1361" t="str">
        <f t="shared" si="30"/>
        <v/>
      </c>
      <c r="BF82" s="1361" t="str">
        <f t="shared" si="30"/>
        <v/>
      </c>
      <c r="BG82" s="1361" t="str">
        <f t="shared" si="7"/>
        <v>NO</v>
      </c>
      <c r="BH82" s="1361" t="str">
        <f t="shared" si="7"/>
        <v>NO</v>
      </c>
      <c r="BI82" s="1361" t="str">
        <f t="shared" si="8"/>
        <v/>
      </c>
      <c r="BK82" s="1361" t="b">
        <f t="shared" si="34"/>
        <v>1</v>
      </c>
      <c r="BL82" s="1361" t="b">
        <f t="shared" si="34"/>
        <v>1</v>
      </c>
      <c r="BM82" s="1361" t="b">
        <f t="shared" si="34"/>
        <v>1</v>
      </c>
      <c r="BN82" s="1361" t="b">
        <f t="shared" si="34"/>
        <v>1</v>
      </c>
      <c r="BO82" s="1361" t="b">
        <f t="shared" si="34"/>
        <v>1</v>
      </c>
      <c r="BP82" s="1361" t="b">
        <f t="shared" si="34"/>
        <v>1</v>
      </c>
      <c r="BQ82" s="1361" t="b">
        <f t="shared" si="34"/>
        <v>1</v>
      </c>
      <c r="BS82" s="1375"/>
    </row>
    <row r="83" spans="1:71" s="1374" customFormat="1" ht="12" customHeight="1">
      <c r="A83" s="1412">
        <v>11500011</v>
      </c>
      <c r="B83" s="1413" t="str">
        <f t="shared" si="0"/>
        <v>11500011</v>
      </c>
      <c r="C83" s="1359" t="s">
        <v>1088</v>
      </c>
      <c r="D83" s="1360" t="str">
        <f t="shared" si="38"/>
        <v>ERB</v>
      </c>
      <c r="E83" s="1360"/>
      <c r="F83" s="1359"/>
      <c r="G83" s="1360"/>
      <c r="H83" s="1361" t="str">
        <f t="shared" si="35"/>
        <v/>
      </c>
      <c r="I83" s="1361" t="str">
        <f t="shared" si="35"/>
        <v>ERB</v>
      </c>
      <c r="J83" s="1361" t="str">
        <f t="shared" si="35"/>
        <v/>
      </c>
      <c r="K83" s="1361" t="str">
        <f t="shared" si="35"/>
        <v/>
      </c>
      <c r="L83" s="1361" t="str">
        <f t="shared" si="24"/>
        <v>NO</v>
      </c>
      <c r="M83" s="1361" t="str">
        <f t="shared" si="24"/>
        <v>NO</v>
      </c>
      <c r="N83" s="1361" t="str">
        <f t="shared" si="33"/>
        <v/>
      </c>
      <c r="O83" s="1362"/>
      <c r="P83" s="1363">
        <v>-302358.01</v>
      </c>
      <c r="Q83" s="1363">
        <v>-302358.01</v>
      </c>
      <c r="R83" s="1363">
        <v>-302358.01</v>
      </c>
      <c r="S83" s="1363">
        <v>-302358.01</v>
      </c>
      <c r="T83" s="1363">
        <v>-302358.01</v>
      </c>
      <c r="U83" s="1363">
        <v>-302358.01</v>
      </c>
      <c r="V83" s="1363">
        <v>-302358.01</v>
      </c>
      <c r="W83" s="1363">
        <v>-302358.01</v>
      </c>
      <c r="X83" s="1363">
        <v>-302358.01</v>
      </c>
      <c r="Y83" s="1363">
        <v>-302358.01</v>
      </c>
      <c r="Z83" s="1363">
        <v>-302358.01</v>
      </c>
      <c r="AA83" s="1363">
        <v>-302358.01</v>
      </c>
      <c r="AB83" s="1363">
        <v>-302358.01</v>
      </c>
      <c r="AC83" s="1363"/>
      <c r="AD83" s="1363"/>
      <c r="AE83" s="1363">
        <f t="shared" ref="AE83:AE148" si="39">(P83+AB83+SUM(Q83:AA83)*2)/24</f>
        <v>-302358.00999999995</v>
      </c>
      <c r="AF83" s="1376">
        <v>21</v>
      </c>
      <c r="AG83" s="1377"/>
      <c r="AH83" s="1365"/>
      <c r="AI83" s="1365">
        <f t="shared" si="36"/>
        <v>-302358.00999999995</v>
      </c>
      <c r="AJ83" s="1365"/>
      <c r="AK83" s="1366"/>
      <c r="AL83" s="1365">
        <f t="shared" si="11"/>
        <v>-302358.00999999995</v>
      </c>
      <c r="AM83" s="1367"/>
      <c r="AN83" s="1365"/>
      <c r="AO83" s="1368">
        <f t="shared" si="12"/>
        <v>0</v>
      </c>
      <c r="AP83" s="1369"/>
      <c r="AQ83" s="1370">
        <f t="shared" ref="AQ83:AQ151" si="40">AB83</f>
        <v>-302358.01</v>
      </c>
      <c r="AR83" s="1365"/>
      <c r="AS83" s="1365">
        <f t="shared" si="37"/>
        <v>-302358.01</v>
      </c>
      <c r="AT83" s="1365"/>
      <c r="AU83" s="1365"/>
      <c r="AV83" s="1371">
        <f t="shared" si="13"/>
        <v>-302358.01</v>
      </c>
      <c r="AW83" s="1365"/>
      <c r="AX83" s="1365"/>
      <c r="AY83" s="1367">
        <f t="shared" si="14"/>
        <v>0</v>
      </c>
      <c r="AZ83" s="1372"/>
      <c r="BA83" s="1373">
        <f t="shared" si="15"/>
        <v>0</v>
      </c>
      <c r="BC83" s="1361" t="str">
        <f t="shared" si="30"/>
        <v/>
      </c>
      <c r="BD83" s="1361" t="str">
        <f t="shared" si="30"/>
        <v>ERB</v>
      </c>
      <c r="BE83" s="1361" t="str">
        <f t="shared" si="30"/>
        <v/>
      </c>
      <c r="BF83" s="1361" t="str">
        <f t="shared" si="30"/>
        <v/>
      </c>
      <c r="BG83" s="1361" t="str">
        <f t="shared" si="7"/>
        <v>NO</v>
      </c>
      <c r="BH83" s="1361" t="str">
        <f t="shared" si="7"/>
        <v>NO</v>
      </c>
      <c r="BI83" s="1361" t="str">
        <f t="shared" si="8"/>
        <v/>
      </c>
      <c r="BK83" s="1361" t="b">
        <f t="shared" si="34"/>
        <v>1</v>
      </c>
      <c r="BL83" s="1361" t="b">
        <f t="shared" si="34"/>
        <v>1</v>
      </c>
      <c r="BM83" s="1361" t="b">
        <f t="shared" si="34"/>
        <v>1</v>
      </c>
      <c r="BN83" s="1361" t="b">
        <f t="shared" si="34"/>
        <v>1</v>
      </c>
      <c r="BO83" s="1361" t="b">
        <f t="shared" si="34"/>
        <v>1</v>
      </c>
      <c r="BP83" s="1361" t="b">
        <f t="shared" si="34"/>
        <v>1</v>
      </c>
      <c r="BQ83" s="1361" t="b">
        <f t="shared" si="34"/>
        <v>1</v>
      </c>
      <c r="BS83" s="1375"/>
    </row>
    <row r="84" spans="1:71" s="1374" customFormat="1" ht="12" customHeight="1">
      <c r="A84" s="1412">
        <v>11500031</v>
      </c>
      <c r="B84" s="1413" t="str">
        <f t="shared" si="0"/>
        <v>11500031</v>
      </c>
      <c r="C84" s="1359" t="s">
        <v>1089</v>
      </c>
      <c r="D84" s="1360" t="str">
        <f t="shared" si="38"/>
        <v>ERB</v>
      </c>
      <c r="E84" s="1360"/>
      <c r="F84" s="1359"/>
      <c r="G84" s="1360"/>
      <c r="H84" s="1361" t="str">
        <f t="shared" si="35"/>
        <v/>
      </c>
      <c r="I84" s="1361" t="str">
        <f t="shared" si="35"/>
        <v>ERB</v>
      </c>
      <c r="J84" s="1361" t="str">
        <f t="shared" si="35"/>
        <v/>
      </c>
      <c r="K84" s="1361" t="str">
        <f t="shared" si="35"/>
        <v/>
      </c>
      <c r="L84" s="1361" t="str">
        <f t="shared" si="24"/>
        <v>NO</v>
      </c>
      <c r="M84" s="1361" t="str">
        <f t="shared" si="24"/>
        <v>NO</v>
      </c>
      <c r="N84" s="1361" t="str">
        <f t="shared" si="33"/>
        <v/>
      </c>
      <c r="O84" s="1362"/>
      <c r="P84" s="1363">
        <v>-67779588.659999996</v>
      </c>
      <c r="Q84" s="1363">
        <v>-68000663.659999996</v>
      </c>
      <c r="R84" s="1363">
        <v>-68221738.659999996</v>
      </c>
      <c r="S84" s="1363">
        <v>-68442813.659999996</v>
      </c>
      <c r="T84" s="1363">
        <v>-68663888.659999996</v>
      </c>
      <c r="U84" s="1363">
        <v>-68884963.659999996</v>
      </c>
      <c r="V84" s="1363">
        <v>-69106038.659999996</v>
      </c>
      <c r="W84" s="1363">
        <v>-69327113.659999996</v>
      </c>
      <c r="X84" s="1363">
        <v>-69548188.659999996</v>
      </c>
      <c r="Y84" s="1363">
        <v>-69769263.659999996</v>
      </c>
      <c r="Z84" s="1363">
        <v>-69990338.659999996</v>
      </c>
      <c r="AA84" s="1363">
        <v>-70211413.659999996</v>
      </c>
      <c r="AB84" s="1363">
        <v>-70432488.659999996</v>
      </c>
      <c r="AC84" s="1363"/>
      <c r="AD84" s="1363"/>
      <c r="AE84" s="1363">
        <f t="shared" si="39"/>
        <v>-69106038.659999982</v>
      </c>
      <c r="AF84" s="1376">
        <v>21</v>
      </c>
      <c r="AG84" s="1377"/>
      <c r="AH84" s="1365"/>
      <c r="AI84" s="1365">
        <f t="shared" si="36"/>
        <v>-69106038.659999982</v>
      </c>
      <c r="AJ84" s="1365"/>
      <c r="AK84" s="1366"/>
      <c r="AL84" s="1365">
        <f t="shared" si="11"/>
        <v>-69106038.659999982</v>
      </c>
      <c r="AM84" s="1367"/>
      <c r="AN84" s="1365"/>
      <c r="AO84" s="1368">
        <f t="shared" si="12"/>
        <v>0</v>
      </c>
      <c r="AP84" s="1369"/>
      <c r="AQ84" s="1370">
        <f t="shared" si="40"/>
        <v>-70432488.659999996</v>
      </c>
      <c r="AR84" s="1365"/>
      <c r="AS84" s="1365">
        <f t="shared" si="37"/>
        <v>-70432488.659999996</v>
      </c>
      <c r="AT84" s="1365"/>
      <c r="AU84" s="1365"/>
      <c r="AV84" s="1371">
        <f t="shared" si="13"/>
        <v>-70432488.659999996</v>
      </c>
      <c r="AW84" s="1365"/>
      <c r="AX84" s="1365"/>
      <c r="AY84" s="1367">
        <f t="shared" si="14"/>
        <v>0</v>
      </c>
      <c r="AZ84" s="1372"/>
      <c r="BA84" s="1373">
        <f t="shared" si="15"/>
        <v>0</v>
      </c>
      <c r="BC84" s="1361" t="str">
        <f t="shared" si="30"/>
        <v/>
      </c>
      <c r="BD84" s="1361" t="str">
        <f t="shared" si="30"/>
        <v>ERB</v>
      </c>
      <c r="BE84" s="1361" t="str">
        <f t="shared" si="30"/>
        <v/>
      </c>
      <c r="BF84" s="1361" t="str">
        <f t="shared" si="30"/>
        <v/>
      </c>
      <c r="BG84" s="1361" t="str">
        <f t="shared" si="7"/>
        <v>NO</v>
      </c>
      <c r="BH84" s="1361" t="str">
        <f t="shared" si="7"/>
        <v>NO</v>
      </c>
      <c r="BI84" s="1361" t="str">
        <f t="shared" si="8"/>
        <v/>
      </c>
      <c r="BK84" s="1361" t="b">
        <f t="shared" si="34"/>
        <v>1</v>
      </c>
      <c r="BL84" s="1361" t="b">
        <f t="shared" si="34"/>
        <v>1</v>
      </c>
      <c r="BM84" s="1361" t="b">
        <f t="shared" si="34"/>
        <v>1</v>
      </c>
      <c r="BN84" s="1361" t="b">
        <f t="shared" si="34"/>
        <v>1</v>
      </c>
      <c r="BO84" s="1361" t="b">
        <f t="shared" si="34"/>
        <v>1</v>
      </c>
      <c r="BP84" s="1361" t="b">
        <f t="shared" si="34"/>
        <v>1</v>
      </c>
      <c r="BQ84" s="1361" t="b">
        <f t="shared" si="34"/>
        <v>1</v>
      </c>
      <c r="BS84" s="1375"/>
    </row>
    <row r="85" spans="1:71" s="1374" customFormat="1" ht="12" customHeight="1">
      <c r="A85" s="1412">
        <v>11500041</v>
      </c>
      <c r="B85" s="1413" t="str">
        <f t="shared" si="0"/>
        <v>11500041</v>
      </c>
      <c r="C85" s="1359" t="s">
        <v>1090</v>
      </c>
      <c r="D85" s="1360" t="str">
        <f t="shared" si="38"/>
        <v>ERB</v>
      </c>
      <c r="E85" s="1360"/>
      <c r="F85" s="1359"/>
      <c r="G85" s="1360"/>
      <c r="H85" s="1361" t="str">
        <f t="shared" si="35"/>
        <v/>
      </c>
      <c r="I85" s="1361" t="str">
        <f t="shared" si="35"/>
        <v>ERB</v>
      </c>
      <c r="J85" s="1361" t="str">
        <f t="shared" si="35"/>
        <v/>
      </c>
      <c r="K85" s="1361" t="str">
        <f t="shared" si="35"/>
        <v/>
      </c>
      <c r="L85" s="1361" t="str">
        <f t="shared" si="24"/>
        <v>NO</v>
      </c>
      <c r="M85" s="1361" t="str">
        <f t="shared" si="24"/>
        <v>NO</v>
      </c>
      <c r="N85" s="1361" t="str">
        <f t="shared" si="33"/>
        <v/>
      </c>
      <c r="O85" s="1362"/>
      <c r="P85" s="1363">
        <v>-48724887.560000002</v>
      </c>
      <c r="Q85" s="1363">
        <v>-49109595.840000004</v>
      </c>
      <c r="R85" s="1363">
        <v>-49494304.119999997</v>
      </c>
      <c r="S85" s="1363">
        <v>-49879012.399999999</v>
      </c>
      <c r="T85" s="1363">
        <v>-50263720.68</v>
      </c>
      <c r="U85" s="1363">
        <v>-50648428.960000001</v>
      </c>
      <c r="V85" s="1363">
        <v>-51033137.240000002</v>
      </c>
      <c r="W85" s="1363">
        <v>-51417845.520000003</v>
      </c>
      <c r="X85" s="1363">
        <v>-51802553.799999997</v>
      </c>
      <c r="Y85" s="1363">
        <v>-52187262.079999998</v>
      </c>
      <c r="Z85" s="1363">
        <v>-52571970.359999999</v>
      </c>
      <c r="AA85" s="1363">
        <v>-52956678.640000001</v>
      </c>
      <c r="AB85" s="1363">
        <v>-53341386.920000002</v>
      </c>
      <c r="AC85" s="1363"/>
      <c r="AD85" s="1363"/>
      <c r="AE85" s="1363">
        <f t="shared" si="39"/>
        <v>-51033137.240000002</v>
      </c>
      <c r="AF85" s="1376" t="s">
        <v>1091</v>
      </c>
      <c r="AG85" s="1377"/>
      <c r="AH85" s="1365"/>
      <c r="AI85" s="1365">
        <f t="shared" si="36"/>
        <v>-51033137.240000002</v>
      </c>
      <c r="AJ85" s="1365"/>
      <c r="AK85" s="1366"/>
      <c r="AL85" s="1365">
        <f t="shared" si="11"/>
        <v>-51033137.240000002</v>
      </c>
      <c r="AM85" s="1367"/>
      <c r="AN85" s="1365"/>
      <c r="AO85" s="1368">
        <f t="shared" si="12"/>
        <v>0</v>
      </c>
      <c r="AP85" s="1369"/>
      <c r="AQ85" s="1370">
        <f t="shared" si="40"/>
        <v>-53341386.920000002</v>
      </c>
      <c r="AR85" s="1365"/>
      <c r="AS85" s="1365">
        <f t="shared" si="37"/>
        <v>-53341386.920000002</v>
      </c>
      <c r="AT85" s="1365"/>
      <c r="AU85" s="1365"/>
      <c r="AV85" s="1371">
        <f t="shared" si="13"/>
        <v>-53341386.920000002</v>
      </c>
      <c r="AW85" s="1365"/>
      <c r="AX85" s="1365"/>
      <c r="AY85" s="1367">
        <f t="shared" si="14"/>
        <v>0</v>
      </c>
      <c r="AZ85" s="1372"/>
      <c r="BA85" s="1373">
        <f t="shared" si="15"/>
        <v>0</v>
      </c>
      <c r="BC85" s="1361" t="str">
        <f t="shared" si="30"/>
        <v/>
      </c>
      <c r="BD85" s="1361" t="str">
        <f t="shared" si="30"/>
        <v>ERB</v>
      </c>
      <c r="BE85" s="1361" t="str">
        <f t="shared" si="30"/>
        <v/>
      </c>
      <c r="BF85" s="1361" t="str">
        <f t="shared" si="30"/>
        <v/>
      </c>
      <c r="BG85" s="1361" t="str">
        <f t="shared" si="7"/>
        <v>NO</v>
      </c>
      <c r="BH85" s="1361" t="str">
        <f t="shared" si="7"/>
        <v>NO</v>
      </c>
      <c r="BI85" s="1361" t="str">
        <f t="shared" si="8"/>
        <v/>
      </c>
      <c r="BK85" s="1361" t="b">
        <f t="shared" si="34"/>
        <v>1</v>
      </c>
      <c r="BL85" s="1361" t="b">
        <f t="shared" si="34"/>
        <v>1</v>
      </c>
      <c r="BM85" s="1361" t="b">
        <f t="shared" si="34"/>
        <v>1</v>
      </c>
      <c r="BN85" s="1361" t="b">
        <f t="shared" si="34"/>
        <v>1</v>
      </c>
      <c r="BO85" s="1361" t="b">
        <f t="shared" si="34"/>
        <v>1</v>
      </c>
      <c r="BP85" s="1361" t="b">
        <f t="shared" si="34"/>
        <v>1</v>
      </c>
      <c r="BQ85" s="1361" t="b">
        <f t="shared" si="34"/>
        <v>1</v>
      </c>
      <c r="BS85" s="1375"/>
    </row>
    <row r="86" spans="1:71" s="1374" customFormat="1" ht="12" customHeight="1">
      <c r="A86" s="1469">
        <v>11500051</v>
      </c>
      <c r="B86" s="1470" t="str">
        <f t="shared" si="0"/>
        <v>11500051</v>
      </c>
      <c r="C86" s="1471" t="s">
        <v>1092</v>
      </c>
      <c r="D86" s="1360" t="str">
        <f t="shared" si="38"/>
        <v>ERB</v>
      </c>
      <c r="E86" s="1360"/>
      <c r="F86" s="1471"/>
      <c r="G86" s="1360"/>
      <c r="H86" s="1361" t="str">
        <f t="shared" si="35"/>
        <v/>
      </c>
      <c r="I86" s="1361" t="str">
        <f t="shared" si="35"/>
        <v>ERB</v>
      </c>
      <c r="J86" s="1361" t="str">
        <f t="shared" si="35"/>
        <v/>
      </c>
      <c r="K86" s="1361" t="str">
        <f t="shared" si="35"/>
        <v/>
      </c>
      <c r="L86" s="1361" t="str">
        <f t="shared" si="24"/>
        <v>NO</v>
      </c>
      <c r="M86" s="1361" t="str">
        <f t="shared" si="24"/>
        <v>NO</v>
      </c>
      <c r="N86" s="1361" t="str">
        <f t="shared" si="33"/>
        <v/>
      </c>
      <c r="O86" s="1362"/>
      <c r="P86" s="1363">
        <v>-16950332.899999999</v>
      </c>
      <c r="Q86" s="1363">
        <v>-16950332.899999999</v>
      </c>
      <c r="R86" s="1363">
        <v>-16950332.899999999</v>
      </c>
      <c r="S86" s="1363">
        <v>-16950332.899999999</v>
      </c>
      <c r="T86" s="1363">
        <v>-16950332.899999999</v>
      </c>
      <c r="U86" s="1363">
        <v>-16950332.899999999</v>
      </c>
      <c r="V86" s="1363">
        <v>-16950332.899999999</v>
      </c>
      <c r="W86" s="1363">
        <v>-16950332.899999999</v>
      </c>
      <c r="X86" s="1363">
        <v>-16950332.899999999</v>
      </c>
      <c r="Y86" s="1363">
        <v>-16950332.899999999</v>
      </c>
      <c r="Z86" s="1363">
        <v>-16950332.899999999</v>
      </c>
      <c r="AA86" s="1363">
        <v>-16950332.899999999</v>
      </c>
      <c r="AB86" s="1363">
        <v>-16950332.899999999</v>
      </c>
      <c r="AC86" s="1363"/>
      <c r="AD86" s="1363"/>
      <c r="AE86" s="1363">
        <f t="shared" si="39"/>
        <v>-16950332.900000002</v>
      </c>
      <c r="AF86" s="1376" t="s">
        <v>1091</v>
      </c>
      <c r="AG86" s="1377"/>
      <c r="AH86" s="1365"/>
      <c r="AI86" s="1365">
        <f t="shared" si="36"/>
        <v>-16950332.900000002</v>
      </c>
      <c r="AJ86" s="1365"/>
      <c r="AK86" s="1366"/>
      <c r="AL86" s="1365">
        <f t="shared" si="11"/>
        <v>-16950332.900000002</v>
      </c>
      <c r="AM86" s="1367"/>
      <c r="AN86" s="1365"/>
      <c r="AO86" s="1368">
        <f t="shared" si="12"/>
        <v>0</v>
      </c>
      <c r="AP86" s="1369"/>
      <c r="AQ86" s="1370">
        <f t="shared" si="40"/>
        <v>-16950332.899999999</v>
      </c>
      <c r="AR86" s="1365"/>
      <c r="AS86" s="1365">
        <f t="shared" si="37"/>
        <v>-16950332.899999999</v>
      </c>
      <c r="AT86" s="1365"/>
      <c r="AU86" s="1365"/>
      <c r="AV86" s="1371">
        <f t="shared" si="13"/>
        <v>-16950332.899999999</v>
      </c>
      <c r="AW86" s="1365"/>
      <c r="AX86" s="1365"/>
      <c r="AY86" s="1367">
        <f t="shared" si="14"/>
        <v>0</v>
      </c>
      <c r="AZ86" s="1372"/>
      <c r="BA86" s="1373">
        <f t="shared" si="15"/>
        <v>0</v>
      </c>
      <c r="BC86" s="1361" t="str">
        <f t="shared" si="30"/>
        <v/>
      </c>
      <c r="BD86" s="1361" t="str">
        <f t="shared" si="30"/>
        <v>ERB</v>
      </c>
      <c r="BE86" s="1361" t="str">
        <f t="shared" si="30"/>
        <v/>
      </c>
      <c r="BF86" s="1361" t="str">
        <f t="shared" si="30"/>
        <v/>
      </c>
      <c r="BG86" s="1361" t="str">
        <f t="shared" si="7"/>
        <v>NO</v>
      </c>
      <c r="BH86" s="1361" t="str">
        <f t="shared" si="7"/>
        <v>NO</v>
      </c>
      <c r="BI86" s="1361" t="str">
        <f t="shared" si="8"/>
        <v/>
      </c>
      <c r="BK86" s="1361" t="b">
        <f t="shared" si="34"/>
        <v>1</v>
      </c>
      <c r="BL86" s="1361" t="b">
        <f t="shared" si="34"/>
        <v>1</v>
      </c>
      <c r="BM86" s="1361" t="b">
        <f t="shared" si="34"/>
        <v>1</v>
      </c>
      <c r="BN86" s="1361" t="b">
        <f t="shared" si="34"/>
        <v>1</v>
      </c>
      <c r="BO86" s="1361" t="b">
        <f t="shared" si="34"/>
        <v>1</v>
      </c>
      <c r="BP86" s="1361" t="b">
        <f t="shared" si="34"/>
        <v>1</v>
      </c>
      <c r="BQ86" s="1361" t="b">
        <f t="shared" si="34"/>
        <v>1</v>
      </c>
      <c r="BS86" s="1375"/>
    </row>
    <row r="87" spans="1:71" s="1374" customFormat="1" ht="12" customHeight="1">
      <c r="A87" s="1469">
        <v>11500061</v>
      </c>
      <c r="B87" s="1470" t="str">
        <f t="shared" si="0"/>
        <v>11500061</v>
      </c>
      <c r="C87" s="1359" t="s">
        <v>1093</v>
      </c>
      <c r="D87" s="1360" t="str">
        <f t="shared" si="38"/>
        <v>ERB</v>
      </c>
      <c r="E87" s="1360"/>
      <c r="F87" s="1359"/>
      <c r="G87" s="1360"/>
      <c r="H87" s="1361" t="str">
        <f t="shared" si="35"/>
        <v/>
      </c>
      <c r="I87" s="1361" t="str">
        <f t="shared" si="35"/>
        <v>ERB</v>
      </c>
      <c r="J87" s="1361" t="str">
        <f t="shared" si="35"/>
        <v/>
      </c>
      <c r="K87" s="1361" t="str">
        <f t="shared" si="35"/>
        <v/>
      </c>
      <c r="L87" s="1361" t="str">
        <f t="shared" si="24"/>
        <v>NO</v>
      </c>
      <c r="M87" s="1361" t="str">
        <f t="shared" si="24"/>
        <v>NO</v>
      </c>
      <c r="N87" s="1361" t="str">
        <f t="shared" si="33"/>
        <v/>
      </c>
      <c r="O87" s="1362"/>
      <c r="P87" s="1363">
        <v>-7584758.8700000001</v>
      </c>
      <c r="Q87" s="1363">
        <v>-7680175.0199999996</v>
      </c>
      <c r="R87" s="1363">
        <v>-7775591.1699999999</v>
      </c>
      <c r="S87" s="1363">
        <v>-7871007.3200000003</v>
      </c>
      <c r="T87" s="1363">
        <v>-7966423.4699999997</v>
      </c>
      <c r="U87" s="1363">
        <v>-8061839.6200000001</v>
      </c>
      <c r="V87" s="1363">
        <v>-8157255.7699999996</v>
      </c>
      <c r="W87" s="1363">
        <v>-8252671.9199999999</v>
      </c>
      <c r="X87" s="1363">
        <v>-8348088.0700000003</v>
      </c>
      <c r="Y87" s="1363">
        <v>-8443504.2200000007</v>
      </c>
      <c r="Z87" s="1363">
        <v>-8538920.3699999992</v>
      </c>
      <c r="AA87" s="1363">
        <v>-8634336.5199999996</v>
      </c>
      <c r="AB87" s="1363">
        <v>-8729752.6699999999</v>
      </c>
      <c r="AC87" s="1363"/>
      <c r="AD87" s="1363"/>
      <c r="AE87" s="1363">
        <f t="shared" si="39"/>
        <v>-8157255.7699999996</v>
      </c>
      <c r="AF87" s="1376" t="s">
        <v>1091</v>
      </c>
      <c r="AG87" s="1377"/>
      <c r="AH87" s="1365"/>
      <c r="AI87" s="1365">
        <f t="shared" si="36"/>
        <v>-8157255.7699999996</v>
      </c>
      <c r="AJ87" s="1365"/>
      <c r="AK87" s="1366"/>
      <c r="AL87" s="1365">
        <f t="shared" si="11"/>
        <v>-8157255.7699999996</v>
      </c>
      <c r="AM87" s="1367"/>
      <c r="AN87" s="1365"/>
      <c r="AO87" s="1368">
        <f t="shared" si="12"/>
        <v>0</v>
      </c>
      <c r="AP87" s="1369"/>
      <c r="AQ87" s="1370">
        <f t="shared" si="40"/>
        <v>-8729752.6699999999</v>
      </c>
      <c r="AR87" s="1365"/>
      <c r="AS87" s="1365">
        <f t="shared" si="37"/>
        <v>-8729752.6699999999</v>
      </c>
      <c r="AT87" s="1365"/>
      <c r="AU87" s="1365"/>
      <c r="AV87" s="1371">
        <f t="shared" si="13"/>
        <v>-8729752.6699999999</v>
      </c>
      <c r="AW87" s="1365"/>
      <c r="AX87" s="1365"/>
      <c r="AY87" s="1367">
        <f t="shared" si="14"/>
        <v>0</v>
      </c>
      <c r="AZ87" s="1372"/>
      <c r="BA87" s="1373">
        <f t="shared" si="15"/>
        <v>0</v>
      </c>
      <c r="BC87" s="1361" t="str">
        <f t="shared" si="30"/>
        <v/>
      </c>
      <c r="BD87" s="1361" t="str">
        <f t="shared" si="30"/>
        <v>ERB</v>
      </c>
      <c r="BE87" s="1361" t="str">
        <f t="shared" si="30"/>
        <v/>
      </c>
      <c r="BF87" s="1361" t="str">
        <f t="shared" si="30"/>
        <v/>
      </c>
      <c r="BG87" s="1361" t="str">
        <f t="shared" si="7"/>
        <v>NO</v>
      </c>
      <c r="BH87" s="1361" t="str">
        <f t="shared" si="7"/>
        <v>NO</v>
      </c>
      <c r="BI87" s="1361" t="str">
        <f t="shared" si="8"/>
        <v/>
      </c>
      <c r="BK87" s="1361" t="b">
        <f t="shared" si="34"/>
        <v>1</v>
      </c>
      <c r="BL87" s="1361" t="b">
        <f t="shared" si="34"/>
        <v>1</v>
      </c>
      <c r="BM87" s="1361" t="b">
        <f t="shared" si="34"/>
        <v>1</v>
      </c>
      <c r="BN87" s="1361" t="b">
        <f t="shared" si="34"/>
        <v>1</v>
      </c>
      <c r="BO87" s="1361" t="b">
        <f t="shared" si="34"/>
        <v>1</v>
      </c>
      <c r="BP87" s="1361" t="b">
        <f t="shared" si="34"/>
        <v>1</v>
      </c>
      <c r="BQ87" s="1361" t="b">
        <f t="shared" si="34"/>
        <v>1</v>
      </c>
      <c r="BS87" s="1375"/>
    </row>
    <row r="88" spans="1:71" s="1374" customFormat="1" ht="12" customHeight="1">
      <c r="A88" s="1472">
        <v>11710002</v>
      </c>
      <c r="B88" s="1473" t="str">
        <f t="shared" ref="B88:B158" si="41">TEXT(A88,"##")</f>
        <v>11710002</v>
      </c>
      <c r="C88" s="1416" t="s">
        <v>1094</v>
      </c>
      <c r="D88" s="1417" t="str">
        <f t="shared" si="38"/>
        <v>GRB</v>
      </c>
      <c r="E88" s="1417"/>
      <c r="F88" s="1434">
        <v>43070</v>
      </c>
      <c r="G88" s="1417"/>
      <c r="H88" s="1419" t="str">
        <f t="shared" si="35"/>
        <v/>
      </c>
      <c r="I88" s="1419" t="str">
        <f t="shared" si="35"/>
        <v/>
      </c>
      <c r="J88" s="1419" t="str">
        <f t="shared" si="35"/>
        <v>GRB</v>
      </c>
      <c r="K88" s="1419" t="str">
        <f t="shared" si="35"/>
        <v/>
      </c>
      <c r="L88" s="1419" t="str">
        <f t="shared" si="24"/>
        <v>NO</v>
      </c>
      <c r="M88" s="1419" t="str">
        <f t="shared" si="24"/>
        <v>NO</v>
      </c>
      <c r="N88" s="1419" t="str">
        <f t="shared" si="33"/>
        <v/>
      </c>
      <c r="O88" s="1420"/>
      <c r="P88" s="1421">
        <v>8654564.4700000007</v>
      </c>
      <c r="Q88" s="1421">
        <v>8654564.4700000007</v>
      </c>
      <c r="R88" s="1421">
        <v>8654564.4700000007</v>
      </c>
      <c r="S88" s="1421">
        <v>8654564.4700000007</v>
      </c>
      <c r="T88" s="1421">
        <v>8654564.4700000007</v>
      </c>
      <c r="U88" s="1421">
        <v>8654564.4700000007</v>
      </c>
      <c r="V88" s="1421">
        <v>8654564.4700000007</v>
      </c>
      <c r="W88" s="1421">
        <v>8654564.4700000007</v>
      </c>
      <c r="X88" s="1421">
        <v>8654564.4700000007</v>
      </c>
      <c r="Y88" s="1421">
        <v>8654564.4700000007</v>
      </c>
      <c r="Z88" s="1421">
        <v>8654564.4700000007</v>
      </c>
      <c r="AA88" s="1421">
        <v>8654564.4700000007</v>
      </c>
      <c r="AB88" s="1421">
        <v>8654564.4700000007</v>
      </c>
      <c r="AC88" s="1421"/>
      <c r="AD88" s="1421"/>
      <c r="AE88" s="1421">
        <f t="shared" si="39"/>
        <v>8654564.4700000007</v>
      </c>
      <c r="AF88" s="1422"/>
      <c r="AG88" s="1423">
        <v>3</v>
      </c>
      <c r="AH88" s="1424"/>
      <c r="AI88" s="1424"/>
      <c r="AJ88" s="1424">
        <f>AE88</f>
        <v>8654564.4700000007</v>
      </c>
      <c r="AK88" s="1425"/>
      <c r="AL88" s="1424">
        <f t="shared" si="11"/>
        <v>8654564.4700000007</v>
      </c>
      <c r="AM88" s="1426"/>
      <c r="AN88" s="1424"/>
      <c r="AO88" s="1427">
        <f t="shared" si="12"/>
        <v>0</v>
      </c>
      <c r="AP88" s="1369"/>
      <c r="AQ88" s="1428">
        <f t="shared" si="40"/>
        <v>8654564.4700000007</v>
      </c>
      <c r="AR88" s="1424"/>
      <c r="AS88" s="1424"/>
      <c r="AT88" s="1424">
        <f>AQ88</f>
        <v>8654564.4700000007</v>
      </c>
      <c r="AU88" s="1424"/>
      <c r="AV88" s="1429">
        <f t="shared" si="13"/>
        <v>8654564.4700000007</v>
      </c>
      <c r="AW88" s="1424"/>
      <c r="AX88" s="1424"/>
      <c r="AY88" s="1426">
        <f t="shared" si="14"/>
        <v>0</v>
      </c>
      <c r="AZ88" s="1372"/>
      <c r="BA88" s="1373">
        <f t="shared" si="15"/>
        <v>0</v>
      </c>
      <c r="BC88" s="1419" t="str">
        <f t="shared" si="30"/>
        <v/>
      </c>
      <c r="BD88" s="1419" t="str">
        <f t="shared" si="30"/>
        <v/>
      </c>
      <c r="BE88" s="1419" t="str">
        <f t="shared" si="30"/>
        <v>GRB</v>
      </c>
      <c r="BF88" s="1419" t="str">
        <f t="shared" si="30"/>
        <v/>
      </c>
      <c r="BG88" s="1419" t="str">
        <f t="shared" ref="BG88:BH158" si="42">IF(VALUE(AW88),"W/C",IF(ISBLANK(AW88),"NO","W/C"))</f>
        <v>NO</v>
      </c>
      <c r="BH88" s="1419" t="str">
        <f t="shared" si="42"/>
        <v>NO</v>
      </c>
      <c r="BI88" s="1419" t="str">
        <f t="shared" ref="BI88:BI159" si="43">IF(OR(CONCATENATE(BG88,BH88)="NOW/C",CONCATENATE(BG88,BH88)="W/CNO"),"W/C","")</f>
        <v/>
      </c>
      <c r="BK88" s="1419" t="b">
        <f t="shared" si="34"/>
        <v>1</v>
      </c>
      <c r="BL88" s="1419" t="b">
        <f t="shared" si="34"/>
        <v>1</v>
      </c>
      <c r="BM88" s="1419" t="b">
        <f t="shared" si="34"/>
        <v>1</v>
      </c>
      <c r="BN88" s="1419" t="b">
        <f t="shared" si="34"/>
        <v>1</v>
      </c>
      <c r="BO88" s="1419" t="b">
        <f t="shared" si="34"/>
        <v>1</v>
      </c>
      <c r="BP88" s="1419" t="b">
        <f t="shared" si="34"/>
        <v>1</v>
      </c>
      <c r="BQ88" s="1419" t="b">
        <f t="shared" si="34"/>
        <v>1</v>
      </c>
      <c r="BS88" s="1375"/>
    </row>
    <row r="89" spans="1:71" s="1374" customFormat="1" ht="12" customHeight="1">
      <c r="A89" s="1412">
        <v>11730002</v>
      </c>
      <c r="B89" s="1413" t="str">
        <f t="shared" si="41"/>
        <v>11730002</v>
      </c>
      <c r="C89" s="1359" t="s">
        <v>1095</v>
      </c>
      <c r="D89" s="1360" t="str">
        <f t="shared" si="38"/>
        <v>GRB</v>
      </c>
      <c r="E89" s="1360"/>
      <c r="F89" s="1359"/>
      <c r="G89" s="1360"/>
      <c r="H89" s="1361" t="str">
        <f t="shared" si="35"/>
        <v/>
      </c>
      <c r="I89" s="1361" t="str">
        <f t="shared" si="35"/>
        <v/>
      </c>
      <c r="J89" s="1361" t="str">
        <f t="shared" si="35"/>
        <v>GRB</v>
      </c>
      <c r="K89" s="1361" t="str">
        <f t="shared" si="35"/>
        <v/>
      </c>
      <c r="L89" s="1361" t="str">
        <f t="shared" si="24"/>
        <v>NO</v>
      </c>
      <c r="M89" s="1361" t="str">
        <f t="shared" si="24"/>
        <v>NO</v>
      </c>
      <c r="N89" s="1361" t="str">
        <f t="shared" si="33"/>
        <v/>
      </c>
      <c r="O89" s="1362"/>
      <c r="P89" s="1363">
        <v>0</v>
      </c>
      <c r="Q89" s="1363">
        <v>0</v>
      </c>
      <c r="R89" s="1363">
        <v>0</v>
      </c>
      <c r="S89" s="1363">
        <v>0</v>
      </c>
      <c r="T89" s="1363">
        <v>0</v>
      </c>
      <c r="U89" s="1363">
        <v>0</v>
      </c>
      <c r="V89" s="1363">
        <v>0</v>
      </c>
      <c r="W89" s="1363">
        <v>0</v>
      </c>
      <c r="X89" s="1363">
        <v>0</v>
      </c>
      <c r="Y89" s="1363">
        <v>0</v>
      </c>
      <c r="Z89" s="1363">
        <v>0</v>
      </c>
      <c r="AA89" s="1363">
        <v>0</v>
      </c>
      <c r="AB89" s="1363">
        <v>0</v>
      </c>
      <c r="AC89" s="1363"/>
      <c r="AD89" s="1363"/>
      <c r="AE89" s="1363">
        <f t="shared" si="39"/>
        <v>0</v>
      </c>
      <c r="AF89" s="1376"/>
      <c r="AG89" s="1377">
        <v>3</v>
      </c>
      <c r="AH89" s="1365"/>
      <c r="AI89" s="1365"/>
      <c r="AJ89" s="1365">
        <f>AE89</f>
        <v>0</v>
      </c>
      <c r="AK89" s="1366"/>
      <c r="AL89" s="1365">
        <f t="shared" si="11"/>
        <v>0</v>
      </c>
      <c r="AM89" s="1367"/>
      <c r="AN89" s="1365"/>
      <c r="AO89" s="1368">
        <f t="shared" si="12"/>
        <v>0</v>
      </c>
      <c r="AP89" s="1369"/>
      <c r="AQ89" s="1370">
        <f t="shared" si="40"/>
        <v>0</v>
      </c>
      <c r="AR89" s="1365"/>
      <c r="AS89" s="1365"/>
      <c r="AT89" s="1365">
        <f>AQ89</f>
        <v>0</v>
      </c>
      <c r="AU89" s="1365"/>
      <c r="AV89" s="1371">
        <f t="shared" si="13"/>
        <v>0</v>
      </c>
      <c r="AW89" s="1365"/>
      <c r="AX89" s="1365"/>
      <c r="AY89" s="1367">
        <f t="shared" si="14"/>
        <v>0</v>
      </c>
      <c r="AZ89" s="1372"/>
      <c r="BA89" s="1373">
        <f t="shared" ref="BA89:BA159" si="44">AQ89-AV89-AY89</f>
        <v>0</v>
      </c>
      <c r="BC89" s="1361" t="str">
        <f t="shared" si="30"/>
        <v/>
      </c>
      <c r="BD89" s="1361" t="str">
        <f t="shared" si="30"/>
        <v/>
      </c>
      <c r="BE89" s="1361" t="str">
        <f t="shared" si="30"/>
        <v>GRB</v>
      </c>
      <c r="BF89" s="1361" t="str">
        <f t="shared" si="30"/>
        <v/>
      </c>
      <c r="BG89" s="1361" t="str">
        <f t="shared" si="42"/>
        <v>NO</v>
      </c>
      <c r="BH89" s="1361" t="str">
        <f t="shared" si="42"/>
        <v>NO</v>
      </c>
      <c r="BI89" s="1361" t="str">
        <f t="shared" si="43"/>
        <v/>
      </c>
      <c r="BK89" s="1361" t="b">
        <f t="shared" si="34"/>
        <v>1</v>
      </c>
      <c r="BL89" s="1361" t="b">
        <f t="shared" si="34"/>
        <v>1</v>
      </c>
      <c r="BM89" s="1361" t="b">
        <f t="shared" si="34"/>
        <v>1</v>
      </c>
      <c r="BN89" s="1361" t="b">
        <f t="shared" si="34"/>
        <v>1</v>
      </c>
      <c r="BO89" s="1361" t="b">
        <f t="shared" si="34"/>
        <v>1</v>
      </c>
      <c r="BP89" s="1361" t="b">
        <f t="shared" si="34"/>
        <v>1</v>
      </c>
      <c r="BQ89" s="1361" t="b">
        <f t="shared" si="34"/>
        <v>1</v>
      </c>
      <c r="BS89" s="1375"/>
    </row>
    <row r="90" spans="1:71" s="1374" customFormat="1" ht="12" customHeight="1">
      <c r="A90" s="1412">
        <v>12100503</v>
      </c>
      <c r="B90" s="1413" t="str">
        <f t="shared" si="41"/>
        <v>12100503</v>
      </c>
      <c r="C90" s="1359" t="s">
        <v>1096</v>
      </c>
      <c r="D90" s="1360" t="str">
        <f t="shared" si="38"/>
        <v>Non-Op</v>
      </c>
      <c r="E90" s="1360"/>
      <c r="F90" s="1359"/>
      <c r="G90" s="1360"/>
      <c r="H90" s="1361" t="str">
        <f t="shared" si="35"/>
        <v/>
      </c>
      <c r="I90" s="1361" t="str">
        <f t="shared" si="35"/>
        <v/>
      </c>
      <c r="J90" s="1361" t="str">
        <f t="shared" si="35"/>
        <v/>
      </c>
      <c r="K90" s="1361" t="str">
        <f t="shared" si="35"/>
        <v>Non-Op</v>
      </c>
      <c r="L90" s="1361" t="str">
        <f t="shared" si="24"/>
        <v>NO</v>
      </c>
      <c r="M90" s="1361" t="str">
        <f t="shared" si="24"/>
        <v>NO</v>
      </c>
      <c r="N90" s="1361" t="str">
        <f t="shared" si="33"/>
        <v/>
      </c>
      <c r="O90" s="1362"/>
      <c r="P90" s="1363">
        <v>363351.4</v>
      </c>
      <c r="Q90" s="1363">
        <v>206136.28</v>
      </c>
      <c r="R90" s="1363">
        <v>423225.57</v>
      </c>
      <c r="S90" s="1363">
        <v>430867.57</v>
      </c>
      <c r="T90" s="1363">
        <v>444047.87</v>
      </c>
      <c r="U90" s="1363">
        <v>452812.65</v>
      </c>
      <c r="V90" s="1363">
        <v>50690.21</v>
      </c>
      <c r="W90" s="1363">
        <v>48367.73</v>
      </c>
      <c r="X90" s="1363">
        <v>-11275139.460000001</v>
      </c>
      <c r="Y90" s="1363">
        <v>-412422.31</v>
      </c>
      <c r="Z90" s="1363">
        <v>13641.95</v>
      </c>
      <c r="AA90" s="1363">
        <v>32077.360000000001</v>
      </c>
      <c r="AB90" s="1363">
        <v>-84800.38</v>
      </c>
      <c r="AC90" s="1363"/>
      <c r="AD90" s="1363"/>
      <c r="AE90" s="1363">
        <f t="shared" si="39"/>
        <v>-787201.58916666696</v>
      </c>
      <c r="AF90" s="1376"/>
      <c r="AG90" s="1377"/>
      <c r="AH90" s="1365"/>
      <c r="AI90" s="1365"/>
      <c r="AJ90" s="1365"/>
      <c r="AK90" s="1366">
        <f t="shared" ref="AK90:AK100" si="45">AE90</f>
        <v>-787201.58916666696</v>
      </c>
      <c r="AL90" s="1365">
        <f t="shared" ref="AL90:AL162" si="46">SUM(AI90:AK90)</f>
        <v>-787201.58916666696</v>
      </c>
      <c r="AM90" s="1367"/>
      <c r="AN90" s="1365"/>
      <c r="AO90" s="1368">
        <f t="shared" ref="AO90:AO162" si="47">AM90+AN90</f>
        <v>0</v>
      </c>
      <c r="AP90" s="1369"/>
      <c r="AQ90" s="1370">
        <f t="shared" si="40"/>
        <v>-84800.38</v>
      </c>
      <c r="AR90" s="1365"/>
      <c r="AS90" s="1365"/>
      <c r="AT90" s="1365"/>
      <c r="AU90" s="1365">
        <f t="shared" ref="AU90:AU100" si="48">AQ90</f>
        <v>-84800.38</v>
      </c>
      <c r="AV90" s="1371">
        <f t="shared" ref="AV90:AV162" si="49">SUM(AS90:AU90)</f>
        <v>-84800.38</v>
      </c>
      <c r="AW90" s="1365"/>
      <c r="AX90" s="1365"/>
      <c r="AY90" s="1367">
        <f t="shared" ref="AY90:AY162" si="50">AW90+AX90</f>
        <v>0</v>
      </c>
      <c r="AZ90" s="1372">
        <v>121</v>
      </c>
      <c r="BA90" s="1373">
        <f t="shared" si="44"/>
        <v>0</v>
      </c>
      <c r="BC90" s="1361" t="str">
        <f t="shared" si="30"/>
        <v/>
      </c>
      <c r="BD90" s="1361" t="str">
        <f t="shared" si="30"/>
        <v/>
      </c>
      <c r="BE90" s="1361" t="str">
        <f t="shared" si="30"/>
        <v/>
      </c>
      <c r="BF90" s="1361" t="str">
        <f t="shared" si="30"/>
        <v>Non-Op</v>
      </c>
      <c r="BG90" s="1361" t="str">
        <f t="shared" si="42"/>
        <v>NO</v>
      </c>
      <c r="BH90" s="1361" t="str">
        <f t="shared" si="42"/>
        <v>NO</v>
      </c>
      <c r="BI90" s="1361" t="str">
        <f t="shared" si="43"/>
        <v/>
      </c>
      <c r="BK90" s="1361" t="b">
        <f t="shared" si="34"/>
        <v>1</v>
      </c>
      <c r="BL90" s="1361" t="b">
        <f t="shared" si="34"/>
        <v>1</v>
      </c>
      <c r="BM90" s="1361" t="b">
        <f t="shared" si="34"/>
        <v>1</v>
      </c>
      <c r="BN90" s="1361" t="b">
        <f t="shared" si="34"/>
        <v>1</v>
      </c>
      <c r="BO90" s="1361" t="b">
        <f t="shared" si="34"/>
        <v>1</v>
      </c>
      <c r="BP90" s="1361" t="b">
        <f t="shared" si="34"/>
        <v>1</v>
      </c>
      <c r="BQ90" s="1361" t="b">
        <f t="shared" si="34"/>
        <v>1</v>
      </c>
      <c r="BS90" s="1375"/>
    </row>
    <row r="91" spans="1:71" s="1374" customFormat="1" ht="12" customHeight="1">
      <c r="A91" s="1412">
        <v>12100513</v>
      </c>
      <c r="B91" s="1413" t="str">
        <f t="shared" si="41"/>
        <v>12100513</v>
      </c>
      <c r="C91" s="1359" t="s">
        <v>1096</v>
      </c>
      <c r="D91" s="1360" t="str">
        <f t="shared" si="38"/>
        <v>Non-Op</v>
      </c>
      <c r="E91" s="1360"/>
      <c r="F91" s="1359"/>
      <c r="G91" s="1360"/>
      <c r="H91" s="1361" t="str">
        <f t="shared" si="35"/>
        <v/>
      </c>
      <c r="I91" s="1361" t="str">
        <f t="shared" si="35"/>
        <v/>
      </c>
      <c r="J91" s="1361" t="str">
        <f t="shared" si="35"/>
        <v/>
      </c>
      <c r="K91" s="1361" t="str">
        <f t="shared" si="35"/>
        <v>Non-Op</v>
      </c>
      <c r="L91" s="1361" t="str">
        <f t="shared" si="24"/>
        <v>NO</v>
      </c>
      <c r="M91" s="1361" t="str">
        <f t="shared" si="24"/>
        <v>NO</v>
      </c>
      <c r="N91" s="1361" t="str">
        <f t="shared" si="33"/>
        <v/>
      </c>
      <c r="O91" s="1362"/>
      <c r="P91" s="1363">
        <v>2932604.74</v>
      </c>
      <c r="Q91" s="1363">
        <v>2932604.74</v>
      </c>
      <c r="R91" s="1363">
        <v>2932604.74</v>
      </c>
      <c r="S91" s="1363">
        <v>2932604.74</v>
      </c>
      <c r="T91" s="1363">
        <v>2932604.74</v>
      </c>
      <c r="U91" s="1363">
        <v>2932604.74</v>
      </c>
      <c r="V91" s="1363">
        <v>2932494.74</v>
      </c>
      <c r="W91" s="1363">
        <v>2932494.74</v>
      </c>
      <c r="X91" s="1363">
        <v>2874254.98</v>
      </c>
      <c r="Y91" s="1363">
        <v>2874274.3</v>
      </c>
      <c r="Z91" s="1363">
        <v>2607328.54</v>
      </c>
      <c r="AA91" s="1363">
        <v>2607328.54</v>
      </c>
      <c r="AB91" s="1363">
        <v>2607328.54</v>
      </c>
      <c r="AC91" s="1363"/>
      <c r="AD91" s="1363"/>
      <c r="AE91" s="1363">
        <f t="shared" si="39"/>
        <v>2855097.1816666666</v>
      </c>
      <c r="AF91" s="1376"/>
      <c r="AG91" s="1377"/>
      <c r="AH91" s="1365"/>
      <c r="AI91" s="1365"/>
      <c r="AJ91" s="1365"/>
      <c r="AK91" s="1366">
        <f t="shared" si="45"/>
        <v>2855097.1816666666</v>
      </c>
      <c r="AL91" s="1365">
        <f t="shared" si="46"/>
        <v>2855097.1816666666</v>
      </c>
      <c r="AM91" s="1367"/>
      <c r="AN91" s="1365"/>
      <c r="AO91" s="1368">
        <f t="shared" si="47"/>
        <v>0</v>
      </c>
      <c r="AP91" s="1369"/>
      <c r="AQ91" s="1370">
        <f t="shared" si="40"/>
        <v>2607328.54</v>
      </c>
      <c r="AR91" s="1365"/>
      <c r="AS91" s="1365"/>
      <c r="AT91" s="1365"/>
      <c r="AU91" s="1365">
        <f t="shared" si="48"/>
        <v>2607328.54</v>
      </c>
      <c r="AV91" s="1371">
        <f t="shared" si="49"/>
        <v>2607328.54</v>
      </c>
      <c r="AW91" s="1365"/>
      <c r="AX91" s="1365"/>
      <c r="AY91" s="1367">
        <f t="shared" si="50"/>
        <v>0</v>
      </c>
      <c r="AZ91" s="1372">
        <v>121</v>
      </c>
      <c r="BA91" s="1373">
        <f t="shared" si="44"/>
        <v>0</v>
      </c>
      <c r="BC91" s="1361" t="str">
        <f t="shared" si="30"/>
        <v/>
      </c>
      <c r="BD91" s="1361" t="str">
        <f t="shared" si="30"/>
        <v/>
      </c>
      <c r="BE91" s="1361" t="str">
        <f t="shared" si="30"/>
        <v/>
      </c>
      <c r="BF91" s="1361" t="str">
        <f t="shared" si="30"/>
        <v>Non-Op</v>
      </c>
      <c r="BG91" s="1361" t="str">
        <f t="shared" si="42"/>
        <v>NO</v>
      </c>
      <c r="BH91" s="1361" t="str">
        <f t="shared" si="42"/>
        <v>NO</v>
      </c>
      <c r="BI91" s="1361" t="str">
        <f t="shared" si="43"/>
        <v/>
      </c>
      <c r="BK91" s="1361" t="b">
        <f t="shared" si="34"/>
        <v>1</v>
      </c>
      <c r="BL91" s="1361" t="b">
        <f t="shared" si="34"/>
        <v>1</v>
      </c>
      <c r="BM91" s="1361" t="b">
        <f t="shared" si="34"/>
        <v>1</v>
      </c>
      <c r="BN91" s="1361" t="b">
        <f t="shared" si="34"/>
        <v>1</v>
      </c>
      <c r="BO91" s="1361" t="b">
        <f t="shared" si="34"/>
        <v>1</v>
      </c>
      <c r="BP91" s="1361" t="b">
        <f t="shared" si="34"/>
        <v>1</v>
      </c>
      <c r="BQ91" s="1361" t="b">
        <f t="shared" si="34"/>
        <v>1</v>
      </c>
      <c r="BS91" s="1375"/>
    </row>
    <row r="92" spans="1:71" s="1374" customFormat="1" ht="12" customHeight="1">
      <c r="A92" s="1357">
        <v>12200503</v>
      </c>
      <c r="B92" s="1358" t="str">
        <f t="shared" si="41"/>
        <v>12200503</v>
      </c>
      <c r="C92" s="1359" t="s">
        <v>1097</v>
      </c>
      <c r="D92" s="1360" t="str">
        <f t="shared" si="38"/>
        <v>Non-Op</v>
      </c>
      <c r="E92" s="1360"/>
      <c r="F92" s="1359"/>
      <c r="G92" s="1360"/>
      <c r="H92" s="1361" t="str">
        <f t="shared" si="35"/>
        <v/>
      </c>
      <c r="I92" s="1361" t="str">
        <f t="shared" si="35"/>
        <v/>
      </c>
      <c r="J92" s="1361" t="str">
        <f t="shared" si="35"/>
        <v/>
      </c>
      <c r="K92" s="1361" t="str">
        <f t="shared" si="35"/>
        <v>Non-Op</v>
      </c>
      <c r="L92" s="1361" t="str">
        <f t="shared" si="24"/>
        <v>NO</v>
      </c>
      <c r="M92" s="1361" t="str">
        <f t="shared" si="24"/>
        <v>NO</v>
      </c>
      <c r="N92" s="1361" t="str">
        <f t="shared" si="33"/>
        <v/>
      </c>
      <c r="O92" s="1362"/>
      <c r="P92" s="1363">
        <v>-20712.88</v>
      </c>
      <c r="Q92" s="1363">
        <v>-20712.88</v>
      </c>
      <c r="R92" s="1363">
        <v>-20712.88</v>
      </c>
      <c r="S92" s="1363">
        <v>-20712.88</v>
      </c>
      <c r="T92" s="1363">
        <v>-20712.88</v>
      </c>
      <c r="U92" s="1363">
        <v>-20712.88</v>
      </c>
      <c r="V92" s="1363">
        <v>-20712.88</v>
      </c>
      <c r="W92" s="1363">
        <v>-20712.88</v>
      </c>
      <c r="X92" s="1363">
        <v>-30061.27</v>
      </c>
      <c r="Y92" s="1363">
        <v>-30057.95</v>
      </c>
      <c r="Z92" s="1363">
        <v>-29417.75</v>
      </c>
      <c r="AA92" s="1363">
        <v>-29417.75</v>
      </c>
      <c r="AB92" s="1363">
        <v>-24653.05</v>
      </c>
      <c r="AC92" s="1363"/>
      <c r="AD92" s="1363"/>
      <c r="AE92" s="1363">
        <f t="shared" si="39"/>
        <v>-23885.653750000001</v>
      </c>
      <c r="AF92" s="1376"/>
      <c r="AG92" s="1377"/>
      <c r="AH92" s="1365"/>
      <c r="AI92" s="1365"/>
      <c r="AJ92" s="1365"/>
      <c r="AK92" s="1366">
        <f t="shared" si="45"/>
        <v>-23885.653750000001</v>
      </c>
      <c r="AL92" s="1365">
        <f t="shared" si="46"/>
        <v>-23885.653750000001</v>
      </c>
      <c r="AM92" s="1367"/>
      <c r="AN92" s="1365"/>
      <c r="AO92" s="1368">
        <f t="shared" si="47"/>
        <v>0</v>
      </c>
      <c r="AP92" s="1369"/>
      <c r="AQ92" s="1370">
        <f t="shared" si="40"/>
        <v>-24653.05</v>
      </c>
      <c r="AR92" s="1365"/>
      <c r="AS92" s="1365"/>
      <c r="AT92" s="1365"/>
      <c r="AU92" s="1365">
        <f t="shared" si="48"/>
        <v>-24653.05</v>
      </c>
      <c r="AV92" s="1371">
        <f t="shared" si="49"/>
        <v>-24653.05</v>
      </c>
      <c r="AW92" s="1365"/>
      <c r="AX92" s="1365"/>
      <c r="AY92" s="1367">
        <f t="shared" si="50"/>
        <v>0</v>
      </c>
      <c r="AZ92" s="1372">
        <v>121</v>
      </c>
      <c r="BA92" s="1373">
        <f t="shared" si="44"/>
        <v>0</v>
      </c>
      <c r="BC92" s="1361" t="str">
        <f t="shared" si="30"/>
        <v/>
      </c>
      <c r="BD92" s="1361" t="str">
        <f t="shared" si="30"/>
        <v/>
      </c>
      <c r="BE92" s="1361" t="str">
        <f t="shared" si="30"/>
        <v/>
      </c>
      <c r="BF92" s="1361" t="str">
        <f t="shared" si="30"/>
        <v>Non-Op</v>
      </c>
      <c r="BG92" s="1361" t="str">
        <f t="shared" si="42"/>
        <v>NO</v>
      </c>
      <c r="BH92" s="1361" t="str">
        <f t="shared" si="42"/>
        <v>NO</v>
      </c>
      <c r="BI92" s="1361" t="str">
        <f t="shared" si="43"/>
        <v/>
      </c>
      <c r="BK92" s="1361" t="b">
        <f t="shared" si="34"/>
        <v>1</v>
      </c>
      <c r="BL92" s="1361" t="b">
        <f t="shared" si="34"/>
        <v>1</v>
      </c>
      <c r="BM92" s="1361" t="b">
        <f t="shared" si="34"/>
        <v>1</v>
      </c>
      <c r="BN92" s="1361" t="b">
        <f t="shared" si="34"/>
        <v>1</v>
      </c>
      <c r="BO92" s="1361" t="b">
        <f t="shared" si="34"/>
        <v>1</v>
      </c>
      <c r="BP92" s="1361" t="b">
        <f t="shared" si="34"/>
        <v>1</v>
      </c>
      <c r="BQ92" s="1361" t="b">
        <f t="shared" si="34"/>
        <v>1</v>
      </c>
      <c r="BS92" s="1375"/>
    </row>
    <row r="93" spans="1:71" s="1374" customFormat="1" ht="12" customHeight="1">
      <c r="A93" s="1412">
        <v>12310000</v>
      </c>
      <c r="B93" s="1413" t="str">
        <f t="shared" si="41"/>
        <v>12310000</v>
      </c>
      <c r="C93" s="1359" t="s">
        <v>1098</v>
      </c>
      <c r="D93" s="1360" t="str">
        <f t="shared" si="38"/>
        <v>Non-Op</v>
      </c>
      <c r="E93" s="1360"/>
      <c r="F93" s="1359"/>
      <c r="G93" s="1360"/>
      <c r="H93" s="1361" t="str">
        <f t="shared" si="35"/>
        <v/>
      </c>
      <c r="I93" s="1361" t="str">
        <f t="shared" si="35"/>
        <v/>
      </c>
      <c r="J93" s="1361" t="str">
        <f t="shared" si="35"/>
        <v/>
      </c>
      <c r="K93" s="1361" t="str">
        <f t="shared" si="35"/>
        <v>Non-Op</v>
      </c>
      <c r="L93" s="1361" t="str">
        <f t="shared" si="24"/>
        <v>NO</v>
      </c>
      <c r="M93" s="1361" t="str">
        <f t="shared" si="24"/>
        <v>NO</v>
      </c>
      <c r="N93" s="1361" t="str">
        <f t="shared" si="33"/>
        <v/>
      </c>
      <c r="O93" s="1362"/>
      <c r="P93" s="1363">
        <v>26468992</v>
      </c>
      <c r="Q93" s="1363">
        <v>26968992</v>
      </c>
      <c r="R93" s="1363">
        <v>26968992</v>
      </c>
      <c r="S93" s="1363">
        <v>26832131</v>
      </c>
      <c r="T93" s="1363">
        <v>26832131</v>
      </c>
      <c r="U93" s="1363">
        <v>27082131</v>
      </c>
      <c r="V93" s="1363">
        <v>26955155</v>
      </c>
      <c r="W93" s="1363">
        <v>26955155</v>
      </c>
      <c r="X93" s="1363">
        <v>26955155</v>
      </c>
      <c r="Y93" s="1363">
        <v>27177415.449999999</v>
      </c>
      <c r="Z93" s="1363">
        <v>27177415.449999999</v>
      </c>
      <c r="AA93" s="1363">
        <v>27177415.449999999</v>
      </c>
      <c r="AB93" s="1363">
        <v>27517587.41</v>
      </c>
      <c r="AC93" s="1363"/>
      <c r="AD93" s="1363"/>
      <c r="AE93" s="1363">
        <f t="shared" si="39"/>
        <v>27006281.504583329</v>
      </c>
      <c r="AF93" s="1376"/>
      <c r="AG93" s="1377"/>
      <c r="AH93" s="1365"/>
      <c r="AI93" s="1365"/>
      <c r="AJ93" s="1365"/>
      <c r="AK93" s="1366">
        <f t="shared" si="45"/>
        <v>27006281.504583329</v>
      </c>
      <c r="AL93" s="1365">
        <f t="shared" si="46"/>
        <v>27006281.504583329</v>
      </c>
      <c r="AM93" s="1367"/>
      <c r="AN93" s="1365"/>
      <c r="AO93" s="1368">
        <f t="shared" si="47"/>
        <v>0</v>
      </c>
      <c r="AP93" s="1369"/>
      <c r="AQ93" s="1370">
        <f t="shared" si="40"/>
        <v>27517587.41</v>
      </c>
      <c r="AR93" s="1365"/>
      <c r="AS93" s="1365"/>
      <c r="AT93" s="1365"/>
      <c r="AU93" s="1365">
        <f t="shared" si="48"/>
        <v>27517587.41</v>
      </c>
      <c r="AV93" s="1371">
        <f t="shared" si="49"/>
        <v>27517587.41</v>
      </c>
      <c r="AW93" s="1365"/>
      <c r="AX93" s="1365"/>
      <c r="AY93" s="1367">
        <f t="shared" si="50"/>
        <v>0</v>
      </c>
      <c r="AZ93" s="1372" t="s">
        <v>1099</v>
      </c>
      <c r="BA93" s="1373">
        <f t="shared" si="44"/>
        <v>0</v>
      </c>
      <c r="BC93" s="1361" t="str">
        <f t="shared" si="30"/>
        <v/>
      </c>
      <c r="BD93" s="1361" t="str">
        <f t="shared" si="30"/>
        <v/>
      </c>
      <c r="BE93" s="1361" t="str">
        <f t="shared" si="30"/>
        <v/>
      </c>
      <c r="BF93" s="1361" t="str">
        <f t="shared" si="30"/>
        <v>Non-Op</v>
      </c>
      <c r="BG93" s="1361" t="str">
        <f t="shared" si="42"/>
        <v>NO</v>
      </c>
      <c r="BH93" s="1361" t="str">
        <f t="shared" si="42"/>
        <v>NO</v>
      </c>
      <c r="BI93" s="1361" t="str">
        <f t="shared" si="43"/>
        <v/>
      </c>
      <c r="BK93" s="1361" t="b">
        <f t="shared" si="34"/>
        <v>1</v>
      </c>
      <c r="BL93" s="1361" t="b">
        <f t="shared" si="34"/>
        <v>1</v>
      </c>
      <c r="BM93" s="1361" t="b">
        <f t="shared" si="34"/>
        <v>1</v>
      </c>
      <c r="BN93" s="1361" t="b">
        <f t="shared" si="34"/>
        <v>1</v>
      </c>
      <c r="BO93" s="1361" t="b">
        <f t="shared" si="34"/>
        <v>1</v>
      </c>
      <c r="BP93" s="1361" t="b">
        <f t="shared" si="34"/>
        <v>1</v>
      </c>
      <c r="BQ93" s="1361" t="b">
        <f t="shared" si="34"/>
        <v>1</v>
      </c>
      <c r="BS93" s="1474"/>
    </row>
    <row r="94" spans="1:71" s="1374" customFormat="1" ht="12" customHeight="1">
      <c r="A94" s="1412">
        <v>12400043</v>
      </c>
      <c r="B94" s="1413" t="str">
        <f t="shared" si="41"/>
        <v>12400043</v>
      </c>
      <c r="C94" s="1359" t="s">
        <v>1100</v>
      </c>
      <c r="D94" s="1360" t="str">
        <f t="shared" si="38"/>
        <v>Non-Op</v>
      </c>
      <c r="E94" s="1360"/>
      <c r="F94" s="1359"/>
      <c r="G94" s="1360"/>
      <c r="H94" s="1361" t="str">
        <f t="shared" si="35"/>
        <v/>
      </c>
      <c r="I94" s="1361" t="str">
        <f t="shared" si="35"/>
        <v/>
      </c>
      <c r="J94" s="1361" t="str">
        <f t="shared" si="35"/>
        <v/>
      </c>
      <c r="K94" s="1361" t="str">
        <f t="shared" si="35"/>
        <v>Non-Op</v>
      </c>
      <c r="L94" s="1361" t="str">
        <f t="shared" si="24"/>
        <v>NO</v>
      </c>
      <c r="M94" s="1361" t="str">
        <f t="shared" si="24"/>
        <v>NO</v>
      </c>
      <c r="N94" s="1361" t="str">
        <f t="shared" si="33"/>
        <v/>
      </c>
      <c r="O94" s="1362"/>
      <c r="P94" s="1363">
        <v>49433448.020000003</v>
      </c>
      <c r="Q94" s="1363">
        <v>49433448.020000003</v>
      </c>
      <c r="R94" s="1363">
        <v>49433448.020000003</v>
      </c>
      <c r="S94" s="1363">
        <v>49593990.859999999</v>
      </c>
      <c r="T94" s="1363">
        <v>49593990.859999999</v>
      </c>
      <c r="U94" s="1363">
        <v>49593990.859999999</v>
      </c>
      <c r="V94" s="1363">
        <v>49976245.950000003</v>
      </c>
      <c r="W94" s="1363">
        <v>49976245.950000003</v>
      </c>
      <c r="X94" s="1363">
        <v>49976245.950000003</v>
      </c>
      <c r="Y94" s="1363">
        <v>50119675.490000002</v>
      </c>
      <c r="Z94" s="1363">
        <v>50119675.490000002</v>
      </c>
      <c r="AA94" s="1363">
        <v>50119675.490000002</v>
      </c>
      <c r="AB94" s="1363">
        <v>51166099.560000002</v>
      </c>
      <c r="AC94" s="1363"/>
      <c r="AD94" s="1363"/>
      <c r="AE94" s="1363">
        <f t="shared" si="39"/>
        <v>49853033.894166656</v>
      </c>
      <c r="AF94" s="1376"/>
      <c r="AG94" s="1377"/>
      <c r="AH94" s="1365"/>
      <c r="AI94" s="1365"/>
      <c r="AJ94" s="1365"/>
      <c r="AK94" s="1366">
        <f t="shared" si="45"/>
        <v>49853033.894166656</v>
      </c>
      <c r="AL94" s="1365">
        <f t="shared" si="46"/>
        <v>49853033.894166656</v>
      </c>
      <c r="AM94" s="1367"/>
      <c r="AN94" s="1365"/>
      <c r="AO94" s="1368">
        <f t="shared" si="47"/>
        <v>0</v>
      </c>
      <c r="AP94" s="1369"/>
      <c r="AQ94" s="1370">
        <f t="shared" si="40"/>
        <v>51166099.560000002</v>
      </c>
      <c r="AR94" s="1365"/>
      <c r="AS94" s="1365"/>
      <c r="AT94" s="1365"/>
      <c r="AU94" s="1365">
        <f t="shared" si="48"/>
        <v>51166099.560000002</v>
      </c>
      <c r="AV94" s="1371">
        <f t="shared" si="49"/>
        <v>51166099.560000002</v>
      </c>
      <c r="AW94" s="1365"/>
      <c r="AX94" s="1365"/>
      <c r="AY94" s="1367">
        <f t="shared" si="50"/>
        <v>0</v>
      </c>
      <c r="AZ94" s="1372" t="s">
        <v>1101</v>
      </c>
      <c r="BA94" s="1373">
        <f t="shared" si="44"/>
        <v>0</v>
      </c>
      <c r="BC94" s="1361" t="str">
        <f t="shared" si="30"/>
        <v/>
      </c>
      <c r="BD94" s="1361" t="str">
        <f t="shared" si="30"/>
        <v/>
      </c>
      <c r="BE94" s="1361" t="str">
        <f t="shared" si="30"/>
        <v/>
      </c>
      <c r="BF94" s="1361" t="str">
        <f t="shared" si="30"/>
        <v>Non-Op</v>
      </c>
      <c r="BG94" s="1361" t="str">
        <f t="shared" si="42"/>
        <v>NO</v>
      </c>
      <c r="BH94" s="1361" t="str">
        <f t="shared" si="42"/>
        <v>NO</v>
      </c>
      <c r="BI94" s="1361" t="str">
        <f t="shared" si="43"/>
        <v/>
      </c>
      <c r="BK94" s="1361" t="b">
        <f t="shared" si="34"/>
        <v>1</v>
      </c>
      <c r="BL94" s="1361" t="b">
        <f t="shared" si="34"/>
        <v>1</v>
      </c>
      <c r="BM94" s="1361" t="b">
        <f t="shared" si="34"/>
        <v>1</v>
      </c>
      <c r="BN94" s="1361" t="b">
        <f t="shared" si="34"/>
        <v>1</v>
      </c>
      <c r="BO94" s="1361" t="b">
        <f t="shared" si="34"/>
        <v>1</v>
      </c>
      <c r="BP94" s="1361" t="b">
        <f t="shared" si="34"/>
        <v>1</v>
      </c>
      <c r="BQ94" s="1361" t="b">
        <f t="shared" si="34"/>
        <v>1</v>
      </c>
      <c r="BS94" s="1474"/>
    </row>
    <row r="95" spans="1:71" s="1374" customFormat="1" ht="12" customHeight="1">
      <c r="A95" s="1435" t="s">
        <v>1102</v>
      </c>
      <c r="B95" s="1451" t="str">
        <f t="shared" si="41"/>
        <v>12400261</v>
      </c>
      <c r="C95" s="1395" t="s">
        <v>1103</v>
      </c>
      <c r="D95" s="1396" t="str">
        <f t="shared" si="38"/>
        <v>Non-Op</v>
      </c>
      <c r="E95" s="1396"/>
      <c r="F95" s="1475">
        <v>43739</v>
      </c>
      <c r="G95" s="1396"/>
      <c r="H95" s="1398" t="str">
        <f t="shared" si="35"/>
        <v/>
      </c>
      <c r="I95" s="1398" t="str">
        <f t="shared" si="35"/>
        <v/>
      </c>
      <c r="J95" s="1398" t="str">
        <f t="shared" si="35"/>
        <v/>
      </c>
      <c r="K95" s="1398" t="str">
        <f t="shared" si="35"/>
        <v>Non-Op</v>
      </c>
      <c r="L95" s="1398" t="str">
        <f t="shared" si="24"/>
        <v>NO</v>
      </c>
      <c r="M95" s="1398" t="str">
        <f t="shared" si="24"/>
        <v>NO</v>
      </c>
      <c r="N95" s="1398" t="str">
        <f t="shared" si="33"/>
        <v/>
      </c>
      <c r="O95" s="1399"/>
      <c r="P95" s="1400"/>
      <c r="Q95" s="1400"/>
      <c r="R95" s="1400"/>
      <c r="S95" s="1400"/>
      <c r="T95" s="1400">
        <v>527530.63</v>
      </c>
      <c r="U95" s="1400">
        <v>527530.63</v>
      </c>
      <c r="V95" s="1400">
        <v>527530.63</v>
      </c>
      <c r="W95" s="1400">
        <v>527530.63</v>
      </c>
      <c r="X95" s="1400">
        <v>527530.63</v>
      </c>
      <c r="Y95" s="1400">
        <v>527530.63</v>
      </c>
      <c r="Z95" s="1400">
        <v>527530.63</v>
      </c>
      <c r="AA95" s="1400">
        <v>527530.63</v>
      </c>
      <c r="AB95" s="1400">
        <v>527530.63</v>
      </c>
      <c r="AC95" s="1400"/>
      <c r="AD95" s="1400"/>
      <c r="AE95" s="1400">
        <f t="shared" si="39"/>
        <v>373667.52958333335</v>
      </c>
      <c r="AF95" s="1401"/>
      <c r="AG95" s="1402"/>
      <c r="AH95" s="1403"/>
      <c r="AI95" s="1403"/>
      <c r="AJ95" s="1403"/>
      <c r="AK95" s="1404">
        <f t="shared" si="45"/>
        <v>373667.52958333335</v>
      </c>
      <c r="AL95" s="1403">
        <f>SUM(AI95:AK95)</f>
        <v>373667.52958333335</v>
      </c>
      <c r="AM95" s="1405"/>
      <c r="AN95" s="1403"/>
      <c r="AO95" s="1406">
        <f t="shared" si="47"/>
        <v>0</v>
      </c>
      <c r="AP95" s="1369"/>
      <c r="AQ95" s="1407">
        <f t="shared" si="40"/>
        <v>527530.63</v>
      </c>
      <c r="AR95" s="1403"/>
      <c r="AS95" s="1403"/>
      <c r="AT95" s="1403"/>
      <c r="AU95" s="1403">
        <f t="shared" si="48"/>
        <v>527530.63</v>
      </c>
      <c r="AV95" s="1408">
        <f t="shared" si="49"/>
        <v>527530.63</v>
      </c>
      <c r="AW95" s="1403"/>
      <c r="AX95" s="1403"/>
      <c r="AY95" s="1405">
        <f t="shared" si="50"/>
        <v>0</v>
      </c>
      <c r="AZ95" s="1372" t="s">
        <v>1001</v>
      </c>
      <c r="BA95" s="1373"/>
      <c r="BC95" s="1361"/>
      <c r="BD95" s="1361"/>
      <c r="BE95" s="1361"/>
      <c r="BF95" s="1361"/>
      <c r="BG95" s="1361"/>
      <c r="BH95" s="1361"/>
      <c r="BI95" s="1361"/>
      <c r="BK95" s="1361"/>
      <c r="BL95" s="1361"/>
      <c r="BM95" s="1361"/>
      <c r="BN95" s="1361"/>
      <c r="BO95" s="1361"/>
      <c r="BP95" s="1361"/>
      <c r="BQ95" s="1361"/>
      <c r="BS95" s="1474"/>
    </row>
    <row r="96" spans="1:71" s="1374" customFormat="1" ht="12" customHeight="1">
      <c r="A96" s="1412">
        <v>12400503</v>
      </c>
      <c r="B96" s="1413" t="str">
        <f t="shared" si="41"/>
        <v>12400503</v>
      </c>
      <c r="C96" s="1359" t="s">
        <v>1104</v>
      </c>
      <c r="D96" s="1360" t="str">
        <f t="shared" si="38"/>
        <v>Non-Op</v>
      </c>
      <c r="E96" s="1360"/>
      <c r="F96" s="1359"/>
      <c r="G96" s="1360"/>
      <c r="H96" s="1361" t="str">
        <f t="shared" si="35"/>
        <v/>
      </c>
      <c r="I96" s="1361" t="str">
        <f t="shared" si="35"/>
        <v/>
      </c>
      <c r="J96" s="1361" t="str">
        <f t="shared" si="35"/>
        <v/>
      </c>
      <c r="K96" s="1361" t="str">
        <f t="shared" si="35"/>
        <v>Non-Op</v>
      </c>
      <c r="L96" s="1361" t="str">
        <f t="shared" si="24"/>
        <v>NO</v>
      </c>
      <c r="M96" s="1361" t="str">
        <f t="shared" si="24"/>
        <v>NO</v>
      </c>
      <c r="N96" s="1361" t="str">
        <f t="shared" si="33"/>
        <v/>
      </c>
      <c r="O96" s="1362"/>
      <c r="P96" s="1363">
        <v>136011.26999999999</v>
      </c>
      <c r="Q96" s="1363">
        <v>132701.4</v>
      </c>
      <c r="R96" s="1363">
        <v>126362.94</v>
      </c>
      <c r="S96" s="1363">
        <v>122293.44</v>
      </c>
      <c r="T96" s="1363">
        <v>118072.26</v>
      </c>
      <c r="U96" s="1363">
        <v>113849.18</v>
      </c>
      <c r="V96" s="1363">
        <v>110355.85</v>
      </c>
      <c r="W96" s="1363">
        <v>105355.69</v>
      </c>
      <c r="X96" s="1363">
        <v>99541.53</v>
      </c>
      <c r="Y96" s="1363">
        <v>96053.02</v>
      </c>
      <c r="Z96" s="1363">
        <v>92662.1</v>
      </c>
      <c r="AA96" s="1363">
        <v>89355.19</v>
      </c>
      <c r="AB96" s="1363">
        <v>89355.19</v>
      </c>
      <c r="AC96" s="1363"/>
      <c r="AD96" s="1363"/>
      <c r="AE96" s="1363">
        <f t="shared" si="39"/>
        <v>109940.48583333334</v>
      </c>
      <c r="AF96" s="1376"/>
      <c r="AG96" s="1377"/>
      <c r="AH96" s="1365"/>
      <c r="AI96" s="1365"/>
      <c r="AJ96" s="1365"/>
      <c r="AK96" s="1366">
        <f t="shared" si="45"/>
        <v>109940.48583333334</v>
      </c>
      <c r="AL96" s="1365">
        <f t="shared" si="46"/>
        <v>109940.48583333334</v>
      </c>
      <c r="AM96" s="1367"/>
      <c r="AN96" s="1365"/>
      <c r="AO96" s="1368">
        <f t="shared" si="47"/>
        <v>0</v>
      </c>
      <c r="AP96" s="1369"/>
      <c r="AQ96" s="1370">
        <f t="shared" si="40"/>
        <v>89355.19</v>
      </c>
      <c r="AR96" s="1365"/>
      <c r="AS96" s="1365"/>
      <c r="AT96" s="1365"/>
      <c r="AU96" s="1365">
        <f t="shared" si="48"/>
        <v>89355.19</v>
      </c>
      <c r="AV96" s="1371">
        <f t="shared" si="49"/>
        <v>89355.19</v>
      </c>
      <c r="AW96" s="1365"/>
      <c r="AX96" s="1365"/>
      <c r="AY96" s="1367">
        <f t="shared" si="50"/>
        <v>0</v>
      </c>
      <c r="AZ96" s="1372" t="s">
        <v>1001</v>
      </c>
      <c r="BA96" s="1373">
        <f t="shared" si="44"/>
        <v>0</v>
      </c>
      <c r="BC96" s="1361" t="str">
        <f t="shared" si="30"/>
        <v/>
      </c>
      <c r="BD96" s="1361" t="str">
        <f t="shared" si="30"/>
        <v/>
      </c>
      <c r="BE96" s="1361" t="str">
        <f t="shared" si="30"/>
        <v/>
      </c>
      <c r="BF96" s="1361" t="str">
        <f t="shared" si="30"/>
        <v>Non-Op</v>
      </c>
      <c r="BG96" s="1361" t="str">
        <f t="shared" si="42"/>
        <v>NO</v>
      </c>
      <c r="BH96" s="1361" t="str">
        <f t="shared" si="42"/>
        <v>NO</v>
      </c>
      <c r="BI96" s="1361" t="str">
        <f t="shared" si="43"/>
        <v/>
      </c>
      <c r="BK96" s="1361" t="b">
        <f t="shared" si="34"/>
        <v>1</v>
      </c>
      <c r="BL96" s="1361" t="b">
        <f t="shared" si="34"/>
        <v>1</v>
      </c>
      <c r="BM96" s="1361" t="b">
        <f t="shared" si="34"/>
        <v>1</v>
      </c>
      <c r="BN96" s="1361" t="b">
        <f t="shared" si="34"/>
        <v>1</v>
      </c>
      <c r="BO96" s="1361" t="b">
        <f t="shared" si="34"/>
        <v>1</v>
      </c>
      <c r="BP96" s="1361" t="b">
        <f t="shared" si="34"/>
        <v>1</v>
      </c>
      <c r="BQ96" s="1361" t="b">
        <f t="shared" si="34"/>
        <v>1</v>
      </c>
      <c r="BS96" s="1474"/>
    </row>
    <row r="97" spans="1:71" s="1374" customFormat="1" ht="12" customHeight="1">
      <c r="A97" s="1412">
        <v>12400542</v>
      </c>
      <c r="B97" s="1413" t="str">
        <f t="shared" si="41"/>
        <v>12400542</v>
      </c>
      <c r="C97" s="1359" t="s">
        <v>1105</v>
      </c>
      <c r="D97" s="1360" t="str">
        <f t="shared" si="38"/>
        <v>Non-Op</v>
      </c>
      <c r="E97" s="1360"/>
      <c r="F97" s="1359"/>
      <c r="G97" s="1360"/>
      <c r="H97" s="1361" t="str">
        <f t="shared" si="35"/>
        <v/>
      </c>
      <c r="I97" s="1361" t="str">
        <f t="shared" si="35"/>
        <v/>
      </c>
      <c r="J97" s="1361" t="str">
        <f t="shared" si="35"/>
        <v/>
      </c>
      <c r="K97" s="1361" t="str">
        <f t="shared" si="35"/>
        <v>Non-Op</v>
      </c>
      <c r="L97" s="1361" t="str">
        <f t="shared" si="24"/>
        <v>NO</v>
      </c>
      <c r="M97" s="1361" t="str">
        <f t="shared" si="24"/>
        <v>NO</v>
      </c>
      <c r="N97" s="1361" t="str">
        <f t="shared" si="33"/>
        <v/>
      </c>
      <c r="O97" s="1362"/>
      <c r="P97" s="1363">
        <v>-4514250</v>
      </c>
      <c r="Q97" s="1363">
        <v>-4514250</v>
      </c>
      <c r="R97" s="1363">
        <v>-4514250</v>
      </c>
      <c r="S97" s="1363">
        <v>-4514250</v>
      </c>
      <c r="T97" s="1363">
        <v>-3611400</v>
      </c>
      <c r="U97" s="1363">
        <v>-3611400</v>
      </c>
      <c r="V97" s="1363">
        <v>-3611400</v>
      </c>
      <c r="W97" s="1363">
        <v>-3611400</v>
      </c>
      <c r="X97" s="1363">
        <v>-3611400</v>
      </c>
      <c r="Y97" s="1363">
        <v>-3611400</v>
      </c>
      <c r="Z97" s="1363">
        <v>-3611400</v>
      </c>
      <c r="AA97" s="1363">
        <v>-3611400</v>
      </c>
      <c r="AB97" s="1363">
        <v>-3611400</v>
      </c>
      <c r="AC97" s="1363"/>
      <c r="AD97" s="1363"/>
      <c r="AE97" s="1363">
        <f t="shared" si="39"/>
        <v>-3874731.25</v>
      </c>
      <c r="AF97" s="1376"/>
      <c r="AG97" s="1377"/>
      <c r="AH97" s="1365"/>
      <c r="AI97" s="1365"/>
      <c r="AJ97" s="1365"/>
      <c r="AK97" s="1366">
        <f t="shared" si="45"/>
        <v>-3874731.25</v>
      </c>
      <c r="AL97" s="1365">
        <f t="shared" si="46"/>
        <v>-3874731.25</v>
      </c>
      <c r="AM97" s="1367"/>
      <c r="AN97" s="1365"/>
      <c r="AO97" s="1368">
        <f t="shared" si="47"/>
        <v>0</v>
      </c>
      <c r="AP97" s="1369"/>
      <c r="AQ97" s="1370">
        <f t="shared" si="40"/>
        <v>-3611400</v>
      </c>
      <c r="AR97" s="1365"/>
      <c r="AS97" s="1365"/>
      <c r="AT97" s="1365"/>
      <c r="AU97" s="1365">
        <f t="shared" si="48"/>
        <v>-3611400</v>
      </c>
      <c r="AV97" s="1371">
        <f t="shared" si="49"/>
        <v>-3611400</v>
      </c>
      <c r="AW97" s="1365"/>
      <c r="AX97" s="1365"/>
      <c r="AY97" s="1367">
        <f t="shared" si="50"/>
        <v>0</v>
      </c>
      <c r="AZ97" s="1372" t="s">
        <v>1106</v>
      </c>
      <c r="BA97" s="1373">
        <f t="shared" si="44"/>
        <v>0</v>
      </c>
      <c r="BC97" s="1361" t="str">
        <f t="shared" si="30"/>
        <v/>
      </c>
      <c r="BD97" s="1361" t="str">
        <f t="shared" si="30"/>
        <v/>
      </c>
      <c r="BE97" s="1361" t="str">
        <f t="shared" si="30"/>
        <v/>
      </c>
      <c r="BF97" s="1361" t="str">
        <f t="shared" si="30"/>
        <v>Non-Op</v>
      </c>
      <c r="BG97" s="1361" t="str">
        <f t="shared" si="42"/>
        <v>NO</v>
      </c>
      <c r="BH97" s="1361" t="str">
        <f t="shared" si="42"/>
        <v>NO</v>
      </c>
      <c r="BI97" s="1361" t="str">
        <f t="shared" si="43"/>
        <v/>
      </c>
      <c r="BK97" s="1361" t="b">
        <f t="shared" si="34"/>
        <v>1</v>
      </c>
      <c r="BL97" s="1361" t="b">
        <f t="shared" si="34"/>
        <v>1</v>
      </c>
      <c r="BM97" s="1361" t="b">
        <f t="shared" si="34"/>
        <v>1</v>
      </c>
      <c r="BN97" s="1361" t="b">
        <f t="shared" si="34"/>
        <v>1</v>
      </c>
      <c r="BO97" s="1361" t="b">
        <f t="shared" si="34"/>
        <v>1</v>
      </c>
      <c r="BP97" s="1361" t="b">
        <f t="shared" si="34"/>
        <v>1</v>
      </c>
      <c r="BQ97" s="1361" t="b">
        <f t="shared" si="34"/>
        <v>1</v>
      </c>
      <c r="BS97" s="1474"/>
    </row>
    <row r="98" spans="1:71" s="1374" customFormat="1" ht="12" customHeight="1">
      <c r="A98" s="1412">
        <v>12400552</v>
      </c>
      <c r="B98" s="1413" t="str">
        <f t="shared" si="41"/>
        <v>12400552</v>
      </c>
      <c r="C98" s="1359" t="s">
        <v>1107</v>
      </c>
      <c r="D98" s="1360" t="str">
        <f t="shared" si="38"/>
        <v>Non-Op</v>
      </c>
      <c r="E98" s="1360"/>
      <c r="F98" s="1359"/>
      <c r="G98" s="1360"/>
      <c r="H98" s="1361" t="str">
        <f t="shared" si="35"/>
        <v/>
      </c>
      <c r="I98" s="1361" t="str">
        <f t="shared" si="35"/>
        <v/>
      </c>
      <c r="J98" s="1361" t="str">
        <f t="shared" si="35"/>
        <v/>
      </c>
      <c r="K98" s="1361" t="str">
        <f t="shared" si="35"/>
        <v>Non-Op</v>
      </c>
      <c r="L98" s="1361" t="str">
        <f t="shared" si="24"/>
        <v>NO</v>
      </c>
      <c r="M98" s="1361" t="str">
        <f t="shared" si="24"/>
        <v>NO</v>
      </c>
      <c r="N98" s="1361" t="str">
        <f t="shared" si="33"/>
        <v/>
      </c>
      <c r="O98" s="1362"/>
      <c r="P98" s="1363">
        <v>4514250</v>
      </c>
      <c r="Q98" s="1363">
        <v>4514250</v>
      </c>
      <c r="R98" s="1363">
        <v>4514250</v>
      </c>
      <c r="S98" s="1363">
        <v>4514250</v>
      </c>
      <c r="T98" s="1363">
        <v>3611400</v>
      </c>
      <c r="U98" s="1363">
        <v>3611400</v>
      </c>
      <c r="V98" s="1363">
        <v>3611400</v>
      </c>
      <c r="W98" s="1363">
        <v>3611400</v>
      </c>
      <c r="X98" s="1363">
        <v>3611400</v>
      </c>
      <c r="Y98" s="1363">
        <v>3611400</v>
      </c>
      <c r="Z98" s="1363">
        <v>3611400</v>
      </c>
      <c r="AA98" s="1363">
        <v>3611400</v>
      </c>
      <c r="AB98" s="1363">
        <v>3611400</v>
      </c>
      <c r="AC98" s="1363"/>
      <c r="AD98" s="1363"/>
      <c r="AE98" s="1363">
        <f t="shared" si="39"/>
        <v>3874731.25</v>
      </c>
      <c r="AF98" s="1376"/>
      <c r="AG98" s="1377"/>
      <c r="AH98" s="1365"/>
      <c r="AI98" s="1365"/>
      <c r="AJ98" s="1365"/>
      <c r="AK98" s="1366">
        <f t="shared" si="45"/>
        <v>3874731.25</v>
      </c>
      <c r="AL98" s="1365">
        <f t="shared" si="46"/>
        <v>3874731.25</v>
      </c>
      <c r="AM98" s="1367"/>
      <c r="AN98" s="1365"/>
      <c r="AO98" s="1368">
        <f t="shared" si="47"/>
        <v>0</v>
      </c>
      <c r="AP98" s="1369"/>
      <c r="AQ98" s="1370">
        <f t="shared" si="40"/>
        <v>3611400</v>
      </c>
      <c r="AR98" s="1365"/>
      <c r="AS98" s="1365"/>
      <c r="AT98" s="1365"/>
      <c r="AU98" s="1365">
        <f t="shared" si="48"/>
        <v>3611400</v>
      </c>
      <c r="AV98" s="1371">
        <f t="shared" si="49"/>
        <v>3611400</v>
      </c>
      <c r="AW98" s="1365"/>
      <c r="AX98" s="1365"/>
      <c r="AY98" s="1367">
        <f t="shared" si="50"/>
        <v>0</v>
      </c>
      <c r="AZ98" s="1372" t="s">
        <v>1106</v>
      </c>
      <c r="BA98" s="1373">
        <f t="shared" si="44"/>
        <v>0</v>
      </c>
      <c r="BC98" s="1361" t="str">
        <f t="shared" si="30"/>
        <v/>
      </c>
      <c r="BD98" s="1361" t="str">
        <f t="shared" si="30"/>
        <v/>
      </c>
      <c r="BE98" s="1361" t="str">
        <f t="shared" si="30"/>
        <v/>
      </c>
      <c r="BF98" s="1361" t="str">
        <f t="shared" si="30"/>
        <v>Non-Op</v>
      </c>
      <c r="BG98" s="1361" t="str">
        <f t="shared" si="42"/>
        <v>NO</v>
      </c>
      <c r="BH98" s="1361" t="str">
        <f t="shared" si="42"/>
        <v>NO</v>
      </c>
      <c r="BI98" s="1361" t="str">
        <f t="shared" si="43"/>
        <v/>
      </c>
      <c r="BK98" s="1361" t="b">
        <f t="shared" si="34"/>
        <v>1</v>
      </c>
      <c r="BL98" s="1361" t="b">
        <f t="shared" si="34"/>
        <v>1</v>
      </c>
      <c r="BM98" s="1361" t="b">
        <f t="shared" si="34"/>
        <v>1</v>
      </c>
      <c r="BN98" s="1361" t="b">
        <f t="shared" si="34"/>
        <v>1</v>
      </c>
      <c r="BO98" s="1361" t="b">
        <f t="shared" si="34"/>
        <v>1</v>
      </c>
      <c r="BP98" s="1361" t="b">
        <f t="shared" si="34"/>
        <v>1</v>
      </c>
      <c r="BQ98" s="1361" t="b">
        <f t="shared" si="34"/>
        <v>1</v>
      </c>
      <c r="BS98" s="1474"/>
    </row>
    <row r="99" spans="1:71" s="1374" customFormat="1" ht="12" customHeight="1">
      <c r="A99" s="1412">
        <v>12400553</v>
      </c>
      <c r="B99" s="1413" t="str">
        <f t="shared" si="41"/>
        <v>12400553</v>
      </c>
      <c r="C99" s="1359" t="s">
        <v>1108</v>
      </c>
      <c r="D99" s="1360" t="str">
        <f t="shared" si="38"/>
        <v>Non-Op</v>
      </c>
      <c r="E99" s="1360"/>
      <c r="F99" s="1359"/>
      <c r="G99" s="1360"/>
      <c r="H99" s="1361" t="str">
        <f t="shared" si="35"/>
        <v/>
      </c>
      <c r="I99" s="1361" t="str">
        <f t="shared" si="35"/>
        <v/>
      </c>
      <c r="J99" s="1361" t="str">
        <f t="shared" si="35"/>
        <v/>
      </c>
      <c r="K99" s="1361" t="str">
        <f t="shared" si="35"/>
        <v>Non-Op</v>
      </c>
      <c r="L99" s="1361" t="str">
        <f t="shared" si="24"/>
        <v>NO</v>
      </c>
      <c r="M99" s="1361" t="str">
        <f t="shared" si="24"/>
        <v>NO</v>
      </c>
      <c r="N99" s="1361" t="str">
        <f t="shared" si="33"/>
        <v/>
      </c>
      <c r="O99" s="1362"/>
      <c r="P99" s="1363">
        <v>919565.02</v>
      </c>
      <c r="Q99" s="1363">
        <v>919565.02</v>
      </c>
      <c r="R99" s="1363">
        <v>893078.78</v>
      </c>
      <c r="S99" s="1363">
        <v>1407213.53</v>
      </c>
      <c r="T99" s="1363">
        <v>866184.12</v>
      </c>
      <c r="U99" s="1363">
        <v>852581.64</v>
      </c>
      <c r="V99" s="1363">
        <v>838874.66</v>
      </c>
      <c r="W99" s="1363">
        <v>825062.36</v>
      </c>
      <c r="X99" s="1363">
        <v>811143.93</v>
      </c>
      <c r="Y99" s="1363">
        <v>811143.93</v>
      </c>
      <c r="Z99" s="1363">
        <v>807545.33</v>
      </c>
      <c r="AA99" s="1363">
        <v>793303.52</v>
      </c>
      <c r="AB99" s="1363">
        <v>764926.86</v>
      </c>
      <c r="AC99" s="1363"/>
      <c r="AD99" s="1363"/>
      <c r="AE99" s="1363">
        <f t="shared" si="39"/>
        <v>888995.22999999986</v>
      </c>
      <c r="AF99" s="1376"/>
      <c r="AG99" s="1377"/>
      <c r="AH99" s="1365"/>
      <c r="AI99" s="1365"/>
      <c r="AJ99" s="1365"/>
      <c r="AK99" s="1366">
        <f t="shared" si="45"/>
        <v>888995.22999999986</v>
      </c>
      <c r="AL99" s="1365">
        <f t="shared" si="46"/>
        <v>888995.22999999986</v>
      </c>
      <c r="AM99" s="1367"/>
      <c r="AN99" s="1365"/>
      <c r="AO99" s="1368">
        <f t="shared" si="47"/>
        <v>0</v>
      </c>
      <c r="AP99" s="1369"/>
      <c r="AQ99" s="1370">
        <f t="shared" si="40"/>
        <v>764926.86</v>
      </c>
      <c r="AR99" s="1365"/>
      <c r="AS99" s="1365"/>
      <c r="AT99" s="1365"/>
      <c r="AU99" s="1365">
        <f t="shared" si="48"/>
        <v>764926.86</v>
      </c>
      <c r="AV99" s="1371">
        <f t="shared" si="49"/>
        <v>764926.86</v>
      </c>
      <c r="AW99" s="1365"/>
      <c r="AX99" s="1365"/>
      <c r="AY99" s="1367">
        <f t="shared" si="50"/>
        <v>0</v>
      </c>
      <c r="AZ99" s="1372" t="s">
        <v>1001</v>
      </c>
      <c r="BA99" s="1373">
        <f t="shared" si="44"/>
        <v>0</v>
      </c>
      <c r="BC99" s="1361" t="str">
        <f t="shared" si="30"/>
        <v/>
      </c>
      <c r="BD99" s="1361" t="str">
        <f t="shared" si="30"/>
        <v/>
      </c>
      <c r="BE99" s="1361" t="str">
        <f t="shared" si="30"/>
        <v/>
      </c>
      <c r="BF99" s="1361" t="str">
        <f t="shared" si="30"/>
        <v>Non-Op</v>
      </c>
      <c r="BG99" s="1361" t="str">
        <f t="shared" si="42"/>
        <v>NO</v>
      </c>
      <c r="BH99" s="1361" t="str">
        <f t="shared" si="42"/>
        <v>NO</v>
      </c>
      <c r="BI99" s="1361" t="str">
        <f t="shared" si="43"/>
        <v/>
      </c>
      <c r="BK99" s="1361" t="b">
        <f t="shared" si="34"/>
        <v>1</v>
      </c>
      <c r="BL99" s="1361" t="b">
        <f t="shared" si="34"/>
        <v>1</v>
      </c>
      <c r="BM99" s="1361" t="b">
        <f t="shared" si="34"/>
        <v>1</v>
      </c>
      <c r="BN99" s="1361" t="b">
        <f t="shared" si="34"/>
        <v>1</v>
      </c>
      <c r="BO99" s="1361" t="b">
        <f t="shared" si="34"/>
        <v>1</v>
      </c>
      <c r="BP99" s="1361" t="b">
        <f t="shared" si="34"/>
        <v>1</v>
      </c>
      <c r="BQ99" s="1361" t="b">
        <f t="shared" si="34"/>
        <v>1</v>
      </c>
      <c r="BS99" s="1474"/>
    </row>
    <row r="100" spans="1:71" s="1374" customFormat="1" ht="12" customHeight="1">
      <c r="A100" s="1412">
        <v>12400723</v>
      </c>
      <c r="B100" s="1413" t="str">
        <f t="shared" si="41"/>
        <v>12400723</v>
      </c>
      <c r="C100" s="1359" t="s">
        <v>1109</v>
      </c>
      <c r="D100" s="1360" t="str">
        <f t="shared" si="38"/>
        <v>Non-Op</v>
      </c>
      <c r="E100" s="1360"/>
      <c r="F100" s="1359"/>
      <c r="G100" s="1360"/>
      <c r="H100" s="1361" t="str">
        <f t="shared" si="35"/>
        <v/>
      </c>
      <c r="I100" s="1361" t="str">
        <f t="shared" si="35"/>
        <v/>
      </c>
      <c r="J100" s="1361" t="str">
        <f t="shared" si="35"/>
        <v/>
      </c>
      <c r="K100" s="1361" t="str">
        <f t="shared" si="35"/>
        <v>Non-Op</v>
      </c>
      <c r="L100" s="1361" t="str">
        <f t="shared" si="24"/>
        <v>NO</v>
      </c>
      <c r="M100" s="1361" t="str">
        <f t="shared" si="24"/>
        <v>NO</v>
      </c>
      <c r="N100" s="1361" t="str">
        <f t="shared" si="33"/>
        <v/>
      </c>
      <c r="O100" s="1362"/>
      <c r="P100" s="1363">
        <v>0</v>
      </c>
      <c r="Q100" s="1363">
        <v>0</v>
      </c>
      <c r="R100" s="1363">
        <v>0</v>
      </c>
      <c r="S100" s="1363">
        <v>0</v>
      </c>
      <c r="T100" s="1363">
        <v>0</v>
      </c>
      <c r="U100" s="1363">
        <v>0</v>
      </c>
      <c r="V100" s="1363">
        <v>0</v>
      </c>
      <c r="W100" s="1363">
        <v>0</v>
      </c>
      <c r="X100" s="1363">
        <v>0</v>
      </c>
      <c r="Y100" s="1363">
        <v>0</v>
      </c>
      <c r="Z100" s="1363">
        <v>0</v>
      </c>
      <c r="AA100" s="1363">
        <v>0</v>
      </c>
      <c r="AB100" s="1363">
        <v>0</v>
      </c>
      <c r="AC100" s="1363"/>
      <c r="AD100" s="1363"/>
      <c r="AE100" s="1363">
        <f t="shared" si="39"/>
        <v>0</v>
      </c>
      <c r="AF100" s="1376"/>
      <c r="AG100" s="1377"/>
      <c r="AH100" s="1365"/>
      <c r="AI100" s="1365"/>
      <c r="AJ100" s="1365"/>
      <c r="AK100" s="1366">
        <f t="shared" si="45"/>
        <v>0</v>
      </c>
      <c r="AL100" s="1365">
        <f t="shared" si="46"/>
        <v>0</v>
      </c>
      <c r="AM100" s="1367"/>
      <c r="AN100" s="1365"/>
      <c r="AO100" s="1368">
        <f t="shared" si="47"/>
        <v>0</v>
      </c>
      <c r="AP100" s="1369"/>
      <c r="AQ100" s="1370">
        <f t="shared" si="40"/>
        <v>0</v>
      </c>
      <c r="AR100" s="1365"/>
      <c r="AS100" s="1365"/>
      <c r="AT100" s="1365"/>
      <c r="AU100" s="1365">
        <f t="shared" si="48"/>
        <v>0</v>
      </c>
      <c r="AV100" s="1371">
        <f t="shared" si="49"/>
        <v>0</v>
      </c>
      <c r="AW100" s="1365"/>
      <c r="AX100" s="1365"/>
      <c r="AY100" s="1367">
        <f t="shared" si="50"/>
        <v>0</v>
      </c>
      <c r="AZ100" s="1372" t="s">
        <v>1001</v>
      </c>
      <c r="BA100" s="1373">
        <f t="shared" si="44"/>
        <v>0</v>
      </c>
      <c r="BC100" s="1361" t="str">
        <f t="shared" si="30"/>
        <v/>
      </c>
      <c r="BD100" s="1361" t="str">
        <f t="shared" si="30"/>
        <v/>
      </c>
      <c r="BE100" s="1361" t="str">
        <f t="shared" si="30"/>
        <v/>
      </c>
      <c r="BF100" s="1361" t="str">
        <f t="shared" si="30"/>
        <v>Non-Op</v>
      </c>
      <c r="BG100" s="1361" t="str">
        <f t="shared" si="42"/>
        <v>NO</v>
      </c>
      <c r="BH100" s="1361" t="str">
        <f t="shared" si="42"/>
        <v>NO</v>
      </c>
      <c r="BI100" s="1361" t="str">
        <f t="shared" si="43"/>
        <v/>
      </c>
      <c r="BK100" s="1361" t="b">
        <f t="shared" si="34"/>
        <v>1</v>
      </c>
      <c r="BL100" s="1361" t="b">
        <f t="shared" si="34"/>
        <v>1</v>
      </c>
      <c r="BM100" s="1361" t="b">
        <f t="shared" si="34"/>
        <v>1</v>
      </c>
      <c r="BN100" s="1361" t="b">
        <f t="shared" si="34"/>
        <v>1</v>
      </c>
      <c r="BO100" s="1361" t="b">
        <f t="shared" si="34"/>
        <v>1</v>
      </c>
      <c r="BP100" s="1361" t="b">
        <f t="shared" si="34"/>
        <v>1</v>
      </c>
      <c r="BQ100" s="1361" t="b">
        <f t="shared" si="34"/>
        <v>1</v>
      </c>
      <c r="BS100" s="1474"/>
    </row>
    <row r="101" spans="1:71" s="1374" customFormat="1" ht="12" customHeight="1">
      <c r="A101" s="1412">
        <v>12800001</v>
      </c>
      <c r="B101" s="1413" t="str">
        <f t="shared" si="41"/>
        <v>12800001</v>
      </c>
      <c r="C101" s="1359" t="s">
        <v>704</v>
      </c>
      <c r="D101" s="1360" t="str">
        <f t="shared" si="38"/>
        <v>ERB</v>
      </c>
      <c r="E101" s="1360"/>
      <c r="F101" s="1359"/>
      <c r="G101" s="1360"/>
      <c r="H101" s="1361" t="str">
        <f t="shared" si="35"/>
        <v/>
      </c>
      <c r="I101" s="1361" t="str">
        <f t="shared" si="35"/>
        <v>ERB</v>
      </c>
      <c r="J101" s="1361" t="str">
        <f t="shared" si="35"/>
        <v/>
      </c>
      <c r="K101" s="1361" t="str">
        <f t="shared" si="35"/>
        <v/>
      </c>
      <c r="L101" s="1361" t="str">
        <f t="shared" si="24"/>
        <v>NO</v>
      </c>
      <c r="M101" s="1361" t="str">
        <f t="shared" si="24"/>
        <v>NO</v>
      </c>
      <c r="N101" s="1361" t="str">
        <f t="shared" si="33"/>
        <v/>
      </c>
      <c r="O101" s="1362"/>
      <c r="P101" s="1363">
        <v>18500000</v>
      </c>
      <c r="Q101" s="1363">
        <v>18500000</v>
      </c>
      <c r="R101" s="1363">
        <v>18500000</v>
      </c>
      <c r="S101" s="1363">
        <v>18500000</v>
      </c>
      <c r="T101" s="1363">
        <v>18500000</v>
      </c>
      <c r="U101" s="1363">
        <v>18500000</v>
      </c>
      <c r="V101" s="1363">
        <v>18500000</v>
      </c>
      <c r="W101" s="1363">
        <v>18500000</v>
      </c>
      <c r="X101" s="1363">
        <v>18500000</v>
      </c>
      <c r="Y101" s="1363">
        <v>18500000</v>
      </c>
      <c r="Z101" s="1363">
        <v>18500000</v>
      </c>
      <c r="AA101" s="1363">
        <v>18500000</v>
      </c>
      <c r="AB101" s="1363">
        <v>18500000</v>
      </c>
      <c r="AC101" s="1363"/>
      <c r="AD101" s="1363"/>
      <c r="AE101" s="1363">
        <f t="shared" si="39"/>
        <v>18500000</v>
      </c>
      <c r="AF101" s="1376" t="s">
        <v>728</v>
      </c>
      <c r="AG101" s="1377"/>
      <c r="AH101" s="1365"/>
      <c r="AI101" s="1365">
        <f>AE101</f>
        <v>18500000</v>
      </c>
      <c r="AJ101" s="1365"/>
      <c r="AK101" s="1366"/>
      <c r="AL101" s="1365">
        <f t="shared" si="46"/>
        <v>18500000</v>
      </c>
      <c r="AM101" s="1367"/>
      <c r="AN101" s="1365"/>
      <c r="AO101" s="1368">
        <f t="shared" si="47"/>
        <v>0</v>
      </c>
      <c r="AP101" s="1369"/>
      <c r="AQ101" s="1370">
        <f t="shared" si="40"/>
        <v>18500000</v>
      </c>
      <c r="AR101" s="1365"/>
      <c r="AS101" s="1365">
        <f>AQ101</f>
        <v>18500000</v>
      </c>
      <c r="AT101" s="1365"/>
      <c r="AU101" s="1365"/>
      <c r="AV101" s="1371">
        <f t="shared" si="49"/>
        <v>18500000</v>
      </c>
      <c r="AW101" s="1365"/>
      <c r="AX101" s="1365"/>
      <c r="AY101" s="1367">
        <f t="shared" si="50"/>
        <v>0</v>
      </c>
      <c r="AZ101" s="1372"/>
      <c r="BA101" s="1373">
        <f t="shared" si="44"/>
        <v>0</v>
      </c>
      <c r="BC101" s="1361" t="str">
        <f t="shared" si="30"/>
        <v/>
      </c>
      <c r="BD101" s="1361" t="str">
        <f t="shared" si="30"/>
        <v>ERB</v>
      </c>
      <c r="BE101" s="1361" t="str">
        <f t="shared" si="30"/>
        <v/>
      </c>
      <c r="BF101" s="1361" t="str">
        <f t="shared" si="30"/>
        <v/>
      </c>
      <c r="BG101" s="1361" t="str">
        <f t="shared" si="42"/>
        <v>NO</v>
      </c>
      <c r="BH101" s="1361" t="str">
        <f t="shared" si="42"/>
        <v>NO</v>
      </c>
      <c r="BI101" s="1361" t="str">
        <f t="shared" si="43"/>
        <v/>
      </c>
      <c r="BK101" s="1361" t="b">
        <f t="shared" si="34"/>
        <v>1</v>
      </c>
      <c r="BL101" s="1361" t="b">
        <f t="shared" si="34"/>
        <v>1</v>
      </c>
      <c r="BM101" s="1361" t="b">
        <f t="shared" si="34"/>
        <v>1</v>
      </c>
      <c r="BN101" s="1361" t="b">
        <f t="shared" si="34"/>
        <v>1</v>
      </c>
      <c r="BO101" s="1361" t="b">
        <f t="shared" si="34"/>
        <v>1</v>
      </c>
      <c r="BP101" s="1361" t="b">
        <f t="shared" si="34"/>
        <v>1</v>
      </c>
      <c r="BQ101" s="1361" t="b">
        <f t="shared" si="34"/>
        <v>1</v>
      </c>
      <c r="BS101" s="1474"/>
    </row>
    <row r="102" spans="1:71" s="1374" customFormat="1" ht="12" customHeight="1">
      <c r="A102" s="1412">
        <v>12800011</v>
      </c>
      <c r="B102" s="1413" t="str">
        <f t="shared" si="41"/>
        <v>12800011</v>
      </c>
      <c r="C102" s="1359" t="s">
        <v>1110</v>
      </c>
      <c r="D102" s="1360" t="str">
        <f t="shared" si="38"/>
        <v>Non-Op</v>
      </c>
      <c r="E102" s="1360"/>
      <c r="F102" s="1359"/>
      <c r="G102" s="1360"/>
      <c r="H102" s="1361" t="str">
        <f t="shared" si="35"/>
        <v/>
      </c>
      <c r="I102" s="1361" t="str">
        <f t="shared" si="35"/>
        <v/>
      </c>
      <c r="J102" s="1361" t="str">
        <f t="shared" si="35"/>
        <v/>
      </c>
      <c r="K102" s="1361" t="str">
        <f t="shared" si="35"/>
        <v>Non-Op</v>
      </c>
      <c r="L102" s="1361" t="str">
        <f t="shared" si="24"/>
        <v>NO</v>
      </c>
      <c r="M102" s="1361" t="str">
        <f t="shared" si="24"/>
        <v>NO</v>
      </c>
      <c r="N102" s="1361" t="str">
        <f t="shared" si="33"/>
        <v/>
      </c>
      <c r="O102" s="1362"/>
      <c r="P102" s="1363">
        <v>1682291.86</v>
      </c>
      <c r="Q102" s="1363">
        <v>1683506.35</v>
      </c>
      <c r="R102" s="1363">
        <v>1684682.46</v>
      </c>
      <c r="S102" s="1363">
        <v>1685898.68</v>
      </c>
      <c r="T102" s="1363">
        <v>1686827.07</v>
      </c>
      <c r="U102" s="1363">
        <v>1687589.56</v>
      </c>
      <c r="V102" s="1363">
        <v>1688091.21</v>
      </c>
      <c r="W102" s="1363">
        <v>1688403.37</v>
      </c>
      <c r="X102" s="1363">
        <v>1688690.14</v>
      </c>
      <c r="Y102" s="1363">
        <v>1688976.18</v>
      </c>
      <c r="Z102" s="1363">
        <v>1689243.81</v>
      </c>
      <c r="AA102" s="1363">
        <v>1689360.56</v>
      </c>
      <c r="AB102" s="1363">
        <v>1689374.4</v>
      </c>
      <c r="AC102" s="1363"/>
      <c r="AD102" s="1363"/>
      <c r="AE102" s="1363">
        <f t="shared" si="39"/>
        <v>1687258.5433333332</v>
      </c>
      <c r="AF102" s="1476" t="s">
        <v>158</v>
      </c>
      <c r="AG102" s="1477"/>
      <c r="AH102" s="1365"/>
      <c r="AI102" s="1365"/>
      <c r="AJ102" s="1365"/>
      <c r="AK102" s="1366">
        <f>AE102</f>
        <v>1687258.5433333332</v>
      </c>
      <c r="AL102" s="1365">
        <f t="shared" si="46"/>
        <v>1687258.5433333332</v>
      </c>
      <c r="AM102" s="1367"/>
      <c r="AN102" s="1365"/>
      <c r="AO102" s="1368">
        <f t="shared" si="47"/>
        <v>0</v>
      </c>
      <c r="AP102" s="1369"/>
      <c r="AQ102" s="1370">
        <f t="shared" si="40"/>
        <v>1689374.4</v>
      </c>
      <c r="AR102" s="1365"/>
      <c r="AS102" s="1365"/>
      <c r="AT102" s="1365"/>
      <c r="AU102" s="1365">
        <f>AQ102</f>
        <v>1689374.4</v>
      </c>
      <c r="AV102" s="1371">
        <f t="shared" si="49"/>
        <v>1689374.4</v>
      </c>
      <c r="AW102" s="1365"/>
      <c r="AX102" s="1365"/>
      <c r="AY102" s="1367">
        <f t="shared" si="50"/>
        <v>0</v>
      </c>
      <c r="AZ102" s="1372" t="s">
        <v>1050</v>
      </c>
      <c r="BA102" s="1373">
        <f t="shared" si="44"/>
        <v>0</v>
      </c>
      <c r="BC102" s="1361" t="str">
        <f t="shared" si="30"/>
        <v/>
      </c>
      <c r="BD102" s="1361" t="str">
        <f t="shared" si="30"/>
        <v/>
      </c>
      <c r="BE102" s="1361" t="str">
        <f t="shared" si="30"/>
        <v/>
      </c>
      <c r="BF102" s="1361" t="str">
        <f t="shared" si="30"/>
        <v>Non-Op</v>
      </c>
      <c r="BG102" s="1361" t="str">
        <f t="shared" si="42"/>
        <v>NO</v>
      </c>
      <c r="BH102" s="1361" t="str">
        <f t="shared" si="42"/>
        <v>NO</v>
      </c>
      <c r="BI102" s="1361" t="str">
        <f t="shared" si="43"/>
        <v/>
      </c>
      <c r="BK102" s="1361" t="b">
        <f t="shared" si="34"/>
        <v>1</v>
      </c>
      <c r="BL102" s="1361" t="b">
        <f t="shared" si="34"/>
        <v>1</v>
      </c>
      <c r="BM102" s="1361" t="b">
        <f t="shared" si="34"/>
        <v>1</v>
      </c>
      <c r="BN102" s="1361" t="b">
        <f t="shared" si="34"/>
        <v>1</v>
      </c>
      <c r="BO102" s="1361" t="b">
        <f t="shared" si="34"/>
        <v>1</v>
      </c>
      <c r="BP102" s="1361" t="b">
        <f t="shared" si="34"/>
        <v>1</v>
      </c>
      <c r="BQ102" s="1361" t="b">
        <f t="shared" si="34"/>
        <v>1</v>
      </c>
      <c r="BS102" s="1474"/>
    </row>
    <row r="103" spans="1:71" s="1374" customFormat="1" ht="12" customHeight="1">
      <c r="A103" s="1435" t="s">
        <v>1111</v>
      </c>
      <c r="B103" s="1451" t="str">
        <f t="shared" si="41"/>
        <v>13100423</v>
      </c>
      <c r="C103" s="1395" t="s">
        <v>1112</v>
      </c>
      <c r="D103" s="1396" t="str">
        <f t="shared" si="38"/>
        <v>W/C</v>
      </c>
      <c r="E103" s="1396"/>
      <c r="F103" s="1475">
        <v>43586</v>
      </c>
      <c r="G103" s="1396"/>
      <c r="H103" s="1398" t="str">
        <f t="shared" si="35"/>
        <v/>
      </c>
      <c r="I103" s="1398" t="str">
        <f t="shared" si="35"/>
        <v/>
      </c>
      <c r="J103" s="1398" t="str">
        <f t="shared" si="35"/>
        <v/>
      </c>
      <c r="K103" s="1398" t="str">
        <f t="shared" si="35"/>
        <v/>
      </c>
      <c r="L103" s="1398" t="str">
        <f t="shared" si="24"/>
        <v>W/C</v>
      </c>
      <c r="M103" s="1398" t="str">
        <f t="shared" si="24"/>
        <v>NO</v>
      </c>
      <c r="N103" s="1398" t="str">
        <f t="shared" si="33"/>
        <v>W/C</v>
      </c>
      <c r="O103" s="1399"/>
      <c r="P103" s="1400">
        <v>54458.63</v>
      </c>
      <c r="Q103" s="1400">
        <v>18379.96</v>
      </c>
      <c r="R103" s="1400">
        <v>13295.13</v>
      </c>
      <c r="S103" s="1400">
        <v>-2528.87</v>
      </c>
      <c r="T103" s="1400">
        <v>49396.62</v>
      </c>
      <c r="U103" s="1400">
        <v>6254.68</v>
      </c>
      <c r="V103" s="1400">
        <v>23827.5</v>
      </c>
      <c r="W103" s="1400">
        <v>40236.300000000003</v>
      </c>
      <c r="X103" s="1400">
        <v>24650.04</v>
      </c>
      <c r="Y103" s="1400">
        <v>5525.26</v>
      </c>
      <c r="Z103" s="1400">
        <v>5404.55</v>
      </c>
      <c r="AA103" s="1400">
        <v>0</v>
      </c>
      <c r="AB103" s="1400">
        <v>0</v>
      </c>
      <c r="AC103" s="1400"/>
      <c r="AD103" s="1400"/>
      <c r="AE103" s="1400">
        <f t="shared" si="39"/>
        <v>17639.207083333335</v>
      </c>
      <c r="AF103" s="1478"/>
      <c r="AG103" s="1479"/>
      <c r="AH103" s="1403"/>
      <c r="AI103" s="1403"/>
      <c r="AJ103" s="1403"/>
      <c r="AK103" s="1404"/>
      <c r="AL103" s="1403">
        <f t="shared" si="46"/>
        <v>0</v>
      </c>
      <c r="AM103" s="1405">
        <f t="shared" ref="AM103:AM124" si="51">AE103</f>
        <v>17639.207083333335</v>
      </c>
      <c r="AN103" s="1403"/>
      <c r="AO103" s="1406">
        <f t="shared" si="47"/>
        <v>17639.207083333335</v>
      </c>
      <c r="AP103" s="1369"/>
      <c r="AQ103" s="1407">
        <f t="shared" si="40"/>
        <v>0</v>
      </c>
      <c r="AR103" s="1403"/>
      <c r="AS103" s="1403"/>
      <c r="AT103" s="1403"/>
      <c r="AU103" s="1403"/>
      <c r="AV103" s="1408">
        <f t="shared" si="49"/>
        <v>0</v>
      </c>
      <c r="AW103" s="1403">
        <f>AQ103</f>
        <v>0</v>
      </c>
      <c r="AX103" s="1403"/>
      <c r="AY103" s="1405">
        <f t="shared" si="50"/>
        <v>0</v>
      </c>
      <c r="AZ103" s="1372"/>
      <c r="BA103" s="1373"/>
      <c r="BC103" s="1361"/>
      <c r="BD103" s="1361"/>
      <c r="BE103" s="1361"/>
      <c r="BF103" s="1361"/>
      <c r="BG103" s="1361"/>
      <c r="BH103" s="1361"/>
      <c r="BI103" s="1361"/>
      <c r="BK103" s="1361"/>
      <c r="BL103" s="1361"/>
      <c r="BM103" s="1361"/>
      <c r="BN103" s="1361"/>
      <c r="BO103" s="1361"/>
      <c r="BP103" s="1361"/>
      <c r="BQ103" s="1361"/>
      <c r="BS103" s="1474"/>
    </row>
    <row r="104" spans="1:71" s="1374" customFormat="1" ht="12" customHeight="1">
      <c r="A104" s="1412">
        <v>13100543</v>
      </c>
      <c r="B104" s="1413" t="str">
        <f t="shared" si="41"/>
        <v>13100543</v>
      </c>
      <c r="C104" s="1359" t="s">
        <v>1113</v>
      </c>
      <c r="D104" s="1360" t="str">
        <f t="shared" si="38"/>
        <v>W/C</v>
      </c>
      <c r="E104" s="1360"/>
      <c r="F104" s="1359"/>
      <c r="G104" s="1360"/>
      <c r="H104" s="1361" t="str">
        <f t="shared" si="35"/>
        <v/>
      </c>
      <c r="I104" s="1361" t="str">
        <f t="shared" si="35"/>
        <v/>
      </c>
      <c r="J104" s="1361" t="str">
        <f t="shared" si="35"/>
        <v/>
      </c>
      <c r="K104" s="1361" t="str">
        <f t="shared" si="35"/>
        <v/>
      </c>
      <c r="L104" s="1361" t="str">
        <f t="shared" si="24"/>
        <v>W/C</v>
      </c>
      <c r="M104" s="1361" t="str">
        <f t="shared" si="24"/>
        <v>NO</v>
      </c>
      <c r="N104" s="1361" t="str">
        <f t="shared" si="33"/>
        <v>W/C</v>
      </c>
      <c r="O104" s="1362"/>
      <c r="P104" s="1363">
        <v>236530.81</v>
      </c>
      <c r="Q104" s="1363">
        <v>261771.57</v>
      </c>
      <c r="R104" s="1363">
        <v>284668.34999999998</v>
      </c>
      <c r="S104" s="1363">
        <v>293030.55</v>
      </c>
      <c r="T104" s="1363">
        <v>300303.81</v>
      </c>
      <c r="U104" s="1363">
        <v>301697.51</v>
      </c>
      <c r="V104" s="1363">
        <v>302875.40999999997</v>
      </c>
      <c r="W104" s="1363">
        <v>303729.61</v>
      </c>
      <c r="X104" s="1363">
        <v>308252.40999999997</v>
      </c>
      <c r="Y104" s="1363">
        <v>308243.40999999997</v>
      </c>
      <c r="Z104" s="1363">
        <v>308234.40999999997</v>
      </c>
      <c r="AA104" s="1363">
        <v>308225.40999999997</v>
      </c>
      <c r="AB104" s="1363">
        <v>308216.40999999997</v>
      </c>
      <c r="AC104" s="1363"/>
      <c r="AD104" s="1363"/>
      <c r="AE104" s="1363">
        <f t="shared" si="39"/>
        <v>296117.17166666669</v>
      </c>
      <c r="AF104" s="1376"/>
      <c r="AG104" s="1377"/>
      <c r="AH104" s="1365"/>
      <c r="AI104" s="1365"/>
      <c r="AJ104" s="1365"/>
      <c r="AK104" s="1366"/>
      <c r="AL104" s="1365">
        <f t="shared" si="46"/>
        <v>0</v>
      </c>
      <c r="AM104" s="1367">
        <f t="shared" si="51"/>
        <v>296117.17166666669</v>
      </c>
      <c r="AN104" s="1365"/>
      <c r="AO104" s="1368">
        <f t="shared" si="47"/>
        <v>296117.17166666669</v>
      </c>
      <c r="AP104" s="1369"/>
      <c r="AQ104" s="1370">
        <f t="shared" si="40"/>
        <v>308216.40999999997</v>
      </c>
      <c r="AR104" s="1365"/>
      <c r="AS104" s="1365"/>
      <c r="AT104" s="1365"/>
      <c r="AU104" s="1365"/>
      <c r="AV104" s="1371">
        <f t="shared" si="49"/>
        <v>0</v>
      </c>
      <c r="AW104" s="1365">
        <f>AQ104</f>
        <v>308216.40999999997</v>
      </c>
      <c r="AX104" s="1365"/>
      <c r="AY104" s="1367">
        <f t="shared" si="50"/>
        <v>308216.40999999997</v>
      </c>
      <c r="AZ104" s="1372"/>
      <c r="BA104" s="1373">
        <f t="shared" si="44"/>
        <v>0</v>
      </c>
      <c r="BC104" s="1361" t="str">
        <f t="shared" si="30"/>
        <v/>
      </c>
      <c r="BD104" s="1361" t="str">
        <f t="shared" si="30"/>
        <v/>
      </c>
      <c r="BE104" s="1361" t="str">
        <f t="shared" si="30"/>
        <v/>
      </c>
      <c r="BF104" s="1361" t="str">
        <f t="shared" si="30"/>
        <v/>
      </c>
      <c r="BG104" s="1361" t="str">
        <f t="shared" si="42"/>
        <v>W/C</v>
      </c>
      <c r="BH104" s="1361" t="str">
        <f t="shared" si="42"/>
        <v>NO</v>
      </c>
      <c r="BI104" s="1361" t="str">
        <f t="shared" si="43"/>
        <v>W/C</v>
      </c>
      <c r="BK104" s="1361" t="b">
        <f t="shared" ref="BK104:BQ119" si="52">BC104=H104</f>
        <v>1</v>
      </c>
      <c r="BL104" s="1361" t="b">
        <f t="shared" si="52"/>
        <v>1</v>
      </c>
      <c r="BM104" s="1361" t="b">
        <f t="shared" si="52"/>
        <v>1</v>
      </c>
      <c r="BN104" s="1361" t="b">
        <f t="shared" si="52"/>
        <v>1</v>
      </c>
      <c r="BO104" s="1361" t="b">
        <f t="shared" si="52"/>
        <v>1</v>
      </c>
      <c r="BP104" s="1361" t="b">
        <f t="shared" si="52"/>
        <v>1</v>
      </c>
      <c r="BQ104" s="1361" t="b">
        <f t="shared" si="52"/>
        <v>1</v>
      </c>
      <c r="BS104" s="1474"/>
    </row>
    <row r="105" spans="1:71" s="1374" customFormat="1" ht="12" customHeight="1">
      <c r="A105" s="1412">
        <v>13100563</v>
      </c>
      <c r="B105" s="1413" t="str">
        <f t="shared" si="41"/>
        <v>13100563</v>
      </c>
      <c r="C105" s="1359" t="s">
        <v>1114</v>
      </c>
      <c r="D105" s="1360" t="str">
        <f t="shared" si="38"/>
        <v>W/C</v>
      </c>
      <c r="E105" s="1360"/>
      <c r="F105" s="1359"/>
      <c r="G105" s="1360"/>
      <c r="H105" s="1361" t="str">
        <f t="shared" si="35"/>
        <v/>
      </c>
      <c r="I105" s="1361" t="str">
        <f t="shared" si="35"/>
        <v/>
      </c>
      <c r="J105" s="1361" t="str">
        <f t="shared" si="35"/>
        <v/>
      </c>
      <c r="K105" s="1361" t="str">
        <f t="shared" si="35"/>
        <v/>
      </c>
      <c r="L105" s="1361" t="str">
        <f t="shared" si="24"/>
        <v>W/C</v>
      </c>
      <c r="M105" s="1361" t="str">
        <f t="shared" si="24"/>
        <v>NO</v>
      </c>
      <c r="N105" s="1361" t="str">
        <f t="shared" si="33"/>
        <v>W/C</v>
      </c>
      <c r="O105" s="1362"/>
      <c r="P105" s="1363">
        <v>128940.93</v>
      </c>
      <c r="Q105" s="1363">
        <v>200103.9</v>
      </c>
      <c r="R105" s="1363">
        <v>243305</v>
      </c>
      <c r="S105" s="1363">
        <v>242997.73</v>
      </c>
      <c r="T105" s="1363">
        <v>243308.03</v>
      </c>
      <c r="U105" s="1363">
        <v>243020.45</v>
      </c>
      <c r="V105" s="1363">
        <v>242763.59</v>
      </c>
      <c r="W105" s="1363">
        <v>7455.67</v>
      </c>
      <c r="X105" s="1363">
        <v>7174.84</v>
      </c>
      <c r="Y105" s="1363">
        <v>6869.92</v>
      </c>
      <c r="Z105" s="1363">
        <v>6562.18</v>
      </c>
      <c r="AA105" s="1363">
        <v>6251.71</v>
      </c>
      <c r="AB105" s="1363">
        <v>0</v>
      </c>
      <c r="AC105" s="1363"/>
      <c r="AD105" s="1363"/>
      <c r="AE105" s="1363">
        <f t="shared" si="39"/>
        <v>126190.29041666667</v>
      </c>
      <c r="AF105" s="1376"/>
      <c r="AG105" s="1377"/>
      <c r="AH105" s="1365"/>
      <c r="AI105" s="1365"/>
      <c r="AJ105" s="1365"/>
      <c r="AK105" s="1366"/>
      <c r="AL105" s="1365">
        <f t="shared" si="46"/>
        <v>0</v>
      </c>
      <c r="AM105" s="1367">
        <f t="shared" si="51"/>
        <v>126190.29041666667</v>
      </c>
      <c r="AN105" s="1365"/>
      <c r="AO105" s="1368">
        <f t="shared" si="47"/>
        <v>126190.29041666667</v>
      </c>
      <c r="AP105" s="1369"/>
      <c r="AQ105" s="1370">
        <f t="shared" si="40"/>
        <v>0</v>
      </c>
      <c r="AR105" s="1365"/>
      <c r="AS105" s="1365"/>
      <c r="AT105" s="1365"/>
      <c r="AU105" s="1365"/>
      <c r="AV105" s="1371">
        <f t="shared" si="49"/>
        <v>0</v>
      </c>
      <c r="AW105" s="1365">
        <f t="shared" ref="AW105:AW124" si="53">AQ105</f>
        <v>0</v>
      </c>
      <c r="AX105" s="1365"/>
      <c r="AY105" s="1367">
        <f t="shared" si="50"/>
        <v>0</v>
      </c>
      <c r="AZ105" s="1372"/>
      <c r="BA105" s="1373">
        <f t="shared" si="44"/>
        <v>0</v>
      </c>
      <c r="BC105" s="1361" t="str">
        <f t="shared" si="30"/>
        <v/>
      </c>
      <c r="BD105" s="1361" t="str">
        <f t="shared" si="30"/>
        <v/>
      </c>
      <c r="BE105" s="1361" t="str">
        <f t="shared" si="30"/>
        <v/>
      </c>
      <c r="BF105" s="1361" t="str">
        <f t="shared" si="30"/>
        <v/>
      </c>
      <c r="BG105" s="1361" t="str">
        <f t="shared" si="42"/>
        <v>W/C</v>
      </c>
      <c r="BH105" s="1361" t="str">
        <f t="shared" si="42"/>
        <v>NO</v>
      </c>
      <c r="BI105" s="1361" t="str">
        <f t="shared" si="43"/>
        <v>W/C</v>
      </c>
      <c r="BK105" s="1361" t="b">
        <f t="shared" si="52"/>
        <v>1</v>
      </c>
      <c r="BL105" s="1361" t="b">
        <f t="shared" si="52"/>
        <v>1</v>
      </c>
      <c r="BM105" s="1361" t="b">
        <f t="shared" si="52"/>
        <v>1</v>
      </c>
      <c r="BN105" s="1361" t="b">
        <f t="shared" si="52"/>
        <v>1</v>
      </c>
      <c r="BO105" s="1361" t="b">
        <f t="shared" si="52"/>
        <v>1</v>
      </c>
      <c r="BP105" s="1361" t="b">
        <f t="shared" si="52"/>
        <v>1</v>
      </c>
      <c r="BQ105" s="1361" t="b">
        <f t="shared" si="52"/>
        <v>1</v>
      </c>
      <c r="BS105" s="1474"/>
    </row>
    <row r="106" spans="1:71" s="1374" customFormat="1" ht="12" customHeight="1">
      <c r="A106" s="1412">
        <v>13100573</v>
      </c>
      <c r="B106" s="1413" t="str">
        <f t="shared" si="41"/>
        <v>13100573</v>
      </c>
      <c r="C106" s="1359" t="s">
        <v>1115</v>
      </c>
      <c r="D106" s="1360" t="str">
        <f t="shared" si="38"/>
        <v>W/C</v>
      </c>
      <c r="E106" s="1360"/>
      <c r="F106" s="1359"/>
      <c r="G106" s="1360"/>
      <c r="H106" s="1361" t="str">
        <f t="shared" si="35"/>
        <v/>
      </c>
      <c r="I106" s="1361" t="str">
        <f t="shared" si="35"/>
        <v/>
      </c>
      <c r="J106" s="1361" t="str">
        <f t="shared" si="35"/>
        <v/>
      </c>
      <c r="K106" s="1361" t="str">
        <f t="shared" si="35"/>
        <v/>
      </c>
      <c r="L106" s="1361" t="str">
        <f t="shared" si="24"/>
        <v>W/C</v>
      </c>
      <c r="M106" s="1361" t="str">
        <f t="shared" si="24"/>
        <v>NO</v>
      </c>
      <c r="N106" s="1361" t="str">
        <f t="shared" si="33"/>
        <v>W/C</v>
      </c>
      <c r="O106" s="1362"/>
      <c r="P106" s="1363">
        <v>15447.03</v>
      </c>
      <c r="Q106" s="1363">
        <v>10546.73</v>
      </c>
      <c r="R106" s="1363">
        <v>11333.58</v>
      </c>
      <c r="S106" s="1363">
        <v>12424.44</v>
      </c>
      <c r="T106" s="1363">
        <v>14127.29</v>
      </c>
      <c r="U106" s="1363">
        <v>13586.75</v>
      </c>
      <c r="V106" s="1363">
        <v>13302.03</v>
      </c>
      <c r="W106" s="1363">
        <v>12669.32</v>
      </c>
      <c r="X106" s="1363">
        <v>12131.73</v>
      </c>
      <c r="Y106" s="1363">
        <v>6414.09</v>
      </c>
      <c r="Z106" s="1363">
        <v>9969.42</v>
      </c>
      <c r="AA106" s="1363">
        <v>4800.1099999999997</v>
      </c>
      <c r="AB106" s="1363">
        <v>7950.35</v>
      </c>
      <c r="AC106" s="1363"/>
      <c r="AD106" s="1363"/>
      <c r="AE106" s="1363">
        <f t="shared" si="39"/>
        <v>11083.681666666665</v>
      </c>
      <c r="AF106" s="1376"/>
      <c r="AG106" s="1377"/>
      <c r="AH106" s="1365"/>
      <c r="AI106" s="1365"/>
      <c r="AJ106" s="1365"/>
      <c r="AK106" s="1366"/>
      <c r="AL106" s="1365">
        <f t="shared" si="46"/>
        <v>0</v>
      </c>
      <c r="AM106" s="1367">
        <f t="shared" si="51"/>
        <v>11083.681666666665</v>
      </c>
      <c r="AN106" s="1365"/>
      <c r="AO106" s="1368">
        <f t="shared" si="47"/>
        <v>11083.681666666665</v>
      </c>
      <c r="AP106" s="1369"/>
      <c r="AQ106" s="1370">
        <f t="shared" si="40"/>
        <v>7950.35</v>
      </c>
      <c r="AR106" s="1365"/>
      <c r="AS106" s="1365"/>
      <c r="AT106" s="1365"/>
      <c r="AU106" s="1365"/>
      <c r="AV106" s="1371">
        <f t="shared" si="49"/>
        <v>0</v>
      </c>
      <c r="AW106" s="1365">
        <f t="shared" si="53"/>
        <v>7950.35</v>
      </c>
      <c r="AX106" s="1365"/>
      <c r="AY106" s="1367">
        <f t="shared" si="50"/>
        <v>7950.35</v>
      </c>
      <c r="AZ106" s="1372"/>
      <c r="BA106" s="1373">
        <f t="shared" si="44"/>
        <v>0</v>
      </c>
      <c r="BC106" s="1361" t="str">
        <f t="shared" ref="BC106:BF141" si="54">IF(VALUE(AR106),BC$7,IF(ISBLANK(AR106),"",BC$7))</f>
        <v/>
      </c>
      <c r="BD106" s="1361" t="str">
        <f t="shared" si="54"/>
        <v/>
      </c>
      <c r="BE106" s="1361" t="str">
        <f t="shared" si="54"/>
        <v/>
      </c>
      <c r="BF106" s="1361" t="str">
        <f t="shared" si="54"/>
        <v/>
      </c>
      <c r="BG106" s="1361" t="str">
        <f t="shared" si="42"/>
        <v>W/C</v>
      </c>
      <c r="BH106" s="1361" t="str">
        <f t="shared" si="42"/>
        <v>NO</v>
      </c>
      <c r="BI106" s="1361" t="str">
        <f t="shared" si="43"/>
        <v>W/C</v>
      </c>
      <c r="BK106" s="1361" t="b">
        <f t="shared" si="52"/>
        <v>1</v>
      </c>
      <c r="BL106" s="1361" t="b">
        <f t="shared" si="52"/>
        <v>1</v>
      </c>
      <c r="BM106" s="1361" t="b">
        <f t="shared" si="52"/>
        <v>1</v>
      </c>
      <c r="BN106" s="1361" t="b">
        <f t="shared" si="52"/>
        <v>1</v>
      </c>
      <c r="BO106" s="1361" t="b">
        <f t="shared" si="52"/>
        <v>1</v>
      </c>
      <c r="BP106" s="1361" t="b">
        <f t="shared" si="52"/>
        <v>1</v>
      </c>
      <c r="BQ106" s="1361" t="b">
        <f t="shared" si="52"/>
        <v>1</v>
      </c>
      <c r="BS106" s="1474"/>
    </row>
    <row r="107" spans="1:71" s="1374" customFormat="1" ht="12" customHeight="1">
      <c r="A107" s="1412">
        <v>13101003</v>
      </c>
      <c r="B107" s="1413" t="str">
        <f t="shared" si="41"/>
        <v>13101003</v>
      </c>
      <c r="C107" s="1359" t="s">
        <v>1116</v>
      </c>
      <c r="D107" s="1360" t="str">
        <f t="shared" si="38"/>
        <v>W/C</v>
      </c>
      <c r="E107" s="1360"/>
      <c r="F107" s="1359"/>
      <c r="G107" s="1360"/>
      <c r="H107" s="1361" t="str">
        <f t="shared" si="35"/>
        <v/>
      </c>
      <c r="I107" s="1361" t="str">
        <f t="shared" si="35"/>
        <v/>
      </c>
      <c r="J107" s="1361" t="str">
        <f t="shared" si="35"/>
        <v/>
      </c>
      <c r="K107" s="1361" t="str">
        <f t="shared" si="35"/>
        <v/>
      </c>
      <c r="L107" s="1361" t="str">
        <f t="shared" si="24"/>
        <v>W/C</v>
      </c>
      <c r="M107" s="1361" t="str">
        <f t="shared" si="24"/>
        <v>NO</v>
      </c>
      <c r="N107" s="1361" t="str">
        <f t="shared" si="33"/>
        <v>W/C</v>
      </c>
      <c r="O107" s="1362"/>
      <c r="P107" s="1363">
        <v>6272846.2000000002</v>
      </c>
      <c r="Q107" s="1363">
        <v>4634320.96</v>
      </c>
      <c r="R107" s="1363">
        <v>4759201.34</v>
      </c>
      <c r="S107" s="1363">
        <v>3958651.86</v>
      </c>
      <c r="T107" s="1363">
        <v>3159388.65</v>
      </c>
      <c r="U107" s="1363">
        <v>1624455.41</v>
      </c>
      <c r="V107" s="1363">
        <v>5955304.6799999997</v>
      </c>
      <c r="W107" s="1363">
        <v>8077400.5099999998</v>
      </c>
      <c r="X107" s="1363">
        <v>6769531.1699999999</v>
      </c>
      <c r="Y107" s="1363">
        <v>6821057.0899999999</v>
      </c>
      <c r="Z107" s="1363">
        <v>26096736.82</v>
      </c>
      <c r="AA107" s="1363">
        <v>4964439.05</v>
      </c>
      <c r="AB107" s="1363">
        <v>6101031.2999999998</v>
      </c>
      <c r="AC107" s="1363"/>
      <c r="AD107" s="1363"/>
      <c r="AE107" s="1363">
        <f t="shared" si="39"/>
        <v>6917285.5241666669</v>
      </c>
      <c r="AF107" s="1376"/>
      <c r="AG107" s="1377"/>
      <c r="AH107" s="1365"/>
      <c r="AI107" s="1365"/>
      <c r="AJ107" s="1365"/>
      <c r="AK107" s="1366"/>
      <c r="AL107" s="1365">
        <f t="shared" si="46"/>
        <v>0</v>
      </c>
      <c r="AM107" s="1367">
        <f t="shared" si="51"/>
        <v>6917285.5241666669</v>
      </c>
      <c r="AN107" s="1365"/>
      <c r="AO107" s="1368">
        <f t="shared" si="47"/>
        <v>6917285.5241666669</v>
      </c>
      <c r="AP107" s="1369"/>
      <c r="AQ107" s="1370">
        <f t="shared" si="40"/>
        <v>6101031.2999999998</v>
      </c>
      <c r="AR107" s="1365"/>
      <c r="AS107" s="1365"/>
      <c r="AT107" s="1365"/>
      <c r="AU107" s="1365"/>
      <c r="AV107" s="1371">
        <f t="shared" si="49"/>
        <v>0</v>
      </c>
      <c r="AW107" s="1365">
        <f t="shared" si="53"/>
        <v>6101031.2999999998</v>
      </c>
      <c r="AX107" s="1365"/>
      <c r="AY107" s="1367">
        <f t="shared" si="50"/>
        <v>6101031.2999999998</v>
      </c>
      <c r="AZ107" s="1372"/>
      <c r="BA107" s="1373">
        <f t="shared" si="44"/>
        <v>0</v>
      </c>
      <c r="BC107" s="1361" t="str">
        <f t="shared" si="54"/>
        <v/>
      </c>
      <c r="BD107" s="1361" t="str">
        <f t="shared" si="54"/>
        <v/>
      </c>
      <c r="BE107" s="1361" t="str">
        <f t="shared" si="54"/>
        <v/>
      </c>
      <c r="BF107" s="1361" t="str">
        <f t="shared" si="54"/>
        <v/>
      </c>
      <c r="BG107" s="1361" t="str">
        <f t="shared" si="42"/>
        <v>W/C</v>
      </c>
      <c r="BH107" s="1361" t="str">
        <f t="shared" si="42"/>
        <v>NO</v>
      </c>
      <c r="BI107" s="1361" t="str">
        <f t="shared" si="43"/>
        <v>W/C</v>
      </c>
      <c r="BK107" s="1361" t="b">
        <f t="shared" si="52"/>
        <v>1</v>
      </c>
      <c r="BL107" s="1361" t="b">
        <f t="shared" si="52"/>
        <v>1</v>
      </c>
      <c r="BM107" s="1361" t="b">
        <f t="shared" si="52"/>
        <v>1</v>
      </c>
      <c r="BN107" s="1361" t="b">
        <f t="shared" si="52"/>
        <v>1</v>
      </c>
      <c r="BO107" s="1361" t="b">
        <f t="shared" si="52"/>
        <v>1</v>
      </c>
      <c r="BP107" s="1361" t="b">
        <f t="shared" si="52"/>
        <v>1</v>
      </c>
      <c r="BQ107" s="1361" t="b">
        <f t="shared" si="52"/>
        <v>1</v>
      </c>
      <c r="BS107" s="1474"/>
    </row>
    <row r="108" spans="1:71" s="1374" customFormat="1" ht="12" customHeight="1">
      <c r="A108" s="1412">
        <v>13101013</v>
      </c>
      <c r="B108" s="1413" t="str">
        <f t="shared" si="41"/>
        <v>13101013</v>
      </c>
      <c r="C108" s="1359" t="s">
        <v>1117</v>
      </c>
      <c r="D108" s="1360" t="str">
        <f t="shared" si="38"/>
        <v>W/C</v>
      </c>
      <c r="E108" s="1360"/>
      <c r="F108" s="1359"/>
      <c r="G108" s="1360"/>
      <c r="H108" s="1361" t="str">
        <f t="shared" si="35"/>
        <v/>
      </c>
      <c r="I108" s="1361" t="str">
        <f t="shared" si="35"/>
        <v/>
      </c>
      <c r="J108" s="1361" t="str">
        <f t="shared" si="35"/>
        <v/>
      </c>
      <c r="K108" s="1361" t="str">
        <f t="shared" si="35"/>
        <v/>
      </c>
      <c r="L108" s="1361" t="str">
        <f t="shared" si="24"/>
        <v>W/C</v>
      </c>
      <c r="M108" s="1361" t="str">
        <f t="shared" si="24"/>
        <v>NO</v>
      </c>
      <c r="N108" s="1361" t="str">
        <f t="shared" si="33"/>
        <v>W/C</v>
      </c>
      <c r="O108" s="1362"/>
      <c r="P108" s="1363">
        <v>199863.7</v>
      </c>
      <c r="Q108" s="1363">
        <v>0</v>
      </c>
      <c r="R108" s="1363">
        <v>309076.73</v>
      </c>
      <c r="S108" s="1363">
        <v>0</v>
      </c>
      <c r="T108" s="1363">
        <v>-22.91</v>
      </c>
      <c r="U108" s="1363">
        <v>0</v>
      </c>
      <c r="V108" s="1363">
        <v>0</v>
      </c>
      <c r="W108" s="1363">
        <v>0</v>
      </c>
      <c r="X108" s="1363">
        <v>523332.98</v>
      </c>
      <c r="Y108" s="1363">
        <v>-3704.07</v>
      </c>
      <c r="Z108" s="1363">
        <v>-8895.2999999999993</v>
      </c>
      <c r="AA108" s="1363">
        <v>453262.06</v>
      </c>
      <c r="AB108" s="1363">
        <v>-9077.42</v>
      </c>
      <c r="AC108" s="1363"/>
      <c r="AD108" s="1363"/>
      <c r="AE108" s="1363">
        <f t="shared" si="39"/>
        <v>114036.88583333332</v>
      </c>
      <c r="AF108" s="1376"/>
      <c r="AG108" s="1377"/>
      <c r="AH108" s="1365"/>
      <c r="AI108" s="1365"/>
      <c r="AJ108" s="1365"/>
      <c r="AK108" s="1366"/>
      <c r="AL108" s="1365">
        <f t="shared" si="46"/>
        <v>0</v>
      </c>
      <c r="AM108" s="1367">
        <f t="shared" si="51"/>
        <v>114036.88583333332</v>
      </c>
      <c r="AN108" s="1365"/>
      <c r="AO108" s="1368">
        <f t="shared" si="47"/>
        <v>114036.88583333332</v>
      </c>
      <c r="AP108" s="1369"/>
      <c r="AQ108" s="1370">
        <f t="shared" si="40"/>
        <v>-9077.42</v>
      </c>
      <c r="AR108" s="1365"/>
      <c r="AS108" s="1365"/>
      <c r="AT108" s="1365"/>
      <c r="AU108" s="1365"/>
      <c r="AV108" s="1371">
        <f t="shared" si="49"/>
        <v>0</v>
      </c>
      <c r="AW108" s="1365">
        <f t="shared" si="53"/>
        <v>-9077.42</v>
      </c>
      <c r="AX108" s="1365"/>
      <c r="AY108" s="1367">
        <f t="shared" si="50"/>
        <v>-9077.42</v>
      </c>
      <c r="AZ108" s="1372"/>
      <c r="BA108" s="1373">
        <f t="shared" si="44"/>
        <v>0</v>
      </c>
      <c r="BC108" s="1361" t="str">
        <f t="shared" si="54"/>
        <v/>
      </c>
      <c r="BD108" s="1361" t="str">
        <f t="shared" si="54"/>
        <v/>
      </c>
      <c r="BE108" s="1361" t="str">
        <f t="shared" si="54"/>
        <v/>
      </c>
      <c r="BF108" s="1361" t="str">
        <f t="shared" si="54"/>
        <v/>
      </c>
      <c r="BG108" s="1361" t="str">
        <f t="shared" si="42"/>
        <v>W/C</v>
      </c>
      <c r="BH108" s="1361" t="str">
        <f t="shared" si="42"/>
        <v>NO</v>
      </c>
      <c r="BI108" s="1361" t="str">
        <f t="shared" si="43"/>
        <v>W/C</v>
      </c>
      <c r="BK108" s="1361" t="b">
        <f t="shared" si="52"/>
        <v>1</v>
      </c>
      <c r="BL108" s="1361" t="b">
        <f t="shared" si="52"/>
        <v>1</v>
      </c>
      <c r="BM108" s="1361" t="b">
        <f t="shared" si="52"/>
        <v>1</v>
      </c>
      <c r="BN108" s="1361" t="b">
        <f t="shared" si="52"/>
        <v>1</v>
      </c>
      <c r="BO108" s="1361" t="b">
        <f t="shared" si="52"/>
        <v>1</v>
      </c>
      <c r="BP108" s="1361" t="b">
        <f t="shared" si="52"/>
        <v>1</v>
      </c>
      <c r="BQ108" s="1361" t="b">
        <f t="shared" si="52"/>
        <v>1</v>
      </c>
      <c r="BS108" s="1474"/>
    </row>
    <row r="109" spans="1:71" s="1374" customFormat="1" ht="12" customHeight="1">
      <c r="A109" s="1412">
        <v>13101023</v>
      </c>
      <c r="B109" s="1413" t="str">
        <f t="shared" si="41"/>
        <v>13101023</v>
      </c>
      <c r="C109" s="1359" t="s">
        <v>1118</v>
      </c>
      <c r="D109" s="1360" t="str">
        <f t="shared" si="38"/>
        <v>W/C</v>
      </c>
      <c r="E109" s="1360"/>
      <c r="F109" s="1359"/>
      <c r="G109" s="1360"/>
      <c r="H109" s="1361" t="str">
        <f t="shared" si="35"/>
        <v/>
      </c>
      <c r="I109" s="1361" t="str">
        <f t="shared" si="35"/>
        <v/>
      </c>
      <c r="J109" s="1361" t="str">
        <f t="shared" si="35"/>
        <v/>
      </c>
      <c r="K109" s="1361" t="str">
        <f t="shared" si="35"/>
        <v/>
      </c>
      <c r="L109" s="1361" t="str">
        <f t="shared" si="24"/>
        <v>W/C</v>
      </c>
      <c r="M109" s="1361" t="str">
        <f t="shared" si="24"/>
        <v>NO</v>
      </c>
      <c r="N109" s="1361" t="str">
        <f t="shared" si="33"/>
        <v>W/C</v>
      </c>
      <c r="O109" s="1362"/>
      <c r="P109" s="1363">
        <v>3907777.09</v>
      </c>
      <c r="Q109" s="1363">
        <v>1409554.62</v>
      </c>
      <c r="R109" s="1363">
        <v>6344042.9900000002</v>
      </c>
      <c r="S109" s="1363">
        <v>6662770.9900000002</v>
      </c>
      <c r="T109" s="1363">
        <v>2003823.71</v>
      </c>
      <c r="U109" s="1363">
        <v>27611642.73</v>
      </c>
      <c r="V109" s="1363">
        <v>37192546.850000001</v>
      </c>
      <c r="W109" s="1363">
        <v>18503141.52</v>
      </c>
      <c r="X109" s="1363">
        <v>11020601.550000001</v>
      </c>
      <c r="Y109" s="1363">
        <v>4601497.82</v>
      </c>
      <c r="Z109" s="1363">
        <v>113040222.48</v>
      </c>
      <c r="AA109" s="1363">
        <v>1844153.52</v>
      </c>
      <c r="AB109" s="1363">
        <v>26794401.989999998</v>
      </c>
      <c r="AC109" s="1363"/>
      <c r="AD109" s="1363"/>
      <c r="AE109" s="1363">
        <f t="shared" si="39"/>
        <v>20465424.026666667</v>
      </c>
      <c r="AF109" s="1376"/>
      <c r="AG109" s="1377"/>
      <c r="AH109" s="1365"/>
      <c r="AI109" s="1365"/>
      <c r="AJ109" s="1365"/>
      <c r="AK109" s="1366"/>
      <c r="AL109" s="1365">
        <f t="shared" si="46"/>
        <v>0</v>
      </c>
      <c r="AM109" s="1367">
        <f t="shared" si="51"/>
        <v>20465424.026666667</v>
      </c>
      <c r="AN109" s="1365"/>
      <c r="AO109" s="1368">
        <f t="shared" si="47"/>
        <v>20465424.026666667</v>
      </c>
      <c r="AP109" s="1369"/>
      <c r="AQ109" s="1370">
        <f t="shared" si="40"/>
        <v>26794401.989999998</v>
      </c>
      <c r="AR109" s="1365"/>
      <c r="AS109" s="1365"/>
      <c r="AT109" s="1365"/>
      <c r="AU109" s="1365"/>
      <c r="AV109" s="1371">
        <f t="shared" si="49"/>
        <v>0</v>
      </c>
      <c r="AW109" s="1365">
        <f t="shared" si="53"/>
        <v>26794401.989999998</v>
      </c>
      <c r="AX109" s="1365"/>
      <c r="AY109" s="1367">
        <f t="shared" si="50"/>
        <v>26794401.989999998</v>
      </c>
      <c r="AZ109" s="1372"/>
      <c r="BA109" s="1373">
        <f t="shared" si="44"/>
        <v>0</v>
      </c>
      <c r="BC109" s="1361" t="str">
        <f t="shared" si="54"/>
        <v/>
      </c>
      <c r="BD109" s="1361" t="str">
        <f t="shared" si="54"/>
        <v/>
      </c>
      <c r="BE109" s="1361" t="str">
        <f t="shared" si="54"/>
        <v/>
      </c>
      <c r="BF109" s="1361" t="str">
        <f t="shared" si="54"/>
        <v/>
      </c>
      <c r="BG109" s="1361" t="str">
        <f t="shared" si="42"/>
        <v>W/C</v>
      </c>
      <c r="BH109" s="1361" t="str">
        <f t="shared" si="42"/>
        <v>NO</v>
      </c>
      <c r="BI109" s="1361" t="str">
        <f t="shared" si="43"/>
        <v>W/C</v>
      </c>
      <c r="BK109" s="1361" t="b">
        <f t="shared" si="52"/>
        <v>1</v>
      </c>
      <c r="BL109" s="1361" t="b">
        <f t="shared" si="52"/>
        <v>1</v>
      </c>
      <c r="BM109" s="1361" t="b">
        <f t="shared" si="52"/>
        <v>1</v>
      </c>
      <c r="BN109" s="1361" t="b">
        <f t="shared" si="52"/>
        <v>1</v>
      </c>
      <c r="BO109" s="1361" t="b">
        <f t="shared" si="52"/>
        <v>1</v>
      </c>
      <c r="BP109" s="1361" t="b">
        <f t="shared" si="52"/>
        <v>1</v>
      </c>
      <c r="BQ109" s="1361" t="b">
        <f t="shared" si="52"/>
        <v>1</v>
      </c>
      <c r="BS109" s="1474"/>
    </row>
    <row r="110" spans="1:71" s="1374" customFormat="1" ht="12" customHeight="1">
      <c r="A110" s="1412">
        <v>13101033</v>
      </c>
      <c r="B110" s="1413" t="str">
        <f t="shared" si="41"/>
        <v>13101033</v>
      </c>
      <c r="C110" s="1359" t="s">
        <v>1119</v>
      </c>
      <c r="D110" s="1360" t="str">
        <f t="shared" si="38"/>
        <v>W/C</v>
      </c>
      <c r="E110" s="1360"/>
      <c r="F110" s="1359"/>
      <c r="G110" s="1360"/>
      <c r="H110" s="1361" t="str">
        <f t="shared" si="35"/>
        <v/>
      </c>
      <c r="I110" s="1361" t="str">
        <f t="shared" si="35"/>
        <v/>
      </c>
      <c r="J110" s="1361" t="str">
        <f t="shared" si="35"/>
        <v/>
      </c>
      <c r="K110" s="1361" t="str">
        <f t="shared" si="35"/>
        <v/>
      </c>
      <c r="L110" s="1361" t="str">
        <f t="shared" si="24"/>
        <v>W/C</v>
      </c>
      <c r="M110" s="1361" t="str">
        <f t="shared" si="24"/>
        <v>NO</v>
      </c>
      <c r="N110" s="1361" t="str">
        <f t="shared" si="33"/>
        <v>W/C</v>
      </c>
      <c r="O110" s="1362"/>
      <c r="P110" s="1363">
        <v>601313.55000000005</v>
      </c>
      <c r="Q110" s="1363">
        <v>487290.6</v>
      </c>
      <c r="R110" s="1363">
        <v>-126478.67</v>
      </c>
      <c r="S110" s="1363">
        <v>139067.62</v>
      </c>
      <c r="T110" s="1363">
        <v>60301.919999999998</v>
      </c>
      <c r="U110" s="1363">
        <v>370602.51</v>
      </c>
      <c r="V110" s="1363">
        <v>536374.16</v>
      </c>
      <c r="W110" s="1363">
        <v>-45765.279999999999</v>
      </c>
      <c r="X110" s="1363">
        <v>383957.06</v>
      </c>
      <c r="Y110" s="1363">
        <v>429868.67</v>
      </c>
      <c r="Z110" s="1363">
        <v>182547.35</v>
      </c>
      <c r="AA110" s="1363">
        <v>115775.07</v>
      </c>
      <c r="AB110" s="1363">
        <v>605087.44999999995</v>
      </c>
      <c r="AC110" s="1363"/>
      <c r="AD110" s="1363"/>
      <c r="AE110" s="1363">
        <f t="shared" si="39"/>
        <v>261395.12583333335</v>
      </c>
      <c r="AF110" s="1376"/>
      <c r="AG110" s="1377"/>
      <c r="AH110" s="1365"/>
      <c r="AI110" s="1365"/>
      <c r="AJ110" s="1365"/>
      <c r="AK110" s="1366"/>
      <c r="AL110" s="1365">
        <f t="shared" si="46"/>
        <v>0</v>
      </c>
      <c r="AM110" s="1367">
        <f t="shared" si="51"/>
        <v>261395.12583333335</v>
      </c>
      <c r="AN110" s="1365"/>
      <c r="AO110" s="1368">
        <f t="shared" si="47"/>
        <v>261395.12583333335</v>
      </c>
      <c r="AP110" s="1369"/>
      <c r="AQ110" s="1370">
        <f t="shared" si="40"/>
        <v>605087.44999999995</v>
      </c>
      <c r="AR110" s="1365"/>
      <c r="AS110" s="1365"/>
      <c r="AT110" s="1365"/>
      <c r="AU110" s="1365"/>
      <c r="AV110" s="1371">
        <f t="shared" si="49"/>
        <v>0</v>
      </c>
      <c r="AW110" s="1365">
        <f t="shared" si="53"/>
        <v>605087.44999999995</v>
      </c>
      <c r="AX110" s="1365"/>
      <c r="AY110" s="1367">
        <f t="shared" si="50"/>
        <v>605087.44999999995</v>
      </c>
      <c r="AZ110" s="1372"/>
      <c r="BA110" s="1373">
        <f t="shared" si="44"/>
        <v>0</v>
      </c>
      <c r="BC110" s="1361" t="str">
        <f t="shared" si="54"/>
        <v/>
      </c>
      <c r="BD110" s="1361" t="str">
        <f t="shared" si="54"/>
        <v/>
      </c>
      <c r="BE110" s="1361" t="str">
        <f t="shared" si="54"/>
        <v/>
      </c>
      <c r="BF110" s="1361" t="str">
        <f t="shared" si="54"/>
        <v/>
      </c>
      <c r="BG110" s="1361" t="str">
        <f t="shared" si="42"/>
        <v>W/C</v>
      </c>
      <c r="BH110" s="1361" t="str">
        <f t="shared" si="42"/>
        <v>NO</v>
      </c>
      <c r="BI110" s="1361" t="str">
        <f t="shared" si="43"/>
        <v>W/C</v>
      </c>
      <c r="BK110" s="1361" t="b">
        <f t="shared" si="52"/>
        <v>1</v>
      </c>
      <c r="BL110" s="1361" t="b">
        <f t="shared" si="52"/>
        <v>1</v>
      </c>
      <c r="BM110" s="1361" t="b">
        <f t="shared" si="52"/>
        <v>1</v>
      </c>
      <c r="BN110" s="1361" t="b">
        <f t="shared" si="52"/>
        <v>1</v>
      </c>
      <c r="BO110" s="1361" t="b">
        <f t="shared" si="52"/>
        <v>1</v>
      </c>
      <c r="BP110" s="1361" t="b">
        <f t="shared" si="52"/>
        <v>1</v>
      </c>
      <c r="BQ110" s="1361" t="b">
        <f t="shared" si="52"/>
        <v>1</v>
      </c>
      <c r="BS110" s="1474"/>
    </row>
    <row r="111" spans="1:71" s="1374" customFormat="1" ht="12" customHeight="1">
      <c r="A111" s="1435">
        <v>13101053</v>
      </c>
      <c r="B111" s="1432" t="str">
        <f t="shared" si="41"/>
        <v>13101053</v>
      </c>
      <c r="C111" s="1450" t="s">
        <v>1120</v>
      </c>
      <c r="D111" s="1437" t="str">
        <f t="shared" si="38"/>
        <v>W/C</v>
      </c>
      <c r="E111" s="1437"/>
      <c r="F111" s="1480">
        <v>43891</v>
      </c>
      <c r="G111" s="1437"/>
      <c r="H111" s="1439" t="str">
        <f t="shared" si="35"/>
        <v/>
      </c>
      <c r="I111" s="1439" t="str">
        <f t="shared" si="35"/>
        <v/>
      </c>
      <c r="J111" s="1439" t="str">
        <f t="shared" si="35"/>
        <v/>
      </c>
      <c r="K111" s="1439" t="str">
        <f t="shared" si="35"/>
        <v/>
      </c>
      <c r="L111" s="1439" t="str">
        <f t="shared" si="24"/>
        <v>W/C</v>
      </c>
      <c r="M111" s="1439" t="str">
        <f t="shared" si="24"/>
        <v>NO</v>
      </c>
      <c r="N111" s="1439" t="str">
        <f t="shared" si="33"/>
        <v>W/C</v>
      </c>
      <c r="O111" s="1440"/>
      <c r="P111" s="1441"/>
      <c r="Q111" s="1441"/>
      <c r="R111" s="1441"/>
      <c r="S111" s="1441"/>
      <c r="T111" s="1441"/>
      <c r="U111" s="1441"/>
      <c r="V111" s="1441"/>
      <c r="W111" s="1441"/>
      <c r="X111" s="1441"/>
      <c r="Y111" s="1441">
        <v>-0.03</v>
      </c>
      <c r="Z111" s="1441">
        <v>0</v>
      </c>
      <c r="AA111" s="1441">
        <v>0</v>
      </c>
      <c r="AB111" s="1441">
        <v>0</v>
      </c>
      <c r="AC111" s="1441"/>
      <c r="AD111" s="1441"/>
      <c r="AE111" s="1441">
        <f t="shared" si="39"/>
        <v>-2.5000000000000001E-3</v>
      </c>
      <c r="AF111" s="1442"/>
      <c r="AG111" s="1443"/>
      <c r="AH111" s="1444"/>
      <c r="AI111" s="1444"/>
      <c r="AJ111" s="1444"/>
      <c r="AK111" s="1445"/>
      <c r="AL111" s="1444">
        <f>SUM(AI111:AK111)</f>
        <v>0</v>
      </c>
      <c r="AM111" s="1446">
        <f t="shared" si="51"/>
        <v>-2.5000000000000001E-3</v>
      </c>
      <c r="AN111" s="1444"/>
      <c r="AO111" s="1447">
        <f t="shared" si="47"/>
        <v>-2.5000000000000001E-3</v>
      </c>
      <c r="AP111" s="1444"/>
      <c r="AQ111" s="1448">
        <f t="shared" si="40"/>
        <v>0</v>
      </c>
      <c r="AR111" s="1444"/>
      <c r="AS111" s="1444"/>
      <c r="AT111" s="1444"/>
      <c r="AU111" s="1444"/>
      <c r="AV111" s="1449">
        <f t="shared" si="49"/>
        <v>0</v>
      </c>
      <c r="AW111" s="1444">
        <f t="shared" si="53"/>
        <v>0</v>
      </c>
      <c r="AX111" s="1444"/>
      <c r="AY111" s="1446">
        <f t="shared" si="50"/>
        <v>0</v>
      </c>
      <c r="AZ111" s="1372"/>
      <c r="BA111" s="1373">
        <f t="shared" si="44"/>
        <v>0</v>
      </c>
      <c r="BC111" s="1361"/>
      <c r="BD111" s="1361"/>
      <c r="BE111" s="1361"/>
      <c r="BF111" s="1361"/>
      <c r="BG111" s="1361"/>
      <c r="BH111" s="1361"/>
      <c r="BI111" s="1361"/>
      <c r="BK111" s="1361"/>
      <c r="BL111" s="1361"/>
      <c r="BM111" s="1361"/>
      <c r="BN111" s="1361"/>
      <c r="BO111" s="1361"/>
      <c r="BP111" s="1361"/>
      <c r="BQ111" s="1361"/>
      <c r="BS111" s="1474"/>
    </row>
    <row r="112" spans="1:71" s="1374" customFormat="1" ht="12" customHeight="1">
      <c r="A112" s="1412">
        <v>13101093</v>
      </c>
      <c r="B112" s="1413" t="str">
        <f t="shared" si="41"/>
        <v>13101093</v>
      </c>
      <c r="C112" s="1359" t="s">
        <v>1121</v>
      </c>
      <c r="D112" s="1360" t="str">
        <f t="shared" si="38"/>
        <v>W/C</v>
      </c>
      <c r="E112" s="1360"/>
      <c r="F112" s="1359"/>
      <c r="G112" s="1360"/>
      <c r="H112" s="1361" t="str">
        <f t="shared" si="35"/>
        <v/>
      </c>
      <c r="I112" s="1361" t="str">
        <f t="shared" si="35"/>
        <v/>
      </c>
      <c r="J112" s="1361" t="str">
        <f t="shared" si="35"/>
        <v/>
      </c>
      <c r="K112" s="1361" t="str">
        <f t="shared" si="35"/>
        <v/>
      </c>
      <c r="L112" s="1361" t="str">
        <f t="shared" si="24"/>
        <v>W/C</v>
      </c>
      <c r="M112" s="1361" t="str">
        <f t="shared" si="24"/>
        <v>NO</v>
      </c>
      <c r="N112" s="1361" t="str">
        <f t="shared" si="33"/>
        <v>W/C</v>
      </c>
      <c r="O112" s="1362"/>
      <c r="P112" s="1363">
        <v>-302.83999999999997</v>
      </c>
      <c r="Q112" s="1363">
        <v>-2.84</v>
      </c>
      <c r="R112" s="1363">
        <v>-2.84</v>
      </c>
      <c r="S112" s="1363">
        <v>-693.11</v>
      </c>
      <c r="T112" s="1363">
        <v>-2.84</v>
      </c>
      <c r="U112" s="1363">
        <v>-4594.91</v>
      </c>
      <c r="V112" s="1363">
        <v>6997.16</v>
      </c>
      <c r="W112" s="1363">
        <v>-33355.769999999997</v>
      </c>
      <c r="X112" s="1363">
        <v>-22012.28</v>
      </c>
      <c r="Y112" s="1363">
        <v>-77344.789999999994</v>
      </c>
      <c r="Z112" s="1363">
        <v>-33355.769999999997</v>
      </c>
      <c r="AA112" s="1363">
        <v>-2.84</v>
      </c>
      <c r="AB112" s="1363">
        <v>-2.84</v>
      </c>
      <c r="AC112" s="1363"/>
      <c r="AD112" s="1363"/>
      <c r="AE112" s="1363">
        <f t="shared" si="39"/>
        <v>-13710.305833333332</v>
      </c>
      <c r="AF112" s="1376"/>
      <c r="AG112" s="1377"/>
      <c r="AH112" s="1365"/>
      <c r="AI112" s="1365"/>
      <c r="AJ112" s="1365"/>
      <c r="AK112" s="1366"/>
      <c r="AL112" s="1365">
        <f t="shared" si="46"/>
        <v>0</v>
      </c>
      <c r="AM112" s="1367">
        <f t="shared" si="51"/>
        <v>-13710.305833333332</v>
      </c>
      <c r="AN112" s="1365"/>
      <c r="AO112" s="1368">
        <f t="shared" si="47"/>
        <v>-13710.305833333332</v>
      </c>
      <c r="AP112" s="1369"/>
      <c r="AQ112" s="1370">
        <f t="shared" si="40"/>
        <v>-2.84</v>
      </c>
      <c r="AR112" s="1365"/>
      <c r="AS112" s="1365"/>
      <c r="AT112" s="1365"/>
      <c r="AU112" s="1365"/>
      <c r="AV112" s="1371">
        <f t="shared" si="49"/>
        <v>0</v>
      </c>
      <c r="AW112" s="1365">
        <f t="shared" si="53"/>
        <v>-2.84</v>
      </c>
      <c r="AX112" s="1365"/>
      <c r="AY112" s="1367">
        <f t="shared" si="50"/>
        <v>-2.84</v>
      </c>
      <c r="AZ112" s="1372"/>
      <c r="BA112" s="1373">
        <f t="shared" si="44"/>
        <v>0</v>
      </c>
      <c r="BC112" s="1361" t="str">
        <f t="shared" si="54"/>
        <v/>
      </c>
      <c r="BD112" s="1361" t="str">
        <f t="shared" si="54"/>
        <v/>
      </c>
      <c r="BE112" s="1361" t="str">
        <f t="shared" si="54"/>
        <v/>
      </c>
      <c r="BF112" s="1361" t="str">
        <f t="shared" si="54"/>
        <v/>
      </c>
      <c r="BG112" s="1361" t="str">
        <f t="shared" si="42"/>
        <v>W/C</v>
      </c>
      <c r="BH112" s="1361" t="str">
        <f t="shared" si="42"/>
        <v>NO</v>
      </c>
      <c r="BI112" s="1361" t="str">
        <f t="shared" si="43"/>
        <v>W/C</v>
      </c>
      <c r="BK112" s="1361" t="b">
        <f t="shared" si="52"/>
        <v>1</v>
      </c>
      <c r="BL112" s="1361" t="b">
        <f t="shared" si="52"/>
        <v>1</v>
      </c>
      <c r="BM112" s="1361" t="b">
        <f t="shared" si="52"/>
        <v>1</v>
      </c>
      <c r="BN112" s="1361" t="b">
        <f t="shared" si="52"/>
        <v>1</v>
      </c>
      <c r="BO112" s="1361" t="b">
        <f t="shared" si="52"/>
        <v>1</v>
      </c>
      <c r="BP112" s="1361" t="b">
        <f t="shared" si="52"/>
        <v>1</v>
      </c>
      <c r="BQ112" s="1361" t="b">
        <f t="shared" si="52"/>
        <v>1</v>
      </c>
      <c r="BS112" s="1474"/>
    </row>
    <row r="113" spans="1:71" s="1374" customFormat="1" ht="12" customHeight="1">
      <c r="A113" s="1412">
        <v>13101113</v>
      </c>
      <c r="B113" s="1413" t="str">
        <f t="shared" si="41"/>
        <v>13101113</v>
      </c>
      <c r="C113" s="1359" t="s">
        <v>1122</v>
      </c>
      <c r="D113" s="1360" t="str">
        <f t="shared" si="38"/>
        <v>W/C</v>
      </c>
      <c r="E113" s="1360"/>
      <c r="F113" s="1359"/>
      <c r="G113" s="1360"/>
      <c r="H113" s="1361" t="str">
        <f t="shared" si="35"/>
        <v/>
      </c>
      <c r="I113" s="1361" t="str">
        <f t="shared" si="35"/>
        <v/>
      </c>
      <c r="J113" s="1361" t="str">
        <f t="shared" si="35"/>
        <v/>
      </c>
      <c r="K113" s="1361" t="str">
        <f t="shared" si="35"/>
        <v/>
      </c>
      <c r="L113" s="1361" t="str">
        <f t="shared" si="24"/>
        <v>W/C</v>
      </c>
      <c r="M113" s="1361" t="str">
        <f t="shared" si="24"/>
        <v>NO</v>
      </c>
      <c r="N113" s="1361" t="str">
        <f t="shared" si="33"/>
        <v>W/C</v>
      </c>
      <c r="O113" s="1362"/>
      <c r="P113" s="1363">
        <v>-6674087.0899999999</v>
      </c>
      <c r="Q113" s="1363">
        <v>-6899221.96</v>
      </c>
      <c r="R113" s="1363">
        <v>-4939859.13</v>
      </c>
      <c r="S113" s="1363">
        <v>-3239183.98</v>
      </c>
      <c r="T113" s="1363">
        <v>-4111115.52</v>
      </c>
      <c r="U113" s="1363">
        <v>-13897714.59</v>
      </c>
      <c r="V113" s="1363">
        <v>-3590005.18</v>
      </c>
      <c r="W113" s="1363">
        <v>-7347355.2800000003</v>
      </c>
      <c r="X113" s="1363">
        <v>-8081553.4699999997</v>
      </c>
      <c r="Y113" s="1363">
        <v>-7962519.25</v>
      </c>
      <c r="Z113" s="1363">
        <v>-27882434.23</v>
      </c>
      <c r="AA113" s="1363">
        <v>-15409169.73</v>
      </c>
      <c r="AB113" s="1363">
        <v>-9605426.9700000007</v>
      </c>
      <c r="AC113" s="1363"/>
      <c r="AD113" s="1363"/>
      <c r="AE113" s="1363">
        <f t="shared" si="39"/>
        <v>-9291657.4458333347</v>
      </c>
      <c r="AF113" s="1376"/>
      <c r="AG113" s="1377"/>
      <c r="AH113" s="1365"/>
      <c r="AI113" s="1365"/>
      <c r="AJ113" s="1365"/>
      <c r="AK113" s="1366"/>
      <c r="AL113" s="1365">
        <f t="shared" si="46"/>
        <v>0</v>
      </c>
      <c r="AM113" s="1367">
        <f t="shared" si="51"/>
        <v>-9291657.4458333347</v>
      </c>
      <c r="AN113" s="1365"/>
      <c r="AO113" s="1368">
        <f t="shared" si="47"/>
        <v>-9291657.4458333347</v>
      </c>
      <c r="AP113" s="1369"/>
      <c r="AQ113" s="1370">
        <f t="shared" si="40"/>
        <v>-9605426.9700000007</v>
      </c>
      <c r="AR113" s="1365"/>
      <c r="AS113" s="1365"/>
      <c r="AT113" s="1365"/>
      <c r="AU113" s="1365"/>
      <c r="AV113" s="1371">
        <f t="shared" si="49"/>
        <v>0</v>
      </c>
      <c r="AW113" s="1365">
        <f t="shared" si="53"/>
        <v>-9605426.9700000007</v>
      </c>
      <c r="AX113" s="1365"/>
      <c r="AY113" s="1367">
        <f t="shared" si="50"/>
        <v>-9605426.9700000007</v>
      </c>
      <c r="AZ113" s="1372"/>
      <c r="BA113" s="1373">
        <f t="shared" si="44"/>
        <v>0</v>
      </c>
      <c r="BC113" s="1361" t="str">
        <f t="shared" si="54"/>
        <v/>
      </c>
      <c r="BD113" s="1361" t="str">
        <f t="shared" si="54"/>
        <v/>
      </c>
      <c r="BE113" s="1361" t="str">
        <f t="shared" si="54"/>
        <v/>
      </c>
      <c r="BF113" s="1361" t="str">
        <f t="shared" si="54"/>
        <v/>
      </c>
      <c r="BG113" s="1361" t="str">
        <f t="shared" si="42"/>
        <v>W/C</v>
      </c>
      <c r="BH113" s="1361" t="str">
        <f t="shared" si="42"/>
        <v>NO</v>
      </c>
      <c r="BI113" s="1361" t="str">
        <f t="shared" si="43"/>
        <v>W/C</v>
      </c>
      <c r="BK113" s="1361" t="b">
        <f t="shared" si="52"/>
        <v>1</v>
      </c>
      <c r="BL113" s="1361" t="b">
        <f t="shared" si="52"/>
        <v>1</v>
      </c>
      <c r="BM113" s="1361" t="b">
        <f t="shared" si="52"/>
        <v>1</v>
      </c>
      <c r="BN113" s="1361" t="b">
        <f t="shared" si="52"/>
        <v>1</v>
      </c>
      <c r="BO113" s="1361" t="b">
        <f t="shared" si="52"/>
        <v>1</v>
      </c>
      <c r="BP113" s="1361" t="b">
        <f t="shared" si="52"/>
        <v>1</v>
      </c>
      <c r="BQ113" s="1361" t="b">
        <f t="shared" si="52"/>
        <v>1</v>
      </c>
      <c r="BS113" s="1474"/>
    </row>
    <row r="114" spans="1:71" s="1374" customFormat="1" ht="12" customHeight="1">
      <c r="A114" s="1412">
        <v>13101123</v>
      </c>
      <c r="B114" s="1413" t="str">
        <f t="shared" si="41"/>
        <v>13101123</v>
      </c>
      <c r="C114" s="1359" t="s">
        <v>1123</v>
      </c>
      <c r="D114" s="1360" t="str">
        <f t="shared" si="38"/>
        <v>W/C</v>
      </c>
      <c r="E114" s="1360"/>
      <c r="F114" s="1359"/>
      <c r="G114" s="1360"/>
      <c r="H114" s="1361" t="str">
        <f t="shared" si="35"/>
        <v/>
      </c>
      <c r="I114" s="1361" t="str">
        <f t="shared" si="35"/>
        <v/>
      </c>
      <c r="J114" s="1361" t="str">
        <f t="shared" si="35"/>
        <v/>
      </c>
      <c r="K114" s="1361" t="str">
        <f t="shared" si="35"/>
        <v/>
      </c>
      <c r="L114" s="1361" t="str">
        <f t="shared" si="24"/>
        <v>W/C</v>
      </c>
      <c r="M114" s="1361" t="str">
        <f t="shared" si="24"/>
        <v>NO</v>
      </c>
      <c r="N114" s="1361" t="str">
        <f t="shared" si="33"/>
        <v>W/C</v>
      </c>
      <c r="O114" s="1362"/>
      <c r="P114" s="1363">
        <v>-2783613.03</v>
      </c>
      <c r="Q114" s="1363">
        <v>-3352216.27</v>
      </c>
      <c r="R114" s="1363">
        <v>-3345427.79</v>
      </c>
      <c r="S114" s="1363">
        <v>-2889756.69</v>
      </c>
      <c r="T114" s="1363">
        <v>-3876379.5</v>
      </c>
      <c r="U114" s="1363">
        <v>-7221022.8399999999</v>
      </c>
      <c r="V114" s="1363">
        <v>-3557115.25</v>
      </c>
      <c r="W114" s="1363">
        <v>-3415682.52</v>
      </c>
      <c r="X114" s="1363">
        <v>-3456286.74</v>
      </c>
      <c r="Y114" s="1363">
        <v>-3558872.2</v>
      </c>
      <c r="Z114" s="1363">
        <v>-4195801.97</v>
      </c>
      <c r="AA114" s="1363">
        <v>-3426848.09</v>
      </c>
      <c r="AB114" s="1363">
        <v>-4589031.32</v>
      </c>
      <c r="AC114" s="1363"/>
      <c r="AD114" s="1363"/>
      <c r="AE114" s="1363">
        <f t="shared" si="39"/>
        <v>-3831811.0029166662</v>
      </c>
      <c r="AF114" s="1376"/>
      <c r="AG114" s="1377"/>
      <c r="AH114" s="1365"/>
      <c r="AI114" s="1365"/>
      <c r="AJ114" s="1365"/>
      <c r="AK114" s="1366"/>
      <c r="AL114" s="1365">
        <f t="shared" si="46"/>
        <v>0</v>
      </c>
      <c r="AM114" s="1367">
        <f t="shared" si="51"/>
        <v>-3831811.0029166662</v>
      </c>
      <c r="AN114" s="1365"/>
      <c r="AO114" s="1368">
        <f t="shared" si="47"/>
        <v>-3831811.0029166662</v>
      </c>
      <c r="AP114" s="1369"/>
      <c r="AQ114" s="1370">
        <f t="shared" si="40"/>
        <v>-4589031.32</v>
      </c>
      <c r="AR114" s="1365"/>
      <c r="AS114" s="1365"/>
      <c r="AT114" s="1365"/>
      <c r="AU114" s="1365"/>
      <c r="AV114" s="1371">
        <f t="shared" si="49"/>
        <v>0</v>
      </c>
      <c r="AW114" s="1365">
        <f t="shared" si="53"/>
        <v>-4589031.32</v>
      </c>
      <c r="AX114" s="1365"/>
      <c r="AY114" s="1367">
        <f t="shared" si="50"/>
        <v>-4589031.32</v>
      </c>
      <c r="AZ114" s="1372"/>
      <c r="BA114" s="1373">
        <f t="shared" si="44"/>
        <v>0</v>
      </c>
      <c r="BC114" s="1361" t="str">
        <f t="shared" si="54"/>
        <v/>
      </c>
      <c r="BD114" s="1361" t="str">
        <f t="shared" si="54"/>
        <v/>
      </c>
      <c r="BE114" s="1361" t="str">
        <f t="shared" si="54"/>
        <v/>
      </c>
      <c r="BF114" s="1361" t="str">
        <f t="shared" si="54"/>
        <v/>
      </c>
      <c r="BG114" s="1361" t="str">
        <f t="shared" si="42"/>
        <v>W/C</v>
      </c>
      <c r="BH114" s="1361" t="str">
        <f t="shared" si="42"/>
        <v>NO</v>
      </c>
      <c r="BI114" s="1361" t="str">
        <f t="shared" si="43"/>
        <v>W/C</v>
      </c>
      <c r="BK114" s="1361" t="b">
        <f t="shared" si="52"/>
        <v>1</v>
      </c>
      <c r="BL114" s="1361" t="b">
        <f t="shared" si="52"/>
        <v>1</v>
      </c>
      <c r="BM114" s="1361" t="b">
        <f t="shared" si="52"/>
        <v>1</v>
      </c>
      <c r="BN114" s="1361" t="b">
        <f t="shared" si="52"/>
        <v>1</v>
      </c>
      <c r="BO114" s="1361" t="b">
        <f t="shared" si="52"/>
        <v>1</v>
      </c>
      <c r="BP114" s="1361" t="b">
        <f t="shared" si="52"/>
        <v>1</v>
      </c>
      <c r="BQ114" s="1361" t="b">
        <f t="shared" si="52"/>
        <v>1</v>
      </c>
      <c r="BS114" s="1474"/>
    </row>
    <row r="115" spans="1:71" s="1374" customFormat="1" ht="12" customHeight="1">
      <c r="A115" s="1412">
        <v>13101133</v>
      </c>
      <c r="B115" s="1413" t="str">
        <f t="shared" si="41"/>
        <v>13101133</v>
      </c>
      <c r="C115" s="1359" t="s">
        <v>1124</v>
      </c>
      <c r="D115" s="1360" t="str">
        <f t="shared" si="38"/>
        <v>W/C</v>
      </c>
      <c r="E115" s="1360"/>
      <c r="F115" s="1359"/>
      <c r="G115" s="1360"/>
      <c r="H115" s="1361" t="str">
        <f t="shared" ref="H115:K147" si="55">IF(VALUE(AH115),H$7,IF(ISBLANK(AH115),"",H$7))</f>
        <v/>
      </c>
      <c r="I115" s="1361" t="str">
        <f t="shared" si="55"/>
        <v/>
      </c>
      <c r="J115" s="1361" t="str">
        <f t="shared" si="55"/>
        <v/>
      </c>
      <c r="K115" s="1361" t="str">
        <f t="shared" si="55"/>
        <v/>
      </c>
      <c r="L115" s="1361" t="str">
        <f t="shared" si="24"/>
        <v>W/C</v>
      </c>
      <c r="M115" s="1361" t="str">
        <f t="shared" si="24"/>
        <v>NO</v>
      </c>
      <c r="N115" s="1361" t="str">
        <f t="shared" si="33"/>
        <v>W/C</v>
      </c>
      <c r="O115" s="1362"/>
      <c r="P115" s="1363">
        <v>0</v>
      </c>
      <c r="Q115" s="1363">
        <v>0</v>
      </c>
      <c r="R115" s="1363">
        <v>0</v>
      </c>
      <c r="S115" s="1363">
        <v>0</v>
      </c>
      <c r="T115" s="1363">
        <v>-1983517.39</v>
      </c>
      <c r="U115" s="1363">
        <v>0</v>
      </c>
      <c r="V115" s="1363">
        <v>0</v>
      </c>
      <c r="W115" s="1363">
        <v>0</v>
      </c>
      <c r="X115" s="1363">
        <v>0</v>
      </c>
      <c r="Y115" s="1363">
        <v>0</v>
      </c>
      <c r="Z115" s="1363">
        <v>0</v>
      </c>
      <c r="AA115" s="1363">
        <v>0</v>
      </c>
      <c r="AB115" s="1363">
        <v>0</v>
      </c>
      <c r="AC115" s="1363"/>
      <c r="AD115" s="1363"/>
      <c r="AE115" s="1363">
        <f t="shared" si="39"/>
        <v>-165293.11583333332</v>
      </c>
      <c r="AF115" s="1376"/>
      <c r="AG115" s="1377"/>
      <c r="AH115" s="1365"/>
      <c r="AI115" s="1365"/>
      <c r="AJ115" s="1365"/>
      <c r="AK115" s="1366"/>
      <c r="AL115" s="1365">
        <f t="shared" si="46"/>
        <v>0</v>
      </c>
      <c r="AM115" s="1367">
        <f t="shared" si="51"/>
        <v>-165293.11583333332</v>
      </c>
      <c r="AN115" s="1365"/>
      <c r="AO115" s="1368">
        <f t="shared" si="47"/>
        <v>-165293.11583333332</v>
      </c>
      <c r="AP115" s="1369"/>
      <c r="AQ115" s="1370">
        <f t="shared" si="40"/>
        <v>0</v>
      </c>
      <c r="AR115" s="1365"/>
      <c r="AS115" s="1365"/>
      <c r="AT115" s="1365"/>
      <c r="AU115" s="1365"/>
      <c r="AV115" s="1371">
        <f t="shared" si="49"/>
        <v>0</v>
      </c>
      <c r="AW115" s="1365">
        <f t="shared" si="53"/>
        <v>0</v>
      </c>
      <c r="AX115" s="1365"/>
      <c r="AY115" s="1367">
        <f t="shared" si="50"/>
        <v>0</v>
      </c>
      <c r="AZ115" s="1372"/>
      <c r="BA115" s="1373">
        <f t="shared" si="44"/>
        <v>0</v>
      </c>
      <c r="BC115" s="1361" t="str">
        <f t="shared" si="54"/>
        <v/>
      </c>
      <c r="BD115" s="1361" t="str">
        <f t="shared" si="54"/>
        <v/>
      </c>
      <c r="BE115" s="1361" t="str">
        <f t="shared" si="54"/>
        <v/>
      </c>
      <c r="BF115" s="1361" t="str">
        <f t="shared" si="54"/>
        <v/>
      </c>
      <c r="BG115" s="1361" t="str">
        <f t="shared" si="42"/>
        <v>W/C</v>
      </c>
      <c r="BH115" s="1361" t="str">
        <f t="shared" si="42"/>
        <v>NO</v>
      </c>
      <c r="BI115" s="1361" t="str">
        <f t="shared" si="43"/>
        <v>W/C</v>
      </c>
      <c r="BK115" s="1361" t="b">
        <f t="shared" si="52"/>
        <v>1</v>
      </c>
      <c r="BL115" s="1361" t="b">
        <f t="shared" si="52"/>
        <v>1</v>
      </c>
      <c r="BM115" s="1361" t="b">
        <f t="shared" si="52"/>
        <v>1</v>
      </c>
      <c r="BN115" s="1361" t="b">
        <f t="shared" si="52"/>
        <v>1</v>
      </c>
      <c r="BO115" s="1361" t="b">
        <f t="shared" si="52"/>
        <v>1</v>
      </c>
      <c r="BP115" s="1361" t="b">
        <f t="shared" si="52"/>
        <v>1</v>
      </c>
      <c r="BQ115" s="1361" t="b">
        <f t="shared" si="52"/>
        <v>1</v>
      </c>
      <c r="BS115" s="1474"/>
    </row>
    <row r="116" spans="1:71" s="1374" customFormat="1" ht="12" customHeight="1">
      <c r="A116" s="1412">
        <v>13101163</v>
      </c>
      <c r="B116" s="1413" t="str">
        <f t="shared" si="41"/>
        <v>13101163</v>
      </c>
      <c r="C116" s="1359" t="s">
        <v>1125</v>
      </c>
      <c r="D116" s="1360" t="str">
        <f t="shared" si="38"/>
        <v>W/C</v>
      </c>
      <c r="E116" s="1360"/>
      <c r="F116" s="1359"/>
      <c r="G116" s="1360"/>
      <c r="H116" s="1361" t="str">
        <f t="shared" si="55"/>
        <v/>
      </c>
      <c r="I116" s="1361" t="str">
        <f t="shared" si="55"/>
        <v/>
      </c>
      <c r="J116" s="1361" t="str">
        <f t="shared" si="55"/>
        <v/>
      </c>
      <c r="K116" s="1361" t="str">
        <f t="shared" si="55"/>
        <v/>
      </c>
      <c r="L116" s="1361" t="str">
        <f t="shared" si="24"/>
        <v>W/C</v>
      </c>
      <c r="M116" s="1361" t="str">
        <f t="shared" si="24"/>
        <v>NO</v>
      </c>
      <c r="N116" s="1361" t="str">
        <f t="shared" si="33"/>
        <v>W/C</v>
      </c>
      <c r="O116" s="1362"/>
      <c r="P116" s="1363">
        <v>0</v>
      </c>
      <c r="Q116" s="1363">
        <v>0</v>
      </c>
      <c r="R116" s="1363">
        <v>0</v>
      </c>
      <c r="S116" s="1363">
        <v>0</v>
      </c>
      <c r="T116" s="1363">
        <v>0</v>
      </c>
      <c r="U116" s="1363">
        <v>0</v>
      </c>
      <c r="V116" s="1363">
        <v>0</v>
      </c>
      <c r="W116" s="1363">
        <v>0</v>
      </c>
      <c r="X116" s="1363">
        <v>0</v>
      </c>
      <c r="Y116" s="1363">
        <v>0</v>
      </c>
      <c r="Z116" s="1363">
        <v>0</v>
      </c>
      <c r="AA116" s="1363">
        <v>0</v>
      </c>
      <c r="AB116" s="1363">
        <v>0</v>
      </c>
      <c r="AC116" s="1363"/>
      <c r="AD116" s="1363"/>
      <c r="AE116" s="1363">
        <f t="shared" si="39"/>
        <v>0</v>
      </c>
      <c r="AF116" s="1376"/>
      <c r="AG116" s="1377"/>
      <c r="AH116" s="1365"/>
      <c r="AI116" s="1365"/>
      <c r="AJ116" s="1365"/>
      <c r="AK116" s="1366"/>
      <c r="AL116" s="1365">
        <f t="shared" si="46"/>
        <v>0</v>
      </c>
      <c r="AM116" s="1367">
        <f t="shared" si="51"/>
        <v>0</v>
      </c>
      <c r="AN116" s="1365"/>
      <c r="AO116" s="1368">
        <f t="shared" si="47"/>
        <v>0</v>
      </c>
      <c r="AP116" s="1369"/>
      <c r="AQ116" s="1370">
        <f t="shared" si="40"/>
        <v>0</v>
      </c>
      <c r="AR116" s="1365"/>
      <c r="AS116" s="1365"/>
      <c r="AT116" s="1365"/>
      <c r="AU116" s="1365"/>
      <c r="AV116" s="1371">
        <f t="shared" si="49"/>
        <v>0</v>
      </c>
      <c r="AW116" s="1365">
        <f t="shared" si="53"/>
        <v>0</v>
      </c>
      <c r="AX116" s="1365"/>
      <c r="AY116" s="1367">
        <f t="shared" si="50"/>
        <v>0</v>
      </c>
      <c r="AZ116" s="1372"/>
      <c r="BA116" s="1373">
        <f t="shared" si="44"/>
        <v>0</v>
      </c>
      <c r="BC116" s="1361" t="str">
        <f t="shared" si="54"/>
        <v/>
      </c>
      <c r="BD116" s="1361" t="str">
        <f t="shared" si="54"/>
        <v/>
      </c>
      <c r="BE116" s="1361" t="str">
        <f t="shared" si="54"/>
        <v/>
      </c>
      <c r="BF116" s="1361" t="str">
        <f t="shared" si="54"/>
        <v/>
      </c>
      <c r="BG116" s="1361" t="str">
        <f t="shared" si="42"/>
        <v>W/C</v>
      </c>
      <c r="BH116" s="1361" t="str">
        <f t="shared" si="42"/>
        <v>NO</v>
      </c>
      <c r="BI116" s="1361" t="str">
        <f t="shared" si="43"/>
        <v>W/C</v>
      </c>
      <c r="BK116" s="1361" t="b">
        <f t="shared" si="52"/>
        <v>1</v>
      </c>
      <c r="BL116" s="1361" t="b">
        <f t="shared" si="52"/>
        <v>1</v>
      </c>
      <c r="BM116" s="1361" t="b">
        <f t="shared" si="52"/>
        <v>1</v>
      </c>
      <c r="BN116" s="1361" t="b">
        <f t="shared" si="52"/>
        <v>1</v>
      </c>
      <c r="BO116" s="1361" t="b">
        <f t="shared" si="52"/>
        <v>1</v>
      </c>
      <c r="BP116" s="1361" t="b">
        <f t="shared" si="52"/>
        <v>1</v>
      </c>
      <c r="BQ116" s="1361" t="b">
        <f t="shared" si="52"/>
        <v>1</v>
      </c>
      <c r="BS116" s="1474"/>
    </row>
    <row r="117" spans="1:71" s="1374" customFormat="1" ht="12" customHeight="1">
      <c r="A117" s="1412">
        <v>13101183</v>
      </c>
      <c r="B117" s="1413" t="str">
        <f t="shared" si="41"/>
        <v>13101183</v>
      </c>
      <c r="C117" s="1359" t="s">
        <v>1126</v>
      </c>
      <c r="D117" s="1360" t="str">
        <f t="shared" si="38"/>
        <v>W/C</v>
      </c>
      <c r="E117" s="1360"/>
      <c r="F117" s="1359"/>
      <c r="G117" s="1360"/>
      <c r="H117" s="1361" t="str">
        <f t="shared" si="55"/>
        <v/>
      </c>
      <c r="I117" s="1361" t="str">
        <f t="shared" si="55"/>
        <v/>
      </c>
      <c r="J117" s="1361" t="str">
        <f t="shared" si="55"/>
        <v/>
      </c>
      <c r="K117" s="1361" t="str">
        <f t="shared" si="55"/>
        <v/>
      </c>
      <c r="L117" s="1361" t="str">
        <f t="shared" si="24"/>
        <v>W/C</v>
      </c>
      <c r="M117" s="1361" t="str">
        <f t="shared" si="24"/>
        <v>NO</v>
      </c>
      <c r="N117" s="1361" t="str">
        <f t="shared" si="33"/>
        <v>W/C</v>
      </c>
      <c r="O117" s="1362"/>
      <c r="P117" s="1363">
        <v>2840597.07</v>
      </c>
      <c r="Q117" s="1363">
        <v>3039911.27</v>
      </c>
      <c r="R117" s="1363">
        <v>3172010.82</v>
      </c>
      <c r="S117" s="1363">
        <v>4359675.58</v>
      </c>
      <c r="T117" s="1363">
        <v>5386155.7000000002</v>
      </c>
      <c r="U117" s="1363">
        <v>2638741.2599999998</v>
      </c>
      <c r="V117" s="1363">
        <v>5138846.32</v>
      </c>
      <c r="W117" s="1363">
        <v>5410712.1100000003</v>
      </c>
      <c r="X117" s="1363">
        <v>5767616.7999999998</v>
      </c>
      <c r="Y117" s="1363">
        <v>5478937.0700000003</v>
      </c>
      <c r="Z117" s="1363">
        <v>5246956.8</v>
      </c>
      <c r="AA117" s="1363">
        <v>3425574.83</v>
      </c>
      <c r="AB117" s="1363">
        <v>4753249.88</v>
      </c>
      <c r="AC117" s="1363"/>
      <c r="AD117" s="1363"/>
      <c r="AE117" s="1363">
        <f t="shared" si="39"/>
        <v>4405171.8362499997</v>
      </c>
      <c r="AF117" s="1376"/>
      <c r="AG117" s="1377"/>
      <c r="AH117" s="1365"/>
      <c r="AI117" s="1365"/>
      <c r="AJ117" s="1365"/>
      <c r="AK117" s="1366"/>
      <c r="AL117" s="1365">
        <f t="shared" si="46"/>
        <v>0</v>
      </c>
      <c r="AM117" s="1367">
        <f t="shared" si="51"/>
        <v>4405171.8362499997</v>
      </c>
      <c r="AN117" s="1365"/>
      <c r="AO117" s="1368">
        <f t="shared" si="47"/>
        <v>4405171.8362499997</v>
      </c>
      <c r="AP117" s="1369"/>
      <c r="AQ117" s="1370">
        <f t="shared" si="40"/>
        <v>4753249.88</v>
      </c>
      <c r="AR117" s="1365"/>
      <c r="AS117" s="1365"/>
      <c r="AT117" s="1365"/>
      <c r="AU117" s="1365"/>
      <c r="AV117" s="1371">
        <f t="shared" si="49"/>
        <v>0</v>
      </c>
      <c r="AW117" s="1365">
        <f t="shared" si="53"/>
        <v>4753249.88</v>
      </c>
      <c r="AX117" s="1365"/>
      <c r="AY117" s="1367">
        <f t="shared" si="50"/>
        <v>4753249.88</v>
      </c>
      <c r="AZ117" s="1372"/>
      <c r="BA117" s="1373">
        <f t="shared" si="44"/>
        <v>0</v>
      </c>
      <c r="BC117" s="1361" t="str">
        <f t="shared" si="54"/>
        <v/>
      </c>
      <c r="BD117" s="1361" t="str">
        <f t="shared" si="54"/>
        <v/>
      </c>
      <c r="BE117" s="1361" t="str">
        <f t="shared" si="54"/>
        <v/>
      </c>
      <c r="BF117" s="1361" t="str">
        <f t="shared" si="54"/>
        <v/>
      </c>
      <c r="BG117" s="1361" t="str">
        <f t="shared" si="42"/>
        <v>W/C</v>
      </c>
      <c r="BH117" s="1361" t="str">
        <f t="shared" si="42"/>
        <v>NO</v>
      </c>
      <c r="BI117" s="1361" t="str">
        <f t="shared" si="43"/>
        <v>W/C</v>
      </c>
      <c r="BK117" s="1361" t="b">
        <f t="shared" si="52"/>
        <v>1</v>
      </c>
      <c r="BL117" s="1361" t="b">
        <f t="shared" si="52"/>
        <v>1</v>
      </c>
      <c r="BM117" s="1361" t="b">
        <f t="shared" si="52"/>
        <v>1</v>
      </c>
      <c r="BN117" s="1361" t="b">
        <f t="shared" si="52"/>
        <v>1</v>
      </c>
      <c r="BO117" s="1361" t="b">
        <f t="shared" si="52"/>
        <v>1</v>
      </c>
      <c r="BP117" s="1361" t="b">
        <f t="shared" si="52"/>
        <v>1</v>
      </c>
      <c r="BQ117" s="1361" t="b">
        <f t="shared" si="52"/>
        <v>1</v>
      </c>
      <c r="BS117" s="1474"/>
    </row>
    <row r="118" spans="1:71" s="1374" customFormat="1" ht="12" customHeight="1">
      <c r="A118" s="1412">
        <v>13101193</v>
      </c>
      <c r="B118" s="1413" t="str">
        <f t="shared" si="41"/>
        <v>13101193</v>
      </c>
      <c r="C118" s="1359" t="s">
        <v>1127</v>
      </c>
      <c r="D118" s="1360" t="str">
        <f t="shared" si="38"/>
        <v>W/C</v>
      </c>
      <c r="E118" s="1360"/>
      <c r="F118" s="1359"/>
      <c r="G118" s="1360"/>
      <c r="H118" s="1361" t="str">
        <f t="shared" si="55"/>
        <v/>
      </c>
      <c r="I118" s="1361" t="str">
        <f t="shared" si="55"/>
        <v/>
      </c>
      <c r="J118" s="1361" t="str">
        <f t="shared" si="55"/>
        <v/>
      </c>
      <c r="K118" s="1361" t="str">
        <f t="shared" si="55"/>
        <v/>
      </c>
      <c r="L118" s="1361" t="str">
        <f t="shared" si="24"/>
        <v>W/C</v>
      </c>
      <c r="M118" s="1361" t="str">
        <f t="shared" si="24"/>
        <v>NO</v>
      </c>
      <c r="N118" s="1361" t="str">
        <f t="shared" si="33"/>
        <v>W/C</v>
      </c>
      <c r="O118" s="1362"/>
      <c r="P118" s="1363">
        <v>0</v>
      </c>
      <c r="Q118" s="1363">
        <v>0</v>
      </c>
      <c r="R118" s="1363">
        <v>0</v>
      </c>
      <c r="S118" s="1363">
        <v>21306.48</v>
      </c>
      <c r="T118" s="1363">
        <v>0</v>
      </c>
      <c r="U118" s="1363">
        <v>0</v>
      </c>
      <c r="V118" s="1363">
        <v>0</v>
      </c>
      <c r="W118" s="1363">
        <v>0</v>
      </c>
      <c r="X118" s="1363">
        <v>0</v>
      </c>
      <c r="Y118" s="1363">
        <v>0</v>
      </c>
      <c r="Z118" s="1363">
        <v>0</v>
      </c>
      <c r="AA118" s="1363">
        <v>0</v>
      </c>
      <c r="AB118" s="1363">
        <v>0</v>
      </c>
      <c r="AC118" s="1363"/>
      <c r="AD118" s="1363"/>
      <c r="AE118" s="1363">
        <f t="shared" si="39"/>
        <v>1775.54</v>
      </c>
      <c r="AF118" s="1376"/>
      <c r="AG118" s="1377"/>
      <c r="AH118" s="1365"/>
      <c r="AI118" s="1365"/>
      <c r="AJ118" s="1365"/>
      <c r="AK118" s="1366"/>
      <c r="AL118" s="1365">
        <f t="shared" si="46"/>
        <v>0</v>
      </c>
      <c r="AM118" s="1367">
        <f t="shared" si="51"/>
        <v>1775.54</v>
      </c>
      <c r="AN118" s="1365"/>
      <c r="AO118" s="1368">
        <f t="shared" si="47"/>
        <v>1775.54</v>
      </c>
      <c r="AP118" s="1369"/>
      <c r="AQ118" s="1370">
        <f t="shared" si="40"/>
        <v>0</v>
      </c>
      <c r="AR118" s="1365"/>
      <c r="AS118" s="1365"/>
      <c r="AT118" s="1365"/>
      <c r="AU118" s="1365"/>
      <c r="AV118" s="1371">
        <f t="shared" si="49"/>
        <v>0</v>
      </c>
      <c r="AW118" s="1365">
        <f t="shared" si="53"/>
        <v>0</v>
      </c>
      <c r="AX118" s="1365"/>
      <c r="AY118" s="1367">
        <f t="shared" si="50"/>
        <v>0</v>
      </c>
      <c r="AZ118" s="1372"/>
      <c r="BA118" s="1373">
        <f t="shared" si="44"/>
        <v>0</v>
      </c>
      <c r="BC118" s="1361" t="str">
        <f t="shared" si="54"/>
        <v/>
      </c>
      <c r="BD118" s="1361" t="str">
        <f t="shared" si="54"/>
        <v/>
      </c>
      <c r="BE118" s="1361" t="str">
        <f t="shared" si="54"/>
        <v/>
      </c>
      <c r="BF118" s="1361" t="str">
        <f t="shared" si="54"/>
        <v/>
      </c>
      <c r="BG118" s="1361" t="str">
        <f t="shared" si="42"/>
        <v>W/C</v>
      </c>
      <c r="BH118" s="1361" t="str">
        <f t="shared" si="42"/>
        <v>NO</v>
      </c>
      <c r="BI118" s="1361" t="str">
        <f t="shared" si="43"/>
        <v>W/C</v>
      </c>
      <c r="BK118" s="1361" t="b">
        <f t="shared" si="52"/>
        <v>1</v>
      </c>
      <c r="BL118" s="1361" t="b">
        <f t="shared" si="52"/>
        <v>1</v>
      </c>
      <c r="BM118" s="1361" t="b">
        <f t="shared" si="52"/>
        <v>1</v>
      </c>
      <c r="BN118" s="1361" t="b">
        <f t="shared" si="52"/>
        <v>1</v>
      </c>
      <c r="BO118" s="1361" t="b">
        <f t="shared" si="52"/>
        <v>1</v>
      </c>
      <c r="BP118" s="1361" t="b">
        <f t="shared" si="52"/>
        <v>1</v>
      </c>
      <c r="BQ118" s="1361" t="b">
        <f t="shared" si="52"/>
        <v>1</v>
      </c>
      <c r="BS118" s="1474"/>
    </row>
    <row r="119" spans="1:71" s="1374" customFormat="1" ht="12" customHeight="1">
      <c r="A119" s="1481">
        <v>13101213</v>
      </c>
      <c r="B119" s="1481" t="str">
        <f t="shared" si="41"/>
        <v>13101213</v>
      </c>
      <c r="C119" s="1482" t="s">
        <v>1128</v>
      </c>
      <c r="D119" s="1417" t="str">
        <f t="shared" si="38"/>
        <v>W/C</v>
      </c>
      <c r="E119" s="1417"/>
      <c r="F119" s="1483">
        <v>43132</v>
      </c>
      <c r="G119" s="1417"/>
      <c r="H119" s="1419" t="str">
        <f t="shared" si="55"/>
        <v/>
      </c>
      <c r="I119" s="1419" t="str">
        <f t="shared" si="55"/>
        <v/>
      </c>
      <c r="J119" s="1419" t="str">
        <f t="shared" si="55"/>
        <v/>
      </c>
      <c r="K119" s="1419" t="str">
        <f t="shared" si="55"/>
        <v/>
      </c>
      <c r="L119" s="1419" t="str">
        <f t="shared" si="24"/>
        <v>W/C</v>
      </c>
      <c r="M119" s="1419" t="str">
        <f t="shared" si="24"/>
        <v>NO</v>
      </c>
      <c r="N119" s="1419" t="str">
        <f t="shared" si="33"/>
        <v>W/C</v>
      </c>
      <c r="O119" s="1420"/>
      <c r="P119" s="1421">
        <v>0</v>
      </c>
      <c r="Q119" s="1421">
        <v>0</v>
      </c>
      <c r="R119" s="1421">
        <v>0</v>
      </c>
      <c r="S119" s="1421">
        <v>0</v>
      </c>
      <c r="T119" s="1421">
        <v>0</v>
      </c>
      <c r="U119" s="1421">
        <v>0</v>
      </c>
      <c r="V119" s="1421">
        <v>0</v>
      </c>
      <c r="W119" s="1421">
        <v>0</v>
      </c>
      <c r="X119" s="1421">
        <v>0</v>
      </c>
      <c r="Y119" s="1421">
        <v>0</v>
      </c>
      <c r="Z119" s="1421">
        <v>0</v>
      </c>
      <c r="AA119" s="1421">
        <v>0</v>
      </c>
      <c r="AB119" s="1421">
        <v>0</v>
      </c>
      <c r="AC119" s="1421"/>
      <c r="AD119" s="1421"/>
      <c r="AE119" s="1421">
        <f t="shared" si="39"/>
        <v>0</v>
      </c>
      <c r="AF119" s="1422"/>
      <c r="AG119" s="1423"/>
      <c r="AH119" s="1424"/>
      <c r="AI119" s="1424"/>
      <c r="AJ119" s="1424"/>
      <c r="AK119" s="1425"/>
      <c r="AL119" s="1424">
        <f t="shared" si="46"/>
        <v>0</v>
      </c>
      <c r="AM119" s="1426">
        <f t="shared" si="51"/>
        <v>0</v>
      </c>
      <c r="AN119" s="1424"/>
      <c r="AO119" s="1427">
        <f t="shared" si="47"/>
        <v>0</v>
      </c>
      <c r="AP119" s="1369"/>
      <c r="AQ119" s="1428">
        <f t="shared" si="40"/>
        <v>0</v>
      </c>
      <c r="AR119" s="1424"/>
      <c r="AS119" s="1424"/>
      <c r="AT119" s="1424"/>
      <c r="AU119" s="1424"/>
      <c r="AV119" s="1429">
        <f t="shared" si="49"/>
        <v>0</v>
      </c>
      <c r="AW119" s="1424">
        <f t="shared" si="53"/>
        <v>0</v>
      </c>
      <c r="AX119" s="1424"/>
      <c r="AY119" s="1426">
        <f t="shared" si="50"/>
        <v>0</v>
      </c>
      <c r="AZ119" s="1372"/>
      <c r="BA119" s="1373">
        <f t="shared" si="44"/>
        <v>0</v>
      </c>
      <c r="BC119" s="1419" t="str">
        <f t="shared" si="54"/>
        <v/>
      </c>
      <c r="BD119" s="1419" t="str">
        <f t="shared" si="54"/>
        <v/>
      </c>
      <c r="BE119" s="1419" t="str">
        <f t="shared" si="54"/>
        <v/>
      </c>
      <c r="BF119" s="1419" t="str">
        <f t="shared" si="54"/>
        <v/>
      </c>
      <c r="BG119" s="1419" t="str">
        <f t="shared" si="42"/>
        <v>W/C</v>
      </c>
      <c r="BH119" s="1419" t="str">
        <f t="shared" si="42"/>
        <v>NO</v>
      </c>
      <c r="BI119" s="1419" t="str">
        <f t="shared" si="43"/>
        <v>W/C</v>
      </c>
      <c r="BK119" s="1419" t="b">
        <f t="shared" si="52"/>
        <v>1</v>
      </c>
      <c r="BL119" s="1419" t="b">
        <f t="shared" si="52"/>
        <v>1</v>
      </c>
      <c r="BM119" s="1419" t="b">
        <f t="shared" si="52"/>
        <v>1</v>
      </c>
      <c r="BN119" s="1419" t="b">
        <f t="shared" si="52"/>
        <v>1</v>
      </c>
      <c r="BO119" s="1419" t="b">
        <f t="shared" si="52"/>
        <v>1</v>
      </c>
      <c r="BP119" s="1419" t="b">
        <f t="shared" si="52"/>
        <v>1</v>
      </c>
      <c r="BQ119" s="1419" t="b">
        <f t="shared" si="52"/>
        <v>1</v>
      </c>
      <c r="BS119" s="1474"/>
    </row>
    <row r="120" spans="1:71" s="1374" customFormat="1" ht="12" customHeight="1">
      <c r="A120" s="1484" t="s">
        <v>1129</v>
      </c>
      <c r="B120" s="1484" t="str">
        <f t="shared" si="41"/>
        <v>13101233</v>
      </c>
      <c r="C120" s="1485" t="s">
        <v>1130</v>
      </c>
      <c r="D120" s="1396" t="str">
        <f t="shared" si="38"/>
        <v>W/C</v>
      </c>
      <c r="E120" s="1396"/>
      <c r="F120" s="1475">
        <v>43405</v>
      </c>
      <c r="G120" s="1396"/>
      <c r="H120" s="1398" t="str">
        <f t="shared" si="55"/>
        <v/>
      </c>
      <c r="I120" s="1398" t="str">
        <f t="shared" si="55"/>
        <v/>
      </c>
      <c r="J120" s="1398" t="str">
        <f t="shared" si="55"/>
        <v/>
      </c>
      <c r="K120" s="1398" t="str">
        <f t="shared" si="55"/>
        <v/>
      </c>
      <c r="L120" s="1398" t="str">
        <f t="shared" si="24"/>
        <v>W/C</v>
      </c>
      <c r="M120" s="1398" t="str">
        <f t="shared" si="24"/>
        <v>NO</v>
      </c>
      <c r="N120" s="1398" t="str">
        <f t="shared" si="33"/>
        <v>W/C</v>
      </c>
      <c r="O120" s="1399"/>
      <c r="P120" s="1400">
        <v>-69.09</v>
      </c>
      <c r="Q120" s="1400">
        <v>1010.93</v>
      </c>
      <c r="R120" s="1400">
        <v>25874.32</v>
      </c>
      <c r="S120" s="1400">
        <v>53625.7</v>
      </c>
      <c r="T120" s="1400">
        <v>52967.01</v>
      </c>
      <c r="U120" s="1400">
        <v>146982.22</v>
      </c>
      <c r="V120" s="1400">
        <v>155127.39000000001</v>
      </c>
      <c r="W120" s="1400">
        <v>358017.06</v>
      </c>
      <c r="X120" s="1400">
        <v>452898.05</v>
      </c>
      <c r="Y120" s="1400">
        <v>546322.09</v>
      </c>
      <c r="Z120" s="1400">
        <v>651950.31000000006</v>
      </c>
      <c r="AA120" s="1400">
        <v>733845.03</v>
      </c>
      <c r="AB120" s="1400">
        <v>1019133.56</v>
      </c>
      <c r="AC120" s="1400"/>
      <c r="AD120" s="1400"/>
      <c r="AE120" s="1400">
        <f t="shared" si="39"/>
        <v>307346.02875</v>
      </c>
      <c r="AF120" s="1401"/>
      <c r="AG120" s="1402"/>
      <c r="AH120" s="1403"/>
      <c r="AI120" s="1403"/>
      <c r="AJ120" s="1403"/>
      <c r="AK120" s="1404"/>
      <c r="AL120" s="1403">
        <f>SUM(AI120:AK120)</f>
        <v>0</v>
      </c>
      <c r="AM120" s="1405">
        <f t="shared" si="51"/>
        <v>307346.02875</v>
      </c>
      <c r="AN120" s="1403"/>
      <c r="AO120" s="1406">
        <f t="shared" si="47"/>
        <v>307346.02875</v>
      </c>
      <c r="AP120" s="1369"/>
      <c r="AQ120" s="1407">
        <f t="shared" si="40"/>
        <v>1019133.56</v>
      </c>
      <c r="AR120" s="1403"/>
      <c r="AS120" s="1403"/>
      <c r="AT120" s="1403"/>
      <c r="AU120" s="1403"/>
      <c r="AV120" s="1408">
        <f t="shared" si="49"/>
        <v>0</v>
      </c>
      <c r="AW120" s="1403">
        <f t="shared" si="53"/>
        <v>1019133.56</v>
      </c>
      <c r="AX120" s="1403"/>
      <c r="AY120" s="1405">
        <f t="shared" si="50"/>
        <v>1019133.56</v>
      </c>
      <c r="AZ120" s="1372"/>
      <c r="BA120" s="1373">
        <f t="shared" si="44"/>
        <v>0</v>
      </c>
      <c r="BC120" s="1419"/>
      <c r="BD120" s="1419"/>
      <c r="BE120" s="1419"/>
      <c r="BF120" s="1419"/>
      <c r="BG120" s="1419"/>
      <c r="BH120" s="1419"/>
      <c r="BI120" s="1419"/>
      <c r="BK120" s="1419"/>
      <c r="BL120" s="1419"/>
      <c r="BM120" s="1419"/>
      <c r="BN120" s="1419"/>
      <c r="BO120" s="1419"/>
      <c r="BP120" s="1419"/>
      <c r="BQ120" s="1419"/>
      <c r="BS120" s="1474"/>
    </row>
    <row r="121" spans="1:71" s="1374" customFormat="1" ht="12" customHeight="1">
      <c r="A121" s="1412">
        <v>13101253</v>
      </c>
      <c r="B121" s="1413" t="str">
        <f t="shared" si="41"/>
        <v>13101253</v>
      </c>
      <c r="C121" s="1359" t="s">
        <v>1131</v>
      </c>
      <c r="D121" s="1360" t="str">
        <f t="shared" si="38"/>
        <v>W/C</v>
      </c>
      <c r="E121" s="1360"/>
      <c r="F121" s="1359"/>
      <c r="G121" s="1360"/>
      <c r="H121" s="1361" t="str">
        <f t="shared" si="55"/>
        <v/>
      </c>
      <c r="I121" s="1361" t="str">
        <f t="shared" si="55"/>
        <v/>
      </c>
      <c r="J121" s="1361" t="str">
        <f t="shared" si="55"/>
        <v/>
      </c>
      <c r="K121" s="1361" t="str">
        <f t="shared" si="55"/>
        <v/>
      </c>
      <c r="L121" s="1361" t="str">
        <f t="shared" ref="L121:M191" si="56">IF(VALUE(AM121),"W/C",IF(ISBLANK(AM121),"NO","W/C"))</f>
        <v>W/C</v>
      </c>
      <c r="M121" s="1361" t="str">
        <f t="shared" si="56"/>
        <v>NO</v>
      </c>
      <c r="N121" s="1361" t="str">
        <f t="shared" si="33"/>
        <v>W/C</v>
      </c>
      <c r="O121" s="1362"/>
      <c r="P121" s="1363">
        <v>551037.91</v>
      </c>
      <c r="Q121" s="1363">
        <v>435366.79</v>
      </c>
      <c r="R121" s="1363">
        <v>18089.34</v>
      </c>
      <c r="S121" s="1363">
        <v>481671.72</v>
      </c>
      <c r="T121" s="1363">
        <v>488460.7</v>
      </c>
      <c r="U121" s="1363">
        <v>20022.57</v>
      </c>
      <c r="V121" s="1363">
        <v>882384.12</v>
      </c>
      <c r="W121" s="1363">
        <v>1700573.31</v>
      </c>
      <c r="X121" s="1363">
        <v>3282400.81</v>
      </c>
      <c r="Y121" s="1363">
        <v>1834080.36</v>
      </c>
      <c r="Z121" s="1363">
        <v>3177185.22</v>
      </c>
      <c r="AA121" s="1363">
        <v>623964.06999999995</v>
      </c>
      <c r="AB121" s="1363">
        <v>670012.91</v>
      </c>
      <c r="AC121" s="1363"/>
      <c r="AD121" s="1363"/>
      <c r="AE121" s="1363">
        <f t="shared" si="39"/>
        <v>1129560.3683333334</v>
      </c>
      <c r="AF121" s="1376"/>
      <c r="AG121" s="1377"/>
      <c r="AH121" s="1365"/>
      <c r="AI121" s="1365"/>
      <c r="AJ121" s="1365"/>
      <c r="AK121" s="1366"/>
      <c r="AL121" s="1365">
        <f t="shared" si="46"/>
        <v>0</v>
      </c>
      <c r="AM121" s="1367">
        <f t="shared" si="51"/>
        <v>1129560.3683333334</v>
      </c>
      <c r="AN121" s="1365"/>
      <c r="AO121" s="1368">
        <f t="shared" si="47"/>
        <v>1129560.3683333334</v>
      </c>
      <c r="AP121" s="1369"/>
      <c r="AQ121" s="1370">
        <f t="shared" si="40"/>
        <v>670012.91</v>
      </c>
      <c r="AR121" s="1365"/>
      <c r="AS121" s="1365"/>
      <c r="AT121" s="1365"/>
      <c r="AU121" s="1365"/>
      <c r="AV121" s="1371">
        <f t="shared" si="49"/>
        <v>0</v>
      </c>
      <c r="AW121" s="1365">
        <f t="shared" si="53"/>
        <v>670012.91</v>
      </c>
      <c r="AX121" s="1365"/>
      <c r="AY121" s="1367">
        <f t="shared" si="50"/>
        <v>670012.91</v>
      </c>
      <c r="AZ121" s="1372"/>
      <c r="BA121" s="1373">
        <f t="shared" si="44"/>
        <v>0</v>
      </c>
      <c r="BC121" s="1361" t="str">
        <f t="shared" si="54"/>
        <v/>
      </c>
      <c r="BD121" s="1361" t="str">
        <f t="shared" si="54"/>
        <v/>
      </c>
      <c r="BE121" s="1361" t="str">
        <f t="shared" si="54"/>
        <v/>
      </c>
      <c r="BF121" s="1361" t="str">
        <f t="shared" si="54"/>
        <v/>
      </c>
      <c r="BG121" s="1361" t="str">
        <f t="shared" si="42"/>
        <v>W/C</v>
      </c>
      <c r="BH121" s="1361" t="str">
        <f t="shared" si="42"/>
        <v>NO</v>
      </c>
      <c r="BI121" s="1361" t="str">
        <f t="shared" si="43"/>
        <v>W/C</v>
      </c>
      <c r="BK121" s="1361" t="b">
        <f t="shared" ref="BK121:BQ138" si="57">BC121=H121</f>
        <v>1</v>
      </c>
      <c r="BL121" s="1361" t="b">
        <f t="shared" si="57"/>
        <v>1</v>
      </c>
      <c r="BM121" s="1361" t="b">
        <f t="shared" si="57"/>
        <v>1</v>
      </c>
      <c r="BN121" s="1361" t="b">
        <f t="shared" si="57"/>
        <v>1</v>
      </c>
      <c r="BO121" s="1361" t="b">
        <f t="shared" si="57"/>
        <v>1</v>
      </c>
      <c r="BP121" s="1361" t="b">
        <f t="shared" si="57"/>
        <v>1</v>
      </c>
      <c r="BQ121" s="1361" t="b">
        <f t="shared" si="57"/>
        <v>1</v>
      </c>
      <c r="BS121" s="1474"/>
    </row>
    <row r="122" spans="1:71" s="1374" customFormat="1" ht="12" customHeight="1">
      <c r="A122" s="1412">
        <v>13109003</v>
      </c>
      <c r="B122" s="1413" t="str">
        <f t="shared" si="41"/>
        <v>13109003</v>
      </c>
      <c r="C122" s="1359" t="s">
        <v>1132</v>
      </c>
      <c r="D122" s="1360" t="str">
        <f t="shared" si="38"/>
        <v>W/C</v>
      </c>
      <c r="E122" s="1360"/>
      <c r="F122" s="1359"/>
      <c r="G122" s="1360"/>
      <c r="H122" s="1361" t="str">
        <f t="shared" si="55"/>
        <v/>
      </c>
      <c r="I122" s="1361" t="str">
        <f t="shared" si="55"/>
        <v/>
      </c>
      <c r="J122" s="1361" t="str">
        <f t="shared" si="55"/>
        <v/>
      </c>
      <c r="K122" s="1361" t="str">
        <f t="shared" si="55"/>
        <v/>
      </c>
      <c r="L122" s="1361" t="str">
        <f t="shared" si="56"/>
        <v>W/C</v>
      </c>
      <c r="M122" s="1361" t="str">
        <f t="shared" si="56"/>
        <v>NO</v>
      </c>
      <c r="N122" s="1361" t="str">
        <f t="shared" si="33"/>
        <v>W/C</v>
      </c>
      <c r="O122" s="1362"/>
      <c r="P122" s="1363">
        <v>6403.69</v>
      </c>
      <c r="Q122" s="1363">
        <v>21398.07</v>
      </c>
      <c r="R122" s="1363">
        <v>6403.69</v>
      </c>
      <c r="S122" s="1363">
        <v>6403.69</v>
      </c>
      <c r="T122" s="1363">
        <v>6403.69</v>
      </c>
      <c r="U122" s="1363">
        <v>6403.69</v>
      </c>
      <c r="V122" s="1363">
        <v>6403.69</v>
      </c>
      <c r="W122" s="1363">
        <v>6403.69</v>
      </c>
      <c r="X122" s="1363">
        <v>6403.69</v>
      </c>
      <c r="Y122" s="1363">
        <v>6403.69</v>
      </c>
      <c r="Z122" s="1363">
        <v>6403.69</v>
      </c>
      <c r="AA122" s="1363">
        <v>6403.69</v>
      </c>
      <c r="AB122" s="1363">
        <v>6470.3</v>
      </c>
      <c r="AC122" s="1363"/>
      <c r="AD122" s="1363"/>
      <c r="AE122" s="1363">
        <f t="shared" si="39"/>
        <v>7655.9970833333346</v>
      </c>
      <c r="AF122" s="1376"/>
      <c r="AG122" s="1377"/>
      <c r="AH122" s="1365"/>
      <c r="AI122" s="1365"/>
      <c r="AJ122" s="1365"/>
      <c r="AK122" s="1366"/>
      <c r="AL122" s="1365">
        <f t="shared" si="46"/>
        <v>0</v>
      </c>
      <c r="AM122" s="1367">
        <f t="shared" si="51"/>
        <v>7655.9970833333346</v>
      </c>
      <c r="AN122" s="1365"/>
      <c r="AO122" s="1368">
        <f t="shared" si="47"/>
        <v>7655.9970833333346</v>
      </c>
      <c r="AP122" s="1369"/>
      <c r="AQ122" s="1370">
        <f t="shared" si="40"/>
        <v>6470.3</v>
      </c>
      <c r="AR122" s="1365"/>
      <c r="AS122" s="1365"/>
      <c r="AT122" s="1365"/>
      <c r="AU122" s="1365"/>
      <c r="AV122" s="1371">
        <f t="shared" si="49"/>
        <v>0</v>
      </c>
      <c r="AW122" s="1365">
        <f t="shared" si="53"/>
        <v>6470.3</v>
      </c>
      <c r="AX122" s="1365"/>
      <c r="AY122" s="1367">
        <f t="shared" si="50"/>
        <v>6470.3</v>
      </c>
      <c r="AZ122" s="1372"/>
      <c r="BA122" s="1373">
        <f t="shared" si="44"/>
        <v>0</v>
      </c>
      <c r="BC122" s="1361" t="str">
        <f t="shared" si="54"/>
        <v/>
      </c>
      <c r="BD122" s="1361" t="str">
        <f t="shared" si="54"/>
        <v/>
      </c>
      <c r="BE122" s="1361" t="str">
        <f t="shared" si="54"/>
        <v/>
      </c>
      <c r="BF122" s="1361" t="str">
        <f t="shared" si="54"/>
        <v/>
      </c>
      <c r="BG122" s="1361" t="str">
        <f t="shared" si="42"/>
        <v>W/C</v>
      </c>
      <c r="BH122" s="1361" t="str">
        <f t="shared" si="42"/>
        <v>NO</v>
      </c>
      <c r="BI122" s="1361" t="str">
        <f t="shared" si="43"/>
        <v>W/C</v>
      </c>
      <c r="BK122" s="1361" t="b">
        <f t="shared" si="57"/>
        <v>1</v>
      </c>
      <c r="BL122" s="1361" t="b">
        <f t="shared" si="57"/>
        <v>1</v>
      </c>
      <c r="BM122" s="1361" t="b">
        <f t="shared" si="57"/>
        <v>1</v>
      </c>
      <c r="BN122" s="1361" t="b">
        <f t="shared" si="57"/>
        <v>1</v>
      </c>
      <c r="BO122" s="1361" t="b">
        <f t="shared" si="57"/>
        <v>1</v>
      </c>
      <c r="BP122" s="1361" t="b">
        <f t="shared" si="57"/>
        <v>1</v>
      </c>
      <c r="BQ122" s="1361" t="b">
        <f t="shared" si="57"/>
        <v>1</v>
      </c>
      <c r="BS122" s="1474"/>
    </row>
    <row r="123" spans="1:71" s="1374" customFormat="1" ht="12" customHeight="1">
      <c r="A123" s="1412">
        <v>13109013</v>
      </c>
      <c r="B123" s="1413" t="str">
        <f t="shared" si="41"/>
        <v>13109013</v>
      </c>
      <c r="C123" s="1359" t="s">
        <v>1133</v>
      </c>
      <c r="D123" s="1360" t="str">
        <f t="shared" si="38"/>
        <v>W/C</v>
      </c>
      <c r="E123" s="1360"/>
      <c r="F123" s="1359"/>
      <c r="G123" s="1360"/>
      <c r="H123" s="1361" t="str">
        <f t="shared" si="55"/>
        <v/>
      </c>
      <c r="I123" s="1361" t="str">
        <f t="shared" si="55"/>
        <v/>
      </c>
      <c r="J123" s="1361" t="str">
        <f t="shared" si="55"/>
        <v/>
      </c>
      <c r="K123" s="1361" t="str">
        <f t="shared" si="55"/>
        <v/>
      </c>
      <c r="L123" s="1361" t="str">
        <f t="shared" si="56"/>
        <v>W/C</v>
      </c>
      <c r="M123" s="1361" t="str">
        <f t="shared" si="56"/>
        <v>NO</v>
      </c>
      <c r="N123" s="1361" t="str">
        <f t="shared" si="33"/>
        <v>W/C</v>
      </c>
      <c r="O123" s="1362"/>
      <c r="P123" s="1363">
        <v>3866</v>
      </c>
      <c r="Q123" s="1363">
        <v>3866</v>
      </c>
      <c r="R123" s="1363">
        <v>3866</v>
      </c>
      <c r="S123" s="1363">
        <v>3866</v>
      </c>
      <c r="T123" s="1363">
        <v>3866</v>
      </c>
      <c r="U123" s="1363">
        <v>3866</v>
      </c>
      <c r="V123" s="1363">
        <v>3866</v>
      </c>
      <c r="W123" s="1363">
        <v>3866</v>
      </c>
      <c r="X123" s="1363">
        <v>3866</v>
      </c>
      <c r="Y123" s="1363">
        <v>3866</v>
      </c>
      <c r="Z123" s="1363">
        <v>3866</v>
      </c>
      <c r="AA123" s="1363">
        <v>3866</v>
      </c>
      <c r="AB123" s="1363">
        <v>3866</v>
      </c>
      <c r="AC123" s="1363"/>
      <c r="AD123" s="1363"/>
      <c r="AE123" s="1363">
        <f t="shared" si="39"/>
        <v>3866</v>
      </c>
      <c r="AF123" s="1376"/>
      <c r="AG123" s="1377"/>
      <c r="AH123" s="1365"/>
      <c r="AI123" s="1365"/>
      <c r="AJ123" s="1365"/>
      <c r="AK123" s="1366"/>
      <c r="AL123" s="1365">
        <f t="shared" si="46"/>
        <v>0</v>
      </c>
      <c r="AM123" s="1367">
        <f t="shared" si="51"/>
        <v>3866</v>
      </c>
      <c r="AN123" s="1365"/>
      <c r="AO123" s="1368">
        <f t="shared" si="47"/>
        <v>3866</v>
      </c>
      <c r="AP123" s="1369"/>
      <c r="AQ123" s="1370">
        <f t="shared" si="40"/>
        <v>3866</v>
      </c>
      <c r="AR123" s="1365"/>
      <c r="AS123" s="1365"/>
      <c r="AT123" s="1365"/>
      <c r="AU123" s="1365"/>
      <c r="AV123" s="1371">
        <f t="shared" si="49"/>
        <v>0</v>
      </c>
      <c r="AW123" s="1365">
        <f t="shared" si="53"/>
        <v>3866</v>
      </c>
      <c r="AX123" s="1365"/>
      <c r="AY123" s="1367">
        <f t="shared" si="50"/>
        <v>3866</v>
      </c>
      <c r="AZ123" s="1372"/>
      <c r="BA123" s="1373">
        <f t="shared" si="44"/>
        <v>0</v>
      </c>
      <c r="BC123" s="1361" t="str">
        <f t="shared" si="54"/>
        <v/>
      </c>
      <c r="BD123" s="1361" t="str">
        <f t="shared" si="54"/>
        <v/>
      </c>
      <c r="BE123" s="1361" t="str">
        <f t="shared" si="54"/>
        <v/>
      </c>
      <c r="BF123" s="1361" t="str">
        <f t="shared" si="54"/>
        <v/>
      </c>
      <c r="BG123" s="1361" t="str">
        <f t="shared" si="42"/>
        <v>W/C</v>
      </c>
      <c r="BH123" s="1361" t="str">
        <f t="shared" si="42"/>
        <v>NO</v>
      </c>
      <c r="BI123" s="1361" t="str">
        <f t="shared" si="43"/>
        <v>W/C</v>
      </c>
      <c r="BK123" s="1361" t="b">
        <f t="shared" si="57"/>
        <v>1</v>
      </c>
      <c r="BL123" s="1361" t="b">
        <f t="shared" si="57"/>
        <v>1</v>
      </c>
      <c r="BM123" s="1361" t="b">
        <f t="shared" si="57"/>
        <v>1</v>
      </c>
      <c r="BN123" s="1361" t="b">
        <f t="shared" si="57"/>
        <v>1</v>
      </c>
      <c r="BO123" s="1361" t="b">
        <f t="shared" si="57"/>
        <v>1</v>
      </c>
      <c r="BP123" s="1361" t="b">
        <f t="shared" si="57"/>
        <v>1</v>
      </c>
      <c r="BQ123" s="1361" t="b">
        <f t="shared" si="57"/>
        <v>1</v>
      </c>
      <c r="BS123" s="1474"/>
    </row>
    <row r="124" spans="1:71" s="1374" customFormat="1" ht="12" customHeight="1">
      <c r="A124" s="1481">
        <v>13109023</v>
      </c>
      <c r="B124" s="1481" t="str">
        <f t="shared" si="41"/>
        <v>13109023</v>
      </c>
      <c r="C124" s="1482" t="s">
        <v>1134</v>
      </c>
      <c r="D124" s="1417" t="str">
        <f t="shared" si="38"/>
        <v>W/C</v>
      </c>
      <c r="E124" s="1417"/>
      <c r="F124" s="1483">
        <v>43101</v>
      </c>
      <c r="G124" s="1417"/>
      <c r="H124" s="1419" t="str">
        <f t="shared" si="55"/>
        <v/>
      </c>
      <c r="I124" s="1419" t="str">
        <f t="shared" si="55"/>
        <v/>
      </c>
      <c r="J124" s="1419" t="str">
        <f t="shared" si="55"/>
        <v/>
      </c>
      <c r="K124" s="1419" t="str">
        <f t="shared" si="55"/>
        <v/>
      </c>
      <c r="L124" s="1419" t="str">
        <f t="shared" si="56"/>
        <v>W/C</v>
      </c>
      <c r="M124" s="1419" t="str">
        <f t="shared" si="56"/>
        <v>NO</v>
      </c>
      <c r="N124" s="1419" t="str">
        <f t="shared" si="33"/>
        <v>W/C</v>
      </c>
      <c r="O124" s="1420"/>
      <c r="P124" s="1421">
        <v>1107951.1299999999</v>
      </c>
      <c r="Q124" s="1421">
        <v>227492.44</v>
      </c>
      <c r="R124" s="1421">
        <v>628503.98</v>
      </c>
      <c r="S124" s="1421">
        <v>280505.78999999998</v>
      </c>
      <c r="T124" s="1421">
        <v>216539.85</v>
      </c>
      <c r="U124" s="1421">
        <v>2413206.39</v>
      </c>
      <c r="V124" s="1421">
        <v>229605.47</v>
      </c>
      <c r="W124" s="1421">
        <v>466689.08</v>
      </c>
      <c r="X124" s="1421">
        <v>1617846.09</v>
      </c>
      <c r="Y124" s="1421">
        <v>513553.57</v>
      </c>
      <c r="Z124" s="1421">
        <v>460423.91</v>
      </c>
      <c r="AA124" s="1421">
        <v>2232026.0499999998</v>
      </c>
      <c r="AB124" s="1421">
        <v>368508.28</v>
      </c>
      <c r="AC124" s="1421"/>
      <c r="AD124" s="1421"/>
      <c r="AE124" s="1421">
        <f t="shared" si="39"/>
        <v>835385.19375000009</v>
      </c>
      <c r="AF124" s="1422"/>
      <c r="AG124" s="1423"/>
      <c r="AH124" s="1424"/>
      <c r="AI124" s="1424"/>
      <c r="AJ124" s="1424"/>
      <c r="AK124" s="1425"/>
      <c r="AL124" s="1424"/>
      <c r="AM124" s="1426">
        <f t="shared" si="51"/>
        <v>835385.19375000009</v>
      </c>
      <c r="AN124" s="1424"/>
      <c r="AO124" s="1427">
        <f t="shared" si="47"/>
        <v>835385.19375000009</v>
      </c>
      <c r="AP124" s="1369"/>
      <c r="AQ124" s="1428">
        <f t="shared" si="40"/>
        <v>368508.28</v>
      </c>
      <c r="AR124" s="1424"/>
      <c r="AS124" s="1424"/>
      <c r="AT124" s="1424"/>
      <c r="AU124" s="1424"/>
      <c r="AV124" s="1429">
        <f>SUM(AS124:AU124)</f>
        <v>0</v>
      </c>
      <c r="AW124" s="1424">
        <f t="shared" si="53"/>
        <v>368508.28</v>
      </c>
      <c r="AX124" s="1424"/>
      <c r="AY124" s="1426">
        <f t="shared" si="50"/>
        <v>368508.28</v>
      </c>
      <c r="AZ124" s="1372"/>
      <c r="BA124" s="1373">
        <f t="shared" si="44"/>
        <v>0</v>
      </c>
      <c r="BC124" s="1419" t="str">
        <f t="shared" si="54"/>
        <v/>
      </c>
      <c r="BD124" s="1419" t="str">
        <f t="shared" si="54"/>
        <v/>
      </c>
      <c r="BE124" s="1419" t="str">
        <f t="shared" si="54"/>
        <v/>
      </c>
      <c r="BF124" s="1419" t="str">
        <f t="shared" si="54"/>
        <v/>
      </c>
      <c r="BG124" s="1419" t="str">
        <f t="shared" si="42"/>
        <v>W/C</v>
      </c>
      <c r="BH124" s="1419" t="str">
        <f t="shared" si="42"/>
        <v>NO</v>
      </c>
      <c r="BI124" s="1419" t="str">
        <f t="shared" si="43"/>
        <v>W/C</v>
      </c>
      <c r="BK124" s="1419" t="b">
        <f t="shared" si="57"/>
        <v>1</v>
      </c>
      <c r="BL124" s="1419" t="b">
        <f t="shared" si="57"/>
        <v>1</v>
      </c>
      <c r="BM124" s="1419" t="b">
        <f t="shared" si="57"/>
        <v>1</v>
      </c>
      <c r="BN124" s="1419" t="b">
        <f t="shared" si="57"/>
        <v>1</v>
      </c>
      <c r="BO124" s="1419" t="b">
        <f t="shared" si="57"/>
        <v>1</v>
      </c>
      <c r="BP124" s="1419" t="b">
        <f t="shared" si="57"/>
        <v>1</v>
      </c>
      <c r="BQ124" s="1419" t="b">
        <f t="shared" si="57"/>
        <v>1</v>
      </c>
      <c r="BS124" s="1474"/>
    </row>
    <row r="125" spans="1:71" s="1374" customFormat="1" ht="12" customHeight="1">
      <c r="A125" s="1412">
        <v>13400021</v>
      </c>
      <c r="B125" s="1413" t="str">
        <f t="shared" si="41"/>
        <v>13400021</v>
      </c>
      <c r="C125" s="1359" t="s">
        <v>1135</v>
      </c>
      <c r="D125" s="1360" t="str">
        <f t="shared" si="38"/>
        <v>ERB</v>
      </c>
      <c r="E125" s="1360"/>
      <c r="F125" s="1359"/>
      <c r="G125" s="1360"/>
      <c r="H125" s="1361" t="str">
        <f t="shared" si="55"/>
        <v/>
      </c>
      <c r="I125" s="1361" t="str">
        <f t="shared" si="55"/>
        <v>ERB</v>
      </c>
      <c r="J125" s="1361" t="str">
        <f t="shared" si="55"/>
        <v/>
      </c>
      <c r="K125" s="1361" t="str">
        <f t="shared" si="55"/>
        <v/>
      </c>
      <c r="L125" s="1361" t="str">
        <f t="shared" si="56"/>
        <v>NO</v>
      </c>
      <c r="M125" s="1361" t="str">
        <f t="shared" si="56"/>
        <v>NO</v>
      </c>
      <c r="N125" s="1361" t="str">
        <f t="shared" si="33"/>
        <v/>
      </c>
      <c r="O125" s="1362"/>
      <c r="P125" s="1363">
        <v>14335056.039999999</v>
      </c>
      <c r="Q125" s="1363">
        <v>14335056.039999999</v>
      </c>
      <c r="R125" s="1363">
        <v>14351016.039999999</v>
      </c>
      <c r="S125" s="1363">
        <v>14351016.039999999</v>
      </c>
      <c r="T125" s="1363">
        <v>14367568.84</v>
      </c>
      <c r="U125" s="1363">
        <v>14367568.84</v>
      </c>
      <c r="V125" s="1363">
        <v>14367568.84</v>
      </c>
      <c r="W125" s="1363">
        <v>14367568.84</v>
      </c>
      <c r="X125" s="1363">
        <v>14367568.84</v>
      </c>
      <c r="Y125" s="1363">
        <v>14357147.92</v>
      </c>
      <c r="Z125" s="1363">
        <v>14357147.92</v>
      </c>
      <c r="AA125" s="1363">
        <v>14357147.92</v>
      </c>
      <c r="AB125" s="1363">
        <v>14357147.92</v>
      </c>
      <c r="AC125" s="1363"/>
      <c r="AD125" s="1363"/>
      <c r="AE125" s="1363">
        <f t="shared" si="39"/>
        <v>14357706.504999997</v>
      </c>
      <c r="AF125" s="1376" t="s">
        <v>1136</v>
      </c>
      <c r="AG125" s="1377"/>
      <c r="AH125" s="1365"/>
      <c r="AI125" s="1365">
        <f>AE125</f>
        <v>14357706.504999997</v>
      </c>
      <c r="AJ125" s="1365"/>
      <c r="AK125" s="1366"/>
      <c r="AL125" s="1365">
        <f t="shared" si="46"/>
        <v>14357706.504999997</v>
      </c>
      <c r="AM125" s="1367"/>
      <c r="AN125" s="1365"/>
      <c r="AO125" s="1368">
        <f t="shared" si="47"/>
        <v>0</v>
      </c>
      <c r="AP125" s="1369"/>
      <c r="AQ125" s="1370">
        <f t="shared" si="40"/>
        <v>14357147.92</v>
      </c>
      <c r="AR125" s="1365"/>
      <c r="AS125" s="1365">
        <f>AQ125</f>
        <v>14357147.92</v>
      </c>
      <c r="AT125" s="1365"/>
      <c r="AU125" s="1365"/>
      <c r="AV125" s="1371">
        <f t="shared" si="49"/>
        <v>14357147.92</v>
      </c>
      <c r="AW125" s="1365"/>
      <c r="AX125" s="1365"/>
      <c r="AY125" s="1367">
        <f t="shared" si="50"/>
        <v>0</v>
      </c>
      <c r="AZ125" s="1372"/>
      <c r="BA125" s="1373">
        <f t="shared" si="44"/>
        <v>0</v>
      </c>
      <c r="BC125" s="1361" t="str">
        <f t="shared" si="54"/>
        <v/>
      </c>
      <c r="BD125" s="1361" t="str">
        <f t="shared" si="54"/>
        <v>ERB</v>
      </c>
      <c r="BE125" s="1361" t="str">
        <f t="shared" si="54"/>
        <v/>
      </c>
      <c r="BF125" s="1361" t="str">
        <f t="shared" si="54"/>
        <v/>
      </c>
      <c r="BG125" s="1361" t="str">
        <f t="shared" si="42"/>
        <v>NO</v>
      </c>
      <c r="BH125" s="1361" t="str">
        <f t="shared" si="42"/>
        <v>NO</v>
      </c>
      <c r="BI125" s="1361" t="str">
        <f t="shared" si="43"/>
        <v/>
      </c>
      <c r="BK125" s="1361" t="b">
        <f t="shared" si="57"/>
        <v>1</v>
      </c>
      <c r="BL125" s="1361" t="b">
        <f t="shared" si="57"/>
        <v>1</v>
      </c>
      <c r="BM125" s="1361" t="b">
        <f t="shared" si="57"/>
        <v>1</v>
      </c>
      <c r="BN125" s="1361" t="b">
        <f t="shared" si="57"/>
        <v>1</v>
      </c>
      <c r="BO125" s="1361" t="b">
        <f t="shared" si="57"/>
        <v>1</v>
      </c>
      <c r="BP125" s="1361" t="b">
        <f t="shared" si="57"/>
        <v>1</v>
      </c>
      <c r="BQ125" s="1361" t="b">
        <f t="shared" si="57"/>
        <v>1</v>
      </c>
      <c r="BS125" s="1474"/>
    </row>
    <row r="126" spans="1:71" s="1374" customFormat="1" ht="12" customHeight="1">
      <c r="A126" s="1412">
        <v>13400031</v>
      </c>
      <c r="B126" s="1413" t="str">
        <f t="shared" si="41"/>
        <v>13400031</v>
      </c>
      <c r="C126" s="1359" t="s">
        <v>1137</v>
      </c>
      <c r="D126" s="1360" t="str">
        <f t="shared" si="38"/>
        <v>ERB</v>
      </c>
      <c r="E126" s="1360"/>
      <c r="F126" s="1359"/>
      <c r="G126" s="1360"/>
      <c r="H126" s="1361" t="str">
        <f t="shared" si="55"/>
        <v/>
      </c>
      <c r="I126" s="1361" t="str">
        <f t="shared" si="55"/>
        <v>ERB</v>
      </c>
      <c r="J126" s="1361" t="str">
        <f t="shared" si="55"/>
        <v/>
      </c>
      <c r="K126" s="1361" t="str">
        <f t="shared" si="55"/>
        <v/>
      </c>
      <c r="L126" s="1361" t="str">
        <f t="shared" si="56"/>
        <v>NO</v>
      </c>
      <c r="M126" s="1361" t="str">
        <f t="shared" si="56"/>
        <v>NO</v>
      </c>
      <c r="N126" s="1361" t="str">
        <f t="shared" si="33"/>
        <v/>
      </c>
      <c r="O126" s="1362"/>
      <c r="P126" s="1363">
        <v>-14335056.039999999</v>
      </c>
      <c r="Q126" s="1363">
        <v>-14335056.039999999</v>
      </c>
      <c r="R126" s="1363">
        <v>-14351016.039999999</v>
      </c>
      <c r="S126" s="1363">
        <v>-14351016.039999999</v>
      </c>
      <c r="T126" s="1363">
        <v>-14367568.84</v>
      </c>
      <c r="U126" s="1363">
        <v>-14367568.84</v>
      </c>
      <c r="V126" s="1363">
        <v>-14367568.84</v>
      </c>
      <c r="W126" s="1363">
        <v>-14367568.84</v>
      </c>
      <c r="X126" s="1363">
        <v>-14367568.84</v>
      </c>
      <c r="Y126" s="1363">
        <v>-14357147.92</v>
      </c>
      <c r="Z126" s="1363">
        <v>-14357147.92</v>
      </c>
      <c r="AA126" s="1363">
        <v>-14357147.92</v>
      </c>
      <c r="AB126" s="1363">
        <v>-14357147.92</v>
      </c>
      <c r="AC126" s="1363"/>
      <c r="AD126" s="1363"/>
      <c r="AE126" s="1363">
        <f t="shared" si="39"/>
        <v>-14357706.504999997</v>
      </c>
      <c r="AF126" s="1376" t="s">
        <v>1136</v>
      </c>
      <c r="AG126" s="1377"/>
      <c r="AH126" s="1365"/>
      <c r="AI126" s="1365">
        <f>AE126</f>
        <v>-14357706.504999997</v>
      </c>
      <c r="AJ126" s="1365"/>
      <c r="AK126" s="1366"/>
      <c r="AL126" s="1365">
        <f t="shared" si="46"/>
        <v>-14357706.504999997</v>
      </c>
      <c r="AM126" s="1367"/>
      <c r="AN126" s="1365"/>
      <c r="AO126" s="1368">
        <f t="shared" si="47"/>
        <v>0</v>
      </c>
      <c r="AP126" s="1369"/>
      <c r="AQ126" s="1370">
        <f t="shared" si="40"/>
        <v>-14357147.92</v>
      </c>
      <c r="AR126" s="1365"/>
      <c r="AS126" s="1365">
        <f>AQ126</f>
        <v>-14357147.92</v>
      </c>
      <c r="AT126" s="1365"/>
      <c r="AU126" s="1365"/>
      <c r="AV126" s="1371">
        <f t="shared" si="49"/>
        <v>-14357147.92</v>
      </c>
      <c r="AW126" s="1365"/>
      <c r="AX126" s="1365"/>
      <c r="AY126" s="1367">
        <f t="shared" si="50"/>
        <v>0</v>
      </c>
      <c r="AZ126" s="1372"/>
      <c r="BA126" s="1373">
        <f t="shared" si="44"/>
        <v>0</v>
      </c>
      <c r="BC126" s="1361" t="str">
        <f t="shared" si="54"/>
        <v/>
      </c>
      <c r="BD126" s="1361" t="str">
        <f t="shared" si="54"/>
        <v>ERB</v>
      </c>
      <c r="BE126" s="1361" t="str">
        <f t="shared" si="54"/>
        <v/>
      </c>
      <c r="BF126" s="1361" t="str">
        <f t="shared" si="54"/>
        <v/>
      </c>
      <c r="BG126" s="1361" t="str">
        <f t="shared" si="42"/>
        <v>NO</v>
      </c>
      <c r="BH126" s="1361" t="str">
        <f t="shared" si="42"/>
        <v>NO</v>
      </c>
      <c r="BI126" s="1361" t="str">
        <f t="shared" si="43"/>
        <v/>
      </c>
      <c r="BK126" s="1361" t="b">
        <f t="shared" si="57"/>
        <v>1</v>
      </c>
      <c r="BL126" s="1361" t="b">
        <f t="shared" si="57"/>
        <v>1</v>
      </c>
      <c r="BM126" s="1361" t="b">
        <f t="shared" si="57"/>
        <v>1</v>
      </c>
      <c r="BN126" s="1361" t="b">
        <f t="shared" si="57"/>
        <v>1</v>
      </c>
      <c r="BO126" s="1361" t="b">
        <f t="shared" si="57"/>
        <v>1</v>
      </c>
      <c r="BP126" s="1361" t="b">
        <f t="shared" si="57"/>
        <v>1</v>
      </c>
      <c r="BQ126" s="1361" t="b">
        <f t="shared" si="57"/>
        <v>1</v>
      </c>
      <c r="BS126" s="1474"/>
    </row>
    <row r="127" spans="1:71" s="1374" customFormat="1" ht="12" customHeight="1">
      <c r="A127" s="1412">
        <v>13400073</v>
      </c>
      <c r="B127" s="1413" t="str">
        <f t="shared" si="41"/>
        <v>13400073</v>
      </c>
      <c r="C127" s="1359" t="s">
        <v>1138</v>
      </c>
      <c r="D127" s="1360" t="str">
        <f t="shared" si="38"/>
        <v>Non-Op</v>
      </c>
      <c r="E127" s="1360"/>
      <c r="F127" s="1359"/>
      <c r="G127" s="1360"/>
      <c r="H127" s="1361" t="str">
        <f t="shared" si="55"/>
        <v/>
      </c>
      <c r="I127" s="1361" t="str">
        <f t="shared" si="55"/>
        <v/>
      </c>
      <c r="J127" s="1361" t="str">
        <f t="shared" si="55"/>
        <v/>
      </c>
      <c r="K127" s="1361" t="str">
        <f t="shared" si="55"/>
        <v>Non-Op</v>
      </c>
      <c r="L127" s="1361" t="str">
        <f t="shared" si="56"/>
        <v>NO</v>
      </c>
      <c r="M127" s="1361" t="str">
        <f t="shared" si="56"/>
        <v>NO</v>
      </c>
      <c r="N127" s="1361" t="str">
        <f t="shared" si="33"/>
        <v/>
      </c>
      <c r="O127" s="1362"/>
      <c r="P127" s="1363">
        <v>362049.08</v>
      </c>
      <c r="Q127" s="1363">
        <v>354484.74</v>
      </c>
      <c r="R127" s="1363">
        <v>313730.14</v>
      </c>
      <c r="S127" s="1363">
        <v>280845.74</v>
      </c>
      <c r="T127" s="1363">
        <v>272754.8</v>
      </c>
      <c r="U127" s="1363">
        <v>231462.71</v>
      </c>
      <c r="V127" s="1363">
        <v>222808.49</v>
      </c>
      <c r="W127" s="1363">
        <v>213682.17</v>
      </c>
      <c r="X127" s="1363">
        <v>171112.64</v>
      </c>
      <c r="Y127" s="1363">
        <v>161648.60999999999</v>
      </c>
      <c r="Z127" s="1363">
        <v>153104.42000000001</v>
      </c>
      <c r="AA127" s="1363">
        <v>142883.07</v>
      </c>
      <c r="AB127" s="1363">
        <v>134324.62</v>
      </c>
      <c r="AC127" s="1363"/>
      <c r="AD127" s="1363"/>
      <c r="AE127" s="1363">
        <f t="shared" si="39"/>
        <v>230558.69833333328</v>
      </c>
      <c r="AF127" s="1376"/>
      <c r="AG127" s="1377"/>
      <c r="AH127" s="1365"/>
      <c r="AI127" s="1365"/>
      <c r="AJ127" s="1365"/>
      <c r="AK127" s="1366">
        <f>AE127</f>
        <v>230558.69833333328</v>
      </c>
      <c r="AL127" s="1365">
        <f t="shared" si="46"/>
        <v>230558.69833333328</v>
      </c>
      <c r="AM127" s="1367"/>
      <c r="AN127" s="1365"/>
      <c r="AO127" s="1368">
        <f t="shared" si="47"/>
        <v>0</v>
      </c>
      <c r="AP127" s="1369"/>
      <c r="AQ127" s="1370">
        <f t="shared" si="40"/>
        <v>134324.62</v>
      </c>
      <c r="AR127" s="1365"/>
      <c r="AS127" s="1365"/>
      <c r="AT127" s="1365"/>
      <c r="AU127" s="1365">
        <f>AQ127</f>
        <v>134324.62</v>
      </c>
      <c r="AV127" s="1371">
        <f t="shared" si="49"/>
        <v>134324.62</v>
      </c>
      <c r="AW127" s="1365"/>
      <c r="AX127" s="1365"/>
      <c r="AY127" s="1367">
        <f t="shared" si="50"/>
        <v>0</v>
      </c>
      <c r="AZ127" s="1372" t="s">
        <v>1001</v>
      </c>
      <c r="BA127" s="1373">
        <f t="shared" si="44"/>
        <v>0</v>
      </c>
      <c r="BC127" s="1361" t="str">
        <f t="shared" si="54"/>
        <v/>
      </c>
      <c r="BD127" s="1361" t="str">
        <f t="shared" si="54"/>
        <v/>
      </c>
      <c r="BE127" s="1361" t="str">
        <f t="shared" si="54"/>
        <v/>
      </c>
      <c r="BF127" s="1361" t="str">
        <f t="shared" si="54"/>
        <v>Non-Op</v>
      </c>
      <c r="BG127" s="1361" t="str">
        <f t="shared" si="42"/>
        <v>NO</v>
      </c>
      <c r="BH127" s="1361" t="str">
        <f t="shared" si="42"/>
        <v>NO</v>
      </c>
      <c r="BI127" s="1361" t="str">
        <f t="shared" si="43"/>
        <v/>
      </c>
      <c r="BK127" s="1361" t="b">
        <f t="shared" si="57"/>
        <v>1</v>
      </c>
      <c r="BL127" s="1361" t="b">
        <f t="shared" si="57"/>
        <v>1</v>
      </c>
      <c r="BM127" s="1361" t="b">
        <f t="shared" si="57"/>
        <v>1</v>
      </c>
      <c r="BN127" s="1361" t="b">
        <f t="shared" si="57"/>
        <v>1</v>
      </c>
      <c r="BO127" s="1361" t="b">
        <f t="shared" si="57"/>
        <v>1</v>
      </c>
      <c r="BP127" s="1361" t="b">
        <f t="shared" si="57"/>
        <v>1</v>
      </c>
      <c r="BQ127" s="1361" t="b">
        <f t="shared" si="57"/>
        <v>1</v>
      </c>
      <c r="BS127" s="1474"/>
    </row>
    <row r="128" spans="1:71" s="1374" customFormat="1" ht="12" customHeight="1">
      <c r="A128" s="1412">
        <v>13400111</v>
      </c>
      <c r="B128" s="1413" t="str">
        <f t="shared" si="41"/>
        <v>13400111</v>
      </c>
      <c r="C128" s="1359" t="s">
        <v>1139</v>
      </c>
      <c r="D128" s="1360" t="str">
        <f t="shared" si="38"/>
        <v>ERB</v>
      </c>
      <c r="E128" s="1360"/>
      <c r="F128" s="1359"/>
      <c r="G128" s="1360"/>
      <c r="H128" s="1361" t="str">
        <f t="shared" si="55"/>
        <v/>
      </c>
      <c r="I128" s="1361" t="str">
        <f t="shared" si="55"/>
        <v>ERB</v>
      </c>
      <c r="J128" s="1361" t="str">
        <f t="shared" si="55"/>
        <v/>
      </c>
      <c r="K128" s="1361" t="str">
        <f t="shared" si="55"/>
        <v/>
      </c>
      <c r="L128" s="1361" t="str">
        <f t="shared" si="56"/>
        <v>NO</v>
      </c>
      <c r="M128" s="1361" t="str">
        <f t="shared" si="56"/>
        <v>NO</v>
      </c>
      <c r="N128" s="1361" t="str">
        <f t="shared" si="33"/>
        <v/>
      </c>
      <c r="O128" s="1362"/>
      <c r="P128" s="1363">
        <v>0</v>
      </c>
      <c r="Q128" s="1363">
        <v>0</v>
      </c>
      <c r="R128" s="1363">
        <v>0</v>
      </c>
      <c r="S128" s="1363">
        <v>0</v>
      </c>
      <c r="T128" s="1363">
        <v>0</v>
      </c>
      <c r="U128" s="1363">
        <v>0</v>
      </c>
      <c r="V128" s="1363">
        <v>0</v>
      </c>
      <c r="W128" s="1363">
        <v>0</v>
      </c>
      <c r="X128" s="1363">
        <v>0</v>
      </c>
      <c r="Y128" s="1363">
        <v>0</v>
      </c>
      <c r="Z128" s="1363">
        <v>0</v>
      </c>
      <c r="AA128" s="1363">
        <v>0</v>
      </c>
      <c r="AB128" s="1363">
        <v>0</v>
      </c>
      <c r="AC128" s="1363"/>
      <c r="AD128" s="1363"/>
      <c r="AE128" s="1363">
        <f t="shared" si="39"/>
        <v>0</v>
      </c>
      <c r="AF128" s="1376" t="s">
        <v>1136</v>
      </c>
      <c r="AG128" s="1377"/>
      <c r="AH128" s="1365"/>
      <c r="AI128" s="1365">
        <f>AE128</f>
        <v>0</v>
      </c>
      <c r="AJ128" s="1365"/>
      <c r="AK128" s="1366"/>
      <c r="AL128" s="1365">
        <f t="shared" si="46"/>
        <v>0</v>
      </c>
      <c r="AM128" s="1367"/>
      <c r="AN128" s="1365"/>
      <c r="AO128" s="1368">
        <f t="shared" si="47"/>
        <v>0</v>
      </c>
      <c r="AP128" s="1369"/>
      <c r="AQ128" s="1370">
        <f t="shared" si="40"/>
        <v>0</v>
      </c>
      <c r="AR128" s="1365"/>
      <c r="AS128" s="1365">
        <f>AQ128</f>
        <v>0</v>
      </c>
      <c r="AT128" s="1365"/>
      <c r="AU128" s="1365"/>
      <c r="AV128" s="1371">
        <f t="shared" si="49"/>
        <v>0</v>
      </c>
      <c r="AW128" s="1365"/>
      <c r="AX128" s="1365"/>
      <c r="AY128" s="1367">
        <f t="shared" si="50"/>
        <v>0</v>
      </c>
      <c r="AZ128" s="1372"/>
      <c r="BA128" s="1373">
        <f t="shared" si="44"/>
        <v>0</v>
      </c>
      <c r="BC128" s="1361" t="str">
        <f t="shared" si="54"/>
        <v/>
      </c>
      <c r="BD128" s="1361" t="str">
        <f t="shared" si="54"/>
        <v>ERB</v>
      </c>
      <c r="BE128" s="1361" t="str">
        <f t="shared" si="54"/>
        <v/>
      </c>
      <c r="BF128" s="1361" t="str">
        <f t="shared" si="54"/>
        <v/>
      </c>
      <c r="BG128" s="1361" t="str">
        <f t="shared" si="42"/>
        <v>NO</v>
      </c>
      <c r="BH128" s="1361" t="str">
        <f t="shared" si="42"/>
        <v>NO</v>
      </c>
      <c r="BI128" s="1361" t="str">
        <f t="shared" si="43"/>
        <v/>
      </c>
      <c r="BK128" s="1361" t="b">
        <f t="shared" si="57"/>
        <v>1</v>
      </c>
      <c r="BL128" s="1361" t="b">
        <f t="shared" si="57"/>
        <v>1</v>
      </c>
      <c r="BM128" s="1361" t="b">
        <f t="shared" si="57"/>
        <v>1</v>
      </c>
      <c r="BN128" s="1361" t="b">
        <f t="shared" si="57"/>
        <v>1</v>
      </c>
      <c r="BO128" s="1361" t="b">
        <f t="shared" si="57"/>
        <v>1</v>
      </c>
      <c r="BP128" s="1361" t="b">
        <f t="shared" si="57"/>
        <v>1</v>
      </c>
      <c r="BQ128" s="1361" t="b">
        <f t="shared" si="57"/>
        <v>1</v>
      </c>
      <c r="BS128" s="1474"/>
    </row>
    <row r="129" spans="1:71" s="1374" customFormat="1" ht="12" customHeight="1">
      <c r="A129" s="1486">
        <v>13400123</v>
      </c>
      <c r="B129" s="1474" t="str">
        <f t="shared" si="41"/>
        <v>13400123</v>
      </c>
      <c r="C129" s="1359" t="s">
        <v>1140</v>
      </c>
      <c r="D129" s="1360" t="str">
        <f t="shared" si="38"/>
        <v>Non-Op</v>
      </c>
      <c r="E129" s="1360"/>
      <c r="F129" s="1359"/>
      <c r="G129" s="1360"/>
      <c r="H129" s="1361" t="str">
        <f t="shared" si="55"/>
        <v/>
      </c>
      <c r="I129" s="1361" t="str">
        <f t="shared" si="55"/>
        <v/>
      </c>
      <c r="J129" s="1361" t="str">
        <f t="shared" si="55"/>
        <v/>
      </c>
      <c r="K129" s="1361" t="str">
        <f t="shared" si="55"/>
        <v>Non-Op</v>
      </c>
      <c r="L129" s="1361" t="str">
        <f t="shared" si="56"/>
        <v>NO</v>
      </c>
      <c r="M129" s="1361" t="str">
        <f t="shared" si="56"/>
        <v>NO</v>
      </c>
      <c r="N129" s="1361" t="str">
        <f t="shared" si="33"/>
        <v/>
      </c>
      <c r="O129" s="1362"/>
      <c r="P129" s="1363">
        <v>0</v>
      </c>
      <c r="Q129" s="1363">
        <v>0</v>
      </c>
      <c r="R129" s="1363">
        <v>0</v>
      </c>
      <c r="S129" s="1363">
        <v>0</v>
      </c>
      <c r="T129" s="1363">
        <v>0</v>
      </c>
      <c r="U129" s="1363">
        <v>0</v>
      </c>
      <c r="V129" s="1363">
        <v>0</v>
      </c>
      <c r="W129" s="1363">
        <v>0</v>
      </c>
      <c r="X129" s="1363">
        <v>0</v>
      </c>
      <c r="Y129" s="1363">
        <v>0</v>
      </c>
      <c r="Z129" s="1363">
        <v>0</v>
      </c>
      <c r="AA129" s="1363">
        <v>0</v>
      </c>
      <c r="AB129" s="1363">
        <v>0</v>
      </c>
      <c r="AC129" s="1363"/>
      <c r="AD129" s="1363"/>
      <c r="AE129" s="1363">
        <f t="shared" si="39"/>
        <v>0</v>
      </c>
      <c r="AF129" s="1476"/>
      <c r="AG129" s="1477"/>
      <c r="AH129" s="1365"/>
      <c r="AI129" s="1365"/>
      <c r="AJ129" s="1365"/>
      <c r="AK129" s="1366">
        <f>AE129</f>
        <v>0</v>
      </c>
      <c r="AL129" s="1365">
        <f t="shared" si="46"/>
        <v>0</v>
      </c>
      <c r="AM129" s="1367"/>
      <c r="AN129" s="1365"/>
      <c r="AO129" s="1368">
        <f t="shared" si="47"/>
        <v>0</v>
      </c>
      <c r="AP129" s="1369"/>
      <c r="AQ129" s="1370">
        <f t="shared" si="40"/>
        <v>0</v>
      </c>
      <c r="AR129" s="1365"/>
      <c r="AS129" s="1365"/>
      <c r="AT129" s="1365"/>
      <c r="AU129" s="1365">
        <f>AQ129</f>
        <v>0</v>
      </c>
      <c r="AV129" s="1371">
        <f t="shared" si="49"/>
        <v>0</v>
      </c>
      <c r="AW129" s="1365"/>
      <c r="AX129" s="1365"/>
      <c r="AY129" s="1367">
        <f t="shared" si="50"/>
        <v>0</v>
      </c>
      <c r="AZ129" s="1372" t="s">
        <v>1050</v>
      </c>
      <c r="BA129" s="1373">
        <f t="shared" si="44"/>
        <v>0</v>
      </c>
      <c r="BC129" s="1361" t="str">
        <f t="shared" si="54"/>
        <v/>
      </c>
      <c r="BD129" s="1361" t="str">
        <f t="shared" si="54"/>
        <v/>
      </c>
      <c r="BE129" s="1361" t="str">
        <f t="shared" si="54"/>
        <v/>
      </c>
      <c r="BF129" s="1361" t="str">
        <f t="shared" si="54"/>
        <v>Non-Op</v>
      </c>
      <c r="BG129" s="1361" t="str">
        <f t="shared" si="42"/>
        <v>NO</v>
      </c>
      <c r="BH129" s="1361" t="str">
        <f t="shared" si="42"/>
        <v>NO</v>
      </c>
      <c r="BI129" s="1361" t="str">
        <f t="shared" si="43"/>
        <v/>
      </c>
      <c r="BK129" s="1361" t="b">
        <f t="shared" si="57"/>
        <v>1</v>
      </c>
      <c r="BL129" s="1361" t="b">
        <f t="shared" si="57"/>
        <v>1</v>
      </c>
      <c r="BM129" s="1361" t="b">
        <f t="shared" si="57"/>
        <v>1</v>
      </c>
      <c r="BN129" s="1361" t="b">
        <f t="shared" si="57"/>
        <v>1</v>
      </c>
      <c r="BO129" s="1361" t="b">
        <f t="shared" si="57"/>
        <v>1</v>
      </c>
      <c r="BP129" s="1361" t="b">
        <f t="shared" si="57"/>
        <v>1</v>
      </c>
      <c r="BQ129" s="1361" t="b">
        <f t="shared" si="57"/>
        <v>1</v>
      </c>
      <c r="BS129" s="1474"/>
    </row>
    <row r="130" spans="1:71" s="1374" customFormat="1" ht="12" customHeight="1">
      <c r="A130" s="1487">
        <v>13400211</v>
      </c>
      <c r="B130" s="1430" t="str">
        <f t="shared" si="41"/>
        <v>13400211</v>
      </c>
      <c r="C130" s="1488" t="s">
        <v>1141</v>
      </c>
      <c r="D130" s="1360" t="str">
        <f t="shared" si="38"/>
        <v>W/C</v>
      </c>
      <c r="E130" s="1360"/>
      <c r="F130" s="1488"/>
      <c r="G130" s="1360"/>
      <c r="H130" s="1361" t="str">
        <f t="shared" si="55"/>
        <v/>
      </c>
      <c r="I130" s="1361" t="str">
        <f t="shared" si="55"/>
        <v/>
      </c>
      <c r="J130" s="1361" t="str">
        <f t="shared" si="55"/>
        <v/>
      </c>
      <c r="K130" s="1361" t="str">
        <f t="shared" si="55"/>
        <v/>
      </c>
      <c r="L130" s="1361" t="str">
        <f t="shared" si="56"/>
        <v>W/C</v>
      </c>
      <c r="M130" s="1361" t="str">
        <f t="shared" si="56"/>
        <v>NO</v>
      </c>
      <c r="N130" s="1361" t="str">
        <f t="shared" si="33"/>
        <v>W/C</v>
      </c>
      <c r="O130" s="1362"/>
      <c r="P130" s="1363">
        <v>0</v>
      </c>
      <c r="Q130" s="1363">
        <v>0</v>
      </c>
      <c r="R130" s="1363">
        <v>0</v>
      </c>
      <c r="S130" s="1363">
        <v>0</v>
      </c>
      <c r="T130" s="1363">
        <v>0</v>
      </c>
      <c r="U130" s="1363">
        <v>0</v>
      </c>
      <c r="V130" s="1363">
        <v>0</v>
      </c>
      <c r="W130" s="1363">
        <v>0</v>
      </c>
      <c r="X130" s="1363">
        <v>0</v>
      </c>
      <c r="Y130" s="1363">
        <v>0</v>
      </c>
      <c r="Z130" s="1363">
        <v>0</v>
      </c>
      <c r="AA130" s="1363">
        <v>0</v>
      </c>
      <c r="AB130" s="1363">
        <v>0</v>
      </c>
      <c r="AC130" s="1363"/>
      <c r="AD130" s="1363"/>
      <c r="AE130" s="1363">
        <f t="shared" si="39"/>
        <v>0</v>
      </c>
      <c r="AF130" s="1376"/>
      <c r="AG130" s="1377"/>
      <c r="AH130" s="1365"/>
      <c r="AI130" s="1365"/>
      <c r="AJ130" s="1365"/>
      <c r="AK130" s="1366"/>
      <c r="AL130" s="1365">
        <f t="shared" si="46"/>
        <v>0</v>
      </c>
      <c r="AM130" s="1367">
        <f>AE130</f>
        <v>0</v>
      </c>
      <c r="AN130" s="1365"/>
      <c r="AO130" s="1368">
        <f t="shared" si="47"/>
        <v>0</v>
      </c>
      <c r="AP130" s="1369"/>
      <c r="AQ130" s="1370">
        <f t="shared" si="40"/>
        <v>0</v>
      </c>
      <c r="AR130" s="1365"/>
      <c r="AS130" s="1365"/>
      <c r="AT130" s="1365"/>
      <c r="AU130" s="1365"/>
      <c r="AV130" s="1371">
        <f t="shared" si="49"/>
        <v>0</v>
      </c>
      <c r="AW130" s="1365">
        <f>AL130</f>
        <v>0</v>
      </c>
      <c r="AX130" s="1365"/>
      <c r="AY130" s="1367">
        <f t="shared" si="50"/>
        <v>0</v>
      </c>
      <c r="AZ130" s="1372"/>
      <c r="BA130" s="1373">
        <f t="shared" si="44"/>
        <v>0</v>
      </c>
      <c r="BC130" s="1361" t="str">
        <f t="shared" si="54"/>
        <v/>
      </c>
      <c r="BD130" s="1361" t="str">
        <f t="shared" si="54"/>
        <v/>
      </c>
      <c r="BE130" s="1361" t="str">
        <f t="shared" si="54"/>
        <v/>
      </c>
      <c r="BF130" s="1361" t="str">
        <f t="shared" si="54"/>
        <v/>
      </c>
      <c r="BG130" s="1361" t="str">
        <f t="shared" si="42"/>
        <v>W/C</v>
      </c>
      <c r="BH130" s="1361" t="str">
        <f t="shared" si="42"/>
        <v>NO</v>
      </c>
      <c r="BI130" s="1361" t="str">
        <f t="shared" si="43"/>
        <v>W/C</v>
      </c>
      <c r="BK130" s="1361" t="b">
        <f t="shared" si="57"/>
        <v>1</v>
      </c>
      <c r="BL130" s="1361" t="b">
        <f t="shared" si="57"/>
        <v>1</v>
      </c>
      <c r="BM130" s="1361" t="b">
        <f t="shared" si="57"/>
        <v>1</v>
      </c>
      <c r="BN130" s="1361" t="b">
        <f t="shared" si="57"/>
        <v>1</v>
      </c>
      <c r="BO130" s="1361" t="b">
        <f t="shared" si="57"/>
        <v>1</v>
      </c>
      <c r="BP130" s="1361" t="b">
        <f t="shared" si="57"/>
        <v>1</v>
      </c>
      <c r="BQ130" s="1361" t="b">
        <f t="shared" si="57"/>
        <v>1</v>
      </c>
      <c r="BS130" s="1474"/>
    </row>
    <row r="131" spans="1:71" s="1374" customFormat="1" ht="12" customHeight="1">
      <c r="A131" s="1487">
        <v>13400241</v>
      </c>
      <c r="B131" s="1430" t="str">
        <f t="shared" si="41"/>
        <v>13400241</v>
      </c>
      <c r="C131" s="1359" t="s">
        <v>1142</v>
      </c>
      <c r="D131" s="1360" t="str">
        <f t="shared" si="38"/>
        <v>ERB</v>
      </c>
      <c r="E131" s="1360"/>
      <c r="F131" s="1359"/>
      <c r="G131" s="1360"/>
      <c r="H131" s="1361" t="str">
        <f t="shared" si="55"/>
        <v/>
      </c>
      <c r="I131" s="1361" t="str">
        <f t="shared" si="55"/>
        <v>ERB</v>
      </c>
      <c r="J131" s="1361" t="str">
        <f t="shared" si="55"/>
        <v/>
      </c>
      <c r="K131" s="1361" t="str">
        <f t="shared" si="55"/>
        <v/>
      </c>
      <c r="L131" s="1361" t="str">
        <f t="shared" si="56"/>
        <v>NO</v>
      </c>
      <c r="M131" s="1361" t="str">
        <f t="shared" si="56"/>
        <v>NO</v>
      </c>
      <c r="N131" s="1361" t="str">
        <f t="shared" si="33"/>
        <v/>
      </c>
      <c r="O131" s="1362"/>
      <c r="P131" s="1363">
        <v>0</v>
      </c>
      <c r="Q131" s="1363">
        <v>0</v>
      </c>
      <c r="R131" s="1363">
        <v>0</v>
      </c>
      <c r="S131" s="1363">
        <v>0</v>
      </c>
      <c r="T131" s="1363">
        <v>0</v>
      </c>
      <c r="U131" s="1363">
        <v>0</v>
      </c>
      <c r="V131" s="1363">
        <v>0</v>
      </c>
      <c r="W131" s="1363">
        <v>0</v>
      </c>
      <c r="X131" s="1363">
        <v>0</v>
      </c>
      <c r="Y131" s="1363">
        <v>0</v>
      </c>
      <c r="Z131" s="1363">
        <v>0</v>
      </c>
      <c r="AA131" s="1363">
        <v>0</v>
      </c>
      <c r="AB131" s="1363">
        <v>0</v>
      </c>
      <c r="AC131" s="1363"/>
      <c r="AD131" s="1363"/>
      <c r="AE131" s="1363">
        <f t="shared" si="39"/>
        <v>0</v>
      </c>
      <c r="AF131" s="1376" t="s">
        <v>1136</v>
      </c>
      <c r="AG131" s="1377"/>
      <c r="AH131" s="1365"/>
      <c r="AI131" s="1365">
        <f>AE131</f>
        <v>0</v>
      </c>
      <c r="AJ131" s="1365"/>
      <c r="AK131" s="1366"/>
      <c r="AL131" s="1365">
        <f t="shared" si="46"/>
        <v>0</v>
      </c>
      <c r="AM131" s="1367"/>
      <c r="AN131" s="1365"/>
      <c r="AO131" s="1368">
        <f t="shared" si="47"/>
        <v>0</v>
      </c>
      <c r="AP131" s="1369"/>
      <c r="AQ131" s="1370">
        <f t="shared" si="40"/>
        <v>0</v>
      </c>
      <c r="AR131" s="1365"/>
      <c r="AS131" s="1365">
        <f>AQ131</f>
        <v>0</v>
      </c>
      <c r="AT131" s="1365"/>
      <c r="AU131" s="1365"/>
      <c r="AV131" s="1371">
        <f t="shared" si="49"/>
        <v>0</v>
      </c>
      <c r="AW131" s="1365"/>
      <c r="AX131" s="1365"/>
      <c r="AY131" s="1367">
        <f t="shared" si="50"/>
        <v>0</v>
      </c>
      <c r="AZ131" s="1372"/>
      <c r="BA131" s="1373">
        <f t="shared" si="44"/>
        <v>0</v>
      </c>
      <c r="BC131" s="1361" t="str">
        <f t="shared" si="54"/>
        <v/>
      </c>
      <c r="BD131" s="1361" t="str">
        <f t="shared" si="54"/>
        <v>ERB</v>
      </c>
      <c r="BE131" s="1361" t="str">
        <f t="shared" si="54"/>
        <v/>
      </c>
      <c r="BF131" s="1361" t="str">
        <f t="shared" si="54"/>
        <v/>
      </c>
      <c r="BG131" s="1361" t="str">
        <f t="shared" si="42"/>
        <v>NO</v>
      </c>
      <c r="BH131" s="1361" t="str">
        <f t="shared" si="42"/>
        <v>NO</v>
      </c>
      <c r="BI131" s="1361" t="str">
        <f t="shared" si="43"/>
        <v/>
      </c>
      <c r="BK131" s="1361" t="b">
        <f t="shared" si="57"/>
        <v>1</v>
      </c>
      <c r="BL131" s="1361" t="b">
        <f t="shared" si="57"/>
        <v>1</v>
      </c>
      <c r="BM131" s="1361" t="b">
        <f t="shared" si="57"/>
        <v>1</v>
      </c>
      <c r="BN131" s="1361" t="b">
        <f t="shared" si="57"/>
        <v>1</v>
      </c>
      <c r="BO131" s="1361" t="b">
        <f t="shared" si="57"/>
        <v>1</v>
      </c>
      <c r="BP131" s="1361" t="b">
        <f t="shared" si="57"/>
        <v>1</v>
      </c>
      <c r="BQ131" s="1361" t="b">
        <f t="shared" si="57"/>
        <v>1</v>
      </c>
      <c r="BS131" s="1474"/>
    </row>
    <row r="132" spans="1:71" s="1374" customFormat="1" ht="12" customHeight="1">
      <c r="A132" s="1487">
        <v>13400261</v>
      </c>
      <c r="B132" s="1430" t="str">
        <f t="shared" si="41"/>
        <v>13400261</v>
      </c>
      <c r="C132" s="1359" t="s">
        <v>1143</v>
      </c>
      <c r="D132" s="1360" t="str">
        <f t="shared" si="38"/>
        <v>ERB</v>
      </c>
      <c r="E132" s="1360"/>
      <c r="F132" s="1359"/>
      <c r="G132" s="1360"/>
      <c r="H132" s="1361" t="str">
        <f t="shared" si="55"/>
        <v/>
      </c>
      <c r="I132" s="1361" t="str">
        <f t="shared" si="55"/>
        <v>ERB</v>
      </c>
      <c r="J132" s="1361" t="str">
        <f t="shared" si="55"/>
        <v/>
      </c>
      <c r="K132" s="1361" t="str">
        <f t="shared" si="55"/>
        <v/>
      </c>
      <c r="L132" s="1361" t="str">
        <f t="shared" si="56"/>
        <v>NO</v>
      </c>
      <c r="M132" s="1361" t="str">
        <f t="shared" si="56"/>
        <v>NO</v>
      </c>
      <c r="N132" s="1361" t="str">
        <f t="shared" si="33"/>
        <v/>
      </c>
      <c r="O132" s="1362"/>
      <c r="P132" s="1363">
        <v>252930</v>
      </c>
      <c r="Q132" s="1363">
        <v>252930</v>
      </c>
      <c r="R132" s="1363">
        <v>252930</v>
      </c>
      <c r="S132" s="1363">
        <v>252930</v>
      </c>
      <c r="T132" s="1363">
        <v>252930</v>
      </c>
      <c r="U132" s="1363">
        <v>252930</v>
      </c>
      <c r="V132" s="1363">
        <v>252930</v>
      </c>
      <c r="W132" s="1363">
        <v>252930</v>
      </c>
      <c r="X132" s="1363">
        <v>222557.97</v>
      </c>
      <c r="Y132" s="1363">
        <v>223350</v>
      </c>
      <c r="Z132" s="1363">
        <v>111675</v>
      </c>
      <c r="AA132" s="1363">
        <v>0</v>
      </c>
      <c r="AB132" s="1363">
        <v>0</v>
      </c>
      <c r="AC132" s="1363"/>
      <c r="AD132" s="1363"/>
      <c r="AE132" s="1363">
        <f t="shared" si="39"/>
        <v>204546.49749999997</v>
      </c>
      <c r="AF132" s="1376" t="s">
        <v>1136</v>
      </c>
      <c r="AG132" s="1377"/>
      <c r="AH132" s="1365"/>
      <c r="AI132" s="1365">
        <f>AE132</f>
        <v>204546.49749999997</v>
      </c>
      <c r="AJ132" s="1365"/>
      <c r="AK132" s="1366"/>
      <c r="AL132" s="1365">
        <f t="shared" si="46"/>
        <v>204546.49749999997</v>
      </c>
      <c r="AM132" s="1367"/>
      <c r="AN132" s="1365"/>
      <c r="AO132" s="1368">
        <f t="shared" si="47"/>
        <v>0</v>
      </c>
      <c r="AP132" s="1369"/>
      <c r="AQ132" s="1370">
        <f t="shared" si="40"/>
        <v>0</v>
      </c>
      <c r="AR132" s="1365"/>
      <c r="AS132" s="1365">
        <f>AQ132</f>
        <v>0</v>
      </c>
      <c r="AT132" s="1365"/>
      <c r="AU132" s="1365"/>
      <c r="AV132" s="1371">
        <f t="shared" si="49"/>
        <v>0</v>
      </c>
      <c r="AW132" s="1365"/>
      <c r="AX132" s="1365"/>
      <c r="AY132" s="1367">
        <f t="shared" si="50"/>
        <v>0</v>
      </c>
      <c r="AZ132" s="1372"/>
      <c r="BA132" s="1373">
        <f t="shared" si="44"/>
        <v>0</v>
      </c>
      <c r="BC132" s="1361" t="str">
        <f t="shared" si="54"/>
        <v/>
      </c>
      <c r="BD132" s="1361" t="str">
        <f t="shared" si="54"/>
        <v>ERB</v>
      </c>
      <c r="BE132" s="1361" t="str">
        <f t="shared" si="54"/>
        <v/>
      </c>
      <c r="BF132" s="1361" t="str">
        <f t="shared" si="54"/>
        <v/>
      </c>
      <c r="BG132" s="1361" t="str">
        <f t="shared" si="42"/>
        <v>NO</v>
      </c>
      <c r="BH132" s="1361" t="str">
        <f t="shared" si="42"/>
        <v>NO</v>
      </c>
      <c r="BI132" s="1361" t="str">
        <f t="shared" si="43"/>
        <v/>
      </c>
      <c r="BK132" s="1361" t="b">
        <f t="shared" si="57"/>
        <v>1</v>
      </c>
      <c r="BL132" s="1361" t="b">
        <f t="shared" si="57"/>
        <v>1</v>
      </c>
      <c r="BM132" s="1361" t="b">
        <f t="shared" si="57"/>
        <v>1</v>
      </c>
      <c r="BN132" s="1361" t="b">
        <f t="shared" si="57"/>
        <v>1</v>
      </c>
      <c r="BO132" s="1361" t="b">
        <f t="shared" si="57"/>
        <v>1</v>
      </c>
      <c r="BP132" s="1361" t="b">
        <f t="shared" si="57"/>
        <v>1</v>
      </c>
      <c r="BQ132" s="1361" t="b">
        <f t="shared" si="57"/>
        <v>1</v>
      </c>
      <c r="BS132" s="1375"/>
    </row>
    <row r="133" spans="1:71" s="1374" customFormat="1" ht="12" customHeight="1">
      <c r="A133" s="1487">
        <v>13400271</v>
      </c>
      <c r="B133" s="1430" t="str">
        <f t="shared" si="41"/>
        <v>13400271</v>
      </c>
      <c r="C133" s="1359" t="s">
        <v>1144</v>
      </c>
      <c r="D133" s="1360" t="str">
        <f t="shared" si="38"/>
        <v>W/C</v>
      </c>
      <c r="E133" s="1360"/>
      <c r="F133" s="1359"/>
      <c r="G133" s="1360"/>
      <c r="H133" s="1361" t="str">
        <f t="shared" si="55"/>
        <v/>
      </c>
      <c r="I133" s="1361" t="str">
        <f t="shared" si="55"/>
        <v/>
      </c>
      <c r="J133" s="1361" t="str">
        <f t="shared" si="55"/>
        <v/>
      </c>
      <c r="K133" s="1361" t="str">
        <f t="shared" si="55"/>
        <v/>
      </c>
      <c r="L133" s="1361" t="str">
        <f t="shared" si="56"/>
        <v>W/C</v>
      </c>
      <c r="M133" s="1361" t="str">
        <f t="shared" si="56"/>
        <v>NO</v>
      </c>
      <c r="N133" s="1361" t="str">
        <f t="shared" si="33"/>
        <v>W/C</v>
      </c>
      <c r="O133" s="1362"/>
      <c r="P133" s="1363">
        <v>0</v>
      </c>
      <c r="Q133" s="1363">
        <v>0</v>
      </c>
      <c r="R133" s="1363">
        <v>0</v>
      </c>
      <c r="S133" s="1363">
        <v>0</v>
      </c>
      <c r="T133" s="1363">
        <v>0</v>
      </c>
      <c r="U133" s="1363">
        <v>0</v>
      </c>
      <c r="V133" s="1363">
        <v>0</v>
      </c>
      <c r="W133" s="1363">
        <v>0</v>
      </c>
      <c r="X133" s="1363">
        <v>0</v>
      </c>
      <c r="Y133" s="1363">
        <v>0</v>
      </c>
      <c r="Z133" s="1363">
        <v>0</v>
      </c>
      <c r="AA133" s="1363">
        <v>0</v>
      </c>
      <c r="AB133" s="1363">
        <v>0</v>
      </c>
      <c r="AC133" s="1363"/>
      <c r="AD133" s="1363"/>
      <c r="AE133" s="1363">
        <f t="shared" si="39"/>
        <v>0</v>
      </c>
      <c r="AF133" s="1376"/>
      <c r="AG133" s="1377"/>
      <c r="AH133" s="1365"/>
      <c r="AI133" s="1365"/>
      <c r="AJ133" s="1365"/>
      <c r="AK133" s="1366"/>
      <c r="AL133" s="1365">
        <f t="shared" si="46"/>
        <v>0</v>
      </c>
      <c r="AM133" s="1367">
        <f>AE133</f>
        <v>0</v>
      </c>
      <c r="AN133" s="1365"/>
      <c r="AO133" s="1368">
        <f t="shared" si="47"/>
        <v>0</v>
      </c>
      <c r="AP133" s="1369"/>
      <c r="AQ133" s="1370">
        <f t="shared" si="40"/>
        <v>0</v>
      </c>
      <c r="AR133" s="1365"/>
      <c r="AS133" s="1365"/>
      <c r="AT133" s="1365"/>
      <c r="AU133" s="1365"/>
      <c r="AV133" s="1371">
        <f t="shared" si="49"/>
        <v>0</v>
      </c>
      <c r="AW133" s="1365">
        <f>AL133</f>
        <v>0</v>
      </c>
      <c r="AX133" s="1365"/>
      <c r="AY133" s="1367">
        <f t="shared" si="50"/>
        <v>0</v>
      </c>
      <c r="AZ133" s="1372"/>
      <c r="BA133" s="1373">
        <f t="shared" si="44"/>
        <v>0</v>
      </c>
      <c r="BC133" s="1361" t="str">
        <f t="shared" si="54"/>
        <v/>
      </c>
      <c r="BD133" s="1361" t="str">
        <f t="shared" si="54"/>
        <v/>
      </c>
      <c r="BE133" s="1361" t="str">
        <f t="shared" si="54"/>
        <v/>
      </c>
      <c r="BF133" s="1361" t="str">
        <f t="shared" si="54"/>
        <v/>
      </c>
      <c r="BG133" s="1361" t="str">
        <f t="shared" si="42"/>
        <v>W/C</v>
      </c>
      <c r="BH133" s="1361" t="str">
        <f t="shared" si="42"/>
        <v>NO</v>
      </c>
      <c r="BI133" s="1361" t="str">
        <f t="shared" si="43"/>
        <v>W/C</v>
      </c>
      <c r="BK133" s="1361" t="b">
        <f t="shared" si="57"/>
        <v>1</v>
      </c>
      <c r="BL133" s="1361" t="b">
        <f t="shared" si="57"/>
        <v>1</v>
      </c>
      <c r="BM133" s="1361" t="b">
        <f t="shared" si="57"/>
        <v>1</v>
      </c>
      <c r="BN133" s="1361" t="b">
        <f t="shared" si="57"/>
        <v>1</v>
      </c>
      <c r="BO133" s="1361" t="b">
        <f t="shared" si="57"/>
        <v>1</v>
      </c>
      <c r="BP133" s="1361" t="b">
        <f t="shared" si="57"/>
        <v>1</v>
      </c>
      <c r="BQ133" s="1361" t="b">
        <f t="shared" si="57"/>
        <v>1</v>
      </c>
      <c r="BS133" s="1375"/>
    </row>
    <row r="134" spans="1:71" s="1374" customFormat="1" ht="12" customHeight="1">
      <c r="A134" s="1487">
        <v>13400281</v>
      </c>
      <c r="B134" s="1430" t="str">
        <f t="shared" si="41"/>
        <v>13400281</v>
      </c>
      <c r="C134" s="1488" t="s">
        <v>1145</v>
      </c>
      <c r="D134" s="1360" t="str">
        <f t="shared" si="38"/>
        <v>W/C</v>
      </c>
      <c r="E134" s="1360"/>
      <c r="F134" s="1488"/>
      <c r="G134" s="1360"/>
      <c r="H134" s="1361" t="str">
        <f t="shared" si="55"/>
        <v/>
      </c>
      <c r="I134" s="1361" t="str">
        <f t="shared" si="55"/>
        <v/>
      </c>
      <c r="J134" s="1361" t="str">
        <f t="shared" si="55"/>
        <v/>
      </c>
      <c r="K134" s="1361" t="str">
        <f t="shared" si="55"/>
        <v/>
      </c>
      <c r="L134" s="1361" t="str">
        <f t="shared" si="56"/>
        <v>W/C</v>
      </c>
      <c r="M134" s="1361" t="str">
        <f t="shared" si="56"/>
        <v>NO</v>
      </c>
      <c r="N134" s="1361" t="str">
        <f t="shared" si="33"/>
        <v>W/C</v>
      </c>
      <c r="O134" s="1362"/>
      <c r="P134" s="1363">
        <v>0</v>
      </c>
      <c r="Q134" s="1363">
        <v>0</v>
      </c>
      <c r="R134" s="1363">
        <v>0</v>
      </c>
      <c r="S134" s="1363">
        <v>0</v>
      </c>
      <c r="T134" s="1363">
        <v>0</v>
      </c>
      <c r="U134" s="1363">
        <v>0</v>
      </c>
      <c r="V134" s="1363">
        <v>0</v>
      </c>
      <c r="W134" s="1363">
        <v>0</v>
      </c>
      <c r="X134" s="1363">
        <v>0</v>
      </c>
      <c r="Y134" s="1363">
        <v>0</v>
      </c>
      <c r="Z134" s="1363">
        <v>0</v>
      </c>
      <c r="AA134" s="1363">
        <v>0</v>
      </c>
      <c r="AB134" s="1363">
        <v>0</v>
      </c>
      <c r="AC134" s="1363"/>
      <c r="AD134" s="1363"/>
      <c r="AE134" s="1363">
        <f t="shared" si="39"/>
        <v>0</v>
      </c>
      <c r="AF134" s="1376"/>
      <c r="AG134" s="1377"/>
      <c r="AH134" s="1365"/>
      <c r="AI134" s="1365"/>
      <c r="AJ134" s="1365"/>
      <c r="AK134" s="1366"/>
      <c r="AL134" s="1365">
        <f t="shared" si="46"/>
        <v>0</v>
      </c>
      <c r="AM134" s="1367">
        <f>AE134</f>
        <v>0</v>
      </c>
      <c r="AN134" s="1365"/>
      <c r="AO134" s="1368">
        <f t="shared" si="47"/>
        <v>0</v>
      </c>
      <c r="AP134" s="1369"/>
      <c r="AQ134" s="1370">
        <f t="shared" si="40"/>
        <v>0</v>
      </c>
      <c r="AR134" s="1365"/>
      <c r="AS134" s="1365"/>
      <c r="AT134" s="1365"/>
      <c r="AU134" s="1365"/>
      <c r="AV134" s="1371">
        <f t="shared" si="49"/>
        <v>0</v>
      </c>
      <c r="AW134" s="1365">
        <f>AL134</f>
        <v>0</v>
      </c>
      <c r="AX134" s="1365"/>
      <c r="AY134" s="1367">
        <f t="shared" si="50"/>
        <v>0</v>
      </c>
      <c r="AZ134" s="1372"/>
      <c r="BA134" s="1373">
        <f t="shared" si="44"/>
        <v>0</v>
      </c>
      <c r="BC134" s="1361" t="str">
        <f t="shared" si="54"/>
        <v/>
      </c>
      <c r="BD134" s="1361" t="str">
        <f t="shared" si="54"/>
        <v/>
      </c>
      <c r="BE134" s="1361" t="str">
        <f t="shared" si="54"/>
        <v/>
      </c>
      <c r="BF134" s="1361" t="str">
        <f t="shared" si="54"/>
        <v/>
      </c>
      <c r="BG134" s="1361" t="str">
        <f t="shared" si="42"/>
        <v>W/C</v>
      </c>
      <c r="BH134" s="1361" t="str">
        <f t="shared" si="42"/>
        <v>NO</v>
      </c>
      <c r="BI134" s="1361" t="str">
        <f t="shared" si="43"/>
        <v>W/C</v>
      </c>
      <c r="BK134" s="1361" t="b">
        <f t="shared" si="57"/>
        <v>1</v>
      </c>
      <c r="BL134" s="1361" t="b">
        <f t="shared" si="57"/>
        <v>1</v>
      </c>
      <c r="BM134" s="1361" t="b">
        <f t="shared" si="57"/>
        <v>1</v>
      </c>
      <c r="BN134" s="1361" t="b">
        <f t="shared" si="57"/>
        <v>1</v>
      </c>
      <c r="BO134" s="1361" t="b">
        <f t="shared" si="57"/>
        <v>1</v>
      </c>
      <c r="BP134" s="1361" t="b">
        <f t="shared" si="57"/>
        <v>1</v>
      </c>
      <c r="BQ134" s="1361" t="b">
        <f t="shared" si="57"/>
        <v>1</v>
      </c>
      <c r="BS134" s="1375"/>
    </row>
    <row r="135" spans="1:71" s="1374" customFormat="1" ht="12" customHeight="1">
      <c r="A135" s="1487">
        <v>13400311</v>
      </c>
      <c r="B135" s="1430" t="str">
        <f t="shared" si="41"/>
        <v>13400311</v>
      </c>
      <c r="C135" s="1488" t="s">
        <v>1146</v>
      </c>
      <c r="D135" s="1360" t="str">
        <f t="shared" si="38"/>
        <v>W/C</v>
      </c>
      <c r="E135" s="1360"/>
      <c r="F135" s="1488"/>
      <c r="G135" s="1360"/>
      <c r="H135" s="1361" t="str">
        <f t="shared" si="55"/>
        <v/>
      </c>
      <c r="I135" s="1361" t="str">
        <f t="shared" si="55"/>
        <v/>
      </c>
      <c r="J135" s="1361" t="str">
        <f t="shared" si="55"/>
        <v/>
      </c>
      <c r="K135" s="1361" t="str">
        <f t="shared" si="55"/>
        <v/>
      </c>
      <c r="L135" s="1361" t="str">
        <f t="shared" si="56"/>
        <v>W/C</v>
      </c>
      <c r="M135" s="1361" t="str">
        <f t="shared" si="56"/>
        <v>NO</v>
      </c>
      <c r="N135" s="1361" t="str">
        <f t="shared" si="33"/>
        <v>W/C</v>
      </c>
      <c r="O135" s="1362"/>
      <c r="P135" s="1363">
        <v>64900</v>
      </c>
      <c r="Q135" s="1363">
        <v>64900</v>
      </c>
      <c r="R135" s="1363">
        <v>64900</v>
      </c>
      <c r="S135" s="1363">
        <v>64900</v>
      </c>
      <c r="T135" s="1363">
        <v>64900</v>
      </c>
      <c r="U135" s="1363">
        <v>64900</v>
      </c>
      <c r="V135" s="1363">
        <v>64900</v>
      </c>
      <c r="W135" s="1363">
        <v>64900</v>
      </c>
      <c r="X135" s="1363">
        <v>64900</v>
      </c>
      <c r="Y135" s="1363">
        <v>64900</v>
      </c>
      <c r="Z135" s="1363">
        <v>64900</v>
      </c>
      <c r="AA135" s="1363">
        <v>0</v>
      </c>
      <c r="AB135" s="1363">
        <v>0</v>
      </c>
      <c r="AC135" s="1363"/>
      <c r="AD135" s="1363"/>
      <c r="AE135" s="1363">
        <f t="shared" si="39"/>
        <v>56787.5</v>
      </c>
      <c r="AF135" s="1376"/>
      <c r="AG135" s="1377"/>
      <c r="AH135" s="1365"/>
      <c r="AI135" s="1365"/>
      <c r="AJ135" s="1365"/>
      <c r="AK135" s="1366"/>
      <c r="AL135" s="1365">
        <f t="shared" si="46"/>
        <v>0</v>
      </c>
      <c r="AM135" s="1367">
        <f>AE135</f>
        <v>56787.5</v>
      </c>
      <c r="AN135" s="1365"/>
      <c r="AO135" s="1368">
        <f t="shared" si="47"/>
        <v>56787.5</v>
      </c>
      <c r="AP135" s="1369"/>
      <c r="AQ135" s="1370">
        <f t="shared" si="40"/>
        <v>0</v>
      </c>
      <c r="AR135" s="1365"/>
      <c r="AS135" s="1365"/>
      <c r="AT135" s="1365"/>
      <c r="AU135" s="1365"/>
      <c r="AV135" s="1371">
        <f t="shared" si="49"/>
        <v>0</v>
      </c>
      <c r="AW135" s="1365">
        <f>AQ135</f>
        <v>0</v>
      </c>
      <c r="AX135" s="1365"/>
      <c r="AY135" s="1367">
        <f t="shared" si="50"/>
        <v>0</v>
      </c>
      <c r="AZ135" s="1372"/>
      <c r="BA135" s="1373">
        <f t="shared" si="44"/>
        <v>0</v>
      </c>
      <c r="BC135" s="1361" t="str">
        <f t="shared" si="54"/>
        <v/>
      </c>
      <c r="BD135" s="1361" t="str">
        <f t="shared" si="54"/>
        <v/>
      </c>
      <c r="BE135" s="1361" t="str">
        <f t="shared" si="54"/>
        <v/>
      </c>
      <c r="BF135" s="1361" t="str">
        <f t="shared" si="54"/>
        <v/>
      </c>
      <c r="BG135" s="1361" t="str">
        <f t="shared" si="42"/>
        <v>W/C</v>
      </c>
      <c r="BH135" s="1361" t="str">
        <f t="shared" si="42"/>
        <v>NO</v>
      </c>
      <c r="BI135" s="1361" t="str">
        <f t="shared" si="43"/>
        <v>W/C</v>
      </c>
      <c r="BK135" s="1361" t="b">
        <f t="shared" si="57"/>
        <v>1</v>
      </c>
      <c r="BL135" s="1361" t="b">
        <f t="shared" si="57"/>
        <v>1</v>
      </c>
      <c r="BM135" s="1361" t="b">
        <f t="shared" si="57"/>
        <v>1</v>
      </c>
      <c r="BN135" s="1361" t="b">
        <f t="shared" si="57"/>
        <v>1</v>
      </c>
      <c r="BO135" s="1361" t="b">
        <f t="shared" si="57"/>
        <v>1</v>
      </c>
      <c r="BP135" s="1361" t="b">
        <f t="shared" si="57"/>
        <v>1</v>
      </c>
      <c r="BQ135" s="1361" t="b">
        <f t="shared" si="57"/>
        <v>1</v>
      </c>
      <c r="BS135" s="1375"/>
    </row>
    <row r="136" spans="1:71" s="1374" customFormat="1" ht="12" customHeight="1">
      <c r="A136" s="1487">
        <v>13400321</v>
      </c>
      <c r="B136" s="1430" t="str">
        <f t="shared" si="41"/>
        <v>13400321</v>
      </c>
      <c r="C136" s="1488" t="s">
        <v>1147</v>
      </c>
      <c r="D136" s="1360" t="str">
        <f t="shared" si="38"/>
        <v>ERB</v>
      </c>
      <c r="E136" s="1360"/>
      <c r="F136" s="1488"/>
      <c r="G136" s="1360"/>
      <c r="H136" s="1361" t="str">
        <f t="shared" si="55"/>
        <v/>
      </c>
      <c r="I136" s="1361" t="str">
        <f t="shared" si="55"/>
        <v>ERB</v>
      </c>
      <c r="J136" s="1361" t="str">
        <f t="shared" si="55"/>
        <v/>
      </c>
      <c r="K136" s="1361" t="str">
        <f t="shared" si="55"/>
        <v/>
      </c>
      <c r="L136" s="1361" t="str">
        <f t="shared" si="56"/>
        <v>NO</v>
      </c>
      <c r="M136" s="1361" t="str">
        <f t="shared" si="56"/>
        <v>NO</v>
      </c>
      <c r="N136" s="1361" t="str">
        <f t="shared" si="33"/>
        <v/>
      </c>
      <c r="O136" s="1362"/>
      <c r="P136" s="1363">
        <v>30000</v>
      </c>
      <c r="Q136" s="1363">
        <v>30000</v>
      </c>
      <c r="R136" s="1363">
        <v>30000</v>
      </c>
      <c r="S136" s="1363">
        <v>30000</v>
      </c>
      <c r="T136" s="1363">
        <v>30000</v>
      </c>
      <c r="U136" s="1363">
        <v>30000</v>
      </c>
      <c r="V136" s="1363">
        <v>30000</v>
      </c>
      <c r="W136" s="1363">
        <v>30000</v>
      </c>
      <c r="X136" s="1363">
        <v>30000</v>
      </c>
      <c r="Y136" s="1363">
        <v>64693</v>
      </c>
      <c r="Z136" s="1363">
        <v>64693</v>
      </c>
      <c r="AA136" s="1363">
        <v>64693</v>
      </c>
      <c r="AB136" s="1363">
        <v>64693</v>
      </c>
      <c r="AC136" s="1363"/>
      <c r="AD136" s="1363"/>
      <c r="AE136" s="1363">
        <f t="shared" si="39"/>
        <v>40118.791666666664</v>
      </c>
      <c r="AF136" s="1376" t="s">
        <v>1136</v>
      </c>
      <c r="AG136" s="1377"/>
      <c r="AH136" s="1365"/>
      <c r="AI136" s="1365">
        <f>AE136</f>
        <v>40118.791666666664</v>
      </c>
      <c r="AJ136" s="1365"/>
      <c r="AK136" s="1366"/>
      <c r="AL136" s="1365">
        <f t="shared" si="46"/>
        <v>40118.791666666664</v>
      </c>
      <c r="AM136" s="1367"/>
      <c r="AN136" s="1365"/>
      <c r="AO136" s="1368">
        <f t="shared" si="47"/>
        <v>0</v>
      </c>
      <c r="AP136" s="1369"/>
      <c r="AQ136" s="1370">
        <f t="shared" si="40"/>
        <v>64693</v>
      </c>
      <c r="AR136" s="1365"/>
      <c r="AS136" s="1365">
        <f>AQ136</f>
        <v>64693</v>
      </c>
      <c r="AT136" s="1365"/>
      <c r="AU136" s="1365"/>
      <c r="AV136" s="1371">
        <f t="shared" si="49"/>
        <v>64693</v>
      </c>
      <c r="AW136" s="1365"/>
      <c r="AX136" s="1365"/>
      <c r="AY136" s="1367">
        <f t="shared" si="50"/>
        <v>0</v>
      </c>
      <c r="AZ136" s="1372"/>
      <c r="BA136" s="1373">
        <f t="shared" si="44"/>
        <v>0</v>
      </c>
      <c r="BC136" s="1361" t="str">
        <f t="shared" si="54"/>
        <v/>
      </c>
      <c r="BD136" s="1361" t="str">
        <f t="shared" si="54"/>
        <v>ERB</v>
      </c>
      <c r="BE136" s="1361" t="str">
        <f t="shared" si="54"/>
        <v/>
      </c>
      <c r="BF136" s="1361" t="str">
        <f t="shared" si="54"/>
        <v/>
      </c>
      <c r="BG136" s="1361" t="str">
        <f t="shared" si="42"/>
        <v>NO</v>
      </c>
      <c r="BH136" s="1361" t="str">
        <f t="shared" si="42"/>
        <v>NO</v>
      </c>
      <c r="BI136" s="1361" t="str">
        <f t="shared" si="43"/>
        <v/>
      </c>
      <c r="BK136" s="1361" t="b">
        <f t="shared" si="57"/>
        <v>1</v>
      </c>
      <c r="BL136" s="1361" t="b">
        <f t="shared" si="57"/>
        <v>1</v>
      </c>
      <c r="BM136" s="1361" t="b">
        <f t="shared" si="57"/>
        <v>1</v>
      </c>
      <c r="BN136" s="1361" t="b">
        <f t="shared" si="57"/>
        <v>1</v>
      </c>
      <c r="BO136" s="1361" t="b">
        <f t="shared" si="57"/>
        <v>1</v>
      </c>
      <c r="BP136" s="1361" t="b">
        <f t="shared" si="57"/>
        <v>1</v>
      </c>
      <c r="BQ136" s="1361" t="b">
        <f t="shared" si="57"/>
        <v>1</v>
      </c>
      <c r="BS136" s="1375"/>
    </row>
    <row r="137" spans="1:71" s="1374" customFormat="1" ht="12" customHeight="1">
      <c r="A137" s="1487">
        <v>13400332</v>
      </c>
      <c r="B137" s="1430" t="str">
        <f t="shared" si="41"/>
        <v>13400332</v>
      </c>
      <c r="C137" s="1488" t="s">
        <v>1148</v>
      </c>
      <c r="D137" s="1360" t="str">
        <f t="shared" si="38"/>
        <v>Non-Op</v>
      </c>
      <c r="E137" s="1360"/>
      <c r="F137" s="1488"/>
      <c r="G137" s="1360"/>
      <c r="H137" s="1361" t="str">
        <f t="shared" si="55"/>
        <v/>
      </c>
      <c r="I137" s="1361" t="str">
        <f t="shared" si="55"/>
        <v/>
      </c>
      <c r="J137" s="1361" t="str">
        <f t="shared" si="55"/>
        <v/>
      </c>
      <c r="K137" s="1361" t="str">
        <f t="shared" si="55"/>
        <v>Non-Op</v>
      </c>
      <c r="L137" s="1361" t="str">
        <f t="shared" si="56"/>
        <v>NO</v>
      </c>
      <c r="M137" s="1361" t="str">
        <f t="shared" si="56"/>
        <v>NO</v>
      </c>
      <c r="N137" s="1361" t="str">
        <f t="shared" si="33"/>
        <v/>
      </c>
      <c r="O137" s="1362"/>
      <c r="P137" s="1363">
        <v>1772924.11</v>
      </c>
      <c r="Q137" s="1363">
        <v>1774162.69</v>
      </c>
      <c r="R137" s="1363">
        <v>1775443.51</v>
      </c>
      <c r="S137" s="1363">
        <v>1776421.21</v>
      </c>
      <c r="T137" s="1363">
        <v>1777224.2</v>
      </c>
      <c r="U137" s="1363">
        <v>1777752.5</v>
      </c>
      <c r="V137" s="1363">
        <v>1778081.24</v>
      </c>
      <c r="W137" s="1363">
        <v>1778383.24</v>
      </c>
      <c r="X137" s="1363">
        <v>1778684.47</v>
      </c>
      <c r="Y137" s="1363">
        <v>1778966.31</v>
      </c>
      <c r="Z137" s="1363">
        <v>1779089.27</v>
      </c>
      <c r="AA137" s="1363">
        <v>1779103.84</v>
      </c>
      <c r="AB137" s="1363">
        <v>1779118.9</v>
      </c>
      <c r="AC137" s="1363"/>
      <c r="AD137" s="1363"/>
      <c r="AE137" s="1363">
        <f t="shared" si="39"/>
        <v>1777444.49875</v>
      </c>
      <c r="AF137" s="1476"/>
      <c r="AG137" s="1477"/>
      <c r="AH137" s="1365"/>
      <c r="AI137" s="1365"/>
      <c r="AJ137" s="1365"/>
      <c r="AK137" s="1366">
        <f>AE137</f>
        <v>1777444.49875</v>
      </c>
      <c r="AL137" s="1365">
        <f t="shared" si="46"/>
        <v>1777444.49875</v>
      </c>
      <c r="AM137" s="1367"/>
      <c r="AN137" s="1365"/>
      <c r="AO137" s="1368">
        <f t="shared" si="47"/>
        <v>0</v>
      </c>
      <c r="AP137" s="1369"/>
      <c r="AQ137" s="1370">
        <f t="shared" si="40"/>
        <v>1779118.9</v>
      </c>
      <c r="AR137" s="1365"/>
      <c r="AS137" s="1365"/>
      <c r="AT137" s="1365"/>
      <c r="AU137" s="1365">
        <f>AQ137</f>
        <v>1779118.9</v>
      </c>
      <c r="AV137" s="1371">
        <f t="shared" si="49"/>
        <v>1779118.9</v>
      </c>
      <c r="AW137" s="1365"/>
      <c r="AX137" s="1365"/>
      <c r="AY137" s="1367">
        <f t="shared" si="50"/>
        <v>0</v>
      </c>
      <c r="AZ137" s="1372" t="s">
        <v>1001</v>
      </c>
      <c r="BA137" s="1373">
        <f t="shared" si="44"/>
        <v>0</v>
      </c>
      <c r="BC137" s="1361" t="str">
        <f t="shared" si="54"/>
        <v/>
      </c>
      <c r="BD137" s="1361" t="str">
        <f t="shared" si="54"/>
        <v/>
      </c>
      <c r="BE137" s="1361" t="str">
        <f t="shared" si="54"/>
        <v/>
      </c>
      <c r="BF137" s="1361" t="str">
        <f t="shared" si="54"/>
        <v>Non-Op</v>
      </c>
      <c r="BG137" s="1361" t="str">
        <f t="shared" si="42"/>
        <v>NO</v>
      </c>
      <c r="BH137" s="1361" t="str">
        <f t="shared" si="42"/>
        <v>NO</v>
      </c>
      <c r="BI137" s="1361" t="str">
        <f t="shared" si="43"/>
        <v/>
      </c>
      <c r="BK137" s="1361" t="b">
        <f t="shared" si="57"/>
        <v>1</v>
      </c>
      <c r="BL137" s="1361" t="b">
        <f t="shared" si="57"/>
        <v>1</v>
      </c>
      <c r="BM137" s="1361" t="b">
        <f t="shared" si="57"/>
        <v>1</v>
      </c>
      <c r="BN137" s="1361" t="b">
        <f t="shared" si="57"/>
        <v>1</v>
      </c>
      <c r="BO137" s="1361" t="b">
        <f t="shared" si="57"/>
        <v>1</v>
      </c>
      <c r="BP137" s="1361" t="b">
        <f t="shared" si="57"/>
        <v>1</v>
      </c>
      <c r="BQ137" s="1361" t="b">
        <f t="shared" si="57"/>
        <v>1</v>
      </c>
      <c r="BS137" s="1375"/>
    </row>
    <row r="138" spans="1:71" s="1374" customFormat="1" ht="12" customHeight="1">
      <c r="A138" s="1489">
        <v>13400341</v>
      </c>
      <c r="B138" s="1490" t="str">
        <f t="shared" si="41"/>
        <v>13400341</v>
      </c>
      <c r="C138" s="1491" t="s">
        <v>1149</v>
      </c>
      <c r="D138" s="1417" t="str">
        <f t="shared" si="38"/>
        <v>Non-Op</v>
      </c>
      <c r="E138" s="1417"/>
      <c r="F138" s="1418">
        <v>42811</v>
      </c>
      <c r="G138" s="1417"/>
      <c r="H138" s="1419" t="str">
        <f t="shared" si="55"/>
        <v/>
      </c>
      <c r="I138" s="1419" t="str">
        <f t="shared" si="55"/>
        <v/>
      </c>
      <c r="J138" s="1419" t="str">
        <f t="shared" si="55"/>
        <v/>
      </c>
      <c r="K138" s="1419" t="str">
        <f t="shared" si="55"/>
        <v>Non-Op</v>
      </c>
      <c r="L138" s="1419" t="str">
        <f t="shared" si="56"/>
        <v>NO</v>
      </c>
      <c r="M138" s="1419" t="str">
        <f t="shared" si="56"/>
        <v>NO</v>
      </c>
      <c r="N138" s="1419" t="str">
        <f t="shared" si="33"/>
        <v/>
      </c>
      <c r="O138" s="1420"/>
      <c r="P138" s="1421">
        <v>5794560</v>
      </c>
      <c r="Q138" s="1421">
        <v>11558006.5</v>
      </c>
      <c r="R138" s="1421">
        <v>16964276.5</v>
      </c>
      <c r="S138" s="1421">
        <v>17116724</v>
      </c>
      <c r="T138" s="1421">
        <v>19091270.5</v>
      </c>
      <c r="U138" s="1421">
        <v>12094330.75</v>
      </c>
      <c r="V138" s="1421">
        <v>14826945.48</v>
      </c>
      <c r="W138" s="1421">
        <v>25115701.75</v>
      </c>
      <c r="X138" s="1421">
        <v>25768819.25</v>
      </c>
      <c r="Y138" s="1421">
        <v>18457633.25</v>
      </c>
      <c r="Z138" s="1421">
        <v>12050377</v>
      </c>
      <c r="AA138" s="1421">
        <v>11293906</v>
      </c>
      <c r="AB138" s="1421">
        <v>9048221.5</v>
      </c>
      <c r="AC138" s="1421"/>
      <c r="AD138" s="1421"/>
      <c r="AE138" s="1421">
        <f t="shared" si="39"/>
        <v>15979948.477500001</v>
      </c>
      <c r="AF138" s="1492"/>
      <c r="AG138" s="1493"/>
      <c r="AH138" s="1424"/>
      <c r="AI138" s="1424"/>
      <c r="AJ138" s="1424"/>
      <c r="AK138" s="1425">
        <f>AE138</f>
        <v>15979948.477500001</v>
      </c>
      <c r="AL138" s="1424">
        <f t="shared" si="46"/>
        <v>15979948.477500001</v>
      </c>
      <c r="AM138" s="1426"/>
      <c r="AN138" s="1424"/>
      <c r="AO138" s="1427">
        <f t="shared" si="47"/>
        <v>0</v>
      </c>
      <c r="AP138" s="1369"/>
      <c r="AQ138" s="1428">
        <f t="shared" si="40"/>
        <v>9048221.5</v>
      </c>
      <c r="AR138" s="1424"/>
      <c r="AS138" s="1424"/>
      <c r="AT138" s="1424"/>
      <c r="AU138" s="1424">
        <f>AQ138</f>
        <v>9048221.5</v>
      </c>
      <c r="AV138" s="1429">
        <f t="shared" si="49"/>
        <v>9048221.5</v>
      </c>
      <c r="AW138" s="1424"/>
      <c r="AX138" s="1424"/>
      <c r="AY138" s="1426">
        <f t="shared" si="50"/>
        <v>0</v>
      </c>
      <c r="AZ138" s="1372" t="s">
        <v>1050</v>
      </c>
      <c r="BA138" s="1373">
        <f t="shared" si="44"/>
        <v>0</v>
      </c>
      <c r="BC138" s="1419" t="str">
        <f t="shared" si="54"/>
        <v/>
      </c>
      <c r="BD138" s="1419" t="str">
        <f t="shared" si="54"/>
        <v/>
      </c>
      <c r="BE138" s="1419" t="str">
        <f t="shared" si="54"/>
        <v/>
      </c>
      <c r="BF138" s="1419" t="str">
        <f t="shared" si="54"/>
        <v>Non-Op</v>
      </c>
      <c r="BG138" s="1419" t="str">
        <f t="shared" si="42"/>
        <v>NO</v>
      </c>
      <c r="BH138" s="1419" t="str">
        <f t="shared" si="42"/>
        <v>NO</v>
      </c>
      <c r="BI138" s="1419" t="str">
        <f t="shared" si="43"/>
        <v/>
      </c>
      <c r="BK138" s="1419" t="b">
        <f t="shared" si="57"/>
        <v>1</v>
      </c>
      <c r="BL138" s="1419" t="b">
        <f t="shared" si="57"/>
        <v>1</v>
      </c>
      <c r="BM138" s="1419" t="b">
        <f t="shared" si="57"/>
        <v>1</v>
      </c>
      <c r="BN138" s="1419" t="b">
        <f t="shared" si="57"/>
        <v>1</v>
      </c>
      <c r="BO138" s="1419" t="b">
        <f t="shared" si="57"/>
        <v>1</v>
      </c>
      <c r="BP138" s="1419" t="b">
        <f t="shared" si="57"/>
        <v>1</v>
      </c>
      <c r="BQ138" s="1419" t="b">
        <f t="shared" si="57"/>
        <v>1</v>
      </c>
      <c r="BS138" s="1375"/>
    </row>
    <row r="139" spans="1:71" s="1374" customFormat="1" ht="12" customHeight="1">
      <c r="A139" s="1494">
        <v>13400342</v>
      </c>
      <c r="B139" s="1495" t="str">
        <f t="shared" si="41"/>
        <v>13400342</v>
      </c>
      <c r="C139" s="1436" t="s">
        <v>1150</v>
      </c>
      <c r="D139" s="1396" t="str">
        <f t="shared" si="38"/>
        <v>Non-Op</v>
      </c>
      <c r="E139" s="1396"/>
      <c r="F139" s="1475">
        <v>43282</v>
      </c>
      <c r="G139" s="1396"/>
      <c r="H139" s="1398" t="str">
        <f t="shared" si="55"/>
        <v/>
      </c>
      <c r="I139" s="1398" t="str">
        <f t="shared" si="55"/>
        <v/>
      </c>
      <c r="J139" s="1398" t="str">
        <f t="shared" si="55"/>
        <v/>
      </c>
      <c r="K139" s="1398" t="str">
        <f t="shared" si="55"/>
        <v>Non-Op</v>
      </c>
      <c r="L139" s="1398" t="str">
        <f t="shared" si="56"/>
        <v>NO</v>
      </c>
      <c r="M139" s="1398" t="str">
        <f t="shared" si="56"/>
        <v>NO</v>
      </c>
      <c r="N139" s="1398" t="str">
        <f t="shared" si="33"/>
        <v/>
      </c>
      <c r="O139" s="1399"/>
      <c r="P139" s="1400">
        <v>0</v>
      </c>
      <c r="Q139" s="1400">
        <v>0</v>
      </c>
      <c r="R139" s="1400">
        <v>1000000</v>
      </c>
      <c r="S139" s="1400">
        <v>0</v>
      </c>
      <c r="T139" s="1400">
        <v>0</v>
      </c>
      <c r="U139" s="1400">
        <v>0</v>
      </c>
      <c r="V139" s="1400">
        <v>0</v>
      </c>
      <c r="W139" s="1400">
        <v>1750000</v>
      </c>
      <c r="X139" s="1400">
        <v>0</v>
      </c>
      <c r="Y139" s="1400">
        <v>6225000</v>
      </c>
      <c r="Z139" s="1400">
        <v>14974903</v>
      </c>
      <c r="AA139" s="1400">
        <v>7974643</v>
      </c>
      <c r="AB139" s="1400">
        <v>12974610</v>
      </c>
      <c r="AC139" s="1400"/>
      <c r="AD139" s="1400"/>
      <c r="AE139" s="1400">
        <f t="shared" si="39"/>
        <v>3200987.5833333335</v>
      </c>
      <c r="AF139" s="1478"/>
      <c r="AG139" s="1479"/>
      <c r="AH139" s="1403"/>
      <c r="AI139" s="1403"/>
      <c r="AJ139" s="1403"/>
      <c r="AK139" s="1404">
        <f>AE139</f>
        <v>3200987.5833333335</v>
      </c>
      <c r="AL139" s="1403">
        <f>SUM(AI139:AK139)</f>
        <v>3200987.5833333335</v>
      </c>
      <c r="AM139" s="1405"/>
      <c r="AN139" s="1403"/>
      <c r="AO139" s="1406">
        <f t="shared" si="47"/>
        <v>0</v>
      </c>
      <c r="AP139" s="1369"/>
      <c r="AQ139" s="1407">
        <f t="shared" si="40"/>
        <v>12974610</v>
      </c>
      <c r="AR139" s="1403"/>
      <c r="AS139" s="1403"/>
      <c r="AT139" s="1403"/>
      <c r="AU139" s="1403">
        <f>AQ139</f>
        <v>12974610</v>
      </c>
      <c r="AV139" s="1408">
        <f t="shared" si="49"/>
        <v>12974610</v>
      </c>
      <c r="AW139" s="1403"/>
      <c r="AX139" s="1403"/>
      <c r="AY139" s="1405">
        <f t="shared" si="50"/>
        <v>0</v>
      </c>
      <c r="AZ139" s="1372" t="s">
        <v>1050</v>
      </c>
      <c r="BA139" s="1373">
        <f t="shared" si="44"/>
        <v>0</v>
      </c>
      <c r="BC139" s="1419"/>
      <c r="BD139" s="1419"/>
      <c r="BE139" s="1419"/>
      <c r="BF139" s="1419"/>
      <c r="BG139" s="1419"/>
      <c r="BH139" s="1419"/>
      <c r="BI139" s="1419"/>
      <c r="BK139" s="1419"/>
      <c r="BL139" s="1419"/>
      <c r="BM139" s="1419"/>
      <c r="BN139" s="1419"/>
      <c r="BO139" s="1419"/>
      <c r="BP139" s="1419"/>
      <c r="BQ139" s="1419"/>
      <c r="BS139" s="1375"/>
    </row>
    <row r="140" spans="1:71" s="1374" customFormat="1" ht="12" customHeight="1">
      <c r="A140" s="1494">
        <v>13400351</v>
      </c>
      <c r="B140" s="1495" t="str">
        <f t="shared" si="41"/>
        <v>13400351</v>
      </c>
      <c r="C140" s="1436" t="s">
        <v>1151</v>
      </c>
      <c r="D140" s="1396" t="str">
        <f t="shared" si="38"/>
        <v>Non-Op</v>
      </c>
      <c r="E140" s="1396"/>
      <c r="F140" s="1475">
        <v>43435</v>
      </c>
      <c r="G140" s="1396"/>
      <c r="H140" s="1398" t="str">
        <f t="shared" si="55"/>
        <v/>
      </c>
      <c r="I140" s="1398" t="str">
        <f t="shared" si="55"/>
        <v/>
      </c>
      <c r="J140" s="1398" t="str">
        <f t="shared" si="55"/>
        <v/>
      </c>
      <c r="K140" s="1398" t="str">
        <f t="shared" si="55"/>
        <v>Non-Op</v>
      </c>
      <c r="L140" s="1398" t="str">
        <f t="shared" si="56"/>
        <v>NO</v>
      </c>
      <c r="M140" s="1398" t="str">
        <f t="shared" si="56"/>
        <v>NO</v>
      </c>
      <c r="N140" s="1398" t="str">
        <f t="shared" si="33"/>
        <v/>
      </c>
      <c r="O140" s="1399"/>
      <c r="P140" s="1400">
        <v>5000000</v>
      </c>
      <c r="Q140" s="1400">
        <v>5000000</v>
      </c>
      <c r="R140" s="1400">
        <v>5000000</v>
      </c>
      <c r="S140" s="1400">
        <v>5000000</v>
      </c>
      <c r="T140" s="1400">
        <v>5000000</v>
      </c>
      <c r="U140" s="1400">
        <v>5000000</v>
      </c>
      <c r="V140" s="1400">
        <v>0</v>
      </c>
      <c r="W140" s="1400">
        <v>0</v>
      </c>
      <c r="X140" s="1400">
        <v>0</v>
      </c>
      <c r="Y140" s="1400">
        <v>0</v>
      </c>
      <c r="Z140" s="1400">
        <v>0</v>
      </c>
      <c r="AA140" s="1400">
        <v>0</v>
      </c>
      <c r="AB140" s="1400">
        <v>0</v>
      </c>
      <c r="AC140" s="1400"/>
      <c r="AD140" s="1400"/>
      <c r="AE140" s="1400">
        <f t="shared" si="39"/>
        <v>2291666.6666666665</v>
      </c>
      <c r="AF140" s="1478"/>
      <c r="AG140" s="1479"/>
      <c r="AH140" s="1403"/>
      <c r="AI140" s="1403"/>
      <c r="AJ140" s="1403"/>
      <c r="AK140" s="1404">
        <f>AE140</f>
        <v>2291666.6666666665</v>
      </c>
      <c r="AL140" s="1403">
        <f>SUM(AI140:AK140)</f>
        <v>2291666.6666666665</v>
      </c>
      <c r="AM140" s="1405"/>
      <c r="AN140" s="1403"/>
      <c r="AO140" s="1406">
        <f t="shared" si="47"/>
        <v>0</v>
      </c>
      <c r="AP140" s="1369"/>
      <c r="AQ140" s="1407">
        <f t="shared" si="40"/>
        <v>0</v>
      </c>
      <c r="AR140" s="1403"/>
      <c r="AS140" s="1403"/>
      <c r="AT140" s="1403"/>
      <c r="AU140" s="1403">
        <f>AQ140</f>
        <v>0</v>
      </c>
      <c r="AV140" s="1408">
        <f t="shared" si="49"/>
        <v>0</v>
      </c>
      <c r="AW140" s="1403"/>
      <c r="AX140" s="1403"/>
      <c r="AY140" s="1405">
        <f t="shared" si="50"/>
        <v>0</v>
      </c>
      <c r="AZ140" s="1372" t="s">
        <v>1050</v>
      </c>
      <c r="BA140" s="1373">
        <f t="shared" si="44"/>
        <v>0</v>
      </c>
      <c r="BC140" s="1419"/>
      <c r="BD140" s="1419"/>
      <c r="BE140" s="1419"/>
      <c r="BF140" s="1419"/>
      <c r="BG140" s="1419"/>
      <c r="BH140" s="1419"/>
      <c r="BI140" s="1419"/>
      <c r="BK140" s="1419"/>
      <c r="BL140" s="1419"/>
      <c r="BM140" s="1419"/>
      <c r="BN140" s="1419"/>
      <c r="BO140" s="1419"/>
      <c r="BP140" s="1419"/>
      <c r="BQ140" s="1419"/>
      <c r="BS140" s="1375"/>
    </row>
    <row r="141" spans="1:71" s="1374" customFormat="1" ht="12" customHeight="1">
      <c r="A141" s="1412">
        <v>13500003</v>
      </c>
      <c r="B141" s="1413" t="str">
        <f t="shared" si="41"/>
        <v>13500003</v>
      </c>
      <c r="C141" s="1359" t="s">
        <v>1152</v>
      </c>
      <c r="D141" s="1360" t="str">
        <f t="shared" si="38"/>
        <v>W/C</v>
      </c>
      <c r="E141" s="1360"/>
      <c r="F141" s="1359"/>
      <c r="G141" s="1360"/>
      <c r="H141" s="1361" t="str">
        <f t="shared" si="55"/>
        <v/>
      </c>
      <c r="I141" s="1361" t="str">
        <f t="shared" si="55"/>
        <v/>
      </c>
      <c r="J141" s="1361" t="str">
        <f t="shared" si="55"/>
        <v/>
      </c>
      <c r="K141" s="1361" t="str">
        <f t="shared" si="55"/>
        <v/>
      </c>
      <c r="L141" s="1361" t="str">
        <f t="shared" si="56"/>
        <v>W/C</v>
      </c>
      <c r="M141" s="1361" t="str">
        <f t="shared" si="56"/>
        <v>NO</v>
      </c>
      <c r="N141" s="1361" t="str">
        <f t="shared" si="33"/>
        <v>W/C</v>
      </c>
      <c r="O141" s="1362"/>
      <c r="P141" s="1363">
        <v>7534.56</v>
      </c>
      <c r="Q141" s="1363">
        <v>5933.56</v>
      </c>
      <c r="R141" s="1363">
        <v>5502.67</v>
      </c>
      <c r="S141" s="1363">
        <v>4186.97</v>
      </c>
      <c r="T141" s="1363">
        <v>723.97</v>
      </c>
      <c r="U141" s="1363">
        <v>0</v>
      </c>
      <c r="V141" s="1363">
        <v>0</v>
      </c>
      <c r="W141" s="1363">
        <v>0</v>
      </c>
      <c r="X141" s="1363">
        <v>0</v>
      </c>
      <c r="Y141" s="1363">
        <v>0</v>
      </c>
      <c r="Z141" s="1363">
        <v>0</v>
      </c>
      <c r="AA141" s="1363">
        <v>0</v>
      </c>
      <c r="AB141" s="1363">
        <v>0</v>
      </c>
      <c r="AC141" s="1363"/>
      <c r="AD141" s="1363"/>
      <c r="AE141" s="1363">
        <f t="shared" si="39"/>
        <v>1676.2041666666667</v>
      </c>
      <c r="AF141" s="1376"/>
      <c r="AG141" s="1377"/>
      <c r="AH141" s="1365"/>
      <c r="AI141" s="1365"/>
      <c r="AJ141" s="1365"/>
      <c r="AK141" s="1366"/>
      <c r="AL141" s="1365">
        <f t="shared" si="46"/>
        <v>0</v>
      </c>
      <c r="AM141" s="1367">
        <f t="shared" ref="AM141:AM150" si="58">AE141</f>
        <v>1676.2041666666667</v>
      </c>
      <c r="AN141" s="1365"/>
      <c r="AO141" s="1368">
        <f t="shared" si="47"/>
        <v>1676.2041666666667</v>
      </c>
      <c r="AP141" s="1369"/>
      <c r="AQ141" s="1370">
        <f t="shared" si="40"/>
        <v>0</v>
      </c>
      <c r="AR141" s="1365"/>
      <c r="AS141" s="1365"/>
      <c r="AT141" s="1365"/>
      <c r="AU141" s="1365"/>
      <c r="AV141" s="1371">
        <f t="shared" si="49"/>
        <v>0</v>
      </c>
      <c r="AW141" s="1365">
        <f>AQ141</f>
        <v>0</v>
      </c>
      <c r="AX141" s="1365"/>
      <c r="AY141" s="1367">
        <f t="shared" si="50"/>
        <v>0</v>
      </c>
      <c r="AZ141" s="1372"/>
      <c r="BA141" s="1373">
        <f t="shared" si="44"/>
        <v>0</v>
      </c>
      <c r="BC141" s="1361" t="str">
        <f t="shared" si="54"/>
        <v/>
      </c>
      <c r="BD141" s="1361" t="str">
        <f t="shared" si="54"/>
        <v/>
      </c>
      <c r="BE141" s="1361" t="str">
        <f t="shared" si="54"/>
        <v/>
      </c>
      <c r="BF141" s="1361" t="str">
        <f t="shared" si="54"/>
        <v/>
      </c>
      <c r="BG141" s="1361" t="str">
        <f t="shared" si="42"/>
        <v>W/C</v>
      </c>
      <c r="BH141" s="1361" t="str">
        <f t="shared" si="42"/>
        <v>NO</v>
      </c>
      <c r="BI141" s="1361" t="str">
        <f t="shared" si="43"/>
        <v>W/C</v>
      </c>
      <c r="BK141" s="1361" t="b">
        <f t="shared" ref="BK141:BQ178" si="59">BC141=H141</f>
        <v>1</v>
      </c>
      <c r="BL141" s="1361" t="b">
        <f t="shared" si="59"/>
        <v>1</v>
      </c>
      <c r="BM141" s="1361" t="b">
        <f t="shared" si="59"/>
        <v>1</v>
      </c>
      <c r="BN141" s="1361" t="b">
        <f t="shared" si="59"/>
        <v>1</v>
      </c>
      <c r="BO141" s="1361" t="b">
        <f t="shared" si="59"/>
        <v>1</v>
      </c>
      <c r="BP141" s="1361" t="b">
        <f t="shared" si="59"/>
        <v>1</v>
      </c>
      <c r="BQ141" s="1361" t="b">
        <f t="shared" si="59"/>
        <v>1</v>
      </c>
      <c r="BS141" s="1375"/>
    </row>
    <row r="142" spans="1:71" s="1374" customFormat="1" ht="12" customHeight="1">
      <c r="A142" s="1412">
        <v>13500041</v>
      </c>
      <c r="B142" s="1413" t="str">
        <f t="shared" si="41"/>
        <v>13500041</v>
      </c>
      <c r="C142" s="1359" t="s">
        <v>1153</v>
      </c>
      <c r="D142" s="1360" t="str">
        <f t="shared" si="38"/>
        <v>W/C</v>
      </c>
      <c r="E142" s="1360"/>
      <c r="F142" s="1359"/>
      <c r="G142" s="1360"/>
      <c r="H142" s="1361" t="str">
        <f t="shared" si="55"/>
        <v/>
      </c>
      <c r="I142" s="1361" t="str">
        <f t="shared" si="55"/>
        <v/>
      </c>
      <c r="J142" s="1361" t="str">
        <f t="shared" si="55"/>
        <v/>
      </c>
      <c r="K142" s="1361" t="str">
        <f t="shared" si="55"/>
        <v/>
      </c>
      <c r="L142" s="1361" t="str">
        <f t="shared" si="56"/>
        <v>W/C</v>
      </c>
      <c r="M142" s="1361" t="str">
        <f t="shared" si="56"/>
        <v>NO</v>
      </c>
      <c r="N142" s="1361" t="str">
        <f t="shared" si="33"/>
        <v>W/C</v>
      </c>
      <c r="O142" s="1362"/>
      <c r="P142" s="1363">
        <v>-415288.62</v>
      </c>
      <c r="Q142" s="1363">
        <v>-279779.40000000002</v>
      </c>
      <c r="R142" s="1363">
        <v>291812.15999999997</v>
      </c>
      <c r="S142" s="1363">
        <v>72889.89</v>
      </c>
      <c r="T142" s="1363">
        <v>0</v>
      </c>
      <c r="U142" s="1363">
        <v>49297.21</v>
      </c>
      <c r="V142" s="1363">
        <v>38308.75</v>
      </c>
      <c r="W142" s="1363">
        <v>54197.32</v>
      </c>
      <c r="X142" s="1363">
        <v>368594.2</v>
      </c>
      <c r="Y142" s="1363">
        <v>-1741.28</v>
      </c>
      <c r="Z142" s="1363">
        <v>445908.66</v>
      </c>
      <c r="AA142" s="1363">
        <v>844208.01</v>
      </c>
      <c r="AB142" s="1363">
        <v>395407.7</v>
      </c>
      <c r="AC142" s="1363"/>
      <c r="AD142" s="1363"/>
      <c r="AE142" s="1363">
        <f t="shared" si="39"/>
        <v>156146.255</v>
      </c>
      <c r="AF142" s="1376"/>
      <c r="AG142" s="1377"/>
      <c r="AH142" s="1365"/>
      <c r="AI142" s="1365"/>
      <c r="AJ142" s="1365"/>
      <c r="AK142" s="1366"/>
      <c r="AL142" s="1365">
        <f t="shared" si="46"/>
        <v>0</v>
      </c>
      <c r="AM142" s="1367">
        <f t="shared" si="58"/>
        <v>156146.255</v>
      </c>
      <c r="AN142" s="1365"/>
      <c r="AO142" s="1368">
        <f t="shared" si="47"/>
        <v>156146.255</v>
      </c>
      <c r="AP142" s="1369"/>
      <c r="AQ142" s="1370">
        <f t="shared" si="40"/>
        <v>395407.7</v>
      </c>
      <c r="AR142" s="1365"/>
      <c r="AS142" s="1365"/>
      <c r="AT142" s="1365"/>
      <c r="AU142" s="1365"/>
      <c r="AV142" s="1371">
        <f t="shared" si="49"/>
        <v>0</v>
      </c>
      <c r="AW142" s="1365">
        <f>AQ142</f>
        <v>395407.7</v>
      </c>
      <c r="AX142" s="1365"/>
      <c r="AY142" s="1367">
        <f t="shared" si="50"/>
        <v>395407.7</v>
      </c>
      <c r="AZ142" s="1372"/>
      <c r="BA142" s="1373">
        <f t="shared" si="44"/>
        <v>0</v>
      </c>
      <c r="BC142" s="1361" t="str">
        <f t="shared" ref="BC142:BF174" si="60">IF(VALUE(AR142),BC$7,IF(ISBLANK(AR142),"",BC$7))</f>
        <v/>
      </c>
      <c r="BD142" s="1361" t="str">
        <f t="shared" si="60"/>
        <v/>
      </c>
      <c r="BE142" s="1361" t="str">
        <f t="shared" si="60"/>
        <v/>
      </c>
      <c r="BF142" s="1361" t="str">
        <f t="shared" si="60"/>
        <v/>
      </c>
      <c r="BG142" s="1361" t="str">
        <f t="shared" si="42"/>
        <v>W/C</v>
      </c>
      <c r="BH142" s="1361" t="str">
        <f t="shared" si="42"/>
        <v>NO</v>
      </c>
      <c r="BI142" s="1361" t="str">
        <f t="shared" si="43"/>
        <v>W/C</v>
      </c>
      <c r="BK142" s="1361" t="b">
        <f t="shared" si="59"/>
        <v>1</v>
      </c>
      <c r="BL142" s="1361" t="b">
        <f t="shared" si="59"/>
        <v>1</v>
      </c>
      <c r="BM142" s="1361" t="b">
        <f t="shared" si="59"/>
        <v>1</v>
      </c>
      <c r="BN142" s="1361" t="b">
        <f t="shared" si="59"/>
        <v>1</v>
      </c>
      <c r="BO142" s="1361" t="b">
        <f t="shared" si="59"/>
        <v>1</v>
      </c>
      <c r="BP142" s="1361" t="b">
        <f t="shared" si="59"/>
        <v>1</v>
      </c>
      <c r="BQ142" s="1361" t="b">
        <f t="shared" si="59"/>
        <v>1</v>
      </c>
      <c r="BS142" s="1375"/>
    </row>
    <row r="143" spans="1:71" s="1374" customFormat="1" ht="12" customHeight="1">
      <c r="A143" s="1412">
        <v>13500051</v>
      </c>
      <c r="B143" s="1413" t="str">
        <f t="shared" si="41"/>
        <v>13500051</v>
      </c>
      <c r="C143" s="1359" t="s">
        <v>1154</v>
      </c>
      <c r="D143" s="1360" t="str">
        <f t="shared" si="38"/>
        <v>W/C</v>
      </c>
      <c r="E143" s="1360"/>
      <c r="F143" s="1359"/>
      <c r="G143" s="1360"/>
      <c r="H143" s="1361" t="str">
        <f t="shared" si="55"/>
        <v/>
      </c>
      <c r="I143" s="1361" t="str">
        <f t="shared" si="55"/>
        <v/>
      </c>
      <c r="J143" s="1361" t="str">
        <f t="shared" si="55"/>
        <v/>
      </c>
      <c r="K143" s="1361" t="str">
        <f t="shared" si="55"/>
        <v/>
      </c>
      <c r="L143" s="1361" t="str">
        <f t="shared" si="56"/>
        <v>W/C</v>
      </c>
      <c r="M143" s="1361" t="str">
        <f t="shared" si="56"/>
        <v>NO</v>
      </c>
      <c r="N143" s="1361" t="str">
        <f t="shared" si="33"/>
        <v>W/C</v>
      </c>
      <c r="O143" s="1362"/>
      <c r="P143" s="1363">
        <v>73353</v>
      </c>
      <c r="Q143" s="1363">
        <v>73353</v>
      </c>
      <c r="R143" s="1363">
        <v>73353</v>
      </c>
      <c r="S143" s="1363">
        <v>73353</v>
      </c>
      <c r="T143" s="1363">
        <v>73353</v>
      </c>
      <c r="U143" s="1363">
        <v>73353</v>
      </c>
      <c r="V143" s="1363">
        <v>73353</v>
      </c>
      <c r="W143" s="1363">
        <v>73353</v>
      </c>
      <c r="X143" s="1363">
        <v>73353</v>
      </c>
      <c r="Y143" s="1363">
        <v>73353</v>
      </c>
      <c r="Z143" s="1363">
        <v>73353</v>
      </c>
      <c r="AA143" s="1363">
        <v>73353</v>
      </c>
      <c r="AB143" s="1363">
        <v>73353</v>
      </c>
      <c r="AC143" s="1363"/>
      <c r="AD143" s="1363"/>
      <c r="AE143" s="1363">
        <f t="shared" si="39"/>
        <v>73353</v>
      </c>
      <c r="AF143" s="1376"/>
      <c r="AG143" s="1377"/>
      <c r="AH143" s="1365"/>
      <c r="AI143" s="1365"/>
      <c r="AJ143" s="1365"/>
      <c r="AK143" s="1366"/>
      <c r="AL143" s="1365">
        <f t="shared" si="46"/>
        <v>0</v>
      </c>
      <c r="AM143" s="1367">
        <f t="shared" si="58"/>
        <v>73353</v>
      </c>
      <c r="AN143" s="1365"/>
      <c r="AO143" s="1368">
        <f t="shared" si="47"/>
        <v>73353</v>
      </c>
      <c r="AP143" s="1369"/>
      <c r="AQ143" s="1370">
        <f t="shared" si="40"/>
        <v>73353</v>
      </c>
      <c r="AR143" s="1365"/>
      <c r="AS143" s="1365"/>
      <c r="AT143" s="1365"/>
      <c r="AU143" s="1365"/>
      <c r="AV143" s="1371">
        <f t="shared" si="49"/>
        <v>0</v>
      </c>
      <c r="AW143" s="1365">
        <f t="shared" ref="AW143:AW150" si="61">AQ143</f>
        <v>73353</v>
      </c>
      <c r="AX143" s="1365"/>
      <c r="AY143" s="1367">
        <f t="shared" si="50"/>
        <v>73353</v>
      </c>
      <c r="AZ143" s="1372"/>
      <c r="BA143" s="1373">
        <f t="shared" si="44"/>
        <v>0</v>
      </c>
      <c r="BC143" s="1361" t="str">
        <f t="shared" si="60"/>
        <v/>
      </c>
      <c r="BD143" s="1361" t="str">
        <f t="shared" si="60"/>
        <v/>
      </c>
      <c r="BE143" s="1361" t="str">
        <f t="shared" si="60"/>
        <v/>
      </c>
      <c r="BF143" s="1361" t="str">
        <f t="shared" si="60"/>
        <v/>
      </c>
      <c r="BG143" s="1361" t="str">
        <f t="shared" si="42"/>
        <v>W/C</v>
      </c>
      <c r="BH143" s="1361" t="str">
        <f t="shared" si="42"/>
        <v>NO</v>
      </c>
      <c r="BI143" s="1361" t="str">
        <f t="shared" si="43"/>
        <v>W/C</v>
      </c>
      <c r="BK143" s="1361" t="b">
        <f t="shared" si="59"/>
        <v>1</v>
      </c>
      <c r="BL143" s="1361" t="b">
        <f t="shared" si="59"/>
        <v>1</v>
      </c>
      <c r="BM143" s="1361" t="b">
        <f t="shared" si="59"/>
        <v>1</v>
      </c>
      <c r="BN143" s="1361" t="b">
        <f t="shared" si="59"/>
        <v>1</v>
      </c>
      <c r="BO143" s="1361" t="b">
        <f t="shared" si="59"/>
        <v>1</v>
      </c>
      <c r="BP143" s="1361" t="b">
        <f t="shared" si="59"/>
        <v>1</v>
      </c>
      <c r="BQ143" s="1361" t="b">
        <f t="shared" si="59"/>
        <v>1</v>
      </c>
      <c r="BS143" s="1375"/>
    </row>
    <row r="144" spans="1:71" s="1374" customFormat="1" ht="12" customHeight="1">
      <c r="A144" s="1412">
        <v>13500061</v>
      </c>
      <c r="B144" s="1413" t="str">
        <f t="shared" si="41"/>
        <v>13500061</v>
      </c>
      <c r="C144" s="1359" t="s">
        <v>1155</v>
      </c>
      <c r="D144" s="1360" t="str">
        <f t="shared" ref="D144:D208" si="62">IF(CONCATENATE(H144,I144,J144,K144,N144)= "ERBGRB","CRB",CONCATENATE(H144,I144,J144,K144,N144))</f>
        <v>W/C</v>
      </c>
      <c r="E144" s="1360"/>
      <c r="F144" s="1359"/>
      <c r="G144" s="1360"/>
      <c r="H144" s="1361" t="str">
        <f t="shared" si="55"/>
        <v/>
      </c>
      <c r="I144" s="1361" t="str">
        <f t="shared" si="55"/>
        <v/>
      </c>
      <c r="J144" s="1361" t="str">
        <f t="shared" si="55"/>
        <v/>
      </c>
      <c r="K144" s="1361" t="str">
        <f t="shared" si="55"/>
        <v/>
      </c>
      <c r="L144" s="1361" t="str">
        <f t="shared" si="56"/>
        <v>W/C</v>
      </c>
      <c r="M144" s="1361" t="str">
        <f t="shared" si="56"/>
        <v>NO</v>
      </c>
      <c r="N144" s="1361" t="str">
        <f t="shared" si="33"/>
        <v>W/C</v>
      </c>
      <c r="O144" s="1362"/>
      <c r="P144" s="1363">
        <v>1172337</v>
      </c>
      <c r="Q144" s="1363">
        <v>1172337</v>
      </c>
      <c r="R144" s="1363">
        <v>1172337</v>
      </c>
      <c r="S144" s="1363">
        <v>1172337</v>
      </c>
      <c r="T144" s="1363">
        <v>1172337</v>
      </c>
      <c r="U144" s="1363">
        <v>1172337</v>
      </c>
      <c r="V144" s="1363">
        <v>1172337</v>
      </c>
      <c r="W144" s="1363">
        <v>1172337</v>
      </c>
      <c r="X144" s="1363">
        <v>1172337</v>
      </c>
      <c r="Y144" s="1363">
        <v>1172337</v>
      </c>
      <c r="Z144" s="1363">
        <v>1172337</v>
      </c>
      <c r="AA144" s="1363">
        <v>1172337</v>
      </c>
      <c r="AB144" s="1363">
        <v>1172337</v>
      </c>
      <c r="AC144" s="1363"/>
      <c r="AD144" s="1363"/>
      <c r="AE144" s="1363">
        <f t="shared" si="39"/>
        <v>1172337</v>
      </c>
      <c r="AF144" s="1376"/>
      <c r="AG144" s="1377"/>
      <c r="AH144" s="1365"/>
      <c r="AI144" s="1365"/>
      <c r="AJ144" s="1365"/>
      <c r="AK144" s="1366"/>
      <c r="AL144" s="1365">
        <f t="shared" si="46"/>
        <v>0</v>
      </c>
      <c r="AM144" s="1367">
        <f t="shared" si="58"/>
        <v>1172337</v>
      </c>
      <c r="AN144" s="1365"/>
      <c r="AO144" s="1368">
        <f t="shared" si="47"/>
        <v>1172337</v>
      </c>
      <c r="AP144" s="1369"/>
      <c r="AQ144" s="1370">
        <f t="shared" si="40"/>
        <v>1172337</v>
      </c>
      <c r="AR144" s="1365"/>
      <c r="AS144" s="1365"/>
      <c r="AT144" s="1365"/>
      <c r="AU144" s="1365"/>
      <c r="AV144" s="1371">
        <f t="shared" si="49"/>
        <v>0</v>
      </c>
      <c r="AW144" s="1365">
        <f t="shared" si="61"/>
        <v>1172337</v>
      </c>
      <c r="AX144" s="1365"/>
      <c r="AY144" s="1367">
        <f t="shared" si="50"/>
        <v>1172337</v>
      </c>
      <c r="AZ144" s="1372"/>
      <c r="BA144" s="1373">
        <f t="shared" si="44"/>
        <v>0</v>
      </c>
      <c r="BC144" s="1361" t="str">
        <f t="shared" si="60"/>
        <v/>
      </c>
      <c r="BD144" s="1361" t="str">
        <f t="shared" si="60"/>
        <v/>
      </c>
      <c r="BE144" s="1361" t="str">
        <f t="shared" si="60"/>
        <v/>
      </c>
      <c r="BF144" s="1361" t="str">
        <f t="shared" si="60"/>
        <v/>
      </c>
      <c r="BG144" s="1361" t="str">
        <f t="shared" si="42"/>
        <v>W/C</v>
      </c>
      <c r="BH144" s="1361" t="str">
        <f t="shared" si="42"/>
        <v>NO</v>
      </c>
      <c r="BI144" s="1361" t="str">
        <f t="shared" si="43"/>
        <v>W/C</v>
      </c>
      <c r="BK144" s="1361" t="b">
        <f t="shared" si="59"/>
        <v>1</v>
      </c>
      <c r="BL144" s="1361" t="b">
        <f t="shared" si="59"/>
        <v>1</v>
      </c>
      <c r="BM144" s="1361" t="b">
        <f t="shared" si="59"/>
        <v>1</v>
      </c>
      <c r="BN144" s="1361" t="b">
        <f t="shared" si="59"/>
        <v>1</v>
      </c>
      <c r="BO144" s="1361" t="b">
        <f t="shared" si="59"/>
        <v>1</v>
      </c>
      <c r="BP144" s="1361" t="b">
        <f t="shared" si="59"/>
        <v>1</v>
      </c>
      <c r="BQ144" s="1361" t="b">
        <f t="shared" si="59"/>
        <v>1</v>
      </c>
      <c r="BS144" s="1496"/>
    </row>
    <row r="145" spans="1:71" s="1374" customFormat="1" ht="12" customHeight="1">
      <c r="A145" s="1412">
        <v>13500071</v>
      </c>
      <c r="B145" s="1413" t="str">
        <f t="shared" si="41"/>
        <v>13500071</v>
      </c>
      <c r="C145" s="1359" t="s">
        <v>1156</v>
      </c>
      <c r="D145" s="1360" t="str">
        <f t="shared" si="62"/>
        <v>W/C</v>
      </c>
      <c r="E145" s="1360"/>
      <c r="F145" s="1359"/>
      <c r="G145" s="1360"/>
      <c r="H145" s="1361" t="str">
        <f t="shared" si="55"/>
        <v/>
      </c>
      <c r="I145" s="1361" t="str">
        <f t="shared" si="55"/>
        <v/>
      </c>
      <c r="J145" s="1361" t="str">
        <f t="shared" si="55"/>
        <v/>
      </c>
      <c r="K145" s="1361" t="str">
        <f t="shared" si="55"/>
        <v/>
      </c>
      <c r="L145" s="1361" t="str">
        <f t="shared" si="56"/>
        <v>W/C</v>
      </c>
      <c r="M145" s="1361" t="str">
        <f t="shared" si="56"/>
        <v>NO</v>
      </c>
      <c r="N145" s="1361" t="str">
        <f t="shared" si="33"/>
        <v>W/C</v>
      </c>
      <c r="O145" s="1362"/>
      <c r="P145" s="1363">
        <v>1135288</v>
      </c>
      <c r="Q145" s="1363">
        <v>1135288</v>
      </c>
      <c r="R145" s="1363">
        <v>1135288</v>
      </c>
      <c r="S145" s="1363">
        <v>1135288</v>
      </c>
      <c r="T145" s="1363">
        <v>1135288</v>
      </c>
      <c r="U145" s="1363">
        <v>1135288</v>
      </c>
      <c r="V145" s="1363">
        <v>1135288</v>
      </c>
      <c r="W145" s="1363">
        <v>1135288</v>
      </c>
      <c r="X145" s="1363">
        <v>1777597</v>
      </c>
      <c r="Y145" s="1363">
        <v>1777597</v>
      </c>
      <c r="Z145" s="1363">
        <v>1777597</v>
      </c>
      <c r="AA145" s="1363">
        <v>1777597</v>
      </c>
      <c r="AB145" s="1363">
        <v>1777597</v>
      </c>
      <c r="AC145" s="1363"/>
      <c r="AD145" s="1363"/>
      <c r="AE145" s="1363">
        <f t="shared" si="39"/>
        <v>1376153.875</v>
      </c>
      <c r="AF145" s="1376"/>
      <c r="AG145" s="1377"/>
      <c r="AH145" s="1365"/>
      <c r="AI145" s="1365"/>
      <c r="AJ145" s="1365"/>
      <c r="AK145" s="1366"/>
      <c r="AL145" s="1365">
        <f t="shared" si="46"/>
        <v>0</v>
      </c>
      <c r="AM145" s="1367">
        <f t="shared" si="58"/>
        <v>1376153.875</v>
      </c>
      <c r="AN145" s="1365"/>
      <c r="AO145" s="1368">
        <f t="shared" si="47"/>
        <v>1376153.875</v>
      </c>
      <c r="AP145" s="1369"/>
      <c r="AQ145" s="1370">
        <f t="shared" si="40"/>
        <v>1777597</v>
      </c>
      <c r="AR145" s="1365"/>
      <c r="AS145" s="1365"/>
      <c r="AT145" s="1365"/>
      <c r="AU145" s="1365"/>
      <c r="AV145" s="1371">
        <f t="shared" si="49"/>
        <v>0</v>
      </c>
      <c r="AW145" s="1365">
        <f t="shared" si="61"/>
        <v>1777597</v>
      </c>
      <c r="AX145" s="1365"/>
      <c r="AY145" s="1367">
        <f t="shared" si="50"/>
        <v>1777597</v>
      </c>
      <c r="AZ145" s="1372"/>
      <c r="BA145" s="1373">
        <f t="shared" si="44"/>
        <v>0</v>
      </c>
      <c r="BC145" s="1361" t="str">
        <f t="shared" si="60"/>
        <v/>
      </c>
      <c r="BD145" s="1361" t="str">
        <f t="shared" si="60"/>
        <v/>
      </c>
      <c r="BE145" s="1361" t="str">
        <f t="shared" si="60"/>
        <v/>
      </c>
      <c r="BF145" s="1361" t="str">
        <f t="shared" si="60"/>
        <v/>
      </c>
      <c r="BG145" s="1361" t="str">
        <f t="shared" si="42"/>
        <v>W/C</v>
      </c>
      <c r="BH145" s="1361" t="str">
        <f t="shared" si="42"/>
        <v>NO</v>
      </c>
      <c r="BI145" s="1361" t="str">
        <f t="shared" si="43"/>
        <v>W/C</v>
      </c>
      <c r="BK145" s="1361" t="b">
        <f t="shared" si="59"/>
        <v>1</v>
      </c>
      <c r="BL145" s="1361" t="b">
        <f t="shared" si="59"/>
        <v>1</v>
      </c>
      <c r="BM145" s="1361" t="b">
        <f t="shared" si="59"/>
        <v>1</v>
      </c>
      <c r="BN145" s="1361" t="b">
        <f t="shared" si="59"/>
        <v>1</v>
      </c>
      <c r="BO145" s="1361" t="b">
        <f t="shared" si="59"/>
        <v>1</v>
      </c>
      <c r="BP145" s="1361" t="b">
        <f t="shared" si="59"/>
        <v>1</v>
      </c>
      <c r="BQ145" s="1361" t="b">
        <f t="shared" si="59"/>
        <v>1</v>
      </c>
      <c r="BS145" s="1375"/>
    </row>
    <row r="146" spans="1:71" s="1374" customFormat="1" ht="12" customHeight="1">
      <c r="A146" s="1412">
        <v>13500183</v>
      </c>
      <c r="B146" s="1413" t="str">
        <f t="shared" si="41"/>
        <v>13500183</v>
      </c>
      <c r="C146" s="1359" t="s">
        <v>1157</v>
      </c>
      <c r="D146" s="1360" t="str">
        <f t="shared" si="62"/>
        <v>W/C</v>
      </c>
      <c r="E146" s="1360"/>
      <c r="F146" s="1359"/>
      <c r="G146" s="1360"/>
      <c r="H146" s="1361" t="str">
        <f t="shared" si="55"/>
        <v/>
      </c>
      <c r="I146" s="1361" t="str">
        <f t="shared" si="55"/>
        <v/>
      </c>
      <c r="J146" s="1361" t="str">
        <f t="shared" si="55"/>
        <v/>
      </c>
      <c r="K146" s="1361" t="str">
        <f t="shared" si="55"/>
        <v/>
      </c>
      <c r="L146" s="1361" t="str">
        <f t="shared" si="56"/>
        <v>W/C</v>
      </c>
      <c r="M146" s="1361" t="str">
        <f t="shared" si="56"/>
        <v>NO</v>
      </c>
      <c r="N146" s="1361" t="str">
        <f t="shared" si="33"/>
        <v>W/C</v>
      </c>
      <c r="O146" s="1362"/>
      <c r="P146" s="1363">
        <v>100000</v>
      </c>
      <c r="Q146" s="1363">
        <v>100000</v>
      </c>
      <c r="R146" s="1363">
        <v>100000</v>
      </c>
      <c r="S146" s="1363">
        <v>100000</v>
      </c>
      <c r="T146" s="1363">
        <v>100000</v>
      </c>
      <c r="U146" s="1363">
        <v>100000</v>
      </c>
      <c r="V146" s="1363">
        <v>100000</v>
      </c>
      <c r="W146" s="1363">
        <v>100000</v>
      </c>
      <c r="X146" s="1363">
        <v>100000</v>
      </c>
      <c r="Y146" s="1363">
        <v>100000</v>
      </c>
      <c r="Z146" s="1363">
        <v>100000</v>
      </c>
      <c r="AA146" s="1363">
        <v>100000</v>
      </c>
      <c r="AB146" s="1363">
        <v>100000</v>
      </c>
      <c r="AC146" s="1363"/>
      <c r="AD146" s="1363"/>
      <c r="AE146" s="1363">
        <f t="shared" si="39"/>
        <v>100000</v>
      </c>
      <c r="AF146" s="1376"/>
      <c r="AG146" s="1377"/>
      <c r="AH146" s="1365"/>
      <c r="AI146" s="1365"/>
      <c r="AJ146" s="1365"/>
      <c r="AK146" s="1366"/>
      <c r="AL146" s="1365">
        <f t="shared" si="46"/>
        <v>0</v>
      </c>
      <c r="AM146" s="1367">
        <f t="shared" si="58"/>
        <v>100000</v>
      </c>
      <c r="AN146" s="1365"/>
      <c r="AO146" s="1368">
        <f t="shared" si="47"/>
        <v>100000</v>
      </c>
      <c r="AP146" s="1369"/>
      <c r="AQ146" s="1370">
        <f t="shared" si="40"/>
        <v>100000</v>
      </c>
      <c r="AR146" s="1365"/>
      <c r="AS146" s="1365"/>
      <c r="AT146" s="1365"/>
      <c r="AU146" s="1365"/>
      <c r="AV146" s="1371">
        <f t="shared" si="49"/>
        <v>0</v>
      </c>
      <c r="AW146" s="1365">
        <f t="shared" si="61"/>
        <v>100000</v>
      </c>
      <c r="AX146" s="1365"/>
      <c r="AY146" s="1367">
        <f t="shared" si="50"/>
        <v>100000</v>
      </c>
      <c r="AZ146" s="1372"/>
      <c r="BA146" s="1373">
        <f t="shared" si="44"/>
        <v>0</v>
      </c>
      <c r="BC146" s="1361" t="str">
        <f t="shared" si="60"/>
        <v/>
      </c>
      <c r="BD146" s="1361" t="str">
        <f t="shared" si="60"/>
        <v/>
      </c>
      <c r="BE146" s="1361" t="str">
        <f t="shared" si="60"/>
        <v/>
      </c>
      <c r="BF146" s="1361" t="str">
        <f t="shared" si="60"/>
        <v/>
      </c>
      <c r="BG146" s="1361" t="str">
        <f t="shared" si="42"/>
        <v>W/C</v>
      </c>
      <c r="BH146" s="1361" t="str">
        <f t="shared" si="42"/>
        <v>NO</v>
      </c>
      <c r="BI146" s="1361" t="str">
        <f t="shared" si="43"/>
        <v>W/C</v>
      </c>
      <c r="BK146" s="1361" t="b">
        <f t="shared" si="59"/>
        <v>1</v>
      </c>
      <c r="BL146" s="1361" t="b">
        <f t="shared" si="59"/>
        <v>1</v>
      </c>
      <c r="BM146" s="1361" t="b">
        <f t="shared" si="59"/>
        <v>1</v>
      </c>
      <c r="BN146" s="1361" t="b">
        <f t="shared" si="59"/>
        <v>1</v>
      </c>
      <c r="BO146" s="1361" t="b">
        <f t="shared" si="59"/>
        <v>1</v>
      </c>
      <c r="BP146" s="1361" t="b">
        <f t="shared" si="59"/>
        <v>1</v>
      </c>
      <c r="BQ146" s="1361" t="b">
        <f t="shared" si="59"/>
        <v>1</v>
      </c>
      <c r="BS146" s="1375"/>
    </row>
    <row r="147" spans="1:71" s="1374" customFormat="1" ht="12" customHeight="1">
      <c r="A147" s="1412">
        <v>13500192</v>
      </c>
      <c r="B147" s="1413" t="str">
        <f t="shared" si="41"/>
        <v>13500192</v>
      </c>
      <c r="C147" s="1359" t="s">
        <v>1158</v>
      </c>
      <c r="D147" s="1360" t="str">
        <f t="shared" si="62"/>
        <v>W/C</v>
      </c>
      <c r="E147" s="1360"/>
      <c r="F147" s="1359"/>
      <c r="G147" s="1360"/>
      <c r="H147" s="1361" t="str">
        <f t="shared" si="55"/>
        <v/>
      </c>
      <c r="I147" s="1361" t="str">
        <f t="shared" si="55"/>
        <v/>
      </c>
      <c r="J147" s="1361" t="str">
        <f t="shared" si="55"/>
        <v/>
      </c>
      <c r="K147" s="1361" t="str">
        <f t="shared" si="55"/>
        <v/>
      </c>
      <c r="L147" s="1361" t="str">
        <f t="shared" si="56"/>
        <v>W/C</v>
      </c>
      <c r="M147" s="1361" t="str">
        <f t="shared" si="56"/>
        <v>NO</v>
      </c>
      <c r="N147" s="1361" t="str">
        <f t="shared" si="33"/>
        <v>W/C</v>
      </c>
      <c r="O147" s="1362"/>
      <c r="P147" s="1363">
        <v>0</v>
      </c>
      <c r="Q147" s="1363">
        <v>0</v>
      </c>
      <c r="R147" s="1363">
        <v>0</v>
      </c>
      <c r="S147" s="1363">
        <v>0</v>
      </c>
      <c r="T147" s="1363">
        <v>0</v>
      </c>
      <c r="U147" s="1363">
        <v>0</v>
      </c>
      <c r="V147" s="1363">
        <v>0</v>
      </c>
      <c r="W147" s="1363">
        <v>0</v>
      </c>
      <c r="X147" s="1363">
        <v>0</v>
      </c>
      <c r="Y147" s="1363">
        <v>0</v>
      </c>
      <c r="Z147" s="1363">
        <v>0</v>
      </c>
      <c r="AA147" s="1363">
        <v>0</v>
      </c>
      <c r="AB147" s="1363">
        <v>0</v>
      </c>
      <c r="AC147" s="1363"/>
      <c r="AD147" s="1363"/>
      <c r="AE147" s="1363">
        <f t="shared" si="39"/>
        <v>0</v>
      </c>
      <c r="AF147" s="1376"/>
      <c r="AG147" s="1377"/>
      <c r="AH147" s="1365"/>
      <c r="AI147" s="1365"/>
      <c r="AJ147" s="1365"/>
      <c r="AK147" s="1366"/>
      <c r="AL147" s="1365">
        <f t="shared" si="46"/>
        <v>0</v>
      </c>
      <c r="AM147" s="1367">
        <f t="shared" si="58"/>
        <v>0</v>
      </c>
      <c r="AN147" s="1365"/>
      <c r="AO147" s="1368">
        <f t="shared" si="47"/>
        <v>0</v>
      </c>
      <c r="AP147" s="1369"/>
      <c r="AQ147" s="1370">
        <f t="shared" si="40"/>
        <v>0</v>
      </c>
      <c r="AR147" s="1365"/>
      <c r="AS147" s="1365"/>
      <c r="AT147" s="1365"/>
      <c r="AU147" s="1365"/>
      <c r="AV147" s="1371">
        <f t="shared" si="49"/>
        <v>0</v>
      </c>
      <c r="AW147" s="1365">
        <f>AQ147</f>
        <v>0</v>
      </c>
      <c r="AX147" s="1365"/>
      <c r="AY147" s="1367">
        <f t="shared" si="50"/>
        <v>0</v>
      </c>
      <c r="AZ147" s="1372"/>
      <c r="BA147" s="1373">
        <f t="shared" si="44"/>
        <v>0</v>
      </c>
      <c r="BC147" s="1361" t="str">
        <f t="shared" si="60"/>
        <v/>
      </c>
      <c r="BD147" s="1361" t="str">
        <f t="shared" si="60"/>
        <v/>
      </c>
      <c r="BE147" s="1361" t="str">
        <f t="shared" si="60"/>
        <v/>
      </c>
      <c r="BF147" s="1361" t="str">
        <f t="shared" si="60"/>
        <v/>
      </c>
      <c r="BG147" s="1361" t="str">
        <f t="shared" si="42"/>
        <v>W/C</v>
      </c>
      <c r="BH147" s="1361" t="str">
        <f t="shared" si="42"/>
        <v>NO</v>
      </c>
      <c r="BI147" s="1361" t="str">
        <f t="shared" si="43"/>
        <v>W/C</v>
      </c>
      <c r="BK147" s="1361" t="b">
        <f t="shared" si="59"/>
        <v>1</v>
      </c>
      <c r="BL147" s="1361" t="b">
        <f t="shared" si="59"/>
        <v>1</v>
      </c>
      <c r="BM147" s="1361" t="b">
        <f t="shared" si="59"/>
        <v>1</v>
      </c>
      <c r="BN147" s="1361" t="b">
        <f t="shared" si="59"/>
        <v>1</v>
      </c>
      <c r="BO147" s="1361" t="b">
        <f t="shared" si="59"/>
        <v>1</v>
      </c>
      <c r="BP147" s="1361" t="b">
        <f t="shared" si="59"/>
        <v>1</v>
      </c>
      <c r="BQ147" s="1361" t="b">
        <f t="shared" si="59"/>
        <v>1</v>
      </c>
      <c r="BS147" s="1375"/>
    </row>
    <row r="148" spans="1:71" s="1374" customFormat="1" ht="12" customHeight="1">
      <c r="A148" s="1412">
        <v>13500201</v>
      </c>
      <c r="B148" s="1413" t="str">
        <f t="shared" si="41"/>
        <v>13500201</v>
      </c>
      <c r="C148" s="1359" t="s">
        <v>1159</v>
      </c>
      <c r="D148" s="1360" t="str">
        <f t="shared" si="62"/>
        <v>W/C</v>
      </c>
      <c r="E148" s="1360"/>
      <c r="F148" s="1359"/>
      <c r="G148" s="1360"/>
      <c r="H148" s="1361" t="str">
        <f t="shared" ref="H148:K180" si="63">IF(VALUE(AH148),H$7,IF(ISBLANK(AH148),"",H$7))</f>
        <v/>
      </c>
      <c r="I148" s="1361" t="str">
        <f t="shared" si="63"/>
        <v/>
      </c>
      <c r="J148" s="1361" t="str">
        <f t="shared" si="63"/>
        <v/>
      </c>
      <c r="K148" s="1361" t="str">
        <f t="shared" si="63"/>
        <v/>
      </c>
      <c r="L148" s="1361" t="str">
        <f t="shared" si="56"/>
        <v>W/C</v>
      </c>
      <c r="M148" s="1361" t="str">
        <f t="shared" si="56"/>
        <v>NO</v>
      </c>
      <c r="N148" s="1361" t="str">
        <f t="shared" si="33"/>
        <v>W/C</v>
      </c>
      <c r="O148" s="1362"/>
      <c r="P148" s="1363">
        <v>552294.07999999996</v>
      </c>
      <c r="Q148" s="1363">
        <v>717661.21</v>
      </c>
      <c r="R148" s="1363">
        <v>540426.9</v>
      </c>
      <c r="S148" s="1363">
        <v>509426.84</v>
      </c>
      <c r="T148" s="1363">
        <v>276847.82</v>
      </c>
      <c r="U148" s="1363">
        <v>782554.63</v>
      </c>
      <c r="V148" s="1363">
        <v>1117866.96</v>
      </c>
      <c r="W148" s="1363">
        <v>1176534.07</v>
      </c>
      <c r="X148" s="1363">
        <v>1050314.6200000001</v>
      </c>
      <c r="Y148" s="1363">
        <v>1012350.79</v>
      </c>
      <c r="Z148" s="1363">
        <v>442427.6</v>
      </c>
      <c r="AA148" s="1363">
        <v>685368.18</v>
      </c>
      <c r="AB148" s="1363">
        <v>771635.61</v>
      </c>
      <c r="AC148" s="1363"/>
      <c r="AD148" s="1363"/>
      <c r="AE148" s="1363">
        <f t="shared" si="39"/>
        <v>747812.03874999995</v>
      </c>
      <c r="AF148" s="1376"/>
      <c r="AG148" s="1377"/>
      <c r="AH148" s="1365"/>
      <c r="AI148" s="1365"/>
      <c r="AJ148" s="1365"/>
      <c r="AK148" s="1366"/>
      <c r="AL148" s="1365">
        <f t="shared" si="46"/>
        <v>0</v>
      </c>
      <c r="AM148" s="1367">
        <f t="shared" si="58"/>
        <v>747812.03874999995</v>
      </c>
      <c r="AN148" s="1365"/>
      <c r="AO148" s="1368">
        <f t="shared" si="47"/>
        <v>747812.03874999995</v>
      </c>
      <c r="AP148" s="1369"/>
      <c r="AQ148" s="1370">
        <f t="shared" si="40"/>
        <v>771635.61</v>
      </c>
      <c r="AR148" s="1365"/>
      <c r="AS148" s="1365"/>
      <c r="AT148" s="1365"/>
      <c r="AU148" s="1365"/>
      <c r="AV148" s="1371">
        <f t="shared" si="49"/>
        <v>0</v>
      </c>
      <c r="AW148" s="1365">
        <f t="shared" si="61"/>
        <v>771635.61</v>
      </c>
      <c r="AX148" s="1365"/>
      <c r="AY148" s="1367">
        <f t="shared" si="50"/>
        <v>771635.61</v>
      </c>
      <c r="AZ148" s="1372"/>
      <c r="BA148" s="1373">
        <f t="shared" si="44"/>
        <v>0</v>
      </c>
      <c r="BC148" s="1361" t="str">
        <f t="shared" si="60"/>
        <v/>
      </c>
      <c r="BD148" s="1361" t="str">
        <f t="shared" si="60"/>
        <v/>
      </c>
      <c r="BE148" s="1361" t="str">
        <f t="shared" si="60"/>
        <v/>
      </c>
      <c r="BF148" s="1361" t="str">
        <f t="shared" si="60"/>
        <v/>
      </c>
      <c r="BG148" s="1361" t="str">
        <f t="shared" si="42"/>
        <v>W/C</v>
      </c>
      <c r="BH148" s="1361" t="str">
        <f t="shared" si="42"/>
        <v>NO</v>
      </c>
      <c r="BI148" s="1361" t="str">
        <f t="shared" si="43"/>
        <v>W/C</v>
      </c>
      <c r="BK148" s="1361" t="b">
        <f t="shared" si="59"/>
        <v>1</v>
      </c>
      <c r="BL148" s="1361" t="b">
        <f t="shared" si="59"/>
        <v>1</v>
      </c>
      <c r="BM148" s="1361" t="b">
        <f t="shared" si="59"/>
        <v>1</v>
      </c>
      <c r="BN148" s="1361" t="b">
        <f t="shared" si="59"/>
        <v>1</v>
      </c>
      <c r="BO148" s="1361" t="b">
        <f t="shared" si="59"/>
        <v>1</v>
      </c>
      <c r="BP148" s="1361" t="b">
        <f t="shared" si="59"/>
        <v>1</v>
      </c>
      <c r="BQ148" s="1361" t="b">
        <f t="shared" si="59"/>
        <v>1</v>
      </c>
      <c r="BS148" s="1375"/>
    </row>
    <row r="149" spans="1:71" s="1374" customFormat="1" ht="12" customHeight="1">
      <c r="A149" s="1497">
        <v>13500203</v>
      </c>
      <c r="B149" s="1498" t="str">
        <f t="shared" si="41"/>
        <v>13500203</v>
      </c>
      <c r="C149" s="1491" t="s">
        <v>1160</v>
      </c>
      <c r="D149" s="1417" t="str">
        <f t="shared" si="62"/>
        <v>W/C</v>
      </c>
      <c r="E149" s="1417"/>
      <c r="F149" s="1418">
        <v>42811</v>
      </c>
      <c r="G149" s="1417"/>
      <c r="H149" s="1419" t="str">
        <f t="shared" si="63"/>
        <v/>
      </c>
      <c r="I149" s="1419" t="str">
        <f t="shared" si="63"/>
        <v/>
      </c>
      <c r="J149" s="1419" t="str">
        <f t="shared" si="63"/>
        <v/>
      </c>
      <c r="K149" s="1419" t="str">
        <f t="shared" si="63"/>
        <v/>
      </c>
      <c r="L149" s="1419" t="str">
        <f t="shared" si="56"/>
        <v>W/C</v>
      </c>
      <c r="M149" s="1419" t="str">
        <f t="shared" si="56"/>
        <v>NO</v>
      </c>
      <c r="N149" s="1419" t="str">
        <f t="shared" si="33"/>
        <v>W/C</v>
      </c>
      <c r="O149" s="1420"/>
      <c r="P149" s="1421">
        <v>75000</v>
      </c>
      <c r="Q149" s="1421">
        <v>75000</v>
      </c>
      <c r="R149" s="1421">
        <v>75000</v>
      </c>
      <c r="S149" s="1421">
        <v>75000</v>
      </c>
      <c r="T149" s="1421">
        <v>75000</v>
      </c>
      <c r="U149" s="1421">
        <v>75000</v>
      </c>
      <c r="V149" s="1421">
        <v>75000</v>
      </c>
      <c r="W149" s="1421">
        <v>75000</v>
      </c>
      <c r="X149" s="1421">
        <v>75000</v>
      </c>
      <c r="Y149" s="1421">
        <v>75000</v>
      </c>
      <c r="Z149" s="1421">
        <v>75000</v>
      </c>
      <c r="AA149" s="1421">
        <v>75000</v>
      </c>
      <c r="AB149" s="1421">
        <v>75000</v>
      </c>
      <c r="AC149" s="1421"/>
      <c r="AD149" s="1421"/>
      <c r="AE149" s="1421">
        <f t="shared" ref="AE149:AE213" si="64">(P149+AB149+SUM(Q149:AA149)*2)/24</f>
        <v>75000</v>
      </c>
      <c r="AF149" s="1422"/>
      <c r="AG149" s="1423"/>
      <c r="AH149" s="1424"/>
      <c r="AI149" s="1424"/>
      <c r="AJ149" s="1424"/>
      <c r="AK149" s="1425"/>
      <c r="AL149" s="1424">
        <f t="shared" si="46"/>
        <v>0</v>
      </c>
      <c r="AM149" s="1426">
        <f t="shared" si="58"/>
        <v>75000</v>
      </c>
      <c r="AN149" s="1424"/>
      <c r="AO149" s="1427">
        <f t="shared" si="47"/>
        <v>75000</v>
      </c>
      <c r="AP149" s="1369"/>
      <c r="AQ149" s="1428">
        <f t="shared" si="40"/>
        <v>75000</v>
      </c>
      <c r="AR149" s="1424"/>
      <c r="AS149" s="1424"/>
      <c r="AT149" s="1424"/>
      <c r="AU149" s="1424"/>
      <c r="AV149" s="1429">
        <f t="shared" si="49"/>
        <v>0</v>
      </c>
      <c r="AW149" s="1424">
        <f t="shared" si="61"/>
        <v>75000</v>
      </c>
      <c r="AX149" s="1424"/>
      <c r="AY149" s="1426">
        <f t="shared" si="50"/>
        <v>75000</v>
      </c>
      <c r="AZ149" s="1372"/>
      <c r="BA149" s="1373">
        <f t="shared" si="44"/>
        <v>0</v>
      </c>
      <c r="BC149" s="1419" t="str">
        <f t="shared" si="60"/>
        <v/>
      </c>
      <c r="BD149" s="1419" t="str">
        <f t="shared" si="60"/>
        <v/>
      </c>
      <c r="BE149" s="1419" t="str">
        <f t="shared" si="60"/>
        <v/>
      </c>
      <c r="BF149" s="1419" t="str">
        <f t="shared" si="60"/>
        <v/>
      </c>
      <c r="BG149" s="1419" t="str">
        <f t="shared" si="42"/>
        <v>W/C</v>
      </c>
      <c r="BH149" s="1419" t="str">
        <f t="shared" si="42"/>
        <v>NO</v>
      </c>
      <c r="BI149" s="1419" t="str">
        <f t="shared" si="43"/>
        <v>W/C</v>
      </c>
      <c r="BK149" s="1419" t="b">
        <f t="shared" si="59"/>
        <v>1</v>
      </c>
      <c r="BL149" s="1419" t="b">
        <f t="shared" si="59"/>
        <v>1</v>
      </c>
      <c r="BM149" s="1419" t="b">
        <f t="shared" si="59"/>
        <v>1</v>
      </c>
      <c r="BN149" s="1419" t="b">
        <f t="shared" si="59"/>
        <v>1</v>
      </c>
      <c r="BO149" s="1419" t="b">
        <f t="shared" si="59"/>
        <v>1</v>
      </c>
      <c r="BP149" s="1419" t="b">
        <f t="shared" si="59"/>
        <v>1</v>
      </c>
      <c r="BQ149" s="1419" t="b">
        <f t="shared" si="59"/>
        <v>1</v>
      </c>
      <c r="BS149" s="1375"/>
    </row>
    <row r="150" spans="1:71" s="1374" customFormat="1" ht="12" customHeight="1">
      <c r="A150" s="1499">
        <v>13500222</v>
      </c>
      <c r="B150" s="1500" t="str">
        <f t="shared" si="41"/>
        <v>13500222</v>
      </c>
      <c r="C150" s="1501" t="s">
        <v>1161</v>
      </c>
      <c r="D150" s="1437" t="str">
        <f t="shared" si="62"/>
        <v>W/C</v>
      </c>
      <c r="E150" s="1437"/>
      <c r="F150" s="1480">
        <v>43891</v>
      </c>
      <c r="G150" s="1437"/>
      <c r="H150" s="1439" t="str">
        <f t="shared" si="63"/>
        <v/>
      </c>
      <c r="I150" s="1439" t="str">
        <f t="shared" si="63"/>
        <v/>
      </c>
      <c r="J150" s="1439" t="str">
        <f t="shared" si="63"/>
        <v/>
      </c>
      <c r="K150" s="1439" t="str">
        <f t="shared" si="63"/>
        <v/>
      </c>
      <c r="L150" s="1439" t="str">
        <f t="shared" si="56"/>
        <v>W/C</v>
      </c>
      <c r="M150" s="1439" t="str">
        <f t="shared" si="56"/>
        <v>NO</v>
      </c>
      <c r="N150" s="1439" t="str">
        <f t="shared" si="33"/>
        <v>W/C</v>
      </c>
      <c r="O150" s="1440"/>
      <c r="P150" s="1441"/>
      <c r="Q150" s="1441"/>
      <c r="R150" s="1441"/>
      <c r="S150" s="1441"/>
      <c r="T150" s="1441"/>
      <c r="U150" s="1441"/>
      <c r="V150" s="1441"/>
      <c r="W150" s="1441"/>
      <c r="X150" s="1441"/>
      <c r="Y150" s="1441">
        <v>203148</v>
      </c>
      <c r="Z150" s="1441">
        <v>107709</v>
      </c>
      <c r="AA150" s="1441">
        <v>235623</v>
      </c>
      <c r="AB150" s="1441">
        <v>410780.2</v>
      </c>
      <c r="AC150" s="1441"/>
      <c r="AD150" s="1441"/>
      <c r="AE150" s="1441">
        <f t="shared" si="64"/>
        <v>62655.841666666667</v>
      </c>
      <c r="AF150" s="1442"/>
      <c r="AG150" s="1443"/>
      <c r="AH150" s="1444"/>
      <c r="AI150" s="1444"/>
      <c r="AJ150" s="1444"/>
      <c r="AK150" s="1445"/>
      <c r="AL150" s="1444">
        <f>SUM(AI150:AK150)</f>
        <v>0</v>
      </c>
      <c r="AM150" s="1446">
        <f t="shared" si="58"/>
        <v>62655.841666666667</v>
      </c>
      <c r="AN150" s="1444"/>
      <c r="AO150" s="1447">
        <f t="shared" si="47"/>
        <v>62655.841666666667</v>
      </c>
      <c r="AP150" s="1365"/>
      <c r="AQ150" s="1448">
        <f t="shared" si="40"/>
        <v>410780.2</v>
      </c>
      <c r="AR150" s="1444"/>
      <c r="AS150" s="1444"/>
      <c r="AT150" s="1444"/>
      <c r="AU150" s="1444"/>
      <c r="AV150" s="1449">
        <f t="shared" si="49"/>
        <v>0</v>
      </c>
      <c r="AW150" s="1444">
        <f t="shared" si="61"/>
        <v>410780.2</v>
      </c>
      <c r="AX150" s="1444"/>
      <c r="AY150" s="1446">
        <f t="shared" si="50"/>
        <v>410780.2</v>
      </c>
      <c r="AZ150" s="1372"/>
      <c r="BA150" s="1373">
        <f t="shared" si="44"/>
        <v>0</v>
      </c>
      <c r="BC150" s="1361"/>
      <c r="BD150" s="1361"/>
      <c r="BE150" s="1361"/>
      <c r="BF150" s="1361"/>
      <c r="BG150" s="1361"/>
      <c r="BH150" s="1361"/>
      <c r="BI150" s="1361"/>
      <c r="BK150" s="1361"/>
      <c r="BL150" s="1361"/>
      <c r="BM150" s="1361"/>
      <c r="BN150" s="1361"/>
      <c r="BO150" s="1361"/>
      <c r="BP150" s="1361"/>
      <c r="BQ150" s="1361"/>
      <c r="BS150" s="1375"/>
    </row>
    <row r="151" spans="1:71" s="1374" customFormat="1" ht="12" customHeight="1">
      <c r="A151" s="1412">
        <v>13600013</v>
      </c>
      <c r="B151" s="1413" t="str">
        <f t="shared" si="41"/>
        <v>13600013</v>
      </c>
      <c r="C151" s="1359" t="s">
        <v>1162</v>
      </c>
      <c r="D151" s="1360" t="str">
        <f t="shared" si="62"/>
        <v>Non-Op</v>
      </c>
      <c r="E151" s="1360"/>
      <c r="F151" s="1359"/>
      <c r="G151" s="1360"/>
      <c r="H151" s="1361" t="str">
        <f t="shared" si="63"/>
        <v/>
      </c>
      <c r="I151" s="1361" t="str">
        <f t="shared" si="63"/>
        <v/>
      </c>
      <c r="J151" s="1361" t="str">
        <f t="shared" si="63"/>
        <v/>
      </c>
      <c r="K151" s="1361" t="str">
        <f t="shared" si="63"/>
        <v>Non-Op</v>
      </c>
      <c r="L151" s="1361" t="str">
        <f t="shared" si="56"/>
        <v>NO</v>
      </c>
      <c r="M151" s="1361" t="str">
        <f t="shared" si="56"/>
        <v>NO</v>
      </c>
      <c r="N151" s="1361" t="str">
        <f t="shared" si="33"/>
        <v/>
      </c>
      <c r="O151" s="1362"/>
      <c r="P151" s="1363">
        <v>0</v>
      </c>
      <c r="Q151" s="1363">
        <v>0</v>
      </c>
      <c r="R151" s="1363">
        <v>0</v>
      </c>
      <c r="S151" s="1363">
        <v>0</v>
      </c>
      <c r="T151" s="1363">
        <v>0</v>
      </c>
      <c r="U151" s="1363">
        <v>0</v>
      </c>
      <c r="V151" s="1363">
        <v>0</v>
      </c>
      <c r="W151" s="1363">
        <v>0</v>
      </c>
      <c r="X151" s="1363">
        <v>0</v>
      </c>
      <c r="Y151" s="1363">
        <v>0</v>
      </c>
      <c r="Z151" s="1363">
        <v>0</v>
      </c>
      <c r="AA151" s="1363">
        <v>0</v>
      </c>
      <c r="AB151" s="1363">
        <v>0</v>
      </c>
      <c r="AC151" s="1363"/>
      <c r="AD151" s="1363"/>
      <c r="AE151" s="1363">
        <f t="shared" si="64"/>
        <v>0</v>
      </c>
      <c r="AF151" s="1476"/>
      <c r="AG151" s="1477"/>
      <c r="AH151" s="1365"/>
      <c r="AI151" s="1365"/>
      <c r="AJ151" s="1365"/>
      <c r="AK151" s="1366">
        <f>AE151</f>
        <v>0</v>
      </c>
      <c r="AL151" s="1365">
        <f t="shared" si="46"/>
        <v>0</v>
      </c>
      <c r="AM151" s="1367"/>
      <c r="AN151" s="1365"/>
      <c r="AO151" s="1368">
        <f t="shared" si="47"/>
        <v>0</v>
      </c>
      <c r="AP151" s="1369"/>
      <c r="AQ151" s="1370">
        <f t="shared" si="40"/>
        <v>0</v>
      </c>
      <c r="AR151" s="1365"/>
      <c r="AS151" s="1365"/>
      <c r="AT151" s="1365"/>
      <c r="AU151" s="1365">
        <f>AQ151</f>
        <v>0</v>
      </c>
      <c r="AV151" s="1371">
        <f t="shared" si="49"/>
        <v>0</v>
      </c>
      <c r="AW151" s="1365"/>
      <c r="AX151" s="1365"/>
      <c r="AY151" s="1367">
        <f t="shared" si="50"/>
        <v>0</v>
      </c>
      <c r="AZ151" s="1372" t="s">
        <v>1050</v>
      </c>
      <c r="BA151" s="1373">
        <f t="shared" si="44"/>
        <v>0</v>
      </c>
      <c r="BC151" s="1361" t="str">
        <f t="shared" si="60"/>
        <v/>
      </c>
      <c r="BD151" s="1361" t="str">
        <f t="shared" si="60"/>
        <v/>
      </c>
      <c r="BE151" s="1361" t="str">
        <f t="shared" si="60"/>
        <v/>
      </c>
      <c r="BF151" s="1361" t="str">
        <f t="shared" si="60"/>
        <v>Non-Op</v>
      </c>
      <c r="BG151" s="1361" t="str">
        <f t="shared" si="42"/>
        <v>NO</v>
      </c>
      <c r="BH151" s="1361" t="str">
        <f t="shared" si="42"/>
        <v>NO</v>
      </c>
      <c r="BI151" s="1361" t="str">
        <f t="shared" si="43"/>
        <v/>
      </c>
      <c r="BK151" s="1361" t="b">
        <f t="shared" si="59"/>
        <v>1</v>
      </c>
      <c r="BL151" s="1361" t="b">
        <f t="shared" si="59"/>
        <v>1</v>
      </c>
      <c r="BM151" s="1361" t="b">
        <f t="shared" si="59"/>
        <v>1</v>
      </c>
      <c r="BN151" s="1361" t="b">
        <f t="shared" si="59"/>
        <v>1</v>
      </c>
      <c r="BO151" s="1361" t="b">
        <f t="shared" si="59"/>
        <v>1</v>
      </c>
      <c r="BP151" s="1361" t="b">
        <f t="shared" si="59"/>
        <v>1</v>
      </c>
      <c r="BQ151" s="1361" t="b">
        <f t="shared" si="59"/>
        <v>1</v>
      </c>
      <c r="BS151" s="1375"/>
    </row>
    <row r="152" spans="1:71" s="1374" customFormat="1" ht="12" customHeight="1">
      <c r="A152" s="1412">
        <v>14100311</v>
      </c>
      <c r="B152" s="1413" t="str">
        <f t="shared" si="41"/>
        <v>14100311</v>
      </c>
      <c r="C152" s="1359" t="s">
        <v>1163</v>
      </c>
      <c r="D152" s="1360" t="str">
        <f t="shared" si="62"/>
        <v>Non-Op</v>
      </c>
      <c r="E152" s="1360"/>
      <c r="F152" s="1359"/>
      <c r="G152" s="1360"/>
      <c r="H152" s="1361" t="str">
        <f t="shared" si="63"/>
        <v/>
      </c>
      <c r="I152" s="1361" t="str">
        <f t="shared" si="63"/>
        <v/>
      </c>
      <c r="J152" s="1361" t="str">
        <f t="shared" si="63"/>
        <v/>
      </c>
      <c r="K152" s="1361" t="str">
        <f t="shared" si="63"/>
        <v>Non-Op</v>
      </c>
      <c r="L152" s="1361" t="str">
        <f t="shared" si="56"/>
        <v>NO</v>
      </c>
      <c r="M152" s="1361" t="str">
        <f t="shared" si="56"/>
        <v>NO</v>
      </c>
      <c r="N152" s="1361" t="str">
        <f t="shared" si="33"/>
        <v/>
      </c>
      <c r="O152" s="1362"/>
      <c r="P152" s="1363">
        <v>157952.18</v>
      </c>
      <c r="Q152" s="1363">
        <v>140055.66</v>
      </c>
      <c r="R152" s="1363">
        <v>140055.66</v>
      </c>
      <c r="S152" s="1363">
        <v>140055.66</v>
      </c>
      <c r="T152" s="1363">
        <v>140055.66</v>
      </c>
      <c r="U152" s="1363">
        <v>140055.66</v>
      </c>
      <c r="V152" s="1363">
        <v>91409.97</v>
      </c>
      <c r="W152" s="1363">
        <v>91409.97</v>
      </c>
      <c r="X152" s="1363">
        <v>91409.97</v>
      </c>
      <c r="Y152" s="1363">
        <v>91409.97</v>
      </c>
      <c r="Z152" s="1363">
        <v>91409.97</v>
      </c>
      <c r="AA152" s="1363">
        <v>91409.97</v>
      </c>
      <c r="AB152" s="1363">
        <v>91409.97</v>
      </c>
      <c r="AC152" s="1363"/>
      <c r="AD152" s="1363"/>
      <c r="AE152" s="1363">
        <f t="shared" si="64"/>
        <v>114451.59958333331</v>
      </c>
      <c r="AF152" s="1376"/>
      <c r="AG152" s="1377"/>
      <c r="AH152" s="1365"/>
      <c r="AI152" s="1365"/>
      <c r="AJ152" s="1365"/>
      <c r="AK152" s="1366">
        <f>AE152</f>
        <v>114451.59958333331</v>
      </c>
      <c r="AL152" s="1365">
        <f t="shared" si="46"/>
        <v>114451.59958333331</v>
      </c>
      <c r="AM152" s="1367"/>
      <c r="AN152" s="1365"/>
      <c r="AO152" s="1368">
        <f t="shared" si="47"/>
        <v>0</v>
      </c>
      <c r="AP152" s="1369"/>
      <c r="AQ152" s="1370">
        <f t="shared" ref="AQ152:AQ216" si="65">AB152</f>
        <v>91409.97</v>
      </c>
      <c r="AR152" s="1365"/>
      <c r="AS152" s="1365"/>
      <c r="AT152" s="1365"/>
      <c r="AU152" s="1365">
        <f>AQ152</f>
        <v>91409.97</v>
      </c>
      <c r="AV152" s="1371">
        <f t="shared" si="49"/>
        <v>91409.97</v>
      </c>
      <c r="AW152" s="1365"/>
      <c r="AX152" s="1365"/>
      <c r="AY152" s="1367">
        <f t="shared" si="50"/>
        <v>0</v>
      </c>
      <c r="AZ152" s="1372" t="s">
        <v>1001</v>
      </c>
      <c r="BA152" s="1373">
        <f t="shared" si="44"/>
        <v>0</v>
      </c>
      <c r="BC152" s="1361" t="str">
        <f t="shared" si="60"/>
        <v/>
      </c>
      <c r="BD152" s="1361" t="str">
        <f t="shared" si="60"/>
        <v/>
      </c>
      <c r="BE152" s="1361" t="str">
        <f t="shared" si="60"/>
        <v/>
      </c>
      <c r="BF152" s="1361" t="str">
        <f t="shared" si="60"/>
        <v>Non-Op</v>
      </c>
      <c r="BG152" s="1361" t="str">
        <f t="shared" si="42"/>
        <v>NO</v>
      </c>
      <c r="BH152" s="1361" t="str">
        <f t="shared" si="42"/>
        <v>NO</v>
      </c>
      <c r="BI152" s="1361" t="str">
        <f t="shared" si="43"/>
        <v/>
      </c>
      <c r="BK152" s="1361" t="b">
        <f t="shared" si="59"/>
        <v>1</v>
      </c>
      <c r="BL152" s="1361" t="b">
        <f t="shared" si="59"/>
        <v>1</v>
      </c>
      <c r="BM152" s="1361" t="b">
        <f t="shared" si="59"/>
        <v>1</v>
      </c>
      <c r="BN152" s="1361" t="b">
        <f t="shared" si="59"/>
        <v>1</v>
      </c>
      <c r="BO152" s="1361" t="b">
        <f t="shared" si="59"/>
        <v>1</v>
      </c>
      <c r="BP152" s="1361" t="b">
        <f t="shared" si="59"/>
        <v>1</v>
      </c>
      <c r="BQ152" s="1361" t="b">
        <f t="shared" si="59"/>
        <v>1</v>
      </c>
      <c r="BS152" s="1502"/>
    </row>
    <row r="153" spans="1:71" s="1374" customFormat="1" ht="12" customHeight="1">
      <c r="A153" s="1412">
        <v>14200003</v>
      </c>
      <c r="B153" s="1413" t="str">
        <f t="shared" si="41"/>
        <v>14200003</v>
      </c>
      <c r="C153" s="1359" t="s">
        <v>1164</v>
      </c>
      <c r="D153" s="1360" t="str">
        <f t="shared" si="62"/>
        <v>W/C</v>
      </c>
      <c r="E153" s="1360"/>
      <c r="F153" s="1359"/>
      <c r="G153" s="1360"/>
      <c r="H153" s="1361" t="str">
        <f t="shared" si="63"/>
        <v/>
      </c>
      <c r="I153" s="1361" t="str">
        <f t="shared" si="63"/>
        <v/>
      </c>
      <c r="J153" s="1361" t="str">
        <f t="shared" si="63"/>
        <v/>
      </c>
      <c r="K153" s="1361" t="str">
        <f t="shared" si="63"/>
        <v/>
      </c>
      <c r="L153" s="1361" t="str">
        <f t="shared" si="56"/>
        <v>W/C</v>
      </c>
      <c r="M153" s="1361" t="str">
        <f t="shared" si="56"/>
        <v>NO</v>
      </c>
      <c r="N153" s="1361" t="str">
        <f t="shared" ref="N153:N223" si="66">IF(OR(CONCATENATE(L153,M153)="NOW/C",CONCATENATE(L153,M153)="W/CNO"),"W/C","")</f>
        <v>W/C</v>
      </c>
      <c r="O153" s="1362"/>
      <c r="P153" s="1363">
        <v>-66198.080000000002</v>
      </c>
      <c r="Q153" s="1363">
        <v>0</v>
      </c>
      <c r="R153" s="1363">
        <v>0</v>
      </c>
      <c r="S153" s="1363">
        <v>-29941.32</v>
      </c>
      <c r="T153" s="1363">
        <v>0</v>
      </c>
      <c r="U153" s="1363">
        <v>0</v>
      </c>
      <c r="V153" s="1363">
        <v>-28382.74</v>
      </c>
      <c r="W153" s="1363">
        <v>0</v>
      </c>
      <c r="X153" s="1363">
        <v>-24348.25</v>
      </c>
      <c r="Y153" s="1363">
        <v>-55374.41</v>
      </c>
      <c r="Z153" s="1363">
        <v>-6050</v>
      </c>
      <c r="AA153" s="1363">
        <v>-6616424.6600000001</v>
      </c>
      <c r="AB153" s="1363">
        <v>-22864.54</v>
      </c>
      <c r="AC153" s="1363"/>
      <c r="AD153" s="1363"/>
      <c r="AE153" s="1363">
        <f t="shared" si="64"/>
        <v>-567087.72416666662</v>
      </c>
      <c r="AF153" s="1376"/>
      <c r="AG153" s="1377"/>
      <c r="AH153" s="1365"/>
      <c r="AI153" s="1365"/>
      <c r="AJ153" s="1365"/>
      <c r="AK153" s="1366"/>
      <c r="AL153" s="1365">
        <f t="shared" si="46"/>
        <v>0</v>
      </c>
      <c r="AM153" s="1367">
        <f t="shared" ref="AM153:AM169" si="67">AE153</f>
        <v>-567087.72416666662</v>
      </c>
      <c r="AN153" s="1365"/>
      <c r="AO153" s="1368">
        <f t="shared" si="47"/>
        <v>-567087.72416666662</v>
      </c>
      <c r="AP153" s="1369"/>
      <c r="AQ153" s="1370">
        <f t="shared" si="65"/>
        <v>-22864.54</v>
      </c>
      <c r="AR153" s="1365"/>
      <c r="AS153" s="1365"/>
      <c r="AT153" s="1365"/>
      <c r="AU153" s="1365"/>
      <c r="AV153" s="1371">
        <f t="shared" si="49"/>
        <v>0</v>
      </c>
      <c r="AW153" s="1365">
        <f>AQ153</f>
        <v>-22864.54</v>
      </c>
      <c r="AX153" s="1365"/>
      <c r="AY153" s="1367">
        <f t="shared" si="50"/>
        <v>-22864.54</v>
      </c>
      <c r="AZ153" s="1372"/>
      <c r="BA153" s="1373">
        <f t="shared" si="44"/>
        <v>0</v>
      </c>
      <c r="BC153" s="1361" t="str">
        <f t="shared" si="60"/>
        <v/>
      </c>
      <c r="BD153" s="1361" t="str">
        <f t="shared" si="60"/>
        <v/>
      </c>
      <c r="BE153" s="1361" t="str">
        <f t="shared" si="60"/>
        <v/>
      </c>
      <c r="BF153" s="1361" t="str">
        <f t="shared" si="60"/>
        <v/>
      </c>
      <c r="BG153" s="1361" t="str">
        <f t="shared" si="42"/>
        <v>W/C</v>
      </c>
      <c r="BH153" s="1361" t="str">
        <f t="shared" si="42"/>
        <v>NO</v>
      </c>
      <c r="BI153" s="1361" t="str">
        <f t="shared" si="43"/>
        <v>W/C</v>
      </c>
      <c r="BK153" s="1361" t="b">
        <f t="shared" si="59"/>
        <v>1</v>
      </c>
      <c r="BL153" s="1361" t="b">
        <f t="shared" si="59"/>
        <v>1</v>
      </c>
      <c r="BM153" s="1361" t="b">
        <f t="shared" si="59"/>
        <v>1</v>
      </c>
      <c r="BN153" s="1361" t="b">
        <f t="shared" si="59"/>
        <v>1</v>
      </c>
      <c r="BO153" s="1361" t="b">
        <f t="shared" si="59"/>
        <v>1</v>
      </c>
      <c r="BP153" s="1361" t="b">
        <f t="shared" si="59"/>
        <v>1</v>
      </c>
      <c r="BQ153" s="1361" t="b">
        <f t="shared" si="59"/>
        <v>1</v>
      </c>
      <c r="BS153" s="1502"/>
    </row>
    <row r="154" spans="1:71" s="1374" customFormat="1" ht="12" customHeight="1">
      <c r="A154" s="1412">
        <v>14200201</v>
      </c>
      <c r="B154" s="1413" t="str">
        <f t="shared" si="41"/>
        <v>14200201</v>
      </c>
      <c r="C154" s="1359" t="s">
        <v>1165</v>
      </c>
      <c r="D154" s="1360" t="str">
        <f t="shared" si="62"/>
        <v>W/C</v>
      </c>
      <c r="E154" s="1360"/>
      <c r="F154" s="1359"/>
      <c r="G154" s="1360"/>
      <c r="H154" s="1361" t="str">
        <f t="shared" si="63"/>
        <v/>
      </c>
      <c r="I154" s="1361" t="str">
        <f t="shared" si="63"/>
        <v/>
      </c>
      <c r="J154" s="1361" t="str">
        <f t="shared" si="63"/>
        <v/>
      </c>
      <c r="K154" s="1361" t="str">
        <f t="shared" si="63"/>
        <v/>
      </c>
      <c r="L154" s="1361" t="str">
        <f t="shared" si="56"/>
        <v>W/C</v>
      </c>
      <c r="M154" s="1361" t="str">
        <f t="shared" si="56"/>
        <v>NO</v>
      </c>
      <c r="N154" s="1361" t="str">
        <f t="shared" si="66"/>
        <v>W/C</v>
      </c>
      <c r="O154" s="1362"/>
      <c r="P154" s="1363">
        <v>113825848.98999999</v>
      </c>
      <c r="Q154" s="1363">
        <v>101513423.41</v>
      </c>
      <c r="R154" s="1363">
        <v>98698357.739999995</v>
      </c>
      <c r="S154" s="1363">
        <v>102985770.09</v>
      </c>
      <c r="T154" s="1363">
        <v>103835605.86</v>
      </c>
      <c r="U154" s="1363">
        <v>121800320</v>
      </c>
      <c r="V154" s="1363">
        <v>140581557.97999999</v>
      </c>
      <c r="W154" s="1363">
        <v>141747662.33000001</v>
      </c>
      <c r="X154" s="1363">
        <v>159600345.94999999</v>
      </c>
      <c r="Y154" s="1363">
        <v>152234846.12</v>
      </c>
      <c r="Z154" s="1363">
        <v>137825392.97</v>
      </c>
      <c r="AA154" s="1363">
        <v>124591040.09999999</v>
      </c>
      <c r="AB154" s="1363">
        <v>123111211.47</v>
      </c>
      <c r="AC154" s="1363"/>
      <c r="AD154" s="1363"/>
      <c r="AE154" s="1363">
        <f t="shared" si="64"/>
        <v>125323571.065</v>
      </c>
      <c r="AF154" s="1376"/>
      <c r="AG154" s="1377"/>
      <c r="AH154" s="1365"/>
      <c r="AI154" s="1365"/>
      <c r="AJ154" s="1365"/>
      <c r="AK154" s="1366"/>
      <c r="AL154" s="1365">
        <f t="shared" si="46"/>
        <v>0</v>
      </c>
      <c r="AM154" s="1367">
        <f t="shared" si="67"/>
        <v>125323571.065</v>
      </c>
      <c r="AN154" s="1365"/>
      <c r="AO154" s="1368">
        <f t="shared" si="47"/>
        <v>125323571.065</v>
      </c>
      <c r="AP154" s="1369"/>
      <c r="AQ154" s="1370">
        <f t="shared" si="65"/>
        <v>123111211.47</v>
      </c>
      <c r="AR154" s="1365"/>
      <c r="AS154" s="1365"/>
      <c r="AT154" s="1365"/>
      <c r="AU154" s="1365"/>
      <c r="AV154" s="1371">
        <f t="shared" si="49"/>
        <v>0</v>
      </c>
      <c r="AW154" s="1365">
        <f t="shared" ref="AW154:AW171" si="68">AQ154</f>
        <v>123111211.47</v>
      </c>
      <c r="AX154" s="1365"/>
      <c r="AY154" s="1367">
        <f t="shared" si="50"/>
        <v>123111211.47</v>
      </c>
      <c r="AZ154" s="1372"/>
      <c r="BA154" s="1373">
        <f t="shared" si="44"/>
        <v>0</v>
      </c>
      <c r="BC154" s="1361" t="str">
        <f t="shared" si="60"/>
        <v/>
      </c>
      <c r="BD154" s="1361" t="str">
        <f t="shared" si="60"/>
        <v/>
      </c>
      <c r="BE154" s="1361" t="str">
        <f t="shared" si="60"/>
        <v/>
      </c>
      <c r="BF154" s="1361" t="str">
        <f t="shared" si="60"/>
        <v/>
      </c>
      <c r="BG154" s="1361" t="str">
        <f t="shared" si="42"/>
        <v>W/C</v>
      </c>
      <c r="BH154" s="1361" t="str">
        <f t="shared" si="42"/>
        <v>NO</v>
      </c>
      <c r="BI154" s="1361" t="str">
        <f t="shared" si="43"/>
        <v>W/C</v>
      </c>
      <c r="BK154" s="1361" t="b">
        <f t="shared" si="59"/>
        <v>1</v>
      </c>
      <c r="BL154" s="1361" t="b">
        <f t="shared" si="59"/>
        <v>1</v>
      </c>
      <c r="BM154" s="1361" t="b">
        <f t="shared" si="59"/>
        <v>1</v>
      </c>
      <c r="BN154" s="1361" t="b">
        <f t="shared" si="59"/>
        <v>1</v>
      </c>
      <c r="BO154" s="1361" t="b">
        <f t="shared" si="59"/>
        <v>1</v>
      </c>
      <c r="BP154" s="1361" t="b">
        <f t="shared" si="59"/>
        <v>1</v>
      </c>
      <c r="BQ154" s="1361" t="b">
        <f t="shared" si="59"/>
        <v>1</v>
      </c>
      <c r="BS154" s="1502"/>
    </row>
    <row r="155" spans="1:71" s="1374" customFormat="1" ht="12" customHeight="1">
      <c r="A155" s="1412">
        <v>14200202</v>
      </c>
      <c r="B155" s="1413" t="str">
        <f t="shared" si="41"/>
        <v>14200202</v>
      </c>
      <c r="C155" s="1359" t="s">
        <v>1166</v>
      </c>
      <c r="D155" s="1360" t="str">
        <f t="shared" si="62"/>
        <v>W/C</v>
      </c>
      <c r="E155" s="1360"/>
      <c r="F155" s="1359"/>
      <c r="G155" s="1360"/>
      <c r="H155" s="1361" t="str">
        <f t="shared" si="63"/>
        <v/>
      </c>
      <c r="I155" s="1361" t="str">
        <f t="shared" si="63"/>
        <v/>
      </c>
      <c r="J155" s="1361" t="str">
        <f t="shared" si="63"/>
        <v/>
      </c>
      <c r="K155" s="1361" t="str">
        <f t="shared" si="63"/>
        <v/>
      </c>
      <c r="L155" s="1361" t="str">
        <f t="shared" si="56"/>
        <v>W/C</v>
      </c>
      <c r="M155" s="1361" t="str">
        <f t="shared" si="56"/>
        <v>NO</v>
      </c>
      <c r="N155" s="1361" t="str">
        <f t="shared" si="66"/>
        <v>W/C</v>
      </c>
      <c r="O155" s="1362"/>
      <c r="P155" s="1363">
        <v>33662477.189999998</v>
      </c>
      <c r="Q155" s="1363">
        <v>27807983</v>
      </c>
      <c r="R155" s="1363">
        <v>22464128.5</v>
      </c>
      <c r="S155" s="1363">
        <v>22562801.66</v>
      </c>
      <c r="T155" s="1363">
        <v>33956712.460000001</v>
      </c>
      <c r="U155" s="1363">
        <v>54964987.990000002</v>
      </c>
      <c r="V155" s="1363">
        <v>81202418.859999999</v>
      </c>
      <c r="W155" s="1363">
        <v>87030657.579999998</v>
      </c>
      <c r="X155" s="1363">
        <v>96992800.420000002</v>
      </c>
      <c r="Y155" s="1363">
        <v>93478615.409999996</v>
      </c>
      <c r="Z155" s="1363">
        <v>72684137.25</v>
      </c>
      <c r="AA155" s="1363">
        <v>53272685.079999998</v>
      </c>
      <c r="AB155" s="1363">
        <v>42073353.649999999</v>
      </c>
      <c r="AC155" s="1363"/>
      <c r="AD155" s="1363"/>
      <c r="AE155" s="1363">
        <f t="shared" si="64"/>
        <v>57023820.302500002</v>
      </c>
      <c r="AF155" s="1376"/>
      <c r="AG155" s="1377"/>
      <c r="AH155" s="1365"/>
      <c r="AI155" s="1365"/>
      <c r="AJ155" s="1365"/>
      <c r="AK155" s="1366"/>
      <c r="AL155" s="1365">
        <f t="shared" si="46"/>
        <v>0</v>
      </c>
      <c r="AM155" s="1367">
        <f t="shared" si="67"/>
        <v>57023820.302500002</v>
      </c>
      <c r="AN155" s="1365"/>
      <c r="AO155" s="1368">
        <f t="shared" si="47"/>
        <v>57023820.302500002</v>
      </c>
      <c r="AP155" s="1369"/>
      <c r="AQ155" s="1370">
        <f t="shared" si="65"/>
        <v>42073353.649999999</v>
      </c>
      <c r="AR155" s="1365"/>
      <c r="AS155" s="1365"/>
      <c r="AT155" s="1365"/>
      <c r="AU155" s="1365"/>
      <c r="AV155" s="1371">
        <f t="shared" si="49"/>
        <v>0</v>
      </c>
      <c r="AW155" s="1365">
        <f t="shared" si="68"/>
        <v>42073353.649999999</v>
      </c>
      <c r="AX155" s="1365"/>
      <c r="AY155" s="1367">
        <f t="shared" si="50"/>
        <v>42073353.649999999</v>
      </c>
      <c r="AZ155" s="1372"/>
      <c r="BA155" s="1373">
        <f t="shared" si="44"/>
        <v>0</v>
      </c>
      <c r="BC155" s="1361" t="str">
        <f t="shared" si="60"/>
        <v/>
      </c>
      <c r="BD155" s="1361" t="str">
        <f t="shared" si="60"/>
        <v/>
      </c>
      <c r="BE155" s="1361" t="str">
        <f t="shared" si="60"/>
        <v/>
      </c>
      <c r="BF155" s="1361" t="str">
        <f t="shared" si="60"/>
        <v/>
      </c>
      <c r="BG155" s="1361" t="str">
        <f t="shared" si="42"/>
        <v>W/C</v>
      </c>
      <c r="BH155" s="1361" t="str">
        <f t="shared" si="42"/>
        <v>NO</v>
      </c>
      <c r="BI155" s="1361" t="str">
        <f t="shared" si="43"/>
        <v>W/C</v>
      </c>
      <c r="BK155" s="1361" t="b">
        <f t="shared" si="59"/>
        <v>1</v>
      </c>
      <c r="BL155" s="1361" t="b">
        <f t="shared" si="59"/>
        <v>1</v>
      </c>
      <c r="BM155" s="1361" t="b">
        <f t="shared" si="59"/>
        <v>1</v>
      </c>
      <c r="BN155" s="1361" t="b">
        <f t="shared" si="59"/>
        <v>1</v>
      </c>
      <c r="BO155" s="1361" t="b">
        <f t="shared" si="59"/>
        <v>1</v>
      </c>
      <c r="BP155" s="1361" t="b">
        <f t="shared" si="59"/>
        <v>1</v>
      </c>
      <c r="BQ155" s="1361" t="b">
        <f t="shared" si="59"/>
        <v>1</v>
      </c>
      <c r="BS155" s="1502"/>
    </row>
    <row r="156" spans="1:71" s="1374" customFormat="1" ht="12" customHeight="1">
      <c r="A156" s="1412">
        <v>14200203</v>
      </c>
      <c r="B156" s="1413" t="str">
        <f t="shared" si="41"/>
        <v>14200203</v>
      </c>
      <c r="C156" s="1359" t="s">
        <v>1167</v>
      </c>
      <c r="D156" s="1360" t="str">
        <f t="shared" si="62"/>
        <v>W/C</v>
      </c>
      <c r="E156" s="1360"/>
      <c r="F156" s="1359"/>
      <c r="G156" s="1360"/>
      <c r="H156" s="1361" t="str">
        <f t="shared" si="63"/>
        <v/>
      </c>
      <c r="I156" s="1361" t="str">
        <f t="shared" si="63"/>
        <v/>
      </c>
      <c r="J156" s="1361" t="str">
        <f t="shared" si="63"/>
        <v/>
      </c>
      <c r="K156" s="1361" t="str">
        <f t="shared" si="63"/>
        <v/>
      </c>
      <c r="L156" s="1361" t="str">
        <f t="shared" si="56"/>
        <v>W/C</v>
      </c>
      <c r="M156" s="1361" t="str">
        <f t="shared" si="56"/>
        <v>NO</v>
      </c>
      <c r="N156" s="1361" t="str">
        <f t="shared" si="66"/>
        <v>W/C</v>
      </c>
      <c r="O156" s="1362"/>
      <c r="P156" s="1363">
        <v>-1002986.19</v>
      </c>
      <c r="Q156" s="1363">
        <v>-1012493</v>
      </c>
      <c r="R156" s="1363">
        <v>-1010354.09</v>
      </c>
      <c r="S156" s="1363">
        <v>-1008706.51</v>
      </c>
      <c r="T156" s="1363">
        <v>-1009213.32</v>
      </c>
      <c r="U156" s="1363">
        <v>-1001419.38</v>
      </c>
      <c r="V156" s="1363">
        <v>-977758.04</v>
      </c>
      <c r="W156" s="1363">
        <v>-965401.75</v>
      </c>
      <c r="X156" s="1363">
        <v>-880829.95</v>
      </c>
      <c r="Y156" s="1363">
        <v>-866066.72</v>
      </c>
      <c r="Z156" s="1363">
        <v>-860928.54</v>
      </c>
      <c r="AA156" s="1363">
        <v>-838932.14</v>
      </c>
      <c r="AB156" s="1363">
        <v>-832452.68</v>
      </c>
      <c r="AC156" s="1363"/>
      <c r="AD156" s="1363"/>
      <c r="AE156" s="1363">
        <f t="shared" si="64"/>
        <v>-945818.57291666686</v>
      </c>
      <c r="AF156" s="1376"/>
      <c r="AG156" s="1377"/>
      <c r="AH156" s="1365"/>
      <c r="AI156" s="1365"/>
      <c r="AJ156" s="1365"/>
      <c r="AK156" s="1366"/>
      <c r="AL156" s="1365">
        <f t="shared" si="46"/>
        <v>0</v>
      </c>
      <c r="AM156" s="1367">
        <f t="shared" si="67"/>
        <v>-945818.57291666686</v>
      </c>
      <c r="AN156" s="1365"/>
      <c r="AO156" s="1368">
        <f t="shared" si="47"/>
        <v>-945818.57291666686</v>
      </c>
      <c r="AP156" s="1369"/>
      <c r="AQ156" s="1370">
        <f t="shared" si="65"/>
        <v>-832452.68</v>
      </c>
      <c r="AR156" s="1365"/>
      <c r="AS156" s="1365"/>
      <c r="AT156" s="1365"/>
      <c r="AU156" s="1365"/>
      <c r="AV156" s="1371">
        <f t="shared" si="49"/>
        <v>0</v>
      </c>
      <c r="AW156" s="1365">
        <f t="shared" si="68"/>
        <v>-832452.68</v>
      </c>
      <c r="AX156" s="1365"/>
      <c r="AY156" s="1367">
        <f t="shared" si="50"/>
        <v>-832452.68</v>
      </c>
      <c r="AZ156" s="1372"/>
      <c r="BA156" s="1373">
        <f t="shared" si="44"/>
        <v>0</v>
      </c>
      <c r="BC156" s="1361" t="str">
        <f t="shared" si="60"/>
        <v/>
      </c>
      <c r="BD156" s="1361" t="str">
        <f t="shared" si="60"/>
        <v/>
      </c>
      <c r="BE156" s="1361" t="str">
        <f t="shared" si="60"/>
        <v/>
      </c>
      <c r="BF156" s="1361" t="str">
        <f t="shared" si="60"/>
        <v/>
      </c>
      <c r="BG156" s="1361" t="str">
        <f t="shared" si="42"/>
        <v>W/C</v>
      </c>
      <c r="BH156" s="1361" t="str">
        <f t="shared" si="42"/>
        <v>NO</v>
      </c>
      <c r="BI156" s="1361" t="str">
        <f t="shared" si="43"/>
        <v>W/C</v>
      </c>
      <c r="BK156" s="1361" t="b">
        <f t="shared" si="59"/>
        <v>1</v>
      </c>
      <c r="BL156" s="1361" t="b">
        <f t="shared" si="59"/>
        <v>1</v>
      </c>
      <c r="BM156" s="1361" t="b">
        <f t="shared" si="59"/>
        <v>1</v>
      </c>
      <c r="BN156" s="1361" t="b">
        <f t="shared" si="59"/>
        <v>1</v>
      </c>
      <c r="BO156" s="1361" t="b">
        <f t="shared" si="59"/>
        <v>1</v>
      </c>
      <c r="BP156" s="1361" t="b">
        <f t="shared" si="59"/>
        <v>1</v>
      </c>
      <c r="BQ156" s="1361" t="b">
        <f t="shared" si="59"/>
        <v>1</v>
      </c>
      <c r="BS156" s="1502"/>
    </row>
    <row r="157" spans="1:71" s="1374" customFormat="1" ht="12" customHeight="1">
      <c r="A157" s="1412">
        <v>14200213</v>
      </c>
      <c r="B157" s="1413" t="str">
        <f t="shared" si="41"/>
        <v>14200213</v>
      </c>
      <c r="C157" s="1359" t="s">
        <v>1167</v>
      </c>
      <c r="D157" s="1360" t="str">
        <f t="shared" si="62"/>
        <v>W/C</v>
      </c>
      <c r="E157" s="1360"/>
      <c r="F157" s="1359"/>
      <c r="G157" s="1360"/>
      <c r="H157" s="1361" t="str">
        <f t="shared" si="63"/>
        <v/>
      </c>
      <c r="I157" s="1361" t="str">
        <f t="shared" si="63"/>
        <v/>
      </c>
      <c r="J157" s="1361" t="str">
        <f t="shared" si="63"/>
        <v/>
      </c>
      <c r="K157" s="1361" t="str">
        <f t="shared" si="63"/>
        <v/>
      </c>
      <c r="L157" s="1361" t="str">
        <f t="shared" si="56"/>
        <v>W/C</v>
      </c>
      <c r="M157" s="1361" t="str">
        <f t="shared" si="56"/>
        <v>NO</v>
      </c>
      <c r="N157" s="1361" t="str">
        <f t="shared" si="66"/>
        <v>W/C</v>
      </c>
      <c r="O157" s="1362"/>
      <c r="P157" s="1363">
        <v>-3927.39</v>
      </c>
      <c r="Q157" s="1363">
        <v>-3596.71</v>
      </c>
      <c r="R157" s="1363">
        <v>-3948.42</v>
      </c>
      <c r="S157" s="1363">
        <v>-1215.93</v>
      </c>
      <c r="T157" s="1363">
        <v>-3540.4</v>
      </c>
      <c r="U157" s="1363">
        <v>-8996.7099999999991</v>
      </c>
      <c r="V157" s="1363">
        <v>-3439.51</v>
      </c>
      <c r="W157" s="1363">
        <v>-6020.18</v>
      </c>
      <c r="X157" s="1363">
        <v>-4828.45</v>
      </c>
      <c r="Y157" s="1363">
        <v>-1670.01</v>
      </c>
      <c r="Z157" s="1363">
        <v>-24133.759999999998</v>
      </c>
      <c r="AA157" s="1363">
        <v>-5789.65</v>
      </c>
      <c r="AB157" s="1363">
        <v>-5144.34</v>
      </c>
      <c r="AC157" s="1363"/>
      <c r="AD157" s="1363"/>
      <c r="AE157" s="1363">
        <f t="shared" si="64"/>
        <v>-5976.2995833333334</v>
      </c>
      <c r="AF157" s="1376"/>
      <c r="AG157" s="1377"/>
      <c r="AH157" s="1365"/>
      <c r="AI157" s="1365"/>
      <c r="AJ157" s="1365"/>
      <c r="AK157" s="1366"/>
      <c r="AL157" s="1365">
        <f t="shared" si="46"/>
        <v>0</v>
      </c>
      <c r="AM157" s="1367">
        <f t="shared" si="67"/>
        <v>-5976.2995833333334</v>
      </c>
      <c r="AN157" s="1365"/>
      <c r="AO157" s="1368">
        <f t="shared" si="47"/>
        <v>-5976.2995833333334</v>
      </c>
      <c r="AP157" s="1369"/>
      <c r="AQ157" s="1370">
        <f t="shared" si="65"/>
        <v>-5144.34</v>
      </c>
      <c r="AR157" s="1365"/>
      <c r="AS157" s="1365"/>
      <c r="AT157" s="1365"/>
      <c r="AU157" s="1365"/>
      <c r="AV157" s="1371">
        <f t="shared" si="49"/>
        <v>0</v>
      </c>
      <c r="AW157" s="1365">
        <f t="shared" si="68"/>
        <v>-5144.34</v>
      </c>
      <c r="AX157" s="1365"/>
      <c r="AY157" s="1367">
        <f t="shared" si="50"/>
        <v>-5144.34</v>
      </c>
      <c r="AZ157" s="1372"/>
      <c r="BA157" s="1373">
        <f t="shared" si="44"/>
        <v>0</v>
      </c>
      <c r="BC157" s="1361" t="str">
        <f t="shared" si="60"/>
        <v/>
      </c>
      <c r="BD157" s="1361" t="str">
        <f t="shared" si="60"/>
        <v/>
      </c>
      <c r="BE157" s="1361" t="str">
        <f t="shared" si="60"/>
        <v/>
      </c>
      <c r="BF157" s="1361" t="str">
        <f t="shared" si="60"/>
        <v/>
      </c>
      <c r="BG157" s="1361" t="str">
        <f t="shared" si="42"/>
        <v>W/C</v>
      </c>
      <c r="BH157" s="1361" t="str">
        <f t="shared" si="42"/>
        <v>NO</v>
      </c>
      <c r="BI157" s="1361" t="str">
        <f t="shared" si="43"/>
        <v>W/C</v>
      </c>
      <c r="BK157" s="1361" t="b">
        <f t="shared" si="59"/>
        <v>1</v>
      </c>
      <c r="BL157" s="1361" t="b">
        <f t="shared" si="59"/>
        <v>1</v>
      </c>
      <c r="BM157" s="1361" t="b">
        <f t="shared" si="59"/>
        <v>1</v>
      </c>
      <c r="BN157" s="1361" t="b">
        <f t="shared" si="59"/>
        <v>1</v>
      </c>
      <c r="BO157" s="1361" t="b">
        <f t="shared" si="59"/>
        <v>1</v>
      </c>
      <c r="BP157" s="1361" t="b">
        <f t="shared" si="59"/>
        <v>1</v>
      </c>
      <c r="BQ157" s="1361" t="b">
        <f t="shared" si="59"/>
        <v>1</v>
      </c>
      <c r="BS157" s="1375"/>
    </row>
    <row r="158" spans="1:71" s="1374" customFormat="1" ht="12" customHeight="1">
      <c r="A158" s="1412">
        <v>14200223</v>
      </c>
      <c r="B158" s="1413" t="str">
        <f t="shared" si="41"/>
        <v>14200223</v>
      </c>
      <c r="C158" s="1359" t="s">
        <v>1168</v>
      </c>
      <c r="D158" s="1360" t="str">
        <f t="shared" si="62"/>
        <v>W/C</v>
      </c>
      <c r="E158" s="1360"/>
      <c r="F158" s="1359"/>
      <c r="G158" s="1360"/>
      <c r="H158" s="1361" t="str">
        <f t="shared" si="63"/>
        <v/>
      </c>
      <c r="I158" s="1361" t="str">
        <f t="shared" si="63"/>
        <v/>
      </c>
      <c r="J158" s="1361" t="str">
        <f t="shared" si="63"/>
        <v/>
      </c>
      <c r="K158" s="1361" t="str">
        <f t="shared" si="63"/>
        <v/>
      </c>
      <c r="L158" s="1361" t="str">
        <f t="shared" si="56"/>
        <v>W/C</v>
      </c>
      <c r="M158" s="1361" t="str">
        <f t="shared" si="56"/>
        <v>NO</v>
      </c>
      <c r="N158" s="1361" t="str">
        <f t="shared" si="66"/>
        <v>W/C</v>
      </c>
      <c r="O158" s="1362"/>
      <c r="P158" s="1363">
        <v>21806.79</v>
      </c>
      <c r="Q158" s="1363">
        <v>21858.68</v>
      </c>
      <c r="R158" s="1363">
        <v>22906.79</v>
      </c>
      <c r="S158" s="1363">
        <v>22324.76</v>
      </c>
      <c r="T158" s="1363">
        <v>21806.79</v>
      </c>
      <c r="U158" s="1363">
        <v>21806.79</v>
      </c>
      <c r="V158" s="1363">
        <v>21806.79</v>
      </c>
      <c r="W158" s="1363">
        <v>23613.73</v>
      </c>
      <c r="X158" s="1363">
        <v>21923.53</v>
      </c>
      <c r="Y158" s="1363">
        <v>21806.79</v>
      </c>
      <c r="Z158" s="1363">
        <v>21806.79</v>
      </c>
      <c r="AA158" s="1363">
        <v>22906.79</v>
      </c>
      <c r="AB158" s="1363">
        <v>22083.64</v>
      </c>
      <c r="AC158" s="1363"/>
      <c r="AD158" s="1363"/>
      <c r="AE158" s="1363">
        <f t="shared" si="64"/>
        <v>22209.453750000004</v>
      </c>
      <c r="AF158" s="1376"/>
      <c r="AG158" s="1377"/>
      <c r="AH158" s="1365"/>
      <c r="AI158" s="1365"/>
      <c r="AJ158" s="1365"/>
      <c r="AK158" s="1366"/>
      <c r="AL158" s="1365">
        <f t="shared" si="46"/>
        <v>0</v>
      </c>
      <c r="AM158" s="1367">
        <f t="shared" si="67"/>
        <v>22209.453750000004</v>
      </c>
      <c r="AN158" s="1365"/>
      <c r="AO158" s="1368">
        <f t="shared" si="47"/>
        <v>22209.453750000004</v>
      </c>
      <c r="AP158" s="1369"/>
      <c r="AQ158" s="1370">
        <f t="shared" si="65"/>
        <v>22083.64</v>
      </c>
      <c r="AR158" s="1365"/>
      <c r="AS158" s="1365"/>
      <c r="AT158" s="1365"/>
      <c r="AU158" s="1365"/>
      <c r="AV158" s="1371">
        <f t="shared" si="49"/>
        <v>0</v>
      </c>
      <c r="AW158" s="1365">
        <f t="shared" si="68"/>
        <v>22083.64</v>
      </c>
      <c r="AX158" s="1365"/>
      <c r="AY158" s="1367">
        <f t="shared" si="50"/>
        <v>22083.64</v>
      </c>
      <c r="AZ158" s="1372"/>
      <c r="BA158" s="1373">
        <f t="shared" si="44"/>
        <v>0</v>
      </c>
      <c r="BC158" s="1361" t="str">
        <f t="shared" si="60"/>
        <v/>
      </c>
      <c r="BD158" s="1361" t="str">
        <f t="shared" si="60"/>
        <v/>
      </c>
      <c r="BE158" s="1361" t="str">
        <f t="shared" si="60"/>
        <v/>
      </c>
      <c r="BF158" s="1361" t="str">
        <f t="shared" si="60"/>
        <v/>
      </c>
      <c r="BG158" s="1361" t="str">
        <f t="shared" si="42"/>
        <v>W/C</v>
      </c>
      <c r="BH158" s="1361" t="str">
        <f t="shared" si="42"/>
        <v>NO</v>
      </c>
      <c r="BI158" s="1361" t="str">
        <f t="shared" si="43"/>
        <v>W/C</v>
      </c>
      <c r="BK158" s="1361" t="b">
        <f t="shared" si="59"/>
        <v>1</v>
      </c>
      <c r="BL158" s="1361" t="b">
        <f t="shared" si="59"/>
        <v>1</v>
      </c>
      <c r="BM158" s="1361" t="b">
        <f t="shared" si="59"/>
        <v>1</v>
      </c>
      <c r="BN158" s="1361" t="b">
        <f t="shared" si="59"/>
        <v>1</v>
      </c>
      <c r="BO158" s="1361" t="b">
        <f t="shared" si="59"/>
        <v>1</v>
      </c>
      <c r="BP158" s="1361" t="b">
        <f t="shared" si="59"/>
        <v>1</v>
      </c>
      <c r="BQ158" s="1361" t="b">
        <f t="shared" si="59"/>
        <v>1</v>
      </c>
      <c r="BS158" s="1375"/>
    </row>
    <row r="159" spans="1:71" s="1374" customFormat="1" ht="12" customHeight="1">
      <c r="A159" s="1503">
        <v>14200251</v>
      </c>
      <c r="B159" s="1504" t="str">
        <f t="shared" ref="B159:B230" si="69">TEXT(A159,"##")</f>
        <v>14200251</v>
      </c>
      <c r="C159" s="1359" t="s">
        <v>1165</v>
      </c>
      <c r="D159" s="1360" t="str">
        <f t="shared" si="62"/>
        <v>W/C</v>
      </c>
      <c r="E159" s="1360"/>
      <c r="F159" s="1359"/>
      <c r="G159" s="1360"/>
      <c r="H159" s="1361" t="str">
        <f t="shared" si="63"/>
        <v/>
      </c>
      <c r="I159" s="1361" t="str">
        <f t="shared" si="63"/>
        <v/>
      </c>
      <c r="J159" s="1361" t="str">
        <f t="shared" si="63"/>
        <v/>
      </c>
      <c r="K159" s="1361" t="str">
        <f t="shared" si="63"/>
        <v/>
      </c>
      <c r="L159" s="1361" t="str">
        <f t="shared" si="56"/>
        <v>W/C</v>
      </c>
      <c r="M159" s="1361" t="str">
        <f t="shared" si="56"/>
        <v>NO</v>
      </c>
      <c r="N159" s="1361" t="str">
        <f t="shared" si="66"/>
        <v>W/C</v>
      </c>
      <c r="O159" s="1411"/>
      <c r="P159" s="1363">
        <v>0</v>
      </c>
      <c r="Q159" s="1363">
        <v>0</v>
      </c>
      <c r="R159" s="1363">
        <v>0</v>
      </c>
      <c r="S159" s="1363">
        <v>0</v>
      </c>
      <c r="T159" s="1363">
        <v>0</v>
      </c>
      <c r="U159" s="1363">
        <v>0</v>
      </c>
      <c r="V159" s="1363">
        <v>0</v>
      </c>
      <c r="W159" s="1363">
        <v>0</v>
      </c>
      <c r="X159" s="1363">
        <v>0</v>
      </c>
      <c r="Y159" s="1363">
        <v>0</v>
      </c>
      <c r="Z159" s="1363">
        <v>0</v>
      </c>
      <c r="AA159" s="1363">
        <v>0</v>
      </c>
      <c r="AB159" s="1363">
        <v>0</v>
      </c>
      <c r="AC159" s="1363"/>
      <c r="AD159" s="1363"/>
      <c r="AE159" s="1363">
        <f t="shared" si="64"/>
        <v>0</v>
      </c>
      <c r="AF159" s="1376"/>
      <c r="AG159" s="1377"/>
      <c r="AH159" s="1365"/>
      <c r="AI159" s="1365"/>
      <c r="AJ159" s="1365"/>
      <c r="AK159" s="1366"/>
      <c r="AL159" s="1365">
        <f t="shared" si="46"/>
        <v>0</v>
      </c>
      <c r="AM159" s="1367">
        <f t="shared" si="67"/>
        <v>0</v>
      </c>
      <c r="AN159" s="1365"/>
      <c r="AO159" s="1368">
        <f t="shared" si="47"/>
        <v>0</v>
      </c>
      <c r="AP159" s="1369"/>
      <c r="AQ159" s="1370">
        <f t="shared" si="65"/>
        <v>0</v>
      </c>
      <c r="AR159" s="1365"/>
      <c r="AS159" s="1365"/>
      <c r="AT159" s="1365"/>
      <c r="AU159" s="1365"/>
      <c r="AV159" s="1371">
        <f t="shared" si="49"/>
        <v>0</v>
      </c>
      <c r="AW159" s="1365">
        <f t="shared" si="68"/>
        <v>0</v>
      </c>
      <c r="AX159" s="1365"/>
      <c r="AY159" s="1367">
        <f t="shared" si="50"/>
        <v>0</v>
      </c>
      <c r="AZ159" s="1372"/>
      <c r="BA159" s="1373">
        <f t="shared" si="44"/>
        <v>0</v>
      </c>
      <c r="BC159" s="1361" t="str">
        <f t="shared" si="60"/>
        <v/>
      </c>
      <c r="BD159" s="1361" t="str">
        <f t="shared" si="60"/>
        <v/>
      </c>
      <c r="BE159" s="1361" t="str">
        <f t="shared" si="60"/>
        <v/>
      </c>
      <c r="BF159" s="1361" t="str">
        <f t="shared" si="60"/>
        <v/>
      </c>
      <c r="BG159" s="1361" t="str">
        <f t="shared" ref="BG159:BH223" si="70">IF(VALUE(AW159),"W/C",IF(ISBLANK(AW159),"NO","W/C"))</f>
        <v>W/C</v>
      </c>
      <c r="BH159" s="1361" t="str">
        <f t="shared" si="70"/>
        <v>NO</v>
      </c>
      <c r="BI159" s="1361" t="str">
        <f t="shared" si="43"/>
        <v>W/C</v>
      </c>
      <c r="BK159" s="1361" t="b">
        <f t="shared" si="59"/>
        <v>1</v>
      </c>
      <c r="BL159" s="1361" t="b">
        <f t="shared" si="59"/>
        <v>1</v>
      </c>
      <c r="BM159" s="1361" t="b">
        <f t="shared" si="59"/>
        <v>1</v>
      </c>
      <c r="BN159" s="1361" t="b">
        <f t="shared" si="59"/>
        <v>1</v>
      </c>
      <c r="BO159" s="1361" t="b">
        <f t="shared" si="59"/>
        <v>1</v>
      </c>
      <c r="BP159" s="1361" t="b">
        <f t="shared" si="59"/>
        <v>1</v>
      </c>
      <c r="BQ159" s="1361" t="b">
        <f t="shared" si="59"/>
        <v>1</v>
      </c>
      <c r="BS159" s="1375"/>
    </row>
    <row r="160" spans="1:71" s="1374" customFormat="1" ht="12" customHeight="1">
      <c r="A160" s="1412">
        <v>14200252</v>
      </c>
      <c r="B160" s="1413" t="str">
        <f t="shared" si="69"/>
        <v>14200252</v>
      </c>
      <c r="C160" s="1359" t="s">
        <v>1169</v>
      </c>
      <c r="D160" s="1360" t="str">
        <f t="shared" si="62"/>
        <v>W/C</v>
      </c>
      <c r="E160" s="1360"/>
      <c r="F160" s="1359"/>
      <c r="G160" s="1360"/>
      <c r="H160" s="1361" t="str">
        <f t="shared" si="63"/>
        <v/>
      </c>
      <c r="I160" s="1361" t="str">
        <f t="shared" si="63"/>
        <v/>
      </c>
      <c r="J160" s="1361" t="str">
        <f t="shared" si="63"/>
        <v/>
      </c>
      <c r="K160" s="1361" t="str">
        <f t="shared" si="63"/>
        <v/>
      </c>
      <c r="L160" s="1361" t="str">
        <f t="shared" si="56"/>
        <v>W/C</v>
      </c>
      <c r="M160" s="1361" t="str">
        <f t="shared" si="56"/>
        <v>NO</v>
      </c>
      <c r="N160" s="1361" t="str">
        <f t="shared" si="66"/>
        <v>W/C</v>
      </c>
      <c r="O160" s="1362"/>
      <c r="P160" s="1363">
        <v>0</v>
      </c>
      <c r="Q160" s="1363">
        <v>0</v>
      </c>
      <c r="R160" s="1363">
        <v>0</v>
      </c>
      <c r="S160" s="1363">
        <v>0</v>
      </c>
      <c r="T160" s="1363">
        <v>0</v>
      </c>
      <c r="U160" s="1363">
        <v>0</v>
      </c>
      <c r="V160" s="1363">
        <v>0</v>
      </c>
      <c r="W160" s="1363">
        <v>0</v>
      </c>
      <c r="X160" s="1363">
        <v>0</v>
      </c>
      <c r="Y160" s="1363">
        <v>0</v>
      </c>
      <c r="Z160" s="1363">
        <v>0</v>
      </c>
      <c r="AA160" s="1363">
        <v>0</v>
      </c>
      <c r="AB160" s="1363">
        <v>0</v>
      </c>
      <c r="AC160" s="1363"/>
      <c r="AD160" s="1363"/>
      <c r="AE160" s="1363">
        <f t="shared" si="64"/>
        <v>0</v>
      </c>
      <c r="AF160" s="1376"/>
      <c r="AG160" s="1377"/>
      <c r="AH160" s="1365"/>
      <c r="AI160" s="1365"/>
      <c r="AJ160" s="1365"/>
      <c r="AK160" s="1366"/>
      <c r="AL160" s="1365">
        <f t="shared" si="46"/>
        <v>0</v>
      </c>
      <c r="AM160" s="1367">
        <f t="shared" si="67"/>
        <v>0</v>
      </c>
      <c r="AN160" s="1365"/>
      <c r="AO160" s="1368">
        <f t="shared" si="47"/>
        <v>0</v>
      </c>
      <c r="AP160" s="1369"/>
      <c r="AQ160" s="1370">
        <f t="shared" si="65"/>
        <v>0</v>
      </c>
      <c r="AR160" s="1365"/>
      <c r="AS160" s="1365"/>
      <c r="AT160" s="1365"/>
      <c r="AU160" s="1365"/>
      <c r="AV160" s="1371">
        <f t="shared" si="49"/>
        <v>0</v>
      </c>
      <c r="AW160" s="1365">
        <f t="shared" si="68"/>
        <v>0</v>
      </c>
      <c r="AX160" s="1365"/>
      <c r="AY160" s="1367">
        <f t="shared" si="50"/>
        <v>0</v>
      </c>
      <c r="AZ160" s="1372"/>
      <c r="BA160" s="1373">
        <f t="shared" ref="BA160:BA224" si="71">AQ160-AV160-AY160</f>
        <v>0</v>
      </c>
      <c r="BC160" s="1361" t="str">
        <f t="shared" si="60"/>
        <v/>
      </c>
      <c r="BD160" s="1361" t="str">
        <f t="shared" si="60"/>
        <v/>
      </c>
      <c r="BE160" s="1361" t="str">
        <f t="shared" si="60"/>
        <v/>
      </c>
      <c r="BF160" s="1361" t="str">
        <f t="shared" si="60"/>
        <v/>
      </c>
      <c r="BG160" s="1361" t="str">
        <f t="shared" si="70"/>
        <v>W/C</v>
      </c>
      <c r="BH160" s="1361" t="str">
        <f t="shared" si="70"/>
        <v>NO</v>
      </c>
      <c r="BI160" s="1361" t="str">
        <f t="shared" ref="BI160:BI224" si="72">IF(OR(CONCATENATE(BG160,BH160)="NOW/C",CONCATENATE(BG160,BH160)="W/CNO"),"W/C","")</f>
        <v>W/C</v>
      </c>
      <c r="BK160" s="1361" t="b">
        <f t="shared" si="59"/>
        <v>1</v>
      </c>
      <c r="BL160" s="1361" t="b">
        <f t="shared" si="59"/>
        <v>1</v>
      </c>
      <c r="BM160" s="1361" t="b">
        <f t="shared" si="59"/>
        <v>1</v>
      </c>
      <c r="BN160" s="1361" t="b">
        <f t="shared" si="59"/>
        <v>1</v>
      </c>
      <c r="BO160" s="1361" t="b">
        <f t="shared" si="59"/>
        <v>1</v>
      </c>
      <c r="BP160" s="1361" t="b">
        <f t="shared" si="59"/>
        <v>1</v>
      </c>
      <c r="BQ160" s="1361" t="b">
        <f t="shared" si="59"/>
        <v>1</v>
      </c>
      <c r="BS160" s="1375"/>
    </row>
    <row r="161" spans="1:71" s="1374" customFormat="1" ht="12" customHeight="1">
      <c r="A161" s="1412">
        <v>14200253</v>
      </c>
      <c r="B161" s="1413" t="str">
        <f t="shared" si="69"/>
        <v>14200253</v>
      </c>
      <c r="C161" s="1359" t="s">
        <v>1170</v>
      </c>
      <c r="D161" s="1360" t="str">
        <f t="shared" si="62"/>
        <v>W/C</v>
      </c>
      <c r="E161" s="1360"/>
      <c r="F161" s="1359"/>
      <c r="G161" s="1360"/>
      <c r="H161" s="1361" t="str">
        <f t="shared" si="63"/>
        <v/>
      </c>
      <c r="I161" s="1361" t="str">
        <f t="shared" si="63"/>
        <v/>
      </c>
      <c r="J161" s="1361" t="str">
        <f t="shared" si="63"/>
        <v/>
      </c>
      <c r="K161" s="1361" t="str">
        <f t="shared" si="63"/>
        <v/>
      </c>
      <c r="L161" s="1361" t="str">
        <f t="shared" si="56"/>
        <v>W/C</v>
      </c>
      <c r="M161" s="1361" t="str">
        <f t="shared" si="56"/>
        <v>NO</v>
      </c>
      <c r="N161" s="1361" t="str">
        <f t="shared" si="66"/>
        <v>W/C</v>
      </c>
      <c r="O161" s="1362"/>
      <c r="P161" s="1363">
        <v>-1752.96</v>
      </c>
      <c r="Q161" s="1363">
        <v>-3510.21</v>
      </c>
      <c r="R161" s="1363">
        <v>194.01</v>
      </c>
      <c r="S161" s="1363">
        <v>-26792.38</v>
      </c>
      <c r="T161" s="1363">
        <v>-945.33</v>
      </c>
      <c r="U161" s="1363">
        <v>-614405.23</v>
      </c>
      <c r="V161" s="1363">
        <v>-410.98</v>
      </c>
      <c r="W161" s="1363">
        <v>-51578.080000000002</v>
      </c>
      <c r="X161" s="1363">
        <v>-119850.41</v>
      </c>
      <c r="Y161" s="1363">
        <v>-2995.96</v>
      </c>
      <c r="Z161" s="1363">
        <v>-5980.48</v>
      </c>
      <c r="AA161" s="1363">
        <v>-46141.71</v>
      </c>
      <c r="AB161" s="1363">
        <v>-240.62</v>
      </c>
      <c r="AC161" s="1363"/>
      <c r="AD161" s="1363"/>
      <c r="AE161" s="1363">
        <f t="shared" si="64"/>
        <v>-72784.462499999994</v>
      </c>
      <c r="AF161" s="1376"/>
      <c r="AG161" s="1377"/>
      <c r="AH161" s="1365"/>
      <c r="AI161" s="1365"/>
      <c r="AJ161" s="1365"/>
      <c r="AK161" s="1366"/>
      <c r="AL161" s="1365">
        <f t="shared" si="46"/>
        <v>0</v>
      </c>
      <c r="AM161" s="1367">
        <f t="shared" si="67"/>
        <v>-72784.462499999994</v>
      </c>
      <c r="AN161" s="1365"/>
      <c r="AO161" s="1368">
        <f t="shared" si="47"/>
        <v>-72784.462499999994</v>
      </c>
      <c r="AP161" s="1369"/>
      <c r="AQ161" s="1370">
        <f t="shared" si="65"/>
        <v>-240.62</v>
      </c>
      <c r="AR161" s="1365"/>
      <c r="AS161" s="1365"/>
      <c r="AT161" s="1365"/>
      <c r="AU161" s="1365"/>
      <c r="AV161" s="1371">
        <f t="shared" si="49"/>
        <v>0</v>
      </c>
      <c r="AW161" s="1365">
        <f t="shared" si="68"/>
        <v>-240.62</v>
      </c>
      <c r="AX161" s="1365"/>
      <c r="AY161" s="1367">
        <f t="shared" si="50"/>
        <v>-240.62</v>
      </c>
      <c r="AZ161" s="1372"/>
      <c r="BA161" s="1373">
        <f t="shared" si="71"/>
        <v>0</v>
      </c>
      <c r="BC161" s="1361" t="str">
        <f t="shared" si="60"/>
        <v/>
      </c>
      <c r="BD161" s="1361" t="str">
        <f t="shared" si="60"/>
        <v/>
      </c>
      <c r="BE161" s="1361" t="str">
        <f t="shared" si="60"/>
        <v/>
      </c>
      <c r="BF161" s="1361" t="str">
        <f t="shared" si="60"/>
        <v/>
      </c>
      <c r="BG161" s="1361" t="str">
        <f t="shared" si="70"/>
        <v>W/C</v>
      </c>
      <c r="BH161" s="1361" t="str">
        <f t="shared" si="70"/>
        <v>NO</v>
      </c>
      <c r="BI161" s="1361" t="str">
        <f t="shared" si="72"/>
        <v>W/C</v>
      </c>
      <c r="BK161" s="1361" t="b">
        <f t="shared" si="59"/>
        <v>1</v>
      </c>
      <c r="BL161" s="1361" t="b">
        <f t="shared" si="59"/>
        <v>1</v>
      </c>
      <c r="BM161" s="1361" t="b">
        <f t="shared" si="59"/>
        <v>1</v>
      </c>
      <c r="BN161" s="1361" t="b">
        <f t="shared" si="59"/>
        <v>1</v>
      </c>
      <c r="BO161" s="1361" t="b">
        <f t="shared" si="59"/>
        <v>1</v>
      </c>
      <c r="BP161" s="1361" t="b">
        <f t="shared" si="59"/>
        <v>1</v>
      </c>
      <c r="BQ161" s="1361" t="b">
        <f t="shared" si="59"/>
        <v>1</v>
      </c>
      <c r="BS161" s="1375"/>
    </row>
    <row r="162" spans="1:71" s="1374" customFormat="1" ht="12" customHeight="1">
      <c r="A162" s="1412">
        <v>14300062</v>
      </c>
      <c r="B162" s="1413" t="str">
        <f t="shared" si="69"/>
        <v>14300062</v>
      </c>
      <c r="C162" s="1359" t="s">
        <v>1171</v>
      </c>
      <c r="D162" s="1360" t="str">
        <f t="shared" si="62"/>
        <v>W/C</v>
      </c>
      <c r="E162" s="1360"/>
      <c r="F162" s="1359"/>
      <c r="G162" s="1360"/>
      <c r="H162" s="1361" t="str">
        <f t="shared" si="63"/>
        <v/>
      </c>
      <c r="I162" s="1361" t="str">
        <f t="shared" si="63"/>
        <v/>
      </c>
      <c r="J162" s="1361" t="str">
        <f t="shared" si="63"/>
        <v/>
      </c>
      <c r="K162" s="1361" t="str">
        <f t="shared" si="63"/>
        <v/>
      </c>
      <c r="L162" s="1361" t="str">
        <f t="shared" si="56"/>
        <v>W/C</v>
      </c>
      <c r="M162" s="1361" t="str">
        <f t="shared" si="56"/>
        <v>NO</v>
      </c>
      <c r="N162" s="1361" t="str">
        <f t="shared" si="66"/>
        <v>W/C</v>
      </c>
      <c r="O162" s="1362"/>
      <c r="P162" s="1363">
        <v>5125275.6500000004</v>
      </c>
      <c r="Q162" s="1363">
        <v>5311784.99</v>
      </c>
      <c r="R162" s="1363">
        <v>5707203.1200000001</v>
      </c>
      <c r="S162" s="1363">
        <v>2542574.4700000002</v>
      </c>
      <c r="T162" s="1363">
        <v>2782473.77</v>
      </c>
      <c r="U162" s="1363">
        <v>10786077.42</v>
      </c>
      <c r="V162" s="1363">
        <v>14730417.199999999</v>
      </c>
      <c r="W162" s="1363">
        <v>8757912.6799999997</v>
      </c>
      <c r="X162" s="1363">
        <v>7094051.6399999997</v>
      </c>
      <c r="Y162" s="1363">
        <v>1066402.92</v>
      </c>
      <c r="Z162" s="1363">
        <v>4527334.34</v>
      </c>
      <c r="AA162" s="1363">
        <v>6558157.1799999997</v>
      </c>
      <c r="AB162" s="1363">
        <v>2782296.3</v>
      </c>
      <c r="AC162" s="1363"/>
      <c r="AD162" s="1363"/>
      <c r="AE162" s="1363">
        <f t="shared" si="64"/>
        <v>6151514.6420833319</v>
      </c>
      <c r="AF162" s="1376"/>
      <c r="AG162" s="1377"/>
      <c r="AH162" s="1365"/>
      <c r="AI162" s="1365"/>
      <c r="AJ162" s="1365"/>
      <c r="AK162" s="1366"/>
      <c r="AL162" s="1365">
        <f t="shared" si="46"/>
        <v>0</v>
      </c>
      <c r="AM162" s="1367">
        <f t="shared" si="67"/>
        <v>6151514.6420833319</v>
      </c>
      <c r="AN162" s="1365"/>
      <c r="AO162" s="1368">
        <f t="shared" si="47"/>
        <v>6151514.6420833319</v>
      </c>
      <c r="AP162" s="1369"/>
      <c r="AQ162" s="1370">
        <f t="shared" si="65"/>
        <v>2782296.3</v>
      </c>
      <c r="AR162" s="1365"/>
      <c r="AS162" s="1365"/>
      <c r="AT162" s="1365"/>
      <c r="AU162" s="1365"/>
      <c r="AV162" s="1371">
        <f t="shared" si="49"/>
        <v>0</v>
      </c>
      <c r="AW162" s="1365">
        <f t="shared" si="68"/>
        <v>2782296.3</v>
      </c>
      <c r="AX162" s="1365"/>
      <c r="AY162" s="1367">
        <f t="shared" si="50"/>
        <v>2782296.3</v>
      </c>
      <c r="AZ162" s="1372"/>
      <c r="BA162" s="1373">
        <f t="shared" si="71"/>
        <v>0</v>
      </c>
      <c r="BC162" s="1361" t="str">
        <f t="shared" si="60"/>
        <v/>
      </c>
      <c r="BD162" s="1361" t="str">
        <f t="shared" si="60"/>
        <v/>
      </c>
      <c r="BE162" s="1361" t="str">
        <f t="shared" si="60"/>
        <v/>
      </c>
      <c r="BF162" s="1361" t="str">
        <f t="shared" si="60"/>
        <v/>
      </c>
      <c r="BG162" s="1361" t="str">
        <f t="shared" si="70"/>
        <v>W/C</v>
      </c>
      <c r="BH162" s="1361" t="str">
        <f t="shared" si="70"/>
        <v>NO</v>
      </c>
      <c r="BI162" s="1361" t="str">
        <f t="shared" si="72"/>
        <v>W/C</v>
      </c>
      <c r="BK162" s="1361" t="b">
        <f t="shared" si="59"/>
        <v>1</v>
      </c>
      <c r="BL162" s="1361" t="b">
        <f t="shared" si="59"/>
        <v>1</v>
      </c>
      <c r="BM162" s="1361" t="b">
        <f t="shared" si="59"/>
        <v>1</v>
      </c>
      <c r="BN162" s="1361" t="b">
        <f t="shared" si="59"/>
        <v>1</v>
      </c>
      <c r="BO162" s="1361" t="b">
        <f t="shared" si="59"/>
        <v>1</v>
      </c>
      <c r="BP162" s="1361" t="b">
        <f t="shared" si="59"/>
        <v>1</v>
      </c>
      <c r="BQ162" s="1361" t="b">
        <f t="shared" si="59"/>
        <v>1</v>
      </c>
      <c r="BS162" s="1375"/>
    </row>
    <row r="163" spans="1:71" s="1374" customFormat="1" ht="12" customHeight="1">
      <c r="A163" s="1412">
        <v>14300072</v>
      </c>
      <c r="B163" s="1413" t="str">
        <f t="shared" si="69"/>
        <v>14300072</v>
      </c>
      <c r="C163" s="1359" t="s">
        <v>1172</v>
      </c>
      <c r="D163" s="1360" t="str">
        <f t="shared" si="62"/>
        <v>W/C</v>
      </c>
      <c r="E163" s="1360"/>
      <c r="F163" s="1359"/>
      <c r="G163" s="1360"/>
      <c r="H163" s="1361" t="str">
        <f t="shared" si="63"/>
        <v/>
      </c>
      <c r="I163" s="1361" t="str">
        <f t="shared" si="63"/>
        <v/>
      </c>
      <c r="J163" s="1361" t="str">
        <f t="shared" si="63"/>
        <v/>
      </c>
      <c r="K163" s="1361" t="str">
        <f t="shared" si="63"/>
        <v/>
      </c>
      <c r="L163" s="1361" t="str">
        <f t="shared" si="56"/>
        <v>W/C</v>
      </c>
      <c r="M163" s="1361" t="str">
        <f t="shared" si="56"/>
        <v>NO</v>
      </c>
      <c r="N163" s="1361" t="str">
        <f t="shared" si="66"/>
        <v>W/C</v>
      </c>
      <c r="O163" s="1362"/>
      <c r="P163" s="1363">
        <v>645955.56999999995</v>
      </c>
      <c r="Q163" s="1363">
        <v>707194.54</v>
      </c>
      <c r="R163" s="1363">
        <v>301495.78999999998</v>
      </c>
      <c r="S163" s="1363">
        <v>456273.71</v>
      </c>
      <c r="T163" s="1363">
        <v>578999.47</v>
      </c>
      <c r="U163" s="1363">
        <v>174700.78</v>
      </c>
      <c r="V163" s="1363">
        <v>164969.65</v>
      </c>
      <c r="W163" s="1363">
        <v>128358.57</v>
      </c>
      <c r="X163" s="1363">
        <v>132423.32</v>
      </c>
      <c r="Y163" s="1363">
        <v>712348.48</v>
      </c>
      <c r="Z163" s="1363">
        <v>790817.72</v>
      </c>
      <c r="AA163" s="1363">
        <v>612061</v>
      </c>
      <c r="AB163" s="1363">
        <v>416475.95</v>
      </c>
      <c r="AC163" s="1363"/>
      <c r="AD163" s="1363"/>
      <c r="AE163" s="1363">
        <f t="shared" si="64"/>
        <v>440904.89916666661</v>
      </c>
      <c r="AF163" s="1376"/>
      <c r="AG163" s="1377"/>
      <c r="AH163" s="1365"/>
      <c r="AI163" s="1365"/>
      <c r="AJ163" s="1365"/>
      <c r="AK163" s="1366"/>
      <c r="AL163" s="1365">
        <f t="shared" ref="AL163:AL234" si="73">SUM(AI163:AK163)</f>
        <v>0</v>
      </c>
      <c r="AM163" s="1367">
        <f t="shared" si="67"/>
        <v>440904.89916666661</v>
      </c>
      <c r="AN163" s="1365"/>
      <c r="AO163" s="1368">
        <f t="shared" ref="AO163:AO234" si="74">AM163+AN163</f>
        <v>440904.89916666661</v>
      </c>
      <c r="AP163" s="1369"/>
      <c r="AQ163" s="1370">
        <f t="shared" si="65"/>
        <v>416475.95</v>
      </c>
      <c r="AR163" s="1365"/>
      <c r="AS163" s="1365"/>
      <c r="AT163" s="1365"/>
      <c r="AU163" s="1365"/>
      <c r="AV163" s="1371">
        <f t="shared" ref="AV163:AV234" si="75">SUM(AS163:AU163)</f>
        <v>0</v>
      </c>
      <c r="AW163" s="1365">
        <f t="shared" si="68"/>
        <v>416475.95</v>
      </c>
      <c r="AX163" s="1365"/>
      <c r="AY163" s="1367">
        <f t="shared" ref="AY163:AY234" si="76">AW163+AX163</f>
        <v>416475.95</v>
      </c>
      <c r="AZ163" s="1372"/>
      <c r="BA163" s="1373">
        <f t="shared" si="71"/>
        <v>0</v>
      </c>
      <c r="BC163" s="1361" t="str">
        <f t="shared" si="60"/>
        <v/>
      </c>
      <c r="BD163" s="1361" t="str">
        <f t="shared" si="60"/>
        <v/>
      </c>
      <c r="BE163" s="1361" t="str">
        <f t="shared" si="60"/>
        <v/>
      </c>
      <c r="BF163" s="1361" t="str">
        <f t="shared" si="60"/>
        <v/>
      </c>
      <c r="BG163" s="1361" t="str">
        <f t="shared" si="70"/>
        <v>W/C</v>
      </c>
      <c r="BH163" s="1361" t="str">
        <f t="shared" si="70"/>
        <v>NO</v>
      </c>
      <c r="BI163" s="1361" t="str">
        <f t="shared" si="72"/>
        <v>W/C</v>
      </c>
      <c r="BK163" s="1361" t="b">
        <f t="shared" si="59"/>
        <v>1</v>
      </c>
      <c r="BL163" s="1361" t="b">
        <f t="shared" si="59"/>
        <v>1</v>
      </c>
      <c r="BM163" s="1361" t="b">
        <f t="shared" si="59"/>
        <v>1</v>
      </c>
      <c r="BN163" s="1361" t="b">
        <f t="shared" si="59"/>
        <v>1</v>
      </c>
      <c r="BO163" s="1361" t="b">
        <f t="shared" si="59"/>
        <v>1</v>
      </c>
      <c r="BP163" s="1361" t="b">
        <f t="shared" si="59"/>
        <v>1</v>
      </c>
      <c r="BQ163" s="1361" t="b">
        <f t="shared" si="59"/>
        <v>1</v>
      </c>
      <c r="BS163" s="1375"/>
    </row>
    <row r="164" spans="1:71" s="1374" customFormat="1" ht="12" customHeight="1">
      <c r="A164" s="1505">
        <v>14300081</v>
      </c>
      <c r="B164" s="1506" t="str">
        <f t="shared" si="69"/>
        <v>14300081</v>
      </c>
      <c r="C164" s="1506" t="s">
        <v>1173</v>
      </c>
      <c r="D164" s="1360" t="str">
        <f t="shared" si="62"/>
        <v>W/C</v>
      </c>
      <c r="E164" s="1360"/>
      <c r="F164" s="1506"/>
      <c r="G164" s="1360"/>
      <c r="H164" s="1361" t="str">
        <f t="shared" si="63"/>
        <v/>
      </c>
      <c r="I164" s="1361" t="str">
        <f t="shared" si="63"/>
        <v/>
      </c>
      <c r="J164" s="1361" t="str">
        <f t="shared" si="63"/>
        <v/>
      </c>
      <c r="K164" s="1361" t="str">
        <f t="shared" si="63"/>
        <v/>
      </c>
      <c r="L164" s="1361" t="str">
        <f t="shared" si="56"/>
        <v>W/C</v>
      </c>
      <c r="M164" s="1361" t="str">
        <f t="shared" si="56"/>
        <v>NO</v>
      </c>
      <c r="N164" s="1361" t="str">
        <f t="shared" si="66"/>
        <v>W/C</v>
      </c>
      <c r="O164" s="1362"/>
      <c r="P164" s="1363">
        <v>8302.1200000000008</v>
      </c>
      <c r="Q164" s="1363">
        <v>8302.1200000000008</v>
      </c>
      <c r="R164" s="1363">
        <v>8302.1200000000008</v>
      </c>
      <c r="S164" s="1363">
        <v>9700.3799999999992</v>
      </c>
      <c r="T164" s="1363">
        <v>8302.1200000000008</v>
      </c>
      <c r="U164" s="1363">
        <v>1027.78</v>
      </c>
      <c r="V164" s="1363">
        <v>2426.04</v>
      </c>
      <c r="W164" s="1363">
        <v>2426.04</v>
      </c>
      <c r="X164" s="1363">
        <v>468.48</v>
      </c>
      <c r="Y164" s="1363">
        <v>1901.7</v>
      </c>
      <c r="Z164" s="1363">
        <v>1529.89</v>
      </c>
      <c r="AA164" s="1363">
        <v>1529.89</v>
      </c>
      <c r="AB164" s="1363">
        <v>2963.11</v>
      </c>
      <c r="AC164" s="1363"/>
      <c r="AD164" s="1363"/>
      <c r="AE164" s="1363">
        <f t="shared" si="64"/>
        <v>4295.7645833333336</v>
      </c>
      <c r="AF164" s="1376"/>
      <c r="AG164" s="1377"/>
      <c r="AH164" s="1365"/>
      <c r="AI164" s="1365"/>
      <c r="AJ164" s="1365"/>
      <c r="AK164" s="1366"/>
      <c r="AL164" s="1365">
        <f t="shared" si="73"/>
        <v>0</v>
      </c>
      <c r="AM164" s="1367">
        <f t="shared" si="67"/>
        <v>4295.7645833333336</v>
      </c>
      <c r="AN164" s="1365"/>
      <c r="AO164" s="1368">
        <f t="shared" si="74"/>
        <v>4295.7645833333336</v>
      </c>
      <c r="AP164" s="1369"/>
      <c r="AQ164" s="1370">
        <f t="shared" si="65"/>
        <v>2963.11</v>
      </c>
      <c r="AR164" s="1365"/>
      <c r="AS164" s="1365"/>
      <c r="AT164" s="1365"/>
      <c r="AU164" s="1365"/>
      <c r="AV164" s="1371">
        <f t="shared" si="75"/>
        <v>0</v>
      </c>
      <c r="AW164" s="1365">
        <f t="shared" si="68"/>
        <v>2963.11</v>
      </c>
      <c r="AX164" s="1365"/>
      <c r="AY164" s="1367">
        <f t="shared" si="76"/>
        <v>2963.11</v>
      </c>
      <c r="AZ164" s="1372"/>
      <c r="BA164" s="1373">
        <f t="shared" si="71"/>
        <v>0</v>
      </c>
      <c r="BC164" s="1361" t="str">
        <f t="shared" si="60"/>
        <v/>
      </c>
      <c r="BD164" s="1361" t="str">
        <f t="shared" si="60"/>
        <v/>
      </c>
      <c r="BE164" s="1361" t="str">
        <f t="shared" si="60"/>
        <v/>
      </c>
      <c r="BF164" s="1361" t="str">
        <f t="shared" si="60"/>
        <v/>
      </c>
      <c r="BG164" s="1361" t="str">
        <f t="shared" si="70"/>
        <v>W/C</v>
      </c>
      <c r="BH164" s="1361" t="str">
        <f t="shared" si="70"/>
        <v>NO</v>
      </c>
      <c r="BI164" s="1361" t="str">
        <f t="shared" si="72"/>
        <v>W/C</v>
      </c>
      <c r="BK164" s="1361" t="b">
        <f t="shared" si="59"/>
        <v>1</v>
      </c>
      <c r="BL164" s="1361" t="b">
        <f t="shared" si="59"/>
        <v>1</v>
      </c>
      <c r="BM164" s="1361" t="b">
        <f t="shared" si="59"/>
        <v>1</v>
      </c>
      <c r="BN164" s="1361" t="b">
        <f t="shared" si="59"/>
        <v>1</v>
      </c>
      <c r="BO164" s="1361" t="b">
        <f t="shared" si="59"/>
        <v>1</v>
      </c>
      <c r="BP164" s="1361" t="b">
        <f t="shared" si="59"/>
        <v>1</v>
      </c>
      <c r="BQ164" s="1361" t="b">
        <f t="shared" si="59"/>
        <v>1</v>
      </c>
      <c r="BS164" s="1375"/>
    </row>
    <row r="165" spans="1:71" s="1374" customFormat="1" ht="12" customHeight="1">
      <c r="A165" s="1412">
        <v>14300082</v>
      </c>
      <c r="B165" s="1413" t="str">
        <f t="shared" si="69"/>
        <v>14300082</v>
      </c>
      <c r="C165" s="1359" t="s">
        <v>1174</v>
      </c>
      <c r="D165" s="1360" t="str">
        <f t="shared" si="62"/>
        <v>W/C</v>
      </c>
      <c r="E165" s="1360"/>
      <c r="F165" s="1359"/>
      <c r="G165" s="1360"/>
      <c r="H165" s="1361" t="str">
        <f t="shared" si="63"/>
        <v/>
      </c>
      <c r="I165" s="1361" t="str">
        <f t="shared" si="63"/>
        <v/>
      </c>
      <c r="J165" s="1361" t="str">
        <f t="shared" si="63"/>
        <v/>
      </c>
      <c r="K165" s="1361" t="str">
        <f t="shared" si="63"/>
        <v/>
      </c>
      <c r="L165" s="1361" t="str">
        <f t="shared" si="56"/>
        <v>W/C</v>
      </c>
      <c r="M165" s="1361" t="str">
        <f t="shared" si="56"/>
        <v>NO</v>
      </c>
      <c r="N165" s="1361" t="str">
        <f t="shared" si="66"/>
        <v>W/C</v>
      </c>
      <c r="O165" s="1362"/>
      <c r="P165" s="1363">
        <v>1420077.99</v>
      </c>
      <c r="Q165" s="1363">
        <v>707099.32</v>
      </c>
      <c r="R165" s="1363">
        <v>1006969.37</v>
      </c>
      <c r="S165" s="1363">
        <v>757225.37</v>
      </c>
      <c r="T165" s="1363">
        <v>578999.56000000006</v>
      </c>
      <c r="U165" s="1363">
        <v>174700.85</v>
      </c>
      <c r="V165" s="1363">
        <v>339892.01</v>
      </c>
      <c r="W165" s="1363">
        <v>293566.05</v>
      </c>
      <c r="X165" s="1363">
        <v>264705.39</v>
      </c>
      <c r="Y165" s="1363">
        <v>576003.93000000005</v>
      </c>
      <c r="Z165" s="1363">
        <v>790817.27</v>
      </c>
      <c r="AA165" s="1363">
        <v>1406936.63</v>
      </c>
      <c r="AB165" s="1363">
        <v>416476.1</v>
      </c>
      <c r="AC165" s="1363"/>
      <c r="AD165" s="1363"/>
      <c r="AE165" s="1363">
        <f t="shared" si="64"/>
        <v>651266.06625000003</v>
      </c>
      <c r="AF165" s="1376"/>
      <c r="AG165" s="1377"/>
      <c r="AH165" s="1365"/>
      <c r="AI165" s="1365"/>
      <c r="AJ165" s="1365"/>
      <c r="AK165" s="1366"/>
      <c r="AL165" s="1365">
        <f t="shared" si="73"/>
        <v>0</v>
      </c>
      <c r="AM165" s="1367">
        <f t="shared" si="67"/>
        <v>651266.06625000003</v>
      </c>
      <c r="AN165" s="1365"/>
      <c r="AO165" s="1368">
        <f t="shared" si="74"/>
        <v>651266.06625000003</v>
      </c>
      <c r="AP165" s="1369"/>
      <c r="AQ165" s="1370">
        <f t="shared" si="65"/>
        <v>416476.1</v>
      </c>
      <c r="AR165" s="1365"/>
      <c r="AS165" s="1365"/>
      <c r="AT165" s="1365"/>
      <c r="AU165" s="1365"/>
      <c r="AV165" s="1371">
        <f t="shared" si="75"/>
        <v>0</v>
      </c>
      <c r="AW165" s="1365">
        <f t="shared" si="68"/>
        <v>416476.1</v>
      </c>
      <c r="AX165" s="1365"/>
      <c r="AY165" s="1367">
        <f t="shared" si="76"/>
        <v>416476.1</v>
      </c>
      <c r="AZ165" s="1372"/>
      <c r="BA165" s="1373">
        <f t="shared" si="71"/>
        <v>0</v>
      </c>
      <c r="BC165" s="1361" t="str">
        <f t="shared" si="60"/>
        <v/>
      </c>
      <c r="BD165" s="1361" t="str">
        <f t="shared" si="60"/>
        <v/>
      </c>
      <c r="BE165" s="1361" t="str">
        <f t="shared" si="60"/>
        <v/>
      </c>
      <c r="BF165" s="1361" t="str">
        <f t="shared" si="60"/>
        <v/>
      </c>
      <c r="BG165" s="1361" t="str">
        <f t="shared" si="70"/>
        <v>W/C</v>
      </c>
      <c r="BH165" s="1361" t="str">
        <f t="shared" si="70"/>
        <v>NO</v>
      </c>
      <c r="BI165" s="1361" t="str">
        <f t="shared" si="72"/>
        <v>W/C</v>
      </c>
      <c r="BK165" s="1361" t="b">
        <f t="shared" si="59"/>
        <v>1</v>
      </c>
      <c r="BL165" s="1361" t="b">
        <f t="shared" si="59"/>
        <v>1</v>
      </c>
      <c r="BM165" s="1361" t="b">
        <f t="shared" si="59"/>
        <v>1</v>
      </c>
      <c r="BN165" s="1361" t="b">
        <f t="shared" si="59"/>
        <v>1</v>
      </c>
      <c r="BO165" s="1361" t="b">
        <f t="shared" si="59"/>
        <v>1</v>
      </c>
      <c r="BP165" s="1361" t="b">
        <f t="shared" si="59"/>
        <v>1</v>
      </c>
      <c r="BQ165" s="1361" t="b">
        <f t="shared" si="59"/>
        <v>1</v>
      </c>
      <c r="BS165" s="1375"/>
    </row>
    <row r="166" spans="1:71" s="1374" customFormat="1" ht="12" customHeight="1">
      <c r="A166" s="1412">
        <v>14300141</v>
      </c>
      <c r="B166" s="1413" t="str">
        <f t="shared" si="69"/>
        <v>14300141</v>
      </c>
      <c r="C166" s="1359" t="s">
        <v>1175</v>
      </c>
      <c r="D166" s="1360" t="str">
        <f t="shared" si="62"/>
        <v>W/C</v>
      </c>
      <c r="E166" s="1360"/>
      <c r="F166" s="1359"/>
      <c r="G166" s="1360"/>
      <c r="H166" s="1361" t="str">
        <f t="shared" si="63"/>
        <v/>
      </c>
      <c r="I166" s="1361" t="str">
        <f t="shared" si="63"/>
        <v/>
      </c>
      <c r="J166" s="1361" t="str">
        <f t="shared" si="63"/>
        <v/>
      </c>
      <c r="K166" s="1361" t="str">
        <f t="shared" si="63"/>
        <v/>
      </c>
      <c r="L166" s="1361" t="str">
        <f t="shared" si="56"/>
        <v>W/C</v>
      </c>
      <c r="M166" s="1361" t="str">
        <f t="shared" si="56"/>
        <v>NO</v>
      </c>
      <c r="N166" s="1361" t="str">
        <f t="shared" si="66"/>
        <v>W/C</v>
      </c>
      <c r="O166" s="1362"/>
      <c r="P166" s="1363">
        <v>7108779.7300000004</v>
      </c>
      <c r="Q166" s="1363">
        <v>25827618.149999999</v>
      </c>
      <c r="R166" s="1363">
        <v>20261561.710000001</v>
      </c>
      <c r="S166" s="1363">
        <v>20013568.98</v>
      </c>
      <c r="T166" s="1363">
        <v>21893035.059999999</v>
      </c>
      <c r="U166" s="1363">
        <v>13974070.130000001</v>
      </c>
      <c r="V166" s="1363">
        <v>16641829.220000001</v>
      </c>
      <c r="W166" s="1363">
        <v>11876120.68</v>
      </c>
      <c r="X166" s="1363">
        <v>8613912.0099999998</v>
      </c>
      <c r="Y166" s="1363">
        <v>11640772.83</v>
      </c>
      <c r="Z166" s="1363">
        <v>12718650.75</v>
      </c>
      <c r="AA166" s="1363">
        <v>10726825.23</v>
      </c>
      <c r="AB166" s="1363">
        <v>9033478.4100000001</v>
      </c>
      <c r="AC166" s="1363"/>
      <c r="AD166" s="1363"/>
      <c r="AE166" s="1363">
        <f t="shared" si="64"/>
        <v>15188257.818333333</v>
      </c>
      <c r="AF166" s="1376"/>
      <c r="AG166" s="1377"/>
      <c r="AH166" s="1365"/>
      <c r="AI166" s="1365"/>
      <c r="AJ166" s="1365"/>
      <c r="AK166" s="1366"/>
      <c r="AL166" s="1365">
        <f t="shared" si="73"/>
        <v>0</v>
      </c>
      <c r="AM166" s="1367">
        <f t="shared" si="67"/>
        <v>15188257.818333333</v>
      </c>
      <c r="AN166" s="1365"/>
      <c r="AO166" s="1368">
        <f t="shared" si="74"/>
        <v>15188257.818333333</v>
      </c>
      <c r="AP166" s="1369"/>
      <c r="AQ166" s="1370">
        <f t="shared" si="65"/>
        <v>9033478.4100000001</v>
      </c>
      <c r="AR166" s="1365"/>
      <c r="AS166" s="1365"/>
      <c r="AT166" s="1365"/>
      <c r="AU166" s="1365"/>
      <c r="AV166" s="1371">
        <f t="shared" si="75"/>
        <v>0</v>
      </c>
      <c r="AW166" s="1365">
        <f t="shared" si="68"/>
        <v>9033478.4100000001</v>
      </c>
      <c r="AX166" s="1365"/>
      <c r="AY166" s="1367">
        <f t="shared" si="76"/>
        <v>9033478.4100000001</v>
      </c>
      <c r="AZ166" s="1372"/>
      <c r="BA166" s="1373">
        <f t="shared" si="71"/>
        <v>0</v>
      </c>
      <c r="BC166" s="1361" t="str">
        <f t="shared" si="60"/>
        <v/>
      </c>
      <c r="BD166" s="1361" t="str">
        <f t="shared" si="60"/>
        <v/>
      </c>
      <c r="BE166" s="1361" t="str">
        <f t="shared" si="60"/>
        <v/>
      </c>
      <c r="BF166" s="1361" t="str">
        <f t="shared" si="60"/>
        <v/>
      </c>
      <c r="BG166" s="1361" t="str">
        <f t="shared" si="70"/>
        <v>W/C</v>
      </c>
      <c r="BH166" s="1361" t="str">
        <f t="shared" si="70"/>
        <v>NO</v>
      </c>
      <c r="BI166" s="1361" t="str">
        <f t="shared" si="72"/>
        <v>W/C</v>
      </c>
      <c r="BK166" s="1361" t="b">
        <f t="shared" si="59"/>
        <v>1</v>
      </c>
      <c r="BL166" s="1361" t="b">
        <f t="shared" si="59"/>
        <v>1</v>
      </c>
      <c r="BM166" s="1361" t="b">
        <f t="shared" si="59"/>
        <v>1</v>
      </c>
      <c r="BN166" s="1361" t="b">
        <f t="shared" si="59"/>
        <v>1</v>
      </c>
      <c r="BO166" s="1361" t="b">
        <f t="shared" si="59"/>
        <v>1</v>
      </c>
      <c r="BP166" s="1361" t="b">
        <f t="shared" si="59"/>
        <v>1</v>
      </c>
      <c r="BQ166" s="1361" t="b">
        <f t="shared" si="59"/>
        <v>1</v>
      </c>
      <c r="BS166" s="1496"/>
    </row>
    <row r="167" spans="1:71" s="1374" customFormat="1" ht="12" customHeight="1">
      <c r="A167" s="1412">
        <v>14300151</v>
      </c>
      <c r="B167" s="1413" t="str">
        <f t="shared" si="69"/>
        <v>14300151</v>
      </c>
      <c r="C167" s="1359" t="s">
        <v>1176</v>
      </c>
      <c r="D167" s="1360" t="str">
        <f t="shared" si="62"/>
        <v>W/C</v>
      </c>
      <c r="E167" s="1360"/>
      <c r="F167" s="1359"/>
      <c r="G167" s="1360"/>
      <c r="H167" s="1361" t="str">
        <f t="shared" si="63"/>
        <v/>
      </c>
      <c r="I167" s="1361" t="str">
        <f t="shared" si="63"/>
        <v/>
      </c>
      <c r="J167" s="1361" t="str">
        <f t="shared" si="63"/>
        <v/>
      </c>
      <c r="K167" s="1361" t="str">
        <f t="shared" si="63"/>
        <v/>
      </c>
      <c r="L167" s="1361" t="str">
        <f t="shared" si="56"/>
        <v>W/C</v>
      </c>
      <c r="M167" s="1361" t="str">
        <f t="shared" si="56"/>
        <v>NO</v>
      </c>
      <c r="N167" s="1361" t="str">
        <f t="shared" si="66"/>
        <v>W/C</v>
      </c>
      <c r="O167" s="1362"/>
      <c r="P167" s="1363">
        <v>1236595.22</v>
      </c>
      <c r="Q167" s="1363">
        <v>1206418.6200000001</v>
      </c>
      <c r="R167" s="1363">
        <v>1225123.1000000001</v>
      </c>
      <c r="S167" s="1363">
        <v>1234913.1399999999</v>
      </c>
      <c r="T167" s="1363">
        <v>1172760.47</v>
      </c>
      <c r="U167" s="1363">
        <v>1416209.13</v>
      </c>
      <c r="V167" s="1363">
        <v>1412423.52</v>
      </c>
      <c r="W167" s="1363">
        <v>1256465.49</v>
      </c>
      <c r="X167" s="1363">
        <v>1269144.1599999999</v>
      </c>
      <c r="Y167" s="1363">
        <v>1141679.43</v>
      </c>
      <c r="Z167" s="1363">
        <v>1125141.5900000001</v>
      </c>
      <c r="AA167" s="1363">
        <v>1165092.32</v>
      </c>
      <c r="AB167" s="1363">
        <v>1077189.82</v>
      </c>
      <c r="AC167" s="1363"/>
      <c r="AD167" s="1363"/>
      <c r="AE167" s="1363">
        <f t="shared" si="64"/>
        <v>1231855.2908333333</v>
      </c>
      <c r="AF167" s="1376"/>
      <c r="AG167" s="1377"/>
      <c r="AH167" s="1365"/>
      <c r="AI167" s="1365"/>
      <c r="AJ167" s="1365"/>
      <c r="AK167" s="1366"/>
      <c r="AL167" s="1365">
        <f t="shared" si="73"/>
        <v>0</v>
      </c>
      <c r="AM167" s="1367">
        <f t="shared" si="67"/>
        <v>1231855.2908333333</v>
      </c>
      <c r="AN167" s="1365"/>
      <c r="AO167" s="1368">
        <f t="shared" si="74"/>
        <v>1231855.2908333333</v>
      </c>
      <c r="AP167" s="1369"/>
      <c r="AQ167" s="1370">
        <f t="shared" si="65"/>
        <v>1077189.82</v>
      </c>
      <c r="AR167" s="1365"/>
      <c r="AS167" s="1365"/>
      <c r="AT167" s="1365"/>
      <c r="AU167" s="1365"/>
      <c r="AV167" s="1371">
        <f t="shared" si="75"/>
        <v>0</v>
      </c>
      <c r="AW167" s="1365">
        <f t="shared" si="68"/>
        <v>1077189.82</v>
      </c>
      <c r="AX167" s="1365"/>
      <c r="AY167" s="1367">
        <f t="shared" si="76"/>
        <v>1077189.82</v>
      </c>
      <c r="AZ167" s="1372"/>
      <c r="BA167" s="1373">
        <f t="shared" si="71"/>
        <v>0</v>
      </c>
      <c r="BC167" s="1361" t="str">
        <f t="shared" si="60"/>
        <v/>
      </c>
      <c r="BD167" s="1361" t="str">
        <f t="shared" si="60"/>
        <v/>
      </c>
      <c r="BE167" s="1361" t="str">
        <f t="shared" si="60"/>
        <v/>
      </c>
      <c r="BF167" s="1361" t="str">
        <f t="shared" si="60"/>
        <v/>
      </c>
      <c r="BG167" s="1361" t="str">
        <f t="shared" si="70"/>
        <v>W/C</v>
      </c>
      <c r="BH167" s="1361" t="str">
        <f t="shared" si="70"/>
        <v>NO</v>
      </c>
      <c r="BI167" s="1361" t="str">
        <f t="shared" si="72"/>
        <v>W/C</v>
      </c>
      <c r="BK167" s="1361" t="b">
        <f t="shared" si="59"/>
        <v>1</v>
      </c>
      <c r="BL167" s="1361" t="b">
        <f t="shared" si="59"/>
        <v>1</v>
      </c>
      <c r="BM167" s="1361" t="b">
        <f t="shared" si="59"/>
        <v>1</v>
      </c>
      <c r="BN167" s="1361" t="b">
        <f t="shared" si="59"/>
        <v>1</v>
      </c>
      <c r="BO167" s="1361" t="b">
        <f t="shared" si="59"/>
        <v>1</v>
      </c>
      <c r="BP167" s="1361" t="b">
        <f t="shared" si="59"/>
        <v>1</v>
      </c>
      <c r="BQ167" s="1361" t="b">
        <f t="shared" si="59"/>
        <v>1</v>
      </c>
      <c r="BS167" s="1375"/>
    </row>
    <row r="168" spans="1:71" s="1374" customFormat="1" ht="12" customHeight="1">
      <c r="A168" s="1412">
        <v>14300171</v>
      </c>
      <c r="B168" s="1413" t="str">
        <f t="shared" si="69"/>
        <v>14300171</v>
      </c>
      <c r="C168" s="1359" t="s">
        <v>1177</v>
      </c>
      <c r="D168" s="1360" t="str">
        <f t="shared" si="62"/>
        <v>W/C</v>
      </c>
      <c r="E168" s="1360"/>
      <c r="F168" s="1359"/>
      <c r="G168" s="1360"/>
      <c r="H168" s="1361" t="str">
        <f t="shared" si="63"/>
        <v/>
      </c>
      <c r="I168" s="1361" t="str">
        <f t="shared" si="63"/>
        <v/>
      </c>
      <c r="J168" s="1361" t="str">
        <f t="shared" si="63"/>
        <v/>
      </c>
      <c r="K168" s="1361" t="str">
        <f t="shared" si="63"/>
        <v/>
      </c>
      <c r="L168" s="1361" t="str">
        <f t="shared" si="56"/>
        <v>W/C</v>
      </c>
      <c r="M168" s="1361" t="str">
        <f t="shared" si="56"/>
        <v>NO</v>
      </c>
      <c r="N168" s="1361" t="str">
        <f t="shared" si="66"/>
        <v>W/C</v>
      </c>
      <c r="O168" s="1362"/>
      <c r="P168" s="1363">
        <v>10327739.15</v>
      </c>
      <c r="Q168" s="1363">
        <v>10208184.74</v>
      </c>
      <c r="R168" s="1363">
        <v>10315423.890000001</v>
      </c>
      <c r="S168" s="1363">
        <v>10226141.630000001</v>
      </c>
      <c r="T168" s="1363">
        <v>10271305.029999999</v>
      </c>
      <c r="U168" s="1363">
        <v>11712103.210000001</v>
      </c>
      <c r="V168" s="1363">
        <v>14568251.74</v>
      </c>
      <c r="W168" s="1363">
        <v>17793065.149999999</v>
      </c>
      <c r="X168" s="1363">
        <v>18228003.059999999</v>
      </c>
      <c r="Y168" s="1363">
        <v>17016691.010000002</v>
      </c>
      <c r="Z168" s="1363">
        <v>15278132.789999999</v>
      </c>
      <c r="AA168" s="1363">
        <v>12513813.59</v>
      </c>
      <c r="AB168" s="1363">
        <v>10806720</v>
      </c>
      <c r="AC168" s="1363"/>
      <c r="AD168" s="1363"/>
      <c r="AE168" s="1363">
        <f t="shared" si="64"/>
        <v>13224862.117916668</v>
      </c>
      <c r="AF168" s="1376"/>
      <c r="AG168" s="1377"/>
      <c r="AH168" s="1365"/>
      <c r="AI168" s="1365"/>
      <c r="AJ168" s="1365"/>
      <c r="AK168" s="1366"/>
      <c r="AL168" s="1365">
        <f t="shared" si="73"/>
        <v>0</v>
      </c>
      <c r="AM168" s="1367">
        <f t="shared" si="67"/>
        <v>13224862.117916668</v>
      </c>
      <c r="AN168" s="1365"/>
      <c r="AO168" s="1368">
        <f t="shared" si="74"/>
        <v>13224862.117916668</v>
      </c>
      <c r="AP168" s="1369"/>
      <c r="AQ168" s="1370">
        <f t="shared" si="65"/>
        <v>10806720</v>
      </c>
      <c r="AR168" s="1365"/>
      <c r="AS168" s="1365"/>
      <c r="AT168" s="1365"/>
      <c r="AU168" s="1365"/>
      <c r="AV168" s="1371">
        <f t="shared" si="75"/>
        <v>0</v>
      </c>
      <c r="AW168" s="1365">
        <f t="shared" si="68"/>
        <v>10806720</v>
      </c>
      <c r="AX168" s="1365"/>
      <c r="AY168" s="1367">
        <f t="shared" si="76"/>
        <v>10806720</v>
      </c>
      <c r="AZ168" s="1372"/>
      <c r="BA168" s="1373">
        <f t="shared" si="71"/>
        <v>0</v>
      </c>
      <c r="BC168" s="1361" t="str">
        <f t="shared" si="60"/>
        <v/>
      </c>
      <c r="BD168" s="1361" t="str">
        <f t="shared" si="60"/>
        <v/>
      </c>
      <c r="BE168" s="1361" t="str">
        <f t="shared" si="60"/>
        <v/>
      </c>
      <c r="BF168" s="1361" t="str">
        <f t="shared" si="60"/>
        <v/>
      </c>
      <c r="BG168" s="1361" t="str">
        <f t="shared" si="70"/>
        <v>W/C</v>
      </c>
      <c r="BH168" s="1361" t="str">
        <f t="shared" si="70"/>
        <v>NO</v>
      </c>
      <c r="BI168" s="1361" t="str">
        <f t="shared" si="72"/>
        <v>W/C</v>
      </c>
      <c r="BK168" s="1361" t="b">
        <f t="shared" si="59"/>
        <v>1</v>
      </c>
      <c r="BL168" s="1361" t="b">
        <f t="shared" si="59"/>
        <v>1</v>
      </c>
      <c r="BM168" s="1361" t="b">
        <f t="shared" si="59"/>
        <v>1</v>
      </c>
      <c r="BN168" s="1361" t="b">
        <f t="shared" si="59"/>
        <v>1</v>
      </c>
      <c r="BO168" s="1361" t="b">
        <f t="shared" si="59"/>
        <v>1</v>
      </c>
      <c r="BP168" s="1361" t="b">
        <f t="shared" si="59"/>
        <v>1</v>
      </c>
      <c r="BQ168" s="1361" t="b">
        <f t="shared" si="59"/>
        <v>1</v>
      </c>
      <c r="BS168" s="1375"/>
    </row>
    <row r="169" spans="1:71" s="1374" customFormat="1" ht="12" customHeight="1">
      <c r="A169" s="1412">
        <v>14300213</v>
      </c>
      <c r="B169" s="1413" t="str">
        <f t="shared" si="69"/>
        <v>14300213</v>
      </c>
      <c r="C169" s="1359" t="s">
        <v>1178</v>
      </c>
      <c r="D169" s="1360" t="str">
        <f t="shared" si="62"/>
        <v>W/C</v>
      </c>
      <c r="E169" s="1360"/>
      <c r="F169" s="1359"/>
      <c r="G169" s="1360"/>
      <c r="H169" s="1361" t="str">
        <f t="shared" si="63"/>
        <v/>
      </c>
      <c r="I169" s="1361" t="str">
        <f t="shared" si="63"/>
        <v/>
      </c>
      <c r="J169" s="1361" t="str">
        <f t="shared" si="63"/>
        <v/>
      </c>
      <c r="K169" s="1361" t="str">
        <f t="shared" si="63"/>
        <v/>
      </c>
      <c r="L169" s="1361" t="str">
        <f t="shared" si="56"/>
        <v>W/C</v>
      </c>
      <c r="M169" s="1361" t="str">
        <f t="shared" si="56"/>
        <v>NO</v>
      </c>
      <c r="N169" s="1361" t="str">
        <f t="shared" si="66"/>
        <v>W/C</v>
      </c>
      <c r="O169" s="1362"/>
      <c r="P169" s="1363">
        <v>0</v>
      </c>
      <c r="Q169" s="1363">
        <v>0</v>
      </c>
      <c r="R169" s="1363">
        <v>0</v>
      </c>
      <c r="S169" s="1363">
        <v>0</v>
      </c>
      <c r="T169" s="1363">
        <v>0</v>
      </c>
      <c r="U169" s="1363">
        <v>0</v>
      </c>
      <c r="V169" s="1363">
        <v>0</v>
      </c>
      <c r="W169" s="1363">
        <v>0</v>
      </c>
      <c r="X169" s="1363">
        <v>0</v>
      </c>
      <c r="Y169" s="1363">
        <v>0</v>
      </c>
      <c r="Z169" s="1363">
        <v>0</v>
      </c>
      <c r="AA169" s="1363">
        <v>0</v>
      </c>
      <c r="AB169" s="1363">
        <v>0</v>
      </c>
      <c r="AC169" s="1363"/>
      <c r="AD169" s="1363"/>
      <c r="AE169" s="1363">
        <f t="shared" si="64"/>
        <v>0</v>
      </c>
      <c r="AF169" s="1376"/>
      <c r="AG169" s="1377"/>
      <c r="AH169" s="1365"/>
      <c r="AI169" s="1365"/>
      <c r="AJ169" s="1365"/>
      <c r="AK169" s="1366"/>
      <c r="AL169" s="1365">
        <f t="shared" si="73"/>
        <v>0</v>
      </c>
      <c r="AM169" s="1367">
        <f t="shared" si="67"/>
        <v>0</v>
      </c>
      <c r="AN169" s="1365"/>
      <c r="AO169" s="1368">
        <f t="shared" si="74"/>
        <v>0</v>
      </c>
      <c r="AP169" s="1369"/>
      <c r="AQ169" s="1370">
        <f t="shared" si="65"/>
        <v>0</v>
      </c>
      <c r="AR169" s="1365"/>
      <c r="AS169" s="1365"/>
      <c r="AT169" s="1365"/>
      <c r="AU169" s="1365"/>
      <c r="AV169" s="1371">
        <f t="shared" si="75"/>
        <v>0</v>
      </c>
      <c r="AW169" s="1365">
        <f t="shared" si="68"/>
        <v>0</v>
      </c>
      <c r="AX169" s="1365"/>
      <c r="AY169" s="1367">
        <f t="shared" si="76"/>
        <v>0</v>
      </c>
      <c r="AZ169" s="1372"/>
      <c r="BA169" s="1373">
        <f t="shared" si="71"/>
        <v>0</v>
      </c>
      <c r="BC169" s="1361" t="str">
        <f t="shared" si="60"/>
        <v/>
      </c>
      <c r="BD169" s="1361" t="str">
        <f t="shared" si="60"/>
        <v/>
      </c>
      <c r="BE169" s="1361" t="str">
        <f t="shared" si="60"/>
        <v/>
      </c>
      <c r="BF169" s="1361" t="str">
        <f t="shared" si="60"/>
        <v/>
      </c>
      <c r="BG169" s="1361" t="str">
        <f t="shared" si="70"/>
        <v>W/C</v>
      </c>
      <c r="BH169" s="1361" t="str">
        <f t="shared" si="70"/>
        <v>NO</v>
      </c>
      <c r="BI169" s="1361" t="str">
        <f t="shared" si="72"/>
        <v>W/C</v>
      </c>
      <c r="BK169" s="1361" t="b">
        <f t="shared" si="59"/>
        <v>1</v>
      </c>
      <c r="BL169" s="1361" t="b">
        <f t="shared" si="59"/>
        <v>1</v>
      </c>
      <c r="BM169" s="1361" t="b">
        <f t="shared" si="59"/>
        <v>1</v>
      </c>
      <c r="BN169" s="1361" t="b">
        <f t="shared" si="59"/>
        <v>1</v>
      </c>
      <c r="BO169" s="1361" t="b">
        <f t="shared" si="59"/>
        <v>1</v>
      </c>
      <c r="BP169" s="1361" t="b">
        <f t="shared" si="59"/>
        <v>1</v>
      </c>
      <c r="BQ169" s="1361" t="b">
        <f t="shared" si="59"/>
        <v>1</v>
      </c>
      <c r="BS169" s="1375"/>
    </row>
    <row r="170" spans="1:71" s="1374" customFormat="1" ht="12" customHeight="1">
      <c r="A170" s="1412">
        <v>14300241</v>
      </c>
      <c r="B170" s="1413" t="str">
        <f t="shared" si="69"/>
        <v>14300241</v>
      </c>
      <c r="C170" s="1359" t="s">
        <v>1179</v>
      </c>
      <c r="D170" s="1360" t="str">
        <f t="shared" si="62"/>
        <v>Non-Op</v>
      </c>
      <c r="E170" s="1360"/>
      <c r="F170" s="1359"/>
      <c r="G170" s="1360"/>
      <c r="H170" s="1361" t="str">
        <f t="shared" si="63"/>
        <v/>
      </c>
      <c r="I170" s="1361" t="str">
        <f t="shared" si="63"/>
        <v/>
      </c>
      <c r="J170" s="1361" t="str">
        <f t="shared" si="63"/>
        <v/>
      </c>
      <c r="K170" s="1361" t="str">
        <f t="shared" si="63"/>
        <v>Non-Op</v>
      </c>
      <c r="L170" s="1361" t="str">
        <f t="shared" si="56"/>
        <v>NO</v>
      </c>
      <c r="M170" s="1361" t="str">
        <f t="shared" si="56"/>
        <v>NO</v>
      </c>
      <c r="N170" s="1361" t="str">
        <f t="shared" si="66"/>
        <v/>
      </c>
      <c r="O170" s="1362"/>
      <c r="P170" s="1363">
        <v>603676.65</v>
      </c>
      <c r="Q170" s="1363">
        <v>674926.65</v>
      </c>
      <c r="R170" s="1363">
        <v>682426.65</v>
      </c>
      <c r="S170" s="1363">
        <v>682426.65</v>
      </c>
      <c r="T170" s="1363">
        <v>674926.65</v>
      </c>
      <c r="U170" s="1363">
        <v>674926.65</v>
      </c>
      <c r="V170" s="1363">
        <v>674926.65</v>
      </c>
      <c r="W170" s="1363">
        <v>596926.65</v>
      </c>
      <c r="X170" s="1363">
        <v>596926.65</v>
      </c>
      <c r="Y170" s="1363">
        <v>596926.65</v>
      </c>
      <c r="Z170" s="1363">
        <v>674926.65</v>
      </c>
      <c r="AA170" s="1363">
        <v>674926.65</v>
      </c>
      <c r="AB170" s="1363">
        <v>674926.65</v>
      </c>
      <c r="AC170" s="1363"/>
      <c r="AD170" s="1363"/>
      <c r="AE170" s="1363">
        <f t="shared" si="64"/>
        <v>653707.90000000014</v>
      </c>
      <c r="AF170" s="1376"/>
      <c r="AG170" s="1377"/>
      <c r="AH170" s="1365"/>
      <c r="AI170" s="1365"/>
      <c r="AJ170" s="1365"/>
      <c r="AK170" s="1366">
        <f>AE170</f>
        <v>653707.90000000014</v>
      </c>
      <c r="AL170" s="1365">
        <f t="shared" si="73"/>
        <v>653707.90000000014</v>
      </c>
      <c r="AM170" s="1367"/>
      <c r="AN170" s="1365"/>
      <c r="AO170" s="1368">
        <f t="shared" si="74"/>
        <v>0</v>
      </c>
      <c r="AP170" s="1369"/>
      <c r="AQ170" s="1370">
        <f t="shared" si="65"/>
        <v>674926.65</v>
      </c>
      <c r="AR170" s="1365"/>
      <c r="AS170" s="1365"/>
      <c r="AT170" s="1365"/>
      <c r="AU170" s="1365">
        <f>AQ170</f>
        <v>674926.65</v>
      </c>
      <c r="AV170" s="1371">
        <f t="shared" si="75"/>
        <v>674926.65</v>
      </c>
      <c r="AW170" s="1365"/>
      <c r="AX170" s="1365"/>
      <c r="AY170" s="1367">
        <f t="shared" si="76"/>
        <v>0</v>
      </c>
      <c r="AZ170" s="1372" t="s">
        <v>1001</v>
      </c>
      <c r="BA170" s="1373">
        <f t="shared" si="71"/>
        <v>0</v>
      </c>
      <c r="BC170" s="1361" t="str">
        <f t="shared" si="60"/>
        <v/>
      </c>
      <c r="BD170" s="1361" t="str">
        <f t="shared" si="60"/>
        <v/>
      </c>
      <c r="BE170" s="1361" t="str">
        <f t="shared" si="60"/>
        <v/>
      </c>
      <c r="BF170" s="1361" t="str">
        <f t="shared" si="60"/>
        <v>Non-Op</v>
      </c>
      <c r="BG170" s="1361" t="str">
        <f t="shared" si="70"/>
        <v>NO</v>
      </c>
      <c r="BH170" s="1361" t="str">
        <f t="shared" si="70"/>
        <v>NO</v>
      </c>
      <c r="BI170" s="1361" t="str">
        <f t="shared" si="72"/>
        <v/>
      </c>
      <c r="BK170" s="1361" t="b">
        <f t="shared" si="59"/>
        <v>1</v>
      </c>
      <c r="BL170" s="1361" t="b">
        <f t="shared" si="59"/>
        <v>1</v>
      </c>
      <c r="BM170" s="1361" t="b">
        <f t="shared" si="59"/>
        <v>1</v>
      </c>
      <c r="BN170" s="1361" t="b">
        <f t="shared" si="59"/>
        <v>1</v>
      </c>
      <c r="BO170" s="1361" t="b">
        <f t="shared" si="59"/>
        <v>1</v>
      </c>
      <c r="BP170" s="1361" t="b">
        <f t="shared" si="59"/>
        <v>1</v>
      </c>
      <c r="BQ170" s="1361" t="b">
        <f t="shared" si="59"/>
        <v>1</v>
      </c>
      <c r="BS170" s="1375"/>
    </row>
    <row r="171" spans="1:71" s="1374" customFormat="1" ht="12" customHeight="1">
      <c r="A171" s="1412">
        <v>14300253</v>
      </c>
      <c r="B171" s="1413" t="str">
        <f t="shared" si="69"/>
        <v>14300253</v>
      </c>
      <c r="C171" s="1359" t="s">
        <v>1180</v>
      </c>
      <c r="D171" s="1360" t="str">
        <f t="shared" si="62"/>
        <v>W/C</v>
      </c>
      <c r="E171" s="1360"/>
      <c r="F171" s="1359"/>
      <c r="G171" s="1360"/>
      <c r="H171" s="1361" t="str">
        <f t="shared" si="63"/>
        <v/>
      </c>
      <c r="I171" s="1361" t="str">
        <f t="shared" si="63"/>
        <v/>
      </c>
      <c r="J171" s="1361" t="str">
        <f t="shared" si="63"/>
        <v/>
      </c>
      <c r="K171" s="1361" t="str">
        <f t="shared" si="63"/>
        <v/>
      </c>
      <c r="L171" s="1361" t="str">
        <f t="shared" si="56"/>
        <v>W/C</v>
      </c>
      <c r="M171" s="1361" t="str">
        <f t="shared" si="56"/>
        <v>NO</v>
      </c>
      <c r="N171" s="1361" t="str">
        <f t="shared" si="66"/>
        <v>W/C</v>
      </c>
      <c r="O171" s="1411"/>
      <c r="P171" s="1363">
        <v>0</v>
      </c>
      <c r="Q171" s="1363">
        <v>0</v>
      </c>
      <c r="R171" s="1363">
        <v>0</v>
      </c>
      <c r="S171" s="1363">
        <v>0</v>
      </c>
      <c r="T171" s="1363">
        <v>0</v>
      </c>
      <c r="U171" s="1363">
        <v>0</v>
      </c>
      <c r="V171" s="1363">
        <v>112409.08</v>
      </c>
      <c r="W171" s="1363">
        <v>-106909.08</v>
      </c>
      <c r="X171" s="1363">
        <v>0</v>
      </c>
      <c r="Y171" s="1363">
        <v>-2848330.21</v>
      </c>
      <c r="Z171" s="1363">
        <v>0</v>
      </c>
      <c r="AA171" s="1363">
        <v>0</v>
      </c>
      <c r="AB171" s="1363">
        <v>13526937.51</v>
      </c>
      <c r="AC171" s="1363"/>
      <c r="AD171" s="1363"/>
      <c r="AE171" s="1363">
        <f t="shared" si="64"/>
        <v>326719.87874999997</v>
      </c>
      <c r="AF171" s="1376"/>
      <c r="AG171" s="1377"/>
      <c r="AH171" s="1365"/>
      <c r="AI171" s="1365"/>
      <c r="AJ171" s="1365"/>
      <c r="AK171" s="1366"/>
      <c r="AL171" s="1365">
        <f t="shared" si="73"/>
        <v>0</v>
      </c>
      <c r="AM171" s="1367">
        <f>AE171</f>
        <v>326719.87874999997</v>
      </c>
      <c r="AN171" s="1365"/>
      <c r="AO171" s="1368">
        <f t="shared" si="74"/>
        <v>326719.87874999997</v>
      </c>
      <c r="AP171" s="1369"/>
      <c r="AQ171" s="1370">
        <f t="shared" si="65"/>
        <v>13526937.51</v>
      </c>
      <c r="AR171" s="1365"/>
      <c r="AS171" s="1365"/>
      <c r="AT171" s="1365"/>
      <c r="AU171" s="1365"/>
      <c r="AV171" s="1371">
        <f t="shared" si="75"/>
        <v>0</v>
      </c>
      <c r="AW171" s="1365">
        <f t="shared" si="68"/>
        <v>13526937.51</v>
      </c>
      <c r="AX171" s="1365"/>
      <c r="AY171" s="1367">
        <f t="shared" si="76"/>
        <v>13526937.51</v>
      </c>
      <c r="AZ171" s="1372"/>
      <c r="BA171" s="1373">
        <f t="shared" si="71"/>
        <v>0</v>
      </c>
      <c r="BC171" s="1361" t="str">
        <f t="shared" si="60"/>
        <v/>
      </c>
      <c r="BD171" s="1361" t="str">
        <f t="shared" si="60"/>
        <v/>
      </c>
      <c r="BE171" s="1361" t="str">
        <f t="shared" si="60"/>
        <v/>
      </c>
      <c r="BF171" s="1361" t="str">
        <f t="shared" si="60"/>
        <v/>
      </c>
      <c r="BG171" s="1361" t="str">
        <f t="shared" si="70"/>
        <v>W/C</v>
      </c>
      <c r="BH171" s="1361" t="str">
        <f t="shared" si="70"/>
        <v>NO</v>
      </c>
      <c r="BI171" s="1361" t="str">
        <f t="shared" si="72"/>
        <v>W/C</v>
      </c>
      <c r="BK171" s="1361" t="b">
        <f t="shared" si="59"/>
        <v>1</v>
      </c>
      <c r="BL171" s="1361" t="b">
        <f t="shared" si="59"/>
        <v>1</v>
      </c>
      <c r="BM171" s="1361" t="b">
        <f t="shared" si="59"/>
        <v>1</v>
      </c>
      <c r="BN171" s="1361" t="b">
        <f t="shared" si="59"/>
        <v>1</v>
      </c>
      <c r="BO171" s="1361" t="b">
        <f t="shared" si="59"/>
        <v>1</v>
      </c>
      <c r="BP171" s="1361" t="b">
        <f t="shared" si="59"/>
        <v>1</v>
      </c>
      <c r="BQ171" s="1361" t="b">
        <f t="shared" si="59"/>
        <v>1</v>
      </c>
      <c r="BS171" s="1375"/>
    </row>
    <row r="172" spans="1:71" s="1374" customFormat="1" ht="12" customHeight="1">
      <c r="A172" s="1412">
        <v>14300261</v>
      </c>
      <c r="B172" s="1413" t="str">
        <f t="shared" si="69"/>
        <v>14300261</v>
      </c>
      <c r="C172" s="1359" t="s">
        <v>1181</v>
      </c>
      <c r="D172" s="1360" t="str">
        <f t="shared" si="62"/>
        <v>Non-Op</v>
      </c>
      <c r="E172" s="1360"/>
      <c r="F172" s="1359"/>
      <c r="G172" s="1360"/>
      <c r="H172" s="1361" t="str">
        <f t="shared" si="63"/>
        <v/>
      </c>
      <c r="I172" s="1361" t="str">
        <f t="shared" si="63"/>
        <v/>
      </c>
      <c r="J172" s="1361" t="str">
        <f t="shared" si="63"/>
        <v/>
      </c>
      <c r="K172" s="1361" t="str">
        <f t="shared" si="63"/>
        <v>Non-Op</v>
      </c>
      <c r="L172" s="1361" t="str">
        <f t="shared" si="56"/>
        <v>NO</v>
      </c>
      <c r="M172" s="1361" t="str">
        <f t="shared" si="56"/>
        <v>NO</v>
      </c>
      <c r="N172" s="1361" t="str">
        <f t="shared" si="66"/>
        <v/>
      </c>
      <c r="O172" s="1362"/>
      <c r="P172" s="1363">
        <v>3801793.5</v>
      </c>
      <c r="Q172" s="1363">
        <v>3788565.5</v>
      </c>
      <c r="R172" s="1363">
        <v>3775273.5</v>
      </c>
      <c r="S172" s="1363">
        <v>3761672.5</v>
      </c>
      <c r="T172" s="1363">
        <v>3748322.5</v>
      </c>
      <c r="U172" s="1363">
        <v>3733779.5</v>
      </c>
      <c r="V172" s="1363">
        <v>3719414.5</v>
      </c>
      <c r="W172" s="1363">
        <v>3705050.5</v>
      </c>
      <c r="X172" s="1363">
        <v>3690142.5</v>
      </c>
      <c r="Y172" s="1363">
        <v>3675646.5</v>
      </c>
      <c r="Z172" s="1363">
        <v>3660913.5</v>
      </c>
      <c r="AA172" s="1363">
        <v>3646350.5</v>
      </c>
      <c r="AB172" s="1363">
        <v>3631489.5</v>
      </c>
      <c r="AC172" s="1363"/>
      <c r="AD172" s="1363"/>
      <c r="AE172" s="1363">
        <f t="shared" si="64"/>
        <v>3718481.0833333335</v>
      </c>
      <c r="AF172" s="1476"/>
      <c r="AG172" s="1477"/>
      <c r="AH172" s="1365"/>
      <c r="AI172" s="1365"/>
      <c r="AJ172" s="1365"/>
      <c r="AK172" s="1366">
        <f>AE172</f>
        <v>3718481.0833333335</v>
      </c>
      <c r="AL172" s="1365">
        <f t="shared" si="73"/>
        <v>3718481.0833333335</v>
      </c>
      <c r="AM172" s="1367"/>
      <c r="AN172" s="1365"/>
      <c r="AO172" s="1368">
        <f t="shared" si="74"/>
        <v>0</v>
      </c>
      <c r="AP172" s="1369"/>
      <c r="AQ172" s="1370">
        <f t="shared" si="65"/>
        <v>3631489.5</v>
      </c>
      <c r="AR172" s="1365"/>
      <c r="AS172" s="1365"/>
      <c r="AT172" s="1365"/>
      <c r="AU172" s="1365">
        <f>AQ172</f>
        <v>3631489.5</v>
      </c>
      <c r="AV172" s="1371">
        <f t="shared" si="75"/>
        <v>3631489.5</v>
      </c>
      <c r="AW172" s="1365"/>
      <c r="AX172" s="1365"/>
      <c r="AY172" s="1367">
        <f t="shared" si="76"/>
        <v>0</v>
      </c>
      <c r="AZ172" s="1372" t="s">
        <v>1182</v>
      </c>
      <c r="BA172" s="1373">
        <f t="shared" si="71"/>
        <v>0</v>
      </c>
      <c r="BC172" s="1361" t="str">
        <f t="shared" si="60"/>
        <v/>
      </c>
      <c r="BD172" s="1361" t="str">
        <f t="shared" si="60"/>
        <v/>
      </c>
      <c r="BE172" s="1361" t="str">
        <f t="shared" si="60"/>
        <v/>
      </c>
      <c r="BF172" s="1361" t="str">
        <f t="shared" si="60"/>
        <v>Non-Op</v>
      </c>
      <c r="BG172" s="1361" t="str">
        <f t="shared" si="70"/>
        <v>NO</v>
      </c>
      <c r="BH172" s="1361" t="str">
        <f t="shared" si="70"/>
        <v>NO</v>
      </c>
      <c r="BI172" s="1361" t="str">
        <f t="shared" si="72"/>
        <v/>
      </c>
      <c r="BK172" s="1361" t="b">
        <f t="shared" si="59"/>
        <v>1</v>
      </c>
      <c r="BL172" s="1361" t="b">
        <f t="shared" si="59"/>
        <v>1</v>
      </c>
      <c r="BM172" s="1361" t="b">
        <f t="shared" si="59"/>
        <v>1</v>
      </c>
      <c r="BN172" s="1361" t="b">
        <f t="shared" si="59"/>
        <v>1</v>
      </c>
      <c r="BO172" s="1361" t="b">
        <f t="shared" si="59"/>
        <v>1</v>
      </c>
      <c r="BP172" s="1361" t="b">
        <f t="shared" si="59"/>
        <v>1</v>
      </c>
      <c r="BQ172" s="1361" t="b">
        <f t="shared" si="59"/>
        <v>1</v>
      </c>
      <c r="BS172" s="1375"/>
    </row>
    <row r="173" spans="1:71" s="1374" customFormat="1" ht="12" customHeight="1">
      <c r="A173" s="1412">
        <v>14300323</v>
      </c>
      <c r="B173" s="1413" t="str">
        <f t="shared" si="69"/>
        <v>14300323</v>
      </c>
      <c r="C173" s="1359" t="s">
        <v>1183</v>
      </c>
      <c r="D173" s="1360" t="str">
        <f t="shared" si="62"/>
        <v>W/C</v>
      </c>
      <c r="E173" s="1360"/>
      <c r="F173" s="1359"/>
      <c r="G173" s="1360"/>
      <c r="H173" s="1361" t="str">
        <f t="shared" si="63"/>
        <v/>
      </c>
      <c r="I173" s="1361" t="str">
        <f t="shared" si="63"/>
        <v/>
      </c>
      <c r="J173" s="1361" t="str">
        <f t="shared" si="63"/>
        <v/>
      </c>
      <c r="K173" s="1361" t="str">
        <f t="shared" si="63"/>
        <v/>
      </c>
      <c r="L173" s="1361" t="str">
        <f t="shared" si="56"/>
        <v>W/C</v>
      </c>
      <c r="M173" s="1361" t="str">
        <f t="shared" si="56"/>
        <v>NO</v>
      </c>
      <c r="N173" s="1361" t="str">
        <f t="shared" si="66"/>
        <v>W/C</v>
      </c>
      <c r="O173" s="1362"/>
      <c r="P173" s="1363">
        <v>0</v>
      </c>
      <c r="Q173" s="1363">
        <v>0</v>
      </c>
      <c r="R173" s="1363">
        <v>544.61</v>
      </c>
      <c r="S173" s="1363">
        <v>2008.58</v>
      </c>
      <c r="T173" s="1363">
        <v>274.77</v>
      </c>
      <c r="U173" s="1363">
        <v>0</v>
      </c>
      <c r="V173" s="1363">
        <v>-1380.18</v>
      </c>
      <c r="W173" s="1363">
        <v>8830.2099999999991</v>
      </c>
      <c r="X173" s="1363">
        <v>9483.2099999999991</v>
      </c>
      <c r="Y173" s="1363">
        <v>6302.74</v>
      </c>
      <c r="Z173" s="1363">
        <v>14851.55</v>
      </c>
      <c r="AA173" s="1363">
        <v>7257.92</v>
      </c>
      <c r="AB173" s="1363">
        <v>2891.7</v>
      </c>
      <c r="AC173" s="1363"/>
      <c r="AD173" s="1363"/>
      <c r="AE173" s="1363">
        <f t="shared" si="64"/>
        <v>4134.9383333333326</v>
      </c>
      <c r="AF173" s="1376"/>
      <c r="AG173" s="1377"/>
      <c r="AH173" s="1365"/>
      <c r="AI173" s="1365"/>
      <c r="AJ173" s="1365"/>
      <c r="AK173" s="1366"/>
      <c r="AL173" s="1365">
        <f t="shared" si="73"/>
        <v>0</v>
      </c>
      <c r="AM173" s="1367">
        <f t="shared" ref="AM173:AM188" si="77">AE173</f>
        <v>4134.9383333333326</v>
      </c>
      <c r="AN173" s="1365"/>
      <c r="AO173" s="1368">
        <f t="shared" si="74"/>
        <v>4134.9383333333326</v>
      </c>
      <c r="AP173" s="1369"/>
      <c r="AQ173" s="1370">
        <f t="shared" si="65"/>
        <v>2891.7</v>
      </c>
      <c r="AR173" s="1365"/>
      <c r="AS173" s="1365"/>
      <c r="AT173" s="1365"/>
      <c r="AU173" s="1365"/>
      <c r="AV173" s="1371">
        <f t="shared" si="75"/>
        <v>0</v>
      </c>
      <c r="AW173" s="1365">
        <f>AQ173</f>
        <v>2891.7</v>
      </c>
      <c r="AX173" s="1365"/>
      <c r="AY173" s="1367">
        <f t="shared" si="76"/>
        <v>2891.7</v>
      </c>
      <c r="AZ173" s="1372"/>
      <c r="BA173" s="1373">
        <f t="shared" si="71"/>
        <v>0</v>
      </c>
      <c r="BC173" s="1361" t="str">
        <f t="shared" si="60"/>
        <v/>
      </c>
      <c r="BD173" s="1361" t="str">
        <f t="shared" si="60"/>
        <v/>
      </c>
      <c r="BE173" s="1361" t="str">
        <f t="shared" si="60"/>
        <v/>
      </c>
      <c r="BF173" s="1361" t="str">
        <f t="shared" si="60"/>
        <v/>
      </c>
      <c r="BG173" s="1361" t="str">
        <f t="shared" si="70"/>
        <v>W/C</v>
      </c>
      <c r="BH173" s="1361" t="str">
        <f t="shared" si="70"/>
        <v>NO</v>
      </c>
      <c r="BI173" s="1361" t="str">
        <f t="shared" si="72"/>
        <v>W/C</v>
      </c>
      <c r="BK173" s="1361" t="b">
        <f t="shared" si="59"/>
        <v>1</v>
      </c>
      <c r="BL173" s="1361" t="b">
        <f t="shared" si="59"/>
        <v>1</v>
      </c>
      <c r="BM173" s="1361" t="b">
        <f t="shared" si="59"/>
        <v>1</v>
      </c>
      <c r="BN173" s="1361" t="b">
        <f t="shared" si="59"/>
        <v>1</v>
      </c>
      <c r="BO173" s="1361" t="b">
        <f t="shared" si="59"/>
        <v>1</v>
      </c>
      <c r="BP173" s="1361" t="b">
        <f t="shared" si="59"/>
        <v>1</v>
      </c>
      <c r="BQ173" s="1361" t="b">
        <f t="shared" si="59"/>
        <v>1</v>
      </c>
      <c r="BS173" s="1375"/>
    </row>
    <row r="174" spans="1:71" s="1374" customFormat="1" ht="12" customHeight="1">
      <c r="A174" s="1412">
        <v>14300333</v>
      </c>
      <c r="B174" s="1413" t="str">
        <f t="shared" si="69"/>
        <v>14300333</v>
      </c>
      <c r="C174" s="1359" t="s">
        <v>1184</v>
      </c>
      <c r="D174" s="1360" t="str">
        <f t="shared" si="62"/>
        <v>W/C</v>
      </c>
      <c r="E174" s="1360"/>
      <c r="F174" s="1359"/>
      <c r="G174" s="1360"/>
      <c r="H174" s="1361" t="str">
        <f t="shared" si="63"/>
        <v/>
      </c>
      <c r="I174" s="1361" t="str">
        <f t="shared" si="63"/>
        <v/>
      </c>
      <c r="J174" s="1361" t="str">
        <f t="shared" si="63"/>
        <v/>
      </c>
      <c r="K174" s="1361" t="str">
        <f t="shared" si="63"/>
        <v/>
      </c>
      <c r="L174" s="1361" t="str">
        <f t="shared" si="56"/>
        <v>W/C</v>
      </c>
      <c r="M174" s="1361" t="str">
        <f t="shared" si="56"/>
        <v>NO</v>
      </c>
      <c r="N174" s="1361" t="str">
        <f t="shared" si="66"/>
        <v>W/C</v>
      </c>
      <c r="O174" s="1362"/>
      <c r="P174" s="1363">
        <v>23695.18</v>
      </c>
      <c r="Q174" s="1363">
        <v>23695.18</v>
      </c>
      <c r="R174" s="1363">
        <v>23695.18</v>
      </c>
      <c r="S174" s="1363">
        <v>23695.18</v>
      </c>
      <c r="T174" s="1363">
        <v>23695.18</v>
      </c>
      <c r="U174" s="1363">
        <v>22337.34</v>
      </c>
      <c r="V174" s="1363">
        <v>20362.62</v>
      </c>
      <c r="W174" s="1363">
        <v>20362.62</v>
      </c>
      <c r="X174" s="1363">
        <v>20362.62</v>
      </c>
      <c r="Y174" s="1363">
        <v>20362.62</v>
      </c>
      <c r="Z174" s="1363">
        <v>20362.62</v>
      </c>
      <c r="AA174" s="1363">
        <v>20362.62</v>
      </c>
      <c r="AB174" s="1363">
        <v>20362.62</v>
      </c>
      <c r="AC174" s="1363"/>
      <c r="AD174" s="1363"/>
      <c r="AE174" s="1363">
        <f t="shared" si="64"/>
        <v>21776.889999999996</v>
      </c>
      <c r="AF174" s="1376"/>
      <c r="AG174" s="1377"/>
      <c r="AH174" s="1365"/>
      <c r="AI174" s="1365"/>
      <c r="AJ174" s="1365"/>
      <c r="AK174" s="1366"/>
      <c r="AL174" s="1365">
        <f t="shared" si="73"/>
        <v>0</v>
      </c>
      <c r="AM174" s="1367">
        <f t="shared" si="77"/>
        <v>21776.889999999996</v>
      </c>
      <c r="AN174" s="1365"/>
      <c r="AO174" s="1368">
        <f t="shared" si="74"/>
        <v>21776.889999999996</v>
      </c>
      <c r="AP174" s="1369"/>
      <c r="AQ174" s="1370">
        <f t="shared" si="65"/>
        <v>20362.62</v>
      </c>
      <c r="AR174" s="1365"/>
      <c r="AS174" s="1365"/>
      <c r="AT174" s="1365"/>
      <c r="AU174" s="1365"/>
      <c r="AV174" s="1371">
        <f t="shared" si="75"/>
        <v>0</v>
      </c>
      <c r="AW174" s="1365">
        <f t="shared" ref="AW174:AW188" si="78">AQ174</f>
        <v>20362.62</v>
      </c>
      <c r="AX174" s="1365"/>
      <c r="AY174" s="1367">
        <f t="shared" si="76"/>
        <v>20362.62</v>
      </c>
      <c r="AZ174" s="1372"/>
      <c r="BA174" s="1373">
        <f t="shared" si="71"/>
        <v>0</v>
      </c>
      <c r="BC174" s="1361" t="str">
        <f t="shared" si="60"/>
        <v/>
      </c>
      <c r="BD174" s="1361" t="str">
        <f t="shared" si="60"/>
        <v/>
      </c>
      <c r="BE174" s="1361" t="str">
        <f t="shared" si="60"/>
        <v/>
      </c>
      <c r="BF174" s="1361" t="str">
        <f t="shared" si="60"/>
        <v/>
      </c>
      <c r="BG174" s="1361" t="str">
        <f t="shared" si="70"/>
        <v>W/C</v>
      </c>
      <c r="BH174" s="1361" t="str">
        <f t="shared" si="70"/>
        <v>NO</v>
      </c>
      <c r="BI174" s="1361" t="str">
        <f t="shared" si="72"/>
        <v>W/C</v>
      </c>
      <c r="BK174" s="1361" t="b">
        <f t="shared" si="59"/>
        <v>1</v>
      </c>
      <c r="BL174" s="1361" t="b">
        <f t="shared" si="59"/>
        <v>1</v>
      </c>
      <c r="BM174" s="1361" t="b">
        <f t="shared" si="59"/>
        <v>1</v>
      </c>
      <c r="BN174" s="1361" t="b">
        <f t="shared" si="59"/>
        <v>1</v>
      </c>
      <c r="BO174" s="1361" t="b">
        <f t="shared" si="59"/>
        <v>1</v>
      </c>
      <c r="BP174" s="1361" t="b">
        <f t="shared" si="59"/>
        <v>1</v>
      </c>
      <c r="BQ174" s="1361" t="b">
        <f t="shared" si="59"/>
        <v>1</v>
      </c>
      <c r="BS174" s="1375"/>
    </row>
    <row r="175" spans="1:71" s="1374" customFormat="1" ht="12" customHeight="1">
      <c r="A175" s="1412">
        <v>14300341</v>
      </c>
      <c r="B175" s="1413" t="str">
        <f t="shared" si="69"/>
        <v>14300341</v>
      </c>
      <c r="C175" s="1359" t="s">
        <v>1185</v>
      </c>
      <c r="D175" s="1360" t="str">
        <f t="shared" si="62"/>
        <v>W/C</v>
      </c>
      <c r="E175" s="1360"/>
      <c r="F175" s="1359"/>
      <c r="G175" s="1360"/>
      <c r="H175" s="1361" t="str">
        <f t="shared" si="63"/>
        <v/>
      </c>
      <c r="I175" s="1361" t="str">
        <f t="shared" si="63"/>
        <v/>
      </c>
      <c r="J175" s="1361" t="str">
        <f t="shared" si="63"/>
        <v/>
      </c>
      <c r="K175" s="1361" t="str">
        <f t="shared" si="63"/>
        <v/>
      </c>
      <c r="L175" s="1361" t="str">
        <f t="shared" si="56"/>
        <v>W/C</v>
      </c>
      <c r="M175" s="1361" t="str">
        <f t="shared" si="56"/>
        <v>NO</v>
      </c>
      <c r="N175" s="1361" t="str">
        <f t="shared" si="66"/>
        <v>W/C</v>
      </c>
      <c r="O175" s="1362"/>
      <c r="P175" s="1363">
        <v>236142.57</v>
      </c>
      <c r="Q175" s="1363">
        <v>373031.73</v>
      </c>
      <c r="R175" s="1363">
        <v>395896.93</v>
      </c>
      <c r="S175" s="1363">
        <v>444363.58</v>
      </c>
      <c r="T175" s="1363">
        <v>759695.67</v>
      </c>
      <c r="U175" s="1363">
        <v>1577538.31</v>
      </c>
      <c r="V175" s="1363">
        <v>1426032.01</v>
      </c>
      <c r="W175" s="1363">
        <v>824059.34</v>
      </c>
      <c r="X175" s="1363">
        <v>878969.64</v>
      </c>
      <c r="Y175" s="1363">
        <v>250014.54</v>
      </c>
      <c r="Z175" s="1363">
        <v>236055.48</v>
      </c>
      <c r="AA175" s="1363">
        <v>624877.59</v>
      </c>
      <c r="AB175" s="1363">
        <v>363337.02</v>
      </c>
      <c r="AC175" s="1363"/>
      <c r="AD175" s="1363"/>
      <c r="AE175" s="1363">
        <f t="shared" si="64"/>
        <v>674189.55125000002</v>
      </c>
      <c r="AF175" s="1376"/>
      <c r="AG175" s="1377"/>
      <c r="AH175" s="1365"/>
      <c r="AI175" s="1365"/>
      <c r="AJ175" s="1365"/>
      <c r="AK175" s="1366"/>
      <c r="AL175" s="1365">
        <f t="shared" si="73"/>
        <v>0</v>
      </c>
      <c r="AM175" s="1367">
        <f t="shared" si="77"/>
        <v>674189.55125000002</v>
      </c>
      <c r="AN175" s="1365"/>
      <c r="AO175" s="1368">
        <f t="shared" si="74"/>
        <v>674189.55125000002</v>
      </c>
      <c r="AP175" s="1369"/>
      <c r="AQ175" s="1370">
        <f t="shared" si="65"/>
        <v>363337.02</v>
      </c>
      <c r="AR175" s="1365"/>
      <c r="AS175" s="1365"/>
      <c r="AT175" s="1365"/>
      <c r="AU175" s="1365"/>
      <c r="AV175" s="1371">
        <f t="shared" si="75"/>
        <v>0</v>
      </c>
      <c r="AW175" s="1365">
        <f t="shared" si="78"/>
        <v>363337.02</v>
      </c>
      <c r="AX175" s="1365"/>
      <c r="AY175" s="1367">
        <f t="shared" si="76"/>
        <v>363337.02</v>
      </c>
      <c r="AZ175" s="1372"/>
      <c r="BA175" s="1373">
        <f t="shared" si="71"/>
        <v>0</v>
      </c>
      <c r="BC175" s="1361" t="str">
        <f t="shared" ref="BC175:BF197" si="79">IF(VALUE(AR175),BC$7,IF(ISBLANK(AR175),"",BC$7))</f>
        <v/>
      </c>
      <c r="BD175" s="1361" t="str">
        <f t="shared" si="79"/>
        <v/>
      </c>
      <c r="BE175" s="1361" t="str">
        <f t="shared" si="79"/>
        <v/>
      </c>
      <c r="BF175" s="1361" t="str">
        <f t="shared" si="79"/>
        <v/>
      </c>
      <c r="BG175" s="1361" t="str">
        <f t="shared" si="70"/>
        <v>W/C</v>
      </c>
      <c r="BH175" s="1361" t="str">
        <f t="shared" si="70"/>
        <v>NO</v>
      </c>
      <c r="BI175" s="1361" t="str">
        <f t="shared" si="72"/>
        <v>W/C</v>
      </c>
      <c r="BK175" s="1361" t="b">
        <f t="shared" si="59"/>
        <v>1</v>
      </c>
      <c r="BL175" s="1361" t="b">
        <f t="shared" si="59"/>
        <v>1</v>
      </c>
      <c r="BM175" s="1361" t="b">
        <f t="shared" si="59"/>
        <v>1</v>
      </c>
      <c r="BN175" s="1361" t="b">
        <f t="shared" si="59"/>
        <v>1</v>
      </c>
      <c r="BO175" s="1361" t="b">
        <f t="shared" si="59"/>
        <v>1</v>
      </c>
      <c r="BP175" s="1361" t="b">
        <f t="shared" si="59"/>
        <v>1</v>
      </c>
      <c r="BQ175" s="1361" t="b">
        <f t="shared" si="59"/>
        <v>1</v>
      </c>
      <c r="BS175" s="1496"/>
    </row>
    <row r="176" spans="1:71" s="1374" customFormat="1" ht="12" customHeight="1">
      <c r="A176" s="1412">
        <v>14300703</v>
      </c>
      <c r="B176" s="1413" t="str">
        <f t="shared" si="69"/>
        <v>14300703</v>
      </c>
      <c r="C176" s="1359" t="s">
        <v>1186</v>
      </c>
      <c r="D176" s="1360" t="str">
        <f t="shared" si="62"/>
        <v>W/C</v>
      </c>
      <c r="E176" s="1360"/>
      <c r="F176" s="1359"/>
      <c r="G176" s="1360"/>
      <c r="H176" s="1361" t="str">
        <f t="shared" si="63"/>
        <v/>
      </c>
      <c r="I176" s="1361" t="str">
        <f t="shared" si="63"/>
        <v/>
      </c>
      <c r="J176" s="1361" t="str">
        <f t="shared" si="63"/>
        <v/>
      </c>
      <c r="K176" s="1361" t="str">
        <f t="shared" si="63"/>
        <v/>
      </c>
      <c r="L176" s="1361" t="str">
        <f t="shared" si="56"/>
        <v>W/C</v>
      </c>
      <c r="M176" s="1361" t="str">
        <f t="shared" si="56"/>
        <v>NO</v>
      </c>
      <c r="N176" s="1361" t="str">
        <f t="shared" si="66"/>
        <v>W/C</v>
      </c>
      <c r="O176" s="1362"/>
      <c r="P176" s="1363">
        <v>14359574.890000001</v>
      </c>
      <c r="Q176" s="1363">
        <v>15558281.92</v>
      </c>
      <c r="R176" s="1363">
        <v>11956817.449999999</v>
      </c>
      <c r="S176" s="1363">
        <v>12297157.5</v>
      </c>
      <c r="T176" s="1363">
        <v>12690214.199999999</v>
      </c>
      <c r="U176" s="1363">
        <v>12130493.359999999</v>
      </c>
      <c r="V176" s="1363">
        <v>15759286.880000001</v>
      </c>
      <c r="W176" s="1363">
        <v>15106107.75</v>
      </c>
      <c r="X176" s="1363">
        <v>18312076.800000001</v>
      </c>
      <c r="Y176" s="1363">
        <v>17438706.260000002</v>
      </c>
      <c r="Z176" s="1363">
        <v>10983051.460000001</v>
      </c>
      <c r="AA176" s="1363">
        <v>11546930.029999999</v>
      </c>
      <c r="AB176" s="1363">
        <v>13525020.33</v>
      </c>
      <c r="AC176" s="1363"/>
      <c r="AD176" s="1363"/>
      <c r="AE176" s="1363">
        <f t="shared" si="64"/>
        <v>13976785.101666665</v>
      </c>
      <c r="AF176" s="1376"/>
      <c r="AG176" s="1377"/>
      <c r="AH176" s="1365"/>
      <c r="AI176" s="1365"/>
      <c r="AJ176" s="1365"/>
      <c r="AK176" s="1366"/>
      <c r="AL176" s="1365">
        <f t="shared" si="73"/>
        <v>0</v>
      </c>
      <c r="AM176" s="1367">
        <f t="shared" si="77"/>
        <v>13976785.101666665</v>
      </c>
      <c r="AN176" s="1365"/>
      <c r="AO176" s="1368">
        <f t="shared" si="74"/>
        <v>13976785.101666665</v>
      </c>
      <c r="AP176" s="1369"/>
      <c r="AQ176" s="1370">
        <f t="shared" si="65"/>
        <v>13525020.33</v>
      </c>
      <c r="AR176" s="1365"/>
      <c r="AS176" s="1365"/>
      <c r="AT176" s="1365"/>
      <c r="AU176" s="1365"/>
      <c r="AV176" s="1371">
        <f t="shared" si="75"/>
        <v>0</v>
      </c>
      <c r="AW176" s="1365">
        <f t="shared" si="78"/>
        <v>13525020.33</v>
      </c>
      <c r="AX176" s="1365"/>
      <c r="AY176" s="1367">
        <f t="shared" si="76"/>
        <v>13525020.33</v>
      </c>
      <c r="AZ176" s="1372"/>
      <c r="BA176" s="1373">
        <f t="shared" si="71"/>
        <v>0</v>
      </c>
      <c r="BC176" s="1361" t="str">
        <f t="shared" si="79"/>
        <v/>
      </c>
      <c r="BD176" s="1361" t="str">
        <f t="shared" si="79"/>
        <v/>
      </c>
      <c r="BE176" s="1361" t="str">
        <f t="shared" si="79"/>
        <v/>
      </c>
      <c r="BF176" s="1361" t="str">
        <f t="shared" si="79"/>
        <v/>
      </c>
      <c r="BG176" s="1361" t="str">
        <f t="shared" si="70"/>
        <v>W/C</v>
      </c>
      <c r="BH176" s="1361" t="str">
        <f t="shared" si="70"/>
        <v>NO</v>
      </c>
      <c r="BI176" s="1361" t="str">
        <f t="shared" si="72"/>
        <v>W/C</v>
      </c>
      <c r="BK176" s="1361" t="b">
        <f t="shared" si="59"/>
        <v>1</v>
      </c>
      <c r="BL176" s="1361" t="b">
        <f t="shared" si="59"/>
        <v>1</v>
      </c>
      <c r="BM176" s="1361" t="b">
        <f t="shared" si="59"/>
        <v>1</v>
      </c>
      <c r="BN176" s="1361" t="b">
        <f t="shared" si="59"/>
        <v>1</v>
      </c>
      <c r="BO176" s="1361" t="b">
        <f t="shared" si="59"/>
        <v>1</v>
      </c>
      <c r="BP176" s="1361" t="b">
        <f t="shared" si="59"/>
        <v>1</v>
      </c>
      <c r="BQ176" s="1361" t="b">
        <f t="shared" si="59"/>
        <v>1</v>
      </c>
      <c r="BS176" s="1496"/>
    </row>
    <row r="177" spans="1:71" s="1374" customFormat="1" ht="12" customHeight="1">
      <c r="A177" s="1414">
        <v>14300711</v>
      </c>
      <c r="B177" s="1415" t="str">
        <f t="shared" si="69"/>
        <v>14300711</v>
      </c>
      <c r="C177" s="1416" t="s">
        <v>1187</v>
      </c>
      <c r="D177" s="1417" t="str">
        <f t="shared" si="62"/>
        <v>W/C</v>
      </c>
      <c r="E177" s="1417"/>
      <c r="F177" s="1434">
        <v>43070</v>
      </c>
      <c r="G177" s="1417"/>
      <c r="H177" s="1419" t="str">
        <f t="shared" si="63"/>
        <v/>
      </c>
      <c r="I177" s="1419" t="str">
        <f t="shared" si="63"/>
        <v/>
      </c>
      <c r="J177" s="1419" t="str">
        <f t="shared" si="63"/>
        <v/>
      </c>
      <c r="K177" s="1419" t="str">
        <f t="shared" si="63"/>
        <v/>
      </c>
      <c r="L177" s="1419" t="str">
        <f t="shared" si="56"/>
        <v>W/C</v>
      </c>
      <c r="M177" s="1419" t="str">
        <f t="shared" si="56"/>
        <v>NO</v>
      </c>
      <c r="N177" s="1419" t="str">
        <f t="shared" si="66"/>
        <v>W/C</v>
      </c>
      <c r="O177" s="1420"/>
      <c r="P177" s="1421">
        <v>265985.90999999997</v>
      </c>
      <c r="Q177" s="1421">
        <v>195377.91</v>
      </c>
      <c r="R177" s="1421">
        <v>124769.91</v>
      </c>
      <c r="S177" s="1421">
        <v>54161.91</v>
      </c>
      <c r="T177" s="1421">
        <v>-16446.09</v>
      </c>
      <c r="U177" s="1421">
        <v>4028.91</v>
      </c>
      <c r="V177" s="1421">
        <v>0</v>
      </c>
      <c r="W177" s="1421">
        <v>0</v>
      </c>
      <c r="X177" s="1421">
        <v>0</v>
      </c>
      <c r="Y177" s="1421">
        <v>0</v>
      </c>
      <c r="Z177" s="1421">
        <v>0</v>
      </c>
      <c r="AA177" s="1421">
        <v>0</v>
      </c>
      <c r="AB177" s="1421">
        <v>0</v>
      </c>
      <c r="AC177" s="1421"/>
      <c r="AD177" s="1421"/>
      <c r="AE177" s="1421">
        <f t="shared" si="64"/>
        <v>41240.458749999991</v>
      </c>
      <c r="AF177" s="1422"/>
      <c r="AG177" s="1423"/>
      <c r="AH177" s="1424"/>
      <c r="AI177" s="1424"/>
      <c r="AJ177" s="1424"/>
      <c r="AK177" s="1425"/>
      <c r="AL177" s="1424">
        <f t="shared" si="73"/>
        <v>0</v>
      </c>
      <c r="AM177" s="1426">
        <f t="shared" si="77"/>
        <v>41240.458749999991</v>
      </c>
      <c r="AN177" s="1424"/>
      <c r="AO177" s="1427">
        <f t="shared" si="74"/>
        <v>41240.458749999991</v>
      </c>
      <c r="AP177" s="1369"/>
      <c r="AQ177" s="1428">
        <f t="shared" si="65"/>
        <v>0</v>
      </c>
      <c r="AR177" s="1424"/>
      <c r="AS177" s="1424"/>
      <c r="AT177" s="1424"/>
      <c r="AU177" s="1424"/>
      <c r="AV177" s="1429">
        <f t="shared" si="75"/>
        <v>0</v>
      </c>
      <c r="AW177" s="1424">
        <f t="shared" si="78"/>
        <v>0</v>
      </c>
      <c r="AX177" s="1424"/>
      <c r="AY177" s="1426">
        <f t="shared" si="76"/>
        <v>0</v>
      </c>
      <c r="AZ177" s="1372"/>
      <c r="BA177" s="1373">
        <f t="shared" si="71"/>
        <v>0</v>
      </c>
      <c r="BC177" s="1419" t="str">
        <f t="shared" si="79"/>
        <v/>
      </c>
      <c r="BD177" s="1419" t="str">
        <f t="shared" si="79"/>
        <v/>
      </c>
      <c r="BE177" s="1419" t="str">
        <f t="shared" si="79"/>
        <v/>
      </c>
      <c r="BF177" s="1419" t="str">
        <f t="shared" si="79"/>
        <v/>
      </c>
      <c r="BG177" s="1419" t="str">
        <f t="shared" si="70"/>
        <v>W/C</v>
      </c>
      <c r="BH177" s="1419" t="str">
        <f t="shared" si="70"/>
        <v>NO</v>
      </c>
      <c r="BI177" s="1419" t="str">
        <f t="shared" si="72"/>
        <v>W/C</v>
      </c>
      <c r="BK177" s="1419" t="b">
        <f t="shared" si="59"/>
        <v>1</v>
      </c>
      <c r="BL177" s="1419" t="b">
        <f t="shared" si="59"/>
        <v>1</v>
      </c>
      <c r="BM177" s="1419" t="b">
        <f t="shared" si="59"/>
        <v>1</v>
      </c>
      <c r="BN177" s="1419" t="b">
        <f t="shared" si="59"/>
        <v>1</v>
      </c>
      <c r="BO177" s="1419" t="b">
        <f t="shared" si="59"/>
        <v>1</v>
      </c>
      <c r="BP177" s="1419" t="b">
        <f t="shared" si="59"/>
        <v>1</v>
      </c>
      <c r="BQ177" s="1419" t="b">
        <f t="shared" si="59"/>
        <v>1</v>
      </c>
      <c r="BS177" s="1375"/>
    </row>
    <row r="178" spans="1:71" s="1374" customFormat="1" ht="12" customHeight="1">
      <c r="A178" s="1412">
        <v>14300713</v>
      </c>
      <c r="B178" s="1413" t="str">
        <f t="shared" si="69"/>
        <v>14300713</v>
      </c>
      <c r="C178" s="1359" t="s">
        <v>1188</v>
      </c>
      <c r="D178" s="1360" t="str">
        <f t="shared" si="62"/>
        <v>W/C</v>
      </c>
      <c r="E178" s="1360"/>
      <c r="F178" s="1359"/>
      <c r="G178" s="1360"/>
      <c r="H178" s="1361" t="str">
        <f t="shared" si="63"/>
        <v/>
      </c>
      <c r="I178" s="1361" t="str">
        <f t="shared" si="63"/>
        <v/>
      </c>
      <c r="J178" s="1361" t="str">
        <f t="shared" si="63"/>
        <v/>
      </c>
      <c r="K178" s="1361" t="str">
        <f t="shared" si="63"/>
        <v/>
      </c>
      <c r="L178" s="1361" t="str">
        <f t="shared" si="56"/>
        <v>W/C</v>
      </c>
      <c r="M178" s="1361" t="str">
        <f t="shared" si="56"/>
        <v>NO</v>
      </c>
      <c r="N178" s="1361" t="str">
        <f t="shared" si="66"/>
        <v>W/C</v>
      </c>
      <c r="O178" s="1362"/>
      <c r="P178" s="1363">
        <v>94000.71</v>
      </c>
      <c r="Q178" s="1363">
        <v>93525.21</v>
      </c>
      <c r="R178" s="1363">
        <v>93056.81</v>
      </c>
      <c r="S178" s="1363">
        <v>99451.92</v>
      </c>
      <c r="T178" s="1363">
        <v>106689.85</v>
      </c>
      <c r="U178" s="1363">
        <v>107053.25</v>
      </c>
      <c r="V178" s="1363">
        <v>116957.16</v>
      </c>
      <c r="W178" s="1363">
        <v>113659.89</v>
      </c>
      <c r="X178" s="1363">
        <v>114052.97</v>
      </c>
      <c r="Y178" s="1363">
        <v>111774.82</v>
      </c>
      <c r="Z178" s="1363">
        <v>111432.69</v>
      </c>
      <c r="AA178" s="1363">
        <v>111650.79</v>
      </c>
      <c r="AB178" s="1363">
        <v>111447.62</v>
      </c>
      <c r="AC178" s="1363"/>
      <c r="AD178" s="1363"/>
      <c r="AE178" s="1363">
        <f t="shared" si="64"/>
        <v>106835.79375000001</v>
      </c>
      <c r="AF178" s="1376"/>
      <c r="AG178" s="1377"/>
      <c r="AH178" s="1365"/>
      <c r="AI178" s="1365"/>
      <c r="AJ178" s="1365"/>
      <c r="AK178" s="1366"/>
      <c r="AL178" s="1365">
        <f t="shared" si="73"/>
        <v>0</v>
      </c>
      <c r="AM178" s="1367">
        <f t="shared" si="77"/>
        <v>106835.79375000001</v>
      </c>
      <c r="AN178" s="1365"/>
      <c r="AO178" s="1368">
        <f t="shared" si="74"/>
        <v>106835.79375000001</v>
      </c>
      <c r="AP178" s="1369"/>
      <c r="AQ178" s="1370">
        <f t="shared" si="65"/>
        <v>111447.62</v>
      </c>
      <c r="AR178" s="1365"/>
      <c r="AS178" s="1365"/>
      <c r="AT178" s="1365"/>
      <c r="AU178" s="1365"/>
      <c r="AV178" s="1371">
        <f t="shared" si="75"/>
        <v>0</v>
      </c>
      <c r="AW178" s="1365">
        <f t="shared" si="78"/>
        <v>111447.62</v>
      </c>
      <c r="AX178" s="1365"/>
      <c r="AY178" s="1367">
        <f t="shared" si="76"/>
        <v>111447.62</v>
      </c>
      <c r="AZ178" s="1372"/>
      <c r="BA178" s="1373">
        <f t="shared" si="71"/>
        <v>0</v>
      </c>
      <c r="BC178" s="1361" t="str">
        <f t="shared" si="79"/>
        <v/>
      </c>
      <c r="BD178" s="1361" t="str">
        <f t="shared" si="79"/>
        <v/>
      </c>
      <c r="BE178" s="1361" t="str">
        <f t="shared" si="79"/>
        <v/>
      </c>
      <c r="BF178" s="1361" t="str">
        <f t="shared" si="79"/>
        <v/>
      </c>
      <c r="BG178" s="1361" t="str">
        <f t="shared" si="70"/>
        <v>W/C</v>
      </c>
      <c r="BH178" s="1361" t="str">
        <f t="shared" si="70"/>
        <v>NO</v>
      </c>
      <c r="BI178" s="1361" t="str">
        <f t="shared" si="72"/>
        <v>W/C</v>
      </c>
      <c r="BK178" s="1361" t="b">
        <f t="shared" si="59"/>
        <v>1</v>
      </c>
      <c r="BL178" s="1361" t="b">
        <f t="shared" si="59"/>
        <v>1</v>
      </c>
      <c r="BM178" s="1361" t="b">
        <f t="shared" si="59"/>
        <v>1</v>
      </c>
      <c r="BN178" s="1361" t="b">
        <f t="shared" ref="BN178:BQ184" si="80">BF178=K178</f>
        <v>1</v>
      </c>
      <c r="BO178" s="1361" t="b">
        <f t="shared" si="80"/>
        <v>1</v>
      </c>
      <c r="BP178" s="1361" t="b">
        <f t="shared" si="80"/>
        <v>1</v>
      </c>
      <c r="BQ178" s="1361" t="b">
        <f t="shared" si="80"/>
        <v>1</v>
      </c>
      <c r="BS178" s="1375"/>
    </row>
    <row r="179" spans="1:71" s="1374" customFormat="1" ht="12" customHeight="1">
      <c r="A179" s="1412">
        <v>14300723</v>
      </c>
      <c r="B179" s="1413" t="str">
        <f t="shared" si="69"/>
        <v>14300723</v>
      </c>
      <c r="C179" s="1359" t="s">
        <v>1189</v>
      </c>
      <c r="D179" s="1360" t="str">
        <f t="shared" si="62"/>
        <v>W/C</v>
      </c>
      <c r="E179" s="1360"/>
      <c r="F179" s="1359"/>
      <c r="G179" s="1360"/>
      <c r="H179" s="1361" t="str">
        <f t="shared" si="63"/>
        <v/>
      </c>
      <c r="I179" s="1361" t="str">
        <f t="shared" si="63"/>
        <v/>
      </c>
      <c r="J179" s="1361" t="str">
        <f t="shared" si="63"/>
        <v/>
      </c>
      <c r="K179" s="1361" t="str">
        <f t="shared" si="63"/>
        <v/>
      </c>
      <c r="L179" s="1361" t="str">
        <f t="shared" si="56"/>
        <v>W/C</v>
      </c>
      <c r="M179" s="1361" t="str">
        <f t="shared" si="56"/>
        <v>NO</v>
      </c>
      <c r="N179" s="1361" t="str">
        <f t="shared" si="66"/>
        <v>W/C</v>
      </c>
      <c r="O179" s="1362"/>
      <c r="P179" s="1363">
        <v>1819282.47</v>
      </c>
      <c r="Q179" s="1363">
        <v>1811920.13</v>
      </c>
      <c r="R179" s="1363">
        <v>1754156.9</v>
      </c>
      <c r="S179" s="1363">
        <v>1750925.59</v>
      </c>
      <c r="T179" s="1363">
        <v>1630873.77</v>
      </c>
      <c r="U179" s="1363">
        <v>1595314.55</v>
      </c>
      <c r="V179" s="1363">
        <v>1594080.55</v>
      </c>
      <c r="W179" s="1363">
        <v>1591717.73</v>
      </c>
      <c r="X179" s="1363">
        <v>1590852.16</v>
      </c>
      <c r="Y179" s="1363">
        <v>1587917.25</v>
      </c>
      <c r="Z179" s="1363">
        <v>1584645.13</v>
      </c>
      <c r="AA179" s="1363">
        <v>1560722.68</v>
      </c>
      <c r="AB179" s="1363">
        <v>1556632.73</v>
      </c>
      <c r="AC179" s="1363"/>
      <c r="AD179" s="1363"/>
      <c r="AE179" s="1363">
        <f t="shared" si="64"/>
        <v>1645090.3366666669</v>
      </c>
      <c r="AF179" s="1376"/>
      <c r="AG179" s="1377"/>
      <c r="AH179" s="1365"/>
      <c r="AI179" s="1365"/>
      <c r="AJ179" s="1365"/>
      <c r="AK179" s="1366"/>
      <c r="AL179" s="1365">
        <f t="shared" si="73"/>
        <v>0</v>
      </c>
      <c r="AM179" s="1367">
        <f t="shared" si="77"/>
        <v>1645090.3366666669</v>
      </c>
      <c r="AN179" s="1365"/>
      <c r="AO179" s="1368">
        <f t="shared" si="74"/>
        <v>1645090.3366666669</v>
      </c>
      <c r="AP179" s="1369"/>
      <c r="AQ179" s="1370">
        <f t="shared" si="65"/>
        <v>1556632.73</v>
      </c>
      <c r="AR179" s="1365"/>
      <c r="AS179" s="1365"/>
      <c r="AT179" s="1365"/>
      <c r="AU179" s="1365"/>
      <c r="AV179" s="1371">
        <f t="shared" si="75"/>
        <v>0</v>
      </c>
      <c r="AW179" s="1365">
        <f t="shared" si="78"/>
        <v>1556632.73</v>
      </c>
      <c r="AX179" s="1365"/>
      <c r="AY179" s="1367">
        <f t="shared" si="76"/>
        <v>1556632.73</v>
      </c>
      <c r="AZ179" s="1372"/>
      <c r="BA179" s="1373">
        <f t="shared" si="71"/>
        <v>0</v>
      </c>
      <c r="BC179" s="1361" t="str">
        <f t="shared" si="79"/>
        <v/>
      </c>
      <c r="BD179" s="1361" t="str">
        <f t="shared" si="79"/>
        <v/>
      </c>
      <c r="BE179" s="1361" t="str">
        <f t="shared" si="79"/>
        <v/>
      </c>
      <c r="BF179" s="1361" t="str">
        <f t="shared" si="79"/>
        <v/>
      </c>
      <c r="BG179" s="1361" t="str">
        <f t="shared" si="70"/>
        <v>W/C</v>
      </c>
      <c r="BH179" s="1361" t="str">
        <f t="shared" si="70"/>
        <v>NO</v>
      </c>
      <c r="BI179" s="1361" t="str">
        <f t="shared" si="72"/>
        <v>W/C</v>
      </c>
      <c r="BK179" s="1361" t="b">
        <f t="shared" ref="BK179:BM184" si="81">BC179=H179</f>
        <v>1</v>
      </c>
      <c r="BL179" s="1361" t="b">
        <f t="shared" si="81"/>
        <v>1</v>
      </c>
      <c r="BM179" s="1361" t="b">
        <f t="shared" si="81"/>
        <v>1</v>
      </c>
      <c r="BN179" s="1361" t="b">
        <f t="shared" si="80"/>
        <v>1</v>
      </c>
      <c r="BO179" s="1361" t="b">
        <f t="shared" si="80"/>
        <v>1</v>
      </c>
      <c r="BP179" s="1361" t="b">
        <f t="shared" si="80"/>
        <v>1</v>
      </c>
      <c r="BQ179" s="1361" t="b">
        <f t="shared" si="80"/>
        <v>1</v>
      </c>
      <c r="BS179" s="1375"/>
    </row>
    <row r="180" spans="1:71" s="1374" customFormat="1" ht="12" customHeight="1">
      <c r="A180" s="1412">
        <v>14300733</v>
      </c>
      <c r="B180" s="1413" t="str">
        <f t="shared" si="69"/>
        <v>14300733</v>
      </c>
      <c r="C180" s="1359" t="s">
        <v>1190</v>
      </c>
      <c r="D180" s="1360" t="str">
        <f t="shared" si="62"/>
        <v>W/C</v>
      </c>
      <c r="E180" s="1360"/>
      <c r="F180" s="1359"/>
      <c r="G180" s="1360"/>
      <c r="H180" s="1361" t="str">
        <f t="shared" si="63"/>
        <v/>
      </c>
      <c r="I180" s="1361" t="str">
        <f t="shared" si="63"/>
        <v/>
      </c>
      <c r="J180" s="1361" t="str">
        <f t="shared" si="63"/>
        <v/>
      </c>
      <c r="K180" s="1361" t="str">
        <f t="shared" si="63"/>
        <v/>
      </c>
      <c r="L180" s="1361" t="str">
        <f t="shared" si="56"/>
        <v>W/C</v>
      </c>
      <c r="M180" s="1361" t="str">
        <f t="shared" si="56"/>
        <v>NO</v>
      </c>
      <c r="N180" s="1361" t="str">
        <f t="shared" si="66"/>
        <v>W/C</v>
      </c>
      <c r="O180" s="1362"/>
      <c r="P180" s="1363">
        <v>10650656.02</v>
      </c>
      <c r="Q180" s="1363">
        <v>10450206.380000001</v>
      </c>
      <c r="R180" s="1363">
        <v>10844612.48</v>
      </c>
      <c r="S180" s="1363">
        <v>10751565.960000001</v>
      </c>
      <c r="T180" s="1363">
        <v>10851005.34</v>
      </c>
      <c r="U180" s="1363">
        <v>10599907.109999999</v>
      </c>
      <c r="V180" s="1363">
        <v>11018032.33</v>
      </c>
      <c r="W180" s="1363">
        <v>11115306.34</v>
      </c>
      <c r="X180" s="1363">
        <v>11034298.18</v>
      </c>
      <c r="Y180" s="1363">
        <v>11491553.43</v>
      </c>
      <c r="Z180" s="1363">
        <v>12118941.890000001</v>
      </c>
      <c r="AA180" s="1363">
        <v>11819802.029999999</v>
      </c>
      <c r="AB180" s="1363">
        <v>11249788.130000001</v>
      </c>
      <c r="AC180" s="1363"/>
      <c r="AD180" s="1363"/>
      <c r="AE180" s="1363">
        <f t="shared" si="64"/>
        <v>11087121.128750002</v>
      </c>
      <c r="AF180" s="1376"/>
      <c r="AG180" s="1377"/>
      <c r="AH180" s="1365"/>
      <c r="AI180" s="1365"/>
      <c r="AJ180" s="1365"/>
      <c r="AK180" s="1366"/>
      <c r="AL180" s="1365">
        <f t="shared" si="73"/>
        <v>0</v>
      </c>
      <c r="AM180" s="1367">
        <f t="shared" si="77"/>
        <v>11087121.128750002</v>
      </c>
      <c r="AN180" s="1365"/>
      <c r="AO180" s="1368">
        <f t="shared" si="74"/>
        <v>11087121.128750002</v>
      </c>
      <c r="AP180" s="1369"/>
      <c r="AQ180" s="1370">
        <f t="shared" si="65"/>
        <v>11249788.130000001</v>
      </c>
      <c r="AR180" s="1365"/>
      <c r="AS180" s="1365"/>
      <c r="AT180" s="1365"/>
      <c r="AU180" s="1365"/>
      <c r="AV180" s="1371">
        <f t="shared" si="75"/>
        <v>0</v>
      </c>
      <c r="AW180" s="1365">
        <f t="shared" si="78"/>
        <v>11249788.130000001</v>
      </c>
      <c r="AX180" s="1365"/>
      <c r="AY180" s="1367">
        <f t="shared" si="76"/>
        <v>11249788.130000001</v>
      </c>
      <c r="AZ180" s="1372"/>
      <c r="BA180" s="1373">
        <f t="shared" si="71"/>
        <v>0</v>
      </c>
      <c r="BC180" s="1361" t="str">
        <f t="shared" si="79"/>
        <v/>
      </c>
      <c r="BD180" s="1361" t="str">
        <f t="shared" si="79"/>
        <v/>
      </c>
      <c r="BE180" s="1361" t="str">
        <f t="shared" si="79"/>
        <v/>
      </c>
      <c r="BF180" s="1361" t="str">
        <f t="shared" si="79"/>
        <v/>
      </c>
      <c r="BG180" s="1361" t="str">
        <f t="shared" si="70"/>
        <v>W/C</v>
      </c>
      <c r="BH180" s="1361" t="str">
        <f t="shared" si="70"/>
        <v>NO</v>
      </c>
      <c r="BI180" s="1361" t="str">
        <f t="shared" si="72"/>
        <v>W/C</v>
      </c>
      <c r="BK180" s="1361" t="b">
        <f t="shared" si="81"/>
        <v>1</v>
      </c>
      <c r="BL180" s="1361" t="b">
        <f t="shared" si="81"/>
        <v>1</v>
      </c>
      <c r="BM180" s="1361" t="b">
        <f t="shared" si="81"/>
        <v>1</v>
      </c>
      <c r="BN180" s="1361" t="b">
        <f t="shared" si="80"/>
        <v>1</v>
      </c>
      <c r="BO180" s="1361" t="b">
        <f t="shared" si="80"/>
        <v>1</v>
      </c>
      <c r="BP180" s="1361" t="b">
        <f t="shared" si="80"/>
        <v>1</v>
      </c>
      <c r="BQ180" s="1361" t="b">
        <f t="shared" si="80"/>
        <v>1</v>
      </c>
      <c r="BS180" s="1375"/>
    </row>
    <row r="181" spans="1:71" s="1374" customFormat="1" ht="12" customHeight="1">
      <c r="A181" s="1412">
        <v>14300743</v>
      </c>
      <c r="B181" s="1413" t="str">
        <f t="shared" si="69"/>
        <v>14300743</v>
      </c>
      <c r="C181" s="1359" t="s">
        <v>1191</v>
      </c>
      <c r="D181" s="1360" t="str">
        <f t="shared" si="62"/>
        <v>W/C</v>
      </c>
      <c r="E181" s="1360"/>
      <c r="F181" s="1359"/>
      <c r="G181" s="1360"/>
      <c r="H181" s="1361" t="str">
        <f t="shared" ref="H181:K212" si="82">IF(VALUE(AH181),H$7,IF(ISBLANK(AH181),"",H$7))</f>
        <v/>
      </c>
      <c r="I181" s="1361" t="str">
        <f t="shared" si="82"/>
        <v/>
      </c>
      <c r="J181" s="1361" t="str">
        <f t="shared" si="82"/>
        <v/>
      </c>
      <c r="K181" s="1361" t="str">
        <f t="shared" si="82"/>
        <v/>
      </c>
      <c r="L181" s="1361" t="str">
        <f t="shared" si="56"/>
        <v>W/C</v>
      </c>
      <c r="M181" s="1361" t="str">
        <f t="shared" si="56"/>
        <v>NO</v>
      </c>
      <c r="N181" s="1361" t="str">
        <f t="shared" si="66"/>
        <v>W/C</v>
      </c>
      <c r="O181" s="1362"/>
      <c r="P181" s="1363">
        <v>635142.9</v>
      </c>
      <c r="Q181" s="1363">
        <v>688344.81</v>
      </c>
      <c r="R181" s="1363">
        <v>783904.61</v>
      </c>
      <c r="S181" s="1363">
        <v>768668.89</v>
      </c>
      <c r="T181" s="1363">
        <v>742982.13</v>
      </c>
      <c r="U181" s="1363">
        <v>665932.55000000005</v>
      </c>
      <c r="V181" s="1363">
        <v>688123.88</v>
      </c>
      <c r="W181" s="1363">
        <v>635123.85</v>
      </c>
      <c r="X181" s="1363">
        <v>509320.64</v>
      </c>
      <c r="Y181" s="1363">
        <v>548591.13</v>
      </c>
      <c r="Z181" s="1363">
        <v>573406.48</v>
      </c>
      <c r="AA181" s="1363">
        <v>519511.81</v>
      </c>
      <c r="AB181" s="1363">
        <v>511064.36</v>
      </c>
      <c r="AC181" s="1363"/>
      <c r="AD181" s="1363"/>
      <c r="AE181" s="1363">
        <f t="shared" si="64"/>
        <v>641417.86749999982</v>
      </c>
      <c r="AF181" s="1376"/>
      <c r="AG181" s="1377"/>
      <c r="AH181" s="1365"/>
      <c r="AI181" s="1365"/>
      <c r="AJ181" s="1365"/>
      <c r="AK181" s="1366"/>
      <c r="AL181" s="1365">
        <f t="shared" si="73"/>
        <v>0</v>
      </c>
      <c r="AM181" s="1367">
        <f t="shared" si="77"/>
        <v>641417.86749999982</v>
      </c>
      <c r="AN181" s="1365"/>
      <c r="AO181" s="1368">
        <f t="shared" si="74"/>
        <v>641417.86749999982</v>
      </c>
      <c r="AP181" s="1369"/>
      <c r="AQ181" s="1370">
        <f t="shared" si="65"/>
        <v>511064.36</v>
      </c>
      <c r="AR181" s="1365"/>
      <c r="AS181" s="1365"/>
      <c r="AT181" s="1365"/>
      <c r="AU181" s="1365"/>
      <c r="AV181" s="1371">
        <f t="shared" si="75"/>
        <v>0</v>
      </c>
      <c r="AW181" s="1365">
        <f t="shared" si="78"/>
        <v>511064.36</v>
      </c>
      <c r="AX181" s="1365"/>
      <c r="AY181" s="1367">
        <f t="shared" si="76"/>
        <v>511064.36</v>
      </c>
      <c r="AZ181" s="1372"/>
      <c r="BA181" s="1373">
        <f t="shared" si="71"/>
        <v>0</v>
      </c>
      <c r="BC181" s="1361" t="str">
        <f t="shared" si="79"/>
        <v/>
      </c>
      <c r="BD181" s="1361" t="str">
        <f t="shared" si="79"/>
        <v/>
      </c>
      <c r="BE181" s="1361" t="str">
        <f t="shared" si="79"/>
        <v/>
      </c>
      <c r="BF181" s="1361" t="str">
        <f t="shared" si="79"/>
        <v/>
      </c>
      <c r="BG181" s="1361" t="str">
        <f t="shared" si="70"/>
        <v>W/C</v>
      </c>
      <c r="BH181" s="1361" t="str">
        <f t="shared" si="70"/>
        <v>NO</v>
      </c>
      <c r="BI181" s="1361" t="str">
        <f t="shared" si="72"/>
        <v>W/C</v>
      </c>
      <c r="BK181" s="1361" t="b">
        <f t="shared" si="81"/>
        <v>1</v>
      </c>
      <c r="BL181" s="1361" t="b">
        <f t="shared" si="81"/>
        <v>1</v>
      </c>
      <c r="BM181" s="1361" t="b">
        <f t="shared" si="81"/>
        <v>1</v>
      </c>
      <c r="BN181" s="1361" t="b">
        <f t="shared" si="80"/>
        <v>1</v>
      </c>
      <c r="BO181" s="1361" t="b">
        <f t="shared" si="80"/>
        <v>1</v>
      </c>
      <c r="BP181" s="1361" t="b">
        <f t="shared" si="80"/>
        <v>1</v>
      </c>
      <c r="BQ181" s="1361" t="b">
        <f t="shared" si="80"/>
        <v>1</v>
      </c>
      <c r="BS181" s="1375"/>
    </row>
    <row r="182" spans="1:71" s="1374" customFormat="1" ht="12" customHeight="1">
      <c r="A182" s="1412">
        <v>14300763</v>
      </c>
      <c r="B182" s="1413" t="str">
        <f t="shared" si="69"/>
        <v>14300763</v>
      </c>
      <c r="C182" s="1359" t="s">
        <v>1192</v>
      </c>
      <c r="D182" s="1360" t="str">
        <f t="shared" si="62"/>
        <v>W/C</v>
      </c>
      <c r="E182" s="1360"/>
      <c r="F182" s="1359"/>
      <c r="G182" s="1360"/>
      <c r="H182" s="1361" t="str">
        <f t="shared" si="82"/>
        <v/>
      </c>
      <c r="I182" s="1361" t="str">
        <f t="shared" si="82"/>
        <v/>
      </c>
      <c r="J182" s="1361" t="str">
        <f t="shared" si="82"/>
        <v/>
      </c>
      <c r="K182" s="1361" t="str">
        <f t="shared" si="82"/>
        <v/>
      </c>
      <c r="L182" s="1361" t="str">
        <f t="shared" si="56"/>
        <v>W/C</v>
      </c>
      <c r="M182" s="1361" t="str">
        <f t="shared" si="56"/>
        <v>NO</v>
      </c>
      <c r="N182" s="1361" t="str">
        <f t="shared" si="66"/>
        <v>W/C</v>
      </c>
      <c r="O182" s="1362"/>
      <c r="P182" s="1363">
        <v>462461.67</v>
      </c>
      <c r="Q182" s="1363">
        <v>1129820.58</v>
      </c>
      <c r="R182" s="1363">
        <v>1448810.94</v>
      </c>
      <c r="S182" s="1363">
        <v>1406238.17</v>
      </c>
      <c r="T182" s="1363">
        <v>2028393.06</v>
      </c>
      <c r="U182" s="1363">
        <v>2223446.85</v>
      </c>
      <c r="V182" s="1363">
        <v>-1048655.8799999999</v>
      </c>
      <c r="W182" s="1363">
        <v>-754457.07</v>
      </c>
      <c r="X182" s="1363">
        <v>-551922.27</v>
      </c>
      <c r="Y182" s="1363">
        <v>2379261.0499999998</v>
      </c>
      <c r="Z182" s="1363">
        <v>4371423.6900000004</v>
      </c>
      <c r="AA182" s="1363">
        <v>7105141.7999999998</v>
      </c>
      <c r="AB182" s="1363">
        <v>501000.18</v>
      </c>
      <c r="AC182" s="1363"/>
      <c r="AD182" s="1363"/>
      <c r="AE182" s="1363">
        <f t="shared" si="64"/>
        <v>1684935.9870833333</v>
      </c>
      <c r="AF182" s="1376"/>
      <c r="AG182" s="1377"/>
      <c r="AH182" s="1365"/>
      <c r="AI182" s="1365"/>
      <c r="AJ182" s="1365"/>
      <c r="AK182" s="1366"/>
      <c r="AL182" s="1365">
        <f t="shared" si="73"/>
        <v>0</v>
      </c>
      <c r="AM182" s="1367">
        <f t="shared" si="77"/>
        <v>1684935.9870833333</v>
      </c>
      <c r="AN182" s="1365"/>
      <c r="AO182" s="1368">
        <f t="shared" si="74"/>
        <v>1684935.9870833333</v>
      </c>
      <c r="AP182" s="1369"/>
      <c r="AQ182" s="1370">
        <f t="shared" si="65"/>
        <v>501000.18</v>
      </c>
      <c r="AR182" s="1365"/>
      <c r="AS182" s="1365"/>
      <c r="AT182" s="1365"/>
      <c r="AU182" s="1365"/>
      <c r="AV182" s="1371">
        <f t="shared" si="75"/>
        <v>0</v>
      </c>
      <c r="AW182" s="1365">
        <f t="shared" si="78"/>
        <v>501000.18</v>
      </c>
      <c r="AX182" s="1365"/>
      <c r="AY182" s="1367">
        <f t="shared" si="76"/>
        <v>501000.18</v>
      </c>
      <c r="AZ182" s="1372"/>
      <c r="BA182" s="1373">
        <f t="shared" si="71"/>
        <v>0</v>
      </c>
      <c r="BC182" s="1361" t="str">
        <f t="shared" si="79"/>
        <v/>
      </c>
      <c r="BD182" s="1361" t="str">
        <f t="shared" si="79"/>
        <v/>
      </c>
      <c r="BE182" s="1361" t="str">
        <f t="shared" si="79"/>
        <v/>
      </c>
      <c r="BF182" s="1361" t="str">
        <f t="shared" si="79"/>
        <v/>
      </c>
      <c r="BG182" s="1361" t="str">
        <f t="shared" si="70"/>
        <v>W/C</v>
      </c>
      <c r="BH182" s="1361" t="str">
        <f t="shared" si="70"/>
        <v>NO</v>
      </c>
      <c r="BI182" s="1361" t="str">
        <f t="shared" si="72"/>
        <v>W/C</v>
      </c>
      <c r="BK182" s="1361" t="b">
        <f t="shared" si="81"/>
        <v>1</v>
      </c>
      <c r="BL182" s="1361" t="b">
        <f t="shared" si="81"/>
        <v>1</v>
      </c>
      <c r="BM182" s="1361" t="b">
        <f t="shared" si="81"/>
        <v>1</v>
      </c>
      <c r="BN182" s="1361" t="b">
        <f t="shared" si="80"/>
        <v>1</v>
      </c>
      <c r="BO182" s="1361" t="b">
        <f t="shared" si="80"/>
        <v>1</v>
      </c>
      <c r="BP182" s="1361" t="b">
        <f t="shared" si="80"/>
        <v>1</v>
      </c>
      <c r="BQ182" s="1361" t="b">
        <f t="shared" si="80"/>
        <v>1</v>
      </c>
      <c r="BS182" s="1375"/>
    </row>
    <row r="183" spans="1:71" s="1374" customFormat="1" ht="12" customHeight="1">
      <c r="A183" s="1412">
        <v>14300913</v>
      </c>
      <c r="B183" s="1413" t="str">
        <f t="shared" si="69"/>
        <v>14300913</v>
      </c>
      <c r="C183" s="1359" t="s">
        <v>1193</v>
      </c>
      <c r="D183" s="1360" t="str">
        <f t="shared" si="62"/>
        <v>W/C</v>
      </c>
      <c r="E183" s="1360"/>
      <c r="F183" s="1359"/>
      <c r="G183" s="1360"/>
      <c r="H183" s="1361" t="str">
        <f t="shared" si="82"/>
        <v/>
      </c>
      <c r="I183" s="1361" t="str">
        <f t="shared" si="82"/>
        <v/>
      </c>
      <c r="J183" s="1361" t="str">
        <f t="shared" si="82"/>
        <v/>
      </c>
      <c r="K183" s="1361" t="str">
        <f t="shared" si="82"/>
        <v/>
      </c>
      <c r="L183" s="1361" t="str">
        <f t="shared" si="56"/>
        <v>W/C</v>
      </c>
      <c r="M183" s="1361" t="str">
        <f t="shared" si="56"/>
        <v>NO</v>
      </c>
      <c r="N183" s="1361" t="str">
        <f t="shared" si="66"/>
        <v>W/C</v>
      </c>
      <c r="O183" s="1362"/>
      <c r="P183" s="1363">
        <v>0</v>
      </c>
      <c r="Q183" s="1363">
        <v>0</v>
      </c>
      <c r="R183" s="1363">
        <v>0</v>
      </c>
      <c r="S183" s="1363">
        <v>0</v>
      </c>
      <c r="T183" s="1363">
        <v>0</v>
      </c>
      <c r="U183" s="1363">
        <v>0</v>
      </c>
      <c r="V183" s="1363">
        <v>0</v>
      </c>
      <c r="W183" s="1363">
        <v>0</v>
      </c>
      <c r="X183" s="1363">
        <v>0</v>
      </c>
      <c r="Y183" s="1363">
        <v>0</v>
      </c>
      <c r="Z183" s="1363">
        <v>0</v>
      </c>
      <c r="AA183" s="1363">
        <v>0</v>
      </c>
      <c r="AB183" s="1363">
        <v>0</v>
      </c>
      <c r="AC183" s="1363"/>
      <c r="AD183" s="1363"/>
      <c r="AE183" s="1363">
        <f t="shared" si="64"/>
        <v>0</v>
      </c>
      <c r="AF183" s="1376"/>
      <c r="AG183" s="1377"/>
      <c r="AH183" s="1365"/>
      <c r="AI183" s="1365"/>
      <c r="AJ183" s="1365"/>
      <c r="AK183" s="1366"/>
      <c r="AL183" s="1365">
        <f t="shared" si="73"/>
        <v>0</v>
      </c>
      <c r="AM183" s="1367">
        <f t="shared" si="77"/>
        <v>0</v>
      </c>
      <c r="AN183" s="1365"/>
      <c r="AO183" s="1368">
        <f t="shared" si="74"/>
        <v>0</v>
      </c>
      <c r="AP183" s="1369"/>
      <c r="AQ183" s="1370">
        <f t="shared" si="65"/>
        <v>0</v>
      </c>
      <c r="AR183" s="1365"/>
      <c r="AS183" s="1365"/>
      <c r="AT183" s="1365"/>
      <c r="AU183" s="1365"/>
      <c r="AV183" s="1371">
        <f t="shared" si="75"/>
        <v>0</v>
      </c>
      <c r="AW183" s="1365">
        <f t="shared" si="78"/>
        <v>0</v>
      </c>
      <c r="AX183" s="1365"/>
      <c r="AY183" s="1367">
        <f t="shared" si="76"/>
        <v>0</v>
      </c>
      <c r="AZ183" s="1372"/>
      <c r="BA183" s="1373">
        <f t="shared" si="71"/>
        <v>0</v>
      </c>
      <c r="BC183" s="1361" t="str">
        <f t="shared" si="79"/>
        <v/>
      </c>
      <c r="BD183" s="1361" t="str">
        <f t="shared" si="79"/>
        <v/>
      </c>
      <c r="BE183" s="1361" t="str">
        <f t="shared" si="79"/>
        <v/>
      </c>
      <c r="BF183" s="1361" t="str">
        <f t="shared" si="79"/>
        <v/>
      </c>
      <c r="BG183" s="1361" t="str">
        <f t="shared" si="70"/>
        <v>W/C</v>
      </c>
      <c r="BH183" s="1361" t="str">
        <f t="shared" si="70"/>
        <v>NO</v>
      </c>
      <c r="BI183" s="1361" t="str">
        <f t="shared" si="72"/>
        <v>W/C</v>
      </c>
      <c r="BK183" s="1361" t="b">
        <f t="shared" si="81"/>
        <v>1</v>
      </c>
      <c r="BL183" s="1361" t="b">
        <f t="shared" si="81"/>
        <v>1</v>
      </c>
      <c r="BM183" s="1361" t="b">
        <f t="shared" si="81"/>
        <v>1</v>
      </c>
      <c r="BN183" s="1361" t="b">
        <f t="shared" si="80"/>
        <v>1</v>
      </c>
      <c r="BO183" s="1361" t="b">
        <f t="shared" si="80"/>
        <v>1</v>
      </c>
      <c r="BP183" s="1361" t="b">
        <f t="shared" si="80"/>
        <v>1</v>
      </c>
      <c r="BQ183" s="1361" t="b">
        <f t="shared" si="80"/>
        <v>1</v>
      </c>
      <c r="BS183" s="1375"/>
    </row>
    <row r="184" spans="1:71" s="1374" customFormat="1" ht="12" customHeight="1">
      <c r="A184" s="1412">
        <v>14300921</v>
      </c>
      <c r="B184" s="1413" t="str">
        <f t="shared" si="69"/>
        <v>14300921</v>
      </c>
      <c r="C184" s="1359" t="s">
        <v>1194</v>
      </c>
      <c r="D184" s="1360" t="str">
        <f t="shared" si="62"/>
        <v>W/C</v>
      </c>
      <c r="E184" s="1360"/>
      <c r="F184" s="1359"/>
      <c r="G184" s="1360"/>
      <c r="H184" s="1361" t="str">
        <f t="shared" si="82"/>
        <v/>
      </c>
      <c r="I184" s="1361" t="str">
        <f t="shared" si="82"/>
        <v/>
      </c>
      <c r="J184" s="1361" t="str">
        <f t="shared" si="82"/>
        <v/>
      </c>
      <c r="K184" s="1361" t="str">
        <f t="shared" si="82"/>
        <v/>
      </c>
      <c r="L184" s="1361" t="str">
        <f t="shared" si="56"/>
        <v>W/C</v>
      </c>
      <c r="M184" s="1361" t="str">
        <f t="shared" si="56"/>
        <v>NO</v>
      </c>
      <c r="N184" s="1361" t="str">
        <f t="shared" si="66"/>
        <v>W/C</v>
      </c>
      <c r="O184" s="1362"/>
      <c r="P184" s="1363">
        <v>853427.59</v>
      </c>
      <c r="Q184" s="1363">
        <v>853427.59</v>
      </c>
      <c r="R184" s="1363">
        <v>853427.59</v>
      </c>
      <c r="S184" s="1363">
        <v>853427.59</v>
      </c>
      <c r="T184" s="1363">
        <v>853427.59</v>
      </c>
      <c r="U184" s="1363">
        <v>853427.59</v>
      </c>
      <c r="V184" s="1363">
        <v>917178.63</v>
      </c>
      <c r="W184" s="1363">
        <v>917178.63</v>
      </c>
      <c r="X184" s="1363">
        <v>917178.63</v>
      </c>
      <c r="Y184" s="1363">
        <v>917178.63</v>
      </c>
      <c r="Z184" s="1363">
        <v>917178.63</v>
      </c>
      <c r="AA184" s="1363">
        <v>917178.63</v>
      </c>
      <c r="AB184" s="1363">
        <v>917178.63</v>
      </c>
      <c r="AC184" s="1363"/>
      <c r="AD184" s="1363"/>
      <c r="AE184" s="1363">
        <f t="shared" si="64"/>
        <v>887959.40333333332</v>
      </c>
      <c r="AF184" s="1376"/>
      <c r="AG184" s="1377"/>
      <c r="AH184" s="1365"/>
      <c r="AI184" s="1365"/>
      <c r="AJ184" s="1365"/>
      <c r="AK184" s="1366"/>
      <c r="AL184" s="1365">
        <f t="shared" si="73"/>
        <v>0</v>
      </c>
      <c r="AM184" s="1367">
        <f t="shared" si="77"/>
        <v>887959.40333333332</v>
      </c>
      <c r="AN184" s="1365"/>
      <c r="AO184" s="1368">
        <f t="shared" si="74"/>
        <v>887959.40333333332</v>
      </c>
      <c r="AP184" s="1369"/>
      <c r="AQ184" s="1370">
        <f t="shared" si="65"/>
        <v>917178.63</v>
      </c>
      <c r="AR184" s="1365"/>
      <c r="AS184" s="1365"/>
      <c r="AT184" s="1365"/>
      <c r="AU184" s="1365"/>
      <c r="AV184" s="1371">
        <f t="shared" si="75"/>
        <v>0</v>
      </c>
      <c r="AW184" s="1365">
        <f t="shared" si="78"/>
        <v>917178.63</v>
      </c>
      <c r="AX184" s="1365"/>
      <c r="AY184" s="1367">
        <f t="shared" si="76"/>
        <v>917178.63</v>
      </c>
      <c r="AZ184" s="1372"/>
      <c r="BA184" s="1373">
        <f t="shared" si="71"/>
        <v>0</v>
      </c>
      <c r="BC184" s="1361" t="str">
        <f t="shared" si="79"/>
        <v/>
      </c>
      <c r="BD184" s="1361" t="str">
        <f t="shared" si="79"/>
        <v/>
      </c>
      <c r="BE184" s="1361" t="str">
        <f t="shared" si="79"/>
        <v/>
      </c>
      <c r="BF184" s="1361" t="str">
        <f t="shared" si="79"/>
        <v/>
      </c>
      <c r="BG184" s="1361" t="str">
        <f t="shared" si="70"/>
        <v>W/C</v>
      </c>
      <c r="BH184" s="1361" t="str">
        <f t="shared" si="70"/>
        <v>NO</v>
      </c>
      <c r="BI184" s="1361" t="str">
        <f t="shared" si="72"/>
        <v>W/C</v>
      </c>
      <c r="BK184" s="1361" t="b">
        <f t="shared" si="81"/>
        <v>1</v>
      </c>
      <c r="BL184" s="1361" t="b">
        <f t="shared" si="81"/>
        <v>1</v>
      </c>
      <c r="BM184" s="1361" t="b">
        <f t="shared" si="81"/>
        <v>1</v>
      </c>
      <c r="BN184" s="1361" t="b">
        <f t="shared" si="80"/>
        <v>1</v>
      </c>
      <c r="BO184" s="1361" t="b">
        <f t="shared" si="80"/>
        <v>1</v>
      </c>
      <c r="BP184" s="1361" t="b">
        <f t="shared" si="80"/>
        <v>1</v>
      </c>
      <c r="BQ184" s="1361" t="b">
        <f t="shared" si="80"/>
        <v>1</v>
      </c>
      <c r="BS184" s="1375"/>
    </row>
    <row r="185" spans="1:71" s="1374" customFormat="1" ht="12" customHeight="1">
      <c r="A185" s="1431" t="s">
        <v>1195</v>
      </c>
      <c r="B185" s="1451" t="str">
        <f t="shared" si="69"/>
        <v>14300951</v>
      </c>
      <c r="C185" s="1507" t="s">
        <v>1196</v>
      </c>
      <c r="D185" s="1396" t="str">
        <f t="shared" si="62"/>
        <v>W/C</v>
      </c>
      <c r="E185" s="1396"/>
      <c r="F185" s="1397">
        <v>43555</v>
      </c>
      <c r="G185" s="1396"/>
      <c r="H185" s="1398" t="str">
        <f t="shared" si="82"/>
        <v/>
      </c>
      <c r="I185" s="1398" t="str">
        <f t="shared" si="82"/>
        <v/>
      </c>
      <c r="J185" s="1398" t="str">
        <f t="shared" si="82"/>
        <v/>
      </c>
      <c r="K185" s="1398" t="str">
        <f t="shared" si="82"/>
        <v/>
      </c>
      <c r="L185" s="1398" t="str">
        <f t="shared" si="56"/>
        <v>W/C</v>
      </c>
      <c r="M185" s="1398" t="str">
        <f t="shared" si="56"/>
        <v>NO</v>
      </c>
      <c r="N185" s="1398" t="str">
        <f t="shared" si="66"/>
        <v>W/C</v>
      </c>
      <c r="O185" s="1362"/>
      <c r="P185" s="1400">
        <v>0</v>
      </c>
      <c r="Q185" s="1400">
        <v>0</v>
      </c>
      <c r="R185" s="1400">
        <v>0</v>
      </c>
      <c r="S185" s="1400">
        <v>0</v>
      </c>
      <c r="T185" s="1400">
        <v>0</v>
      </c>
      <c r="U185" s="1400">
        <v>0</v>
      </c>
      <c r="V185" s="1400">
        <v>0</v>
      </c>
      <c r="W185" s="1400">
        <v>0</v>
      </c>
      <c r="X185" s="1400">
        <v>0</v>
      </c>
      <c r="Y185" s="1400">
        <v>0</v>
      </c>
      <c r="Z185" s="1400">
        <v>0</v>
      </c>
      <c r="AA185" s="1400">
        <v>0</v>
      </c>
      <c r="AB185" s="1400">
        <v>0</v>
      </c>
      <c r="AC185" s="1400"/>
      <c r="AD185" s="1400"/>
      <c r="AE185" s="1400">
        <f t="shared" si="64"/>
        <v>0</v>
      </c>
      <c r="AF185" s="1401"/>
      <c r="AG185" s="1402"/>
      <c r="AH185" s="1403"/>
      <c r="AI185" s="1403"/>
      <c r="AJ185" s="1403"/>
      <c r="AK185" s="1404"/>
      <c r="AL185" s="1403">
        <f t="shared" si="73"/>
        <v>0</v>
      </c>
      <c r="AM185" s="1405">
        <f t="shared" si="77"/>
        <v>0</v>
      </c>
      <c r="AN185" s="1403"/>
      <c r="AO185" s="1406">
        <f t="shared" si="74"/>
        <v>0</v>
      </c>
      <c r="AP185" s="1369"/>
      <c r="AQ185" s="1407">
        <f t="shared" si="65"/>
        <v>0</v>
      </c>
      <c r="AR185" s="1403"/>
      <c r="AS185" s="1403"/>
      <c r="AT185" s="1403"/>
      <c r="AU185" s="1403"/>
      <c r="AV185" s="1408">
        <f>SUM(AS185:AU185)</f>
        <v>0</v>
      </c>
      <c r="AW185" s="1403">
        <f t="shared" si="78"/>
        <v>0</v>
      </c>
      <c r="AX185" s="1403"/>
      <c r="AY185" s="1405">
        <f t="shared" si="76"/>
        <v>0</v>
      </c>
      <c r="AZ185" s="1372"/>
      <c r="BA185" s="1373">
        <f t="shared" si="71"/>
        <v>0</v>
      </c>
      <c r="BC185" s="1361"/>
      <c r="BD185" s="1361"/>
      <c r="BE185" s="1361"/>
      <c r="BF185" s="1361"/>
      <c r="BG185" s="1361"/>
      <c r="BH185" s="1361"/>
      <c r="BI185" s="1361"/>
      <c r="BK185" s="1361"/>
      <c r="BL185" s="1361"/>
      <c r="BM185" s="1361"/>
      <c r="BN185" s="1361"/>
      <c r="BO185" s="1361"/>
      <c r="BP185" s="1361"/>
      <c r="BQ185" s="1361"/>
      <c r="BS185" s="1375"/>
    </row>
    <row r="186" spans="1:71" s="1374" customFormat="1" ht="12" customHeight="1">
      <c r="A186" s="1412">
        <v>14301022</v>
      </c>
      <c r="B186" s="1413" t="str">
        <f t="shared" si="69"/>
        <v>14301022</v>
      </c>
      <c r="C186" s="1359" t="s">
        <v>1197</v>
      </c>
      <c r="D186" s="1360" t="str">
        <f t="shared" si="62"/>
        <v>W/C</v>
      </c>
      <c r="E186" s="1360"/>
      <c r="F186" s="1359"/>
      <c r="G186" s="1360"/>
      <c r="H186" s="1361" t="str">
        <f t="shared" si="82"/>
        <v/>
      </c>
      <c r="I186" s="1361" t="str">
        <f t="shared" si="82"/>
        <v/>
      </c>
      <c r="J186" s="1361" t="str">
        <f t="shared" si="82"/>
        <v/>
      </c>
      <c r="K186" s="1361" t="str">
        <f t="shared" si="82"/>
        <v/>
      </c>
      <c r="L186" s="1361" t="str">
        <f t="shared" si="56"/>
        <v>W/C</v>
      </c>
      <c r="M186" s="1361" t="str">
        <f t="shared" si="56"/>
        <v>NO</v>
      </c>
      <c r="N186" s="1361" t="str">
        <f t="shared" si="66"/>
        <v>W/C</v>
      </c>
      <c r="O186" s="1362"/>
      <c r="P186" s="1363">
        <v>1790455.87</v>
      </c>
      <c r="Q186" s="1363">
        <v>2428476.33</v>
      </c>
      <c r="R186" s="1363">
        <v>2452514.64</v>
      </c>
      <c r="S186" s="1363">
        <v>2683506.81</v>
      </c>
      <c r="T186" s="1363">
        <v>2804095.23</v>
      </c>
      <c r="U186" s="1363">
        <v>3725166.58</v>
      </c>
      <c r="V186" s="1363">
        <v>5116216.57</v>
      </c>
      <c r="W186" s="1363">
        <v>6348460.5700000003</v>
      </c>
      <c r="X186" s="1363">
        <v>6223556.4500000002</v>
      </c>
      <c r="Y186" s="1363">
        <v>6907435.8099999996</v>
      </c>
      <c r="Z186" s="1363">
        <v>4206734.05</v>
      </c>
      <c r="AA186" s="1363">
        <v>3817692.67</v>
      </c>
      <c r="AB186" s="1363">
        <v>3349490.56</v>
      </c>
      <c r="AC186" s="1363"/>
      <c r="AD186" s="1363"/>
      <c r="AE186" s="1363">
        <f t="shared" si="64"/>
        <v>4106985.7437499999</v>
      </c>
      <c r="AF186" s="1376"/>
      <c r="AG186" s="1377"/>
      <c r="AH186" s="1365"/>
      <c r="AI186" s="1365"/>
      <c r="AJ186" s="1365"/>
      <c r="AK186" s="1366"/>
      <c r="AL186" s="1365">
        <f t="shared" si="73"/>
        <v>0</v>
      </c>
      <c r="AM186" s="1367">
        <f t="shared" si="77"/>
        <v>4106985.7437499999</v>
      </c>
      <c r="AN186" s="1365"/>
      <c r="AO186" s="1368">
        <f t="shared" si="74"/>
        <v>4106985.7437499999</v>
      </c>
      <c r="AP186" s="1369"/>
      <c r="AQ186" s="1370">
        <f t="shared" si="65"/>
        <v>3349490.56</v>
      </c>
      <c r="AR186" s="1365"/>
      <c r="AS186" s="1365"/>
      <c r="AT186" s="1365"/>
      <c r="AU186" s="1365"/>
      <c r="AV186" s="1371">
        <f t="shared" si="75"/>
        <v>0</v>
      </c>
      <c r="AW186" s="1365">
        <f t="shared" si="78"/>
        <v>3349490.56</v>
      </c>
      <c r="AX186" s="1365"/>
      <c r="AY186" s="1367">
        <f t="shared" si="76"/>
        <v>3349490.56</v>
      </c>
      <c r="AZ186" s="1372"/>
      <c r="BA186" s="1373">
        <f t="shared" si="71"/>
        <v>0</v>
      </c>
      <c r="BC186" s="1361" t="str">
        <f t="shared" si="79"/>
        <v/>
      </c>
      <c r="BD186" s="1361" t="str">
        <f t="shared" si="79"/>
        <v/>
      </c>
      <c r="BE186" s="1361" t="str">
        <f t="shared" si="79"/>
        <v/>
      </c>
      <c r="BF186" s="1361" t="str">
        <f t="shared" si="79"/>
        <v/>
      </c>
      <c r="BG186" s="1361" t="str">
        <f t="shared" si="70"/>
        <v>W/C</v>
      </c>
      <c r="BH186" s="1361" t="str">
        <f t="shared" si="70"/>
        <v>NO</v>
      </c>
      <c r="BI186" s="1361" t="str">
        <f t="shared" si="72"/>
        <v>W/C</v>
      </c>
      <c r="BK186" s="1361" t="b">
        <f t="shared" ref="BK186:BQ217" si="83">BC186=H186</f>
        <v>1</v>
      </c>
      <c r="BL186" s="1361" t="b">
        <f t="shared" si="83"/>
        <v>1</v>
      </c>
      <c r="BM186" s="1361" t="b">
        <f t="shared" si="83"/>
        <v>1</v>
      </c>
      <c r="BN186" s="1361" t="b">
        <f t="shared" si="83"/>
        <v>1</v>
      </c>
      <c r="BO186" s="1361" t="b">
        <f t="shared" si="83"/>
        <v>1</v>
      </c>
      <c r="BP186" s="1361" t="b">
        <f t="shared" si="83"/>
        <v>1</v>
      </c>
      <c r="BQ186" s="1361" t="b">
        <f t="shared" si="83"/>
        <v>1</v>
      </c>
      <c r="BS186" s="1375"/>
    </row>
    <row r="187" spans="1:71" s="1374" customFormat="1" ht="12" customHeight="1">
      <c r="A187" s="1412">
        <v>14301033</v>
      </c>
      <c r="B187" s="1413" t="str">
        <f t="shared" si="69"/>
        <v>14301033</v>
      </c>
      <c r="C187" s="1359" t="s">
        <v>1198</v>
      </c>
      <c r="D187" s="1360" t="str">
        <f t="shared" si="62"/>
        <v>W/C</v>
      </c>
      <c r="E187" s="1360"/>
      <c r="F187" s="1359"/>
      <c r="G187" s="1360"/>
      <c r="H187" s="1361" t="str">
        <f t="shared" si="82"/>
        <v/>
      </c>
      <c r="I187" s="1361" t="str">
        <f t="shared" si="82"/>
        <v/>
      </c>
      <c r="J187" s="1361" t="str">
        <f t="shared" si="82"/>
        <v/>
      </c>
      <c r="K187" s="1361" t="str">
        <f t="shared" si="82"/>
        <v/>
      </c>
      <c r="L187" s="1361" t="str">
        <f t="shared" si="56"/>
        <v>W/C</v>
      </c>
      <c r="M187" s="1361" t="str">
        <f t="shared" si="56"/>
        <v>NO</v>
      </c>
      <c r="N187" s="1361" t="str">
        <f t="shared" si="66"/>
        <v>W/C</v>
      </c>
      <c r="O187" s="1362"/>
      <c r="P187" s="1363">
        <v>364660.75</v>
      </c>
      <c r="Q187" s="1363">
        <v>364660.75</v>
      </c>
      <c r="R187" s="1363">
        <v>364660.75</v>
      </c>
      <c r="S187" s="1363">
        <v>364660.75</v>
      </c>
      <c r="T187" s="1363">
        <v>364660.75</v>
      </c>
      <c r="U187" s="1363">
        <v>364660.75</v>
      </c>
      <c r="V187" s="1363">
        <v>364660.75</v>
      </c>
      <c r="W187" s="1363">
        <v>364660.75</v>
      </c>
      <c r="X187" s="1363">
        <v>364660.75</v>
      </c>
      <c r="Y187" s="1363">
        <v>364660.75</v>
      </c>
      <c r="Z187" s="1363">
        <v>364660.75</v>
      </c>
      <c r="AA187" s="1363">
        <v>364660.75</v>
      </c>
      <c r="AB187" s="1363">
        <v>364660.75</v>
      </c>
      <c r="AC187" s="1363"/>
      <c r="AD187" s="1363"/>
      <c r="AE187" s="1363">
        <f t="shared" si="64"/>
        <v>364660.75</v>
      </c>
      <c r="AF187" s="1376"/>
      <c r="AG187" s="1377"/>
      <c r="AH187" s="1365"/>
      <c r="AI187" s="1365"/>
      <c r="AJ187" s="1365"/>
      <c r="AK187" s="1366"/>
      <c r="AL187" s="1365">
        <f t="shared" si="73"/>
        <v>0</v>
      </c>
      <c r="AM187" s="1367">
        <f t="shared" si="77"/>
        <v>364660.75</v>
      </c>
      <c r="AN187" s="1365"/>
      <c r="AO187" s="1368">
        <f t="shared" si="74"/>
        <v>364660.75</v>
      </c>
      <c r="AP187" s="1369"/>
      <c r="AQ187" s="1370">
        <f t="shared" si="65"/>
        <v>364660.75</v>
      </c>
      <c r="AR187" s="1365"/>
      <c r="AS187" s="1365"/>
      <c r="AT187" s="1365"/>
      <c r="AU187" s="1365"/>
      <c r="AV187" s="1371">
        <f t="shared" si="75"/>
        <v>0</v>
      </c>
      <c r="AW187" s="1365">
        <f t="shared" si="78"/>
        <v>364660.75</v>
      </c>
      <c r="AX187" s="1365"/>
      <c r="AY187" s="1367">
        <f t="shared" si="76"/>
        <v>364660.75</v>
      </c>
      <c r="AZ187" s="1372"/>
      <c r="BA187" s="1373">
        <f t="shared" si="71"/>
        <v>0</v>
      </c>
      <c r="BC187" s="1361" t="str">
        <f t="shared" si="79"/>
        <v/>
      </c>
      <c r="BD187" s="1361" t="str">
        <f t="shared" si="79"/>
        <v/>
      </c>
      <c r="BE187" s="1361" t="str">
        <f t="shared" si="79"/>
        <v/>
      </c>
      <c r="BF187" s="1361" t="str">
        <f t="shared" si="79"/>
        <v/>
      </c>
      <c r="BG187" s="1361" t="str">
        <f t="shared" si="70"/>
        <v>W/C</v>
      </c>
      <c r="BH187" s="1361" t="str">
        <f t="shared" si="70"/>
        <v>NO</v>
      </c>
      <c r="BI187" s="1361" t="str">
        <f t="shared" si="72"/>
        <v>W/C</v>
      </c>
      <c r="BK187" s="1361" t="b">
        <f t="shared" si="83"/>
        <v>1</v>
      </c>
      <c r="BL187" s="1361" t="b">
        <f t="shared" si="83"/>
        <v>1</v>
      </c>
      <c r="BM187" s="1361" t="b">
        <f t="shared" si="83"/>
        <v>1</v>
      </c>
      <c r="BN187" s="1361" t="b">
        <f t="shared" si="83"/>
        <v>1</v>
      </c>
      <c r="BO187" s="1361" t="b">
        <f t="shared" si="83"/>
        <v>1</v>
      </c>
      <c r="BP187" s="1361" t="b">
        <f t="shared" si="83"/>
        <v>1</v>
      </c>
      <c r="BQ187" s="1361" t="b">
        <f t="shared" si="83"/>
        <v>1</v>
      </c>
      <c r="BS187" s="1375"/>
    </row>
    <row r="188" spans="1:71" s="1374" customFormat="1" ht="12" customHeight="1">
      <c r="A188" s="1412">
        <v>14301041</v>
      </c>
      <c r="B188" s="1413" t="str">
        <f t="shared" si="69"/>
        <v>14301041</v>
      </c>
      <c r="C188" s="1359" t="s">
        <v>1199</v>
      </c>
      <c r="D188" s="1360" t="str">
        <f t="shared" si="62"/>
        <v>W/C</v>
      </c>
      <c r="E188" s="1360"/>
      <c r="F188" s="1359"/>
      <c r="G188" s="1360"/>
      <c r="H188" s="1361" t="str">
        <f t="shared" si="82"/>
        <v/>
      </c>
      <c r="I188" s="1361" t="str">
        <f t="shared" si="82"/>
        <v/>
      </c>
      <c r="J188" s="1361" t="str">
        <f t="shared" si="82"/>
        <v/>
      </c>
      <c r="K188" s="1361" t="str">
        <f t="shared" si="82"/>
        <v/>
      </c>
      <c r="L188" s="1361" t="str">
        <f t="shared" si="56"/>
        <v>W/C</v>
      </c>
      <c r="M188" s="1361" t="str">
        <f t="shared" si="56"/>
        <v>NO</v>
      </c>
      <c r="N188" s="1361" t="str">
        <f t="shared" si="66"/>
        <v>W/C</v>
      </c>
      <c r="O188" s="1362"/>
      <c r="P188" s="1363">
        <v>0</v>
      </c>
      <c r="Q188" s="1363">
        <v>0</v>
      </c>
      <c r="R188" s="1363">
        <v>0</v>
      </c>
      <c r="S188" s="1363">
        <v>0</v>
      </c>
      <c r="T188" s="1363">
        <v>0</v>
      </c>
      <c r="U188" s="1363">
        <v>0</v>
      </c>
      <c r="V188" s="1363">
        <v>0</v>
      </c>
      <c r="W188" s="1363">
        <v>0</v>
      </c>
      <c r="X188" s="1363">
        <v>0</v>
      </c>
      <c r="Y188" s="1363">
        <v>0</v>
      </c>
      <c r="Z188" s="1363">
        <v>0</v>
      </c>
      <c r="AA188" s="1363">
        <v>0</v>
      </c>
      <c r="AB188" s="1363">
        <v>0</v>
      </c>
      <c r="AC188" s="1363"/>
      <c r="AD188" s="1363"/>
      <c r="AE188" s="1363">
        <f t="shared" si="64"/>
        <v>0</v>
      </c>
      <c r="AF188" s="1376"/>
      <c r="AG188" s="1377"/>
      <c r="AH188" s="1365"/>
      <c r="AI188" s="1365"/>
      <c r="AJ188" s="1365"/>
      <c r="AK188" s="1366"/>
      <c r="AL188" s="1365">
        <f t="shared" si="73"/>
        <v>0</v>
      </c>
      <c r="AM188" s="1367">
        <f t="shared" si="77"/>
        <v>0</v>
      </c>
      <c r="AN188" s="1365"/>
      <c r="AO188" s="1368">
        <f t="shared" si="74"/>
        <v>0</v>
      </c>
      <c r="AP188" s="1369"/>
      <c r="AQ188" s="1370">
        <f t="shared" si="65"/>
        <v>0</v>
      </c>
      <c r="AR188" s="1365"/>
      <c r="AS188" s="1365"/>
      <c r="AT188" s="1365"/>
      <c r="AU188" s="1365"/>
      <c r="AV188" s="1371">
        <f t="shared" si="75"/>
        <v>0</v>
      </c>
      <c r="AW188" s="1365">
        <f t="shared" si="78"/>
        <v>0</v>
      </c>
      <c r="AX188" s="1365"/>
      <c r="AY188" s="1367">
        <f t="shared" si="76"/>
        <v>0</v>
      </c>
      <c r="AZ188" s="1372"/>
      <c r="BA188" s="1373">
        <f t="shared" si="71"/>
        <v>0</v>
      </c>
      <c r="BC188" s="1361" t="str">
        <f t="shared" si="79"/>
        <v/>
      </c>
      <c r="BD188" s="1361" t="str">
        <f t="shared" si="79"/>
        <v/>
      </c>
      <c r="BE188" s="1361" t="str">
        <f t="shared" si="79"/>
        <v/>
      </c>
      <c r="BF188" s="1361" t="str">
        <f t="shared" si="79"/>
        <v/>
      </c>
      <c r="BG188" s="1361" t="str">
        <f t="shared" si="70"/>
        <v>W/C</v>
      </c>
      <c r="BH188" s="1361" t="str">
        <f t="shared" si="70"/>
        <v>NO</v>
      </c>
      <c r="BI188" s="1361" t="str">
        <f t="shared" si="72"/>
        <v>W/C</v>
      </c>
      <c r="BK188" s="1361" t="b">
        <f t="shared" si="83"/>
        <v>1</v>
      </c>
      <c r="BL188" s="1361" t="b">
        <f t="shared" si="83"/>
        <v>1</v>
      </c>
      <c r="BM188" s="1361" t="b">
        <f t="shared" si="83"/>
        <v>1</v>
      </c>
      <c r="BN188" s="1361" t="b">
        <f t="shared" si="83"/>
        <v>1</v>
      </c>
      <c r="BO188" s="1361" t="b">
        <f t="shared" si="83"/>
        <v>1</v>
      </c>
      <c r="BP188" s="1361" t="b">
        <f t="shared" si="83"/>
        <v>1</v>
      </c>
      <c r="BQ188" s="1361" t="b">
        <f t="shared" si="83"/>
        <v>1</v>
      </c>
      <c r="BS188" s="1375"/>
    </row>
    <row r="189" spans="1:71" s="1374" customFormat="1" ht="12" customHeight="1">
      <c r="A189" s="1412">
        <v>14301043</v>
      </c>
      <c r="B189" s="1413" t="str">
        <f t="shared" si="69"/>
        <v>14301043</v>
      </c>
      <c r="C189" s="1413" t="s">
        <v>1200</v>
      </c>
      <c r="D189" s="1360" t="str">
        <f t="shared" si="62"/>
        <v>Non-Op</v>
      </c>
      <c r="E189" s="1360"/>
      <c r="F189" s="1413"/>
      <c r="G189" s="1360"/>
      <c r="H189" s="1361" t="str">
        <f t="shared" si="82"/>
        <v/>
      </c>
      <c r="I189" s="1361" t="str">
        <f t="shared" si="82"/>
        <v/>
      </c>
      <c r="J189" s="1361" t="str">
        <f t="shared" si="82"/>
        <v/>
      </c>
      <c r="K189" s="1361" t="str">
        <f t="shared" si="82"/>
        <v>Non-Op</v>
      </c>
      <c r="L189" s="1361" t="str">
        <f t="shared" si="56"/>
        <v>NO</v>
      </c>
      <c r="M189" s="1361" t="str">
        <f t="shared" si="56"/>
        <v>NO</v>
      </c>
      <c r="N189" s="1361" t="str">
        <f t="shared" si="66"/>
        <v/>
      </c>
      <c r="O189" s="1362"/>
      <c r="P189" s="1363">
        <v>4010209.56</v>
      </c>
      <c r="Q189" s="1363">
        <v>3328549.13</v>
      </c>
      <c r="R189" s="1363">
        <v>1914710.14</v>
      </c>
      <c r="S189" s="1363">
        <v>2905839.06</v>
      </c>
      <c r="T189" s="1363">
        <v>2301455.98</v>
      </c>
      <c r="U189" s="1363">
        <v>2593928.14</v>
      </c>
      <c r="V189" s="1363">
        <v>2471300.61</v>
      </c>
      <c r="W189" s="1363">
        <v>2347680.7400000002</v>
      </c>
      <c r="X189" s="1363">
        <v>2670494.7000000002</v>
      </c>
      <c r="Y189" s="1363">
        <v>4296217.8499999996</v>
      </c>
      <c r="Z189" s="1363">
        <v>2824519.12</v>
      </c>
      <c r="AA189" s="1363">
        <v>2696569.44</v>
      </c>
      <c r="AB189" s="1363">
        <v>4128795.53</v>
      </c>
      <c r="AC189" s="1363"/>
      <c r="AD189" s="1363"/>
      <c r="AE189" s="1363">
        <f t="shared" si="64"/>
        <v>2868397.2879166673</v>
      </c>
      <c r="AF189" s="1376"/>
      <c r="AG189" s="1377"/>
      <c r="AH189" s="1365"/>
      <c r="AI189" s="1365"/>
      <c r="AJ189" s="1365"/>
      <c r="AK189" s="1366">
        <f>AE189</f>
        <v>2868397.2879166673</v>
      </c>
      <c r="AL189" s="1365">
        <f t="shared" si="73"/>
        <v>2868397.2879166673</v>
      </c>
      <c r="AM189" s="1367"/>
      <c r="AN189" s="1365"/>
      <c r="AO189" s="1368">
        <f t="shared" si="74"/>
        <v>0</v>
      </c>
      <c r="AP189" s="1369"/>
      <c r="AQ189" s="1370">
        <f t="shared" si="65"/>
        <v>4128795.53</v>
      </c>
      <c r="AR189" s="1365"/>
      <c r="AS189" s="1365"/>
      <c r="AT189" s="1365"/>
      <c r="AU189" s="1365">
        <f>AQ189</f>
        <v>4128795.53</v>
      </c>
      <c r="AV189" s="1371">
        <f t="shared" si="75"/>
        <v>4128795.53</v>
      </c>
      <c r="AW189" s="1365"/>
      <c r="AX189" s="1365"/>
      <c r="AY189" s="1367">
        <f t="shared" si="76"/>
        <v>0</v>
      </c>
      <c r="AZ189" s="1372" t="s">
        <v>1001</v>
      </c>
      <c r="BA189" s="1373">
        <f t="shared" si="71"/>
        <v>0</v>
      </c>
      <c r="BC189" s="1361" t="str">
        <f t="shared" si="79"/>
        <v/>
      </c>
      <c r="BD189" s="1361" t="str">
        <f t="shared" si="79"/>
        <v/>
      </c>
      <c r="BE189" s="1361" t="str">
        <f t="shared" si="79"/>
        <v/>
      </c>
      <c r="BF189" s="1361" t="str">
        <f t="shared" si="79"/>
        <v>Non-Op</v>
      </c>
      <c r="BG189" s="1361" t="str">
        <f t="shared" si="70"/>
        <v>NO</v>
      </c>
      <c r="BH189" s="1361" t="str">
        <f t="shared" si="70"/>
        <v>NO</v>
      </c>
      <c r="BI189" s="1361" t="str">
        <f t="shared" si="72"/>
        <v/>
      </c>
      <c r="BK189" s="1361" t="b">
        <f t="shared" si="83"/>
        <v>1</v>
      </c>
      <c r="BL189" s="1361" t="b">
        <f t="shared" si="83"/>
        <v>1</v>
      </c>
      <c r="BM189" s="1361" t="b">
        <f t="shared" si="83"/>
        <v>1</v>
      </c>
      <c r="BN189" s="1361" t="b">
        <f t="shared" si="83"/>
        <v>1</v>
      </c>
      <c r="BO189" s="1361" t="b">
        <f t="shared" si="83"/>
        <v>1</v>
      </c>
      <c r="BP189" s="1361" t="b">
        <f t="shared" si="83"/>
        <v>1</v>
      </c>
      <c r="BQ189" s="1361" t="b">
        <f t="shared" si="83"/>
        <v>1</v>
      </c>
      <c r="BS189" s="1375"/>
    </row>
    <row r="190" spans="1:71" s="1374" customFormat="1" ht="12" customHeight="1">
      <c r="A190" s="1412">
        <v>14400311</v>
      </c>
      <c r="B190" s="1413" t="str">
        <f t="shared" si="69"/>
        <v>14400311</v>
      </c>
      <c r="C190" s="1359" t="s">
        <v>1201</v>
      </c>
      <c r="D190" s="1360" t="str">
        <f t="shared" si="62"/>
        <v>W/C</v>
      </c>
      <c r="E190" s="1360"/>
      <c r="F190" s="1359"/>
      <c r="G190" s="1360"/>
      <c r="H190" s="1361" t="str">
        <f t="shared" si="82"/>
        <v/>
      </c>
      <c r="I190" s="1361" t="str">
        <f t="shared" si="82"/>
        <v/>
      </c>
      <c r="J190" s="1361" t="str">
        <f t="shared" si="82"/>
        <v/>
      </c>
      <c r="K190" s="1361" t="str">
        <f t="shared" si="82"/>
        <v/>
      </c>
      <c r="L190" s="1361" t="str">
        <f t="shared" si="56"/>
        <v>W/C</v>
      </c>
      <c r="M190" s="1361" t="str">
        <f t="shared" si="56"/>
        <v>NO</v>
      </c>
      <c r="N190" s="1361" t="str">
        <f t="shared" si="66"/>
        <v>W/C</v>
      </c>
      <c r="O190" s="1362"/>
      <c r="P190" s="1363">
        <v>-4684630.0999999996</v>
      </c>
      <c r="Q190" s="1363">
        <v>-3921207.49</v>
      </c>
      <c r="R190" s="1363">
        <v>-3455145.43</v>
      </c>
      <c r="S190" s="1363">
        <v>-3416272.19</v>
      </c>
      <c r="T190" s="1363">
        <v>-3419260.93</v>
      </c>
      <c r="U190" s="1363">
        <v>-3774079.02</v>
      </c>
      <c r="V190" s="1363">
        <v>-3597355.68</v>
      </c>
      <c r="W190" s="1363">
        <v>-3886719.96</v>
      </c>
      <c r="X190" s="1363">
        <v>-4172133.06</v>
      </c>
      <c r="Y190" s="1363">
        <v>-4513543.07</v>
      </c>
      <c r="Z190" s="1363">
        <v>-5454789.4699999997</v>
      </c>
      <c r="AA190" s="1363">
        <v>-5094415.6900000004</v>
      </c>
      <c r="AB190" s="1363">
        <v>-5629405.5300000003</v>
      </c>
      <c r="AC190" s="1363"/>
      <c r="AD190" s="1363"/>
      <c r="AE190" s="1363">
        <f t="shared" si="64"/>
        <v>-4155161.6504166662</v>
      </c>
      <c r="AF190" s="1376"/>
      <c r="AG190" s="1377"/>
      <c r="AH190" s="1365"/>
      <c r="AI190" s="1365"/>
      <c r="AJ190" s="1365"/>
      <c r="AK190" s="1366"/>
      <c r="AL190" s="1365">
        <f t="shared" si="73"/>
        <v>0</v>
      </c>
      <c r="AM190" s="1367">
        <f t="shared" ref="AM190:AM196" si="84">AE190</f>
        <v>-4155161.6504166662</v>
      </c>
      <c r="AN190" s="1365"/>
      <c r="AO190" s="1368">
        <f t="shared" si="74"/>
        <v>-4155161.6504166662</v>
      </c>
      <c r="AP190" s="1369"/>
      <c r="AQ190" s="1370">
        <f t="shared" si="65"/>
        <v>-5629405.5300000003</v>
      </c>
      <c r="AR190" s="1365"/>
      <c r="AS190" s="1365"/>
      <c r="AT190" s="1365"/>
      <c r="AU190" s="1365"/>
      <c r="AV190" s="1371">
        <f t="shared" si="75"/>
        <v>0</v>
      </c>
      <c r="AW190" s="1365">
        <f>AQ190</f>
        <v>-5629405.5300000003</v>
      </c>
      <c r="AX190" s="1365"/>
      <c r="AY190" s="1367">
        <f t="shared" si="76"/>
        <v>-5629405.5300000003</v>
      </c>
      <c r="AZ190" s="1372"/>
      <c r="BA190" s="1373">
        <f t="shared" si="71"/>
        <v>0</v>
      </c>
      <c r="BC190" s="1361" t="str">
        <f t="shared" si="79"/>
        <v/>
      </c>
      <c r="BD190" s="1361" t="str">
        <f t="shared" si="79"/>
        <v/>
      </c>
      <c r="BE190" s="1361" t="str">
        <f t="shared" si="79"/>
        <v/>
      </c>
      <c r="BF190" s="1361" t="str">
        <f t="shared" si="79"/>
        <v/>
      </c>
      <c r="BG190" s="1361" t="str">
        <f t="shared" si="70"/>
        <v>W/C</v>
      </c>
      <c r="BH190" s="1361" t="str">
        <f t="shared" si="70"/>
        <v>NO</v>
      </c>
      <c r="BI190" s="1361" t="str">
        <f t="shared" si="72"/>
        <v>W/C</v>
      </c>
      <c r="BK190" s="1361" t="b">
        <f t="shared" si="83"/>
        <v>1</v>
      </c>
      <c r="BL190" s="1361" t="b">
        <f t="shared" si="83"/>
        <v>1</v>
      </c>
      <c r="BM190" s="1361" t="b">
        <f t="shared" si="83"/>
        <v>1</v>
      </c>
      <c r="BN190" s="1361" t="b">
        <f t="shared" si="83"/>
        <v>1</v>
      </c>
      <c r="BO190" s="1361" t="b">
        <f t="shared" si="83"/>
        <v>1</v>
      </c>
      <c r="BP190" s="1361" t="b">
        <f t="shared" si="83"/>
        <v>1</v>
      </c>
      <c r="BQ190" s="1361" t="b">
        <f t="shared" si="83"/>
        <v>1</v>
      </c>
      <c r="BS190" s="1375"/>
    </row>
    <row r="191" spans="1:71" s="1374" customFormat="1" ht="12" customHeight="1">
      <c r="A191" s="1412">
        <v>14400312</v>
      </c>
      <c r="B191" s="1413" t="str">
        <f t="shared" si="69"/>
        <v>14400312</v>
      </c>
      <c r="C191" s="1359" t="s">
        <v>1202</v>
      </c>
      <c r="D191" s="1360" t="str">
        <f t="shared" si="62"/>
        <v>W/C</v>
      </c>
      <c r="E191" s="1360"/>
      <c r="F191" s="1359"/>
      <c r="G191" s="1360"/>
      <c r="H191" s="1361" t="str">
        <f t="shared" si="82"/>
        <v/>
      </c>
      <c r="I191" s="1361" t="str">
        <f t="shared" si="82"/>
        <v/>
      </c>
      <c r="J191" s="1361" t="str">
        <f t="shared" si="82"/>
        <v/>
      </c>
      <c r="K191" s="1361" t="str">
        <f t="shared" si="82"/>
        <v/>
      </c>
      <c r="L191" s="1361" t="str">
        <f t="shared" si="56"/>
        <v>W/C</v>
      </c>
      <c r="M191" s="1361" t="str">
        <f t="shared" si="56"/>
        <v>NO</v>
      </c>
      <c r="N191" s="1361" t="str">
        <f t="shared" si="66"/>
        <v>W/C</v>
      </c>
      <c r="O191" s="1362"/>
      <c r="P191" s="1363">
        <v>-1479430.96</v>
      </c>
      <c r="Q191" s="1363">
        <v>-1097981.7</v>
      </c>
      <c r="R191" s="1363">
        <v>-914245.13</v>
      </c>
      <c r="S191" s="1363">
        <v>-886837.01</v>
      </c>
      <c r="T191" s="1363">
        <v>-945769.55</v>
      </c>
      <c r="U191" s="1363">
        <v>-1092311.76</v>
      </c>
      <c r="V191" s="1363">
        <v>-1097007.45</v>
      </c>
      <c r="W191" s="1363">
        <v>-1236424.55</v>
      </c>
      <c r="X191" s="1363">
        <v>-1240124.3</v>
      </c>
      <c r="Y191" s="1363">
        <v>-1402347.06</v>
      </c>
      <c r="Z191" s="1363">
        <v>-1505166.79</v>
      </c>
      <c r="AA191" s="1363">
        <v>-1711025.82</v>
      </c>
      <c r="AB191" s="1363">
        <v>-1695322.35</v>
      </c>
      <c r="AC191" s="1363"/>
      <c r="AD191" s="1363"/>
      <c r="AE191" s="1363">
        <f t="shared" si="64"/>
        <v>-1226384.8145833334</v>
      </c>
      <c r="AF191" s="1376"/>
      <c r="AG191" s="1377"/>
      <c r="AH191" s="1365"/>
      <c r="AI191" s="1365"/>
      <c r="AJ191" s="1365"/>
      <c r="AK191" s="1366"/>
      <c r="AL191" s="1365">
        <f t="shared" si="73"/>
        <v>0</v>
      </c>
      <c r="AM191" s="1367">
        <f t="shared" si="84"/>
        <v>-1226384.8145833334</v>
      </c>
      <c r="AN191" s="1365"/>
      <c r="AO191" s="1368">
        <f t="shared" si="74"/>
        <v>-1226384.8145833334</v>
      </c>
      <c r="AP191" s="1369"/>
      <c r="AQ191" s="1370">
        <f t="shared" si="65"/>
        <v>-1695322.35</v>
      </c>
      <c r="AR191" s="1365"/>
      <c r="AS191" s="1365"/>
      <c r="AT191" s="1365"/>
      <c r="AU191" s="1365"/>
      <c r="AV191" s="1371">
        <f t="shared" si="75"/>
        <v>0</v>
      </c>
      <c r="AW191" s="1365">
        <f t="shared" ref="AW191:AW204" si="85">AQ191</f>
        <v>-1695322.35</v>
      </c>
      <c r="AX191" s="1365"/>
      <c r="AY191" s="1367">
        <f t="shared" si="76"/>
        <v>-1695322.35</v>
      </c>
      <c r="AZ191" s="1372"/>
      <c r="BA191" s="1373">
        <f t="shared" si="71"/>
        <v>0</v>
      </c>
      <c r="BC191" s="1361" t="str">
        <f t="shared" si="79"/>
        <v/>
      </c>
      <c r="BD191" s="1361" t="str">
        <f t="shared" si="79"/>
        <v/>
      </c>
      <c r="BE191" s="1361" t="str">
        <f t="shared" si="79"/>
        <v/>
      </c>
      <c r="BF191" s="1361" t="str">
        <f t="shared" si="79"/>
        <v/>
      </c>
      <c r="BG191" s="1361" t="str">
        <f t="shared" si="70"/>
        <v>W/C</v>
      </c>
      <c r="BH191" s="1361" t="str">
        <f t="shared" si="70"/>
        <v>NO</v>
      </c>
      <c r="BI191" s="1361" t="str">
        <f t="shared" si="72"/>
        <v>W/C</v>
      </c>
      <c r="BK191" s="1361" t="b">
        <f t="shared" si="83"/>
        <v>1</v>
      </c>
      <c r="BL191" s="1361" t="b">
        <f t="shared" si="83"/>
        <v>1</v>
      </c>
      <c r="BM191" s="1361" t="b">
        <f t="shared" si="83"/>
        <v>1</v>
      </c>
      <c r="BN191" s="1361" t="b">
        <f t="shared" si="83"/>
        <v>1</v>
      </c>
      <c r="BO191" s="1361" t="b">
        <f t="shared" si="83"/>
        <v>1</v>
      </c>
      <c r="BP191" s="1361" t="b">
        <f t="shared" si="83"/>
        <v>1</v>
      </c>
      <c r="BQ191" s="1361" t="b">
        <f t="shared" si="83"/>
        <v>1</v>
      </c>
      <c r="BS191" s="1375"/>
    </row>
    <row r="192" spans="1:71" s="1374" customFormat="1" ht="12" customHeight="1">
      <c r="A192" s="1412">
        <v>14400313</v>
      </c>
      <c r="B192" s="1413" t="str">
        <f t="shared" si="69"/>
        <v>14400313</v>
      </c>
      <c r="C192" s="1359" t="s">
        <v>1203</v>
      </c>
      <c r="D192" s="1360" t="str">
        <f t="shared" si="62"/>
        <v>W/C</v>
      </c>
      <c r="E192" s="1360"/>
      <c r="F192" s="1359"/>
      <c r="G192" s="1360"/>
      <c r="H192" s="1361" t="str">
        <f t="shared" si="82"/>
        <v/>
      </c>
      <c r="I192" s="1361" t="str">
        <f t="shared" si="82"/>
        <v/>
      </c>
      <c r="J192" s="1361" t="str">
        <f t="shared" si="82"/>
        <v/>
      </c>
      <c r="K192" s="1361" t="str">
        <f t="shared" si="82"/>
        <v/>
      </c>
      <c r="L192" s="1361" t="str">
        <f t="shared" ref="L192:M263" si="86">IF(VALUE(AM192),"W/C",IF(ISBLANK(AM192),"NO","W/C"))</f>
        <v>W/C</v>
      </c>
      <c r="M192" s="1361" t="str">
        <f t="shared" si="86"/>
        <v>NO</v>
      </c>
      <c r="N192" s="1361" t="str">
        <f t="shared" si="66"/>
        <v>W/C</v>
      </c>
      <c r="O192" s="1362"/>
      <c r="P192" s="1363">
        <v>-2162520.5</v>
      </c>
      <c r="Q192" s="1363">
        <v>-10720.57</v>
      </c>
      <c r="R192" s="1363">
        <v>13077.12</v>
      </c>
      <c r="S192" s="1363">
        <v>-1046849.86</v>
      </c>
      <c r="T192" s="1363">
        <v>-757172.88</v>
      </c>
      <c r="U192" s="1363">
        <v>13077.12</v>
      </c>
      <c r="V192" s="1363">
        <v>-1378696.67</v>
      </c>
      <c r="W192" s="1363">
        <v>13077.12</v>
      </c>
      <c r="X192" s="1363">
        <v>13077.12</v>
      </c>
      <c r="Y192" s="1363">
        <v>-1773738.4</v>
      </c>
      <c r="Z192" s="1363">
        <v>13077.38</v>
      </c>
      <c r="AA192" s="1363">
        <v>13077.38</v>
      </c>
      <c r="AB192" s="1363">
        <v>-1530673.69</v>
      </c>
      <c r="AC192" s="1363"/>
      <c r="AD192" s="1363"/>
      <c r="AE192" s="1363">
        <f t="shared" si="64"/>
        <v>-561276.01958333328</v>
      </c>
      <c r="AF192" s="1376"/>
      <c r="AG192" s="1377"/>
      <c r="AH192" s="1365"/>
      <c r="AI192" s="1365"/>
      <c r="AJ192" s="1365"/>
      <c r="AK192" s="1366"/>
      <c r="AL192" s="1365">
        <f t="shared" si="73"/>
        <v>0</v>
      </c>
      <c r="AM192" s="1367">
        <f t="shared" si="84"/>
        <v>-561276.01958333328</v>
      </c>
      <c r="AN192" s="1365"/>
      <c r="AO192" s="1368">
        <f t="shared" si="74"/>
        <v>-561276.01958333328</v>
      </c>
      <c r="AP192" s="1369"/>
      <c r="AQ192" s="1370">
        <f t="shared" si="65"/>
        <v>-1530673.69</v>
      </c>
      <c r="AR192" s="1365"/>
      <c r="AS192" s="1365"/>
      <c r="AT192" s="1365"/>
      <c r="AU192" s="1365"/>
      <c r="AV192" s="1371">
        <f t="shared" si="75"/>
        <v>0</v>
      </c>
      <c r="AW192" s="1365">
        <f t="shared" si="85"/>
        <v>-1530673.69</v>
      </c>
      <c r="AX192" s="1365"/>
      <c r="AY192" s="1367">
        <f t="shared" si="76"/>
        <v>-1530673.69</v>
      </c>
      <c r="AZ192" s="1372"/>
      <c r="BA192" s="1373">
        <f t="shared" si="71"/>
        <v>0</v>
      </c>
      <c r="BC192" s="1361" t="str">
        <f t="shared" si="79"/>
        <v/>
      </c>
      <c r="BD192" s="1361" t="str">
        <f t="shared" si="79"/>
        <v/>
      </c>
      <c r="BE192" s="1361" t="str">
        <f t="shared" si="79"/>
        <v/>
      </c>
      <c r="BF192" s="1361" t="str">
        <f t="shared" si="79"/>
        <v/>
      </c>
      <c r="BG192" s="1361" t="str">
        <f t="shared" si="70"/>
        <v>W/C</v>
      </c>
      <c r="BH192" s="1361" t="str">
        <f t="shared" si="70"/>
        <v>NO</v>
      </c>
      <c r="BI192" s="1361" t="str">
        <f t="shared" si="72"/>
        <v>W/C</v>
      </c>
      <c r="BK192" s="1361" t="b">
        <f t="shared" si="83"/>
        <v>1</v>
      </c>
      <c r="BL192" s="1361" t="b">
        <f t="shared" si="83"/>
        <v>1</v>
      </c>
      <c r="BM192" s="1361" t="b">
        <f t="shared" si="83"/>
        <v>1</v>
      </c>
      <c r="BN192" s="1361" t="b">
        <f t="shared" si="83"/>
        <v>1</v>
      </c>
      <c r="BO192" s="1361" t="b">
        <f t="shared" si="83"/>
        <v>1</v>
      </c>
      <c r="BP192" s="1361" t="b">
        <f t="shared" si="83"/>
        <v>1</v>
      </c>
      <c r="BQ192" s="1361" t="b">
        <f t="shared" si="83"/>
        <v>1</v>
      </c>
      <c r="BS192" s="1375"/>
    </row>
    <row r="193" spans="1:71" s="1374" customFormat="1" ht="12" customHeight="1">
      <c r="A193" s="1412">
        <v>14400323</v>
      </c>
      <c r="B193" s="1413" t="str">
        <f t="shared" si="69"/>
        <v>14400323</v>
      </c>
      <c r="C193" s="1359" t="s">
        <v>1204</v>
      </c>
      <c r="D193" s="1360" t="str">
        <f t="shared" si="62"/>
        <v>W/C</v>
      </c>
      <c r="E193" s="1360"/>
      <c r="F193" s="1359"/>
      <c r="G193" s="1360"/>
      <c r="H193" s="1361" t="str">
        <f t="shared" si="82"/>
        <v/>
      </c>
      <c r="I193" s="1361" t="str">
        <f t="shared" si="82"/>
        <v/>
      </c>
      <c r="J193" s="1361" t="str">
        <f t="shared" si="82"/>
        <v/>
      </c>
      <c r="K193" s="1361" t="str">
        <f t="shared" si="82"/>
        <v/>
      </c>
      <c r="L193" s="1361" t="str">
        <f t="shared" si="86"/>
        <v>W/C</v>
      </c>
      <c r="M193" s="1361" t="str">
        <f t="shared" si="86"/>
        <v>NO</v>
      </c>
      <c r="N193" s="1361" t="str">
        <f t="shared" si="66"/>
        <v>W/C</v>
      </c>
      <c r="O193" s="1362"/>
      <c r="P193" s="1363">
        <v>0</v>
      </c>
      <c r="Q193" s="1363">
        <v>0</v>
      </c>
      <c r="R193" s="1363">
        <v>0</v>
      </c>
      <c r="S193" s="1363">
        <v>0</v>
      </c>
      <c r="T193" s="1363">
        <v>0</v>
      </c>
      <c r="U193" s="1363">
        <v>0</v>
      </c>
      <c r="V193" s="1363">
        <v>0</v>
      </c>
      <c r="W193" s="1363">
        <v>0</v>
      </c>
      <c r="X193" s="1363">
        <v>0</v>
      </c>
      <c r="Y193" s="1363">
        <v>0</v>
      </c>
      <c r="Z193" s="1363">
        <v>0</v>
      </c>
      <c r="AA193" s="1363">
        <v>0</v>
      </c>
      <c r="AB193" s="1363">
        <v>0</v>
      </c>
      <c r="AC193" s="1363"/>
      <c r="AD193" s="1363"/>
      <c r="AE193" s="1363">
        <f t="shared" si="64"/>
        <v>0</v>
      </c>
      <c r="AF193" s="1376"/>
      <c r="AG193" s="1377"/>
      <c r="AH193" s="1365"/>
      <c r="AI193" s="1365"/>
      <c r="AJ193" s="1365"/>
      <c r="AK193" s="1366"/>
      <c r="AL193" s="1365">
        <f t="shared" si="73"/>
        <v>0</v>
      </c>
      <c r="AM193" s="1367">
        <f t="shared" si="84"/>
        <v>0</v>
      </c>
      <c r="AN193" s="1365"/>
      <c r="AO193" s="1368">
        <f t="shared" si="74"/>
        <v>0</v>
      </c>
      <c r="AP193" s="1369"/>
      <c r="AQ193" s="1370">
        <f t="shared" si="65"/>
        <v>0</v>
      </c>
      <c r="AR193" s="1365"/>
      <c r="AS193" s="1365"/>
      <c r="AT193" s="1365"/>
      <c r="AU193" s="1365"/>
      <c r="AV193" s="1371">
        <f t="shared" si="75"/>
        <v>0</v>
      </c>
      <c r="AW193" s="1365">
        <f t="shared" si="85"/>
        <v>0</v>
      </c>
      <c r="AX193" s="1365"/>
      <c r="AY193" s="1367">
        <f t="shared" si="76"/>
        <v>0</v>
      </c>
      <c r="AZ193" s="1372"/>
      <c r="BA193" s="1373">
        <f t="shared" si="71"/>
        <v>0</v>
      </c>
      <c r="BC193" s="1361" t="str">
        <f t="shared" si="79"/>
        <v/>
      </c>
      <c r="BD193" s="1361" t="str">
        <f t="shared" si="79"/>
        <v/>
      </c>
      <c r="BE193" s="1361" t="str">
        <f t="shared" si="79"/>
        <v/>
      </c>
      <c r="BF193" s="1361" t="str">
        <f t="shared" si="79"/>
        <v/>
      </c>
      <c r="BG193" s="1361" t="str">
        <f t="shared" si="70"/>
        <v>W/C</v>
      </c>
      <c r="BH193" s="1361" t="str">
        <f t="shared" si="70"/>
        <v>NO</v>
      </c>
      <c r="BI193" s="1361" t="str">
        <f t="shared" si="72"/>
        <v>W/C</v>
      </c>
      <c r="BK193" s="1361" t="b">
        <f t="shared" si="83"/>
        <v>1</v>
      </c>
      <c r="BL193" s="1361" t="b">
        <f t="shared" si="83"/>
        <v>1</v>
      </c>
      <c r="BM193" s="1361" t="b">
        <f t="shared" si="83"/>
        <v>1</v>
      </c>
      <c r="BN193" s="1361" t="b">
        <f t="shared" si="83"/>
        <v>1</v>
      </c>
      <c r="BO193" s="1361" t="b">
        <f t="shared" si="83"/>
        <v>1</v>
      </c>
      <c r="BP193" s="1361" t="b">
        <f t="shared" si="83"/>
        <v>1</v>
      </c>
      <c r="BQ193" s="1361" t="b">
        <f t="shared" si="83"/>
        <v>1</v>
      </c>
      <c r="BS193" s="1375"/>
    </row>
    <row r="194" spans="1:71" s="1374" customFormat="1" ht="12" customHeight="1">
      <c r="A194" s="1497">
        <v>14400333</v>
      </c>
      <c r="B194" s="1498" t="str">
        <f t="shared" si="69"/>
        <v>14400333</v>
      </c>
      <c r="C194" s="1416" t="s">
        <v>1205</v>
      </c>
      <c r="D194" s="1417" t="str">
        <f t="shared" si="62"/>
        <v>W/C</v>
      </c>
      <c r="E194" s="1417"/>
      <c r="F194" s="1508">
        <v>42720</v>
      </c>
      <c r="G194" s="1417"/>
      <c r="H194" s="1419" t="str">
        <f t="shared" si="82"/>
        <v/>
      </c>
      <c r="I194" s="1419" t="str">
        <f t="shared" si="82"/>
        <v/>
      </c>
      <c r="J194" s="1419" t="str">
        <f t="shared" si="82"/>
        <v/>
      </c>
      <c r="K194" s="1419" t="str">
        <f t="shared" si="82"/>
        <v/>
      </c>
      <c r="L194" s="1419" t="str">
        <f t="shared" si="86"/>
        <v>W/C</v>
      </c>
      <c r="M194" s="1419" t="str">
        <f t="shared" si="86"/>
        <v>NO</v>
      </c>
      <c r="N194" s="1419" t="str">
        <f t="shared" si="66"/>
        <v>W/C</v>
      </c>
      <c r="O194" s="1420"/>
      <c r="P194" s="1421">
        <v>0</v>
      </c>
      <c r="Q194" s="1421">
        <v>0</v>
      </c>
      <c r="R194" s="1421">
        <v>0</v>
      </c>
      <c r="S194" s="1421">
        <v>0</v>
      </c>
      <c r="T194" s="1421">
        <v>0</v>
      </c>
      <c r="U194" s="1421">
        <v>0</v>
      </c>
      <c r="V194" s="1421">
        <v>0</v>
      </c>
      <c r="W194" s="1421">
        <v>0</v>
      </c>
      <c r="X194" s="1421">
        <v>0</v>
      </c>
      <c r="Y194" s="1421">
        <v>0</v>
      </c>
      <c r="Z194" s="1421">
        <v>0</v>
      </c>
      <c r="AA194" s="1421">
        <v>0</v>
      </c>
      <c r="AB194" s="1421">
        <v>0</v>
      </c>
      <c r="AC194" s="1421"/>
      <c r="AD194" s="1421"/>
      <c r="AE194" s="1421">
        <f t="shared" si="64"/>
        <v>0</v>
      </c>
      <c r="AF194" s="1422"/>
      <c r="AG194" s="1423"/>
      <c r="AH194" s="1424"/>
      <c r="AI194" s="1424"/>
      <c r="AJ194" s="1424"/>
      <c r="AK194" s="1425"/>
      <c r="AL194" s="1424">
        <f t="shared" si="73"/>
        <v>0</v>
      </c>
      <c r="AM194" s="1426">
        <f t="shared" si="84"/>
        <v>0</v>
      </c>
      <c r="AN194" s="1424"/>
      <c r="AO194" s="1427">
        <f t="shared" si="74"/>
        <v>0</v>
      </c>
      <c r="AP194" s="1369"/>
      <c r="AQ194" s="1428">
        <f t="shared" si="65"/>
        <v>0</v>
      </c>
      <c r="AR194" s="1424"/>
      <c r="AS194" s="1424"/>
      <c r="AT194" s="1424"/>
      <c r="AU194" s="1424"/>
      <c r="AV194" s="1429">
        <f t="shared" si="75"/>
        <v>0</v>
      </c>
      <c r="AW194" s="1424">
        <f t="shared" si="85"/>
        <v>0</v>
      </c>
      <c r="AX194" s="1424"/>
      <c r="AY194" s="1426">
        <f t="shared" si="76"/>
        <v>0</v>
      </c>
      <c r="AZ194" s="1372"/>
      <c r="BA194" s="1373">
        <f t="shared" si="71"/>
        <v>0</v>
      </c>
      <c r="BC194" s="1419" t="str">
        <f t="shared" si="79"/>
        <v/>
      </c>
      <c r="BD194" s="1419" t="str">
        <f t="shared" si="79"/>
        <v/>
      </c>
      <c r="BE194" s="1419" t="str">
        <f t="shared" si="79"/>
        <v/>
      </c>
      <c r="BF194" s="1419" t="str">
        <f t="shared" si="79"/>
        <v/>
      </c>
      <c r="BG194" s="1419" t="str">
        <f t="shared" si="70"/>
        <v>W/C</v>
      </c>
      <c r="BH194" s="1419" t="str">
        <f t="shared" si="70"/>
        <v>NO</v>
      </c>
      <c r="BI194" s="1419" t="str">
        <f t="shared" si="72"/>
        <v>W/C</v>
      </c>
      <c r="BK194" s="1419" t="b">
        <f t="shared" si="83"/>
        <v>1</v>
      </c>
      <c r="BL194" s="1419" t="b">
        <f t="shared" si="83"/>
        <v>1</v>
      </c>
      <c r="BM194" s="1419" t="b">
        <f t="shared" si="83"/>
        <v>1</v>
      </c>
      <c r="BN194" s="1419" t="b">
        <f t="shared" si="83"/>
        <v>1</v>
      </c>
      <c r="BO194" s="1419" t="b">
        <f t="shared" si="83"/>
        <v>1</v>
      </c>
      <c r="BP194" s="1419" t="b">
        <f t="shared" si="83"/>
        <v>1</v>
      </c>
      <c r="BQ194" s="1419" t="b">
        <f t="shared" si="83"/>
        <v>1</v>
      </c>
      <c r="BS194" s="1496"/>
    </row>
    <row r="195" spans="1:71" s="1374" customFormat="1" ht="12" customHeight="1">
      <c r="A195" s="1412">
        <v>14400343</v>
      </c>
      <c r="B195" s="1413" t="str">
        <f t="shared" si="69"/>
        <v>14400343</v>
      </c>
      <c r="C195" s="1359" t="s">
        <v>1206</v>
      </c>
      <c r="D195" s="1360" t="str">
        <f t="shared" si="62"/>
        <v>W/C</v>
      </c>
      <c r="E195" s="1360"/>
      <c r="F195" s="1359"/>
      <c r="G195" s="1360"/>
      <c r="H195" s="1361" t="str">
        <f t="shared" si="82"/>
        <v/>
      </c>
      <c r="I195" s="1361" t="str">
        <f t="shared" si="82"/>
        <v/>
      </c>
      <c r="J195" s="1361" t="str">
        <f t="shared" si="82"/>
        <v/>
      </c>
      <c r="K195" s="1361" t="str">
        <f t="shared" si="82"/>
        <v/>
      </c>
      <c r="L195" s="1361" t="str">
        <f t="shared" si="86"/>
        <v>W/C</v>
      </c>
      <c r="M195" s="1361" t="str">
        <f t="shared" si="86"/>
        <v>NO</v>
      </c>
      <c r="N195" s="1361" t="str">
        <f t="shared" si="66"/>
        <v>W/C</v>
      </c>
      <c r="O195" s="1362"/>
      <c r="P195" s="1363">
        <v>-1462281.74</v>
      </c>
      <c r="Q195" s="1363">
        <v>-1452407.96</v>
      </c>
      <c r="R195" s="1363">
        <v>-1477610.23</v>
      </c>
      <c r="S195" s="1363">
        <v>-1510709.08</v>
      </c>
      <c r="T195" s="1363">
        <v>-1499681.06</v>
      </c>
      <c r="U195" s="1363">
        <v>-1529191.37</v>
      </c>
      <c r="V195" s="1363">
        <v>-1553526.07</v>
      </c>
      <c r="W195" s="1363">
        <v>-1568511.53</v>
      </c>
      <c r="X195" s="1363">
        <v>-1555734.68</v>
      </c>
      <c r="Y195" s="1363">
        <v>-1583110.05</v>
      </c>
      <c r="Z195" s="1363">
        <v>-1554327.8</v>
      </c>
      <c r="AA195" s="1363">
        <v>-1561477.18</v>
      </c>
      <c r="AB195" s="1363">
        <v>-1540406.68</v>
      </c>
      <c r="AC195" s="1363"/>
      <c r="AD195" s="1363"/>
      <c r="AE195" s="1363">
        <f t="shared" si="64"/>
        <v>-1528969.2683333335</v>
      </c>
      <c r="AF195" s="1376"/>
      <c r="AG195" s="1377"/>
      <c r="AH195" s="1365"/>
      <c r="AI195" s="1365"/>
      <c r="AJ195" s="1365"/>
      <c r="AK195" s="1366"/>
      <c r="AL195" s="1365">
        <f t="shared" si="73"/>
        <v>0</v>
      </c>
      <c r="AM195" s="1367">
        <f t="shared" si="84"/>
        <v>-1528969.2683333335</v>
      </c>
      <c r="AN195" s="1365"/>
      <c r="AO195" s="1368">
        <f t="shared" si="74"/>
        <v>-1528969.2683333335</v>
      </c>
      <c r="AP195" s="1369"/>
      <c r="AQ195" s="1370">
        <f t="shared" si="65"/>
        <v>-1540406.68</v>
      </c>
      <c r="AR195" s="1365"/>
      <c r="AS195" s="1365"/>
      <c r="AT195" s="1365"/>
      <c r="AU195" s="1365"/>
      <c r="AV195" s="1371">
        <f t="shared" si="75"/>
        <v>0</v>
      </c>
      <c r="AW195" s="1365">
        <f t="shared" si="85"/>
        <v>-1540406.68</v>
      </c>
      <c r="AX195" s="1365"/>
      <c r="AY195" s="1367">
        <f t="shared" si="76"/>
        <v>-1540406.68</v>
      </c>
      <c r="AZ195" s="1372"/>
      <c r="BA195" s="1373">
        <f t="shared" si="71"/>
        <v>0</v>
      </c>
      <c r="BC195" s="1361" t="str">
        <f t="shared" si="79"/>
        <v/>
      </c>
      <c r="BD195" s="1361" t="str">
        <f t="shared" si="79"/>
        <v/>
      </c>
      <c r="BE195" s="1361" t="str">
        <f t="shared" si="79"/>
        <v/>
      </c>
      <c r="BF195" s="1361" t="str">
        <f t="shared" si="79"/>
        <v/>
      </c>
      <c r="BG195" s="1361" t="str">
        <f t="shared" si="70"/>
        <v>W/C</v>
      </c>
      <c r="BH195" s="1361" t="str">
        <f t="shared" si="70"/>
        <v>NO</v>
      </c>
      <c r="BI195" s="1361" t="str">
        <f t="shared" si="72"/>
        <v>W/C</v>
      </c>
      <c r="BK195" s="1361" t="b">
        <f t="shared" si="83"/>
        <v>1</v>
      </c>
      <c r="BL195" s="1361" t="b">
        <f t="shared" si="83"/>
        <v>1</v>
      </c>
      <c r="BM195" s="1361" t="b">
        <f t="shared" si="83"/>
        <v>1</v>
      </c>
      <c r="BN195" s="1361" t="b">
        <f t="shared" si="83"/>
        <v>1</v>
      </c>
      <c r="BO195" s="1361" t="b">
        <f t="shared" si="83"/>
        <v>1</v>
      </c>
      <c r="BP195" s="1361" t="b">
        <f t="shared" si="83"/>
        <v>1</v>
      </c>
      <c r="BQ195" s="1361" t="b">
        <f t="shared" si="83"/>
        <v>1</v>
      </c>
      <c r="BS195" s="1496"/>
    </row>
    <row r="196" spans="1:71" s="1374" customFormat="1" ht="12" customHeight="1">
      <c r="A196" s="1412">
        <v>14400353</v>
      </c>
      <c r="B196" s="1413" t="str">
        <f t="shared" si="69"/>
        <v>14400353</v>
      </c>
      <c r="C196" s="1359" t="s">
        <v>1207</v>
      </c>
      <c r="D196" s="1360" t="str">
        <f t="shared" si="62"/>
        <v>W/C</v>
      </c>
      <c r="E196" s="1360"/>
      <c r="F196" s="1359"/>
      <c r="G196" s="1360"/>
      <c r="H196" s="1361" t="str">
        <f t="shared" si="82"/>
        <v/>
      </c>
      <c r="I196" s="1361" t="str">
        <f t="shared" si="82"/>
        <v/>
      </c>
      <c r="J196" s="1361" t="str">
        <f t="shared" si="82"/>
        <v/>
      </c>
      <c r="K196" s="1361" t="str">
        <f t="shared" si="82"/>
        <v/>
      </c>
      <c r="L196" s="1361" t="str">
        <f t="shared" si="86"/>
        <v>W/C</v>
      </c>
      <c r="M196" s="1361" t="str">
        <f t="shared" si="86"/>
        <v>NO</v>
      </c>
      <c r="N196" s="1361" t="str">
        <f t="shared" si="66"/>
        <v>W/C</v>
      </c>
      <c r="O196" s="1362"/>
      <c r="P196" s="1363">
        <v>-613753.57999999996</v>
      </c>
      <c r="Q196" s="1363">
        <v>-666955.49</v>
      </c>
      <c r="R196" s="1363">
        <v>-762515.29</v>
      </c>
      <c r="S196" s="1363">
        <v>-747279.57</v>
      </c>
      <c r="T196" s="1363">
        <v>-721592.81</v>
      </c>
      <c r="U196" s="1363">
        <v>-644543.23</v>
      </c>
      <c r="V196" s="1363">
        <v>-666734.56000000006</v>
      </c>
      <c r="W196" s="1363">
        <v>-613734.53</v>
      </c>
      <c r="X196" s="1363">
        <v>-502223.52</v>
      </c>
      <c r="Y196" s="1363">
        <v>-541494.01</v>
      </c>
      <c r="Z196" s="1363">
        <v>-566309.36</v>
      </c>
      <c r="AA196" s="1363">
        <v>-512414.69</v>
      </c>
      <c r="AB196" s="1363">
        <v>-503967.24</v>
      </c>
      <c r="AC196" s="1363"/>
      <c r="AD196" s="1363"/>
      <c r="AE196" s="1363">
        <f t="shared" si="64"/>
        <v>-625388.12250000006</v>
      </c>
      <c r="AF196" s="1376"/>
      <c r="AG196" s="1377"/>
      <c r="AH196" s="1365"/>
      <c r="AI196" s="1365"/>
      <c r="AJ196" s="1365"/>
      <c r="AK196" s="1366"/>
      <c r="AL196" s="1365">
        <f t="shared" si="73"/>
        <v>0</v>
      </c>
      <c r="AM196" s="1367">
        <f t="shared" si="84"/>
        <v>-625388.12250000006</v>
      </c>
      <c r="AN196" s="1365"/>
      <c r="AO196" s="1368">
        <f t="shared" si="74"/>
        <v>-625388.12250000006</v>
      </c>
      <c r="AP196" s="1369"/>
      <c r="AQ196" s="1370">
        <f t="shared" si="65"/>
        <v>-503967.24</v>
      </c>
      <c r="AR196" s="1365"/>
      <c r="AS196" s="1365"/>
      <c r="AT196" s="1365"/>
      <c r="AU196" s="1365"/>
      <c r="AV196" s="1371">
        <f t="shared" si="75"/>
        <v>0</v>
      </c>
      <c r="AW196" s="1365">
        <f t="shared" si="85"/>
        <v>-503967.24</v>
      </c>
      <c r="AX196" s="1365"/>
      <c r="AY196" s="1367">
        <f t="shared" si="76"/>
        <v>-503967.24</v>
      </c>
      <c r="AZ196" s="1372"/>
      <c r="BA196" s="1373">
        <f t="shared" si="71"/>
        <v>0</v>
      </c>
      <c r="BC196" s="1361" t="str">
        <f t="shared" si="79"/>
        <v/>
      </c>
      <c r="BD196" s="1361" t="str">
        <f t="shared" si="79"/>
        <v/>
      </c>
      <c r="BE196" s="1361" t="str">
        <f t="shared" si="79"/>
        <v/>
      </c>
      <c r="BF196" s="1361" t="str">
        <f t="shared" si="79"/>
        <v/>
      </c>
      <c r="BG196" s="1361" t="str">
        <f t="shared" si="70"/>
        <v>W/C</v>
      </c>
      <c r="BH196" s="1361" t="str">
        <f t="shared" si="70"/>
        <v>NO</v>
      </c>
      <c r="BI196" s="1361" t="str">
        <f t="shared" si="72"/>
        <v>W/C</v>
      </c>
      <c r="BK196" s="1361" t="b">
        <f t="shared" si="83"/>
        <v>1</v>
      </c>
      <c r="BL196" s="1361" t="b">
        <f t="shared" si="83"/>
        <v>1</v>
      </c>
      <c r="BM196" s="1361" t="b">
        <f t="shared" si="83"/>
        <v>1</v>
      </c>
      <c r="BN196" s="1361" t="b">
        <f t="shared" si="83"/>
        <v>1</v>
      </c>
      <c r="BO196" s="1361" t="b">
        <f t="shared" si="83"/>
        <v>1</v>
      </c>
      <c r="BP196" s="1361" t="b">
        <f t="shared" si="83"/>
        <v>1</v>
      </c>
      <c r="BQ196" s="1361" t="b">
        <f t="shared" si="83"/>
        <v>1</v>
      </c>
      <c r="BS196" s="1375"/>
    </row>
    <row r="197" spans="1:71" s="1374" customFormat="1" ht="13.95" customHeight="1">
      <c r="A197" s="1412">
        <v>14600000</v>
      </c>
      <c r="B197" s="1413" t="str">
        <f t="shared" si="69"/>
        <v>14600000</v>
      </c>
      <c r="C197" s="1359" t="s">
        <v>1208</v>
      </c>
      <c r="D197" s="1360" t="str">
        <f t="shared" si="62"/>
        <v>Non-Op</v>
      </c>
      <c r="E197" s="1360"/>
      <c r="F197" s="1359"/>
      <c r="G197" s="1360"/>
      <c r="H197" s="1361" t="str">
        <f t="shared" si="82"/>
        <v/>
      </c>
      <c r="I197" s="1361" t="str">
        <f t="shared" si="82"/>
        <v/>
      </c>
      <c r="J197" s="1361" t="str">
        <f t="shared" si="82"/>
        <v/>
      </c>
      <c r="K197" s="1361" t="str">
        <f t="shared" si="82"/>
        <v>Non-Op</v>
      </c>
      <c r="L197" s="1361" t="str">
        <f t="shared" si="86"/>
        <v>NO</v>
      </c>
      <c r="M197" s="1361" t="str">
        <f t="shared" si="86"/>
        <v>NO</v>
      </c>
      <c r="N197" s="1361" t="str">
        <f t="shared" si="66"/>
        <v/>
      </c>
      <c r="O197" s="1362"/>
      <c r="P197" s="1363">
        <v>0</v>
      </c>
      <c r="Q197" s="1363">
        <v>0</v>
      </c>
      <c r="R197" s="1363">
        <v>0</v>
      </c>
      <c r="S197" s="1363">
        <v>0</v>
      </c>
      <c r="T197" s="1363">
        <v>0</v>
      </c>
      <c r="U197" s="1363">
        <v>0</v>
      </c>
      <c r="V197" s="1363">
        <v>0</v>
      </c>
      <c r="W197" s="1363">
        <v>0</v>
      </c>
      <c r="X197" s="1363">
        <v>0</v>
      </c>
      <c r="Y197" s="1363">
        <v>0</v>
      </c>
      <c r="Z197" s="1363">
        <v>0</v>
      </c>
      <c r="AA197" s="1363">
        <v>0</v>
      </c>
      <c r="AB197" s="1363">
        <v>0</v>
      </c>
      <c r="AC197" s="1363"/>
      <c r="AD197" s="1363"/>
      <c r="AE197" s="1363">
        <f t="shared" si="64"/>
        <v>0</v>
      </c>
      <c r="AF197" s="1376"/>
      <c r="AG197" s="1377"/>
      <c r="AH197" s="1365"/>
      <c r="AI197" s="1365"/>
      <c r="AJ197" s="1365"/>
      <c r="AK197" s="1366">
        <f t="shared" ref="AK197:AK203" si="87">AE197</f>
        <v>0</v>
      </c>
      <c r="AL197" s="1365">
        <f t="shared" si="73"/>
        <v>0</v>
      </c>
      <c r="AM197" s="1367"/>
      <c r="AN197" s="1365"/>
      <c r="AO197" s="1368">
        <f t="shared" si="74"/>
        <v>0</v>
      </c>
      <c r="AP197" s="1369"/>
      <c r="AQ197" s="1370">
        <f t="shared" si="65"/>
        <v>0</v>
      </c>
      <c r="AR197" s="1365"/>
      <c r="AS197" s="1365"/>
      <c r="AT197" s="1365"/>
      <c r="AU197" s="1365">
        <f t="shared" ref="AU197:AU203" si="88">AQ197</f>
        <v>0</v>
      </c>
      <c r="AV197" s="1371">
        <f t="shared" si="75"/>
        <v>0</v>
      </c>
      <c r="AW197" s="1365"/>
      <c r="AX197" s="1365"/>
      <c r="AY197" s="1367">
        <f t="shared" si="76"/>
        <v>0</v>
      </c>
      <c r="AZ197" s="1372" t="s">
        <v>1099</v>
      </c>
      <c r="BA197" s="1373">
        <f t="shared" si="71"/>
        <v>0</v>
      </c>
      <c r="BC197" s="1361" t="str">
        <f t="shared" si="79"/>
        <v/>
      </c>
      <c r="BD197" s="1361" t="str">
        <f t="shared" si="79"/>
        <v/>
      </c>
      <c r="BE197" s="1361" t="str">
        <f t="shared" si="79"/>
        <v/>
      </c>
      <c r="BF197" s="1361" t="str">
        <f t="shared" si="79"/>
        <v>Non-Op</v>
      </c>
      <c r="BG197" s="1361" t="str">
        <f t="shared" si="70"/>
        <v>NO</v>
      </c>
      <c r="BH197" s="1361" t="str">
        <f t="shared" si="70"/>
        <v>NO</v>
      </c>
      <c r="BI197" s="1361" t="str">
        <f t="shared" si="72"/>
        <v/>
      </c>
      <c r="BK197" s="1361" t="b">
        <f t="shared" si="83"/>
        <v>1</v>
      </c>
      <c r="BL197" s="1361" t="b">
        <f t="shared" si="83"/>
        <v>1</v>
      </c>
      <c r="BM197" s="1361" t="b">
        <f t="shared" si="83"/>
        <v>1</v>
      </c>
      <c r="BN197" s="1361" t="b">
        <f t="shared" si="83"/>
        <v>1</v>
      </c>
      <c r="BO197" s="1361" t="b">
        <f t="shared" si="83"/>
        <v>1</v>
      </c>
      <c r="BP197" s="1361" t="b">
        <f t="shared" si="83"/>
        <v>1</v>
      </c>
      <c r="BQ197" s="1361" t="b">
        <f t="shared" si="83"/>
        <v>1</v>
      </c>
      <c r="BS197" s="1509"/>
    </row>
    <row r="198" spans="1:71" s="1374" customFormat="1" ht="12" customHeight="1">
      <c r="A198" s="1414" t="s">
        <v>1209</v>
      </c>
      <c r="B198" s="1415" t="str">
        <f t="shared" si="69"/>
        <v>14601004</v>
      </c>
      <c r="C198" s="1510" t="s">
        <v>1210</v>
      </c>
      <c r="D198" s="1417" t="str">
        <f t="shared" si="62"/>
        <v>Non-Op</v>
      </c>
      <c r="E198" s="1417"/>
      <c r="F198" s="1511">
        <v>43221</v>
      </c>
      <c r="G198" s="1417"/>
      <c r="H198" s="1419"/>
      <c r="I198" s="1419"/>
      <c r="J198" s="1419"/>
      <c r="K198" s="1419" t="str">
        <f t="shared" si="82"/>
        <v>Non-Op</v>
      </c>
      <c r="L198" s="1419" t="str">
        <f t="shared" si="86"/>
        <v>NO</v>
      </c>
      <c r="M198" s="1419" t="str">
        <f t="shared" si="86"/>
        <v>NO</v>
      </c>
      <c r="N198" s="1419" t="str">
        <f t="shared" si="66"/>
        <v/>
      </c>
      <c r="O198" s="1420"/>
      <c r="P198" s="1421">
        <v>42420.1</v>
      </c>
      <c r="Q198" s="1421">
        <v>31500.61</v>
      </c>
      <c r="R198" s="1421">
        <v>20000.080000000002</v>
      </c>
      <c r="S198" s="1421">
        <v>22541.09</v>
      </c>
      <c r="T198" s="1421">
        <v>29419.71</v>
      </c>
      <c r="U198" s="1421">
        <v>21496.89</v>
      </c>
      <c r="V198" s="1421">
        <v>21253.82</v>
      </c>
      <c r="W198" s="1421">
        <v>23889.31</v>
      </c>
      <c r="X198" s="1421">
        <v>20015.47</v>
      </c>
      <c r="Y198" s="1421">
        <v>24877.59</v>
      </c>
      <c r="Z198" s="1421">
        <v>24270.81</v>
      </c>
      <c r="AA198" s="1421">
        <v>22300.82</v>
      </c>
      <c r="AB198" s="1421">
        <v>21982.85</v>
      </c>
      <c r="AC198" s="1421"/>
      <c r="AD198" s="1421"/>
      <c r="AE198" s="1421">
        <f t="shared" si="64"/>
        <v>24480.639583333334</v>
      </c>
      <c r="AF198" s="1422"/>
      <c r="AG198" s="1423"/>
      <c r="AH198" s="1424"/>
      <c r="AI198" s="1424"/>
      <c r="AJ198" s="1424"/>
      <c r="AK198" s="1425">
        <f t="shared" si="87"/>
        <v>24480.639583333334</v>
      </c>
      <c r="AL198" s="1424">
        <f t="shared" ref="AL198:AL203" si="89">SUM(AI198:AK198)</f>
        <v>24480.639583333334</v>
      </c>
      <c r="AM198" s="1426"/>
      <c r="AN198" s="1424"/>
      <c r="AO198" s="1427">
        <f t="shared" si="74"/>
        <v>0</v>
      </c>
      <c r="AP198" s="1369"/>
      <c r="AQ198" s="1428">
        <f t="shared" si="65"/>
        <v>21982.85</v>
      </c>
      <c r="AR198" s="1424"/>
      <c r="AS198" s="1424"/>
      <c r="AT198" s="1424"/>
      <c r="AU198" s="1424">
        <f t="shared" si="88"/>
        <v>21982.85</v>
      </c>
      <c r="AV198" s="1429">
        <f t="shared" si="75"/>
        <v>21982.85</v>
      </c>
      <c r="AW198" s="1424"/>
      <c r="AX198" s="1424"/>
      <c r="AY198" s="1426">
        <f t="shared" si="76"/>
        <v>0</v>
      </c>
      <c r="AZ198" s="1372" t="s">
        <v>1099</v>
      </c>
      <c r="BA198" s="1373">
        <f>AQ198-AV198-AY198</f>
        <v>0</v>
      </c>
      <c r="BC198" s="1419"/>
      <c r="BD198" s="1419"/>
      <c r="BE198" s="1419"/>
      <c r="BF198" s="1419" t="str">
        <f t="shared" ref="BF198:BF261" si="90">IF(VALUE(AU198),BF$7,IF(ISBLANK(AU198),"",BF$7))</f>
        <v>Non-Op</v>
      </c>
      <c r="BG198" s="1419" t="str">
        <f t="shared" si="70"/>
        <v>NO</v>
      </c>
      <c r="BH198" s="1419" t="str">
        <f t="shared" si="70"/>
        <v>NO</v>
      </c>
      <c r="BI198" s="1419" t="str">
        <f t="shared" si="72"/>
        <v/>
      </c>
      <c r="BK198" s="1419" t="b">
        <f t="shared" si="83"/>
        <v>1</v>
      </c>
      <c r="BL198" s="1419" t="b">
        <f t="shared" si="83"/>
        <v>1</v>
      </c>
      <c r="BM198" s="1419" t="b">
        <f t="shared" si="83"/>
        <v>1</v>
      </c>
      <c r="BN198" s="1419" t="b">
        <f t="shared" si="83"/>
        <v>1</v>
      </c>
      <c r="BO198" s="1419" t="b">
        <f t="shared" si="83"/>
        <v>1</v>
      </c>
      <c r="BP198" s="1419" t="b">
        <f t="shared" si="83"/>
        <v>1</v>
      </c>
      <c r="BQ198" s="1419" t="b">
        <f t="shared" si="83"/>
        <v>1</v>
      </c>
      <c r="BS198" s="1375"/>
    </row>
    <row r="199" spans="1:71" s="1374" customFormat="1" ht="12" customHeight="1">
      <c r="A199" s="1512">
        <v>14602502</v>
      </c>
      <c r="B199" s="1513" t="str">
        <f t="shared" si="69"/>
        <v>14602502</v>
      </c>
      <c r="C199" s="1514" t="s">
        <v>1211</v>
      </c>
      <c r="D199" s="1381" t="str">
        <f t="shared" si="62"/>
        <v>Non-Op</v>
      </c>
      <c r="E199" s="1381"/>
      <c r="F199" s="1515">
        <v>43221</v>
      </c>
      <c r="G199" s="1381"/>
      <c r="H199" s="1382"/>
      <c r="I199" s="1382"/>
      <c r="J199" s="1382"/>
      <c r="K199" s="1382" t="str">
        <f t="shared" si="82"/>
        <v>Non-Op</v>
      </c>
      <c r="L199" s="1382" t="str">
        <f t="shared" si="86"/>
        <v>NO</v>
      </c>
      <c r="M199" s="1382" t="str">
        <f t="shared" si="86"/>
        <v>NO</v>
      </c>
      <c r="N199" s="1382" t="str">
        <f t="shared" si="66"/>
        <v/>
      </c>
      <c r="O199" s="1383"/>
      <c r="P199" s="1384">
        <v>4280659.1500000004</v>
      </c>
      <c r="Q199" s="1384">
        <v>1494224.3</v>
      </c>
      <c r="R199" s="1384">
        <v>3128355.05</v>
      </c>
      <c r="S199" s="1384">
        <v>2845333.13</v>
      </c>
      <c r="T199" s="1384">
        <v>3398135</v>
      </c>
      <c r="U199" s="1384">
        <v>627298.30000000005</v>
      </c>
      <c r="V199" s="1384">
        <v>2692870.74</v>
      </c>
      <c r="W199" s="1384">
        <v>2088972.41</v>
      </c>
      <c r="X199" s="1384">
        <v>2342149.21</v>
      </c>
      <c r="Y199" s="1384">
        <v>527089.75</v>
      </c>
      <c r="Z199" s="1384">
        <v>2136967.66</v>
      </c>
      <c r="AA199" s="1384">
        <v>4850428.4000000004</v>
      </c>
      <c r="AB199" s="1384">
        <v>18914820.329999998</v>
      </c>
      <c r="AC199" s="1384"/>
      <c r="AD199" s="1384"/>
      <c r="AE199" s="1384">
        <f t="shared" si="64"/>
        <v>3144130.3074999996</v>
      </c>
      <c r="AF199" s="1385"/>
      <c r="AG199" s="1386"/>
      <c r="AH199" s="1387"/>
      <c r="AI199" s="1387"/>
      <c r="AJ199" s="1387"/>
      <c r="AK199" s="1388">
        <f t="shared" si="87"/>
        <v>3144130.3074999996</v>
      </c>
      <c r="AL199" s="1387">
        <f t="shared" si="89"/>
        <v>3144130.3074999996</v>
      </c>
      <c r="AM199" s="1389"/>
      <c r="AN199" s="1387"/>
      <c r="AO199" s="1390">
        <f t="shared" si="74"/>
        <v>0</v>
      </c>
      <c r="AP199" s="1387"/>
      <c r="AQ199" s="1391">
        <f t="shared" si="65"/>
        <v>18914820.329999998</v>
      </c>
      <c r="AR199" s="1387"/>
      <c r="AS199" s="1387"/>
      <c r="AT199" s="1387"/>
      <c r="AU199" s="1387">
        <f t="shared" si="88"/>
        <v>18914820.329999998</v>
      </c>
      <c r="AV199" s="1392">
        <f t="shared" si="75"/>
        <v>18914820.329999998</v>
      </c>
      <c r="AW199" s="1387"/>
      <c r="AX199" s="1387"/>
      <c r="AY199" s="1389">
        <f t="shared" si="76"/>
        <v>0</v>
      </c>
      <c r="AZ199" s="1372" t="s">
        <v>1099</v>
      </c>
      <c r="BA199" s="1373">
        <f t="shared" si="71"/>
        <v>0</v>
      </c>
      <c r="BC199" s="1419"/>
      <c r="BD199" s="1419"/>
      <c r="BE199" s="1419"/>
      <c r="BF199" s="1419" t="str">
        <f t="shared" si="90"/>
        <v>Non-Op</v>
      </c>
      <c r="BG199" s="1419" t="str">
        <f t="shared" si="70"/>
        <v>NO</v>
      </c>
      <c r="BH199" s="1419" t="str">
        <f t="shared" si="70"/>
        <v>NO</v>
      </c>
      <c r="BI199" s="1419" t="str">
        <f t="shared" si="72"/>
        <v/>
      </c>
      <c r="BK199" s="1419" t="b">
        <f t="shared" si="83"/>
        <v>1</v>
      </c>
      <c r="BL199" s="1419" t="b">
        <f t="shared" si="83"/>
        <v>1</v>
      </c>
      <c r="BM199" s="1419" t="b">
        <f t="shared" si="83"/>
        <v>1</v>
      </c>
      <c r="BN199" s="1419" t="b">
        <f t="shared" si="83"/>
        <v>1</v>
      </c>
      <c r="BO199" s="1419" t="b">
        <f t="shared" si="83"/>
        <v>1</v>
      </c>
      <c r="BP199" s="1419" t="b">
        <f t="shared" si="83"/>
        <v>1</v>
      </c>
      <c r="BQ199" s="1419" t="b">
        <f t="shared" si="83"/>
        <v>1</v>
      </c>
      <c r="BS199" s="1375"/>
    </row>
    <row r="200" spans="1:71" s="1374" customFormat="1" ht="12" customHeight="1">
      <c r="A200" s="1414">
        <v>14609470</v>
      </c>
      <c r="B200" s="1415" t="str">
        <f t="shared" si="69"/>
        <v>14609470</v>
      </c>
      <c r="C200" s="1510" t="s">
        <v>1212</v>
      </c>
      <c r="D200" s="1417" t="str">
        <f t="shared" si="62"/>
        <v>Non-Op</v>
      </c>
      <c r="E200" s="1417"/>
      <c r="F200" s="1511">
        <v>43221</v>
      </c>
      <c r="G200" s="1417"/>
      <c r="H200" s="1419"/>
      <c r="I200" s="1419"/>
      <c r="J200" s="1419"/>
      <c r="K200" s="1419" t="str">
        <f t="shared" si="82"/>
        <v>Non-Op</v>
      </c>
      <c r="L200" s="1419" t="str">
        <f t="shared" si="86"/>
        <v>NO</v>
      </c>
      <c r="M200" s="1419" t="str">
        <f t="shared" si="86"/>
        <v>NO</v>
      </c>
      <c r="N200" s="1419" t="str">
        <f t="shared" si="66"/>
        <v/>
      </c>
      <c r="O200" s="1420"/>
      <c r="P200" s="1421">
        <v>1257278.6000000001</v>
      </c>
      <c r="Q200" s="1421">
        <v>1433749.21</v>
      </c>
      <c r="R200" s="1421">
        <v>1602499.14</v>
      </c>
      <c r="S200" s="1421">
        <v>1867768.95</v>
      </c>
      <c r="T200" s="1421">
        <v>2253464.19</v>
      </c>
      <c r="U200" s="1421">
        <v>2274833.6800000002</v>
      </c>
      <c r="V200" s="1421">
        <v>824452.99</v>
      </c>
      <c r="W200" s="1421">
        <v>924858.75</v>
      </c>
      <c r="X200" s="1421">
        <v>1008802.74</v>
      </c>
      <c r="Y200" s="1421">
        <v>1205140.72</v>
      </c>
      <c r="Z200" s="1421">
        <v>1104995.75</v>
      </c>
      <c r="AA200" s="1421">
        <v>1188167.5900000001</v>
      </c>
      <c r="AB200" s="1421">
        <v>1274042.72</v>
      </c>
      <c r="AC200" s="1421"/>
      <c r="AD200" s="1421"/>
      <c r="AE200" s="1421">
        <f t="shared" si="64"/>
        <v>1412866.1975</v>
      </c>
      <c r="AF200" s="1422"/>
      <c r="AG200" s="1423"/>
      <c r="AH200" s="1424"/>
      <c r="AI200" s="1424"/>
      <c r="AJ200" s="1424"/>
      <c r="AK200" s="1425">
        <f t="shared" si="87"/>
        <v>1412866.1975</v>
      </c>
      <c r="AL200" s="1424">
        <f t="shared" si="89"/>
        <v>1412866.1975</v>
      </c>
      <c r="AM200" s="1426"/>
      <c r="AN200" s="1424"/>
      <c r="AO200" s="1427">
        <f t="shared" si="74"/>
        <v>0</v>
      </c>
      <c r="AP200" s="1369"/>
      <c r="AQ200" s="1428">
        <f t="shared" si="65"/>
        <v>1274042.72</v>
      </c>
      <c r="AR200" s="1424"/>
      <c r="AS200" s="1424"/>
      <c r="AT200" s="1424"/>
      <c r="AU200" s="1424">
        <f t="shared" si="88"/>
        <v>1274042.72</v>
      </c>
      <c r="AV200" s="1429">
        <f t="shared" si="75"/>
        <v>1274042.72</v>
      </c>
      <c r="AW200" s="1424"/>
      <c r="AX200" s="1424"/>
      <c r="AY200" s="1426">
        <f t="shared" si="76"/>
        <v>0</v>
      </c>
      <c r="AZ200" s="1372" t="s">
        <v>1099</v>
      </c>
      <c r="BA200" s="1373">
        <f t="shared" si="71"/>
        <v>0</v>
      </c>
      <c r="BC200" s="1419"/>
      <c r="BD200" s="1419"/>
      <c r="BE200" s="1419"/>
      <c r="BF200" s="1419" t="str">
        <f t="shared" si="90"/>
        <v>Non-Op</v>
      </c>
      <c r="BG200" s="1419" t="str">
        <f t="shared" si="70"/>
        <v>NO</v>
      </c>
      <c r="BH200" s="1419" t="str">
        <f t="shared" si="70"/>
        <v>NO</v>
      </c>
      <c r="BI200" s="1419" t="str">
        <f t="shared" si="72"/>
        <v/>
      </c>
      <c r="BK200" s="1419" t="b">
        <f t="shared" si="83"/>
        <v>1</v>
      </c>
      <c r="BL200" s="1419" t="b">
        <f t="shared" si="83"/>
        <v>1</v>
      </c>
      <c r="BM200" s="1419" t="b">
        <f t="shared" si="83"/>
        <v>1</v>
      </c>
      <c r="BN200" s="1419" t="b">
        <f t="shared" si="83"/>
        <v>1</v>
      </c>
      <c r="BO200" s="1419" t="b">
        <f t="shared" si="83"/>
        <v>1</v>
      </c>
      <c r="BP200" s="1419" t="b">
        <f t="shared" si="83"/>
        <v>1</v>
      </c>
      <c r="BQ200" s="1419" t="b">
        <f t="shared" si="83"/>
        <v>1</v>
      </c>
      <c r="BS200" s="1375"/>
    </row>
    <row r="201" spans="1:71" s="1374" customFormat="1" ht="12" customHeight="1">
      <c r="A201" s="1414">
        <v>14609480</v>
      </c>
      <c r="B201" s="1415" t="str">
        <f t="shared" si="69"/>
        <v>14609480</v>
      </c>
      <c r="C201" s="1510" t="s">
        <v>1213</v>
      </c>
      <c r="D201" s="1417" t="str">
        <f t="shared" si="62"/>
        <v>Non-Op</v>
      </c>
      <c r="E201" s="1417"/>
      <c r="F201" s="1511">
        <v>43221</v>
      </c>
      <c r="G201" s="1417"/>
      <c r="H201" s="1419"/>
      <c r="I201" s="1419"/>
      <c r="J201" s="1419"/>
      <c r="K201" s="1419" t="str">
        <f t="shared" si="82"/>
        <v>Non-Op</v>
      </c>
      <c r="L201" s="1419" t="str">
        <f t="shared" si="86"/>
        <v>NO</v>
      </c>
      <c r="M201" s="1419" t="str">
        <f t="shared" si="86"/>
        <v>NO</v>
      </c>
      <c r="N201" s="1419" t="str">
        <f t="shared" si="66"/>
        <v/>
      </c>
      <c r="O201" s="1420"/>
      <c r="P201" s="1421">
        <v>955.91</v>
      </c>
      <c r="Q201" s="1421">
        <v>3394.59</v>
      </c>
      <c r="R201" s="1421">
        <v>5885.24</v>
      </c>
      <c r="S201" s="1421">
        <v>3216.43</v>
      </c>
      <c r="T201" s="1421">
        <v>7357.82</v>
      </c>
      <c r="U201" s="1421">
        <v>13981.76</v>
      </c>
      <c r="V201" s="1421">
        <v>79638.899999999994</v>
      </c>
      <c r="W201" s="1421">
        <v>166978.23999999999</v>
      </c>
      <c r="X201" s="1421">
        <v>193802.87</v>
      </c>
      <c r="Y201" s="1421">
        <v>255825.84</v>
      </c>
      <c r="Z201" s="1421">
        <v>222136.66</v>
      </c>
      <c r="AA201" s="1421">
        <v>225335.4</v>
      </c>
      <c r="AB201" s="1421">
        <v>228559.57</v>
      </c>
      <c r="AC201" s="1421"/>
      <c r="AD201" s="1421"/>
      <c r="AE201" s="1421">
        <f t="shared" si="64"/>
        <v>107692.62416666666</v>
      </c>
      <c r="AF201" s="1422"/>
      <c r="AG201" s="1423"/>
      <c r="AH201" s="1424"/>
      <c r="AI201" s="1424"/>
      <c r="AJ201" s="1424"/>
      <c r="AK201" s="1425">
        <f t="shared" si="87"/>
        <v>107692.62416666666</v>
      </c>
      <c r="AL201" s="1424">
        <f t="shared" si="89"/>
        <v>107692.62416666666</v>
      </c>
      <c r="AM201" s="1426"/>
      <c r="AN201" s="1424"/>
      <c r="AO201" s="1427">
        <f t="shared" si="74"/>
        <v>0</v>
      </c>
      <c r="AP201" s="1369"/>
      <c r="AQ201" s="1428">
        <f t="shared" si="65"/>
        <v>228559.57</v>
      </c>
      <c r="AR201" s="1424"/>
      <c r="AS201" s="1424"/>
      <c r="AT201" s="1424"/>
      <c r="AU201" s="1424">
        <f t="shared" si="88"/>
        <v>228559.57</v>
      </c>
      <c r="AV201" s="1429">
        <f t="shared" si="75"/>
        <v>228559.57</v>
      </c>
      <c r="AW201" s="1424"/>
      <c r="AX201" s="1424"/>
      <c r="AY201" s="1426">
        <f t="shared" si="76"/>
        <v>0</v>
      </c>
      <c r="AZ201" s="1372" t="s">
        <v>1099</v>
      </c>
      <c r="BA201" s="1373">
        <f t="shared" si="71"/>
        <v>0</v>
      </c>
      <c r="BC201" s="1419"/>
      <c r="BD201" s="1419"/>
      <c r="BE201" s="1419"/>
      <c r="BF201" s="1419" t="str">
        <f t="shared" si="90"/>
        <v>Non-Op</v>
      </c>
      <c r="BG201" s="1419" t="str">
        <f t="shared" si="70"/>
        <v>NO</v>
      </c>
      <c r="BH201" s="1419" t="str">
        <f t="shared" si="70"/>
        <v>NO</v>
      </c>
      <c r="BI201" s="1419" t="str">
        <f t="shared" si="72"/>
        <v/>
      </c>
      <c r="BK201" s="1419" t="b">
        <f t="shared" si="83"/>
        <v>1</v>
      </c>
      <c r="BL201" s="1419" t="b">
        <f t="shared" si="83"/>
        <v>1</v>
      </c>
      <c r="BM201" s="1419" t="b">
        <f t="shared" si="83"/>
        <v>1</v>
      </c>
      <c r="BN201" s="1419" t="b">
        <f t="shared" si="83"/>
        <v>1</v>
      </c>
      <c r="BO201" s="1419" t="b">
        <f t="shared" si="83"/>
        <v>1</v>
      </c>
      <c r="BP201" s="1419" t="b">
        <f t="shared" si="83"/>
        <v>1</v>
      </c>
      <c r="BQ201" s="1419" t="b">
        <f t="shared" si="83"/>
        <v>1</v>
      </c>
      <c r="BS201" s="1496"/>
    </row>
    <row r="202" spans="1:71" s="1374" customFormat="1" ht="12" customHeight="1">
      <c r="A202" s="1414">
        <v>14609490</v>
      </c>
      <c r="B202" s="1415" t="str">
        <f t="shared" si="69"/>
        <v>14609490</v>
      </c>
      <c r="C202" s="1510" t="s">
        <v>1214</v>
      </c>
      <c r="D202" s="1417" t="str">
        <f t="shared" si="62"/>
        <v>Non-Op</v>
      </c>
      <c r="E202" s="1417"/>
      <c r="F202" s="1511">
        <v>43221</v>
      </c>
      <c r="G202" s="1417"/>
      <c r="H202" s="1419"/>
      <c r="I202" s="1419"/>
      <c r="J202" s="1419"/>
      <c r="K202" s="1419" t="str">
        <f t="shared" si="82"/>
        <v>Non-Op</v>
      </c>
      <c r="L202" s="1419" t="str">
        <f t="shared" si="86"/>
        <v>NO</v>
      </c>
      <c r="M202" s="1419" t="str">
        <f t="shared" si="86"/>
        <v>NO</v>
      </c>
      <c r="N202" s="1419" t="str">
        <f t="shared" si="66"/>
        <v/>
      </c>
      <c r="O202" s="1420"/>
      <c r="P202" s="1421">
        <v>955.91</v>
      </c>
      <c r="Q202" s="1421">
        <v>3575.83</v>
      </c>
      <c r="R202" s="1421">
        <v>5893.35</v>
      </c>
      <c r="S202" s="1421">
        <v>2236.23</v>
      </c>
      <c r="T202" s="1421">
        <v>5153.53</v>
      </c>
      <c r="U202" s="1421">
        <v>8912.6200000000008</v>
      </c>
      <c r="V202" s="1421">
        <v>2657.34</v>
      </c>
      <c r="W202" s="1421">
        <v>6387</v>
      </c>
      <c r="X202" s="1421">
        <v>10447.42</v>
      </c>
      <c r="Y202" s="1421">
        <v>25079.53</v>
      </c>
      <c r="Z202" s="1421">
        <v>21375.54</v>
      </c>
      <c r="AA202" s="1421">
        <v>23759.3</v>
      </c>
      <c r="AB202" s="1421">
        <v>26666.07</v>
      </c>
      <c r="AC202" s="1421"/>
      <c r="AD202" s="1421"/>
      <c r="AE202" s="1421">
        <f t="shared" si="64"/>
        <v>10774.056666666665</v>
      </c>
      <c r="AF202" s="1422"/>
      <c r="AG202" s="1423"/>
      <c r="AH202" s="1424"/>
      <c r="AI202" s="1424"/>
      <c r="AJ202" s="1424"/>
      <c r="AK202" s="1425">
        <f t="shared" si="87"/>
        <v>10774.056666666665</v>
      </c>
      <c r="AL202" s="1424">
        <f t="shared" si="89"/>
        <v>10774.056666666665</v>
      </c>
      <c r="AM202" s="1426"/>
      <c r="AN202" s="1424"/>
      <c r="AO202" s="1427">
        <f t="shared" si="74"/>
        <v>0</v>
      </c>
      <c r="AP202" s="1369"/>
      <c r="AQ202" s="1428">
        <f t="shared" si="65"/>
        <v>26666.07</v>
      </c>
      <c r="AR202" s="1424"/>
      <c r="AS202" s="1424"/>
      <c r="AT202" s="1424"/>
      <c r="AU202" s="1424">
        <f t="shared" si="88"/>
        <v>26666.07</v>
      </c>
      <c r="AV202" s="1429">
        <f t="shared" si="75"/>
        <v>26666.07</v>
      </c>
      <c r="AW202" s="1424"/>
      <c r="AX202" s="1424"/>
      <c r="AY202" s="1426">
        <f t="shared" si="76"/>
        <v>0</v>
      </c>
      <c r="AZ202" s="1372" t="s">
        <v>1099</v>
      </c>
      <c r="BA202" s="1373">
        <f t="shared" si="71"/>
        <v>0</v>
      </c>
      <c r="BC202" s="1419"/>
      <c r="BD202" s="1419"/>
      <c r="BE202" s="1419"/>
      <c r="BF202" s="1419" t="str">
        <f t="shared" si="90"/>
        <v>Non-Op</v>
      </c>
      <c r="BG202" s="1419" t="str">
        <f t="shared" si="70"/>
        <v>NO</v>
      </c>
      <c r="BH202" s="1419" t="str">
        <f t="shared" si="70"/>
        <v>NO</v>
      </c>
      <c r="BI202" s="1419" t="str">
        <f t="shared" si="72"/>
        <v/>
      </c>
      <c r="BK202" s="1419" t="b">
        <f t="shared" si="83"/>
        <v>1</v>
      </c>
      <c r="BL202" s="1419" t="b">
        <f t="shared" si="83"/>
        <v>1</v>
      </c>
      <c r="BM202" s="1419" t="b">
        <f t="shared" si="83"/>
        <v>1</v>
      </c>
      <c r="BN202" s="1419" t="b">
        <f t="shared" si="83"/>
        <v>1</v>
      </c>
      <c r="BO202" s="1419" t="b">
        <f t="shared" si="83"/>
        <v>1</v>
      </c>
      <c r="BP202" s="1419" t="b">
        <f t="shared" si="83"/>
        <v>1</v>
      </c>
      <c r="BQ202" s="1419" t="b">
        <f t="shared" si="83"/>
        <v>1</v>
      </c>
      <c r="BS202" s="1375"/>
    </row>
    <row r="203" spans="1:71" s="1374" customFormat="1" ht="12" customHeight="1">
      <c r="A203" s="1414">
        <v>14609500</v>
      </c>
      <c r="B203" s="1415" t="str">
        <f t="shared" si="69"/>
        <v>14609500</v>
      </c>
      <c r="C203" s="1510" t="s">
        <v>1215</v>
      </c>
      <c r="D203" s="1417" t="str">
        <f t="shared" si="62"/>
        <v>Non-Op</v>
      </c>
      <c r="E203" s="1417"/>
      <c r="F203" s="1511">
        <v>43221</v>
      </c>
      <c r="G203" s="1417"/>
      <c r="H203" s="1419"/>
      <c r="I203" s="1419"/>
      <c r="J203" s="1419"/>
      <c r="K203" s="1419" t="str">
        <f t="shared" si="82"/>
        <v>Non-Op</v>
      </c>
      <c r="L203" s="1419" t="str">
        <f t="shared" si="86"/>
        <v>NO</v>
      </c>
      <c r="M203" s="1419" t="str">
        <f t="shared" si="86"/>
        <v>NO</v>
      </c>
      <c r="N203" s="1419" t="str">
        <f t="shared" si="66"/>
        <v/>
      </c>
      <c r="O203" s="1420"/>
      <c r="P203" s="1421">
        <v>134138.57</v>
      </c>
      <c r="Q203" s="1421">
        <v>186965.45</v>
      </c>
      <c r="R203" s="1421">
        <v>315641.93</v>
      </c>
      <c r="S203" s="1421">
        <v>111941.68</v>
      </c>
      <c r="T203" s="1421">
        <v>233034.68</v>
      </c>
      <c r="U203" s="1421">
        <v>332804.03999999998</v>
      </c>
      <c r="V203" s="1421">
        <v>184209.89</v>
      </c>
      <c r="W203" s="1421">
        <v>315368.82</v>
      </c>
      <c r="X203" s="1421">
        <v>441708.25</v>
      </c>
      <c r="Y203" s="1421">
        <v>578025.31000000006</v>
      </c>
      <c r="Z203" s="1421">
        <v>264322.87</v>
      </c>
      <c r="AA203" s="1421">
        <v>450727.94</v>
      </c>
      <c r="AB203" s="1421">
        <v>1540799.7</v>
      </c>
      <c r="AC203" s="1421"/>
      <c r="AD203" s="1421"/>
      <c r="AE203" s="1421">
        <f t="shared" si="64"/>
        <v>354351.66625000001</v>
      </c>
      <c r="AF203" s="1422"/>
      <c r="AG203" s="1423"/>
      <c r="AH203" s="1424"/>
      <c r="AI203" s="1424"/>
      <c r="AJ203" s="1424"/>
      <c r="AK203" s="1425">
        <f t="shared" si="87"/>
        <v>354351.66625000001</v>
      </c>
      <c r="AL203" s="1424">
        <f t="shared" si="89"/>
        <v>354351.66625000001</v>
      </c>
      <c r="AM203" s="1426"/>
      <c r="AN203" s="1424"/>
      <c r="AO203" s="1427">
        <f t="shared" si="74"/>
        <v>0</v>
      </c>
      <c r="AP203" s="1369"/>
      <c r="AQ203" s="1428">
        <f t="shared" si="65"/>
        <v>1540799.7</v>
      </c>
      <c r="AR203" s="1424"/>
      <c r="AS203" s="1424"/>
      <c r="AT203" s="1424"/>
      <c r="AU203" s="1424">
        <f t="shared" si="88"/>
        <v>1540799.7</v>
      </c>
      <c r="AV203" s="1429">
        <f t="shared" si="75"/>
        <v>1540799.7</v>
      </c>
      <c r="AW203" s="1424"/>
      <c r="AX203" s="1424"/>
      <c r="AY203" s="1426">
        <f t="shared" si="76"/>
        <v>0</v>
      </c>
      <c r="AZ203" s="1372" t="s">
        <v>1099</v>
      </c>
      <c r="BA203" s="1373">
        <f t="shared" si="71"/>
        <v>0</v>
      </c>
      <c r="BC203" s="1419"/>
      <c r="BD203" s="1419"/>
      <c r="BE203" s="1419"/>
      <c r="BF203" s="1419" t="str">
        <f t="shared" si="90"/>
        <v>Non-Op</v>
      </c>
      <c r="BG203" s="1419" t="str">
        <f t="shared" si="70"/>
        <v>NO</v>
      </c>
      <c r="BH203" s="1419" t="str">
        <f t="shared" si="70"/>
        <v>NO</v>
      </c>
      <c r="BI203" s="1419" t="str">
        <f t="shared" si="72"/>
        <v/>
      </c>
      <c r="BK203" s="1419" t="b">
        <f t="shared" si="83"/>
        <v>1</v>
      </c>
      <c r="BL203" s="1419" t="b">
        <f t="shared" si="83"/>
        <v>1</v>
      </c>
      <c r="BM203" s="1419" t="b">
        <f t="shared" si="83"/>
        <v>1</v>
      </c>
      <c r="BN203" s="1419" t="b">
        <f t="shared" si="83"/>
        <v>1</v>
      </c>
      <c r="BO203" s="1419" t="b">
        <f t="shared" si="83"/>
        <v>1</v>
      </c>
      <c r="BP203" s="1419" t="b">
        <f t="shared" si="83"/>
        <v>1</v>
      </c>
      <c r="BQ203" s="1419" t="b">
        <f t="shared" si="83"/>
        <v>1</v>
      </c>
      <c r="BS203" s="1375"/>
    </row>
    <row r="204" spans="1:71" s="1374" customFormat="1" ht="12" customHeight="1">
      <c r="A204" s="1414">
        <v>15100001</v>
      </c>
      <c r="B204" s="1415" t="str">
        <f t="shared" si="69"/>
        <v>15100001</v>
      </c>
      <c r="C204" s="1416" t="s">
        <v>1216</v>
      </c>
      <c r="D204" s="1417" t="str">
        <f t="shared" si="62"/>
        <v>W/C</v>
      </c>
      <c r="E204" s="1417"/>
      <c r="F204" s="1511">
        <v>43070</v>
      </c>
      <c r="G204" s="1417"/>
      <c r="H204" s="1419" t="str">
        <f t="shared" ref="H204:K235" si="91">IF(VALUE(AH204),H$7,IF(ISBLANK(AH204),"",H$7))</f>
        <v/>
      </c>
      <c r="I204" s="1419" t="str">
        <f t="shared" si="91"/>
        <v/>
      </c>
      <c r="J204" s="1419" t="str">
        <f t="shared" si="91"/>
        <v/>
      </c>
      <c r="K204" s="1419" t="str">
        <f t="shared" si="82"/>
        <v/>
      </c>
      <c r="L204" s="1419" t="str">
        <f t="shared" si="86"/>
        <v>W/C</v>
      </c>
      <c r="M204" s="1419" t="str">
        <f t="shared" si="86"/>
        <v>NO</v>
      </c>
      <c r="N204" s="1419" t="str">
        <f t="shared" si="66"/>
        <v>W/C</v>
      </c>
      <c r="O204" s="1420"/>
      <c r="P204" s="1421">
        <v>0</v>
      </c>
      <c r="Q204" s="1421">
        <v>0</v>
      </c>
      <c r="R204" s="1421">
        <v>0</v>
      </c>
      <c r="S204" s="1421">
        <v>0</v>
      </c>
      <c r="T204" s="1421">
        <v>0</v>
      </c>
      <c r="U204" s="1421">
        <v>0</v>
      </c>
      <c r="V204" s="1421">
        <v>0</v>
      </c>
      <c r="W204" s="1421">
        <v>0</v>
      </c>
      <c r="X204" s="1421">
        <v>0</v>
      </c>
      <c r="Y204" s="1421">
        <v>0</v>
      </c>
      <c r="Z204" s="1421">
        <v>0</v>
      </c>
      <c r="AA204" s="1421">
        <v>0</v>
      </c>
      <c r="AB204" s="1421">
        <v>0</v>
      </c>
      <c r="AC204" s="1421"/>
      <c r="AD204" s="1421"/>
      <c r="AE204" s="1421">
        <f t="shared" si="64"/>
        <v>0</v>
      </c>
      <c r="AF204" s="1422"/>
      <c r="AG204" s="1423"/>
      <c r="AH204" s="1424"/>
      <c r="AI204" s="1424"/>
      <c r="AJ204" s="1424"/>
      <c r="AK204" s="1425"/>
      <c r="AL204" s="1424">
        <f t="shared" si="73"/>
        <v>0</v>
      </c>
      <c r="AM204" s="1426">
        <f t="shared" ref="AM204:AM228" si="92">AE204</f>
        <v>0</v>
      </c>
      <c r="AN204" s="1424"/>
      <c r="AO204" s="1427">
        <f t="shared" si="74"/>
        <v>0</v>
      </c>
      <c r="AP204" s="1369"/>
      <c r="AQ204" s="1428">
        <f t="shared" si="65"/>
        <v>0</v>
      </c>
      <c r="AR204" s="1424"/>
      <c r="AS204" s="1424"/>
      <c r="AT204" s="1424"/>
      <c r="AU204" s="1424"/>
      <c r="AV204" s="1429">
        <f t="shared" si="75"/>
        <v>0</v>
      </c>
      <c r="AW204" s="1424">
        <f t="shared" si="85"/>
        <v>0</v>
      </c>
      <c r="AX204" s="1424"/>
      <c r="AY204" s="1426">
        <f t="shared" si="76"/>
        <v>0</v>
      </c>
      <c r="AZ204" s="1372"/>
      <c r="BA204" s="1373">
        <f t="shared" si="71"/>
        <v>0</v>
      </c>
      <c r="BC204" s="1419" t="str">
        <f t="shared" ref="BC204:BE235" si="93">IF(VALUE(AR204),BC$7,IF(ISBLANK(AR204),"",BC$7))</f>
        <v/>
      </c>
      <c r="BD204" s="1419" t="str">
        <f t="shared" si="93"/>
        <v/>
      </c>
      <c r="BE204" s="1419" t="str">
        <f t="shared" si="93"/>
        <v/>
      </c>
      <c r="BF204" s="1419" t="str">
        <f t="shared" si="90"/>
        <v/>
      </c>
      <c r="BG204" s="1419" t="str">
        <f t="shared" si="70"/>
        <v>W/C</v>
      </c>
      <c r="BH204" s="1419" t="str">
        <f t="shared" si="70"/>
        <v>NO</v>
      </c>
      <c r="BI204" s="1419" t="str">
        <f t="shared" si="72"/>
        <v>W/C</v>
      </c>
      <c r="BK204" s="1419" t="b">
        <f t="shared" si="83"/>
        <v>1</v>
      </c>
      <c r="BL204" s="1419" t="b">
        <f t="shared" si="83"/>
        <v>1</v>
      </c>
      <c r="BM204" s="1419" t="b">
        <f t="shared" si="83"/>
        <v>1</v>
      </c>
      <c r="BN204" s="1419" t="b">
        <f t="shared" si="83"/>
        <v>1</v>
      </c>
      <c r="BO204" s="1419" t="b">
        <f t="shared" si="83"/>
        <v>1</v>
      </c>
      <c r="BP204" s="1419" t="b">
        <f t="shared" si="83"/>
        <v>1</v>
      </c>
      <c r="BQ204" s="1419" t="b">
        <f t="shared" si="83"/>
        <v>1</v>
      </c>
      <c r="BS204" s="1375"/>
    </row>
    <row r="205" spans="1:71" s="1374" customFormat="1" ht="12" customHeight="1">
      <c r="A205" s="1412">
        <v>15100021</v>
      </c>
      <c r="B205" s="1413" t="str">
        <f t="shared" si="69"/>
        <v>15100021</v>
      </c>
      <c r="C205" s="1359" t="s">
        <v>1217</v>
      </c>
      <c r="D205" s="1360" t="str">
        <f t="shared" si="62"/>
        <v>W/C</v>
      </c>
      <c r="E205" s="1360"/>
      <c r="F205" s="1359"/>
      <c r="G205" s="1360"/>
      <c r="H205" s="1361" t="str">
        <f t="shared" si="91"/>
        <v/>
      </c>
      <c r="I205" s="1361" t="str">
        <f t="shared" si="91"/>
        <v/>
      </c>
      <c r="J205" s="1361" t="str">
        <f t="shared" si="91"/>
        <v/>
      </c>
      <c r="K205" s="1361" t="str">
        <f t="shared" si="82"/>
        <v/>
      </c>
      <c r="L205" s="1361" t="str">
        <f t="shared" si="86"/>
        <v>W/C</v>
      </c>
      <c r="M205" s="1361" t="str">
        <f t="shared" si="86"/>
        <v>NO</v>
      </c>
      <c r="N205" s="1361" t="str">
        <f t="shared" si="66"/>
        <v>W/C</v>
      </c>
      <c r="O205" s="1362"/>
      <c r="P205" s="1363">
        <v>5802099.4800000004</v>
      </c>
      <c r="Q205" s="1363">
        <v>4343490.6100000003</v>
      </c>
      <c r="R205" s="1363">
        <v>5065302.45</v>
      </c>
      <c r="S205" s="1363">
        <v>1994764.6</v>
      </c>
      <c r="T205" s="1363">
        <v>1909237.92</v>
      </c>
      <c r="U205" s="1363">
        <v>696321.96</v>
      </c>
      <c r="V205" s="1363">
        <v>94496.25</v>
      </c>
      <c r="W205" s="1363">
        <v>0</v>
      </c>
      <c r="X205" s="1363">
        <v>0</v>
      </c>
      <c r="Y205" s="1363">
        <v>0</v>
      </c>
      <c r="Z205" s="1363">
        <v>0</v>
      </c>
      <c r="AA205" s="1363">
        <v>0</v>
      </c>
      <c r="AB205" s="1363">
        <v>0</v>
      </c>
      <c r="AC205" s="1363"/>
      <c r="AD205" s="1363"/>
      <c r="AE205" s="1363">
        <f t="shared" si="64"/>
        <v>1417055.2941666667</v>
      </c>
      <c r="AF205" s="1376"/>
      <c r="AG205" s="1377"/>
      <c r="AH205" s="1365"/>
      <c r="AI205" s="1365"/>
      <c r="AJ205" s="1365"/>
      <c r="AK205" s="1366"/>
      <c r="AL205" s="1365">
        <f t="shared" si="73"/>
        <v>0</v>
      </c>
      <c r="AM205" s="1367">
        <f t="shared" si="92"/>
        <v>1417055.2941666667</v>
      </c>
      <c r="AN205" s="1365"/>
      <c r="AO205" s="1368">
        <f t="shared" si="74"/>
        <v>1417055.2941666667</v>
      </c>
      <c r="AP205" s="1369"/>
      <c r="AQ205" s="1370">
        <f t="shared" si="65"/>
        <v>0</v>
      </c>
      <c r="AR205" s="1365"/>
      <c r="AS205" s="1365"/>
      <c r="AT205" s="1365"/>
      <c r="AU205" s="1365"/>
      <c r="AV205" s="1371">
        <f t="shared" si="75"/>
        <v>0</v>
      </c>
      <c r="AW205" s="1365">
        <f>AQ205</f>
        <v>0</v>
      </c>
      <c r="AX205" s="1365"/>
      <c r="AY205" s="1367">
        <f t="shared" si="76"/>
        <v>0</v>
      </c>
      <c r="AZ205" s="1372"/>
      <c r="BA205" s="1373">
        <f t="shared" si="71"/>
        <v>0</v>
      </c>
      <c r="BC205" s="1361" t="str">
        <f t="shared" si="93"/>
        <v/>
      </c>
      <c r="BD205" s="1361" t="str">
        <f t="shared" si="93"/>
        <v/>
      </c>
      <c r="BE205" s="1361" t="str">
        <f t="shared" si="93"/>
        <v/>
      </c>
      <c r="BF205" s="1361" t="str">
        <f t="shared" si="90"/>
        <v/>
      </c>
      <c r="BG205" s="1361" t="str">
        <f t="shared" si="70"/>
        <v>W/C</v>
      </c>
      <c r="BH205" s="1361" t="str">
        <f t="shared" si="70"/>
        <v>NO</v>
      </c>
      <c r="BI205" s="1361" t="str">
        <f t="shared" si="72"/>
        <v>W/C</v>
      </c>
      <c r="BK205" s="1361" t="b">
        <f t="shared" si="83"/>
        <v>1</v>
      </c>
      <c r="BL205" s="1361" t="b">
        <f t="shared" si="83"/>
        <v>1</v>
      </c>
      <c r="BM205" s="1361" t="b">
        <f t="shared" si="83"/>
        <v>1</v>
      </c>
      <c r="BN205" s="1361" t="b">
        <f t="shared" si="83"/>
        <v>1</v>
      </c>
      <c r="BO205" s="1361" t="b">
        <f t="shared" si="83"/>
        <v>1</v>
      </c>
      <c r="BP205" s="1361" t="b">
        <f t="shared" si="83"/>
        <v>1</v>
      </c>
      <c r="BQ205" s="1361" t="b">
        <f t="shared" si="83"/>
        <v>1</v>
      </c>
      <c r="BS205" s="1375"/>
    </row>
    <row r="206" spans="1:71" s="1374" customFormat="1" ht="12" customHeight="1">
      <c r="A206" s="1412">
        <v>15100031</v>
      </c>
      <c r="B206" s="1413" t="str">
        <f t="shared" si="69"/>
        <v>15100031</v>
      </c>
      <c r="C206" s="1359" t="s">
        <v>1218</v>
      </c>
      <c r="D206" s="1360" t="str">
        <f t="shared" si="62"/>
        <v>W/C</v>
      </c>
      <c r="E206" s="1360"/>
      <c r="F206" s="1359"/>
      <c r="G206" s="1360"/>
      <c r="H206" s="1361" t="str">
        <f t="shared" si="91"/>
        <v/>
      </c>
      <c r="I206" s="1361" t="str">
        <f t="shared" si="91"/>
        <v/>
      </c>
      <c r="J206" s="1361" t="str">
        <f t="shared" si="91"/>
        <v/>
      </c>
      <c r="K206" s="1361" t="str">
        <f t="shared" si="82"/>
        <v/>
      </c>
      <c r="L206" s="1361" t="str">
        <f t="shared" si="86"/>
        <v>W/C</v>
      </c>
      <c r="M206" s="1361" t="str">
        <f t="shared" si="86"/>
        <v>NO</v>
      </c>
      <c r="N206" s="1361" t="str">
        <f t="shared" si="66"/>
        <v>W/C</v>
      </c>
      <c r="O206" s="1362"/>
      <c r="P206" s="1363">
        <v>3498924.91</v>
      </c>
      <c r="Q206" s="1363">
        <v>6077131.0300000003</v>
      </c>
      <c r="R206" s="1363">
        <v>3723617.37</v>
      </c>
      <c r="S206" s="1363">
        <v>3465195.75</v>
      </c>
      <c r="T206" s="1363">
        <v>3456317.28</v>
      </c>
      <c r="U206" s="1363">
        <v>3937805</v>
      </c>
      <c r="V206" s="1363">
        <v>3607368.63</v>
      </c>
      <c r="W206" s="1363">
        <v>3593239.47</v>
      </c>
      <c r="X206" s="1363">
        <v>4341586.17</v>
      </c>
      <c r="Y206" s="1363">
        <v>4485722.53</v>
      </c>
      <c r="Z206" s="1363">
        <v>4811246.29</v>
      </c>
      <c r="AA206" s="1363">
        <v>4695090.49</v>
      </c>
      <c r="AB206" s="1363">
        <v>4630545.18</v>
      </c>
      <c r="AC206" s="1363"/>
      <c r="AD206" s="1363"/>
      <c r="AE206" s="1363">
        <f t="shared" si="64"/>
        <v>4188254.5879166666</v>
      </c>
      <c r="AF206" s="1376"/>
      <c r="AG206" s="1377"/>
      <c r="AH206" s="1365"/>
      <c r="AI206" s="1365"/>
      <c r="AJ206" s="1365"/>
      <c r="AK206" s="1366"/>
      <c r="AL206" s="1365">
        <f t="shared" si="73"/>
        <v>0</v>
      </c>
      <c r="AM206" s="1367">
        <f t="shared" si="92"/>
        <v>4188254.5879166666</v>
      </c>
      <c r="AN206" s="1365"/>
      <c r="AO206" s="1368">
        <f t="shared" si="74"/>
        <v>4188254.5879166666</v>
      </c>
      <c r="AP206" s="1369"/>
      <c r="AQ206" s="1370">
        <f t="shared" si="65"/>
        <v>4630545.18</v>
      </c>
      <c r="AR206" s="1365"/>
      <c r="AS206" s="1365"/>
      <c r="AT206" s="1365"/>
      <c r="AU206" s="1365"/>
      <c r="AV206" s="1371">
        <f t="shared" si="75"/>
        <v>0</v>
      </c>
      <c r="AW206" s="1365">
        <f t="shared" ref="AW206:AW228" si="94">AQ206</f>
        <v>4630545.18</v>
      </c>
      <c r="AX206" s="1365"/>
      <c r="AY206" s="1367">
        <f t="shared" si="76"/>
        <v>4630545.18</v>
      </c>
      <c r="AZ206" s="1372"/>
      <c r="BA206" s="1373">
        <f t="shared" si="71"/>
        <v>0</v>
      </c>
      <c r="BC206" s="1361" t="str">
        <f t="shared" si="93"/>
        <v/>
      </c>
      <c r="BD206" s="1361" t="str">
        <f t="shared" si="93"/>
        <v/>
      </c>
      <c r="BE206" s="1361" t="str">
        <f t="shared" si="93"/>
        <v/>
      </c>
      <c r="BF206" s="1361" t="str">
        <f t="shared" si="90"/>
        <v/>
      </c>
      <c r="BG206" s="1361" t="str">
        <f t="shared" si="70"/>
        <v>W/C</v>
      </c>
      <c r="BH206" s="1361" t="str">
        <f t="shared" si="70"/>
        <v>NO</v>
      </c>
      <c r="BI206" s="1361" t="str">
        <f t="shared" si="72"/>
        <v>W/C</v>
      </c>
      <c r="BK206" s="1361" t="b">
        <f t="shared" si="83"/>
        <v>1</v>
      </c>
      <c r="BL206" s="1361" t="b">
        <f t="shared" si="83"/>
        <v>1</v>
      </c>
      <c r="BM206" s="1361" t="b">
        <f t="shared" si="83"/>
        <v>1</v>
      </c>
      <c r="BN206" s="1361" t="b">
        <f t="shared" si="83"/>
        <v>1</v>
      </c>
      <c r="BO206" s="1361" t="b">
        <f t="shared" si="83"/>
        <v>1</v>
      </c>
      <c r="BP206" s="1361" t="b">
        <f t="shared" si="83"/>
        <v>1</v>
      </c>
      <c r="BQ206" s="1361" t="b">
        <f t="shared" si="83"/>
        <v>1</v>
      </c>
      <c r="BS206" s="1375"/>
    </row>
    <row r="207" spans="1:71" s="1374" customFormat="1" ht="12" customHeight="1">
      <c r="A207" s="1412">
        <v>15100041</v>
      </c>
      <c r="B207" s="1413" t="str">
        <f t="shared" si="69"/>
        <v>15100041</v>
      </c>
      <c r="C207" s="1359" t="s">
        <v>1219</v>
      </c>
      <c r="D207" s="1360" t="str">
        <f t="shared" si="62"/>
        <v>W/C</v>
      </c>
      <c r="E207" s="1360"/>
      <c r="F207" s="1359"/>
      <c r="G207" s="1360"/>
      <c r="H207" s="1361" t="str">
        <f t="shared" si="91"/>
        <v/>
      </c>
      <c r="I207" s="1361" t="str">
        <f t="shared" si="91"/>
        <v/>
      </c>
      <c r="J207" s="1361" t="str">
        <f t="shared" si="91"/>
        <v/>
      </c>
      <c r="K207" s="1361" t="str">
        <f t="shared" si="82"/>
        <v/>
      </c>
      <c r="L207" s="1361" t="str">
        <f t="shared" si="86"/>
        <v>W/C</v>
      </c>
      <c r="M207" s="1361" t="str">
        <f t="shared" si="86"/>
        <v>NO</v>
      </c>
      <c r="N207" s="1361" t="str">
        <f t="shared" si="66"/>
        <v>W/C</v>
      </c>
      <c r="O207" s="1362"/>
      <c r="P207" s="1363">
        <v>281246.71000000002</v>
      </c>
      <c r="Q207" s="1363">
        <v>235589.32</v>
      </c>
      <c r="R207" s="1363">
        <v>268114.81</v>
      </c>
      <c r="S207" s="1363">
        <v>279185.03000000003</v>
      </c>
      <c r="T207" s="1363">
        <v>306663.69</v>
      </c>
      <c r="U207" s="1363">
        <v>307979.96000000002</v>
      </c>
      <c r="V207" s="1363">
        <v>225635.93</v>
      </c>
      <c r="W207" s="1363">
        <v>232134.63</v>
      </c>
      <c r="X207" s="1363">
        <v>391493.61</v>
      </c>
      <c r="Y207" s="1363">
        <v>279863.93</v>
      </c>
      <c r="Z207" s="1363">
        <v>258977.93</v>
      </c>
      <c r="AA207" s="1363">
        <v>312486.55</v>
      </c>
      <c r="AB207" s="1363">
        <v>264214.11</v>
      </c>
      <c r="AC207" s="1363"/>
      <c r="AD207" s="1363"/>
      <c r="AE207" s="1363">
        <f t="shared" si="64"/>
        <v>280904.65000000002</v>
      </c>
      <c r="AF207" s="1376"/>
      <c r="AG207" s="1377"/>
      <c r="AH207" s="1365"/>
      <c r="AI207" s="1365"/>
      <c r="AJ207" s="1365"/>
      <c r="AK207" s="1366"/>
      <c r="AL207" s="1365">
        <f t="shared" si="73"/>
        <v>0</v>
      </c>
      <c r="AM207" s="1367">
        <f t="shared" si="92"/>
        <v>280904.65000000002</v>
      </c>
      <c r="AN207" s="1365"/>
      <c r="AO207" s="1368">
        <f t="shared" si="74"/>
        <v>280904.65000000002</v>
      </c>
      <c r="AP207" s="1369"/>
      <c r="AQ207" s="1370">
        <f t="shared" si="65"/>
        <v>264214.11</v>
      </c>
      <c r="AR207" s="1365"/>
      <c r="AS207" s="1365"/>
      <c r="AT207" s="1365"/>
      <c r="AU207" s="1365"/>
      <c r="AV207" s="1371">
        <f t="shared" si="75"/>
        <v>0</v>
      </c>
      <c r="AW207" s="1365">
        <f t="shared" si="94"/>
        <v>264214.11</v>
      </c>
      <c r="AX207" s="1365"/>
      <c r="AY207" s="1367">
        <f t="shared" si="76"/>
        <v>264214.11</v>
      </c>
      <c r="AZ207" s="1372"/>
      <c r="BA207" s="1373">
        <f t="shared" si="71"/>
        <v>0</v>
      </c>
      <c r="BC207" s="1361" t="str">
        <f t="shared" si="93"/>
        <v/>
      </c>
      <c r="BD207" s="1361" t="str">
        <f t="shared" si="93"/>
        <v/>
      </c>
      <c r="BE207" s="1361" t="str">
        <f t="shared" si="93"/>
        <v/>
      </c>
      <c r="BF207" s="1361" t="str">
        <f t="shared" si="90"/>
        <v/>
      </c>
      <c r="BG207" s="1361" t="str">
        <f t="shared" si="70"/>
        <v>W/C</v>
      </c>
      <c r="BH207" s="1361" t="str">
        <f t="shared" si="70"/>
        <v>NO</v>
      </c>
      <c r="BI207" s="1361" t="str">
        <f t="shared" si="72"/>
        <v>W/C</v>
      </c>
      <c r="BK207" s="1361" t="b">
        <f t="shared" si="83"/>
        <v>1</v>
      </c>
      <c r="BL207" s="1361" t="b">
        <f t="shared" si="83"/>
        <v>1</v>
      </c>
      <c r="BM207" s="1361" t="b">
        <f t="shared" si="83"/>
        <v>1</v>
      </c>
      <c r="BN207" s="1361" t="b">
        <f t="shared" si="83"/>
        <v>1</v>
      </c>
      <c r="BO207" s="1361" t="b">
        <f t="shared" si="83"/>
        <v>1</v>
      </c>
      <c r="BP207" s="1361" t="b">
        <f t="shared" si="83"/>
        <v>1</v>
      </c>
      <c r="BQ207" s="1361" t="b">
        <f t="shared" si="83"/>
        <v>1</v>
      </c>
      <c r="BS207" s="1375"/>
    </row>
    <row r="208" spans="1:71" s="1374" customFormat="1" ht="12" customHeight="1">
      <c r="A208" s="1412">
        <v>15100061</v>
      </c>
      <c r="B208" s="1413" t="str">
        <f t="shared" si="69"/>
        <v>15100061</v>
      </c>
      <c r="C208" s="1359" t="s">
        <v>1220</v>
      </c>
      <c r="D208" s="1360" t="str">
        <f t="shared" si="62"/>
        <v>W/C</v>
      </c>
      <c r="E208" s="1360"/>
      <c r="F208" s="1359"/>
      <c r="G208" s="1360"/>
      <c r="H208" s="1361" t="str">
        <f t="shared" si="91"/>
        <v/>
      </c>
      <c r="I208" s="1361" t="str">
        <f t="shared" si="91"/>
        <v/>
      </c>
      <c r="J208" s="1361" t="str">
        <f t="shared" si="91"/>
        <v/>
      </c>
      <c r="K208" s="1361" t="str">
        <f t="shared" si="82"/>
        <v/>
      </c>
      <c r="L208" s="1361" t="str">
        <f t="shared" si="86"/>
        <v>W/C</v>
      </c>
      <c r="M208" s="1361" t="str">
        <f t="shared" si="86"/>
        <v>NO</v>
      </c>
      <c r="N208" s="1361" t="str">
        <f t="shared" si="66"/>
        <v>W/C</v>
      </c>
      <c r="O208" s="1362"/>
      <c r="P208" s="1363">
        <v>39844.86</v>
      </c>
      <c r="Q208" s="1363">
        <v>39844.86</v>
      </c>
      <c r="R208" s="1363">
        <v>38346.86</v>
      </c>
      <c r="S208" s="1363">
        <v>38346.86</v>
      </c>
      <c r="T208" s="1363">
        <v>36078.730000000003</v>
      </c>
      <c r="U208" s="1363">
        <v>30727.73</v>
      </c>
      <c r="V208" s="1363">
        <v>30727.73</v>
      </c>
      <c r="W208" s="1363">
        <v>34064.69</v>
      </c>
      <c r="X208" s="1363">
        <v>32771.410000000003</v>
      </c>
      <c r="Y208" s="1363">
        <v>30123.26</v>
      </c>
      <c r="Z208" s="1363">
        <v>28901.21</v>
      </c>
      <c r="AA208" s="1363">
        <v>28901.21</v>
      </c>
      <c r="AB208" s="1363">
        <v>28901.21</v>
      </c>
      <c r="AC208" s="1363"/>
      <c r="AD208" s="1363"/>
      <c r="AE208" s="1363">
        <f t="shared" si="64"/>
        <v>33600.632083333338</v>
      </c>
      <c r="AF208" s="1376"/>
      <c r="AG208" s="1377"/>
      <c r="AH208" s="1365"/>
      <c r="AI208" s="1365"/>
      <c r="AJ208" s="1365"/>
      <c r="AK208" s="1366"/>
      <c r="AL208" s="1365">
        <f t="shared" si="73"/>
        <v>0</v>
      </c>
      <c r="AM208" s="1367">
        <f t="shared" si="92"/>
        <v>33600.632083333338</v>
      </c>
      <c r="AN208" s="1365"/>
      <c r="AO208" s="1368">
        <f t="shared" si="74"/>
        <v>33600.632083333338</v>
      </c>
      <c r="AP208" s="1369"/>
      <c r="AQ208" s="1370">
        <f t="shared" si="65"/>
        <v>28901.21</v>
      </c>
      <c r="AR208" s="1365"/>
      <c r="AS208" s="1365"/>
      <c r="AT208" s="1365"/>
      <c r="AU208" s="1365"/>
      <c r="AV208" s="1371">
        <f t="shared" si="75"/>
        <v>0</v>
      </c>
      <c r="AW208" s="1365">
        <f t="shared" si="94"/>
        <v>28901.21</v>
      </c>
      <c r="AX208" s="1365"/>
      <c r="AY208" s="1367">
        <f t="shared" si="76"/>
        <v>28901.21</v>
      </c>
      <c r="AZ208" s="1372"/>
      <c r="BA208" s="1373">
        <f t="shared" si="71"/>
        <v>0</v>
      </c>
      <c r="BC208" s="1361" t="str">
        <f t="shared" si="93"/>
        <v/>
      </c>
      <c r="BD208" s="1361" t="str">
        <f t="shared" si="93"/>
        <v/>
      </c>
      <c r="BE208" s="1361" t="str">
        <f t="shared" si="93"/>
        <v/>
      </c>
      <c r="BF208" s="1361" t="str">
        <f t="shared" si="90"/>
        <v/>
      </c>
      <c r="BG208" s="1361" t="str">
        <f t="shared" si="70"/>
        <v>W/C</v>
      </c>
      <c r="BH208" s="1361" t="str">
        <f t="shared" si="70"/>
        <v>NO</v>
      </c>
      <c r="BI208" s="1361" t="str">
        <f t="shared" si="72"/>
        <v>W/C</v>
      </c>
      <c r="BK208" s="1361" t="b">
        <f t="shared" si="83"/>
        <v>1</v>
      </c>
      <c r="BL208" s="1361" t="b">
        <f t="shared" si="83"/>
        <v>1</v>
      </c>
      <c r="BM208" s="1361" t="b">
        <f t="shared" si="83"/>
        <v>1</v>
      </c>
      <c r="BN208" s="1361" t="b">
        <f t="shared" si="83"/>
        <v>1</v>
      </c>
      <c r="BO208" s="1361" t="b">
        <f t="shared" si="83"/>
        <v>1</v>
      </c>
      <c r="BP208" s="1361" t="b">
        <f t="shared" si="83"/>
        <v>1</v>
      </c>
      <c r="BQ208" s="1361" t="b">
        <f t="shared" si="83"/>
        <v>1</v>
      </c>
      <c r="BS208" s="1375"/>
    </row>
    <row r="209" spans="1:71" s="1374" customFormat="1" ht="12" customHeight="1">
      <c r="A209" s="1412">
        <v>15100081</v>
      </c>
      <c r="B209" s="1413" t="str">
        <f t="shared" si="69"/>
        <v>15100081</v>
      </c>
      <c r="C209" s="1359" t="s">
        <v>1221</v>
      </c>
      <c r="D209" s="1360" t="str">
        <f t="shared" ref="D209:D272" si="95">IF(CONCATENATE(H209,I209,J209,K209,N209)= "ERBGRB","CRB",CONCATENATE(H209,I209,J209,K209,N209))</f>
        <v>W/C</v>
      </c>
      <c r="E209" s="1360"/>
      <c r="F209" s="1359"/>
      <c r="G209" s="1360"/>
      <c r="H209" s="1361" t="str">
        <f t="shared" si="91"/>
        <v/>
      </c>
      <c r="I209" s="1361" t="str">
        <f t="shared" si="91"/>
        <v/>
      </c>
      <c r="J209" s="1361" t="str">
        <f t="shared" si="91"/>
        <v/>
      </c>
      <c r="K209" s="1361" t="str">
        <f t="shared" si="82"/>
        <v/>
      </c>
      <c r="L209" s="1361" t="str">
        <f t="shared" si="86"/>
        <v>W/C</v>
      </c>
      <c r="M209" s="1361" t="str">
        <f t="shared" si="86"/>
        <v>NO</v>
      </c>
      <c r="N209" s="1361" t="str">
        <f t="shared" si="66"/>
        <v>W/C</v>
      </c>
      <c r="O209" s="1362"/>
      <c r="P209" s="1363">
        <v>1531172.61</v>
      </c>
      <c r="Q209" s="1363">
        <v>1531172.61</v>
      </c>
      <c r="R209" s="1363">
        <v>1531172.61</v>
      </c>
      <c r="S209" s="1363">
        <v>1531172.61</v>
      </c>
      <c r="T209" s="1363">
        <v>1522583.44</v>
      </c>
      <c r="U209" s="1363">
        <v>1695270.83</v>
      </c>
      <c r="V209" s="1363">
        <v>1702579.41</v>
      </c>
      <c r="W209" s="1363">
        <v>1702579.41</v>
      </c>
      <c r="X209" s="1363">
        <v>1702579.41</v>
      </c>
      <c r="Y209" s="1363">
        <v>1702579.41</v>
      </c>
      <c r="Z209" s="1363">
        <v>1702579.41</v>
      </c>
      <c r="AA209" s="1363">
        <v>1702579.41</v>
      </c>
      <c r="AB209" s="1363">
        <v>1697565.38</v>
      </c>
      <c r="AC209" s="1363"/>
      <c r="AD209" s="1363"/>
      <c r="AE209" s="1363">
        <f t="shared" si="64"/>
        <v>1636768.1295833334</v>
      </c>
      <c r="AF209" s="1376"/>
      <c r="AG209" s="1377"/>
      <c r="AH209" s="1365"/>
      <c r="AI209" s="1365"/>
      <c r="AJ209" s="1365"/>
      <c r="AK209" s="1366"/>
      <c r="AL209" s="1365">
        <f t="shared" si="73"/>
        <v>0</v>
      </c>
      <c r="AM209" s="1367">
        <f t="shared" si="92"/>
        <v>1636768.1295833334</v>
      </c>
      <c r="AN209" s="1365"/>
      <c r="AO209" s="1368">
        <f t="shared" si="74"/>
        <v>1636768.1295833334</v>
      </c>
      <c r="AP209" s="1369"/>
      <c r="AQ209" s="1370">
        <f t="shared" si="65"/>
        <v>1697565.38</v>
      </c>
      <c r="AR209" s="1365"/>
      <c r="AS209" s="1365"/>
      <c r="AT209" s="1365"/>
      <c r="AU209" s="1365"/>
      <c r="AV209" s="1371">
        <f t="shared" si="75"/>
        <v>0</v>
      </c>
      <c r="AW209" s="1365">
        <f t="shared" si="94"/>
        <v>1697565.38</v>
      </c>
      <c r="AX209" s="1365"/>
      <c r="AY209" s="1367">
        <f t="shared" si="76"/>
        <v>1697565.38</v>
      </c>
      <c r="AZ209" s="1372"/>
      <c r="BA209" s="1373">
        <f t="shared" si="71"/>
        <v>0</v>
      </c>
      <c r="BC209" s="1361" t="str">
        <f t="shared" si="93"/>
        <v/>
      </c>
      <c r="BD209" s="1361" t="str">
        <f t="shared" si="93"/>
        <v/>
      </c>
      <c r="BE209" s="1361" t="str">
        <f t="shared" si="93"/>
        <v/>
      </c>
      <c r="BF209" s="1361" t="str">
        <f t="shared" si="90"/>
        <v/>
      </c>
      <c r="BG209" s="1361" t="str">
        <f t="shared" si="70"/>
        <v>W/C</v>
      </c>
      <c r="BH209" s="1361" t="str">
        <f t="shared" si="70"/>
        <v>NO</v>
      </c>
      <c r="BI209" s="1361" t="str">
        <f t="shared" si="72"/>
        <v>W/C</v>
      </c>
      <c r="BK209" s="1361" t="b">
        <f t="shared" si="83"/>
        <v>1</v>
      </c>
      <c r="BL209" s="1361" t="b">
        <f t="shared" si="83"/>
        <v>1</v>
      </c>
      <c r="BM209" s="1361" t="b">
        <f t="shared" si="83"/>
        <v>1</v>
      </c>
      <c r="BN209" s="1361" t="b">
        <f t="shared" si="83"/>
        <v>1</v>
      </c>
      <c r="BO209" s="1361" t="b">
        <f t="shared" si="83"/>
        <v>1</v>
      </c>
      <c r="BP209" s="1361" t="b">
        <f t="shared" si="83"/>
        <v>1</v>
      </c>
      <c r="BQ209" s="1361" t="b">
        <f t="shared" si="83"/>
        <v>1</v>
      </c>
      <c r="BS209" s="1375"/>
    </row>
    <row r="210" spans="1:71" s="1374" customFormat="1" ht="12" customHeight="1">
      <c r="A210" s="1412">
        <v>15100091</v>
      </c>
      <c r="B210" s="1413" t="str">
        <f t="shared" si="69"/>
        <v>15100091</v>
      </c>
      <c r="C210" s="1359" t="s">
        <v>1222</v>
      </c>
      <c r="D210" s="1360" t="str">
        <f t="shared" si="95"/>
        <v>W/C</v>
      </c>
      <c r="E210" s="1360"/>
      <c r="F210" s="1359"/>
      <c r="G210" s="1360"/>
      <c r="H210" s="1361" t="str">
        <f t="shared" si="91"/>
        <v/>
      </c>
      <c r="I210" s="1361" t="str">
        <f t="shared" si="91"/>
        <v/>
      </c>
      <c r="J210" s="1361" t="str">
        <f t="shared" si="91"/>
        <v/>
      </c>
      <c r="K210" s="1361" t="str">
        <f t="shared" si="82"/>
        <v/>
      </c>
      <c r="L210" s="1361" t="str">
        <f t="shared" si="86"/>
        <v>W/C</v>
      </c>
      <c r="M210" s="1361" t="str">
        <f t="shared" si="86"/>
        <v>NO</v>
      </c>
      <c r="N210" s="1361" t="str">
        <f t="shared" si="66"/>
        <v>W/C</v>
      </c>
      <c r="O210" s="1362"/>
      <c r="P210" s="1363">
        <v>1806181.92</v>
      </c>
      <c r="Q210" s="1363">
        <v>1806181.92</v>
      </c>
      <c r="R210" s="1363">
        <v>1806181.92</v>
      </c>
      <c r="S210" s="1363">
        <v>1806181.92</v>
      </c>
      <c r="T210" s="1363">
        <v>1800554.01</v>
      </c>
      <c r="U210" s="1363">
        <v>1782149.72</v>
      </c>
      <c r="V210" s="1363">
        <v>1776524.13</v>
      </c>
      <c r="W210" s="1363">
        <v>1776524.13</v>
      </c>
      <c r="X210" s="1363">
        <v>1776524.13</v>
      </c>
      <c r="Y210" s="1363">
        <v>1776524.13</v>
      </c>
      <c r="Z210" s="1363">
        <v>1776524.13</v>
      </c>
      <c r="AA210" s="1363">
        <v>1772729.69</v>
      </c>
      <c r="AB210" s="1363">
        <v>1772729.69</v>
      </c>
      <c r="AC210" s="1363"/>
      <c r="AD210" s="1363"/>
      <c r="AE210" s="1363">
        <f t="shared" si="64"/>
        <v>1787171.3029166665</v>
      </c>
      <c r="AF210" s="1376"/>
      <c r="AG210" s="1377"/>
      <c r="AH210" s="1365"/>
      <c r="AI210" s="1365"/>
      <c r="AJ210" s="1365"/>
      <c r="AK210" s="1366"/>
      <c r="AL210" s="1365">
        <f t="shared" si="73"/>
        <v>0</v>
      </c>
      <c r="AM210" s="1367">
        <f t="shared" si="92"/>
        <v>1787171.3029166665</v>
      </c>
      <c r="AN210" s="1365"/>
      <c r="AO210" s="1368">
        <f t="shared" si="74"/>
        <v>1787171.3029166665</v>
      </c>
      <c r="AP210" s="1369"/>
      <c r="AQ210" s="1370">
        <f t="shared" si="65"/>
        <v>1772729.69</v>
      </c>
      <c r="AR210" s="1365"/>
      <c r="AS210" s="1365"/>
      <c r="AT210" s="1365"/>
      <c r="AU210" s="1365"/>
      <c r="AV210" s="1371">
        <f t="shared" si="75"/>
        <v>0</v>
      </c>
      <c r="AW210" s="1365">
        <f t="shared" si="94"/>
        <v>1772729.69</v>
      </c>
      <c r="AX210" s="1365"/>
      <c r="AY210" s="1367">
        <f t="shared" si="76"/>
        <v>1772729.69</v>
      </c>
      <c r="AZ210" s="1372"/>
      <c r="BA210" s="1373">
        <f t="shared" si="71"/>
        <v>0</v>
      </c>
      <c r="BC210" s="1361" t="str">
        <f t="shared" si="93"/>
        <v/>
      </c>
      <c r="BD210" s="1361" t="str">
        <f t="shared" si="93"/>
        <v/>
      </c>
      <c r="BE210" s="1361" t="str">
        <f t="shared" si="93"/>
        <v/>
      </c>
      <c r="BF210" s="1361" t="str">
        <f t="shared" si="90"/>
        <v/>
      </c>
      <c r="BG210" s="1361" t="str">
        <f t="shared" si="70"/>
        <v>W/C</v>
      </c>
      <c r="BH210" s="1361" t="str">
        <f t="shared" si="70"/>
        <v>NO</v>
      </c>
      <c r="BI210" s="1361" t="str">
        <f t="shared" si="72"/>
        <v>W/C</v>
      </c>
      <c r="BK210" s="1361" t="b">
        <f t="shared" si="83"/>
        <v>1</v>
      </c>
      <c r="BL210" s="1361" t="b">
        <f t="shared" si="83"/>
        <v>1</v>
      </c>
      <c r="BM210" s="1361" t="b">
        <f t="shared" si="83"/>
        <v>1</v>
      </c>
      <c r="BN210" s="1361" t="b">
        <f t="shared" si="83"/>
        <v>1</v>
      </c>
      <c r="BO210" s="1361" t="b">
        <f t="shared" si="83"/>
        <v>1</v>
      </c>
      <c r="BP210" s="1361" t="b">
        <f t="shared" si="83"/>
        <v>1</v>
      </c>
      <c r="BQ210" s="1361" t="b">
        <f t="shared" si="83"/>
        <v>1</v>
      </c>
      <c r="BS210" s="1375"/>
    </row>
    <row r="211" spans="1:71" s="1374" customFormat="1" ht="12" customHeight="1">
      <c r="A211" s="1412">
        <v>15100101</v>
      </c>
      <c r="B211" s="1413" t="str">
        <f t="shared" si="69"/>
        <v>15100101</v>
      </c>
      <c r="C211" s="1359" t="s">
        <v>1223</v>
      </c>
      <c r="D211" s="1360" t="str">
        <f t="shared" si="95"/>
        <v>W/C</v>
      </c>
      <c r="E211" s="1360"/>
      <c r="F211" s="1359"/>
      <c r="G211" s="1360"/>
      <c r="H211" s="1361" t="str">
        <f t="shared" si="91"/>
        <v/>
      </c>
      <c r="I211" s="1361" t="str">
        <f t="shared" si="91"/>
        <v/>
      </c>
      <c r="J211" s="1361" t="str">
        <f t="shared" si="91"/>
        <v/>
      </c>
      <c r="K211" s="1361" t="str">
        <f t="shared" si="82"/>
        <v/>
      </c>
      <c r="L211" s="1361" t="str">
        <f t="shared" si="86"/>
        <v>W/C</v>
      </c>
      <c r="M211" s="1361" t="str">
        <f t="shared" si="86"/>
        <v>NO</v>
      </c>
      <c r="N211" s="1361" t="str">
        <f t="shared" si="66"/>
        <v>W/C</v>
      </c>
      <c r="O211" s="1362"/>
      <c r="P211" s="1363">
        <v>4023705.3</v>
      </c>
      <c r="Q211" s="1363">
        <v>4023705.3</v>
      </c>
      <c r="R211" s="1363">
        <v>4011047.94</v>
      </c>
      <c r="S211" s="1363">
        <v>4011047.94</v>
      </c>
      <c r="T211" s="1363">
        <v>3944563.7</v>
      </c>
      <c r="U211" s="1363">
        <v>4283096.3600000003</v>
      </c>
      <c r="V211" s="1363">
        <v>4297298.34</v>
      </c>
      <c r="W211" s="1363">
        <v>4020284.77</v>
      </c>
      <c r="X211" s="1363">
        <v>3911619.68</v>
      </c>
      <c r="Y211" s="1363">
        <v>3878837.83</v>
      </c>
      <c r="Z211" s="1363">
        <v>3878837.83</v>
      </c>
      <c r="AA211" s="1363">
        <v>3878837.83</v>
      </c>
      <c r="AB211" s="1363">
        <v>3878837.83</v>
      </c>
      <c r="AC211" s="1363"/>
      <c r="AD211" s="1363"/>
      <c r="AE211" s="1363">
        <f t="shared" si="64"/>
        <v>4007537.4237499996</v>
      </c>
      <c r="AF211" s="1376"/>
      <c r="AG211" s="1377"/>
      <c r="AH211" s="1365"/>
      <c r="AI211" s="1365"/>
      <c r="AJ211" s="1365"/>
      <c r="AK211" s="1366"/>
      <c r="AL211" s="1365">
        <f t="shared" si="73"/>
        <v>0</v>
      </c>
      <c r="AM211" s="1367">
        <f t="shared" si="92"/>
        <v>4007537.4237499996</v>
      </c>
      <c r="AN211" s="1365"/>
      <c r="AO211" s="1368">
        <f t="shared" si="74"/>
        <v>4007537.4237499996</v>
      </c>
      <c r="AP211" s="1369"/>
      <c r="AQ211" s="1370">
        <f t="shared" si="65"/>
        <v>3878837.83</v>
      </c>
      <c r="AR211" s="1365"/>
      <c r="AS211" s="1365"/>
      <c r="AT211" s="1365"/>
      <c r="AU211" s="1365"/>
      <c r="AV211" s="1371">
        <f t="shared" si="75"/>
        <v>0</v>
      </c>
      <c r="AW211" s="1365">
        <f t="shared" si="94"/>
        <v>3878837.83</v>
      </c>
      <c r="AX211" s="1365"/>
      <c r="AY211" s="1367">
        <f t="shared" si="76"/>
        <v>3878837.83</v>
      </c>
      <c r="AZ211" s="1372"/>
      <c r="BA211" s="1373">
        <f t="shared" si="71"/>
        <v>0</v>
      </c>
      <c r="BC211" s="1361" t="str">
        <f t="shared" si="93"/>
        <v/>
      </c>
      <c r="BD211" s="1361" t="str">
        <f t="shared" si="93"/>
        <v/>
      </c>
      <c r="BE211" s="1361" t="str">
        <f t="shared" si="93"/>
        <v/>
      </c>
      <c r="BF211" s="1361" t="str">
        <f t="shared" si="90"/>
        <v/>
      </c>
      <c r="BG211" s="1361" t="str">
        <f t="shared" si="70"/>
        <v>W/C</v>
      </c>
      <c r="BH211" s="1361" t="str">
        <f t="shared" si="70"/>
        <v>NO</v>
      </c>
      <c r="BI211" s="1361" t="str">
        <f t="shared" si="72"/>
        <v>W/C</v>
      </c>
      <c r="BK211" s="1361" t="b">
        <f t="shared" si="83"/>
        <v>1</v>
      </c>
      <c r="BL211" s="1361" t="b">
        <f t="shared" si="83"/>
        <v>1</v>
      </c>
      <c r="BM211" s="1361" t="b">
        <f t="shared" si="83"/>
        <v>1</v>
      </c>
      <c r="BN211" s="1361" t="b">
        <f t="shared" si="83"/>
        <v>1</v>
      </c>
      <c r="BO211" s="1361" t="b">
        <f t="shared" si="83"/>
        <v>1</v>
      </c>
      <c r="BP211" s="1361" t="b">
        <f t="shared" si="83"/>
        <v>1</v>
      </c>
      <c r="BQ211" s="1361" t="b">
        <f t="shared" si="83"/>
        <v>1</v>
      </c>
      <c r="BS211" s="1375"/>
    </row>
    <row r="212" spans="1:71" s="1374" customFormat="1" ht="12" customHeight="1">
      <c r="A212" s="1412">
        <v>15100122</v>
      </c>
      <c r="B212" s="1413" t="str">
        <f t="shared" si="69"/>
        <v>15100122</v>
      </c>
      <c r="C212" s="1359" t="s">
        <v>1224</v>
      </c>
      <c r="D212" s="1360" t="str">
        <f t="shared" si="95"/>
        <v>W/C</v>
      </c>
      <c r="E212" s="1360"/>
      <c r="F212" s="1359"/>
      <c r="G212" s="1360"/>
      <c r="H212" s="1361" t="str">
        <f t="shared" si="91"/>
        <v/>
      </c>
      <c r="I212" s="1361" t="str">
        <f t="shared" si="91"/>
        <v/>
      </c>
      <c r="J212" s="1361" t="str">
        <f t="shared" si="91"/>
        <v/>
      </c>
      <c r="K212" s="1361" t="str">
        <f t="shared" si="82"/>
        <v/>
      </c>
      <c r="L212" s="1361" t="str">
        <f t="shared" si="86"/>
        <v>W/C</v>
      </c>
      <c r="M212" s="1361" t="str">
        <f t="shared" si="86"/>
        <v>NO</v>
      </c>
      <c r="N212" s="1361" t="str">
        <f t="shared" si="66"/>
        <v>W/C</v>
      </c>
      <c r="O212" s="1362"/>
      <c r="P212" s="1363">
        <v>296344.58</v>
      </c>
      <c r="Q212" s="1363">
        <v>296344.58</v>
      </c>
      <c r="R212" s="1363">
        <v>296344.58</v>
      </c>
      <c r="S212" s="1363">
        <v>296344.58</v>
      </c>
      <c r="T212" s="1363">
        <v>296344.58</v>
      </c>
      <c r="U212" s="1363">
        <v>296344.58</v>
      </c>
      <c r="V212" s="1363">
        <v>296344.58</v>
      </c>
      <c r="W212" s="1363">
        <v>296344.58</v>
      </c>
      <c r="X212" s="1363">
        <v>296344.58</v>
      </c>
      <c r="Y212" s="1363">
        <v>296344.58</v>
      </c>
      <c r="Z212" s="1363">
        <v>296344.58</v>
      </c>
      <c r="AA212" s="1363">
        <v>296344.58</v>
      </c>
      <c r="AB212" s="1363">
        <v>296344.58</v>
      </c>
      <c r="AC212" s="1363"/>
      <c r="AD212" s="1363"/>
      <c r="AE212" s="1363">
        <f t="shared" si="64"/>
        <v>296344.58</v>
      </c>
      <c r="AF212" s="1376"/>
      <c r="AG212" s="1377"/>
      <c r="AH212" s="1365"/>
      <c r="AI212" s="1365"/>
      <c r="AJ212" s="1365"/>
      <c r="AK212" s="1366"/>
      <c r="AL212" s="1365">
        <f t="shared" si="73"/>
        <v>0</v>
      </c>
      <c r="AM212" s="1367">
        <f t="shared" si="92"/>
        <v>296344.58</v>
      </c>
      <c r="AN212" s="1365"/>
      <c r="AO212" s="1368">
        <f t="shared" si="74"/>
        <v>296344.58</v>
      </c>
      <c r="AP212" s="1369"/>
      <c r="AQ212" s="1370">
        <f t="shared" si="65"/>
        <v>296344.58</v>
      </c>
      <c r="AR212" s="1365"/>
      <c r="AS212" s="1365"/>
      <c r="AT212" s="1365"/>
      <c r="AU212" s="1365"/>
      <c r="AV212" s="1371">
        <f t="shared" si="75"/>
        <v>0</v>
      </c>
      <c r="AW212" s="1365">
        <f t="shared" si="94"/>
        <v>296344.58</v>
      </c>
      <c r="AX212" s="1365"/>
      <c r="AY212" s="1367">
        <f t="shared" si="76"/>
        <v>296344.58</v>
      </c>
      <c r="AZ212" s="1372"/>
      <c r="BA212" s="1373">
        <f t="shared" si="71"/>
        <v>0</v>
      </c>
      <c r="BC212" s="1361" t="str">
        <f t="shared" si="93"/>
        <v/>
      </c>
      <c r="BD212" s="1361" t="str">
        <f t="shared" si="93"/>
        <v/>
      </c>
      <c r="BE212" s="1361" t="str">
        <f t="shared" si="93"/>
        <v/>
      </c>
      <c r="BF212" s="1361" t="str">
        <f t="shared" si="90"/>
        <v/>
      </c>
      <c r="BG212" s="1361" t="str">
        <f t="shared" si="70"/>
        <v>W/C</v>
      </c>
      <c r="BH212" s="1361" t="str">
        <f t="shared" si="70"/>
        <v>NO</v>
      </c>
      <c r="BI212" s="1361" t="str">
        <f t="shared" si="72"/>
        <v>W/C</v>
      </c>
      <c r="BK212" s="1361" t="b">
        <f t="shared" si="83"/>
        <v>1</v>
      </c>
      <c r="BL212" s="1361" t="b">
        <f t="shared" si="83"/>
        <v>1</v>
      </c>
      <c r="BM212" s="1361" t="b">
        <f t="shared" si="83"/>
        <v>1</v>
      </c>
      <c r="BN212" s="1361" t="b">
        <f t="shared" si="83"/>
        <v>1</v>
      </c>
      <c r="BO212" s="1361" t="b">
        <f t="shared" si="83"/>
        <v>1</v>
      </c>
      <c r="BP212" s="1361" t="b">
        <f t="shared" si="83"/>
        <v>1</v>
      </c>
      <c r="BQ212" s="1361" t="b">
        <f t="shared" si="83"/>
        <v>1</v>
      </c>
      <c r="BS212" s="1375"/>
    </row>
    <row r="213" spans="1:71" s="1374" customFormat="1" ht="12" customHeight="1">
      <c r="A213" s="1412">
        <v>15100181</v>
      </c>
      <c r="B213" s="1413" t="str">
        <f t="shared" si="69"/>
        <v>15100181</v>
      </c>
      <c r="C213" s="1359" t="s">
        <v>1225</v>
      </c>
      <c r="D213" s="1360" t="str">
        <f t="shared" si="95"/>
        <v>W/C</v>
      </c>
      <c r="E213" s="1360"/>
      <c r="F213" s="1359"/>
      <c r="G213" s="1360"/>
      <c r="H213" s="1361" t="str">
        <f t="shared" si="91"/>
        <v/>
      </c>
      <c r="I213" s="1361" t="str">
        <f t="shared" si="91"/>
        <v/>
      </c>
      <c r="J213" s="1361" t="str">
        <f t="shared" si="91"/>
        <v/>
      </c>
      <c r="K213" s="1361" t="str">
        <f t="shared" si="91"/>
        <v/>
      </c>
      <c r="L213" s="1361" t="str">
        <f t="shared" si="86"/>
        <v>W/C</v>
      </c>
      <c r="M213" s="1361" t="str">
        <f t="shared" si="86"/>
        <v>NO</v>
      </c>
      <c r="N213" s="1361" t="str">
        <f t="shared" si="66"/>
        <v>W/C</v>
      </c>
      <c r="O213" s="1362"/>
      <c r="P213" s="1363">
        <v>61772.93</v>
      </c>
      <c r="Q213" s="1363">
        <v>58332.25</v>
      </c>
      <c r="R213" s="1363">
        <v>58332.11</v>
      </c>
      <c r="S213" s="1363">
        <v>47187.28</v>
      </c>
      <c r="T213" s="1363">
        <v>57192.55</v>
      </c>
      <c r="U213" s="1363">
        <v>159606.19</v>
      </c>
      <c r="V213" s="1363">
        <v>62730.11</v>
      </c>
      <c r="W213" s="1363">
        <v>62730.11</v>
      </c>
      <c r="X213" s="1363">
        <v>55020.11</v>
      </c>
      <c r="Y213" s="1363">
        <v>32764.11</v>
      </c>
      <c r="Z213" s="1363">
        <v>8018.11</v>
      </c>
      <c r="AA213" s="1363">
        <v>-7706.05</v>
      </c>
      <c r="AB213" s="1363">
        <v>8.11</v>
      </c>
      <c r="AC213" s="1363"/>
      <c r="AD213" s="1363"/>
      <c r="AE213" s="1363">
        <f t="shared" si="64"/>
        <v>52091.44999999999</v>
      </c>
      <c r="AF213" s="1376"/>
      <c r="AG213" s="1377"/>
      <c r="AH213" s="1365"/>
      <c r="AI213" s="1365"/>
      <c r="AJ213" s="1365"/>
      <c r="AK213" s="1366"/>
      <c r="AL213" s="1365">
        <f t="shared" si="73"/>
        <v>0</v>
      </c>
      <c r="AM213" s="1367">
        <f t="shared" si="92"/>
        <v>52091.44999999999</v>
      </c>
      <c r="AN213" s="1365"/>
      <c r="AO213" s="1368">
        <f t="shared" si="74"/>
        <v>52091.44999999999</v>
      </c>
      <c r="AP213" s="1369"/>
      <c r="AQ213" s="1370">
        <f t="shared" si="65"/>
        <v>8.11</v>
      </c>
      <c r="AR213" s="1365"/>
      <c r="AS213" s="1365"/>
      <c r="AT213" s="1365"/>
      <c r="AU213" s="1365"/>
      <c r="AV213" s="1371">
        <f t="shared" si="75"/>
        <v>0</v>
      </c>
      <c r="AW213" s="1365">
        <f t="shared" si="94"/>
        <v>8.11</v>
      </c>
      <c r="AX213" s="1365"/>
      <c r="AY213" s="1367">
        <f t="shared" si="76"/>
        <v>8.11</v>
      </c>
      <c r="AZ213" s="1372"/>
      <c r="BA213" s="1373">
        <f t="shared" si="71"/>
        <v>0</v>
      </c>
      <c r="BC213" s="1361" t="str">
        <f t="shared" si="93"/>
        <v/>
      </c>
      <c r="BD213" s="1361" t="str">
        <f t="shared" si="93"/>
        <v/>
      </c>
      <c r="BE213" s="1361" t="str">
        <f t="shared" si="93"/>
        <v/>
      </c>
      <c r="BF213" s="1361" t="str">
        <f t="shared" si="90"/>
        <v/>
      </c>
      <c r="BG213" s="1361" t="str">
        <f t="shared" si="70"/>
        <v>W/C</v>
      </c>
      <c r="BH213" s="1361" t="str">
        <f t="shared" si="70"/>
        <v>NO</v>
      </c>
      <c r="BI213" s="1361" t="str">
        <f t="shared" si="72"/>
        <v>W/C</v>
      </c>
      <c r="BK213" s="1361" t="b">
        <f t="shared" si="83"/>
        <v>1</v>
      </c>
      <c r="BL213" s="1361" t="b">
        <f t="shared" si="83"/>
        <v>1</v>
      </c>
      <c r="BM213" s="1361" t="b">
        <f t="shared" si="83"/>
        <v>1</v>
      </c>
      <c r="BN213" s="1361" t="b">
        <f t="shared" si="83"/>
        <v>1</v>
      </c>
      <c r="BO213" s="1361" t="b">
        <f t="shared" si="83"/>
        <v>1</v>
      </c>
      <c r="BP213" s="1361" t="b">
        <f t="shared" si="83"/>
        <v>1</v>
      </c>
      <c r="BQ213" s="1361" t="b">
        <f t="shared" si="83"/>
        <v>1</v>
      </c>
      <c r="BS213" s="1502"/>
    </row>
    <row r="214" spans="1:71" s="1374" customFormat="1" ht="12" customHeight="1">
      <c r="A214" s="1412">
        <v>15100211</v>
      </c>
      <c r="B214" s="1413" t="str">
        <f t="shared" si="69"/>
        <v>15100211</v>
      </c>
      <c r="C214" s="1359" t="s">
        <v>1226</v>
      </c>
      <c r="D214" s="1360" t="str">
        <f t="shared" si="95"/>
        <v>W/C</v>
      </c>
      <c r="E214" s="1360"/>
      <c r="F214" s="1359"/>
      <c r="G214" s="1360"/>
      <c r="H214" s="1361" t="str">
        <f t="shared" si="91"/>
        <v/>
      </c>
      <c r="I214" s="1361" t="str">
        <f t="shared" si="91"/>
        <v/>
      </c>
      <c r="J214" s="1361" t="str">
        <f t="shared" si="91"/>
        <v/>
      </c>
      <c r="K214" s="1361" t="str">
        <f t="shared" si="91"/>
        <v/>
      </c>
      <c r="L214" s="1361" t="str">
        <f t="shared" si="86"/>
        <v>W/C</v>
      </c>
      <c r="M214" s="1361" t="str">
        <f t="shared" si="86"/>
        <v>NO</v>
      </c>
      <c r="N214" s="1361" t="str">
        <f t="shared" si="66"/>
        <v>W/C</v>
      </c>
      <c r="O214" s="1362"/>
      <c r="P214" s="1363">
        <v>-737556.18</v>
      </c>
      <c r="Q214" s="1363">
        <v>-1013451.32</v>
      </c>
      <c r="R214" s="1363">
        <v>-816141.65</v>
      </c>
      <c r="S214" s="1363">
        <v>-433008.59</v>
      </c>
      <c r="T214" s="1363">
        <v>-696602.53</v>
      </c>
      <c r="U214" s="1363">
        <v>-230552.54</v>
      </c>
      <c r="V214" s="1363">
        <v>-761794.99</v>
      </c>
      <c r="W214" s="1363">
        <v>-322516.01</v>
      </c>
      <c r="X214" s="1363">
        <v>-209745.06</v>
      </c>
      <c r="Y214" s="1363">
        <v>-133551.32999999999</v>
      </c>
      <c r="Z214" s="1363">
        <v>-247140.35</v>
      </c>
      <c r="AA214" s="1363">
        <v>-230048.09</v>
      </c>
      <c r="AB214" s="1363">
        <v>-216438.72</v>
      </c>
      <c r="AC214" s="1363"/>
      <c r="AD214" s="1363"/>
      <c r="AE214" s="1363">
        <f t="shared" ref="AE214:AE277" si="96">(P214+AB214+SUM(Q214:AA214)*2)/24</f>
        <v>-464295.82583333325</v>
      </c>
      <c r="AF214" s="1376"/>
      <c r="AG214" s="1377"/>
      <c r="AH214" s="1365"/>
      <c r="AI214" s="1365"/>
      <c r="AJ214" s="1365"/>
      <c r="AK214" s="1366"/>
      <c r="AL214" s="1365">
        <f t="shared" si="73"/>
        <v>0</v>
      </c>
      <c r="AM214" s="1367">
        <f t="shared" si="92"/>
        <v>-464295.82583333325</v>
      </c>
      <c r="AN214" s="1365"/>
      <c r="AO214" s="1368">
        <f t="shared" si="74"/>
        <v>-464295.82583333325</v>
      </c>
      <c r="AP214" s="1369"/>
      <c r="AQ214" s="1370">
        <f t="shared" si="65"/>
        <v>-216438.72</v>
      </c>
      <c r="AR214" s="1365"/>
      <c r="AS214" s="1365"/>
      <c r="AT214" s="1365"/>
      <c r="AU214" s="1365"/>
      <c r="AV214" s="1371">
        <f t="shared" si="75"/>
        <v>0</v>
      </c>
      <c r="AW214" s="1365">
        <f t="shared" si="94"/>
        <v>-216438.72</v>
      </c>
      <c r="AX214" s="1365"/>
      <c r="AY214" s="1367">
        <f t="shared" si="76"/>
        <v>-216438.72</v>
      </c>
      <c r="AZ214" s="1372"/>
      <c r="BA214" s="1373">
        <f t="shared" si="71"/>
        <v>0</v>
      </c>
      <c r="BC214" s="1361" t="str">
        <f t="shared" si="93"/>
        <v/>
      </c>
      <c r="BD214" s="1361" t="str">
        <f t="shared" si="93"/>
        <v/>
      </c>
      <c r="BE214" s="1361" t="str">
        <f t="shared" si="93"/>
        <v/>
      </c>
      <c r="BF214" s="1361" t="str">
        <f t="shared" si="90"/>
        <v/>
      </c>
      <c r="BG214" s="1361" t="str">
        <f t="shared" si="70"/>
        <v>W/C</v>
      </c>
      <c r="BH214" s="1361" t="str">
        <f t="shared" si="70"/>
        <v>NO</v>
      </c>
      <c r="BI214" s="1361" t="str">
        <f t="shared" si="72"/>
        <v>W/C</v>
      </c>
      <c r="BK214" s="1361" t="b">
        <f t="shared" si="83"/>
        <v>1</v>
      </c>
      <c r="BL214" s="1361" t="b">
        <f t="shared" si="83"/>
        <v>1</v>
      </c>
      <c r="BM214" s="1361" t="b">
        <f t="shared" si="83"/>
        <v>1</v>
      </c>
      <c r="BN214" s="1361" t="b">
        <f t="shared" si="83"/>
        <v>1</v>
      </c>
      <c r="BO214" s="1361" t="b">
        <f t="shared" si="83"/>
        <v>1</v>
      </c>
      <c r="BP214" s="1361" t="b">
        <f t="shared" si="83"/>
        <v>1</v>
      </c>
      <c r="BQ214" s="1361" t="b">
        <f t="shared" si="83"/>
        <v>1</v>
      </c>
      <c r="BS214" s="1375"/>
    </row>
    <row r="215" spans="1:71" s="1374" customFormat="1" ht="12" customHeight="1">
      <c r="A215" s="1412">
        <v>15100221</v>
      </c>
      <c r="B215" s="1413" t="str">
        <f t="shared" si="69"/>
        <v>15100221</v>
      </c>
      <c r="C215" s="1359" t="s">
        <v>1227</v>
      </c>
      <c r="D215" s="1360" t="str">
        <f t="shared" si="95"/>
        <v>W/C</v>
      </c>
      <c r="E215" s="1360"/>
      <c r="F215" s="1359"/>
      <c r="G215" s="1360"/>
      <c r="H215" s="1361" t="str">
        <f t="shared" si="91"/>
        <v/>
      </c>
      <c r="I215" s="1361" t="str">
        <f t="shared" si="91"/>
        <v/>
      </c>
      <c r="J215" s="1361" t="str">
        <f t="shared" si="91"/>
        <v/>
      </c>
      <c r="K215" s="1361" t="str">
        <f t="shared" si="91"/>
        <v/>
      </c>
      <c r="L215" s="1361" t="str">
        <f t="shared" si="86"/>
        <v>W/C</v>
      </c>
      <c r="M215" s="1361" t="str">
        <f t="shared" si="86"/>
        <v>NO</v>
      </c>
      <c r="N215" s="1361" t="str">
        <f t="shared" si="66"/>
        <v>W/C</v>
      </c>
      <c r="O215" s="1362"/>
      <c r="P215" s="1363">
        <v>531959.49</v>
      </c>
      <c r="Q215" s="1363">
        <v>854369.88</v>
      </c>
      <c r="R215" s="1363">
        <v>968532.91</v>
      </c>
      <c r="S215" s="1363">
        <v>1215293.33</v>
      </c>
      <c r="T215" s="1363">
        <v>889823.72</v>
      </c>
      <c r="U215" s="1363">
        <v>1047123.92</v>
      </c>
      <c r="V215" s="1363">
        <v>1124053.55</v>
      </c>
      <c r="W215" s="1363">
        <v>959546.8</v>
      </c>
      <c r="X215" s="1363">
        <v>461999.61</v>
      </c>
      <c r="Y215" s="1363">
        <v>418214.81</v>
      </c>
      <c r="Z215" s="1363">
        <v>473539.15</v>
      </c>
      <c r="AA215" s="1363">
        <v>645799.62</v>
      </c>
      <c r="AB215" s="1363">
        <v>623124.04</v>
      </c>
      <c r="AC215" s="1363"/>
      <c r="AD215" s="1363"/>
      <c r="AE215" s="1363">
        <f t="shared" si="96"/>
        <v>802986.58875</v>
      </c>
      <c r="AF215" s="1376"/>
      <c r="AG215" s="1377"/>
      <c r="AH215" s="1365"/>
      <c r="AI215" s="1365"/>
      <c r="AJ215" s="1365"/>
      <c r="AK215" s="1366"/>
      <c r="AL215" s="1365">
        <f t="shared" si="73"/>
        <v>0</v>
      </c>
      <c r="AM215" s="1367">
        <f t="shared" si="92"/>
        <v>802986.58875</v>
      </c>
      <c r="AN215" s="1365"/>
      <c r="AO215" s="1368">
        <f t="shared" si="74"/>
        <v>802986.58875</v>
      </c>
      <c r="AP215" s="1369"/>
      <c r="AQ215" s="1370">
        <f t="shared" si="65"/>
        <v>623124.04</v>
      </c>
      <c r="AR215" s="1365"/>
      <c r="AS215" s="1365"/>
      <c r="AT215" s="1365"/>
      <c r="AU215" s="1365"/>
      <c r="AV215" s="1371">
        <f t="shared" si="75"/>
        <v>0</v>
      </c>
      <c r="AW215" s="1365">
        <f t="shared" si="94"/>
        <v>623124.04</v>
      </c>
      <c r="AX215" s="1365"/>
      <c r="AY215" s="1367">
        <f t="shared" si="76"/>
        <v>623124.04</v>
      </c>
      <c r="AZ215" s="1372"/>
      <c r="BA215" s="1373">
        <f t="shared" si="71"/>
        <v>0</v>
      </c>
      <c r="BC215" s="1361" t="str">
        <f t="shared" si="93"/>
        <v/>
      </c>
      <c r="BD215" s="1361" t="str">
        <f t="shared" si="93"/>
        <v/>
      </c>
      <c r="BE215" s="1361" t="str">
        <f t="shared" si="93"/>
        <v/>
      </c>
      <c r="BF215" s="1361" t="str">
        <f t="shared" si="90"/>
        <v/>
      </c>
      <c r="BG215" s="1361" t="str">
        <f t="shared" si="70"/>
        <v>W/C</v>
      </c>
      <c r="BH215" s="1361" t="str">
        <f t="shared" si="70"/>
        <v>NO</v>
      </c>
      <c r="BI215" s="1361" t="str">
        <f t="shared" si="72"/>
        <v>W/C</v>
      </c>
      <c r="BK215" s="1361" t="b">
        <f t="shared" si="83"/>
        <v>1</v>
      </c>
      <c r="BL215" s="1361" t="b">
        <f t="shared" si="83"/>
        <v>1</v>
      </c>
      <c r="BM215" s="1361" t="b">
        <f t="shared" si="83"/>
        <v>1</v>
      </c>
      <c r="BN215" s="1361" t="b">
        <f t="shared" si="83"/>
        <v>1</v>
      </c>
      <c r="BO215" s="1361" t="b">
        <f t="shared" si="83"/>
        <v>1</v>
      </c>
      <c r="BP215" s="1361" t="b">
        <f t="shared" si="83"/>
        <v>1</v>
      </c>
      <c r="BQ215" s="1361" t="b">
        <f t="shared" si="83"/>
        <v>1</v>
      </c>
      <c r="BS215" s="1375"/>
    </row>
    <row r="216" spans="1:71" s="1374" customFormat="1" ht="12" customHeight="1">
      <c r="A216" s="1412">
        <v>15100271</v>
      </c>
      <c r="B216" s="1413" t="str">
        <f t="shared" si="69"/>
        <v>15100271</v>
      </c>
      <c r="C216" s="1359" t="s">
        <v>1228</v>
      </c>
      <c r="D216" s="1360" t="str">
        <f t="shared" si="95"/>
        <v>W/C</v>
      </c>
      <c r="E216" s="1360"/>
      <c r="F216" s="1359"/>
      <c r="G216" s="1360"/>
      <c r="H216" s="1361" t="str">
        <f t="shared" si="91"/>
        <v/>
      </c>
      <c r="I216" s="1361" t="str">
        <f t="shared" si="91"/>
        <v/>
      </c>
      <c r="J216" s="1361" t="str">
        <f t="shared" si="91"/>
        <v/>
      </c>
      <c r="K216" s="1361" t="str">
        <f t="shared" si="91"/>
        <v/>
      </c>
      <c r="L216" s="1361" t="str">
        <f t="shared" si="86"/>
        <v>W/C</v>
      </c>
      <c r="M216" s="1361" t="str">
        <f t="shared" si="86"/>
        <v>NO</v>
      </c>
      <c r="N216" s="1361" t="str">
        <f t="shared" si="66"/>
        <v>W/C</v>
      </c>
      <c r="O216" s="1362"/>
      <c r="P216" s="1363">
        <v>3188668.74</v>
      </c>
      <c r="Q216" s="1363">
        <v>3188277.43</v>
      </c>
      <c r="R216" s="1363">
        <v>3188277.43</v>
      </c>
      <c r="S216" s="1363">
        <v>3184217.62</v>
      </c>
      <c r="T216" s="1363">
        <v>3183852.21</v>
      </c>
      <c r="U216" s="1363">
        <v>2672456.65</v>
      </c>
      <c r="V216" s="1363">
        <v>2672076.4300000002</v>
      </c>
      <c r="W216" s="1363">
        <v>2671555.0699999998</v>
      </c>
      <c r="X216" s="1363">
        <v>2671428.33</v>
      </c>
      <c r="Y216" s="1363">
        <v>2671091.3199999998</v>
      </c>
      <c r="Z216" s="1363">
        <v>2669581.96</v>
      </c>
      <c r="AA216" s="1363">
        <v>2668746.63</v>
      </c>
      <c r="AB216" s="1363">
        <v>2667922.8199999998</v>
      </c>
      <c r="AC216" s="1363"/>
      <c r="AD216" s="1363"/>
      <c r="AE216" s="1363">
        <f t="shared" si="96"/>
        <v>2864154.7383333333</v>
      </c>
      <c r="AF216" s="1376"/>
      <c r="AG216" s="1377"/>
      <c r="AH216" s="1365"/>
      <c r="AI216" s="1365"/>
      <c r="AJ216" s="1365"/>
      <c r="AK216" s="1366"/>
      <c r="AL216" s="1365">
        <f t="shared" si="73"/>
        <v>0</v>
      </c>
      <c r="AM216" s="1367">
        <f t="shared" si="92"/>
        <v>2864154.7383333333</v>
      </c>
      <c r="AN216" s="1365"/>
      <c r="AO216" s="1368">
        <f t="shared" si="74"/>
        <v>2864154.7383333333</v>
      </c>
      <c r="AP216" s="1369"/>
      <c r="AQ216" s="1370">
        <f t="shared" si="65"/>
        <v>2667922.8199999998</v>
      </c>
      <c r="AR216" s="1365"/>
      <c r="AS216" s="1365"/>
      <c r="AT216" s="1365"/>
      <c r="AU216" s="1365"/>
      <c r="AV216" s="1371">
        <f t="shared" si="75"/>
        <v>0</v>
      </c>
      <c r="AW216" s="1365">
        <f t="shared" si="94"/>
        <v>2667922.8199999998</v>
      </c>
      <c r="AX216" s="1365"/>
      <c r="AY216" s="1367">
        <f t="shared" si="76"/>
        <v>2667922.8199999998</v>
      </c>
      <c r="AZ216" s="1372"/>
      <c r="BA216" s="1373">
        <f t="shared" si="71"/>
        <v>0</v>
      </c>
      <c r="BC216" s="1361" t="str">
        <f t="shared" si="93"/>
        <v/>
      </c>
      <c r="BD216" s="1361" t="str">
        <f t="shared" si="93"/>
        <v/>
      </c>
      <c r="BE216" s="1361" t="str">
        <f t="shared" si="93"/>
        <v/>
      </c>
      <c r="BF216" s="1361" t="str">
        <f t="shared" si="90"/>
        <v/>
      </c>
      <c r="BG216" s="1361" t="str">
        <f t="shared" si="70"/>
        <v>W/C</v>
      </c>
      <c r="BH216" s="1361" t="str">
        <f t="shared" si="70"/>
        <v>NO</v>
      </c>
      <c r="BI216" s="1361" t="str">
        <f t="shared" si="72"/>
        <v>W/C</v>
      </c>
      <c r="BK216" s="1361" t="b">
        <f t="shared" si="83"/>
        <v>1</v>
      </c>
      <c r="BL216" s="1361" t="b">
        <f t="shared" si="83"/>
        <v>1</v>
      </c>
      <c r="BM216" s="1361" t="b">
        <f t="shared" si="83"/>
        <v>1</v>
      </c>
      <c r="BN216" s="1361" t="b">
        <f t="shared" si="83"/>
        <v>1</v>
      </c>
      <c r="BO216" s="1361" t="b">
        <f t="shared" si="83"/>
        <v>1</v>
      </c>
      <c r="BP216" s="1361" t="b">
        <f t="shared" si="83"/>
        <v>1</v>
      </c>
      <c r="BQ216" s="1361" t="b">
        <f t="shared" si="83"/>
        <v>1</v>
      </c>
      <c r="BS216" s="1375"/>
    </row>
    <row r="217" spans="1:71" s="1374" customFormat="1" ht="12" customHeight="1">
      <c r="A217" s="1516">
        <v>15100291</v>
      </c>
      <c r="B217" s="1517" t="str">
        <f t="shared" si="69"/>
        <v>15100291</v>
      </c>
      <c r="C217" s="1359" t="s">
        <v>1229</v>
      </c>
      <c r="D217" s="1360" t="str">
        <f t="shared" si="95"/>
        <v>W/C</v>
      </c>
      <c r="E217" s="1360"/>
      <c r="F217" s="1359"/>
      <c r="G217" s="1360"/>
      <c r="H217" s="1361" t="str">
        <f t="shared" si="91"/>
        <v/>
      </c>
      <c r="I217" s="1361" t="str">
        <f t="shared" si="91"/>
        <v/>
      </c>
      <c r="J217" s="1361" t="str">
        <f t="shared" si="91"/>
        <v/>
      </c>
      <c r="K217" s="1361" t="str">
        <f t="shared" si="91"/>
        <v/>
      </c>
      <c r="L217" s="1361" t="str">
        <f t="shared" si="86"/>
        <v>W/C</v>
      </c>
      <c r="M217" s="1361" t="str">
        <f t="shared" si="86"/>
        <v>NO</v>
      </c>
      <c r="N217" s="1361" t="str">
        <f t="shared" si="66"/>
        <v>W/C</v>
      </c>
      <c r="O217" s="1362"/>
      <c r="P217" s="1363">
        <v>399518.04</v>
      </c>
      <c r="Q217" s="1363">
        <v>399518.04</v>
      </c>
      <c r="R217" s="1363">
        <v>399518.04</v>
      </c>
      <c r="S217" s="1363">
        <v>399518.04</v>
      </c>
      <c r="T217" s="1363">
        <v>399518.04</v>
      </c>
      <c r="U217" s="1363">
        <v>399518.04</v>
      </c>
      <c r="V217" s="1363">
        <v>399518.04</v>
      </c>
      <c r="W217" s="1363">
        <v>357728.05</v>
      </c>
      <c r="X217" s="1363">
        <v>357728.05</v>
      </c>
      <c r="Y217" s="1363">
        <v>357728.05</v>
      </c>
      <c r="Z217" s="1363">
        <v>381079.33</v>
      </c>
      <c r="AA217" s="1363">
        <v>381079.33</v>
      </c>
      <c r="AB217" s="1363">
        <v>381079.33</v>
      </c>
      <c r="AC217" s="1363"/>
      <c r="AD217" s="1363"/>
      <c r="AE217" s="1363">
        <f t="shared" si="96"/>
        <v>385229.14458333323</v>
      </c>
      <c r="AF217" s="1376"/>
      <c r="AG217" s="1377"/>
      <c r="AH217" s="1365"/>
      <c r="AI217" s="1365"/>
      <c r="AJ217" s="1365"/>
      <c r="AK217" s="1366"/>
      <c r="AL217" s="1365">
        <f t="shared" si="73"/>
        <v>0</v>
      </c>
      <c r="AM217" s="1367">
        <f t="shared" si="92"/>
        <v>385229.14458333323</v>
      </c>
      <c r="AN217" s="1365"/>
      <c r="AO217" s="1368">
        <f t="shared" si="74"/>
        <v>385229.14458333323</v>
      </c>
      <c r="AP217" s="1369"/>
      <c r="AQ217" s="1370">
        <f t="shared" ref="AQ217:AQ281" si="97">AB217</f>
        <v>381079.33</v>
      </c>
      <c r="AR217" s="1365"/>
      <c r="AS217" s="1365"/>
      <c r="AT217" s="1365"/>
      <c r="AU217" s="1365"/>
      <c r="AV217" s="1371">
        <f t="shared" si="75"/>
        <v>0</v>
      </c>
      <c r="AW217" s="1365">
        <f t="shared" si="94"/>
        <v>381079.33</v>
      </c>
      <c r="AX217" s="1365"/>
      <c r="AY217" s="1367">
        <f t="shared" si="76"/>
        <v>381079.33</v>
      </c>
      <c r="AZ217" s="1372"/>
      <c r="BA217" s="1373">
        <f t="shared" si="71"/>
        <v>0</v>
      </c>
      <c r="BC217" s="1361" t="str">
        <f t="shared" si="93"/>
        <v/>
      </c>
      <c r="BD217" s="1361" t="str">
        <f t="shared" si="93"/>
        <v/>
      </c>
      <c r="BE217" s="1361" t="str">
        <f t="shared" si="93"/>
        <v/>
      </c>
      <c r="BF217" s="1361" t="str">
        <f t="shared" si="90"/>
        <v/>
      </c>
      <c r="BG217" s="1361" t="str">
        <f t="shared" si="70"/>
        <v>W/C</v>
      </c>
      <c r="BH217" s="1361" t="str">
        <f t="shared" si="70"/>
        <v>NO</v>
      </c>
      <c r="BI217" s="1361" t="str">
        <f t="shared" si="72"/>
        <v>W/C</v>
      </c>
      <c r="BK217" s="1361" t="b">
        <f t="shared" si="83"/>
        <v>1</v>
      </c>
      <c r="BL217" s="1361" t="b">
        <f t="shared" si="83"/>
        <v>1</v>
      </c>
      <c r="BM217" s="1361" t="b">
        <f t="shared" si="83"/>
        <v>1</v>
      </c>
      <c r="BN217" s="1361" t="b">
        <f t="shared" si="83"/>
        <v>1</v>
      </c>
      <c r="BO217" s="1361" t="b">
        <f t="shared" si="83"/>
        <v>1</v>
      </c>
      <c r="BP217" s="1361" t="b">
        <f t="shared" si="83"/>
        <v>1</v>
      </c>
      <c r="BQ217" s="1361" t="b">
        <f t="shared" si="83"/>
        <v>1</v>
      </c>
      <c r="BS217" s="1375"/>
    </row>
    <row r="218" spans="1:71" s="1374" customFormat="1" ht="12" customHeight="1">
      <c r="A218" s="1412">
        <v>15111001</v>
      </c>
      <c r="B218" s="1413" t="str">
        <f t="shared" si="69"/>
        <v>15111001</v>
      </c>
      <c r="C218" s="1359" t="s">
        <v>1230</v>
      </c>
      <c r="D218" s="1360" t="str">
        <f t="shared" si="95"/>
        <v>W/C</v>
      </c>
      <c r="E218" s="1360"/>
      <c r="F218" s="1359"/>
      <c r="G218" s="1360"/>
      <c r="H218" s="1361" t="str">
        <f t="shared" si="91"/>
        <v/>
      </c>
      <c r="I218" s="1361" t="str">
        <f t="shared" si="91"/>
        <v/>
      </c>
      <c r="J218" s="1361" t="str">
        <f t="shared" si="91"/>
        <v/>
      </c>
      <c r="K218" s="1361" t="str">
        <f t="shared" si="91"/>
        <v/>
      </c>
      <c r="L218" s="1361" t="str">
        <f t="shared" si="86"/>
        <v>W/C</v>
      </c>
      <c r="M218" s="1361" t="str">
        <f t="shared" si="86"/>
        <v>NO</v>
      </c>
      <c r="N218" s="1361" t="str">
        <f t="shared" si="66"/>
        <v>W/C</v>
      </c>
      <c r="O218" s="1362"/>
      <c r="P218" s="1363">
        <v>235220.82</v>
      </c>
      <c r="Q218" s="1363">
        <v>235220.82</v>
      </c>
      <c r="R218" s="1363">
        <v>235220.82</v>
      </c>
      <c r="S218" s="1363">
        <v>235220.82</v>
      </c>
      <c r="T218" s="1363">
        <v>235220.82</v>
      </c>
      <c r="U218" s="1363">
        <v>235220.82</v>
      </c>
      <c r="V218" s="1363">
        <v>235220.82</v>
      </c>
      <c r="W218" s="1363">
        <v>235220.82</v>
      </c>
      <c r="X218" s="1363">
        <v>235220.82</v>
      </c>
      <c r="Y218" s="1363">
        <v>235220.82</v>
      </c>
      <c r="Z218" s="1363">
        <v>235220.82</v>
      </c>
      <c r="AA218" s="1363">
        <v>235220.82</v>
      </c>
      <c r="AB218" s="1363">
        <v>235220.82</v>
      </c>
      <c r="AC218" s="1363"/>
      <c r="AD218" s="1363"/>
      <c r="AE218" s="1363">
        <f t="shared" si="96"/>
        <v>235220.81999999998</v>
      </c>
      <c r="AF218" s="1376"/>
      <c r="AG218" s="1377"/>
      <c r="AH218" s="1365"/>
      <c r="AI218" s="1365"/>
      <c r="AJ218" s="1365"/>
      <c r="AK218" s="1366"/>
      <c r="AL218" s="1365">
        <f t="shared" si="73"/>
        <v>0</v>
      </c>
      <c r="AM218" s="1367">
        <f t="shared" si="92"/>
        <v>235220.81999999998</v>
      </c>
      <c r="AN218" s="1365"/>
      <c r="AO218" s="1368">
        <f t="shared" si="74"/>
        <v>235220.81999999998</v>
      </c>
      <c r="AP218" s="1369"/>
      <c r="AQ218" s="1370">
        <f t="shared" si="97"/>
        <v>235220.82</v>
      </c>
      <c r="AR218" s="1365"/>
      <c r="AS218" s="1365"/>
      <c r="AT218" s="1365"/>
      <c r="AU218" s="1365"/>
      <c r="AV218" s="1371">
        <f t="shared" si="75"/>
        <v>0</v>
      </c>
      <c r="AW218" s="1365">
        <f t="shared" si="94"/>
        <v>235220.82</v>
      </c>
      <c r="AX218" s="1365"/>
      <c r="AY218" s="1367">
        <f t="shared" si="76"/>
        <v>235220.82</v>
      </c>
      <c r="AZ218" s="1372"/>
      <c r="BA218" s="1373">
        <f t="shared" si="71"/>
        <v>0</v>
      </c>
      <c r="BC218" s="1361" t="str">
        <f t="shared" si="93"/>
        <v/>
      </c>
      <c r="BD218" s="1361" t="str">
        <f t="shared" si="93"/>
        <v/>
      </c>
      <c r="BE218" s="1361" t="str">
        <f t="shared" si="93"/>
        <v/>
      </c>
      <c r="BF218" s="1361" t="str">
        <f t="shared" si="90"/>
        <v/>
      </c>
      <c r="BG218" s="1361" t="str">
        <f t="shared" si="70"/>
        <v>W/C</v>
      </c>
      <c r="BH218" s="1361" t="str">
        <f t="shared" si="70"/>
        <v>NO</v>
      </c>
      <c r="BI218" s="1361" t="str">
        <f t="shared" si="72"/>
        <v>W/C</v>
      </c>
      <c r="BK218" s="1361" t="b">
        <f t="shared" ref="BK218:BQ249" si="98">BC218=H218</f>
        <v>1</v>
      </c>
      <c r="BL218" s="1361" t="b">
        <f t="shared" si="98"/>
        <v>1</v>
      </c>
      <c r="BM218" s="1361" t="b">
        <f t="shared" si="98"/>
        <v>1</v>
      </c>
      <c r="BN218" s="1361" t="b">
        <f t="shared" si="98"/>
        <v>1</v>
      </c>
      <c r="BO218" s="1361" t="b">
        <f t="shared" si="98"/>
        <v>1</v>
      </c>
      <c r="BP218" s="1361" t="b">
        <f t="shared" si="98"/>
        <v>1</v>
      </c>
      <c r="BQ218" s="1361" t="b">
        <f t="shared" si="98"/>
        <v>1</v>
      </c>
      <c r="BS218" s="1375"/>
    </row>
    <row r="219" spans="1:71" s="1374" customFormat="1" ht="12" customHeight="1">
      <c r="A219" s="1412">
        <v>15400023</v>
      </c>
      <c r="B219" s="1413" t="str">
        <f t="shared" si="69"/>
        <v>15400023</v>
      </c>
      <c r="C219" s="1359" t="s">
        <v>1231</v>
      </c>
      <c r="D219" s="1360" t="str">
        <f t="shared" si="95"/>
        <v>W/C</v>
      </c>
      <c r="E219" s="1360"/>
      <c r="F219" s="1359"/>
      <c r="G219" s="1360"/>
      <c r="H219" s="1361" t="str">
        <f t="shared" si="91"/>
        <v/>
      </c>
      <c r="I219" s="1361" t="str">
        <f t="shared" si="91"/>
        <v/>
      </c>
      <c r="J219" s="1361" t="str">
        <f t="shared" si="91"/>
        <v/>
      </c>
      <c r="K219" s="1361" t="str">
        <f t="shared" si="91"/>
        <v/>
      </c>
      <c r="L219" s="1361" t="str">
        <f t="shared" si="86"/>
        <v>W/C</v>
      </c>
      <c r="M219" s="1361" t="str">
        <f t="shared" si="86"/>
        <v>NO</v>
      </c>
      <c r="N219" s="1361" t="str">
        <f t="shared" si="66"/>
        <v>W/C</v>
      </c>
      <c r="O219" s="1362"/>
      <c r="P219" s="1363">
        <v>42436189.920000002</v>
      </c>
      <c r="Q219" s="1363">
        <v>41639212.939999998</v>
      </c>
      <c r="R219" s="1363">
        <v>40033332.409999996</v>
      </c>
      <c r="S219" s="1363">
        <v>44115075.899999999</v>
      </c>
      <c r="T219" s="1363">
        <v>41647172.880000003</v>
      </c>
      <c r="U219" s="1363">
        <v>43150226.57</v>
      </c>
      <c r="V219" s="1363">
        <v>49859046.530000001</v>
      </c>
      <c r="W219" s="1363">
        <v>51704877.329999998</v>
      </c>
      <c r="X219" s="1363">
        <v>54742333.299999997</v>
      </c>
      <c r="Y219" s="1363">
        <v>55377669.990000002</v>
      </c>
      <c r="Z219" s="1363">
        <v>57688051.119999997</v>
      </c>
      <c r="AA219" s="1363">
        <v>65456711.229999997</v>
      </c>
      <c r="AB219" s="1363">
        <v>62969834.170000002</v>
      </c>
      <c r="AC219" s="1363"/>
      <c r="AD219" s="1363"/>
      <c r="AE219" s="1363">
        <f t="shared" si="96"/>
        <v>49843060.187083334</v>
      </c>
      <c r="AF219" s="1376"/>
      <c r="AG219" s="1377"/>
      <c r="AH219" s="1365"/>
      <c r="AI219" s="1365"/>
      <c r="AJ219" s="1365"/>
      <c r="AK219" s="1366"/>
      <c r="AL219" s="1365">
        <f t="shared" si="73"/>
        <v>0</v>
      </c>
      <c r="AM219" s="1367">
        <f t="shared" si="92"/>
        <v>49843060.187083334</v>
      </c>
      <c r="AN219" s="1365"/>
      <c r="AO219" s="1368">
        <f t="shared" si="74"/>
        <v>49843060.187083334</v>
      </c>
      <c r="AP219" s="1369"/>
      <c r="AQ219" s="1370">
        <f t="shared" si="97"/>
        <v>62969834.170000002</v>
      </c>
      <c r="AR219" s="1365"/>
      <c r="AS219" s="1365"/>
      <c r="AT219" s="1365"/>
      <c r="AU219" s="1365"/>
      <c r="AV219" s="1371">
        <f t="shared" si="75"/>
        <v>0</v>
      </c>
      <c r="AW219" s="1365">
        <f t="shared" si="94"/>
        <v>62969834.170000002</v>
      </c>
      <c r="AX219" s="1365"/>
      <c r="AY219" s="1367">
        <f t="shared" si="76"/>
        <v>62969834.170000002</v>
      </c>
      <c r="AZ219" s="1372"/>
      <c r="BA219" s="1373">
        <f t="shared" si="71"/>
        <v>0</v>
      </c>
      <c r="BC219" s="1361" t="str">
        <f t="shared" si="93"/>
        <v/>
      </c>
      <c r="BD219" s="1361" t="str">
        <f t="shared" si="93"/>
        <v/>
      </c>
      <c r="BE219" s="1361" t="str">
        <f t="shared" si="93"/>
        <v/>
      </c>
      <c r="BF219" s="1361" t="str">
        <f t="shared" si="90"/>
        <v/>
      </c>
      <c r="BG219" s="1361" t="str">
        <f t="shared" si="70"/>
        <v>W/C</v>
      </c>
      <c r="BH219" s="1361" t="str">
        <f t="shared" si="70"/>
        <v>NO</v>
      </c>
      <c r="BI219" s="1361" t="str">
        <f t="shared" si="72"/>
        <v>W/C</v>
      </c>
      <c r="BK219" s="1361" t="b">
        <f t="shared" si="98"/>
        <v>1</v>
      </c>
      <c r="BL219" s="1361" t="b">
        <f t="shared" si="98"/>
        <v>1</v>
      </c>
      <c r="BM219" s="1361" t="b">
        <f t="shared" si="98"/>
        <v>1</v>
      </c>
      <c r="BN219" s="1361" t="b">
        <f t="shared" si="98"/>
        <v>1</v>
      </c>
      <c r="BO219" s="1361" t="b">
        <f t="shared" si="98"/>
        <v>1</v>
      </c>
      <c r="BP219" s="1361" t="b">
        <f t="shared" si="98"/>
        <v>1</v>
      </c>
      <c r="BQ219" s="1361" t="b">
        <f t="shared" si="98"/>
        <v>1</v>
      </c>
      <c r="BS219" s="1375"/>
    </row>
    <row r="220" spans="1:71" s="1374" customFormat="1" ht="12" customHeight="1">
      <c r="A220" s="1412">
        <v>15400031</v>
      </c>
      <c r="B220" s="1413" t="str">
        <f t="shared" si="69"/>
        <v>15400031</v>
      </c>
      <c r="C220" s="1359" t="s">
        <v>1232</v>
      </c>
      <c r="D220" s="1360" t="str">
        <f t="shared" si="95"/>
        <v>W/C</v>
      </c>
      <c r="E220" s="1360"/>
      <c r="F220" s="1359"/>
      <c r="G220" s="1360"/>
      <c r="H220" s="1361" t="str">
        <f t="shared" si="91"/>
        <v/>
      </c>
      <c r="I220" s="1361" t="str">
        <f t="shared" si="91"/>
        <v/>
      </c>
      <c r="J220" s="1361" t="str">
        <f t="shared" si="91"/>
        <v/>
      </c>
      <c r="K220" s="1361" t="str">
        <f t="shared" si="91"/>
        <v/>
      </c>
      <c r="L220" s="1361" t="str">
        <f t="shared" si="86"/>
        <v>W/C</v>
      </c>
      <c r="M220" s="1361" t="str">
        <f t="shared" si="86"/>
        <v>NO</v>
      </c>
      <c r="N220" s="1361" t="str">
        <f t="shared" si="66"/>
        <v>W/C</v>
      </c>
      <c r="O220" s="1362"/>
      <c r="P220" s="1363">
        <v>6566819.1299999999</v>
      </c>
      <c r="Q220" s="1363">
        <v>6476760.29</v>
      </c>
      <c r="R220" s="1363">
        <v>6480364.0700000003</v>
      </c>
      <c r="S220" s="1363">
        <v>6514967.3499999996</v>
      </c>
      <c r="T220" s="1363">
        <v>6496326.2300000004</v>
      </c>
      <c r="U220" s="1363">
        <v>6466868.6699999999</v>
      </c>
      <c r="V220" s="1363">
        <v>0</v>
      </c>
      <c r="W220" s="1363">
        <v>0</v>
      </c>
      <c r="X220" s="1363">
        <v>0</v>
      </c>
      <c r="Y220" s="1363">
        <v>0</v>
      </c>
      <c r="Z220" s="1363">
        <v>0</v>
      </c>
      <c r="AA220" s="1363">
        <v>0</v>
      </c>
      <c r="AB220" s="1363">
        <v>0</v>
      </c>
      <c r="AC220" s="1363"/>
      <c r="AD220" s="1363"/>
      <c r="AE220" s="1363">
        <f t="shared" si="96"/>
        <v>2976558.0145833329</v>
      </c>
      <c r="AF220" s="1376"/>
      <c r="AG220" s="1377"/>
      <c r="AH220" s="1365"/>
      <c r="AI220" s="1365"/>
      <c r="AJ220" s="1365"/>
      <c r="AK220" s="1366"/>
      <c r="AL220" s="1365">
        <f t="shared" si="73"/>
        <v>0</v>
      </c>
      <c r="AM220" s="1367">
        <f t="shared" si="92"/>
        <v>2976558.0145833329</v>
      </c>
      <c r="AN220" s="1365"/>
      <c r="AO220" s="1368">
        <f t="shared" si="74"/>
        <v>2976558.0145833329</v>
      </c>
      <c r="AP220" s="1369"/>
      <c r="AQ220" s="1370">
        <f t="shared" si="97"/>
        <v>0</v>
      </c>
      <c r="AR220" s="1365"/>
      <c r="AS220" s="1365"/>
      <c r="AT220" s="1365"/>
      <c r="AU220" s="1365"/>
      <c r="AV220" s="1371">
        <f t="shared" si="75"/>
        <v>0</v>
      </c>
      <c r="AW220" s="1365">
        <f t="shared" si="94"/>
        <v>0</v>
      </c>
      <c r="AX220" s="1365"/>
      <c r="AY220" s="1367">
        <f t="shared" si="76"/>
        <v>0</v>
      </c>
      <c r="AZ220" s="1372"/>
      <c r="BA220" s="1373">
        <f t="shared" si="71"/>
        <v>0</v>
      </c>
      <c r="BC220" s="1361" t="str">
        <f t="shared" si="93"/>
        <v/>
      </c>
      <c r="BD220" s="1361" t="str">
        <f t="shared" si="93"/>
        <v/>
      </c>
      <c r="BE220" s="1361" t="str">
        <f t="shared" si="93"/>
        <v/>
      </c>
      <c r="BF220" s="1361" t="str">
        <f t="shared" si="90"/>
        <v/>
      </c>
      <c r="BG220" s="1361" t="str">
        <f t="shared" si="70"/>
        <v>W/C</v>
      </c>
      <c r="BH220" s="1361" t="str">
        <f t="shared" si="70"/>
        <v>NO</v>
      </c>
      <c r="BI220" s="1361" t="str">
        <f t="shared" si="72"/>
        <v>W/C</v>
      </c>
      <c r="BK220" s="1361" t="b">
        <f t="shared" si="98"/>
        <v>1</v>
      </c>
      <c r="BL220" s="1361" t="b">
        <f t="shared" si="98"/>
        <v>1</v>
      </c>
      <c r="BM220" s="1361" t="b">
        <f t="shared" si="98"/>
        <v>1</v>
      </c>
      <c r="BN220" s="1361" t="b">
        <f t="shared" si="98"/>
        <v>1</v>
      </c>
      <c r="BO220" s="1361" t="b">
        <f t="shared" si="98"/>
        <v>1</v>
      </c>
      <c r="BP220" s="1361" t="b">
        <f t="shared" si="98"/>
        <v>1</v>
      </c>
      <c r="BQ220" s="1361" t="b">
        <f t="shared" si="98"/>
        <v>1</v>
      </c>
      <c r="BS220" s="1375"/>
    </row>
    <row r="221" spans="1:71" s="1374" customFormat="1" ht="12" customHeight="1">
      <c r="A221" s="1412">
        <v>15400033</v>
      </c>
      <c r="B221" s="1413" t="str">
        <f t="shared" si="69"/>
        <v>15400033</v>
      </c>
      <c r="C221" s="1359" t="s">
        <v>1233</v>
      </c>
      <c r="D221" s="1360" t="str">
        <f t="shared" si="95"/>
        <v>W/C</v>
      </c>
      <c r="E221" s="1360"/>
      <c r="F221" s="1359"/>
      <c r="G221" s="1360"/>
      <c r="H221" s="1361" t="str">
        <f t="shared" si="91"/>
        <v/>
      </c>
      <c r="I221" s="1361" t="str">
        <f t="shared" si="91"/>
        <v/>
      </c>
      <c r="J221" s="1361" t="str">
        <f t="shared" si="91"/>
        <v/>
      </c>
      <c r="K221" s="1361" t="str">
        <f t="shared" si="91"/>
        <v/>
      </c>
      <c r="L221" s="1361" t="str">
        <f t="shared" si="86"/>
        <v>W/C</v>
      </c>
      <c r="M221" s="1361" t="str">
        <f t="shared" si="86"/>
        <v>NO</v>
      </c>
      <c r="N221" s="1361" t="str">
        <f t="shared" si="66"/>
        <v>W/C</v>
      </c>
      <c r="O221" s="1362"/>
      <c r="P221" s="1363">
        <v>-42196131.479999997</v>
      </c>
      <c r="Q221" s="1363">
        <v>-41397620.880000003</v>
      </c>
      <c r="R221" s="1363">
        <v>-39716685.020000003</v>
      </c>
      <c r="S221" s="1363">
        <v>-43790972.659999996</v>
      </c>
      <c r="T221" s="1363">
        <v>-41300542.399999999</v>
      </c>
      <c r="U221" s="1363">
        <v>-42803596.090000004</v>
      </c>
      <c r="V221" s="1363">
        <v>-49495847.700000003</v>
      </c>
      <c r="W221" s="1363">
        <v>-51341984.880000003</v>
      </c>
      <c r="X221" s="1363">
        <v>-54371132.670000002</v>
      </c>
      <c r="Y221" s="1363">
        <v>-55006469.359999999</v>
      </c>
      <c r="Z221" s="1363">
        <v>-57316850.490000002</v>
      </c>
      <c r="AA221" s="1363">
        <v>-64957119.469999999</v>
      </c>
      <c r="AB221" s="1363">
        <v>-62405479.329999998</v>
      </c>
      <c r="AC221" s="1363"/>
      <c r="AD221" s="1363"/>
      <c r="AE221" s="1363">
        <f t="shared" si="96"/>
        <v>-49483302.252083331</v>
      </c>
      <c r="AF221" s="1376"/>
      <c r="AG221" s="1377"/>
      <c r="AH221" s="1365"/>
      <c r="AI221" s="1365"/>
      <c r="AJ221" s="1365"/>
      <c r="AK221" s="1366"/>
      <c r="AL221" s="1365">
        <f t="shared" si="73"/>
        <v>0</v>
      </c>
      <c r="AM221" s="1367">
        <f t="shared" si="92"/>
        <v>-49483302.252083331</v>
      </c>
      <c r="AN221" s="1365"/>
      <c r="AO221" s="1368">
        <f t="shared" si="74"/>
        <v>-49483302.252083331</v>
      </c>
      <c r="AP221" s="1369"/>
      <c r="AQ221" s="1370">
        <f t="shared" si="97"/>
        <v>-62405479.329999998</v>
      </c>
      <c r="AR221" s="1365"/>
      <c r="AS221" s="1365"/>
      <c r="AT221" s="1365"/>
      <c r="AU221" s="1365"/>
      <c r="AV221" s="1371">
        <f t="shared" si="75"/>
        <v>0</v>
      </c>
      <c r="AW221" s="1365">
        <f t="shared" si="94"/>
        <v>-62405479.329999998</v>
      </c>
      <c r="AX221" s="1365"/>
      <c r="AY221" s="1367">
        <f t="shared" si="76"/>
        <v>-62405479.329999998</v>
      </c>
      <c r="AZ221" s="1372"/>
      <c r="BA221" s="1373">
        <f t="shared" si="71"/>
        <v>0</v>
      </c>
      <c r="BC221" s="1361" t="str">
        <f t="shared" si="93"/>
        <v/>
      </c>
      <c r="BD221" s="1361" t="str">
        <f t="shared" si="93"/>
        <v/>
      </c>
      <c r="BE221" s="1361" t="str">
        <f t="shared" si="93"/>
        <v/>
      </c>
      <c r="BF221" s="1361" t="str">
        <f t="shared" si="90"/>
        <v/>
      </c>
      <c r="BG221" s="1361" t="str">
        <f t="shared" si="70"/>
        <v>W/C</v>
      </c>
      <c r="BH221" s="1361" t="str">
        <f t="shared" si="70"/>
        <v>NO</v>
      </c>
      <c r="BI221" s="1361" t="str">
        <f t="shared" si="72"/>
        <v>W/C</v>
      </c>
      <c r="BK221" s="1361" t="b">
        <f t="shared" si="98"/>
        <v>1</v>
      </c>
      <c r="BL221" s="1361" t="b">
        <f t="shared" si="98"/>
        <v>1</v>
      </c>
      <c r="BM221" s="1361" t="b">
        <f t="shared" si="98"/>
        <v>1</v>
      </c>
      <c r="BN221" s="1361" t="b">
        <f t="shared" si="98"/>
        <v>1</v>
      </c>
      <c r="BO221" s="1361" t="b">
        <f t="shared" si="98"/>
        <v>1</v>
      </c>
      <c r="BP221" s="1361" t="b">
        <f t="shared" si="98"/>
        <v>1</v>
      </c>
      <c r="BQ221" s="1361" t="b">
        <f t="shared" si="98"/>
        <v>1</v>
      </c>
      <c r="BS221" s="1375"/>
    </row>
    <row r="222" spans="1:71" s="1374" customFormat="1" ht="12" customHeight="1">
      <c r="A222" s="1412">
        <v>15400041</v>
      </c>
      <c r="B222" s="1413" t="str">
        <f t="shared" si="69"/>
        <v>15400041</v>
      </c>
      <c r="C222" s="1359" t="s">
        <v>1234</v>
      </c>
      <c r="D222" s="1360" t="str">
        <f t="shared" si="95"/>
        <v>W/C</v>
      </c>
      <c r="E222" s="1360"/>
      <c r="F222" s="1359"/>
      <c r="G222" s="1360"/>
      <c r="H222" s="1361" t="str">
        <f t="shared" si="91"/>
        <v/>
      </c>
      <c r="I222" s="1361" t="str">
        <f t="shared" si="91"/>
        <v/>
      </c>
      <c r="J222" s="1361" t="str">
        <f t="shared" si="91"/>
        <v/>
      </c>
      <c r="K222" s="1361" t="str">
        <f t="shared" si="91"/>
        <v/>
      </c>
      <c r="L222" s="1361" t="str">
        <f t="shared" si="86"/>
        <v>W/C</v>
      </c>
      <c r="M222" s="1361" t="str">
        <f t="shared" si="86"/>
        <v>NO</v>
      </c>
      <c r="N222" s="1361" t="str">
        <f t="shared" si="66"/>
        <v>W/C</v>
      </c>
      <c r="O222" s="1362"/>
      <c r="P222" s="1363">
        <v>4925167.4400000004</v>
      </c>
      <c r="Q222" s="1363">
        <v>4857625.62</v>
      </c>
      <c r="R222" s="1363">
        <v>4860328.33</v>
      </c>
      <c r="S222" s="1363">
        <v>4886282.33</v>
      </c>
      <c r="T222" s="1363">
        <v>4872302.76</v>
      </c>
      <c r="U222" s="1363">
        <v>4850210.91</v>
      </c>
      <c r="V222" s="1363">
        <v>4885521.74</v>
      </c>
      <c r="W222" s="1363">
        <v>4905531.0599999996</v>
      </c>
      <c r="X222" s="1363">
        <v>5012040.75</v>
      </c>
      <c r="Y222" s="1363">
        <v>4870574.91</v>
      </c>
      <c r="Z222" s="1363">
        <v>5175641.4800000004</v>
      </c>
      <c r="AA222" s="1363">
        <v>5195650.0599999996</v>
      </c>
      <c r="AB222" s="1363">
        <v>5272194.83</v>
      </c>
      <c r="AC222" s="1363"/>
      <c r="AD222" s="1363"/>
      <c r="AE222" s="1363">
        <f t="shared" si="96"/>
        <v>4955865.9237500001</v>
      </c>
      <c r="AF222" s="1376"/>
      <c r="AG222" s="1377"/>
      <c r="AH222" s="1365"/>
      <c r="AI222" s="1365"/>
      <c r="AJ222" s="1365"/>
      <c r="AK222" s="1366"/>
      <c r="AL222" s="1365">
        <f t="shared" si="73"/>
        <v>0</v>
      </c>
      <c r="AM222" s="1367">
        <f t="shared" si="92"/>
        <v>4955865.9237500001</v>
      </c>
      <c r="AN222" s="1365"/>
      <c r="AO222" s="1368">
        <f t="shared" si="74"/>
        <v>4955865.9237500001</v>
      </c>
      <c r="AP222" s="1369"/>
      <c r="AQ222" s="1370">
        <f t="shared" si="97"/>
        <v>5272194.83</v>
      </c>
      <c r="AR222" s="1365"/>
      <c r="AS222" s="1365"/>
      <c r="AT222" s="1365"/>
      <c r="AU222" s="1365"/>
      <c r="AV222" s="1371">
        <f t="shared" si="75"/>
        <v>0</v>
      </c>
      <c r="AW222" s="1365">
        <f t="shared" si="94"/>
        <v>5272194.83</v>
      </c>
      <c r="AX222" s="1365"/>
      <c r="AY222" s="1367">
        <f t="shared" si="76"/>
        <v>5272194.83</v>
      </c>
      <c r="AZ222" s="1372"/>
      <c r="BA222" s="1373">
        <f t="shared" si="71"/>
        <v>0</v>
      </c>
      <c r="BC222" s="1361" t="str">
        <f t="shared" si="93"/>
        <v/>
      </c>
      <c r="BD222" s="1361" t="str">
        <f t="shared" si="93"/>
        <v/>
      </c>
      <c r="BE222" s="1361" t="str">
        <f t="shared" si="93"/>
        <v/>
      </c>
      <c r="BF222" s="1361" t="str">
        <f t="shared" si="90"/>
        <v/>
      </c>
      <c r="BG222" s="1361" t="str">
        <f t="shared" si="70"/>
        <v>W/C</v>
      </c>
      <c r="BH222" s="1361" t="str">
        <f t="shared" si="70"/>
        <v>NO</v>
      </c>
      <c r="BI222" s="1361" t="str">
        <f t="shared" si="72"/>
        <v>W/C</v>
      </c>
      <c r="BK222" s="1361" t="b">
        <f t="shared" si="98"/>
        <v>1</v>
      </c>
      <c r="BL222" s="1361" t="b">
        <f t="shared" si="98"/>
        <v>1</v>
      </c>
      <c r="BM222" s="1361" t="b">
        <f t="shared" si="98"/>
        <v>1</v>
      </c>
      <c r="BN222" s="1361" t="b">
        <f t="shared" si="98"/>
        <v>1</v>
      </c>
      <c r="BO222" s="1361" t="b">
        <f t="shared" si="98"/>
        <v>1</v>
      </c>
      <c r="BP222" s="1361" t="b">
        <f t="shared" si="98"/>
        <v>1</v>
      </c>
      <c r="BQ222" s="1361" t="b">
        <f t="shared" si="98"/>
        <v>1</v>
      </c>
      <c r="BS222" s="1375"/>
    </row>
    <row r="223" spans="1:71" s="1374" customFormat="1" ht="12" customHeight="1">
      <c r="A223" s="1412">
        <v>15400061</v>
      </c>
      <c r="B223" s="1413" t="str">
        <f t="shared" si="69"/>
        <v>15400061</v>
      </c>
      <c r="C223" s="1359" t="s">
        <v>1235</v>
      </c>
      <c r="D223" s="1360" t="str">
        <f t="shared" si="95"/>
        <v>W/C</v>
      </c>
      <c r="E223" s="1360"/>
      <c r="F223" s="1359"/>
      <c r="G223" s="1360"/>
      <c r="H223" s="1361" t="str">
        <f t="shared" si="91"/>
        <v/>
      </c>
      <c r="I223" s="1361" t="str">
        <f t="shared" si="91"/>
        <v/>
      </c>
      <c r="J223" s="1361" t="str">
        <f t="shared" si="91"/>
        <v/>
      </c>
      <c r="K223" s="1361" t="str">
        <f t="shared" si="91"/>
        <v/>
      </c>
      <c r="L223" s="1361" t="str">
        <f t="shared" si="86"/>
        <v>W/C</v>
      </c>
      <c r="M223" s="1361" t="str">
        <f t="shared" si="86"/>
        <v>NO</v>
      </c>
      <c r="N223" s="1361" t="str">
        <f t="shared" si="66"/>
        <v>W/C</v>
      </c>
      <c r="O223" s="1362"/>
      <c r="P223" s="1363">
        <v>26882289.050000001</v>
      </c>
      <c r="Q223" s="1363">
        <v>27152019.460000001</v>
      </c>
      <c r="R223" s="1363">
        <v>27214060.920000002</v>
      </c>
      <c r="S223" s="1363">
        <v>27149766.210000001</v>
      </c>
      <c r="T223" s="1363">
        <v>27166238.859999999</v>
      </c>
      <c r="U223" s="1363">
        <v>27181953.640000001</v>
      </c>
      <c r="V223" s="1363">
        <v>27291706.850000001</v>
      </c>
      <c r="W223" s="1363">
        <v>27870118.870000001</v>
      </c>
      <c r="X223" s="1363">
        <v>27868938.579999998</v>
      </c>
      <c r="Y223" s="1363">
        <v>27476627.050000001</v>
      </c>
      <c r="Z223" s="1363">
        <v>27986348.530000001</v>
      </c>
      <c r="AA223" s="1363">
        <v>28234965.699999999</v>
      </c>
      <c r="AB223" s="1363">
        <v>28175710.469999999</v>
      </c>
      <c r="AC223" s="1363"/>
      <c r="AD223" s="1363"/>
      <c r="AE223" s="1363">
        <f t="shared" si="96"/>
        <v>27510145.369166669</v>
      </c>
      <c r="AF223" s="1376"/>
      <c r="AG223" s="1377"/>
      <c r="AH223" s="1365"/>
      <c r="AI223" s="1365"/>
      <c r="AJ223" s="1365"/>
      <c r="AK223" s="1366"/>
      <c r="AL223" s="1365">
        <f t="shared" si="73"/>
        <v>0</v>
      </c>
      <c r="AM223" s="1367">
        <f t="shared" si="92"/>
        <v>27510145.369166669</v>
      </c>
      <c r="AN223" s="1365"/>
      <c r="AO223" s="1368">
        <f t="shared" si="74"/>
        <v>27510145.369166669</v>
      </c>
      <c r="AP223" s="1369"/>
      <c r="AQ223" s="1370">
        <f t="shared" si="97"/>
        <v>28175710.469999999</v>
      </c>
      <c r="AR223" s="1365"/>
      <c r="AS223" s="1365"/>
      <c r="AT223" s="1365"/>
      <c r="AU223" s="1365"/>
      <c r="AV223" s="1371">
        <f t="shared" si="75"/>
        <v>0</v>
      </c>
      <c r="AW223" s="1365">
        <f t="shared" si="94"/>
        <v>28175710.469999999</v>
      </c>
      <c r="AX223" s="1365"/>
      <c r="AY223" s="1367">
        <f t="shared" si="76"/>
        <v>28175710.469999999</v>
      </c>
      <c r="AZ223" s="1372"/>
      <c r="BA223" s="1373">
        <f t="shared" si="71"/>
        <v>0</v>
      </c>
      <c r="BC223" s="1361" t="str">
        <f t="shared" si="93"/>
        <v/>
      </c>
      <c r="BD223" s="1361" t="str">
        <f t="shared" si="93"/>
        <v/>
      </c>
      <c r="BE223" s="1361" t="str">
        <f t="shared" si="93"/>
        <v/>
      </c>
      <c r="BF223" s="1361" t="str">
        <f t="shared" si="90"/>
        <v/>
      </c>
      <c r="BG223" s="1361" t="str">
        <f t="shared" si="70"/>
        <v>W/C</v>
      </c>
      <c r="BH223" s="1361" t="str">
        <f t="shared" si="70"/>
        <v>NO</v>
      </c>
      <c r="BI223" s="1361" t="str">
        <f t="shared" si="72"/>
        <v>W/C</v>
      </c>
      <c r="BK223" s="1361" t="b">
        <f t="shared" si="98"/>
        <v>1</v>
      </c>
      <c r="BL223" s="1361" t="b">
        <f t="shared" si="98"/>
        <v>1</v>
      </c>
      <c r="BM223" s="1361" t="b">
        <f t="shared" si="98"/>
        <v>1</v>
      </c>
      <c r="BN223" s="1361" t="b">
        <f t="shared" si="98"/>
        <v>1</v>
      </c>
      <c r="BO223" s="1361" t="b">
        <f t="shared" si="98"/>
        <v>1</v>
      </c>
      <c r="BP223" s="1361" t="b">
        <f t="shared" si="98"/>
        <v>1</v>
      </c>
      <c r="BQ223" s="1361" t="b">
        <f t="shared" si="98"/>
        <v>1</v>
      </c>
      <c r="BS223" s="1375"/>
    </row>
    <row r="224" spans="1:71" s="1374" customFormat="1" ht="12" customHeight="1">
      <c r="A224" s="1414">
        <v>15400091</v>
      </c>
      <c r="B224" s="1415" t="s">
        <v>1236</v>
      </c>
      <c r="C224" s="1416" t="s">
        <v>1237</v>
      </c>
      <c r="D224" s="1417" t="str">
        <f t="shared" si="95"/>
        <v>W/C</v>
      </c>
      <c r="E224" s="1417"/>
      <c r="F224" s="1434">
        <v>43191</v>
      </c>
      <c r="G224" s="1417"/>
      <c r="H224" s="1419" t="str">
        <f t="shared" si="91"/>
        <v/>
      </c>
      <c r="I224" s="1419" t="str">
        <f t="shared" si="91"/>
        <v/>
      </c>
      <c r="J224" s="1419" t="str">
        <f t="shared" si="91"/>
        <v/>
      </c>
      <c r="K224" s="1419" t="str">
        <f t="shared" si="91"/>
        <v/>
      </c>
      <c r="L224" s="1419" t="str">
        <f t="shared" si="86"/>
        <v>W/C</v>
      </c>
      <c r="M224" s="1419" t="str">
        <f t="shared" si="86"/>
        <v>NO</v>
      </c>
      <c r="N224" s="1419" t="str">
        <f t="shared" ref="N224:N287" si="99">IF(OR(CONCATENATE(L224,M224)="NOW/C",CONCATENATE(L224,M224)="W/CNO"),"W/C","")</f>
        <v>W/C</v>
      </c>
      <c r="O224" s="1420"/>
      <c r="P224" s="1421">
        <v>169145.54</v>
      </c>
      <c r="Q224" s="1421">
        <v>169145.54</v>
      </c>
      <c r="R224" s="1421">
        <v>169145.54</v>
      </c>
      <c r="S224" s="1421">
        <v>169145.54</v>
      </c>
      <c r="T224" s="1421">
        <v>169145.54</v>
      </c>
      <c r="U224" s="1421">
        <v>169145.54</v>
      </c>
      <c r="V224" s="1421">
        <v>169145.54</v>
      </c>
      <c r="W224" s="1421">
        <v>169145.54</v>
      </c>
      <c r="X224" s="1421">
        <v>169145.54</v>
      </c>
      <c r="Y224" s="1421">
        <v>169145.54</v>
      </c>
      <c r="Z224" s="1421">
        <v>169145.54</v>
      </c>
      <c r="AA224" s="1421">
        <v>169145.54</v>
      </c>
      <c r="AB224" s="1421">
        <v>169145.54</v>
      </c>
      <c r="AC224" s="1421"/>
      <c r="AD224" s="1421"/>
      <c r="AE224" s="1421">
        <f t="shared" si="96"/>
        <v>169145.54</v>
      </c>
      <c r="AF224" s="1422"/>
      <c r="AG224" s="1423"/>
      <c r="AH224" s="1424"/>
      <c r="AI224" s="1424"/>
      <c r="AJ224" s="1424"/>
      <c r="AK224" s="1425"/>
      <c r="AL224" s="1424"/>
      <c r="AM224" s="1426">
        <f t="shared" si="92"/>
        <v>169145.54</v>
      </c>
      <c r="AN224" s="1424"/>
      <c r="AO224" s="1427">
        <f t="shared" si="74"/>
        <v>169145.54</v>
      </c>
      <c r="AP224" s="1369"/>
      <c r="AQ224" s="1428">
        <f t="shared" si="97"/>
        <v>169145.54</v>
      </c>
      <c r="AR224" s="1424"/>
      <c r="AS224" s="1424"/>
      <c r="AT224" s="1424"/>
      <c r="AU224" s="1424"/>
      <c r="AV224" s="1429">
        <f t="shared" si="75"/>
        <v>0</v>
      </c>
      <c r="AW224" s="1424">
        <f t="shared" si="94"/>
        <v>169145.54</v>
      </c>
      <c r="AX224" s="1424"/>
      <c r="AY224" s="1426">
        <f t="shared" si="76"/>
        <v>169145.54</v>
      </c>
      <c r="AZ224" s="1372"/>
      <c r="BA224" s="1373">
        <f t="shared" si="71"/>
        <v>0</v>
      </c>
      <c r="BC224" s="1419" t="str">
        <f t="shared" si="93"/>
        <v/>
      </c>
      <c r="BD224" s="1419" t="str">
        <f t="shared" si="93"/>
        <v/>
      </c>
      <c r="BE224" s="1419" t="str">
        <f t="shared" si="93"/>
        <v/>
      </c>
      <c r="BF224" s="1419" t="str">
        <f t="shared" si="90"/>
        <v/>
      </c>
      <c r="BG224" s="1419" t="str">
        <f t="shared" ref="BG224:BH289" si="100">IF(VALUE(AW224),"W/C",IF(ISBLANK(AW224),"NO","W/C"))</f>
        <v>W/C</v>
      </c>
      <c r="BH224" s="1419" t="str">
        <f t="shared" si="100"/>
        <v>NO</v>
      </c>
      <c r="BI224" s="1419" t="str">
        <f t="shared" si="72"/>
        <v>W/C</v>
      </c>
      <c r="BK224" s="1419" t="b">
        <f t="shared" si="98"/>
        <v>1</v>
      </c>
      <c r="BL224" s="1419" t="b">
        <f t="shared" si="98"/>
        <v>1</v>
      </c>
      <c r="BM224" s="1419" t="b">
        <f t="shared" si="98"/>
        <v>1</v>
      </c>
      <c r="BN224" s="1419" t="b">
        <f t="shared" si="98"/>
        <v>1</v>
      </c>
      <c r="BO224" s="1419" t="b">
        <f t="shared" si="98"/>
        <v>1</v>
      </c>
      <c r="BP224" s="1419" t="b">
        <f t="shared" si="98"/>
        <v>1</v>
      </c>
      <c r="BQ224" s="1419" t="b">
        <f t="shared" si="98"/>
        <v>1</v>
      </c>
      <c r="BS224" s="1375"/>
    </row>
    <row r="225" spans="1:71" s="1374" customFormat="1" ht="12" customHeight="1">
      <c r="A225" s="1412">
        <v>15400101</v>
      </c>
      <c r="B225" s="1413" t="str">
        <f t="shared" si="69"/>
        <v>15400101</v>
      </c>
      <c r="C225" s="1359" t="s">
        <v>1238</v>
      </c>
      <c r="D225" s="1360" t="str">
        <f t="shared" si="95"/>
        <v>W/C</v>
      </c>
      <c r="E225" s="1360"/>
      <c r="F225" s="1359"/>
      <c r="G225" s="1360"/>
      <c r="H225" s="1361" t="str">
        <f t="shared" si="91"/>
        <v/>
      </c>
      <c r="I225" s="1361" t="str">
        <f t="shared" si="91"/>
        <v/>
      </c>
      <c r="J225" s="1361" t="str">
        <f t="shared" si="91"/>
        <v/>
      </c>
      <c r="K225" s="1361" t="str">
        <f t="shared" si="91"/>
        <v/>
      </c>
      <c r="L225" s="1361" t="str">
        <f t="shared" si="86"/>
        <v>W/C</v>
      </c>
      <c r="M225" s="1361" t="str">
        <f t="shared" si="86"/>
        <v>NO</v>
      </c>
      <c r="N225" s="1361" t="str">
        <f t="shared" si="99"/>
        <v>W/C</v>
      </c>
      <c r="O225" s="1362"/>
      <c r="P225" s="1363">
        <v>48440246.43</v>
      </c>
      <c r="Q225" s="1363">
        <v>48464708.640000001</v>
      </c>
      <c r="R225" s="1363">
        <v>48331304.840000004</v>
      </c>
      <c r="S225" s="1363">
        <v>47492171.689999998</v>
      </c>
      <c r="T225" s="1363">
        <v>48412827.93</v>
      </c>
      <c r="U225" s="1363">
        <v>48747564.030000001</v>
      </c>
      <c r="V225" s="1363">
        <v>50147150.880000003</v>
      </c>
      <c r="W225" s="1363">
        <v>49434351.210000001</v>
      </c>
      <c r="X225" s="1363">
        <v>47810915.409999996</v>
      </c>
      <c r="Y225" s="1363">
        <v>48987106.600000001</v>
      </c>
      <c r="Z225" s="1363">
        <v>49974961.350000001</v>
      </c>
      <c r="AA225" s="1363">
        <v>66267907.340000004</v>
      </c>
      <c r="AB225" s="1363">
        <v>65748725.469999999</v>
      </c>
      <c r="AC225" s="1363"/>
      <c r="AD225" s="1363"/>
      <c r="AE225" s="1363">
        <f t="shared" si="96"/>
        <v>50930454.655833341</v>
      </c>
      <c r="AF225" s="1376"/>
      <c r="AG225" s="1377"/>
      <c r="AH225" s="1365"/>
      <c r="AI225" s="1365"/>
      <c r="AJ225" s="1365"/>
      <c r="AK225" s="1366"/>
      <c r="AL225" s="1365">
        <f t="shared" si="73"/>
        <v>0</v>
      </c>
      <c r="AM225" s="1367">
        <f t="shared" si="92"/>
        <v>50930454.655833341</v>
      </c>
      <c r="AN225" s="1365"/>
      <c r="AO225" s="1368">
        <f t="shared" si="74"/>
        <v>50930454.655833341</v>
      </c>
      <c r="AP225" s="1369"/>
      <c r="AQ225" s="1370">
        <f t="shared" si="97"/>
        <v>65748725.469999999</v>
      </c>
      <c r="AR225" s="1365"/>
      <c r="AS225" s="1365"/>
      <c r="AT225" s="1365"/>
      <c r="AU225" s="1365"/>
      <c r="AV225" s="1371">
        <f t="shared" si="75"/>
        <v>0</v>
      </c>
      <c r="AW225" s="1365">
        <f t="shared" si="94"/>
        <v>65748725.469999999</v>
      </c>
      <c r="AX225" s="1365"/>
      <c r="AY225" s="1367">
        <f t="shared" si="76"/>
        <v>65748725.469999999</v>
      </c>
      <c r="AZ225" s="1372"/>
      <c r="BA225" s="1373">
        <f t="shared" ref="BA225:BA290" si="101">AQ225-AV225-AY225</f>
        <v>0</v>
      </c>
      <c r="BC225" s="1361" t="str">
        <f t="shared" si="93"/>
        <v/>
      </c>
      <c r="BD225" s="1361" t="str">
        <f t="shared" si="93"/>
        <v/>
      </c>
      <c r="BE225" s="1361" t="str">
        <f t="shared" si="93"/>
        <v/>
      </c>
      <c r="BF225" s="1361" t="str">
        <f t="shared" si="90"/>
        <v/>
      </c>
      <c r="BG225" s="1361" t="str">
        <f t="shared" si="100"/>
        <v>W/C</v>
      </c>
      <c r="BH225" s="1361" t="str">
        <f t="shared" si="100"/>
        <v>NO</v>
      </c>
      <c r="BI225" s="1361" t="str">
        <f t="shared" ref="BI225:BI297" si="102">IF(OR(CONCATENATE(BG225,BH225)="NOW/C",CONCATENATE(BG225,BH225)="W/CNO"),"W/C","")</f>
        <v>W/C</v>
      </c>
      <c r="BK225" s="1361" t="b">
        <f t="shared" si="98"/>
        <v>1</v>
      </c>
      <c r="BL225" s="1361" t="b">
        <f t="shared" si="98"/>
        <v>1</v>
      </c>
      <c r="BM225" s="1361" t="b">
        <f t="shared" si="98"/>
        <v>1</v>
      </c>
      <c r="BN225" s="1361" t="b">
        <f t="shared" si="98"/>
        <v>1</v>
      </c>
      <c r="BO225" s="1361" t="b">
        <f t="shared" si="98"/>
        <v>1</v>
      </c>
      <c r="BP225" s="1361" t="b">
        <f t="shared" si="98"/>
        <v>1</v>
      </c>
      <c r="BQ225" s="1361" t="b">
        <f t="shared" si="98"/>
        <v>1</v>
      </c>
      <c r="BS225" s="1518"/>
    </row>
    <row r="226" spans="1:71" s="1374" customFormat="1" ht="12" customHeight="1">
      <c r="A226" s="1412">
        <v>15400102</v>
      </c>
      <c r="B226" s="1413" t="str">
        <f t="shared" si="69"/>
        <v>15400102</v>
      </c>
      <c r="C226" s="1359" t="s">
        <v>1239</v>
      </c>
      <c r="D226" s="1360" t="str">
        <f t="shared" si="95"/>
        <v>W/C</v>
      </c>
      <c r="E226" s="1360"/>
      <c r="F226" s="1359"/>
      <c r="G226" s="1360"/>
      <c r="H226" s="1361" t="str">
        <f t="shared" si="91"/>
        <v/>
      </c>
      <c r="I226" s="1361" t="str">
        <f t="shared" si="91"/>
        <v/>
      </c>
      <c r="J226" s="1361" t="str">
        <f t="shared" si="91"/>
        <v/>
      </c>
      <c r="K226" s="1361" t="str">
        <f t="shared" si="91"/>
        <v/>
      </c>
      <c r="L226" s="1361" t="str">
        <f t="shared" si="86"/>
        <v>W/C</v>
      </c>
      <c r="M226" s="1361" t="str">
        <f t="shared" si="86"/>
        <v>NO</v>
      </c>
      <c r="N226" s="1361" t="str">
        <f t="shared" si="99"/>
        <v>W/C</v>
      </c>
      <c r="O226" s="1362"/>
      <c r="P226" s="1363">
        <v>13714872.99</v>
      </c>
      <c r="Q226" s="1363">
        <v>13582286.539999999</v>
      </c>
      <c r="R226" s="1363">
        <v>14097416.23</v>
      </c>
      <c r="S226" s="1363">
        <v>14621426.189999999</v>
      </c>
      <c r="T226" s="1363">
        <v>14484334.15</v>
      </c>
      <c r="U226" s="1363">
        <v>14555712.23</v>
      </c>
      <c r="V226" s="1363">
        <v>14637868.65</v>
      </c>
      <c r="W226" s="1363">
        <v>14649151.18</v>
      </c>
      <c r="X226" s="1363">
        <v>14436235.49</v>
      </c>
      <c r="Y226" s="1363">
        <v>14984194.109999999</v>
      </c>
      <c r="Z226" s="1363">
        <v>15264423.34</v>
      </c>
      <c r="AA226" s="1363">
        <v>14873902.08</v>
      </c>
      <c r="AB226" s="1363">
        <v>14135019.720000001</v>
      </c>
      <c r="AC226" s="1363"/>
      <c r="AD226" s="1363"/>
      <c r="AE226" s="1363">
        <f t="shared" si="96"/>
        <v>14509324.712083334</v>
      </c>
      <c r="AF226" s="1376"/>
      <c r="AG226" s="1377"/>
      <c r="AH226" s="1365"/>
      <c r="AI226" s="1365"/>
      <c r="AJ226" s="1365"/>
      <c r="AK226" s="1366"/>
      <c r="AL226" s="1365">
        <f t="shared" si="73"/>
        <v>0</v>
      </c>
      <c r="AM226" s="1367">
        <f t="shared" si="92"/>
        <v>14509324.712083334</v>
      </c>
      <c r="AN226" s="1365"/>
      <c r="AO226" s="1368">
        <f t="shared" si="74"/>
        <v>14509324.712083334</v>
      </c>
      <c r="AP226" s="1369"/>
      <c r="AQ226" s="1370">
        <f t="shared" si="97"/>
        <v>14135019.720000001</v>
      </c>
      <c r="AR226" s="1365"/>
      <c r="AS226" s="1365"/>
      <c r="AT226" s="1365"/>
      <c r="AU226" s="1365"/>
      <c r="AV226" s="1371">
        <f t="shared" si="75"/>
        <v>0</v>
      </c>
      <c r="AW226" s="1365">
        <f t="shared" si="94"/>
        <v>14135019.720000001</v>
      </c>
      <c r="AX226" s="1365"/>
      <c r="AY226" s="1367">
        <f t="shared" si="76"/>
        <v>14135019.720000001</v>
      </c>
      <c r="AZ226" s="1372"/>
      <c r="BA226" s="1373">
        <f t="shared" si="101"/>
        <v>0</v>
      </c>
      <c r="BC226" s="1361" t="str">
        <f t="shared" si="93"/>
        <v/>
      </c>
      <c r="BD226" s="1361" t="str">
        <f t="shared" si="93"/>
        <v/>
      </c>
      <c r="BE226" s="1361" t="str">
        <f t="shared" si="93"/>
        <v/>
      </c>
      <c r="BF226" s="1361" t="str">
        <f t="shared" si="90"/>
        <v/>
      </c>
      <c r="BG226" s="1361" t="str">
        <f t="shared" si="100"/>
        <v>W/C</v>
      </c>
      <c r="BH226" s="1361" t="str">
        <f t="shared" si="100"/>
        <v>NO</v>
      </c>
      <c r="BI226" s="1361" t="str">
        <f t="shared" si="102"/>
        <v>W/C</v>
      </c>
      <c r="BK226" s="1361" t="b">
        <f t="shared" si="98"/>
        <v>1</v>
      </c>
      <c r="BL226" s="1361" t="b">
        <f t="shared" si="98"/>
        <v>1</v>
      </c>
      <c r="BM226" s="1361" t="b">
        <f t="shared" si="98"/>
        <v>1</v>
      </c>
      <c r="BN226" s="1361" t="b">
        <f t="shared" si="98"/>
        <v>1</v>
      </c>
      <c r="BO226" s="1361" t="b">
        <f t="shared" si="98"/>
        <v>1</v>
      </c>
      <c r="BP226" s="1361" t="b">
        <f t="shared" si="98"/>
        <v>1</v>
      </c>
      <c r="BQ226" s="1361" t="b">
        <f t="shared" si="98"/>
        <v>1</v>
      </c>
      <c r="BS226" s="1518"/>
    </row>
    <row r="227" spans="1:71" s="1374" customFormat="1" ht="12" customHeight="1">
      <c r="A227" s="1412">
        <v>15400103</v>
      </c>
      <c r="B227" s="1413" t="str">
        <f t="shared" si="69"/>
        <v>15400103</v>
      </c>
      <c r="C227" s="1359" t="s">
        <v>1240</v>
      </c>
      <c r="D227" s="1360" t="str">
        <f t="shared" si="95"/>
        <v>W/C</v>
      </c>
      <c r="E227" s="1360"/>
      <c r="F227" s="1359"/>
      <c r="G227" s="1360"/>
      <c r="H227" s="1361" t="str">
        <f t="shared" si="91"/>
        <v/>
      </c>
      <c r="I227" s="1361" t="str">
        <f t="shared" si="91"/>
        <v/>
      </c>
      <c r="J227" s="1361" t="str">
        <f t="shared" si="91"/>
        <v/>
      </c>
      <c r="K227" s="1361" t="str">
        <f t="shared" si="91"/>
        <v/>
      </c>
      <c r="L227" s="1361" t="str">
        <f t="shared" si="86"/>
        <v>W/C</v>
      </c>
      <c r="M227" s="1361" t="str">
        <f t="shared" si="86"/>
        <v>NO</v>
      </c>
      <c r="N227" s="1361" t="str">
        <f t="shared" si="99"/>
        <v>W/C</v>
      </c>
      <c r="O227" s="1362"/>
      <c r="P227" s="1363">
        <v>16126540.369999999</v>
      </c>
      <c r="Q227" s="1363">
        <v>16241938.789999999</v>
      </c>
      <c r="R227" s="1363">
        <v>15958444.359999999</v>
      </c>
      <c r="S227" s="1363">
        <v>16026773.779999999</v>
      </c>
      <c r="T227" s="1363">
        <v>15533681.85</v>
      </c>
      <c r="U227" s="1363">
        <v>15619514.289999999</v>
      </c>
      <c r="V227" s="1363">
        <v>14889619.119999999</v>
      </c>
      <c r="W227" s="1363">
        <v>14704210.800000001</v>
      </c>
      <c r="X227" s="1363">
        <v>14127239.98</v>
      </c>
      <c r="Y227" s="1363">
        <v>14056489.68</v>
      </c>
      <c r="Z227" s="1363">
        <v>14120592.5</v>
      </c>
      <c r="AA227" s="1363">
        <v>13971466.01</v>
      </c>
      <c r="AB227" s="1363">
        <v>13481497.109999999</v>
      </c>
      <c r="AC227" s="1363"/>
      <c r="AD227" s="1363"/>
      <c r="AE227" s="1363">
        <f t="shared" si="96"/>
        <v>15004499.158333333</v>
      </c>
      <c r="AF227" s="1376"/>
      <c r="AG227" s="1377"/>
      <c r="AH227" s="1365"/>
      <c r="AI227" s="1365"/>
      <c r="AJ227" s="1365"/>
      <c r="AK227" s="1366"/>
      <c r="AL227" s="1365">
        <f t="shared" si="73"/>
        <v>0</v>
      </c>
      <c r="AM227" s="1367">
        <f t="shared" si="92"/>
        <v>15004499.158333333</v>
      </c>
      <c r="AN227" s="1365"/>
      <c r="AO227" s="1368">
        <f t="shared" si="74"/>
        <v>15004499.158333333</v>
      </c>
      <c r="AP227" s="1369"/>
      <c r="AQ227" s="1370">
        <f t="shared" si="97"/>
        <v>13481497.109999999</v>
      </c>
      <c r="AR227" s="1365"/>
      <c r="AS227" s="1365"/>
      <c r="AT227" s="1365"/>
      <c r="AU227" s="1365"/>
      <c r="AV227" s="1371">
        <f t="shared" si="75"/>
        <v>0</v>
      </c>
      <c r="AW227" s="1365">
        <f t="shared" si="94"/>
        <v>13481497.109999999</v>
      </c>
      <c r="AX227" s="1365"/>
      <c r="AY227" s="1367">
        <f t="shared" si="76"/>
        <v>13481497.109999999</v>
      </c>
      <c r="AZ227" s="1372"/>
      <c r="BA227" s="1373">
        <f t="shared" si="101"/>
        <v>0</v>
      </c>
      <c r="BC227" s="1361" t="str">
        <f t="shared" si="93"/>
        <v/>
      </c>
      <c r="BD227" s="1361" t="str">
        <f t="shared" si="93"/>
        <v/>
      </c>
      <c r="BE227" s="1361" t="str">
        <f t="shared" si="93"/>
        <v/>
      </c>
      <c r="BF227" s="1361" t="str">
        <f t="shared" si="90"/>
        <v/>
      </c>
      <c r="BG227" s="1361" t="str">
        <f t="shared" si="100"/>
        <v>W/C</v>
      </c>
      <c r="BH227" s="1361" t="str">
        <f t="shared" si="100"/>
        <v>NO</v>
      </c>
      <c r="BI227" s="1361" t="str">
        <f t="shared" si="102"/>
        <v>W/C</v>
      </c>
      <c r="BK227" s="1361" t="b">
        <f t="shared" si="98"/>
        <v>1</v>
      </c>
      <c r="BL227" s="1361" t="b">
        <f t="shared" si="98"/>
        <v>1</v>
      </c>
      <c r="BM227" s="1361" t="b">
        <f t="shared" si="98"/>
        <v>1</v>
      </c>
      <c r="BN227" s="1361" t="b">
        <f t="shared" si="98"/>
        <v>1</v>
      </c>
      <c r="BO227" s="1361" t="b">
        <f t="shared" si="98"/>
        <v>1</v>
      </c>
      <c r="BP227" s="1361" t="b">
        <f t="shared" si="98"/>
        <v>1</v>
      </c>
      <c r="BQ227" s="1361" t="b">
        <f t="shared" si="98"/>
        <v>1</v>
      </c>
      <c r="BS227" s="1518"/>
    </row>
    <row r="228" spans="1:71" s="1374" customFormat="1" ht="12" customHeight="1">
      <c r="A228" s="1412">
        <v>15400181</v>
      </c>
      <c r="B228" s="1413" t="str">
        <f t="shared" si="69"/>
        <v>15400181</v>
      </c>
      <c r="C228" s="1359" t="s">
        <v>1241</v>
      </c>
      <c r="D228" s="1360" t="str">
        <f t="shared" si="95"/>
        <v>W/C</v>
      </c>
      <c r="E228" s="1360"/>
      <c r="F228" s="1359"/>
      <c r="G228" s="1360"/>
      <c r="H228" s="1361" t="str">
        <f t="shared" si="91"/>
        <v/>
      </c>
      <c r="I228" s="1361" t="str">
        <f t="shared" si="91"/>
        <v/>
      </c>
      <c r="J228" s="1361" t="str">
        <f t="shared" si="91"/>
        <v/>
      </c>
      <c r="K228" s="1361" t="str">
        <f t="shared" si="91"/>
        <v/>
      </c>
      <c r="L228" s="1361" t="str">
        <f t="shared" si="86"/>
        <v>W/C</v>
      </c>
      <c r="M228" s="1361" t="str">
        <f t="shared" si="86"/>
        <v>NO</v>
      </c>
      <c r="N228" s="1361" t="str">
        <f t="shared" si="99"/>
        <v>W/C</v>
      </c>
      <c r="O228" s="1362"/>
      <c r="P228" s="1363">
        <v>2535284.2400000002</v>
      </c>
      <c r="Q228" s="1363">
        <v>2663038.9500000002</v>
      </c>
      <c r="R228" s="1363">
        <v>2725068.62</v>
      </c>
      <c r="S228" s="1363">
        <v>2723394.7</v>
      </c>
      <c r="T228" s="1363">
        <v>3030841.74</v>
      </c>
      <c r="U228" s="1363">
        <v>3027704.27</v>
      </c>
      <c r="V228" s="1363">
        <v>3170905.97</v>
      </c>
      <c r="W228" s="1363">
        <v>3179693.38</v>
      </c>
      <c r="X228" s="1363">
        <v>3264235.05</v>
      </c>
      <c r="Y228" s="1363">
        <v>3297854.98</v>
      </c>
      <c r="Z228" s="1363">
        <v>3321992.79</v>
      </c>
      <c r="AA228" s="1363">
        <v>3323064.48</v>
      </c>
      <c r="AB228" s="1363">
        <v>3167871.57</v>
      </c>
      <c r="AC228" s="1363"/>
      <c r="AD228" s="1363"/>
      <c r="AE228" s="1363">
        <f t="shared" si="96"/>
        <v>3048281.0695833336</v>
      </c>
      <c r="AF228" s="1376"/>
      <c r="AG228" s="1377"/>
      <c r="AH228" s="1365"/>
      <c r="AI228" s="1365"/>
      <c r="AJ228" s="1365"/>
      <c r="AK228" s="1366"/>
      <c r="AL228" s="1365">
        <f t="shared" si="73"/>
        <v>0</v>
      </c>
      <c r="AM228" s="1367">
        <f t="shared" si="92"/>
        <v>3048281.0695833336</v>
      </c>
      <c r="AN228" s="1365"/>
      <c r="AO228" s="1368">
        <f t="shared" si="74"/>
        <v>3048281.0695833336</v>
      </c>
      <c r="AP228" s="1369"/>
      <c r="AQ228" s="1370">
        <f t="shared" si="97"/>
        <v>3167871.57</v>
      </c>
      <c r="AR228" s="1365"/>
      <c r="AS228" s="1365"/>
      <c r="AT228" s="1365"/>
      <c r="AU228" s="1365"/>
      <c r="AV228" s="1371">
        <f t="shared" si="75"/>
        <v>0</v>
      </c>
      <c r="AW228" s="1365">
        <f t="shared" si="94"/>
        <v>3167871.57</v>
      </c>
      <c r="AX228" s="1365"/>
      <c r="AY228" s="1367">
        <f t="shared" si="76"/>
        <v>3167871.57</v>
      </c>
      <c r="AZ228" s="1372"/>
      <c r="BA228" s="1373">
        <f t="shared" si="101"/>
        <v>0</v>
      </c>
      <c r="BC228" s="1361" t="str">
        <f t="shared" si="93"/>
        <v/>
      </c>
      <c r="BD228" s="1361" t="str">
        <f t="shared" si="93"/>
        <v/>
      </c>
      <c r="BE228" s="1361" t="str">
        <f t="shared" si="93"/>
        <v/>
      </c>
      <c r="BF228" s="1361" t="str">
        <f t="shared" si="90"/>
        <v/>
      </c>
      <c r="BG228" s="1361" t="str">
        <f t="shared" si="100"/>
        <v>W/C</v>
      </c>
      <c r="BH228" s="1361" t="str">
        <f t="shared" si="100"/>
        <v>NO</v>
      </c>
      <c r="BI228" s="1361" t="str">
        <f t="shared" si="102"/>
        <v>W/C</v>
      </c>
      <c r="BK228" s="1361" t="b">
        <f t="shared" si="98"/>
        <v>1</v>
      </c>
      <c r="BL228" s="1361" t="b">
        <f t="shared" si="98"/>
        <v>1</v>
      </c>
      <c r="BM228" s="1361" t="b">
        <f t="shared" si="98"/>
        <v>1</v>
      </c>
      <c r="BN228" s="1361" t="b">
        <f t="shared" si="98"/>
        <v>1</v>
      </c>
      <c r="BO228" s="1361" t="b">
        <f t="shared" si="98"/>
        <v>1</v>
      </c>
      <c r="BP228" s="1361" t="b">
        <f t="shared" si="98"/>
        <v>1</v>
      </c>
      <c r="BQ228" s="1361" t="b">
        <f t="shared" si="98"/>
        <v>1</v>
      </c>
      <c r="BS228" s="1375"/>
    </row>
    <row r="229" spans="1:71" s="1374" customFormat="1" ht="12" customHeight="1">
      <c r="A229" s="1412">
        <v>15600003</v>
      </c>
      <c r="B229" s="1413" t="str">
        <f t="shared" si="69"/>
        <v>15600003</v>
      </c>
      <c r="C229" s="1359" t="s">
        <v>1242</v>
      </c>
      <c r="D229" s="1360" t="str">
        <f t="shared" si="95"/>
        <v>Non-Op</v>
      </c>
      <c r="E229" s="1360"/>
      <c r="F229" s="1359"/>
      <c r="G229" s="1360"/>
      <c r="H229" s="1361" t="str">
        <f t="shared" si="91"/>
        <v/>
      </c>
      <c r="I229" s="1361" t="str">
        <f t="shared" si="91"/>
        <v/>
      </c>
      <c r="J229" s="1361" t="str">
        <f t="shared" si="91"/>
        <v/>
      </c>
      <c r="K229" s="1361" t="str">
        <f t="shared" si="91"/>
        <v>Non-Op</v>
      </c>
      <c r="L229" s="1361" t="str">
        <f t="shared" si="86"/>
        <v>NO</v>
      </c>
      <c r="M229" s="1361" t="str">
        <f t="shared" si="86"/>
        <v>NO</v>
      </c>
      <c r="N229" s="1361" t="str">
        <f t="shared" si="99"/>
        <v/>
      </c>
      <c r="O229" s="1362"/>
      <c r="P229" s="1363">
        <v>135808.34</v>
      </c>
      <c r="Q229" s="1363">
        <v>204185.61</v>
      </c>
      <c r="R229" s="1363">
        <v>263021.86</v>
      </c>
      <c r="S229" s="1363">
        <v>347506.26</v>
      </c>
      <c r="T229" s="1363">
        <v>253018.31</v>
      </c>
      <c r="U229" s="1363">
        <v>3986.92</v>
      </c>
      <c r="V229" s="1363">
        <v>32795.49</v>
      </c>
      <c r="W229" s="1363">
        <v>50116.1</v>
      </c>
      <c r="X229" s="1363">
        <v>130053.44</v>
      </c>
      <c r="Y229" s="1363">
        <v>276228.46000000002</v>
      </c>
      <c r="Z229" s="1363">
        <v>184220.06</v>
      </c>
      <c r="AA229" s="1363">
        <v>176523.35</v>
      </c>
      <c r="AB229" s="1363">
        <v>139012.74</v>
      </c>
      <c r="AC229" s="1363"/>
      <c r="AD229" s="1363"/>
      <c r="AE229" s="1363">
        <f t="shared" si="96"/>
        <v>171588.86666666667</v>
      </c>
      <c r="AF229" s="1376"/>
      <c r="AG229" s="1377"/>
      <c r="AH229" s="1365"/>
      <c r="AI229" s="1365"/>
      <c r="AJ229" s="1365"/>
      <c r="AK229" s="1366">
        <f>AE229</f>
        <v>171588.86666666667</v>
      </c>
      <c r="AL229" s="1365">
        <f t="shared" si="73"/>
        <v>171588.86666666667</v>
      </c>
      <c r="AM229" s="1367"/>
      <c r="AN229" s="1365"/>
      <c r="AO229" s="1368">
        <f t="shared" si="74"/>
        <v>0</v>
      </c>
      <c r="AP229" s="1369"/>
      <c r="AQ229" s="1370">
        <f t="shared" si="97"/>
        <v>139012.74</v>
      </c>
      <c r="AR229" s="1365"/>
      <c r="AS229" s="1365"/>
      <c r="AT229" s="1365"/>
      <c r="AU229" s="1365">
        <f>AQ229</f>
        <v>139012.74</v>
      </c>
      <c r="AV229" s="1371">
        <f t="shared" si="75"/>
        <v>139012.74</v>
      </c>
      <c r="AW229" s="1365"/>
      <c r="AX229" s="1365"/>
      <c r="AY229" s="1367">
        <f t="shared" si="76"/>
        <v>0</v>
      </c>
      <c r="AZ229" s="1372" t="s">
        <v>1001</v>
      </c>
      <c r="BA229" s="1373">
        <f t="shared" si="101"/>
        <v>0</v>
      </c>
      <c r="BC229" s="1361" t="str">
        <f t="shared" si="93"/>
        <v/>
      </c>
      <c r="BD229" s="1361" t="str">
        <f t="shared" si="93"/>
        <v/>
      </c>
      <c r="BE229" s="1361" t="str">
        <f t="shared" si="93"/>
        <v/>
      </c>
      <c r="BF229" s="1361" t="str">
        <f t="shared" si="90"/>
        <v>Non-Op</v>
      </c>
      <c r="BG229" s="1361" t="str">
        <f t="shared" si="100"/>
        <v>NO</v>
      </c>
      <c r="BH229" s="1361" t="str">
        <f t="shared" si="100"/>
        <v>NO</v>
      </c>
      <c r="BI229" s="1361" t="str">
        <f t="shared" si="102"/>
        <v/>
      </c>
      <c r="BK229" s="1361" t="b">
        <f t="shared" si="98"/>
        <v>1</v>
      </c>
      <c r="BL229" s="1361" t="b">
        <f t="shared" si="98"/>
        <v>1</v>
      </c>
      <c r="BM229" s="1361" t="b">
        <f t="shared" si="98"/>
        <v>1</v>
      </c>
      <c r="BN229" s="1361" t="b">
        <f t="shared" si="98"/>
        <v>1</v>
      </c>
      <c r="BO229" s="1361" t="b">
        <f t="shared" si="98"/>
        <v>1</v>
      </c>
      <c r="BP229" s="1361" t="b">
        <f t="shared" si="98"/>
        <v>1</v>
      </c>
      <c r="BQ229" s="1361" t="b">
        <f t="shared" si="98"/>
        <v>1</v>
      </c>
      <c r="BS229" s="1518"/>
    </row>
    <row r="230" spans="1:71" s="1374" customFormat="1" ht="12" customHeight="1">
      <c r="A230" s="1412">
        <v>15810001</v>
      </c>
      <c r="B230" s="1413" t="str">
        <f t="shared" si="69"/>
        <v>15810001</v>
      </c>
      <c r="C230" s="1359" t="s">
        <v>1243</v>
      </c>
      <c r="D230" s="1360" t="str">
        <f t="shared" si="95"/>
        <v>W/C</v>
      </c>
      <c r="E230" s="1360"/>
      <c r="F230" s="1359"/>
      <c r="G230" s="1360"/>
      <c r="H230" s="1361" t="str">
        <f t="shared" si="91"/>
        <v/>
      </c>
      <c r="I230" s="1361" t="str">
        <f t="shared" si="91"/>
        <v/>
      </c>
      <c r="J230" s="1361" t="str">
        <f t="shared" si="91"/>
        <v/>
      </c>
      <c r="K230" s="1361" t="str">
        <f t="shared" si="91"/>
        <v/>
      </c>
      <c r="L230" s="1361" t="str">
        <f t="shared" si="86"/>
        <v>W/C</v>
      </c>
      <c r="M230" s="1361" t="str">
        <f t="shared" si="86"/>
        <v>NO</v>
      </c>
      <c r="N230" s="1361" t="str">
        <f t="shared" si="99"/>
        <v>W/C</v>
      </c>
      <c r="O230" s="1362"/>
      <c r="P230" s="1363">
        <v>180356.43</v>
      </c>
      <c r="Q230" s="1363">
        <v>180356.43</v>
      </c>
      <c r="R230" s="1363">
        <v>180356.43</v>
      </c>
      <c r="S230" s="1363">
        <v>352856.43</v>
      </c>
      <c r="T230" s="1363">
        <v>352856.43</v>
      </c>
      <c r="U230" s="1363">
        <v>335927.7</v>
      </c>
      <c r="V230" s="1363">
        <v>335927.7</v>
      </c>
      <c r="W230" s="1363">
        <v>335927.7</v>
      </c>
      <c r="X230" s="1363">
        <v>335927.7</v>
      </c>
      <c r="Y230" s="1363">
        <v>335927.7</v>
      </c>
      <c r="Z230" s="1363">
        <v>480427.7</v>
      </c>
      <c r="AA230" s="1363">
        <v>480427.7</v>
      </c>
      <c r="AB230" s="1363">
        <v>480427.7</v>
      </c>
      <c r="AC230" s="1363"/>
      <c r="AD230" s="1363"/>
      <c r="AE230" s="1363">
        <f t="shared" si="96"/>
        <v>336442.64041666669</v>
      </c>
      <c r="AF230" s="1376"/>
      <c r="AG230" s="1377"/>
      <c r="AH230" s="1365"/>
      <c r="AI230" s="1365"/>
      <c r="AJ230" s="1365"/>
      <c r="AK230" s="1366"/>
      <c r="AL230" s="1365">
        <f t="shared" si="73"/>
        <v>0</v>
      </c>
      <c r="AM230" s="1367">
        <f t="shared" ref="AM230:AM293" si="103">AE230</f>
        <v>336442.64041666669</v>
      </c>
      <c r="AN230" s="1365"/>
      <c r="AO230" s="1368">
        <f t="shared" si="74"/>
        <v>336442.64041666669</v>
      </c>
      <c r="AP230" s="1369"/>
      <c r="AQ230" s="1370">
        <f t="shared" si="97"/>
        <v>480427.7</v>
      </c>
      <c r="AR230" s="1365"/>
      <c r="AS230" s="1365"/>
      <c r="AT230" s="1365"/>
      <c r="AU230" s="1365"/>
      <c r="AV230" s="1371">
        <f t="shared" si="75"/>
        <v>0</v>
      </c>
      <c r="AW230" s="1365">
        <f>AQ230</f>
        <v>480427.7</v>
      </c>
      <c r="AX230" s="1365"/>
      <c r="AY230" s="1367">
        <f t="shared" si="76"/>
        <v>480427.7</v>
      </c>
      <c r="AZ230" s="1372"/>
      <c r="BA230" s="1373">
        <f t="shared" si="101"/>
        <v>0</v>
      </c>
      <c r="BC230" s="1361" t="str">
        <f t="shared" si="93"/>
        <v/>
      </c>
      <c r="BD230" s="1361" t="str">
        <f t="shared" si="93"/>
        <v/>
      </c>
      <c r="BE230" s="1361" t="str">
        <f t="shared" si="93"/>
        <v/>
      </c>
      <c r="BF230" s="1361" t="str">
        <f t="shared" si="90"/>
        <v/>
      </c>
      <c r="BG230" s="1361" t="str">
        <f t="shared" si="100"/>
        <v>W/C</v>
      </c>
      <c r="BH230" s="1361" t="str">
        <f t="shared" si="100"/>
        <v>NO</v>
      </c>
      <c r="BI230" s="1361" t="str">
        <f t="shared" si="102"/>
        <v>W/C</v>
      </c>
      <c r="BK230" s="1361" t="b">
        <f t="shared" si="98"/>
        <v>1</v>
      </c>
      <c r="BL230" s="1361" t="b">
        <f t="shared" si="98"/>
        <v>1</v>
      </c>
      <c r="BM230" s="1361" t="b">
        <f t="shared" si="98"/>
        <v>1</v>
      </c>
      <c r="BN230" s="1361" t="b">
        <f t="shared" si="98"/>
        <v>1</v>
      </c>
      <c r="BO230" s="1361" t="b">
        <f t="shared" si="98"/>
        <v>1</v>
      </c>
      <c r="BP230" s="1361" t="b">
        <f t="shared" si="98"/>
        <v>1</v>
      </c>
      <c r="BQ230" s="1361" t="b">
        <f t="shared" si="98"/>
        <v>1</v>
      </c>
      <c r="BS230" s="1518"/>
    </row>
    <row r="231" spans="1:71" s="1374" customFormat="1" ht="12" customHeight="1">
      <c r="A231" s="1412">
        <v>16300023</v>
      </c>
      <c r="B231" s="1413" t="str">
        <f t="shared" ref="B231:B296" si="104">TEXT(A231,"##")</f>
        <v>16300023</v>
      </c>
      <c r="C231" s="1359" t="s">
        <v>1244</v>
      </c>
      <c r="D231" s="1360" t="str">
        <f t="shared" si="95"/>
        <v>W/C</v>
      </c>
      <c r="E231" s="1360"/>
      <c r="F231" s="1359"/>
      <c r="G231" s="1360"/>
      <c r="H231" s="1361" t="str">
        <f t="shared" si="91"/>
        <v/>
      </c>
      <c r="I231" s="1361" t="str">
        <f t="shared" si="91"/>
        <v/>
      </c>
      <c r="J231" s="1361" t="str">
        <f t="shared" si="91"/>
        <v/>
      </c>
      <c r="K231" s="1361" t="str">
        <f t="shared" si="91"/>
        <v/>
      </c>
      <c r="L231" s="1361" t="str">
        <f t="shared" si="86"/>
        <v>W/C</v>
      </c>
      <c r="M231" s="1361" t="str">
        <f t="shared" si="86"/>
        <v>NO</v>
      </c>
      <c r="N231" s="1361" t="str">
        <f t="shared" si="99"/>
        <v>W/C</v>
      </c>
      <c r="O231" s="1362"/>
      <c r="P231" s="1363">
        <v>148260.95000000001</v>
      </c>
      <c r="Q231" s="1363">
        <v>44268.1</v>
      </c>
      <c r="R231" s="1363">
        <v>-55076.15</v>
      </c>
      <c r="S231" s="1363">
        <v>-161582.15</v>
      </c>
      <c r="T231" s="1363">
        <v>-188609.78</v>
      </c>
      <c r="U231" s="1363">
        <v>-272533.05</v>
      </c>
      <c r="V231" s="1363">
        <v>-439026.77</v>
      </c>
      <c r="W231" s="1363">
        <v>19974.52</v>
      </c>
      <c r="X231" s="1363">
        <v>67004.320000000007</v>
      </c>
      <c r="Y231" s="1363">
        <v>-168317.52</v>
      </c>
      <c r="Z231" s="1363">
        <v>54168.01</v>
      </c>
      <c r="AA231" s="1363">
        <v>75688.240000000005</v>
      </c>
      <c r="AB231" s="1363">
        <v>27432.71</v>
      </c>
      <c r="AC231" s="1363"/>
      <c r="AD231" s="1363"/>
      <c r="AE231" s="1363">
        <f t="shared" si="96"/>
        <v>-78016.28333333334</v>
      </c>
      <c r="AF231" s="1376"/>
      <c r="AG231" s="1377"/>
      <c r="AH231" s="1365"/>
      <c r="AI231" s="1365"/>
      <c r="AJ231" s="1365"/>
      <c r="AK231" s="1366"/>
      <c r="AL231" s="1365">
        <f t="shared" si="73"/>
        <v>0</v>
      </c>
      <c r="AM231" s="1367">
        <f t="shared" si="103"/>
        <v>-78016.28333333334</v>
      </c>
      <c r="AN231" s="1365"/>
      <c r="AO231" s="1368">
        <f t="shared" si="74"/>
        <v>-78016.28333333334</v>
      </c>
      <c r="AP231" s="1369"/>
      <c r="AQ231" s="1370">
        <f t="shared" si="97"/>
        <v>27432.71</v>
      </c>
      <c r="AR231" s="1365"/>
      <c r="AS231" s="1365"/>
      <c r="AT231" s="1365"/>
      <c r="AU231" s="1365"/>
      <c r="AV231" s="1371">
        <f t="shared" si="75"/>
        <v>0</v>
      </c>
      <c r="AW231" s="1365">
        <f t="shared" ref="AW231:AW306" si="105">AQ231</f>
        <v>27432.71</v>
      </c>
      <c r="AX231" s="1365"/>
      <c r="AY231" s="1367">
        <f t="shared" si="76"/>
        <v>27432.71</v>
      </c>
      <c r="AZ231" s="1372"/>
      <c r="BA231" s="1373">
        <f t="shared" si="101"/>
        <v>0</v>
      </c>
      <c r="BC231" s="1361" t="str">
        <f t="shared" si="93"/>
        <v/>
      </c>
      <c r="BD231" s="1361" t="str">
        <f t="shared" si="93"/>
        <v/>
      </c>
      <c r="BE231" s="1361" t="str">
        <f t="shared" si="93"/>
        <v/>
      </c>
      <c r="BF231" s="1361" t="str">
        <f t="shared" si="90"/>
        <v/>
      </c>
      <c r="BG231" s="1361" t="str">
        <f t="shared" si="100"/>
        <v>W/C</v>
      </c>
      <c r="BH231" s="1361" t="str">
        <f t="shared" si="100"/>
        <v>NO</v>
      </c>
      <c r="BI231" s="1361" t="str">
        <f t="shared" si="102"/>
        <v>W/C</v>
      </c>
      <c r="BK231" s="1361" t="b">
        <f t="shared" si="98"/>
        <v>1</v>
      </c>
      <c r="BL231" s="1361" t="b">
        <f t="shared" si="98"/>
        <v>1</v>
      </c>
      <c r="BM231" s="1361" t="b">
        <f t="shared" si="98"/>
        <v>1</v>
      </c>
      <c r="BN231" s="1361" t="b">
        <f t="shared" si="98"/>
        <v>1</v>
      </c>
      <c r="BO231" s="1361" t="b">
        <f t="shared" si="98"/>
        <v>1</v>
      </c>
      <c r="BP231" s="1361" t="b">
        <f t="shared" si="98"/>
        <v>1</v>
      </c>
      <c r="BQ231" s="1361" t="b">
        <f t="shared" si="98"/>
        <v>1</v>
      </c>
      <c r="BS231" s="1519"/>
    </row>
    <row r="232" spans="1:71" s="1374" customFormat="1" ht="12" customHeight="1">
      <c r="A232" s="1412">
        <v>16300063</v>
      </c>
      <c r="B232" s="1413" t="str">
        <f t="shared" si="104"/>
        <v>16300063</v>
      </c>
      <c r="C232" s="1359" t="s">
        <v>1245</v>
      </c>
      <c r="D232" s="1360" t="str">
        <f t="shared" si="95"/>
        <v>W/C</v>
      </c>
      <c r="E232" s="1360"/>
      <c r="F232" s="1359"/>
      <c r="G232" s="1360"/>
      <c r="H232" s="1361" t="str">
        <f t="shared" si="91"/>
        <v/>
      </c>
      <c r="I232" s="1361" t="str">
        <f t="shared" si="91"/>
        <v/>
      </c>
      <c r="J232" s="1361" t="str">
        <f t="shared" si="91"/>
        <v/>
      </c>
      <c r="K232" s="1361" t="str">
        <f t="shared" si="91"/>
        <v/>
      </c>
      <c r="L232" s="1361" t="str">
        <f t="shared" si="86"/>
        <v>W/C</v>
      </c>
      <c r="M232" s="1361" t="str">
        <f t="shared" si="86"/>
        <v>NO</v>
      </c>
      <c r="N232" s="1361" t="str">
        <f t="shared" si="99"/>
        <v>W/C</v>
      </c>
      <c r="O232" s="1362"/>
      <c r="P232" s="1363">
        <v>21360.55</v>
      </c>
      <c r="Q232" s="1363">
        <v>28479.53</v>
      </c>
      <c r="R232" s="1363">
        <v>49581.26</v>
      </c>
      <c r="S232" s="1363">
        <v>45412.77</v>
      </c>
      <c r="T232" s="1363">
        <v>115490.9</v>
      </c>
      <c r="U232" s="1363">
        <v>161895.69</v>
      </c>
      <c r="V232" s="1363">
        <v>230547.83</v>
      </c>
      <c r="W232" s="1363">
        <v>219059.69</v>
      </c>
      <c r="X232" s="1363">
        <v>198482.08</v>
      </c>
      <c r="Y232" s="1363">
        <v>230217.37</v>
      </c>
      <c r="Z232" s="1363">
        <v>276251.27</v>
      </c>
      <c r="AA232" s="1363">
        <v>280509.12</v>
      </c>
      <c r="AB232" s="1363">
        <v>299212.59999999998</v>
      </c>
      <c r="AC232" s="1363"/>
      <c r="AD232" s="1363"/>
      <c r="AE232" s="1363">
        <f t="shared" si="96"/>
        <v>166351.17375000002</v>
      </c>
      <c r="AF232" s="1376"/>
      <c r="AG232" s="1377"/>
      <c r="AH232" s="1365"/>
      <c r="AI232" s="1365"/>
      <c r="AJ232" s="1365"/>
      <c r="AK232" s="1366"/>
      <c r="AL232" s="1365">
        <f t="shared" si="73"/>
        <v>0</v>
      </c>
      <c r="AM232" s="1367">
        <f t="shared" si="103"/>
        <v>166351.17375000002</v>
      </c>
      <c r="AN232" s="1365"/>
      <c r="AO232" s="1368">
        <f t="shared" si="74"/>
        <v>166351.17375000002</v>
      </c>
      <c r="AP232" s="1369"/>
      <c r="AQ232" s="1370">
        <f t="shared" si="97"/>
        <v>299212.59999999998</v>
      </c>
      <c r="AR232" s="1365"/>
      <c r="AS232" s="1365"/>
      <c r="AT232" s="1365"/>
      <c r="AU232" s="1365"/>
      <c r="AV232" s="1371">
        <f t="shared" si="75"/>
        <v>0</v>
      </c>
      <c r="AW232" s="1365">
        <f t="shared" si="105"/>
        <v>299212.59999999998</v>
      </c>
      <c r="AX232" s="1365"/>
      <c r="AY232" s="1367">
        <f t="shared" si="76"/>
        <v>299212.59999999998</v>
      </c>
      <c r="AZ232" s="1372"/>
      <c r="BA232" s="1373">
        <f t="shared" si="101"/>
        <v>0</v>
      </c>
      <c r="BC232" s="1361" t="str">
        <f t="shared" si="93"/>
        <v/>
      </c>
      <c r="BD232" s="1361" t="str">
        <f t="shared" si="93"/>
        <v/>
      </c>
      <c r="BE232" s="1361" t="str">
        <f t="shared" si="93"/>
        <v/>
      </c>
      <c r="BF232" s="1361" t="str">
        <f t="shared" si="90"/>
        <v/>
      </c>
      <c r="BG232" s="1361" t="str">
        <f t="shared" si="100"/>
        <v>W/C</v>
      </c>
      <c r="BH232" s="1361" t="str">
        <f t="shared" si="100"/>
        <v>NO</v>
      </c>
      <c r="BI232" s="1361" t="str">
        <f t="shared" si="102"/>
        <v>W/C</v>
      </c>
      <c r="BK232" s="1361" t="b">
        <f t="shared" si="98"/>
        <v>1</v>
      </c>
      <c r="BL232" s="1361" t="b">
        <f t="shared" si="98"/>
        <v>1</v>
      </c>
      <c r="BM232" s="1361" t="b">
        <f t="shared" si="98"/>
        <v>1</v>
      </c>
      <c r="BN232" s="1361" t="b">
        <f t="shared" si="98"/>
        <v>1</v>
      </c>
      <c r="BO232" s="1361" t="b">
        <f t="shared" si="98"/>
        <v>1</v>
      </c>
      <c r="BP232" s="1361" t="b">
        <f t="shared" si="98"/>
        <v>1</v>
      </c>
      <c r="BQ232" s="1361" t="b">
        <f t="shared" si="98"/>
        <v>1</v>
      </c>
      <c r="BS232" s="1375"/>
    </row>
    <row r="233" spans="1:71" s="1374" customFormat="1" ht="12" customHeight="1">
      <c r="A233" s="1412">
        <v>16410002</v>
      </c>
      <c r="B233" s="1413" t="str">
        <f t="shared" si="104"/>
        <v>16410002</v>
      </c>
      <c r="C233" s="1359" t="s">
        <v>1246</v>
      </c>
      <c r="D233" s="1360" t="str">
        <f t="shared" si="95"/>
        <v>W/C</v>
      </c>
      <c r="E233" s="1360"/>
      <c r="F233" s="1359"/>
      <c r="G233" s="1360"/>
      <c r="H233" s="1361" t="str">
        <f t="shared" si="91"/>
        <v/>
      </c>
      <c r="I233" s="1361" t="str">
        <f t="shared" si="91"/>
        <v/>
      </c>
      <c r="J233" s="1361" t="str">
        <f t="shared" si="91"/>
        <v/>
      </c>
      <c r="K233" s="1361" t="str">
        <f t="shared" si="91"/>
        <v/>
      </c>
      <c r="L233" s="1361" t="str">
        <f t="shared" si="86"/>
        <v>W/C</v>
      </c>
      <c r="M233" s="1361" t="str">
        <f t="shared" si="86"/>
        <v>NO</v>
      </c>
      <c r="N233" s="1361" t="str">
        <f t="shared" si="99"/>
        <v>W/C</v>
      </c>
      <c r="O233" s="1362"/>
      <c r="P233" s="1363">
        <v>20318317.120000001</v>
      </c>
      <c r="Q233" s="1363">
        <v>19903498.989999998</v>
      </c>
      <c r="R233" s="1363">
        <v>17662865.91</v>
      </c>
      <c r="S233" s="1363">
        <v>18872954.670000002</v>
      </c>
      <c r="T233" s="1363">
        <v>16737922.02</v>
      </c>
      <c r="U233" s="1363">
        <v>18150714.129999999</v>
      </c>
      <c r="V233" s="1363">
        <v>17607517.780000001</v>
      </c>
      <c r="W233" s="1363">
        <v>14424598.01</v>
      </c>
      <c r="X233" s="1363">
        <v>9554274.8800000008</v>
      </c>
      <c r="Y233" s="1363">
        <v>8990147.4700000007</v>
      </c>
      <c r="Z233" s="1363">
        <v>10430878.77</v>
      </c>
      <c r="AA233" s="1363">
        <v>12277167.92</v>
      </c>
      <c r="AB233" s="1363">
        <v>13570460.130000001</v>
      </c>
      <c r="AC233" s="1363"/>
      <c r="AD233" s="1363"/>
      <c r="AE233" s="1363">
        <f t="shared" si="96"/>
        <v>15129744.097916668</v>
      </c>
      <c r="AF233" s="1376"/>
      <c r="AG233" s="1377"/>
      <c r="AH233" s="1365"/>
      <c r="AI233" s="1365"/>
      <c r="AJ233" s="1365"/>
      <c r="AK233" s="1366"/>
      <c r="AL233" s="1365">
        <f t="shared" si="73"/>
        <v>0</v>
      </c>
      <c r="AM233" s="1367">
        <f t="shared" si="103"/>
        <v>15129744.097916668</v>
      </c>
      <c r="AN233" s="1365"/>
      <c r="AO233" s="1368">
        <f t="shared" si="74"/>
        <v>15129744.097916668</v>
      </c>
      <c r="AP233" s="1369"/>
      <c r="AQ233" s="1370">
        <f t="shared" si="97"/>
        <v>13570460.130000001</v>
      </c>
      <c r="AR233" s="1365"/>
      <c r="AS233" s="1365"/>
      <c r="AT233" s="1365"/>
      <c r="AU233" s="1365"/>
      <c r="AV233" s="1371">
        <f t="shared" si="75"/>
        <v>0</v>
      </c>
      <c r="AW233" s="1365">
        <f t="shared" si="105"/>
        <v>13570460.130000001</v>
      </c>
      <c r="AX233" s="1365"/>
      <c r="AY233" s="1367">
        <f t="shared" si="76"/>
        <v>13570460.130000001</v>
      </c>
      <c r="AZ233" s="1372"/>
      <c r="BA233" s="1373">
        <f t="shared" si="101"/>
        <v>0</v>
      </c>
      <c r="BC233" s="1361" t="str">
        <f t="shared" si="93"/>
        <v/>
      </c>
      <c r="BD233" s="1361" t="str">
        <f t="shared" si="93"/>
        <v/>
      </c>
      <c r="BE233" s="1361" t="str">
        <f t="shared" si="93"/>
        <v/>
      </c>
      <c r="BF233" s="1361" t="str">
        <f t="shared" si="90"/>
        <v/>
      </c>
      <c r="BG233" s="1361" t="str">
        <f t="shared" si="100"/>
        <v>W/C</v>
      </c>
      <c r="BH233" s="1361" t="str">
        <f t="shared" si="100"/>
        <v>NO</v>
      </c>
      <c r="BI233" s="1361" t="str">
        <f t="shared" si="102"/>
        <v>W/C</v>
      </c>
      <c r="BK233" s="1361" t="b">
        <f t="shared" si="98"/>
        <v>1</v>
      </c>
      <c r="BL233" s="1361" t="b">
        <f t="shared" si="98"/>
        <v>1</v>
      </c>
      <c r="BM233" s="1361" t="b">
        <f t="shared" si="98"/>
        <v>1</v>
      </c>
      <c r="BN233" s="1361" t="b">
        <f t="shared" si="98"/>
        <v>1</v>
      </c>
      <c r="BO233" s="1361" t="b">
        <f t="shared" si="98"/>
        <v>1</v>
      </c>
      <c r="BP233" s="1361" t="b">
        <f t="shared" si="98"/>
        <v>1</v>
      </c>
      <c r="BQ233" s="1361" t="b">
        <f t="shared" si="98"/>
        <v>1</v>
      </c>
      <c r="BS233" s="1375"/>
    </row>
    <row r="234" spans="1:71" s="1374" customFormat="1" ht="12" customHeight="1">
      <c r="A234" s="1412">
        <v>16410012</v>
      </c>
      <c r="B234" s="1413" t="str">
        <f t="shared" si="104"/>
        <v>16410012</v>
      </c>
      <c r="C234" s="1359" t="s">
        <v>1247</v>
      </c>
      <c r="D234" s="1360" t="str">
        <f t="shared" si="95"/>
        <v>W/C</v>
      </c>
      <c r="E234" s="1360"/>
      <c r="F234" s="1359"/>
      <c r="G234" s="1360"/>
      <c r="H234" s="1361" t="str">
        <f t="shared" si="91"/>
        <v/>
      </c>
      <c r="I234" s="1361" t="str">
        <f t="shared" si="91"/>
        <v/>
      </c>
      <c r="J234" s="1361" t="str">
        <f t="shared" si="91"/>
        <v/>
      </c>
      <c r="K234" s="1361" t="str">
        <f t="shared" si="91"/>
        <v/>
      </c>
      <c r="L234" s="1361" t="str">
        <f t="shared" si="86"/>
        <v>W/C</v>
      </c>
      <c r="M234" s="1361" t="str">
        <f t="shared" si="86"/>
        <v>NO</v>
      </c>
      <c r="N234" s="1361" t="str">
        <f t="shared" si="99"/>
        <v>W/C</v>
      </c>
      <c r="O234" s="1362"/>
      <c r="P234" s="1363">
        <v>2283835.62</v>
      </c>
      <c r="Q234" s="1363">
        <v>2362273.23</v>
      </c>
      <c r="R234" s="1363">
        <v>2466088.7200000002</v>
      </c>
      <c r="S234" s="1363">
        <v>2923985.69</v>
      </c>
      <c r="T234" s="1363">
        <v>2907295.29</v>
      </c>
      <c r="U234" s="1363">
        <v>2902822.88</v>
      </c>
      <c r="V234" s="1363">
        <v>2925466.98</v>
      </c>
      <c r="W234" s="1363">
        <v>2920769.99</v>
      </c>
      <c r="X234" s="1363">
        <v>1486279.16</v>
      </c>
      <c r="Y234" s="1363">
        <v>1439264.58</v>
      </c>
      <c r="Z234" s="1363">
        <v>1345570.17</v>
      </c>
      <c r="AA234" s="1363">
        <v>1932697.43</v>
      </c>
      <c r="AB234" s="1363">
        <v>1878507.59</v>
      </c>
      <c r="AC234" s="1363"/>
      <c r="AD234" s="1363"/>
      <c r="AE234" s="1363">
        <f t="shared" si="96"/>
        <v>2307807.1437500003</v>
      </c>
      <c r="AF234" s="1376"/>
      <c r="AG234" s="1377"/>
      <c r="AH234" s="1365"/>
      <c r="AI234" s="1365"/>
      <c r="AJ234" s="1365"/>
      <c r="AK234" s="1366"/>
      <c r="AL234" s="1365">
        <f t="shared" si="73"/>
        <v>0</v>
      </c>
      <c r="AM234" s="1367">
        <f t="shared" si="103"/>
        <v>2307807.1437500003</v>
      </c>
      <c r="AN234" s="1365"/>
      <c r="AO234" s="1368">
        <f t="shared" si="74"/>
        <v>2307807.1437500003</v>
      </c>
      <c r="AP234" s="1369"/>
      <c r="AQ234" s="1370">
        <f t="shared" si="97"/>
        <v>1878507.59</v>
      </c>
      <c r="AR234" s="1365"/>
      <c r="AS234" s="1365"/>
      <c r="AT234" s="1365"/>
      <c r="AU234" s="1365"/>
      <c r="AV234" s="1371">
        <f t="shared" si="75"/>
        <v>0</v>
      </c>
      <c r="AW234" s="1365">
        <f t="shared" si="105"/>
        <v>1878507.59</v>
      </c>
      <c r="AX234" s="1365"/>
      <c r="AY234" s="1367">
        <f t="shared" si="76"/>
        <v>1878507.59</v>
      </c>
      <c r="AZ234" s="1372"/>
      <c r="BA234" s="1373">
        <f t="shared" si="101"/>
        <v>0</v>
      </c>
      <c r="BC234" s="1361" t="str">
        <f t="shared" si="93"/>
        <v/>
      </c>
      <c r="BD234" s="1361" t="str">
        <f t="shared" si="93"/>
        <v/>
      </c>
      <c r="BE234" s="1361" t="str">
        <f t="shared" si="93"/>
        <v/>
      </c>
      <c r="BF234" s="1361" t="str">
        <f t="shared" si="90"/>
        <v/>
      </c>
      <c r="BG234" s="1361" t="str">
        <f t="shared" si="100"/>
        <v>W/C</v>
      </c>
      <c r="BH234" s="1361" t="str">
        <f t="shared" si="100"/>
        <v>NO</v>
      </c>
      <c r="BI234" s="1361" t="str">
        <f t="shared" si="102"/>
        <v>W/C</v>
      </c>
      <c r="BK234" s="1361" t="b">
        <f t="shared" si="98"/>
        <v>1</v>
      </c>
      <c r="BL234" s="1361" t="b">
        <f t="shared" si="98"/>
        <v>1</v>
      </c>
      <c r="BM234" s="1361" t="b">
        <f t="shared" si="98"/>
        <v>1</v>
      </c>
      <c r="BN234" s="1361" t="b">
        <f t="shared" si="98"/>
        <v>1</v>
      </c>
      <c r="BO234" s="1361" t="b">
        <f t="shared" si="98"/>
        <v>1</v>
      </c>
      <c r="BP234" s="1361" t="b">
        <f t="shared" si="98"/>
        <v>1</v>
      </c>
      <c r="BQ234" s="1361" t="b">
        <f t="shared" si="98"/>
        <v>1</v>
      </c>
      <c r="BS234" s="1375"/>
    </row>
    <row r="235" spans="1:71" s="1374" customFormat="1" ht="12" customHeight="1">
      <c r="A235" s="1412">
        <v>16410022</v>
      </c>
      <c r="B235" s="1413" t="str">
        <f t="shared" si="104"/>
        <v>16410022</v>
      </c>
      <c r="C235" s="1359" t="s">
        <v>1248</v>
      </c>
      <c r="D235" s="1360" t="str">
        <f t="shared" si="95"/>
        <v>W/C</v>
      </c>
      <c r="E235" s="1360"/>
      <c r="F235" s="1359"/>
      <c r="G235" s="1360"/>
      <c r="H235" s="1361" t="str">
        <f t="shared" si="91"/>
        <v/>
      </c>
      <c r="I235" s="1361" t="str">
        <f t="shared" si="91"/>
        <v/>
      </c>
      <c r="J235" s="1361" t="str">
        <f t="shared" si="91"/>
        <v/>
      </c>
      <c r="K235" s="1361" t="str">
        <f t="shared" si="91"/>
        <v/>
      </c>
      <c r="L235" s="1361" t="str">
        <f t="shared" si="86"/>
        <v>W/C</v>
      </c>
      <c r="M235" s="1361" t="str">
        <f t="shared" si="86"/>
        <v>NO</v>
      </c>
      <c r="N235" s="1361" t="str">
        <f t="shared" si="99"/>
        <v>W/C</v>
      </c>
      <c r="O235" s="1362"/>
      <c r="P235" s="1363">
        <v>13608423.27</v>
      </c>
      <c r="Q235" s="1363">
        <v>15896206.84</v>
      </c>
      <c r="R235" s="1363">
        <v>17544834.27</v>
      </c>
      <c r="S235" s="1363">
        <v>20218999.739999998</v>
      </c>
      <c r="T235" s="1363">
        <v>21592719.16</v>
      </c>
      <c r="U235" s="1363">
        <v>18726097.559999999</v>
      </c>
      <c r="V235" s="1363">
        <v>14412607.52</v>
      </c>
      <c r="W235" s="1363">
        <v>10844151.869999999</v>
      </c>
      <c r="X235" s="1363">
        <v>8796623.1999999993</v>
      </c>
      <c r="Y235" s="1363">
        <v>9517101.2100000009</v>
      </c>
      <c r="Z235" s="1363">
        <v>11337976.42</v>
      </c>
      <c r="AA235" s="1363">
        <v>15087137.07</v>
      </c>
      <c r="AB235" s="1363">
        <v>18191353.57</v>
      </c>
      <c r="AC235" s="1363"/>
      <c r="AD235" s="1363"/>
      <c r="AE235" s="1363">
        <f t="shared" si="96"/>
        <v>14989528.606666664</v>
      </c>
      <c r="AF235" s="1376"/>
      <c r="AG235" s="1377"/>
      <c r="AH235" s="1365"/>
      <c r="AI235" s="1365"/>
      <c r="AJ235" s="1365"/>
      <c r="AK235" s="1366"/>
      <c r="AL235" s="1365">
        <f t="shared" ref="AL235:AL306" si="106">SUM(AI235:AK235)</f>
        <v>0</v>
      </c>
      <c r="AM235" s="1367">
        <f t="shared" si="103"/>
        <v>14989528.606666664</v>
      </c>
      <c r="AN235" s="1365"/>
      <c r="AO235" s="1368">
        <f t="shared" ref="AO235:AO306" si="107">AM235+AN235</f>
        <v>14989528.606666664</v>
      </c>
      <c r="AP235" s="1369"/>
      <c r="AQ235" s="1370">
        <f t="shared" si="97"/>
        <v>18191353.57</v>
      </c>
      <c r="AR235" s="1365"/>
      <c r="AS235" s="1365"/>
      <c r="AT235" s="1365"/>
      <c r="AU235" s="1365"/>
      <c r="AV235" s="1371">
        <f t="shared" ref="AV235:AV306" si="108">SUM(AS235:AU235)</f>
        <v>0</v>
      </c>
      <c r="AW235" s="1365">
        <f t="shared" si="105"/>
        <v>18191353.57</v>
      </c>
      <c r="AX235" s="1365"/>
      <c r="AY235" s="1367">
        <f t="shared" ref="AY235:AY306" si="109">AW235+AX235</f>
        <v>18191353.57</v>
      </c>
      <c r="AZ235" s="1372"/>
      <c r="BA235" s="1373">
        <f t="shared" si="101"/>
        <v>0</v>
      </c>
      <c r="BC235" s="1361" t="str">
        <f t="shared" si="93"/>
        <v/>
      </c>
      <c r="BD235" s="1361" t="str">
        <f t="shared" si="93"/>
        <v/>
      </c>
      <c r="BE235" s="1361" t="str">
        <f t="shared" si="93"/>
        <v/>
      </c>
      <c r="BF235" s="1361" t="str">
        <f t="shared" si="90"/>
        <v/>
      </c>
      <c r="BG235" s="1361" t="str">
        <f t="shared" si="100"/>
        <v>W/C</v>
      </c>
      <c r="BH235" s="1361" t="str">
        <f t="shared" si="100"/>
        <v>NO</v>
      </c>
      <c r="BI235" s="1361" t="str">
        <f t="shared" si="102"/>
        <v>W/C</v>
      </c>
      <c r="BK235" s="1361" t="b">
        <f t="shared" si="98"/>
        <v>1</v>
      </c>
      <c r="BL235" s="1361" t="b">
        <f t="shared" si="98"/>
        <v>1</v>
      </c>
      <c r="BM235" s="1361" t="b">
        <f t="shared" si="98"/>
        <v>1</v>
      </c>
      <c r="BN235" s="1361" t="b">
        <f t="shared" si="98"/>
        <v>1</v>
      </c>
      <c r="BO235" s="1361" t="b">
        <f t="shared" si="98"/>
        <v>1</v>
      </c>
      <c r="BP235" s="1361" t="b">
        <f t="shared" si="98"/>
        <v>1</v>
      </c>
      <c r="BQ235" s="1361" t="b">
        <f t="shared" si="98"/>
        <v>1</v>
      </c>
      <c r="BS235" s="1375"/>
    </row>
    <row r="236" spans="1:71" s="1374" customFormat="1" ht="12" customHeight="1">
      <c r="A236" s="1412">
        <v>16420002</v>
      </c>
      <c r="B236" s="1413" t="str">
        <f t="shared" si="104"/>
        <v>16420002</v>
      </c>
      <c r="C236" s="1359" t="s">
        <v>1249</v>
      </c>
      <c r="D236" s="1360" t="str">
        <f t="shared" si="95"/>
        <v>W/C</v>
      </c>
      <c r="E236" s="1360"/>
      <c r="F236" s="1359"/>
      <c r="G236" s="1360"/>
      <c r="H236" s="1361" t="str">
        <f t="shared" ref="H236:K267" si="110">IF(VALUE(AH236),H$7,IF(ISBLANK(AH236),"",H$7))</f>
        <v/>
      </c>
      <c r="I236" s="1361" t="str">
        <f t="shared" si="110"/>
        <v/>
      </c>
      <c r="J236" s="1361" t="str">
        <f t="shared" si="110"/>
        <v/>
      </c>
      <c r="K236" s="1361" t="str">
        <f t="shared" si="110"/>
        <v/>
      </c>
      <c r="L236" s="1361" t="str">
        <f t="shared" si="86"/>
        <v>W/C</v>
      </c>
      <c r="M236" s="1361" t="str">
        <f t="shared" si="86"/>
        <v>NO</v>
      </c>
      <c r="N236" s="1361" t="str">
        <f t="shared" si="99"/>
        <v>W/C</v>
      </c>
      <c r="O236" s="1362"/>
      <c r="P236" s="1363">
        <v>0</v>
      </c>
      <c r="Q236" s="1363">
        <v>0</v>
      </c>
      <c r="R236" s="1363">
        <v>0</v>
      </c>
      <c r="S236" s="1363">
        <v>0</v>
      </c>
      <c r="T236" s="1363">
        <v>0</v>
      </c>
      <c r="U236" s="1363">
        <v>0</v>
      </c>
      <c r="V236" s="1363">
        <v>0</v>
      </c>
      <c r="W236" s="1363">
        <v>0</v>
      </c>
      <c r="X236" s="1363">
        <v>0</v>
      </c>
      <c r="Y236" s="1363">
        <v>0</v>
      </c>
      <c r="Z236" s="1363">
        <v>0</v>
      </c>
      <c r="AA236" s="1363">
        <v>0</v>
      </c>
      <c r="AB236" s="1363">
        <v>0</v>
      </c>
      <c r="AC236" s="1363"/>
      <c r="AD236" s="1363"/>
      <c r="AE236" s="1363">
        <f t="shared" si="96"/>
        <v>0</v>
      </c>
      <c r="AF236" s="1376"/>
      <c r="AG236" s="1377"/>
      <c r="AH236" s="1365"/>
      <c r="AI236" s="1365"/>
      <c r="AJ236" s="1365"/>
      <c r="AK236" s="1366"/>
      <c r="AL236" s="1365">
        <f t="shared" si="106"/>
        <v>0</v>
      </c>
      <c r="AM236" s="1367">
        <f t="shared" si="103"/>
        <v>0</v>
      </c>
      <c r="AN236" s="1365"/>
      <c r="AO236" s="1368">
        <f t="shared" si="107"/>
        <v>0</v>
      </c>
      <c r="AP236" s="1369"/>
      <c r="AQ236" s="1370">
        <f t="shared" si="97"/>
        <v>0</v>
      </c>
      <c r="AR236" s="1365"/>
      <c r="AS236" s="1365"/>
      <c r="AT236" s="1365"/>
      <c r="AU236" s="1365"/>
      <c r="AV236" s="1371">
        <f t="shared" si="108"/>
        <v>0</v>
      </c>
      <c r="AW236" s="1365">
        <f t="shared" si="105"/>
        <v>0</v>
      </c>
      <c r="AX236" s="1365"/>
      <c r="AY236" s="1367">
        <f t="shared" si="109"/>
        <v>0</v>
      </c>
      <c r="AZ236" s="1372"/>
      <c r="BA236" s="1373">
        <f t="shared" si="101"/>
        <v>0</v>
      </c>
      <c r="BC236" s="1361" t="str">
        <f t="shared" ref="BC236:BF267" si="111">IF(VALUE(AR236),BC$7,IF(ISBLANK(AR236),"",BC$7))</f>
        <v/>
      </c>
      <c r="BD236" s="1361" t="str">
        <f t="shared" si="111"/>
        <v/>
      </c>
      <c r="BE236" s="1361" t="str">
        <f t="shared" si="111"/>
        <v/>
      </c>
      <c r="BF236" s="1361" t="str">
        <f t="shared" si="90"/>
        <v/>
      </c>
      <c r="BG236" s="1361" t="str">
        <f t="shared" si="100"/>
        <v>W/C</v>
      </c>
      <c r="BH236" s="1361" t="str">
        <f t="shared" si="100"/>
        <v>NO</v>
      </c>
      <c r="BI236" s="1361" t="str">
        <f t="shared" si="102"/>
        <v>W/C</v>
      </c>
      <c r="BK236" s="1361" t="b">
        <f t="shared" si="98"/>
        <v>1</v>
      </c>
      <c r="BL236" s="1361" t="b">
        <f t="shared" si="98"/>
        <v>1</v>
      </c>
      <c r="BM236" s="1361" t="b">
        <f t="shared" si="98"/>
        <v>1</v>
      </c>
      <c r="BN236" s="1361" t="b">
        <f t="shared" si="98"/>
        <v>1</v>
      </c>
      <c r="BO236" s="1361" t="b">
        <f t="shared" si="98"/>
        <v>1</v>
      </c>
      <c r="BP236" s="1361" t="b">
        <f t="shared" si="98"/>
        <v>1</v>
      </c>
      <c r="BQ236" s="1361" t="b">
        <f t="shared" si="98"/>
        <v>1</v>
      </c>
      <c r="BS236" s="1375"/>
    </row>
    <row r="237" spans="1:71" s="1374" customFormat="1" ht="12" customHeight="1">
      <c r="A237" s="1412">
        <v>16420012</v>
      </c>
      <c r="B237" s="1413" t="str">
        <f t="shared" si="104"/>
        <v>16420012</v>
      </c>
      <c r="C237" s="1359" t="s">
        <v>1250</v>
      </c>
      <c r="D237" s="1360" t="str">
        <f t="shared" si="95"/>
        <v>W/C</v>
      </c>
      <c r="E237" s="1360"/>
      <c r="F237" s="1359"/>
      <c r="G237" s="1360"/>
      <c r="H237" s="1361" t="str">
        <f t="shared" si="110"/>
        <v/>
      </c>
      <c r="I237" s="1361" t="str">
        <f t="shared" si="110"/>
        <v/>
      </c>
      <c r="J237" s="1361" t="str">
        <f t="shared" si="110"/>
        <v/>
      </c>
      <c r="K237" s="1361" t="str">
        <f t="shared" si="110"/>
        <v/>
      </c>
      <c r="L237" s="1361" t="str">
        <f t="shared" si="86"/>
        <v>W/C</v>
      </c>
      <c r="M237" s="1361" t="str">
        <f t="shared" si="86"/>
        <v>NO</v>
      </c>
      <c r="N237" s="1361" t="str">
        <f t="shared" si="99"/>
        <v>W/C</v>
      </c>
      <c r="O237" s="1362"/>
      <c r="P237" s="1363">
        <v>60756.34</v>
      </c>
      <c r="Q237" s="1363">
        <v>52529.97</v>
      </c>
      <c r="R237" s="1363">
        <v>45355.75</v>
      </c>
      <c r="S237" s="1363">
        <v>37044.32</v>
      </c>
      <c r="T237" s="1363">
        <v>77459.87</v>
      </c>
      <c r="U237" s="1363">
        <v>76881.850000000006</v>
      </c>
      <c r="V237" s="1363">
        <v>76243.23</v>
      </c>
      <c r="W237" s="1363">
        <v>80107.98</v>
      </c>
      <c r="X237" s="1363">
        <v>65505.120000000003</v>
      </c>
      <c r="Y237" s="1363">
        <v>66533.25</v>
      </c>
      <c r="Z237" s="1363">
        <v>62523.78</v>
      </c>
      <c r="AA237" s="1363">
        <v>54550.559999999998</v>
      </c>
      <c r="AB237" s="1363">
        <v>49051.21</v>
      </c>
      <c r="AC237" s="1363"/>
      <c r="AD237" s="1363"/>
      <c r="AE237" s="1363">
        <f t="shared" si="96"/>
        <v>62469.954583333332</v>
      </c>
      <c r="AF237" s="1376"/>
      <c r="AG237" s="1377"/>
      <c r="AH237" s="1365"/>
      <c r="AI237" s="1365"/>
      <c r="AJ237" s="1365"/>
      <c r="AK237" s="1366"/>
      <c r="AL237" s="1365">
        <f t="shared" si="106"/>
        <v>0</v>
      </c>
      <c r="AM237" s="1367">
        <f t="shared" si="103"/>
        <v>62469.954583333332</v>
      </c>
      <c r="AN237" s="1365"/>
      <c r="AO237" s="1368">
        <f t="shared" si="107"/>
        <v>62469.954583333332</v>
      </c>
      <c r="AP237" s="1369"/>
      <c r="AQ237" s="1370">
        <f t="shared" si="97"/>
        <v>49051.21</v>
      </c>
      <c r="AR237" s="1365"/>
      <c r="AS237" s="1365"/>
      <c r="AT237" s="1365"/>
      <c r="AU237" s="1365"/>
      <c r="AV237" s="1371">
        <f t="shared" si="108"/>
        <v>0</v>
      </c>
      <c r="AW237" s="1365">
        <f t="shared" si="105"/>
        <v>49051.21</v>
      </c>
      <c r="AX237" s="1365"/>
      <c r="AY237" s="1367">
        <f t="shared" si="109"/>
        <v>49051.21</v>
      </c>
      <c r="AZ237" s="1372"/>
      <c r="BA237" s="1373">
        <f t="shared" si="101"/>
        <v>0</v>
      </c>
      <c r="BC237" s="1361" t="str">
        <f t="shared" si="111"/>
        <v/>
      </c>
      <c r="BD237" s="1361" t="str">
        <f t="shared" si="111"/>
        <v/>
      </c>
      <c r="BE237" s="1361" t="str">
        <f t="shared" si="111"/>
        <v/>
      </c>
      <c r="BF237" s="1361" t="str">
        <f t="shared" si="90"/>
        <v/>
      </c>
      <c r="BG237" s="1361" t="str">
        <f t="shared" si="100"/>
        <v>W/C</v>
      </c>
      <c r="BH237" s="1361" t="str">
        <f t="shared" si="100"/>
        <v>NO</v>
      </c>
      <c r="BI237" s="1361" t="str">
        <f t="shared" si="102"/>
        <v>W/C</v>
      </c>
      <c r="BK237" s="1361" t="b">
        <f t="shared" si="98"/>
        <v>1</v>
      </c>
      <c r="BL237" s="1361" t="b">
        <f t="shared" si="98"/>
        <v>1</v>
      </c>
      <c r="BM237" s="1361" t="b">
        <f t="shared" si="98"/>
        <v>1</v>
      </c>
      <c r="BN237" s="1361" t="b">
        <f t="shared" si="98"/>
        <v>1</v>
      </c>
      <c r="BO237" s="1361" t="b">
        <f t="shared" si="98"/>
        <v>1</v>
      </c>
      <c r="BP237" s="1361" t="b">
        <f t="shared" si="98"/>
        <v>1</v>
      </c>
      <c r="BQ237" s="1361" t="b">
        <f t="shared" si="98"/>
        <v>1</v>
      </c>
      <c r="BS237" s="1375"/>
    </row>
    <row r="238" spans="1:71" s="1374" customFormat="1" ht="12" customHeight="1">
      <c r="A238" s="1412">
        <v>16500013</v>
      </c>
      <c r="B238" s="1413" t="str">
        <f t="shared" si="104"/>
        <v>16500013</v>
      </c>
      <c r="C238" s="1359" t="s">
        <v>1251</v>
      </c>
      <c r="D238" s="1360" t="str">
        <f t="shared" si="95"/>
        <v>W/C</v>
      </c>
      <c r="E238" s="1360"/>
      <c r="F238" s="1359"/>
      <c r="G238" s="1360"/>
      <c r="H238" s="1361" t="str">
        <f t="shared" si="110"/>
        <v/>
      </c>
      <c r="I238" s="1361" t="str">
        <f t="shared" si="110"/>
        <v/>
      </c>
      <c r="J238" s="1361" t="str">
        <f t="shared" si="110"/>
        <v/>
      </c>
      <c r="K238" s="1361" t="str">
        <f t="shared" si="110"/>
        <v/>
      </c>
      <c r="L238" s="1361" t="str">
        <f t="shared" si="86"/>
        <v>W/C</v>
      </c>
      <c r="M238" s="1361" t="str">
        <f t="shared" si="86"/>
        <v>NO</v>
      </c>
      <c r="N238" s="1361" t="str">
        <f t="shared" si="99"/>
        <v>W/C</v>
      </c>
      <c r="O238" s="1362"/>
      <c r="P238" s="1363">
        <v>0</v>
      </c>
      <c r="Q238" s="1363">
        <v>0</v>
      </c>
      <c r="R238" s="1363">
        <v>0</v>
      </c>
      <c r="S238" s="1363">
        <v>0</v>
      </c>
      <c r="T238" s="1363">
        <v>0</v>
      </c>
      <c r="U238" s="1363">
        <v>0</v>
      </c>
      <c r="V238" s="1363">
        <v>0</v>
      </c>
      <c r="W238" s="1363">
        <v>0</v>
      </c>
      <c r="X238" s="1363">
        <v>0</v>
      </c>
      <c r="Y238" s="1363">
        <v>0</v>
      </c>
      <c r="Z238" s="1363">
        <v>0</v>
      </c>
      <c r="AA238" s="1363">
        <v>0</v>
      </c>
      <c r="AB238" s="1363">
        <v>0</v>
      </c>
      <c r="AC238" s="1363"/>
      <c r="AD238" s="1363"/>
      <c r="AE238" s="1363">
        <f>(P238+AB238+SUM(Q238:AA238)*2)/24</f>
        <v>0</v>
      </c>
      <c r="AF238" s="1376"/>
      <c r="AG238" s="1377"/>
      <c r="AH238" s="1365"/>
      <c r="AI238" s="1365"/>
      <c r="AJ238" s="1365"/>
      <c r="AK238" s="1366"/>
      <c r="AL238" s="1365">
        <f t="shared" si="106"/>
        <v>0</v>
      </c>
      <c r="AM238" s="1367">
        <f t="shared" si="103"/>
        <v>0</v>
      </c>
      <c r="AN238" s="1365"/>
      <c r="AO238" s="1368">
        <f t="shared" si="107"/>
        <v>0</v>
      </c>
      <c r="AP238" s="1369"/>
      <c r="AQ238" s="1370">
        <f t="shared" si="97"/>
        <v>0</v>
      </c>
      <c r="AR238" s="1365"/>
      <c r="AS238" s="1365"/>
      <c r="AT238" s="1365"/>
      <c r="AU238" s="1365"/>
      <c r="AV238" s="1371">
        <f t="shared" si="108"/>
        <v>0</v>
      </c>
      <c r="AW238" s="1365">
        <f t="shared" si="105"/>
        <v>0</v>
      </c>
      <c r="AX238" s="1365"/>
      <c r="AY238" s="1367">
        <f t="shared" si="109"/>
        <v>0</v>
      </c>
      <c r="AZ238" s="1372"/>
      <c r="BA238" s="1373">
        <f t="shared" si="101"/>
        <v>0</v>
      </c>
      <c r="BC238" s="1361" t="str">
        <f t="shared" si="111"/>
        <v/>
      </c>
      <c r="BD238" s="1361" t="str">
        <f t="shared" si="111"/>
        <v/>
      </c>
      <c r="BE238" s="1361" t="str">
        <f t="shared" si="111"/>
        <v/>
      </c>
      <c r="BF238" s="1361" t="str">
        <f t="shared" si="90"/>
        <v/>
      </c>
      <c r="BG238" s="1361" t="str">
        <f t="shared" si="100"/>
        <v>W/C</v>
      </c>
      <c r="BH238" s="1361" t="str">
        <f t="shared" si="100"/>
        <v>NO</v>
      </c>
      <c r="BI238" s="1361" t="str">
        <f t="shared" si="102"/>
        <v>W/C</v>
      </c>
      <c r="BK238" s="1361" t="b">
        <f t="shared" si="98"/>
        <v>1</v>
      </c>
      <c r="BL238" s="1361" t="b">
        <f t="shared" si="98"/>
        <v>1</v>
      </c>
      <c r="BM238" s="1361" t="b">
        <f t="shared" si="98"/>
        <v>1</v>
      </c>
      <c r="BN238" s="1361" t="b">
        <f t="shared" si="98"/>
        <v>1</v>
      </c>
      <c r="BO238" s="1361" t="b">
        <f t="shared" si="98"/>
        <v>1</v>
      </c>
      <c r="BP238" s="1361" t="b">
        <f t="shared" si="98"/>
        <v>1</v>
      </c>
      <c r="BQ238" s="1361" t="b">
        <f t="shared" si="98"/>
        <v>1</v>
      </c>
      <c r="BS238" s="1375"/>
    </row>
    <row r="239" spans="1:71" s="1374" customFormat="1" ht="12" customHeight="1">
      <c r="A239" s="1497">
        <v>16500022</v>
      </c>
      <c r="B239" s="1498" t="str">
        <f t="shared" si="104"/>
        <v>16500022</v>
      </c>
      <c r="C239" s="1416" t="s">
        <v>1252</v>
      </c>
      <c r="D239" s="1417" t="str">
        <f t="shared" si="95"/>
        <v>W/C</v>
      </c>
      <c r="E239" s="1417"/>
      <c r="F239" s="1434">
        <v>42964</v>
      </c>
      <c r="G239" s="1417"/>
      <c r="H239" s="1419" t="str">
        <f t="shared" si="110"/>
        <v/>
      </c>
      <c r="I239" s="1419" t="str">
        <f t="shared" si="110"/>
        <v/>
      </c>
      <c r="J239" s="1419" t="str">
        <f t="shared" si="110"/>
        <v/>
      </c>
      <c r="K239" s="1419" t="str">
        <f t="shared" si="110"/>
        <v/>
      </c>
      <c r="L239" s="1419" t="str">
        <f t="shared" si="86"/>
        <v>W/C</v>
      </c>
      <c r="M239" s="1419" t="str">
        <f t="shared" si="86"/>
        <v>NO</v>
      </c>
      <c r="N239" s="1419" t="str">
        <f t="shared" si="99"/>
        <v>W/C</v>
      </c>
      <c r="O239" s="1420"/>
      <c r="P239" s="1421">
        <v>0</v>
      </c>
      <c r="Q239" s="1421">
        <v>0</v>
      </c>
      <c r="R239" s="1421">
        <v>0</v>
      </c>
      <c r="S239" s="1421">
        <v>0</v>
      </c>
      <c r="T239" s="1421">
        <v>0</v>
      </c>
      <c r="U239" s="1421">
        <v>0</v>
      </c>
      <c r="V239" s="1421">
        <v>0</v>
      </c>
      <c r="W239" s="1421">
        <v>0</v>
      </c>
      <c r="X239" s="1421">
        <v>0</v>
      </c>
      <c r="Y239" s="1421">
        <v>0</v>
      </c>
      <c r="Z239" s="1421">
        <v>0</v>
      </c>
      <c r="AA239" s="1421">
        <v>0</v>
      </c>
      <c r="AB239" s="1421">
        <v>0</v>
      </c>
      <c r="AC239" s="1421"/>
      <c r="AD239" s="1421"/>
      <c r="AE239" s="1421">
        <f t="shared" si="96"/>
        <v>0</v>
      </c>
      <c r="AF239" s="1422"/>
      <c r="AG239" s="1423"/>
      <c r="AH239" s="1424"/>
      <c r="AI239" s="1424"/>
      <c r="AJ239" s="1424"/>
      <c r="AK239" s="1425"/>
      <c r="AL239" s="1424">
        <f t="shared" si="106"/>
        <v>0</v>
      </c>
      <c r="AM239" s="1426">
        <f t="shared" si="103"/>
        <v>0</v>
      </c>
      <c r="AN239" s="1424"/>
      <c r="AO239" s="1427">
        <f t="shared" si="107"/>
        <v>0</v>
      </c>
      <c r="AP239" s="1369"/>
      <c r="AQ239" s="1428">
        <f t="shared" si="97"/>
        <v>0</v>
      </c>
      <c r="AR239" s="1424"/>
      <c r="AS239" s="1424"/>
      <c r="AT239" s="1424"/>
      <c r="AU239" s="1424"/>
      <c r="AV239" s="1429">
        <f t="shared" si="108"/>
        <v>0</v>
      </c>
      <c r="AW239" s="1424">
        <f t="shared" si="105"/>
        <v>0</v>
      </c>
      <c r="AX239" s="1424"/>
      <c r="AY239" s="1426">
        <f t="shared" si="109"/>
        <v>0</v>
      </c>
      <c r="AZ239" s="1372"/>
      <c r="BA239" s="1373">
        <f t="shared" si="101"/>
        <v>0</v>
      </c>
      <c r="BC239" s="1419" t="str">
        <f t="shared" si="111"/>
        <v/>
      </c>
      <c r="BD239" s="1419" t="str">
        <f t="shared" si="111"/>
        <v/>
      </c>
      <c r="BE239" s="1419" t="str">
        <f t="shared" si="111"/>
        <v/>
      </c>
      <c r="BF239" s="1419" t="str">
        <f t="shared" si="90"/>
        <v/>
      </c>
      <c r="BG239" s="1419" t="str">
        <f t="shared" si="100"/>
        <v>W/C</v>
      </c>
      <c r="BH239" s="1419" t="str">
        <f t="shared" si="100"/>
        <v>NO</v>
      </c>
      <c r="BI239" s="1419" t="str">
        <f t="shared" si="102"/>
        <v>W/C</v>
      </c>
      <c r="BK239" s="1419" t="b">
        <f t="shared" si="98"/>
        <v>1</v>
      </c>
      <c r="BL239" s="1419" t="b">
        <f t="shared" si="98"/>
        <v>1</v>
      </c>
      <c r="BM239" s="1419" t="b">
        <f t="shared" si="98"/>
        <v>1</v>
      </c>
      <c r="BN239" s="1419" t="b">
        <f t="shared" si="98"/>
        <v>1</v>
      </c>
      <c r="BO239" s="1419" t="b">
        <f t="shared" si="98"/>
        <v>1</v>
      </c>
      <c r="BP239" s="1419" t="b">
        <f t="shared" si="98"/>
        <v>1</v>
      </c>
      <c r="BQ239" s="1419" t="b">
        <f t="shared" si="98"/>
        <v>1</v>
      </c>
      <c r="BS239" s="1375"/>
    </row>
    <row r="240" spans="1:71" s="1374" customFormat="1" ht="12" customHeight="1">
      <c r="A240" s="1412">
        <v>16500063</v>
      </c>
      <c r="B240" s="1413" t="str">
        <f t="shared" si="104"/>
        <v>16500063</v>
      </c>
      <c r="C240" s="1359" t="s">
        <v>1253</v>
      </c>
      <c r="D240" s="1360" t="str">
        <f t="shared" si="95"/>
        <v>W/C</v>
      </c>
      <c r="E240" s="1360"/>
      <c r="F240" s="1359"/>
      <c r="G240" s="1360"/>
      <c r="H240" s="1361" t="str">
        <f t="shared" si="110"/>
        <v/>
      </c>
      <c r="I240" s="1361" t="str">
        <f t="shared" si="110"/>
        <v/>
      </c>
      <c r="J240" s="1361" t="str">
        <f t="shared" si="110"/>
        <v/>
      </c>
      <c r="K240" s="1361" t="str">
        <f t="shared" si="110"/>
        <v/>
      </c>
      <c r="L240" s="1361" t="str">
        <f t="shared" si="86"/>
        <v>W/C</v>
      </c>
      <c r="M240" s="1361" t="str">
        <f t="shared" si="86"/>
        <v>NO</v>
      </c>
      <c r="N240" s="1361" t="str">
        <f t="shared" si="99"/>
        <v>W/C</v>
      </c>
      <c r="O240" s="1362"/>
      <c r="P240" s="1363">
        <v>0</v>
      </c>
      <c r="Q240" s="1363">
        <v>0</v>
      </c>
      <c r="R240" s="1363">
        <v>0</v>
      </c>
      <c r="S240" s="1363">
        <v>0</v>
      </c>
      <c r="T240" s="1363">
        <v>0</v>
      </c>
      <c r="U240" s="1363">
        <v>0</v>
      </c>
      <c r="V240" s="1363">
        <v>0</v>
      </c>
      <c r="W240" s="1363">
        <v>0</v>
      </c>
      <c r="X240" s="1363">
        <v>0</v>
      </c>
      <c r="Y240" s="1363">
        <v>0</v>
      </c>
      <c r="Z240" s="1363">
        <v>0</v>
      </c>
      <c r="AA240" s="1363">
        <v>0</v>
      </c>
      <c r="AB240" s="1363">
        <v>0</v>
      </c>
      <c r="AC240" s="1363"/>
      <c r="AD240" s="1363"/>
      <c r="AE240" s="1363">
        <f t="shared" si="96"/>
        <v>0</v>
      </c>
      <c r="AF240" s="1376"/>
      <c r="AG240" s="1377"/>
      <c r="AH240" s="1365"/>
      <c r="AI240" s="1365"/>
      <c r="AJ240" s="1365"/>
      <c r="AK240" s="1366"/>
      <c r="AL240" s="1365">
        <f t="shared" si="106"/>
        <v>0</v>
      </c>
      <c r="AM240" s="1367">
        <f t="shared" si="103"/>
        <v>0</v>
      </c>
      <c r="AN240" s="1365"/>
      <c r="AO240" s="1368">
        <f t="shared" si="107"/>
        <v>0</v>
      </c>
      <c r="AP240" s="1369"/>
      <c r="AQ240" s="1370">
        <f t="shared" si="97"/>
        <v>0</v>
      </c>
      <c r="AR240" s="1365"/>
      <c r="AS240" s="1365"/>
      <c r="AT240" s="1365"/>
      <c r="AU240" s="1365"/>
      <c r="AV240" s="1371">
        <f t="shared" si="108"/>
        <v>0</v>
      </c>
      <c r="AW240" s="1365">
        <f t="shared" si="105"/>
        <v>0</v>
      </c>
      <c r="AX240" s="1365"/>
      <c r="AY240" s="1367">
        <f t="shared" si="109"/>
        <v>0</v>
      </c>
      <c r="AZ240" s="1372"/>
      <c r="BA240" s="1373">
        <f t="shared" si="101"/>
        <v>0</v>
      </c>
      <c r="BC240" s="1361" t="str">
        <f t="shared" si="111"/>
        <v/>
      </c>
      <c r="BD240" s="1361" t="str">
        <f t="shared" si="111"/>
        <v/>
      </c>
      <c r="BE240" s="1361" t="str">
        <f t="shared" si="111"/>
        <v/>
      </c>
      <c r="BF240" s="1361" t="str">
        <f t="shared" si="90"/>
        <v/>
      </c>
      <c r="BG240" s="1361" t="str">
        <f t="shared" si="100"/>
        <v>W/C</v>
      </c>
      <c r="BH240" s="1361" t="str">
        <f t="shared" si="100"/>
        <v>NO</v>
      </c>
      <c r="BI240" s="1361" t="str">
        <f t="shared" si="102"/>
        <v>W/C</v>
      </c>
      <c r="BK240" s="1361" t="b">
        <f t="shared" si="98"/>
        <v>1</v>
      </c>
      <c r="BL240" s="1361" t="b">
        <f t="shared" si="98"/>
        <v>1</v>
      </c>
      <c r="BM240" s="1361" t="b">
        <f t="shared" si="98"/>
        <v>1</v>
      </c>
      <c r="BN240" s="1361" t="b">
        <f t="shared" si="98"/>
        <v>1</v>
      </c>
      <c r="BO240" s="1361" t="b">
        <f t="shared" si="98"/>
        <v>1</v>
      </c>
      <c r="BP240" s="1361" t="b">
        <f t="shared" si="98"/>
        <v>1</v>
      </c>
      <c r="BQ240" s="1361" t="b">
        <f t="shared" si="98"/>
        <v>1</v>
      </c>
      <c r="BS240" s="1474"/>
    </row>
    <row r="241" spans="1:71" s="1374" customFormat="1" ht="12" customHeight="1">
      <c r="A241" s="1412">
        <v>16500071</v>
      </c>
      <c r="B241" s="1413" t="str">
        <f t="shared" si="104"/>
        <v>16500071</v>
      </c>
      <c r="C241" s="1359" t="s">
        <v>1254</v>
      </c>
      <c r="D241" s="1360" t="str">
        <f t="shared" si="95"/>
        <v>W/C</v>
      </c>
      <c r="E241" s="1360"/>
      <c r="F241" s="1359"/>
      <c r="G241" s="1360"/>
      <c r="H241" s="1361" t="str">
        <f t="shared" si="110"/>
        <v/>
      </c>
      <c r="I241" s="1361" t="str">
        <f t="shared" si="110"/>
        <v/>
      </c>
      <c r="J241" s="1361" t="str">
        <f t="shared" si="110"/>
        <v/>
      </c>
      <c r="K241" s="1361" t="str">
        <f t="shared" si="110"/>
        <v/>
      </c>
      <c r="L241" s="1361" t="str">
        <f t="shared" si="86"/>
        <v>W/C</v>
      </c>
      <c r="M241" s="1361" t="str">
        <f t="shared" si="86"/>
        <v>NO</v>
      </c>
      <c r="N241" s="1361" t="str">
        <f t="shared" si="99"/>
        <v>W/C</v>
      </c>
      <c r="O241" s="1362"/>
      <c r="P241" s="1363">
        <v>0</v>
      </c>
      <c r="Q241" s="1363">
        <v>0</v>
      </c>
      <c r="R241" s="1363">
        <v>0</v>
      </c>
      <c r="S241" s="1363">
        <v>0</v>
      </c>
      <c r="T241" s="1363">
        <v>0</v>
      </c>
      <c r="U241" s="1363">
        <v>0</v>
      </c>
      <c r="V241" s="1363">
        <v>0</v>
      </c>
      <c r="W241" s="1363">
        <v>0</v>
      </c>
      <c r="X241" s="1363">
        <v>0</v>
      </c>
      <c r="Y241" s="1363">
        <v>0</v>
      </c>
      <c r="Z241" s="1363">
        <v>0</v>
      </c>
      <c r="AA241" s="1363">
        <v>0</v>
      </c>
      <c r="AB241" s="1363">
        <v>0</v>
      </c>
      <c r="AC241" s="1363"/>
      <c r="AD241" s="1363"/>
      <c r="AE241" s="1363">
        <f t="shared" si="96"/>
        <v>0</v>
      </c>
      <c r="AF241" s="1376"/>
      <c r="AG241" s="1377"/>
      <c r="AH241" s="1365"/>
      <c r="AI241" s="1365"/>
      <c r="AJ241" s="1365"/>
      <c r="AK241" s="1366"/>
      <c r="AL241" s="1365">
        <f t="shared" si="106"/>
        <v>0</v>
      </c>
      <c r="AM241" s="1367">
        <f t="shared" si="103"/>
        <v>0</v>
      </c>
      <c r="AN241" s="1365"/>
      <c r="AO241" s="1368">
        <f t="shared" si="107"/>
        <v>0</v>
      </c>
      <c r="AP241" s="1369"/>
      <c r="AQ241" s="1370">
        <f t="shared" si="97"/>
        <v>0</v>
      </c>
      <c r="AR241" s="1365"/>
      <c r="AS241" s="1365"/>
      <c r="AT241" s="1365"/>
      <c r="AU241" s="1365"/>
      <c r="AV241" s="1371">
        <f t="shared" si="108"/>
        <v>0</v>
      </c>
      <c r="AW241" s="1365">
        <f t="shared" si="105"/>
        <v>0</v>
      </c>
      <c r="AX241" s="1365"/>
      <c r="AY241" s="1367">
        <f t="shared" si="109"/>
        <v>0</v>
      </c>
      <c r="AZ241" s="1372"/>
      <c r="BA241" s="1373">
        <f t="shared" si="101"/>
        <v>0</v>
      </c>
      <c r="BC241" s="1361" t="str">
        <f t="shared" si="111"/>
        <v/>
      </c>
      <c r="BD241" s="1361" t="str">
        <f t="shared" si="111"/>
        <v/>
      </c>
      <c r="BE241" s="1361" t="str">
        <f t="shared" si="111"/>
        <v/>
      </c>
      <c r="BF241" s="1361" t="str">
        <f t="shared" si="90"/>
        <v/>
      </c>
      <c r="BG241" s="1361" t="str">
        <f t="shared" si="100"/>
        <v>W/C</v>
      </c>
      <c r="BH241" s="1361" t="str">
        <f t="shared" si="100"/>
        <v>NO</v>
      </c>
      <c r="BI241" s="1361" t="str">
        <f t="shared" si="102"/>
        <v>W/C</v>
      </c>
      <c r="BK241" s="1361" t="b">
        <f t="shared" si="98"/>
        <v>1</v>
      </c>
      <c r="BL241" s="1361" t="b">
        <f t="shared" si="98"/>
        <v>1</v>
      </c>
      <c r="BM241" s="1361" t="b">
        <f t="shared" si="98"/>
        <v>1</v>
      </c>
      <c r="BN241" s="1361" t="b">
        <f t="shared" si="98"/>
        <v>1</v>
      </c>
      <c r="BO241" s="1361" t="b">
        <f t="shared" si="98"/>
        <v>1</v>
      </c>
      <c r="BP241" s="1361" t="b">
        <f t="shared" si="98"/>
        <v>1</v>
      </c>
      <c r="BQ241" s="1361" t="b">
        <f t="shared" si="98"/>
        <v>1</v>
      </c>
      <c r="BS241" s="1375"/>
    </row>
    <row r="242" spans="1:71" s="1374" customFormat="1" ht="12" customHeight="1">
      <c r="A242" s="1414">
        <v>16500081</v>
      </c>
      <c r="B242" s="1415" t="str">
        <f t="shared" si="104"/>
        <v>16500081</v>
      </c>
      <c r="C242" s="1416" t="s">
        <v>1255</v>
      </c>
      <c r="D242" s="1417" t="str">
        <f t="shared" si="95"/>
        <v>W/C</v>
      </c>
      <c r="E242" s="1417"/>
      <c r="F242" s="1434">
        <v>43040</v>
      </c>
      <c r="G242" s="1417"/>
      <c r="H242" s="1419" t="str">
        <f t="shared" si="110"/>
        <v/>
      </c>
      <c r="I242" s="1419" t="str">
        <f t="shared" si="110"/>
        <v/>
      </c>
      <c r="J242" s="1419" t="str">
        <f t="shared" si="110"/>
        <v/>
      </c>
      <c r="K242" s="1419" t="str">
        <f t="shared" si="110"/>
        <v/>
      </c>
      <c r="L242" s="1419" t="str">
        <f t="shared" si="86"/>
        <v>W/C</v>
      </c>
      <c r="M242" s="1419" t="str">
        <f t="shared" si="86"/>
        <v>NO</v>
      </c>
      <c r="N242" s="1419" t="str">
        <f t="shared" si="99"/>
        <v>W/C</v>
      </c>
      <c r="O242" s="1420"/>
      <c r="P242" s="1421">
        <v>0</v>
      </c>
      <c r="Q242" s="1421">
        <v>0</v>
      </c>
      <c r="R242" s="1421">
        <v>0</v>
      </c>
      <c r="S242" s="1421">
        <v>0</v>
      </c>
      <c r="T242" s="1421">
        <v>0</v>
      </c>
      <c r="U242" s="1421">
        <v>0</v>
      </c>
      <c r="V242" s="1421">
        <v>0</v>
      </c>
      <c r="W242" s="1421">
        <v>0</v>
      </c>
      <c r="X242" s="1421">
        <v>0</v>
      </c>
      <c r="Y242" s="1421">
        <v>0</v>
      </c>
      <c r="Z242" s="1421">
        <v>0</v>
      </c>
      <c r="AA242" s="1421">
        <v>0</v>
      </c>
      <c r="AB242" s="1421">
        <v>0</v>
      </c>
      <c r="AC242" s="1421"/>
      <c r="AD242" s="1421"/>
      <c r="AE242" s="1421">
        <f t="shared" si="96"/>
        <v>0</v>
      </c>
      <c r="AF242" s="1422"/>
      <c r="AG242" s="1423"/>
      <c r="AH242" s="1424"/>
      <c r="AI242" s="1424"/>
      <c r="AJ242" s="1424"/>
      <c r="AK242" s="1425"/>
      <c r="AL242" s="1424">
        <f t="shared" si="106"/>
        <v>0</v>
      </c>
      <c r="AM242" s="1426">
        <f t="shared" si="103"/>
        <v>0</v>
      </c>
      <c r="AN242" s="1424"/>
      <c r="AO242" s="1427">
        <f t="shared" si="107"/>
        <v>0</v>
      </c>
      <c r="AP242" s="1369"/>
      <c r="AQ242" s="1428">
        <f t="shared" si="97"/>
        <v>0</v>
      </c>
      <c r="AR242" s="1424"/>
      <c r="AS242" s="1424"/>
      <c r="AT242" s="1424"/>
      <c r="AU242" s="1424"/>
      <c r="AV242" s="1429">
        <f t="shared" si="108"/>
        <v>0</v>
      </c>
      <c r="AW242" s="1424">
        <f t="shared" si="105"/>
        <v>0</v>
      </c>
      <c r="AX242" s="1424"/>
      <c r="AY242" s="1426">
        <f t="shared" si="109"/>
        <v>0</v>
      </c>
      <c r="AZ242" s="1372"/>
      <c r="BA242" s="1373">
        <f t="shared" si="101"/>
        <v>0</v>
      </c>
      <c r="BC242" s="1419" t="str">
        <f t="shared" si="111"/>
        <v/>
      </c>
      <c r="BD242" s="1419" t="str">
        <f t="shared" si="111"/>
        <v/>
      </c>
      <c r="BE242" s="1419" t="str">
        <f t="shared" si="111"/>
        <v/>
      </c>
      <c r="BF242" s="1419" t="str">
        <f t="shared" si="90"/>
        <v/>
      </c>
      <c r="BG242" s="1419" t="str">
        <f t="shared" si="100"/>
        <v>W/C</v>
      </c>
      <c r="BH242" s="1419" t="str">
        <f t="shared" si="100"/>
        <v>NO</v>
      </c>
      <c r="BI242" s="1419" t="str">
        <f t="shared" si="102"/>
        <v>W/C</v>
      </c>
      <c r="BK242" s="1419" t="b">
        <f t="shared" si="98"/>
        <v>1</v>
      </c>
      <c r="BL242" s="1419" t="b">
        <f t="shared" si="98"/>
        <v>1</v>
      </c>
      <c r="BM242" s="1419" t="b">
        <f t="shared" si="98"/>
        <v>1</v>
      </c>
      <c r="BN242" s="1419" t="b">
        <f t="shared" si="98"/>
        <v>1</v>
      </c>
      <c r="BO242" s="1419" t="b">
        <f t="shared" si="98"/>
        <v>1</v>
      </c>
      <c r="BP242" s="1419" t="b">
        <f t="shared" si="98"/>
        <v>1</v>
      </c>
      <c r="BQ242" s="1419" t="b">
        <f t="shared" si="98"/>
        <v>1</v>
      </c>
      <c r="BS242" s="1375"/>
    </row>
    <row r="243" spans="1:71" s="1374" customFormat="1" ht="12" customHeight="1">
      <c r="A243" s="1412">
        <v>16500083</v>
      </c>
      <c r="B243" s="1413" t="str">
        <f t="shared" si="104"/>
        <v>16500083</v>
      </c>
      <c r="C243" s="1359" t="s">
        <v>1256</v>
      </c>
      <c r="D243" s="1360" t="str">
        <f t="shared" si="95"/>
        <v>W/C</v>
      </c>
      <c r="E243" s="1360"/>
      <c r="F243" s="1359"/>
      <c r="G243" s="1360"/>
      <c r="H243" s="1361" t="str">
        <f t="shared" si="110"/>
        <v/>
      </c>
      <c r="I243" s="1361" t="str">
        <f t="shared" si="110"/>
        <v/>
      </c>
      <c r="J243" s="1361" t="str">
        <f t="shared" si="110"/>
        <v/>
      </c>
      <c r="K243" s="1361" t="str">
        <f t="shared" si="110"/>
        <v/>
      </c>
      <c r="L243" s="1361" t="str">
        <f t="shared" si="86"/>
        <v>W/C</v>
      </c>
      <c r="M243" s="1361" t="str">
        <f t="shared" si="86"/>
        <v>NO</v>
      </c>
      <c r="N243" s="1361" t="str">
        <f t="shared" si="99"/>
        <v>W/C</v>
      </c>
      <c r="O243" s="1362"/>
      <c r="P243" s="1363">
        <v>0</v>
      </c>
      <c r="Q243" s="1363">
        <v>0</v>
      </c>
      <c r="R243" s="1363">
        <v>0</v>
      </c>
      <c r="S243" s="1363">
        <v>0</v>
      </c>
      <c r="T243" s="1363">
        <v>0</v>
      </c>
      <c r="U243" s="1363">
        <v>0</v>
      </c>
      <c r="V243" s="1363">
        <v>0</v>
      </c>
      <c r="W243" s="1363">
        <v>0</v>
      </c>
      <c r="X243" s="1363">
        <v>0</v>
      </c>
      <c r="Y243" s="1363">
        <v>0</v>
      </c>
      <c r="Z243" s="1363">
        <v>0</v>
      </c>
      <c r="AA243" s="1363">
        <v>0</v>
      </c>
      <c r="AB243" s="1363">
        <v>0</v>
      </c>
      <c r="AC243" s="1363"/>
      <c r="AD243" s="1363"/>
      <c r="AE243" s="1363">
        <f t="shared" si="96"/>
        <v>0</v>
      </c>
      <c r="AF243" s="1376"/>
      <c r="AG243" s="1377"/>
      <c r="AH243" s="1365"/>
      <c r="AI243" s="1365"/>
      <c r="AJ243" s="1365"/>
      <c r="AK243" s="1366"/>
      <c r="AL243" s="1365">
        <f t="shared" si="106"/>
        <v>0</v>
      </c>
      <c r="AM243" s="1367">
        <f t="shared" si="103"/>
        <v>0</v>
      </c>
      <c r="AN243" s="1365"/>
      <c r="AO243" s="1368">
        <f t="shared" si="107"/>
        <v>0</v>
      </c>
      <c r="AP243" s="1369"/>
      <c r="AQ243" s="1370">
        <f t="shared" si="97"/>
        <v>0</v>
      </c>
      <c r="AR243" s="1365"/>
      <c r="AS243" s="1365"/>
      <c r="AT243" s="1365"/>
      <c r="AU243" s="1365"/>
      <c r="AV243" s="1371">
        <f t="shared" si="108"/>
        <v>0</v>
      </c>
      <c r="AW243" s="1365">
        <f t="shared" si="105"/>
        <v>0</v>
      </c>
      <c r="AX243" s="1365"/>
      <c r="AY243" s="1367">
        <f t="shared" si="109"/>
        <v>0</v>
      </c>
      <c r="AZ243" s="1372"/>
      <c r="BA243" s="1373">
        <f t="shared" si="101"/>
        <v>0</v>
      </c>
      <c r="BC243" s="1361" t="str">
        <f t="shared" si="111"/>
        <v/>
      </c>
      <c r="BD243" s="1361" t="str">
        <f t="shared" si="111"/>
        <v/>
      </c>
      <c r="BE243" s="1361" t="str">
        <f t="shared" si="111"/>
        <v/>
      </c>
      <c r="BF243" s="1361" t="str">
        <f t="shared" si="90"/>
        <v/>
      </c>
      <c r="BG243" s="1361" t="str">
        <f t="shared" si="100"/>
        <v>W/C</v>
      </c>
      <c r="BH243" s="1361" t="str">
        <f t="shared" si="100"/>
        <v>NO</v>
      </c>
      <c r="BI243" s="1361" t="str">
        <f t="shared" si="102"/>
        <v>W/C</v>
      </c>
      <c r="BK243" s="1361" t="b">
        <f t="shared" si="98"/>
        <v>1</v>
      </c>
      <c r="BL243" s="1361" t="b">
        <f t="shared" si="98"/>
        <v>1</v>
      </c>
      <c r="BM243" s="1361" t="b">
        <f t="shared" si="98"/>
        <v>1</v>
      </c>
      <c r="BN243" s="1361" t="b">
        <f t="shared" si="98"/>
        <v>1</v>
      </c>
      <c r="BO243" s="1361" t="b">
        <f t="shared" si="98"/>
        <v>1</v>
      </c>
      <c r="BP243" s="1361" t="b">
        <f t="shared" si="98"/>
        <v>1</v>
      </c>
      <c r="BQ243" s="1361" t="b">
        <f t="shared" si="98"/>
        <v>1</v>
      </c>
      <c r="BS243" s="1375"/>
    </row>
    <row r="244" spans="1:71" s="1374" customFormat="1" ht="12" customHeight="1">
      <c r="A244" s="1414">
        <v>16500091</v>
      </c>
      <c r="B244" s="1415" t="str">
        <f t="shared" si="104"/>
        <v>16500091</v>
      </c>
      <c r="C244" s="1416" t="s">
        <v>1257</v>
      </c>
      <c r="D244" s="1417" t="str">
        <f t="shared" si="95"/>
        <v>W/C</v>
      </c>
      <c r="E244" s="1417"/>
      <c r="F244" s="1434">
        <v>43040</v>
      </c>
      <c r="G244" s="1417"/>
      <c r="H244" s="1419" t="str">
        <f t="shared" si="110"/>
        <v/>
      </c>
      <c r="I244" s="1419" t="str">
        <f t="shared" si="110"/>
        <v/>
      </c>
      <c r="J244" s="1419" t="str">
        <f t="shared" si="110"/>
        <v/>
      </c>
      <c r="K244" s="1419" t="str">
        <f t="shared" si="110"/>
        <v/>
      </c>
      <c r="L244" s="1419" t="str">
        <f t="shared" si="86"/>
        <v>W/C</v>
      </c>
      <c r="M244" s="1419" t="str">
        <f t="shared" si="86"/>
        <v>NO</v>
      </c>
      <c r="N244" s="1419" t="str">
        <f t="shared" si="99"/>
        <v>W/C</v>
      </c>
      <c r="O244" s="1420"/>
      <c r="P244" s="1421">
        <v>0</v>
      </c>
      <c r="Q244" s="1421">
        <v>0</v>
      </c>
      <c r="R244" s="1421">
        <v>0</v>
      </c>
      <c r="S244" s="1421">
        <v>0</v>
      </c>
      <c r="T244" s="1421">
        <v>0</v>
      </c>
      <c r="U244" s="1421">
        <v>0</v>
      </c>
      <c r="V244" s="1421">
        <v>0</v>
      </c>
      <c r="W244" s="1421">
        <v>0</v>
      </c>
      <c r="X244" s="1421">
        <v>0</v>
      </c>
      <c r="Y244" s="1421">
        <v>0</v>
      </c>
      <c r="Z244" s="1421">
        <v>0</v>
      </c>
      <c r="AA244" s="1421">
        <v>0</v>
      </c>
      <c r="AB244" s="1421">
        <v>0</v>
      </c>
      <c r="AC244" s="1421"/>
      <c r="AD244" s="1421"/>
      <c r="AE244" s="1421">
        <f t="shared" si="96"/>
        <v>0</v>
      </c>
      <c r="AF244" s="1422"/>
      <c r="AG244" s="1423"/>
      <c r="AH244" s="1424"/>
      <c r="AI244" s="1424"/>
      <c r="AJ244" s="1424"/>
      <c r="AK244" s="1425"/>
      <c r="AL244" s="1424">
        <f t="shared" si="106"/>
        <v>0</v>
      </c>
      <c r="AM244" s="1426">
        <f t="shared" si="103"/>
        <v>0</v>
      </c>
      <c r="AN244" s="1424"/>
      <c r="AO244" s="1427">
        <f t="shared" si="107"/>
        <v>0</v>
      </c>
      <c r="AP244" s="1369"/>
      <c r="AQ244" s="1428">
        <f t="shared" si="97"/>
        <v>0</v>
      </c>
      <c r="AR244" s="1424"/>
      <c r="AS244" s="1424"/>
      <c r="AT244" s="1424"/>
      <c r="AU244" s="1424"/>
      <c r="AV244" s="1429">
        <f t="shared" si="108"/>
        <v>0</v>
      </c>
      <c r="AW244" s="1424">
        <f t="shared" si="105"/>
        <v>0</v>
      </c>
      <c r="AX244" s="1424"/>
      <c r="AY244" s="1426">
        <f t="shared" si="109"/>
        <v>0</v>
      </c>
      <c r="AZ244" s="1372"/>
      <c r="BA244" s="1373">
        <f t="shared" si="101"/>
        <v>0</v>
      </c>
      <c r="BC244" s="1419" t="str">
        <f t="shared" si="111"/>
        <v/>
      </c>
      <c r="BD244" s="1419" t="str">
        <f t="shared" si="111"/>
        <v/>
      </c>
      <c r="BE244" s="1419" t="str">
        <f t="shared" si="111"/>
        <v/>
      </c>
      <c r="BF244" s="1419" t="str">
        <f t="shared" si="90"/>
        <v/>
      </c>
      <c r="BG244" s="1419" t="str">
        <f t="shared" si="100"/>
        <v>W/C</v>
      </c>
      <c r="BH244" s="1419" t="str">
        <f t="shared" si="100"/>
        <v>NO</v>
      </c>
      <c r="BI244" s="1419" t="str">
        <f t="shared" si="102"/>
        <v>W/C</v>
      </c>
      <c r="BK244" s="1419" t="b">
        <f t="shared" si="98"/>
        <v>1</v>
      </c>
      <c r="BL244" s="1419" t="b">
        <f t="shared" si="98"/>
        <v>1</v>
      </c>
      <c r="BM244" s="1419" t="b">
        <f t="shared" si="98"/>
        <v>1</v>
      </c>
      <c r="BN244" s="1419" t="b">
        <f t="shared" si="98"/>
        <v>1</v>
      </c>
      <c r="BO244" s="1419" t="b">
        <f t="shared" si="98"/>
        <v>1</v>
      </c>
      <c r="BP244" s="1419" t="b">
        <f t="shared" si="98"/>
        <v>1</v>
      </c>
      <c r="BQ244" s="1419" t="b">
        <f t="shared" si="98"/>
        <v>1</v>
      </c>
      <c r="BS244" s="1375"/>
    </row>
    <row r="245" spans="1:71" s="1374" customFormat="1" ht="12" customHeight="1">
      <c r="A245" s="1414">
        <v>16500101</v>
      </c>
      <c r="B245" s="1415" t="str">
        <f t="shared" si="104"/>
        <v>16500101</v>
      </c>
      <c r="C245" s="1416" t="s">
        <v>1258</v>
      </c>
      <c r="D245" s="1417" t="str">
        <f t="shared" si="95"/>
        <v>W/C</v>
      </c>
      <c r="E245" s="1417"/>
      <c r="F245" s="1434">
        <v>43040</v>
      </c>
      <c r="G245" s="1417"/>
      <c r="H245" s="1419" t="str">
        <f t="shared" si="110"/>
        <v/>
      </c>
      <c r="I245" s="1419" t="str">
        <f t="shared" si="110"/>
        <v/>
      </c>
      <c r="J245" s="1419" t="str">
        <f t="shared" si="110"/>
        <v/>
      </c>
      <c r="K245" s="1419" t="str">
        <f t="shared" si="110"/>
        <v/>
      </c>
      <c r="L245" s="1419" t="str">
        <f t="shared" si="86"/>
        <v>W/C</v>
      </c>
      <c r="M245" s="1419" t="str">
        <f t="shared" si="86"/>
        <v>NO</v>
      </c>
      <c r="N245" s="1419" t="str">
        <f t="shared" si="99"/>
        <v>W/C</v>
      </c>
      <c r="O245" s="1420"/>
      <c r="P245" s="1421">
        <v>0</v>
      </c>
      <c r="Q245" s="1421">
        <v>0</v>
      </c>
      <c r="R245" s="1421">
        <v>0</v>
      </c>
      <c r="S245" s="1421">
        <v>0</v>
      </c>
      <c r="T245" s="1421">
        <v>0</v>
      </c>
      <c r="U245" s="1421">
        <v>0</v>
      </c>
      <c r="V245" s="1421">
        <v>0</v>
      </c>
      <c r="W245" s="1421">
        <v>0</v>
      </c>
      <c r="X245" s="1421">
        <v>0</v>
      </c>
      <c r="Y245" s="1421">
        <v>0</v>
      </c>
      <c r="Z245" s="1421">
        <v>0</v>
      </c>
      <c r="AA245" s="1421">
        <v>0</v>
      </c>
      <c r="AB245" s="1421">
        <v>0</v>
      </c>
      <c r="AC245" s="1421"/>
      <c r="AD245" s="1421"/>
      <c r="AE245" s="1421">
        <f t="shared" si="96"/>
        <v>0</v>
      </c>
      <c r="AF245" s="1422"/>
      <c r="AG245" s="1423"/>
      <c r="AH245" s="1424"/>
      <c r="AI245" s="1424"/>
      <c r="AJ245" s="1424"/>
      <c r="AK245" s="1425"/>
      <c r="AL245" s="1424">
        <f t="shared" si="106"/>
        <v>0</v>
      </c>
      <c r="AM245" s="1426">
        <f t="shared" si="103"/>
        <v>0</v>
      </c>
      <c r="AN245" s="1424"/>
      <c r="AO245" s="1427">
        <f t="shared" si="107"/>
        <v>0</v>
      </c>
      <c r="AP245" s="1369"/>
      <c r="AQ245" s="1428">
        <f t="shared" si="97"/>
        <v>0</v>
      </c>
      <c r="AR245" s="1424"/>
      <c r="AS245" s="1424"/>
      <c r="AT245" s="1424"/>
      <c r="AU245" s="1424"/>
      <c r="AV245" s="1429">
        <f t="shared" si="108"/>
        <v>0</v>
      </c>
      <c r="AW245" s="1424">
        <f t="shared" si="105"/>
        <v>0</v>
      </c>
      <c r="AX245" s="1424"/>
      <c r="AY245" s="1426">
        <f t="shared" si="109"/>
        <v>0</v>
      </c>
      <c r="AZ245" s="1372"/>
      <c r="BA245" s="1373">
        <f t="shared" si="101"/>
        <v>0</v>
      </c>
      <c r="BC245" s="1419" t="str">
        <f t="shared" si="111"/>
        <v/>
      </c>
      <c r="BD245" s="1419" t="str">
        <f t="shared" si="111"/>
        <v/>
      </c>
      <c r="BE245" s="1419" t="str">
        <f t="shared" si="111"/>
        <v/>
      </c>
      <c r="BF245" s="1419" t="str">
        <f t="shared" si="90"/>
        <v/>
      </c>
      <c r="BG245" s="1419" t="str">
        <f t="shared" si="100"/>
        <v>W/C</v>
      </c>
      <c r="BH245" s="1419" t="str">
        <f t="shared" si="100"/>
        <v>NO</v>
      </c>
      <c r="BI245" s="1419" t="str">
        <f t="shared" si="102"/>
        <v>W/C</v>
      </c>
      <c r="BK245" s="1419" t="b">
        <f t="shared" si="98"/>
        <v>1</v>
      </c>
      <c r="BL245" s="1419" t="b">
        <f t="shared" si="98"/>
        <v>1</v>
      </c>
      <c r="BM245" s="1419" t="b">
        <f t="shared" si="98"/>
        <v>1</v>
      </c>
      <c r="BN245" s="1419" t="b">
        <f t="shared" si="98"/>
        <v>1</v>
      </c>
      <c r="BO245" s="1419" t="b">
        <f t="shared" si="98"/>
        <v>1</v>
      </c>
      <c r="BP245" s="1419" t="b">
        <f t="shared" si="98"/>
        <v>1</v>
      </c>
      <c r="BQ245" s="1419" t="b">
        <f t="shared" si="98"/>
        <v>1</v>
      </c>
      <c r="BS245" s="1375"/>
    </row>
    <row r="246" spans="1:71" s="1374" customFormat="1" ht="12" customHeight="1">
      <c r="A246" s="1412">
        <v>16500103</v>
      </c>
      <c r="B246" s="1413" t="str">
        <f t="shared" si="104"/>
        <v>16500103</v>
      </c>
      <c r="C246" s="1359" t="s">
        <v>1259</v>
      </c>
      <c r="D246" s="1360" t="str">
        <f t="shared" si="95"/>
        <v>W/C</v>
      </c>
      <c r="E246" s="1360"/>
      <c r="F246" s="1359"/>
      <c r="G246" s="1360"/>
      <c r="H246" s="1361" t="str">
        <f t="shared" si="110"/>
        <v/>
      </c>
      <c r="I246" s="1361" t="str">
        <f t="shared" si="110"/>
        <v/>
      </c>
      <c r="J246" s="1361" t="str">
        <f t="shared" si="110"/>
        <v/>
      </c>
      <c r="K246" s="1361" t="str">
        <f t="shared" si="110"/>
        <v/>
      </c>
      <c r="L246" s="1361" t="str">
        <f t="shared" si="86"/>
        <v>W/C</v>
      </c>
      <c r="M246" s="1361" t="str">
        <f t="shared" si="86"/>
        <v>NO</v>
      </c>
      <c r="N246" s="1361" t="str">
        <f t="shared" si="99"/>
        <v>W/C</v>
      </c>
      <c r="O246" s="1362"/>
      <c r="P246" s="1363">
        <v>61250</v>
      </c>
      <c r="Q246" s="1363">
        <v>0</v>
      </c>
      <c r="R246" s="1363">
        <v>0</v>
      </c>
      <c r="S246" s="1363">
        <v>61250</v>
      </c>
      <c r="T246" s="1363">
        <v>0</v>
      </c>
      <c r="U246" s="1363">
        <v>0</v>
      </c>
      <c r="V246" s="1363">
        <v>0</v>
      </c>
      <c r="W246" s="1363">
        <v>0</v>
      </c>
      <c r="X246" s="1363">
        <v>0</v>
      </c>
      <c r="Y246" s="1363">
        <v>0</v>
      </c>
      <c r="Z246" s="1363">
        <v>0</v>
      </c>
      <c r="AA246" s="1363">
        <v>0</v>
      </c>
      <c r="AB246" s="1363">
        <v>0</v>
      </c>
      <c r="AC246" s="1363"/>
      <c r="AD246" s="1363"/>
      <c r="AE246" s="1363">
        <f t="shared" si="96"/>
        <v>7656.25</v>
      </c>
      <c r="AF246" s="1376"/>
      <c r="AG246" s="1377"/>
      <c r="AH246" s="1365"/>
      <c r="AI246" s="1365"/>
      <c r="AJ246" s="1365"/>
      <c r="AK246" s="1366"/>
      <c r="AL246" s="1365">
        <f t="shared" si="106"/>
        <v>0</v>
      </c>
      <c r="AM246" s="1367">
        <f t="shared" si="103"/>
        <v>7656.25</v>
      </c>
      <c r="AN246" s="1365"/>
      <c r="AO246" s="1368">
        <f t="shared" si="107"/>
        <v>7656.25</v>
      </c>
      <c r="AP246" s="1369"/>
      <c r="AQ246" s="1370">
        <f t="shared" si="97"/>
        <v>0</v>
      </c>
      <c r="AR246" s="1365"/>
      <c r="AS246" s="1365"/>
      <c r="AT246" s="1365"/>
      <c r="AU246" s="1365"/>
      <c r="AV246" s="1371">
        <f t="shared" si="108"/>
        <v>0</v>
      </c>
      <c r="AW246" s="1365">
        <f t="shared" si="105"/>
        <v>0</v>
      </c>
      <c r="AX246" s="1365"/>
      <c r="AY246" s="1367">
        <f t="shared" si="109"/>
        <v>0</v>
      </c>
      <c r="AZ246" s="1372"/>
      <c r="BA246" s="1373">
        <f t="shared" si="101"/>
        <v>0</v>
      </c>
      <c r="BC246" s="1361" t="str">
        <f t="shared" si="111"/>
        <v/>
      </c>
      <c r="BD246" s="1361" t="str">
        <f t="shared" si="111"/>
        <v/>
      </c>
      <c r="BE246" s="1361" t="str">
        <f t="shared" si="111"/>
        <v/>
      </c>
      <c r="BF246" s="1361" t="str">
        <f t="shared" si="90"/>
        <v/>
      </c>
      <c r="BG246" s="1361" t="str">
        <f t="shared" si="100"/>
        <v>W/C</v>
      </c>
      <c r="BH246" s="1361" t="str">
        <f t="shared" si="100"/>
        <v>NO</v>
      </c>
      <c r="BI246" s="1361" t="str">
        <f t="shared" si="102"/>
        <v>W/C</v>
      </c>
      <c r="BK246" s="1361" t="b">
        <f t="shared" si="98"/>
        <v>1</v>
      </c>
      <c r="BL246" s="1361" t="b">
        <f t="shared" si="98"/>
        <v>1</v>
      </c>
      <c r="BM246" s="1361" t="b">
        <f t="shared" si="98"/>
        <v>1</v>
      </c>
      <c r="BN246" s="1361" t="b">
        <f t="shared" si="98"/>
        <v>1</v>
      </c>
      <c r="BO246" s="1361" t="b">
        <f t="shared" si="98"/>
        <v>1</v>
      </c>
      <c r="BP246" s="1361" t="b">
        <f t="shared" si="98"/>
        <v>1</v>
      </c>
      <c r="BQ246" s="1361" t="b">
        <f t="shared" si="98"/>
        <v>1</v>
      </c>
      <c r="BS246" s="1375"/>
    </row>
    <row r="247" spans="1:71" s="1374" customFormat="1" ht="12" customHeight="1">
      <c r="A247" s="1412">
        <v>16500123</v>
      </c>
      <c r="B247" s="1413" t="str">
        <f t="shared" si="104"/>
        <v>16500123</v>
      </c>
      <c r="C247" s="1359" t="s">
        <v>1260</v>
      </c>
      <c r="D247" s="1360" t="str">
        <f t="shared" si="95"/>
        <v>W/C</v>
      </c>
      <c r="E247" s="1360"/>
      <c r="F247" s="1359"/>
      <c r="G247" s="1360"/>
      <c r="H247" s="1361" t="str">
        <f t="shared" si="110"/>
        <v/>
      </c>
      <c r="I247" s="1361" t="str">
        <f t="shared" si="110"/>
        <v/>
      </c>
      <c r="J247" s="1361" t="str">
        <f t="shared" si="110"/>
        <v/>
      </c>
      <c r="K247" s="1361" t="str">
        <f t="shared" si="110"/>
        <v/>
      </c>
      <c r="L247" s="1361" t="str">
        <f t="shared" si="86"/>
        <v>W/C</v>
      </c>
      <c r="M247" s="1361" t="str">
        <f t="shared" si="86"/>
        <v>NO</v>
      </c>
      <c r="N247" s="1361" t="str">
        <f t="shared" si="99"/>
        <v>W/C</v>
      </c>
      <c r="O247" s="1362"/>
      <c r="P247" s="1363">
        <v>0</v>
      </c>
      <c r="Q247" s="1363">
        <v>0</v>
      </c>
      <c r="R247" s="1363">
        <v>0</v>
      </c>
      <c r="S247" s="1363">
        <v>0</v>
      </c>
      <c r="T247" s="1363">
        <v>0</v>
      </c>
      <c r="U247" s="1363">
        <v>0</v>
      </c>
      <c r="V247" s="1363">
        <v>0</v>
      </c>
      <c r="W247" s="1363">
        <v>0</v>
      </c>
      <c r="X247" s="1363">
        <v>0</v>
      </c>
      <c r="Y247" s="1363">
        <v>0</v>
      </c>
      <c r="Z247" s="1363">
        <v>0</v>
      </c>
      <c r="AA247" s="1363">
        <v>0</v>
      </c>
      <c r="AB247" s="1363">
        <v>0</v>
      </c>
      <c r="AC247" s="1363"/>
      <c r="AD247" s="1363"/>
      <c r="AE247" s="1363">
        <f t="shared" si="96"/>
        <v>0</v>
      </c>
      <c r="AF247" s="1376"/>
      <c r="AG247" s="1377"/>
      <c r="AH247" s="1365"/>
      <c r="AI247" s="1365"/>
      <c r="AJ247" s="1365"/>
      <c r="AK247" s="1366"/>
      <c r="AL247" s="1365">
        <f t="shared" si="106"/>
        <v>0</v>
      </c>
      <c r="AM247" s="1367">
        <f t="shared" si="103"/>
        <v>0</v>
      </c>
      <c r="AN247" s="1365"/>
      <c r="AO247" s="1368">
        <f t="shared" si="107"/>
        <v>0</v>
      </c>
      <c r="AP247" s="1369"/>
      <c r="AQ247" s="1370">
        <f t="shared" si="97"/>
        <v>0</v>
      </c>
      <c r="AR247" s="1365"/>
      <c r="AS247" s="1365"/>
      <c r="AT247" s="1365"/>
      <c r="AU247" s="1365"/>
      <c r="AV247" s="1371">
        <f t="shared" si="108"/>
        <v>0</v>
      </c>
      <c r="AW247" s="1365">
        <f t="shared" si="105"/>
        <v>0</v>
      </c>
      <c r="AX247" s="1365"/>
      <c r="AY247" s="1367">
        <f t="shared" si="109"/>
        <v>0</v>
      </c>
      <c r="AZ247" s="1372"/>
      <c r="BA247" s="1373">
        <f t="shared" si="101"/>
        <v>0</v>
      </c>
      <c r="BC247" s="1361" t="str">
        <f t="shared" si="111"/>
        <v/>
      </c>
      <c r="BD247" s="1361" t="str">
        <f t="shared" si="111"/>
        <v/>
      </c>
      <c r="BE247" s="1361" t="str">
        <f t="shared" si="111"/>
        <v/>
      </c>
      <c r="BF247" s="1361" t="str">
        <f t="shared" si="90"/>
        <v/>
      </c>
      <c r="BG247" s="1361" t="str">
        <f t="shared" si="100"/>
        <v>W/C</v>
      </c>
      <c r="BH247" s="1361" t="str">
        <f t="shared" si="100"/>
        <v>NO</v>
      </c>
      <c r="BI247" s="1361" t="str">
        <f t="shared" si="102"/>
        <v>W/C</v>
      </c>
      <c r="BK247" s="1361" t="b">
        <f t="shared" si="98"/>
        <v>1</v>
      </c>
      <c r="BL247" s="1361" t="b">
        <f t="shared" si="98"/>
        <v>1</v>
      </c>
      <c r="BM247" s="1361" t="b">
        <f t="shared" si="98"/>
        <v>1</v>
      </c>
      <c r="BN247" s="1361" t="b">
        <f t="shared" si="98"/>
        <v>1</v>
      </c>
      <c r="BO247" s="1361" t="b">
        <f t="shared" si="98"/>
        <v>1</v>
      </c>
      <c r="BP247" s="1361" t="b">
        <f t="shared" si="98"/>
        <v>1</v>
      </c>
      <c r="BQ247" s="1361" t="b">
        <f t="shared" si="98"/>
        <v>1</v>
      </c>
      <c r="BS247" s="1375"/>
    </row>
    <row r="248" spans="1:71" s="1374" customFormat="1" ht="12" customHeight="1">
      <c r="A248" s="1412">
        <v>16500143</v>
      </c>
      <c r="B248" s="1413" t="str">
        <f t="shared" si="104"/>
        <v>16500143</v>
      </c>
      <c r="C248" s="1359" t="s">
        <v>1261</v>
      </c>
      <c r="D248" s="1360" t="str">
        <f t="shared" si="95"/>
        <v>W/C</v>
      </c>
      <c r="E248" s="1360"/>
      <c r="F248" s="1359"/>
      <c r="G248" s="1360"/>
      <c r="H248" s="1361" t="str">
        <f t="shared" si="110"/>
        <v/>
      </c>
      <c r="I248" s="1361" t="str">
        <f t="shared" si="110"/>
        <v/>
      </c>
      <c r="J248" s="1361" t="str">
        <f t="shared" si="110"/>
        <v/>
      </c>
      <c r="K248" s="1361" t="str">
        <f t="shared" si="110"/>
        <v/>
      </c>
      <c r="L248" s="1361" t="str">
        <f t="shared" si="86"/>
        <v>W/C</v>
      </c>
      <c r="M248" s="1361" t="str">
        <f t="shared" si="86"/>
        <v>NO</v>
      </c>
      <c r="N248" s="1361" t="str">
        <f t="shared" si="99"/>
        <v>W/C</v>
      </c>
      <c r="O248" s="1362"/>
      <c r="P248" s="1363">
        <v>0</v>
      </c>
      <c r="Q248" s="1363">
        <v>0</v>
      </c>
      <c r="R248" s="1363">
        <v>0</v>
      </c>
      <c r="S248" s="1363">
        <v>0</v>
      </c>
      <c r="T248" s="1363">
        <v>0</v>
      </c>
      <c r="U248" s="1363">
        <v>0</v>
      </c>
      <c r="V248" s="1363">
        <v>0</v>
      </c>
      <c r="W248" s="1363">
        <v>0</v>
      </c>
      <c r="X248" s="1363">
        <v>0</v>
      </c>
      <c r="Y248" s="1363">
        <v>0</v>
      </c>
      <c r="Z248" s="1363">
        <v>0</v>
      </c>
      <c r="AA248" s="1363">
        <v>0</v>
      </c>
      <c r="AB248" s="1363">
        <v>0</v>
      </c>
      <c r="AC248" s="1363"/>
      <c r="AD248" s="1363"/>
      <c r="AE248" s="1363">
        <f t="shared" si="96"/>
        <v>0</v>
      </c>
      <c r="AF248" s="1376"/>
      <c r="AG248" s="1377"/>
      <c r="AH248" s="1365"/>
      <c r="AI248" s="1365"/>
      <c r="AJ248" s="1365"/>
      <c r="AK248" s="1366"/>
      <c r="AL248" s="1365">
        <f t="shared" si="106"/>
        <v>0</v>
      </c>
      <c r="AM248" s="1367">
        <f t="shared" si="103"/>
        <v>0</v>
      </c>
      <c r="AN248" s="1365"/>
      <c r="AO248" s="1368">
        <f t="shared" si="107"/>
        <v>0</v>
      </c>
      <c r="AP248" s="1369"/>
      <c r="AQ248" s="1370">
        <f t="shared" si="97"/>
        <v>0</v>
      </c>
      <c r="AR248" s="1365"/>
      <c r="AS248" s="1365"/>
      <c r="AT248" s="1365"/>
      <c r="AU248" s="1365"/>
      <c r="AV248" s="1371">
        <f t="shared" si="108"/>
        <v>0</v>
      </c>
      <c r="AW248" s="1365">
        <f t="shared" si="105"/>
        <v>0</v>
      </c>
      <c r="AX248" s="1365"/>
      <c r="AY248" s="1367">
        <f t="shared" si="109"/>
        <v>0</v>
      </c>
      <c r="AZ248" s="1372"/>
      <c r="BA248" s="1373">
        <f t="shared" si="101"/>
        <v>0</v>
      </c>
      <c r="BC248" s="1361" t="str">
        <f t="shared" si="111"/>
        <v/>
      </c>
      <c r="BD248" s="1361" t="str">
        <f t="shared" si="111"/>
        <v/>
      </c>
      <c r="BE248" s="1361" t="str">
        <f t="shared" si="111"/>
        <v/>
      </c>
      <c r="BF248" s="1361" t="str">
        <f t="shared" si="90"/>
        <v/>
      </c>
      <c r="BG248" s="1361" t="str">
        <f t="shared" si="100"/>
        <v>W/C</v>
      </c>
      <c r="BH248" s="1361" t="str">
        <f t="shared" si="100"/>
        <v>NO</v>
      </c>
      <c r="BI248" s="1361" t="str">
        <f t="shared" si="102"/>
        <v>W/C</v>
      </c>
      <c r="BK248" s="1361" t="b">
        <f t="shared" si="98"/>
        <v>1</v>
      </c>
      <c r="BL248" s="1361" t="b">
        <f t="shared" si="98"/>
        <v>1</v>
      </c>
      <c r="BM248" s="1361" t="b">
        <f t="shared" si="98"/>
        <v>1</v>
      </c>
      <c r="BN248" s="1361" t="b">
        <f t="shared" si="98"/>
        <v>1</v>
      </c>
      <c r="BO248" s="1361" t="b">
        <f t="shared" si="98"/>
        <v>1</v>
      </c>
      <c r="BP248" s="1361" t="b">
        <f t="shared" si="98"/>
        <v>1</v>
      </c>
      <c r="BQ248" s="1361" t="b">
        <f t="shared" si="98"/>
        <v>1</v>
      </c>
      <c r="BS248" s="1375"/>
    </row>
    <row r="249" spans="1:71" s="1374" customFormat="1" ht="12" customHeight="1">
      <c r="A249" s="1412">
        <v>16500153</v>
      </c>
      <c r="B249" s="1413" t="str">
        <f t="shared" si="104"/>
        <v>16500153</v>
      </c>
      <c r="C249" s="1359" t="s">
        <v>1262</v>
      </c>
      <c r="D249" s="1360" t="str">
        <f t="shared" si="95"/>
        <v>W/C</v>
      </c>
      <c r="E249" s="1360"/>
      <c r="F249" s="1359"/>
      <c r="G249" s="1360"/>
      <c r="H249" s="1361" t="str">
        <f t="shared" si="110"/>
        <v/>
      </c>
      <c r="I249" s="1361" t="str">
        <f t="shared" si="110"/>
        <v/>
      </c>
      <c r="J249" s="1361" t="str">
        <f t="shared" si="110"/>
        <v/>
      </c>
      <c r="K249" s="1361" t="str">
        <f t="shared" si="110"/>
        <v/>
      </c>
      <c r="L249" s="1361" t="str">
        <f t="shared" si="86"/>
        <v>W/C</v>
      </c>
      <c r="M249" s="1361" t="str">
        <f t="shared" si="86"/>
        <v>NO</v>
      </c>
      <c r="N249" s="1361" t="str">
        <f t="shared" si="99"/>
        <v>W/C</v>
      </c>
      <c r="O249" s="1362"/>
      <c r="P249" s="1363">
        <v>0</v>
      </c>
      <c r="Q249" s="1363">
        <v>0</v>
      </c>
      <c r="R249" s="1363">
        <v>0</v>
      </c>
      <c r="S249" s="1363">
        <v>0</v>
      </c>
      <c r="T249" s="1363">
        <v>0</v>
      </c>
      <c r="U249" s="1363">
        <v>0</v>
      </c>
      <c r="V249" s="1363">
        <v>0</v>
      </c>
      <c r="W249" s="1363">
        <v>0</v>
      </c>
      <c r="X249" s="1363">
        <v>0</v>
      </c>
      <c r="Y249" s="1363">
        <v>0</v>
      </c>
      <c r="Z249" s="1363">
        <v>0</v>
      </c>
      <c r="AA249" s="1363">
        <v>0</v>
      </c>
      <c r="AB249" s="1363">
        <v>0</v>
      </c>
      <c r="AC249" s="1363"/>
      <c r="AD249" s="1363"/>
      <c r="AE249" s="1363">
        <f t="shared" si="96"/>
        <v>0</v>
      </c>
      <c r="AF249" s="1376"/>
      <c r="AG249" s="1377"/>
      <c r="AH249" s="1365"/>
      <c r="AI249" s="1365"/>
      <c r="AJ249" s="1365"/>
      <c r="AK249" s="1366"/>
      <c r="AL249" s="1365">
        <f t="shared" si="106"/>
        <v>0</v>
      </c>
      <c r="AM249" s="1367">
        <f t="shared" si="103"/>
        <v>0</v>
      </c>
      <c r="AN249" s="1365"/>
      <c r="AO249" s="1368">
        <f t="shared" si="107"/>
        <v>0</v>
      </c>
      <c r="AP249" s="1369"/>
      <c r="AQ249" s="1370">
        <f t="shared" si="97"/>
        <v>0</v>
      </c>
      <c r="AR249" s="1365"/>
      <c r="AS249" s="1365"/>
      <c r="AT249" s="1365"/>
      <c r="AU249" s="1365"/>
      <c r="AV249" s="1371">
        <f t="shared" si="108"/>
        <v>0</v>
      </c>
      <c r="AW249" s="1365">
        <f t="shared" si="105"/>
        <v>0</v>
      </c>
      <c r="AX249" s="1365"/>
      <c r="AY249" s="1367">
        <f t="shared" si="109"/>
        <v>0</v>
      </c>
      <c r="AZ249" s="1372"/>
      <c r="BA249" s="1373">
        <f t="shared" si="101"/>
        <v>0</v>
      </c>
      <c r="BC249" s="1361" t="str">
        <f t="shared" si="111"/>
        <v/>
      </c>
      <c r="BD249" s="1361" t="str">
        <f t="shared" si="111"/>
        <v/>
      </c>
      <c r="BE249" s="1361" t="str">
        <f t="shared" si="111"/>
        <v/>
      </c>
      <c r="BF249" s="1361" t="str">
        <f t="shared" si="90"/>
        <v/>
      </c>
      <c r="BG249" s="1361" t="str">
        <f t="shared" si="100"/>
        <v>W/C</v>
      </c>
      <c r="BH249" s="1361" t="str">
        <f t="shared" si="100"/>
        <v>NO</v>
      </c>
      <c r="BI249" s="1361" t="str">
        <f t="shared" si="102"/>
        <v>W/C</v>
      </c>
      <c r="BK249" s="1361" t="b">
        <f t="shared" si="98"/>
        <v>1</v>
      </c>
      <c r="BL249" s="1361" t="b">
        <f t="shared" si="98"/>
        <v>1</v>
      </c>
      <c r="BM249" s="1361" t="b">
        <f t="shared" si="98"/>
        <v>1</v>
      </c>
      <c r="BN249" s="1361" t="b">
        <f t="shared" si="98"/>
        <v>1</v>
      </c>
      <c r="BO249" s="1361" t="b">
        <f t="shared" si="98"/>
        <v>1</v>
      </c>
      <c r="BP249" s="1361" t="b">
        <f t="shared" si="98"/>
        <v>1</v>
      </c>
      <c r="BQ249" s="1361" t="b">
        <f t="shared" si="98"/>
        <v>1</v>
      </c>
      <c r="BS249" s="1375"/>
    </row>
    <row r="250" spans="1:71" s="1374" customFormat="1" ht="12" customHeight="1">
      <c r="A250" s="1412">
        <v>16500173</v>
      </c>
      <c r="B250" s="1413" t="str">
        <f t="shared" si="104"/>
        <v>16500173</v>
      </c>
      <c r="C250" s="1359" t="s">
        <v>1263</v>
      </c>
      <c r="D250" s="1360" t="str">
        <f t="shared" si="95"/>
        <v>W/C</v>
      </c>
      <c r="E250" s="1360"/>
      <c r="F250" s="1359"/>
      <c r="G250" s="1360"/>
      <c r="H250" s="1361" t="str">
        <f t="shared" si="110"/>
        <v/>
      </c>
      <c r="I250" s="1361" t="str">
        <f t="shared" si="110"/>
        <v/>
      </c>
      <c r="J250" s="1361" t="str">
        <f t="shared" si="110"/>
        <v/>
      </c>
      <c r="K250" s="1361" t="str">
        <f t="shared" si="110"/>
        <v/>
      </c>
      <c r="L250" s="1361" t="str">
        <f t="shared" si="86"/>
        <v>W/C</v>
      </c>
      <c r="M250" s="1361" t="str">
        <f t="shared" si="86"/>
        <v>NO</v>
      </c>
      <c r="N250" s="1361" t="str">
        <f t="shared" si="99"/>
        <v>W/C</v>
      </c>
      <c r="O250" s="1362"/>
      <c r="P250" s="1363">
        <v>0</v>
      </c>
      <c r="Q250" s="1363">
        <v>0</v>
      </c>
      <c r="R250" s="1363">
        <v>0</v>
      </c>
      <c r="S250" s="1363">
        <v>0</v>
      </c>
      <c r="T250" s="1363">
        <v>0</v>
      </c>
      <c r="U250" s="1363">
        <v>0</v>
      </c>
      <c r="V250" s="1363">
        <v>0</v>
      </c>
      <c r="W250" s="1363">
        <v>0</v>
      </c>
      <c r="X250" s="1363">
        <v>0</v>
      </c>
      <c r="Y250" s="1363">
        <v>0</v>
      </c>
      <c r="Z250" s="1363">
        <v>0</v>
      </c>
      <c r="AA250" s="1363">
        <v>0</v>
      </c>
      <c r="AB250" s="1363">
        <v>0</v>
      </c>
      <c r="AC250" s="1363"/>
      <c r="AD250" s="1363"/>
      <c r="AE250" s="1363">
        <f t="shared" si="96"/>
        <v>0</v>
      </c>
      <c r="AF250" s="1376"/>
      <c r="AG250" s="1377"/>
      <c r="AH250" s="1365"/>
      <c r="AI250" s="1365"/>
      <c r="AJ250" s="1365"/>
      <c r="AK250" s="1366"/>
      <c r="AL250" s="1365">
        <f t="shared" si="106"/>
        <v>0</v>
      </c>
      <c r="AM250" s="1367">
        <f t="shared" si="103"/>
        <v>0</v>
      </c>
      <c r="AN250" s="1365"/>
      <c r="AO250" s="1368">
        <f t="shared" si="107"/>
        <v>0</v>
      </c>
      <c r="AP250" s="1369"/>
      <c r="AQ250" s="1370">
        <f t="shared" si="97"/>
        <v>0</v>
      </c>
      <c r="AR250" s="1365"/>
      <c r="AS250" s="1365"/>
      <c r="AT250" s="1365"/>
      <c r="AU250" s="1365"/>
      <c r="AV250" s="1371">
        <f t="shared" si="108"/>
        <v>0</v>
      </c>
      <c r="AW250" s="1365">
        <f t="shared" si="105"/>
        <v>0</v>
      </c>
      <c r="AX250" s="1365"/>
      <c r="AY250" s="1367">
        <f t="shared" si="109"/>
        <v>0</v>
      </c>
      <c r="AZ250" s="1372"/>
      <c r="BA250" s="1373">
        <f t="shared" si="101"/>
        <v>0</v>
      </c>
      <c r="BC250" s="1361" t="str">
        <f t="shared" si="111"/>
        <v/>
      </c>
      <c r="BD250" s="1361" t="str">
        <f t="shared" si="111"/>
        <v/>
      </c>
      <c r="BE250" s="1361" t="str">
        <f t="shared" si="111"/>
        <v/>
      </c>
      <c r="BF250" s="1361" t="str">
        <f t="shared" si="90"/>
        <v/>
      </c>
      <c r="BG250" s="1361" t="str">
        <f t="shared" si="100"/>
        <v>W/C</v>
      </c>
      <c r="BH250" s="1361" t="str">
        <f t="shared" si="100"/>
        <v>NO</v>
      </c>
      <c r="BI250" s="1361" t="str">
        <f t="shared" si="102"/>
        <v>W/C</v>
      </c>
      <c r="BK250" s="1361" t="b">
        <f t="shared" ref="BK250:BQ268" si="112">BC250=H250</f>
        <v>1</v>
      </c>
      <c r="BL250" s="1361" t="b">
        <f t="shared" si="112"/>
        <v>1</v>
      </c>
      <c r="BM250" s="1361" t="b">
        <f t="shared" si="112"/>
        <v>1</v>
      </c>
      <c r="BN250" s="1361" t="b">
        <f t="shared" si="112"/>
        <v>1</v>
      </c>
      <c r="BO250" s="1361" t="b">
        <f t="shared" si="112"/>
        <v>1</v>
      </c>
      <c r="BP250" s="1361" t="b">
        <f t="shared" si="112"/>
        <v>1</v>
      </c>
      <c r="BQ250" s="1361" t="b">
        <f t="shared" si="112"/>
        <v>1</v>
      </c>
      <c r="BS250" s="1375"/>
    </row>
    <row r="251" spans="1:71" s="1374" customFormat="1" ht="12" customHeight="1">
      <c r="A251" s="1412">
        <v>16500183</v>
      </c>
      <c r="B251" s="1413" t="str">
        <f t="shared" si="104"/>
        <v>16500183</v>
      </c>
      <c r="C251" s="1359" t="s">
        <v>1264</v>
      </c>
      <c r="D251" s="1360" t="str">
        <f t="shared" si="95"/>
        <v>W/C</v>
      </c>
      <c r="E251" s="1360"/>
      <c r="F251" s="1359"/>
      <c r="G251" s="1360"/>
      <c r="H251" s="1361" t="str">
        <f t="shared" si="110"/>
        <v/>
      </c>
      <c r="I251" s="1361" t="str">
        <f t="shared" si="110"/>
        <v/>
      </c>
      <c r="J251" s="1361" t="str">
        <f t="shared" si="110"/>
        <v/>
      </c>
      <c r="K251" s="1361" t="str">
        <f t="shared" si="110"/>
        <v/>
      </c>
      <c r="L251" s="1361" t="str">
        <f t="shared" si="86"/>
        <v>W/C</v>
      </c>
      <c r="M251" s="1361" t="str">
        <f t="shared" si="86"/>
        <v>NO</v>
      </c>
      <c r="N251" s="1361" t="str">
        <f t="shared" si="99"/>
        <v>W/C</v>
      </c>
      <c r="O251" s="1362"/>
      <c r="P251" s="1363">
        <v>0</v>
      </c>
      <c r="Q251" s="1363">
        <v>0</v>
      </c>
      <c r="R251" s="1363">
        <v>0</v>
      </c>
      <c r="S251" s="1363">
        <v>0</v>
      </c>
      <c r="T251" s="1363">
        <v>0</v>
      </c>
      <c r="U251" s="1363">
        <v>0</v>
      </c>
      <c r="V251" s="1363">
        <v>0</v>
      </c>
      <c r="W251" s="1363">
        <v>0</v>
      </c>
      <c r="X251" s="1363">
        <v>0</v>
      </c>
      <c r="Y251" s="1363">
        <v>0</v>
      </c>
      <c r="Z251" s="1363">
        <v>0</v>
      </c>
      <c r="AA251" s="1363">
        <v>0</v>
      </c>
      <c r="AB251" s="1363">
        <v>0</v>
      </c>
      <c r="AC251" s="1363"/>
      <c r="AD251" s="1363"/>
      <c r="AE251" s="1363">
        <f t="shared" si="96"/>
        <v>0</v>
      </c>
      <c r="AF251" s="1376"/>
      <c r="AG251" s="1377"/>
      <c r="AH251" s="1365"/>
      <c r="AI251" s="1365"/>
      <c r="AJ251" s="1365"/>
      <c r="AK251" s="1366"/>
      <c r="AL251" s="1365">
        <f t="shared" si="106"/>
        <v>0</v>
      </c>
      <c r="AM251" s="1367">
        <f t="shared" si="103"/>
        <v>0</v>
      </c>
      <c r="AN251" s="1365"/>
      <c r="AO251" s="1368">
        <f t="shared" si="107"/>
        <v>0</v>
      </c>
      <c r="AP251" s="1369"/>
      <c r="AQ251" s="1370">
        <f t="shared" si="97"/>
        <v>0</v>
      </c>
      <c r="AR251" s="1365"/>
      <c r="AS251" s="1365"/>
      <c r="AT251" s="1365"/>
      <c r="AU251" s="1365"/>
      <c r="AV251" s="1371">
        <f t="shared" si="108"/>
        <v>0</v>
      </c>
      <c r="AW251" s="1365">
        <f t="shared" si="105"/>
        <v>0</v>
      </c>
      <c r="AX251" s="1365"/>
      <c r="AY251" s="1367">
        <f t="shared" si="109"/>
        <v>0</v>
      </c>
      <c r="AZ251" s="1372"/>
      <c r="BA251" s="1373">
        <f t="shared" si="101"/>
        <v>0</v>
      </c>
      <c r="BC251" s="1361" t="str">
        <f t="shared" si="111"/>
        <v/>
      </c>
      <c r="BD251" s="1361" t="str">
        <f t="shared" si="111"/>
        <v/>
      </c>
      <c r="BE251" s="1361" t="str">
        <f t="shared" si="111"/>
        <v/>
      </c>
      <c r="BF251" s="1361" t="str">
        <f t="shared" si="90"/>
        <v/>
      </c>
      <c r="BG251" s="1361" t="str">
        <f t="shared" si="100"/>
        <v>W/C</v>
      </c>
      <c r="BH251" s="1361" t="str">
        <f t="shared" si="100"/>
        <v>NO</v>
      </c>
      <c r="BI251" s="1361" t="str">
        <f t="shared" si="102"/>
        <v>W/C</v>
      </c>
      <c r="BK251" s="1361" t="b">
        <f t="shared" si="112"/>
        <v>1</v>
      </c>
      <c r="BL251" s="1361" t="b">
        <f t="shared" si="112"/>
        <v>1</v>
      </c>
      <c r="BM251" s="1361" t="b">
        <f t="shared" si="112"/>
        <v>1</v>
      </c>
      <c r="BN251" s="1361" t="b">
        <f t="shared" si="112"/>
        <v>1</v>
      </c>
      <c r="BO251" s="1361" t="b">
        <f t="shared" si="112"/>
        <v>1</v>
      </c>
      <c r="BP251" s="1361" t="b">
        <f t="shared" si="112"/>
        <v>1</v>
      </c>
      <c r="BQ251" s="1361" t="b">
        <f t="shared" si="112"/>
        <v>1</v>
      </c>
      <c r="BS251" s="1375"/>
    </row>
    <row r="252" spans="1:71" s="1374" customFormat="1" ht="12" customHeight="1">
      <c r="A252" s="1497">
        <v>16500213</v>
      </c>
      <c r="B252" s="1498" t="str">
        <f t="shared" si="104"/>
        <v>16500213</v>
      </c>
      <c r="C252" s="1416" t="s">
        <v>1265</v>
      </c>
      <c r="D252" s="1417" t="str">
        <f t="shared" si="95"/>
        <v>W/C</v>
      </c>
      <c r="E252" s="1417"/>
      <c r="F252" s="1418">
        <v>42736</v>
      </c>
      <c r="G252" s="1417"/>
      <c r="H252" s="1419" t="str">
        <f t="shared" si="110"/>
        <v/>
      </c>
      <c r="I252" s="1419" t="str">
        <f t="shared" si="110"/>
        <v/>
      </c>
      <c r="J252" s="1419" t="str">
        <f t="shared" si="110"/>
        <v/>
      </c>
      <c r="K252" s="1419" t="str">
        <f t="shared" si="110"/>
        <v/>
      </c>
      <c r="L252" s="1419" t="str">
        <f t="shared" si="86"/>
        <v>W/C</v>
      </c>
      <c r="M252" s="1419" t="str">
        <f t="shared" si="86"/>
        <v>NO</v>
      </c>
      <c r="N252" s="1419" t="str">
        <f t="shared" si="99"/>
        <v>W/C</v>
      </c>
      <c r="O252" s="1420"/>
      <c r="P252" s="1421">
        <v>0</v>
      </c>
      <c r="Q252" s="1421">
        <v>0</v>
      </c>
      <c r="R252" s="1421">
        <v>0</v>
      </c>
      <c r="S252" s="1421">
        <v>0</v>
      </c>
      <c r="T252" s="1421">
        <v>0</v>
      </c>
      <c r="U252" s="1421">
        <v>0</v>
      </c>
      <c r="V252" s="1421">
        <v>0</v>
      </c>
      <c r="W252" s="1421">
        <v>0</v>
      </c>
      <c r="X252" s="1421">
        <v>0</v>
      </c>
      <c r="Y252" s="1421">
        <v>0</v>
      </c>
      <c r="Z252" s="1421">
        <v>0</v>
      </c>
      <c r="AA252" s="1421">
        <v>0</v>
      </c>
      <c r="AB252" s="1421">
        <v>0</v>
      </c>
      <c r="AC252" s="1421"/>
      <c r="AD252" s="1421"/>
      <c r="AE252" s="1421">
        <f t="shared" si="96"/>
        <v>0</v>
      </c>
      <c r="AF252" s="1422"/>
      <c r="AG252" s="1423"/>
      <c r="AH252" s="1424"/>
      <c r="AI252" s="1424"/>
      <c r="AJ252" s="1424"/>
      <c r="AK252" s="1425"/>
      <c r="AL252" s="1424">
        <f t="shared" si="106"/>
        <v>0</v>
      </c>
      <c r="AM252" s="1426">
        <f t="shared" si="103"/>
        <v>0</v>
      </c>
      <c r="AN252" s="1424"/>
      <c r="AO252" s="1427">
        <f t="shared" si="107"/>
        <v>0</v>
      </c>
      <c r="AP252" s="1369"/>
      <c r="AQ252" s="1428">
        <f t="shared" si="97"/>
        <v>0</v>
      </c>
      <c r="AR252" s="1424"/>
      <c r="AS252" s="1424"/>
      <c r="AT252" s="1424"/>
      <c r="AU252" s="1424"/>
      <c r="AV252" s="1429">
        <f t="shared" si="108"/>
        <v>0</v>
      </c>
      <c r="AW252" s="1424">
        <f t="shared" si="105"/>
        <v>0</v>
      </c>
      <c r="AX252" s="1424"/>
      <c r="AY252" s="1426">
        <f t="shared" si="109"/>
        <v>0</v>
      </c>
      <c r="AZ252" s="1372"/>
      <c r="BA252" s="1373">
        <f t="shared" si="101"/>
        <v>0</v>
      </c>
      <c r="BC252" s="1419" t="str">
        <f t="shared" si="111"/>
        <v/>
      </c>
      <c r="BD252" s="1419" t="str">
        <f t="shared" si="111"/>
        <v/>
      </c>
      <c r="BE252" s="1419" t="str">
        <f t="shared" si="111"/>
        <v/>
      </c>
      <c r="BF252" s="1419" t="str">
        <f t="shared" si="90"/>
        <v/>
      </c>
      <c r="BG252" s="1419" t="str">
        <f t="shared" si="100"/>
        <v>W/C</v>
      </c>
      <c r="BH252" s="1419" t="str">
        <f t="shared" si="100"/>
        <v>NO</v>
      </c>
      <c r="BI252" s="1419" t="str">
        <f t="shared" si="102"/>
        <v>W/C</v>
      </c>
      <c r="BK252" s="1419" t="b">
        <f t="shared" si="112"/>
        <v>1</v>
      </c>
      <c r="BL252" s="1419" t="b">
        <f t="shared" si="112"/>
        <v>1</v>
      </c>
      <c r="BM252" s="1419" t="b">
        <f t="shared" si="112"/>
        <v>1</v>
      </c>
      <c r="BN252" s="1419" t="b">
        <f t="shared" si="112"/>
        <v>1</v>
      </c>
      <c r="BO252" s="1419" t="b">
        <f t="shared" si="112"/>
        <v>1</v>
      </c>
      <c r="BP252" s="1419" t="b">
        <f t="shared" si="112"/>
        <v>1</v>
      </c>
      <c r="BQ252" s="1419" t="b">
        <f t="shared" si="112"/>
        <v>1</v>
      </c>
      <c r="BS252" s="1375"/>
    </row>
    <row r="253" spans="1:71" s="1374" customFormat="1" ht="12" customHeight="1">
      <c r="A253" s="1497">
        <v>16500223</v>
      </c>
      <c r="B253" s="1498" t="str">
        <f t="shared" si="104"/>
        <v>16500223</v>
      </c>
      <c r="C253" s="1416" t="s">
        <v>1266</v>
      </c>
      <c r="D253" s="1417" t="str">
        <f t="shared" si="95"/>
        <v>W/C</v>
      </c>
      <c r="E253" s="1417"/>
      <c r="F253" s="1418">
        <v>43025</v>
      </c>
      <c r="G253" s="1417"/>
      <c r="H253" s="1419" t="str">
        <f t="shared" si="110"/>
        <v/>
      </c>
      <c r="I253" s="1419" t="str">
        <f t="shared" si="110"/>
        <v/>
      </c>
      <c r="J253" s="1419" t="str">
        <f t="shared" si="110"/>
        <v/>
      </c>
      <c r="K253" s="1419" t="str">
        <f t="shared" si="110"/>
        <v/>
      </c>
      <c r="L253" s="1419" t="str">
        <f t="shared" si="86"/>
        <v>W/C</v>
      </c>
      <c r="M253" s="1419" t="str">
        <f t="shared" si="86"/>
        <v>NO</v>
      </c>
      <c r="N253" s="1419" t="str">
        <f t="shared" si="99"/>
        <v>W/C</v>
      </c>
      <c r="O253" s="1420"/>
      <c r="P253" s="1421">
        <v>0</v>
      </c>
      <c r="Q253" s="1421">
        <v>0</v>
      </c>
      <c r="R253" s="1421">
        <v>0</v>
      </c>
      <c r="S253" s="1421">
        <v>0</v>
      </c>
      <c r="T253" s="1421">
        <v>0</v>
      </c>
      <c r="U253" s="1421">
        <v>0</v>
      </c>
      <c r="V253" s="1421">
        <v>0</v>
      </c>
      <c r="W253" s="1421">
        <v>0</v>
      </c>
      <c r="X253" s="1421">
        <v>0</v>
      </c>
      <c r="Y253" s="1421">
        <v>0</v>
      </c>
      <c r="Z253" s="1421">
        <v>0</v>
      </c>
      <c r="AA253" s="1421">
        <v>0</v>
      </c>
      <c r="AB253" s="1421">
        <v>0</v>
      </c>
      <c r="AC253" s="1421"/>
      <c r="AD253" s="1421"/>
      <c r="AE253" s="1421">
        <f t="shared" si="96"/>
        <v>0</v>
      </c>
      <c r="AF253" s="1422"/>
      <c r="AG253" s="1423"/>
      <c r="AH253" s="1424"/>
      <c r="AI253" s="1424"/>
      <c r="AJ253" s="1424"/>
      <c r="AK253" s="1425"/>
      <c r="AL253" s="1424">
        <f t="shared" si="106"/>
        <v>0</v>
      </c>
      <c r="AM253" s="1426">
        <f t="shared" si="103"/>
        <v>0</v>
      </c>
      <c r="AN253" s="1424"/>
      <c r="AO253" s="1427">
        <f t="shared" si="107"/>
        <v>0</v>
      </c>
      <c r="AP253" s="1369"/>
      <c r="AQ253" s="1428">
        <f t="shared" si="97"/>
        <v>0</v>
      </c>
      <c r="AR253" s="1424"/>
      <c r="AS253" s="1424"/>
      <c r="AT253" s="1424"/>
      <c r="AU253" s="1424"/>
      <c r="AV253" s="1429">
        <f t="shared" si="108"/>
        <v>0</v>
      </c>
      <c r="AW253" s="1424">
        <f t="shared" si="105"/>
        <v>0</v>
      </c>
      <c r="AX253" s="1424"/>
      <c r="AY253" s="1426">
        <f t="shared" si="109"/>
        <v>0</v>
      </c>
      <c r="AZ253" s="1372"/>
      <c r="BA253" s="1373">
        <f t="shared" si="101"/>
        <v>0</v>
      </c>
      <c r="BC253" s="1419" t="str">
        <f t="shared" si="111"/>
        <v/>
      </c>
      <c r="BD253" s="1419" t="str">
        <f t="shared" si="111"/>
        <v/>
      </c>
      <c r="BE253" s="1419" t="str">
        <f t="shared" si="111"/>
        <v/>
      </c>
      <c r="BF253" s="1419" t="str">
        <f t="shared" si="90"/>
        <v/>
      </c>
      <c r="BG253" s="1419" t="str">
        <f t="shared" si="100"/>
        <v>W/C</v>
      </c>
      <c r="BH253" s="1419" t="str">
        <f t="shared" si="100"/>
        <v>NO</v>
      </c>
      <c r="BI253" s="1419" t="str">
        <f t="shared" si="102"/>
        <v>W/C</v>
      </c>
      <c r="BK253" s="1419" t="b">
        <f t="shared" si="112"/>
        <v>1</v>
      </c>
      <c r="BL253" s="1419" t="b">
        <f t="shared" si="112"/>
        <v>1</v>
      </c>
      <c r="BM253" s="1419" t="b">
        <f t="shared" si="112"/>
        <v>1</v>
      </c>
      <c r="BN253" s="1419" t="b">
        <f t="shared" si="112"/>
        <v>1</v>
      </c>
      <c r="BO253" s="1419" t="b">
        <f t="shared" si="112"/>
        <v>1</v>
      </c>
      <c r="BP253" s="1419" t="b">
        <f t="shared" si="112"/>
        <v>1</v>
      </c>
      <c r="BQ253" s="1419" t="b">
        <f t="shared" si="112"/>
        <v>1</v>
      </c>
      <c r="BS253" s="1375"/>
    </row>
    <row r="254" spans="1:71" s="1374" customFormat="1" ht="12" customHeight="1">
      <c r="A254" s="1412">
        <v>16500251</v>
      </c>
      <c r="B254" s="1413" t="str">
        <f t="shared" si="104"/>
        <v>16500251</v>
      </c>
      <c r="C254" s="1359" t="s">
        <v>1267</v>
      </c>
      <c r="D254" s="1360" t="str">
        <f t="shared" si="95"/>
        <v>W/C</v>
      </c>
      <c r="E254" s="1360"/>
      <c r="F254" s="1520"/>
      <c r="G254" s="1360"/>
      <c r="H254" s="1361" t="str">
        <f t="shared" si="110"/>
        <v/>
      </c>
      <c r="I254" s="1361" t="str">
        <f t="shared" si="110"/>
        <v/>
      </c>
      <c r="J254" s="1361" t="str">
        <f t="shared" si="110"/>
        <v/>
      </c>
      <c r="K254" s="1361" t="str">
        <f t="shared" si="110"/>
        <v/>
      </c>
      <c r="L254" s="1361" t="str">
        <f t="shared" si="86"/>
        <v>W/C</v>
      </c>
      <c r="M254" s="1361" t="str">
        <f t="shared" si="86"/>
        <v>NO</v>
      </c>
      <c r="N254" s="1361" t="str">
        <f t="shared" si="99"/>
        <v>W/C</v>
      </c>
      <c r="O254" s="1362"/>
      <c r="P254" s="1363">
        <v>0</v>
      </c>
      <c r="Q254" s="1363">
        <v>0</v>
      </c>
      <c r="R254" s="1363">
        <v>0</v>
      </c>
      <c r="S254" s="1363">
        <v>0</v>
      </c>
      <c r="T254" s="1363">
        <v>0</v>
      </c>
      <c r="U254" s="1363">
        <v>0</v>
      </c>
      <c r="V254" s="1363">
        <v>0</v>
      </c>
      <c r="W254" s="1363">
        <v>0</v>
      </c>
      <c r="X254" s="1363">
        <v>0</v>
      </c>
      <c r="Y254" s="1363">
        <v>0</v>
      </c>
      <c r="Z254" s="1363">
        <v>0</v>
      </c>
      <c r="AA254" s="1363">
        <v>0</v>
      </c>
      <c r="AB254" s="1363">
        <v>0</v>
      </c>
      <c r="AC254" s="1363"/>
      <c r="AD254" s="1363"/>
      <c r="AE254" s="1363">
        <f t="shared" si="96"/>
        <v>0</v>
      </c>
      <c r="AF254" s="1376"/>
      <c r="AG254" s="1377"/>
      <c r="AH254" s="1365"/>
      <c r="AI254" s="1365"/>
      <c r="AJ254" s="1365"/>
      <c r="AK254" s="1366"/>
      <c r="AL254" s="1365">
        <f t="shared" si="106"/>
        <v>0</v>
      </c>
      <c r="AM254" s="1367">
        <f t="shared" si="103"/>
        <v>0</v>
      </c>
      <c r="AN254" s="1365"/>
      <c r="AO254" s="1368">
        <f t="shared" si="107"/>
        <v>0</v>
      </c>
      <c r="AP254" s="1369"/>
      <c r="AQ254" s="1370">
        <f t="shared" si="97"/>
        <v>0</v>
      </c>
      <c r="AR254" s="1365"/>
      <c r="AS254" s="1365"/>
      <c r="AT254" s="1365"/>
      <c r="AU254" s="1365"/>
      <c r="AV254" s="1371">
        <f t="shared" si="108"/>
        <v>0</v>
      </c>
      <c r="AW254" s="1365">
        <f t="shared" si="105"/>
        <v>0</v>
      </c>
      <c r="AX254" s="1365"/>
      <c r="AY254" s="1367">
        <f t="shared" si="109"/>
        <v>0</v>
      </c>
      <c r="AZ254" s="1372"/>
      <c r="BA254" s="1373">
        <f t="shared" si="101"/>
        <v>0</v>
      </c>
      <c r="BC254" s="1361" t="str">
        <f t="shared" si="111"/>
        <v/>
      </c>
      <c r="BD254" s="1361" t="str">
        <f t="shared" si="111"/>
        <v/>
      </c>
      <c r="BE254" s="1361" t="str">
        <f t="shared" si="111"/>
        <v/>
      </c>
      <c r="BF254" s="1361" t="str">
        <f t="shared" si="90"/>
        <v/>
      </c>
      <c r="BG254" s="1361" t="str">
        <f t="shared" si="100"/>
        <v>W/C</v>
      </c>
      <c r="BH254" s="1361" t="str">
        <f t="shared" si="100"/>
        <v>NO</v>
      </c>
      <c r="BI254" s="1361" t="str">
        <f t="shared" si="102"/>
        <v>W/C</v>
      </c>
      <c r="BK254" s="1361" t="b">
        <f t="shared" si="112"/>
        <v>1</v>
      </c>
      <c r="BL254" s="1361" t="b">
        <f t="shared" si="112"/>
        <v>1</v>
      </c>
      <c r="BM254" s="1361" t="b">
        <f t="shared" si="112"/>
        <v>1</v>
      </c>
      <c r="BN254" s="1361" t="b">
        <f t="shared" si="112"/>
        <v>1</v>
      </c>
      <c r="BO254" s="1361" t="b">
        <f t="shared" si="112"/>
        <v>1</v>
      </c>
      <c r="BP254" s="1361" t="b">
        <f t="shared" si="112"/>
        <v>1</v>
      </c>
      <c r="BQ254" s="1361" t="b">
        <f t="shared" si="112"/>
        <v>1</v>
      </c>
      <c r="BS254" s="1375"/>
    </row>
    <row r="255" spans="1:71" s="1374" customFormat="1" ht="12" customHeight="1">
      <c r="A255" s="1412">
        <v>16500283</v>
      </c>
      <c r="B255" s="1413" t="str">
        <f t="shared" si="104"/>
        <v>16500283</v>
      </c>
      <c r="C255" s="1359" t="s">
        <v>1268</v>
      </c>
      <c r="D255" s="1360" t="str">
        <f t="shared" si="95"/>
        <v>W/C</v>
      </c>
      <c r="E255" s="1360"/>
      <c r="F255" s="1520"/>
      <c r="G255" s="1360"/>
      <c r="H255" s="1361" t="str">
        <f t="shared" si="110"/>
        <v/>
      </c>
      <c r="I255" s="1361" t="str">
        <f t="shared" si="110"/>
        <v/>
      </c>
      <c r="J255" s="1361" t="str">
        <f t="shared" si="110"/>
        <v/>
      </c>
      <c r="K255" s="1361" t="str">
        <f t="shared" si="110"/>
        <v/>
      </c>
      <c r="L255" s="1361" t="str">
        <f t="shared" si="86"/>
        <v>W/C</v>
      </c>
      <c r="M255" s="1361" t="str">
        <f t="shared" si="86"/>
        <v>NO</v>
      </c>
      <c r="N255" s="1361" t="str">
        <f t="shared" si="99"/>
        <v>W/C</v>
      </c>
      <c r="O255" s="1362"/>
      <c r="P255" s="1363">
        <v>0</v>
      </c>
      <c r="Q255" s="1363">
        <v>0</v>
      </c>
      <c r="R255" s="1363">
        <v>0</v>
      </c>
      <c r="S255" s="1363">
        <v>0</v>
      </c>
      <c r="T255" s="1363">
        <v>0</v>
      </c>
      <c r="U255" s="1363">
        <v>0</v>
      </c>
      <c r="V255" s="1363">
        <v>0</v>
      </c>
      <c r="W255" s="1363">
        <v>0</v>
      </c>
      <c r="X255" s="1363">
        <v>0</v>
      </c>
      <c r="Y255" s="1363">
        <v>0</v>
      </c>
      <c r="Z255" s="1363">
        <v>0</v>
      </c>
      <c r="AA255" s="1363">
        <v>0</v>
      </c>
      <c r="AB255" s="1363">
        <v>0</v>
      </c>
      <c r="AC255" s="1363"/>
      <c r="AD255" s="1363"/>
      <c r="AE255" s="1363">
        <f t="shared" si="96"/>
        <v>0</v>
      </c>
      <c r="AF255" s="1376"/>
      <c r="AG255" s="1377"/>
      <c r="AH255" s="1365"/>
      <c r="AI255" s="1365"/>
      <c r="AJ255" s="1365"/>
      <c r="AK255" s="1366"/>
      <c r="AL255" s="1365">
        <f t="shared" si="106"/>
        <v>0</v>
      </c>
      <c r="AM255" s="1367">
        <f t="shared" si="103"/>
        <v>0</v>
      </c>
      <c r="AN255" s="1365"/>
      <c r="AO255" s="1368">
        <f t="shared" si="107"/>
        <v>0</v>
      </c>
      <c r="AP255" s="1369"/>
      <c r="AQ255" s="1370">
        <f t="shared" si="97"/>
        <v>0</v>
      </c>
      <c r="AR255" s="1365"/>
      <c r="AS255" s="1365"/>
      <c r="AT255" s="1365"/>
      <c r="AU255" s="1365"/>
      <c r="AV255" s="1371">
        <f t="shared" si="108"/>
        <v>0</v>
      </c>
      <c r="AW255" s="1365">
        <f t="shared" si="105"/>
        <v>0</v>
      </c>
      <c r="AX255" s="1365"/>
      <c r="AY255" s="1367">
        <f t="shared" si="109"/>
        <v>0</v>
      </c>
      <c r="AZ255" s="1372"/>
      <c r="BA255" s="1373">
        <f t="shared" si="101"/>
        <v>0</v>
      </c>
      <c r="BC255" s="1361" t="str">
        <f t="shared" si="111"/>
        <v/>
      </c>
      <c r="BD255" s="1361" t="str">
        <f t="shared" si="111"/>
        <v/>
      </c>
      <c r="BE255" s="1361" t="str">
        <f t="shared" si="111"/>
        <v/>
      </c>
      <c r="BF255" s="1361" t="str">
        <f t="shared" si="90"/>
        <v/>
      </c>
      <c r="BG255" s="1361" t="str">
        <f t="shared" si="100"/>
        <v>W/C</v>
      </c>
      <c r="BH255" s="1361" t="str">
        <f t="shared" si="100"/>
        <v>NO</v>
      </c>
      <c r="BI255" s="1361" t="str">
        <f t="shared" si="102"/>
        <v>W/C</v>
      </c>
      <c r="BK255" s="1361" t="b">
        <f t="shared" si="112"/>
        <v>1</v>
      </c>
      <c r="BL255" s="1361" t="b">
        <f t="shared" si="112"/>
        <v>1</v>
      </c>
      <c r="BM255" s="1361" t="b">
        <f t="shared" si="112"/>
        <v>1</v>
      </c>
      <c r="BN255" s="1361" t="b">
        <f t="shared" si="112"/>
        <v>1</v>
      </c>
      <c r="BO255" s="1361" t="b">
        <f t="shared" si="112"/>
        <v>1</v>
      </c>
      <c r="BP255" s="1361" t="b">
        <f t="shared" si="112"/>
        <v>1</v>
      </c>
      <c r="BQ255" s="1361" t="b">
        <f t="shared" si="112"/>
        <v>1</v>
      </c>
      <c r="BS255" s="1375"/>
    </row>
    <row r="256" spans="1:71" s="1374" customFormat="1" ht="12" customHeight="1">
      <c r="A256" s="1497">
        <v>16500303</v>
      </c>
      <c r="B256" s="1498" t="str">
        <f t="shared" si="104"/>
        <v>16500303</v>
      </c>
      <c r="C256" s="1416" t="s">
        <v>1269</v>
      </c>
      <c r="D256" s="1417" t="str">
        <f t="shared" si="95"/>
        <v>W/C</v>
      </c>
      <c r="E256" s="1417"/>
      <c r="F256" s="1418">
        <v>42933</v>
      </c>
      <c r="G256" s="1417"/>
      <c r="H256" s="1419" t="str">
        <f t="shared" si="110"/>
        <v/>
      </c>
      <c r="I256" s="1419" t="str">
        <f t="shared" si="110"/>
        <v/>
      </c>
      <c r="J256" s="1419" t="str">
        <f t="shared" si="110"/>
        <v/>
      </c>
      <c r="K256" s="1419" t="str">
        <f t="shared" si="110"/>
        <v/>
      </c>
      <c r="L256" s="1419" t="str">
        <f t="shared" si="86"/>
        <v>W/C</v>
      </c>
      <c r="M256" s="1419" t="str">
        <f t="shared" si="86"/>
        <v>NO</v>
      </c>
      <c r="N256" s="1419" t="str">
        <f t="shared" si="99"/>
        <v>W/C</v>
      </c>
      <c r="O256" s="1420"/>
      <c r="P256" s="1421">
        <v>0</v>
      </c>
      <c r="Q256" s="1421">
        <v>0</v>
      </c>
      <c r="R256" s="1421">
        <v>0</v>
      </c>
      <c r="S256" s="1421">
        <v>0</v>
      </c>
      <c r="T256" s="1421">
        <v>0</v>
      </c>
      <c r="U256" s="1421">
        <v>0</v>
      </c>
      <c r="V256" s="1421">
        <v>0</v>
      </c>
      <c r="W256" s="1421">
        <v>0</v>
      </c>
      <c r="X256" s="1421">
        <v>0</v>
      </c>
      <c r="Y256" s="1421">
        <v>0</v>
      </c>
      <c r="Z256" s="1421">
        <v>0</v>
      </c>
      <c r="AA256" s="1421">
        <v>0</v>
      </c>
      <c r="AB256" s="1421">
        <v>0</v>
      </c>
      <c r="AC256" s="1421"/>
      <c r="AD256" s="1421"/>
      <c r="AE256" s="1421">
        <f t="shared" si="96"/>
        <v>0</v>
      </c>
      <c r="AF256" s="1422"/>
      <c r="AG256" s="1423"/>
      <c r="AH256" s="1424"/>
      <c r="AI256" s="1424"/>
      <c r="AJ256" s="1424"/>
      <c r="AK256" s="1425"/>
      <c r="AL256" s="1424">
        <f t="shared" si="106"/>
        <v>0</v>
      </c>
      <c r="AM256" s="1426">
        <f t="shared" si="103"/>
        <v>0</v>
      </c>
      <c r="AN256" s="1424"/>
      <c r="AO256" s="1427">
        <f t="shared" si="107"/>
        <v>0</v>
      </c>
      <c r="AP256" s="1369"/>
      <c r="AQ256" s="1428">
        <f t="shared" si="97"/>
        <v>0</v>
      </c>
      <c r="AR256" s="1424"/>
      <c r="AS256" s="1424"/>
      <c r="AT256" s="1424"/>
      <c r="AU256" s="1424"/>
      <c r="AV256" s="1429">
        <f t="shared" si="108"/>
        <v>0</v>
      </c>
      <c r="AW256" s="1424">
        <f t="shared" si="105"/>
        <v>0</v>
      </c>
      <c r="AX256" s="1424"/>
      <c r="AY256" s="1426">
        <f t="shared" si="109"/>
        <v>0</v>
      </c>
      <c r="AZ256" s="1372"/>
      <c r="BA256" s="1373">
        <f t="shared" si="101"/>
        <v>0</v>
      </c>
      <c r="BC256" s="1419" t="str">
        <f t="shared" si="111"/>
        <v/>
      </c>
      <c r="BD256" s="1419" t="str">
        <f t="shared" si="111"/>
        <v/>
      </c>
      <c r="BE256" s="1419" t="str">
        <f t="shared" si="111"/>
        <v/>
      </c>
      <c r="BF256" s="1419" t="str">
        <f t="shared" si="90"/>
        <v/>
      </c>
      <c r="BG256" s="1419" t="str">
        <f t="shared" si="100"/>
        <v>W/C</v>
      </c>
      <c r="BH256" s="1419" t="str">
        <f t="shared" si="100"/>
        <v>NO</v>
      </c>
      <c r="BI256" s="1419" t="str">
        <f t="shared" si="102"/>
        <v>W/C</v>
      </c>
      <c r="BK256" s="1419" t="b">
        <f t="shared" si="112"/>
        <v>1</v>
      </c>
      <c r="BL256" s="1419" t="b">
        <f t="shared" si="112"/>
        <v>1</v>
      </c>
      <c r="BM256" s="1419" t="b">
        <f t="shared" si="112"/>
        <v>1</v>
      </c>
      <c r="BN256" s="1419" t="b">
        <f t="shared" si="112"/>
        <v>1</v>
      </c>
      <c r="BO256" s="1419" t="b">
        <f t="shared" si="112"/>
        <v>1</v>
      </c>
      <c r="BP256" s="1419" t="b">
        <f t="shared" si="112"/>
        <v>1</v>
      </c>
      <c r="BQ256" s="1419" t="b">
        <f t="shared" si="112"/>
        <v>1</v>
      </c>
      <c r="BS256" s="1375"/>
    </row>
    <row r="257" spans="1:71" s="1374" customFormat="1" ht="12" customHeight="1">
      <c r="A257" s="1505">
        <v>16500321</v>
      </c>
      <c r="B257" s="1506" t="str">
        <f t="shared" si="104"/>
        <v>16500321</v>
      </c>
      <c r="C257" s="1506" t="s">
        <v>1270</v>
      </c>
      <c r="D257" s="1360" t="str">
        <f t="shared" si="95"/>
        <v>W/C</v>
      </c>
      <c r="E257" s="1360"/>
      <c r="F257" s="1506"/>
      <c r="G257" s="1360"/>
      <c r="H257" s="1361" t="str">
        <f t="shared" si="110"/>
        <v/>
      </c>
      <c r="I257" s="1361" t="str">
        <f t="shared" si="110"/>
        <v/>
      </c>
      <c r="J257" s="1361" t="str">
        <f t="shared" si="110"/>
        <v/>
      </c>
      <c r="K257" s="1361" t="str">
        <f t="shared" si="110"/>
        <v/>
      </c>
      <c r="L257" s="1361" t="str">
        <f t="shared" si="86"/>
        <v>W/C</v>
      </c>
      <c r="M257" s="1361" t="str">
        <f t="shared" si="86"/>
        <v>NO</v>
      </c>
      <c r="N257" s="1361" t="str">
        <f t="shared" si="99"/>
        <v>W/C</v>
      </c>
      <c r="O257" s="1362"/>
      <c r="P257" s="1363">
        <v>0</v>
      </c>
      <c r="Q257" s="1363">
        <v>0</v>
      </c>
      <c r="R257" s="1363">
        <v>0</v>
      </c>
      <c r="S257" s="1363">
        <v>0</v>
      </c>
      <c r="T257" s="1363">
        <v>0</v>
      </c>
      <c r="U257" s="1363">
        <v>0</v>
      </c>
      <c r="V257" s="1363">
        <v>0</v>
      </c>
      <c r="W257" s="1363">
        <v>0</v>
      </c>
      <c r="X257" s="1363">
        <v>0</v>
      </c>
      <c r="Y257" s="1363">
        <v>0</v>
      </c>
      <c r="Z257" s="1363">
        <v>0</v>
      </c>
      <c r="AA257" s="1363">
        <v>0</v>
      </c>
      <c r="AB257" s="1363">
        <v>0</v>
      </c>
      <c r="AC257" s="1363"/>
      <c r="AD257" s="1363"/>
      <c r="AE257" s="1363">
        <f t="shared" si="96"/>
        <v>0</v>
      </c>
      <c r="AF257" s="1376"/>
      <c r="AG257" s="1377"/>
      <c r="AH257" s="1365"/>
      <c r="AI257" s="1365"/>
      <c r="AJ257" s="1365"/>
      <c r="AK257" s="1366"/>
      <c r="AL257" s="1365">
        <f t="shared" si="106"/>
        <v>0</v>
      </c>
      <c r="AM257" s="1367">
        <f t="shared" si="103"/>
        <v>0</v>
      </c>
      <c r="AN257" s="1365"/>
      <c r="AO257" s="1368">
        <f t="shared" si="107"/>
        <v>0</v>
      </c>
      <c r="AP257" s="1369"/>
      <c r="AQ257" s="1370">
        <f t="shared" si="97"/>
        <v>0</v>
      </c>
      <c r="AR257" s="1365"/>
      <c r="AS257" s="1365"/>
      <c r="AT257" s="1365"/>
      <c r="AU257" s="1365"/>
      <c r="AV257" s="1371">
        <f t="shared" si="108"/>
        <v>0</v>
      </c>
      <c r="AW257" s="1365">
        <f t="shared" si="105"/>
        <v>0</v>
      </c>
      <c r="AX257" s="1365"/>
      <c r="AY257" s="1367">
        <f t="shared" si="109"/>
        <v>0</v>
      </c>
      <c r="AZ257" s="1372"/>
      <c r="BA257" s="1373">
        <f t="shared" si="101"/>
        <v>0</v>
      </c>
      <c r="BC257" s="1361" t="str">
        <f t="shared" si="111"/>
        <v/>
      </c>
      <c r="BD257" s="1361" t="str">
        <f t="shared" si="111"/>
        <v/>
      </c>
      <c r="BE257" s="1361" t="str">
        <f t="shared" si="111"/>
        <v/>
      </c>
      <c r="BF257" s="1361" t="str">
        <f t="shared" si="90"/>
        <v/>
      </c>
      <c r="BG257" s="1361" t="str">
        <f t="shared" si="100"/>
        <v>W/C</v>
      </c>
      <c r="BH257" s="1361" t="str">
        <f t="shared" si="100"/>
        <v>NO</v>
      </c>
      <c r="BI257" s="1361" t="str">
        <f t="shared" si="102"/>
        <v>W/C</v>
      </c>
      <c r="BK257" s="1361" t="b">
        <f t="shared" si="112"/>
        <v>1</v>
      </c>
      <c r="BL257" s="1361" t="b">
        <f t="shared" si="112"/>
        <v>1</v>
      </c>
      <c r="BM257" s="1361" t="b">
        <f t="shared" si="112"/>
        <v>1</v>
      </c>
      <c r="BN257" s="1361" t="b">
        <f t="shared" si="112"/>
        <v>1</v>
      </c>
      <c r="BO257" s="1361" t="b">
        <f t="shared" si="112"/>
        <v>1</v>
      </c>
      <c r="BP257" s="1361" t="b">
        <f t="shared" si="112"/>
        <v>1</v>
      </c>
      <c r="BQ257" s="1361" t="b">
        <f t="shared" si="112"/>
        <v>1</v>
      </c>
      <c r="BS257" s="1375"/>
    </row>
    <row r="258" spans="1:71" s="1374" customFormat="1" ht="12" customHeight="1">
      <c r="A258" s="1505">
        <v>16500331</v>
      </c>
      <c r="B258" s="1506" t="str">
        <f t="shared" si="104"/>
        <v>16500331</v>
      </c>
      <c r="C258" s="1506" t="s">
        <v>1271</v>
      </c>
      <c r="D258" s="1360" t="str">
        <f t="shared" si="95"/>
        <v>W/C</v>
      </c>
      <c r="E258" s="1360"/>
      <c r="F258" s="1506"/>
      <c r="G258" s="1360"/>
      <c r="H258" s="1361" t="str">
        <f t="shared" si="110"/>
        <v/>
      </c>
      <c r="I258" s="1361" t="str">
        <f t="shared" si="110"/>
        <v/>
      </c>
      <c r="J258" s="1361" t="str">
        <f t="shared" si="110"/>
        <v/>
      </c>
      <c r="K258" s="1361" t="str">
        <f t="shared" si="110"/>
        <v/>
      </c>
      <c r="L258" s="1361" t="str">
        <f t="shared" si="86"/>
        <v>W/C</v>
      </c>
      <c r="M258" s="1361" t="str">
        <f t="shared" si="86"/>
        <v>NO</v>
      </c>
      <c r="N258" s="1361" t="str">
        <f t="shared" si="99"/>
        <v>W/C</v>
      </c>
      <c r="O258" s="1362"/>
      <c r="P258" s="1363">
        <v>0</v>
      </c>
      <c r="Q258" s="1363">
        <v>0</v>
      </c>
      <c r="R258" s="1363">
        <v>0</v>
      </c>
      <c r="S258" s="1363">
        <v>0</v>
      </c>
      <c r="T258" s="1363">
        <v>0</v>
      </c>
      <c r="U258" s="1363">
        <v>0</v>
      </c>
      <c r="V258" s="1363">
        <v>0</v>
      </c>
      <c r="W258" s="1363">
        <v>0</v>
      </c>
      <c r="X258" s="1363">
        <v>0</v>
      </c>
      <c r="Y258" s="1363">
        <v>0</v>
      </c>
      <c r="Z258" s="1363">
        <v>0</v>
      </c>
      <c r="AA258" s="1363">
        <v>0</v>
      </c>
      <c r="AB258" s="1363">
        <v>0</v>
      </c>
      <c r="AC258" s="1363"/>
      <c r="AD258" s="1363"/>
      <c r="AE258" s="1363">
        <f t="shared" si="96"/>
        <v>0</v>
      </c>
      <c r="AF258" s="1376"/>
      <c r="AG258" s="1377"/>
      <c r="AH258" s="1365"/>
      <c r="AI258" s="1365"/>
      <c r="AJ258" s="1365"/>
      <c r="AK258" s="1366"/>
      <c r="AL258" s="1365">
        <f t="shared" si="106"/>
        <v>0</v>
      </c>
      <c r="AM258" s="1367">
        <f t="shared" si="103"/>
        <v>0</v>
      </c>
      <c r="AN258" s="1365"/>
      <c r="AO258" s="1368">
        <f t="shared" si="107"/>
        <v>0</v>
      </c>
      <c r="AP258" s="1369"/>
      <c r="AQ258" s="1370">
        <f t="shared" si="97"/>
        <v>0</v>
      </c>
      <c r="AR258" s="1365"/>
      <c r="AS258" s="1365"/>
      <c r="AT258" s="1365"/>
      <c r="AU258" s="1365"/>
      <c r="AV258" s="1371">
        <f t="shared" si="108"/>
        <v>0</v>
      </c>
      <c r="AW258" s="1365">
        <f t="shared" si="105"/>
        <v>0</v>
      </c>
      <c r="AX258" s="1365"/>
      <c r="AY258" s="1367">
        <f t="shared" si="109"/>
        <v>0</v>
      </c>
      <c r="AZ258" s="1372"/>
      <c r="BA258" s="1373">
        <f t="shared" si="101"/>
        <v>0</v>
      </c>
      <c r="BC258" s="1361" t="str">
        <f t="shared" si="111"/>
        <v/>
      </c>
      <c r="BD258" s="1361" t="str">
        <f t="shared" si="111"/>
        <v/>
      </c>
      <c r="BE258" s="1361" t="str">
        <f t="shared" si="111"/>
        <v/>
      </c>
      <c r="BF258" s="1361" t="str">
        <f t="shared" si="90"/>
        <v/>
      </c>
      <c r="BG258" s="1361" t="str">
        <f t="shared" si="100"/>
        <v>W/C</v>
      </c>
      <c r="BH258" s="1361" t="str">
        <f t="shared" si="100"/>
        <v>NO</v>
      </c>
      <c r="BI258" s="1361" t="str">
        <f t="shared" si="102"/>
        <v>W/C</v>
      </c>
      <c r="BK258" s="1361" t="b">
        <f t="shared" si="112"/>
        <v>1</v>
      </c>
      <c r="BL258" s="1361" t="b">
        <f t="shared" si="112"/>
        <v>1</v>
      </c>
      <c r="BM258" s="1361" t="b">
        <f t="shared" si="112"/>
        <v>1</v>
      </c>
      <c r="BN258" s="1361" t="b">
        <f t="shared" si="112"/>
        <v>1</v>
      </c>
      <c r="BO258" s="1361" t="b">
        <f t="shared" si="112"/>
        <v>1</v>
      </c>
      <c r="BP258" s="1361" t="b">
        <f t="shared" si="112"/>
        <v>1</v>
      </c>
      <c r="BQ258" s="1361" t="b">
        <f t="shared" si="112"/>
        <v>1</v>
      </c>
      <c r="BS258" s="1375"/>
    </row>
    <row r="259" spans="1:71" s="1374" customFormat="1" ht="12" customHeight="1">
      <c r="A259" s="1412">
        <v>16500333</v>
      </c>
      <c r="B259" s="1413" t="str">
        <f t="shared" si="104"/>
        <v>16500333</v>
      </c>
      <c r="C259" s="1359" t="s">
        <v>1272</v>
      </c>
      <c r="D259" s="1360" t="str">
        <f t="shared" si="95"/>
        <v>W/C</v>
      </c>
      <c r="E259" s="1360"/>
      <c r="F259" s="1359"/>
      <c r="G259" s="1360"/>
      <c r="H259" s="1361" t="str">
        <f t="shared" si="110"/>
        <v/>
      </c>
      <c r="I259" s="1361" t="str">
        <f t="shared" si="110"/>
        <v/>
      </c>
      <c r="J259" s="1361" t="str">
        <f t="shared" si="110"/>
        <v/>
      </c>
      <c r="K259" s="1361" t="str">
        <f t="shared" si="110"/>
        <v/>
      </c>
      <c r="L259" s="1361" t="str">
        <f t="shared" si="86"/>
        <v>W/C</v>
      </c>
      <c r="M259" s="1361" t="str">
        <f t="shared" si="86"/>
        <v>NO</v>
      </c>
      <c r="N259" s="1361" t="str">
        <f t="shared" si="99"/>
        <v>W/C</v>
      </c>
      <c r="O259" s="1362"/>
      <c r="P259" s="1363">
        <v>0</v>
      </c>
      <c r="Q259" s="1363">
        <v>0</v>
      </c>
      <c r="R259" s="1363">
        <v>0</v>
      </c>
      <c r="S259" s="1363">
        <v>0</v>
      </c>
      <c r="T259" s="1363">
        <v>0</v>
      </c>
      <c r="U259" s="1363">
        <v>0</v>
      </c>
      <c r="V259" s="1363">
        <v>0</v>
      </c>
      <c r="W259" s="1363">
        <v>0</v>
      </c>
      <c r="X259" s="1363">
        <v>0</v>
      </c>
      <c r="Y259" s="1363">
        <v>0</v>
      </c>
      <c r="Z259" s="1363">
        <v>0</v>
      </c>
      <c r="AA259" s="1363">
        <v>0</v>
      </c>
      <c r="AB259" s="1363">
        <v>0</v>
      </c>
      <c r="AC259" s="1363"/>
      <c r="AD259" s="1363"/>
      <c r="AE259" s="1363">
        <f t="shared" si="96"/>
        <v>0</v>
      </c>
      <c r="AF259" s="1376"/>
      <c r="AG259" s="1377"/>
      <c r="AH259" s="1365"/>
      <c r="AI259" s="1365"/>
      <c r="AJ259" s="1365"/>
      <c r="AK259" s="1366"/>
      <c r="AL259" s="1365">
        <f t="shared" si="106"/>
        <v>0</v>
      </c>
      <c r="AM259" s="1367">
        <f t="shared" si="103"/>
        <v>0</v>
      </c>
      <c r="AN259" s="1365"/>
      <c r="AO259" s="1368">
        <f t="shared" si="107"/>
        <v>0</v>
      </c>
      <c r="AP259" s="1369"/>
      <c r="AQ259" s="1370">
        <f t="shared" si="97"/>
        <v>0</v>
      </c>
      <c r="AR259" s="1365"/>
      <c r="AS259" s="1365"/>
      <c r="AT259" s="1365"/>
      <c r="AU259" s="1365"/>
      <c r="AV259" s="1371">
        <f t="shared" si="108"/>
        <v>0</v>
      </c>
      <c r="AW259" s="1365">
        <f t="shared" si="105"/>
        <v>0</v>
      </c>
      <c r="AX259" s="1365"/>
      <c r="AY259" s="1367">
        <f t="shared" si="109"/>
        <v>0</v>
      </c>
      <c r="AZ259" s="1372"/>
      <c r="BA259" s="1373">
        <f t="shared" si="101"/>
        <v>0</v>
      </c>
      <c r="BC259" s="1361" t="str">
        <f t="shared" si="111"/>
        <v/>
      </c>
      <c r="BD259" s="1361" t="str">
        <f t="shared" si="111"/>
        <v/>
      </c>
      <c r="BE259" s="1361" t="str">
        <f t="shared" si="111"/>
        <v/>
      </c>
      <c r="BF259" s="1361" t="str">
        <f t="shared" si="90"/>
        <v/>
      </c>
      <c r="BG259" s="1361" t="str">
        <f t="shared" si="100"/>
        <v>W/C</v>
      </c>
      <c r="BH259" s="1361" t="str">
        <f t="shared" si="100"/>
        <v>NO</v>
      </c>
      <c r="BI259" s="1361" t="str">
        <f t="shared" si="102"/>
        <v>W/C</v>
      </c>
      <c r="BK259" s="1361" t="b">
        <f t="shared" si="112"/>
        <v>1</v>
      </c>
      <c r="BL259" s="1361" t="b">
        <f t="shared" si="112"/>
        <v>1</v>
      </c>
      <c r="BM259" s="1361" t="b">
        <f t="shared" si="112"/>
        <v>1</v>
      </c>
      <c r="BN259" s="1361" t="b">
        <f t="shared" si="112"/>
        <v>1</v>
      </c>
      <c r="BO259" s="1361" t="b">
        <f t="shared" si="112"/>
        <v>1</v>
      </c>
      <c r="BP259" s="1361" t="b">
        <f t="shared" si="112"/>
        <v>1</v>
      </c>
      <c r="BQ259" s="1361" t="b">
        <f t="shared" si="112"/>
        <v>1</v>
      </c>
      <c r="BS259" s="1375"/>
    </row>
    <row r="260" spans="1:71" s="1374" customFormat="1" ht="12" customHeight="1">
      <c r="A260" s="1412">
        <v>16500351</v>
      </c>
      <c r="B260" s="1413" t="str">
        <f t="shared" si="104"/>
        <v>16500351</v>
      </c>
      <c r="C260" s="1359" t="s">
        <v>1273</v>
      </c>
      <c r="D260" s="1360" t="str">
        <f t="shared" si="95"/>
        <v>W/C</v>
      </c>
      <c r="E260" s="1360"/>
      <c r="F260" s="1359"/>
      <c r="G260" s="1360"/>
      <c r="H260" s="1361" t="str">
        <f t="shared" si="110"/>
        <v/>
      </c>
      <c r="I260" s="1361" t="str">
        <f t="shared" si="110"/>
        <v/>
      </c>
      <c r="J260" s="1361" t="str">
        <f t="shared" si="110"/>
        <v/>
      </c>
      <c r="K260" s="1361" t="str">
        <f t="shared" si="110"/>
        <v/>
      </c>
      <c r="L260" s="1361" t="str">
        <f t="shared" si="86"/>
        <v>W/C</v>
      </c>
      <c r="M260" s="1361" t="str">
        <f t="shared" si="86"/>
        <v>NO</v>
      </c>
      <c r="N260" s="1361" t="str">
        <f t="shared" si="99"/>
        <v>W/C</v>
      </c>
      <c r="O260" s="1362"/>
      <c r="P260" s="1363">
        <v>0</v>
      </c>
      <c r="Q260" s="1363">
        <v>0</v>
      </c>
      <c r="R260" s="1363">
        <v>0</v>
      </c>
      <c r="S260" s="1363">
        <v>0</v>
      </c>
      <c r="T260" s="1363">
        <v>0</v>
      </c>
      <c r="U260" s="1363">
        <v>0</v>
      </c>
      <c r="V260" s="1363">
        <v>0</v>
      </c>
      <c r="W260" s="1363">
        <v>0</v>
      </c>
      <c r="X260" s="1363">
        <v>0</v>
      </c>
      <c r="Y260" s="1363">
        <v>0</v>
      </c>
      <c r="Z260" s="1363">
        <v>0</v>
      </c>
      <c r="AA260" s="1363">
        <v>0</v>
      </c>
      <c r="AB260" s="1363">
        <v>0</v>
      </c>
      <c r="AC260" s="1363"/>
      <c r="AD260" s="1363"/>
      <c r="AE260" s="1363">
        <f t="shared" si="96"/>
        <v>0</v>
      </c>
      <c r="AF260" s="1376"/>
      <c r="AG260" s="1377"/>
      <c r="AH260" s="1365"/>
      <c r="AI260" s="1365"/>
      <c r="AJ260" s="1365"/>
      <c r="AK260" s="1366"/>
      <c r="AL260" s="1365">
        <f t="shared" si="106"/>
        <v>0</v>
      </c>
      <c r="AM260" s="1367">
        <f t="shared" si="103"/>
        <v>0</v>
      </c>
      <c r="AN260" s="1365"/>
      <c r="AO260" s="1368">
        <f t="shared" si="107"/>
        <v>0</v>
      </c>
      <c r="AP260" s="1369"/>
      <c r="AQ260" s="1370">
        <f t="shared" si="97"/>
        <v>0</v>
      </c>
      <c r="AR260" s="1365"/>
      <c r="AS260" s="1365"/>
      <c r="AT260" s="1365"/>
      <c r="AU260" s="1365"/>
      <c r="AV260" s="1371">
        <f t="shared" si="108"/>
        <v>0</v>
      </c>
      <c r="AW260" s="1365">
        <f t="shared" si="105"/>
        <v>0</v>
      </c>
      <c r="AX260" s="1365"/>
      <c r="AY260" s="1367">
        <f t="shared" si="109"/>
        <v>0</v>
      </c>
      <c r="AZ260" s="1372"/>
      <c r="BA260" s="1373">
        <f t="shared" si="101"/>
        <v>0</v>
      </c>
      <c r="BC260" s="1361" t="str">
        <f t="shared" si="111"/>
        <v/>
      </c>
      <c r="BD260" s="1361" t="str">
        <f t="shared" si="111"/>
        <v/>
      </c>
      <c r="BE260" s="1361" t="str">
        <f t="shared" si="111"/>
        <v/>
      </c>
      <c r="BF260" s="1361" t="str">
        <f t="shared" si="90"/>
        <v/>
      </c>
      <c r="BG260" s="1361" t="str">
        <f t="shared" si="100"/>
        <v>W/C</v>
      </c>
      <c r="BH260" s="1361" t="str">
        <f t="shared" si="100"/>
        <v>NO</v>
      </c>
      <c r="BI260" s="1361" t="str">
        <f t="shared" si="102"/>
        <v>W/C</v>
      </c>
      <c r="BK260" s="1361" t="b">
        <f t="shared" si="112"/>
        <v>1</v>
      </c>
      <c r="BL260" s="1361" t="b">
        <f t="shared" si="112"/>
        <v>1</v>
      </c>
      <c r="BM260" s="1361" t="b">
        <f t="shared" si="112"/>
        <v>1</v>
      </c>
      <c r="BN260" s="1361" t="b">
        <f t="shared" si="112"/>
        <v>1</v>
      </c>
      <c r="BO260" s="1361" t="b">
        <f t="shared" si="112"/>
        <v>1</v>
      </c>
      <c r="BP260" s="1361" t="b">
        <f t="shared" si="112"/>
        <v>1</v>
      </c>
      <c r="BQ260" s="1361" t="b">
        <f t="shared" si="112"/>
        <v>1</v>
      </c>
      <c r="BS260" s="1375"/>
    </row>
    <row r="261" spans="1:71" s="1374" customFormat="1" ht="12" customHeight="1">
      <c r="A261" s="1412">
        <v>16500373</v>
      </c>
      <c r="B261" s="1413" t="str">
        <f t="shared" si="104"/>
        <v>16500373</v>
      </c>
      <c r="C261" s="1359" t="s">
        <v>1274</v>
      </c>
      <c r="D261" s="1360" t="str">
        <f t="shared" si="95"/>
        <v>W/C</v>
      </c>
      <c r="E261" s="1360"/>
      <c r="F261" s="1359"/>
      <c r="G261" s="1360"/>
      <c r="H261" s="1361" t="str">
        <f t="shared" si="110"/>
        <v/>
      </c>
      <c r="I261" s="1361" t="str">
        <f t="shared" si="110"/>
        <v/>
      </c>
      <c r="J261" s="1361" t="str">
        <f t="shared" si="110"/>
        <v/>
      </c>
      <c r="K261" s="1361" t="str">
        <f t="shared" si="110"/>
        <v/>
      </c>
      <c r="L261" s="1361" t="str">
        <f t="shared" si="86"/>
        <v>W/C</v>
      </c>
      <c r="M261" s="1361" t="str">
        <f t="shared" si="86"/>
        <v>NO</v>
      </c>
      <c r="N261" s="1361" t="str">
        <f t="shared" si="99"/>
        <v>W/C</v>
      </c>
      <c r="O261" s="1362"/>
      <c r="P261" s="1363">
        <v>1202155.43</v>
      </c>
      <c r="Q261" s="1363">
        <v>555088.21</v>
      </c>
      <c r="R261" s="1363">
        <v>36555.56</v>
      </c>
      <c r="S261" s="1363">
        <v>85321.94</v>
      </c>
      <c r="T261" s="1363">
        <v>71260.27</v>
      </c>
      <c r="U261" s="1363">
        <v>158551.65</v>
      </c>
      <c r="V261" s="1363">
        <v>137340.22</v>
      </c>
      <c r="W261" s="1363">
        <v>33384.589999999997</v>
      </c>
      <c r="X261" s="1363">
        <v>24593.9</v>
      </c>
      <c r="Y261" s="1363">
        <v>1791.66</v>
      </c>
      <c r="Z261" s="1363">
        <v>3069.44</v>
      </c>
      <c r="AA261" s="1363">
        <v>8374.99</v>
      </c>
      <c r="AB261" s="1363">
        <v>27680.52</v>
      </c>
      <c r="AC261" s="1363"/>
      <c r="AD261" s="1363"/>
      <c r="AE261" s="1363">
        <f t="shared" si="96"/>
        <v>144187.53374999997</v>
      </c>
      <c r="AF261" s="1376"/>
      <c r="AG261" s="1377"/>
      <c r="AH261" s="1365"/>
      <c r="AI261" s="1365"/>
      <c r="AJ261" s="1365"/>
      <c r="AK261" s="1366"/>
      <c r="AL261" s="1365">
        <f t="shared" si="106"/>
        <v>0</v>
      </c>
      <c r="AM261" s="1367">
        <f t="shared" si="103"/>
        <v>144187.53374999997</v>
      </c>
      <c r="AN261" s="1365"/>
      <c r="AO261" s="1368">
        <f t="shared" si="107"/>
        <v>144187.53374999997</v>
      </c>
      <c r="AP261" s="1369"/>
      <c r="AQ261" s="1370">
        <f t="shared" si="97"/>
        <v>27680.52</v>
      </c>
      <c r="AR261" s="1365"/>
      <c r="AS261" s="1365"/>
      <c r="AT261" s="1365"/>
      <c r="AU261" s="1365"/>
      <c r="AV261" s="1371">
        <f t="shared" si="108"/>
        <v>0</v>
      </c>
      <c r="AW261" s="1365">
        <f t="shared" si="105"/>
        <v>27680.52</v>
      </c>
      <c r="AX261" s="1365"/>
      <c r="AY261" s="1367">
        <f t="shared" si="109"/>
        <v>27680.52</v>
      </c>
      <c r="AZ261" s="1372"/>
      <c r="BA261" s="1373">
        <f t="shared" si="101"/>
        <v>0</v>
      </c>
      <c r="BC261" s="1361" t="str">
        <f t="shared" si="111"/>
        <v/>
      </c>
      <c r="BD261" s="1361" t="str">
        <f t="shared" si="111"/>
        <v/>
      </c>
      <c r="BE261" s="1361" t="str">
        <f t="shared" si="111"/>
        <v/>
      </c>
      <c r="BF261" s="1361" t="str">
        <f t="shared" si="90"/>
        <v/>
      </c>
      <c r="BG261" s="1361" t="str">
        <f t="shared" si="100"/>
        <v>W/C</v>
      </c>
      <c r="BH261" s="1361" t="str">
        <f t="shared" si="100"/>
        <v>NO</v>
      </c>
      <c r="BI261" s="1361" t="str">
        <f t="shared" si="102"/>
        <v>W/C</v>
      </c>
      <c r="BK261" s="1361" t="b">
        <f t="shared" si="112"/>
        <v>1</v>
      </c>
      <c r="BL261" s="1361" t="b">
        <f t="shared" si="112"/>
        <v>1</v>
      </c>
      <c r="BM261" s="1361" t="b">
        <f t="shared" si="112"/>
        <v>1</v>
      </c>
      <c r="BN261" s="1361" t="b">
        <f t="shared" si="112"/>
        <v>1</v>
      </c>
      <c r="BO261" s="1361" t="b">
        <f t="shared" si="112"/>
        <v>1</v>
      </c>
      <c r="BP261" s="1361" t="b">
        <f t="shared" si="112"/>
        <v>1</v>
      </c>
      <c r="BQ261" s="1361" t="b">
        <f t="shared" si="112"/>
        <v>1</v>
      </c>
      <c r="BS261" s="1375"/>
    </row>
    <row r="262" spans="1:71" s="1374" customFormat="1" ht="12" customHeight="1">
      <c r="A262" s="1412">
        <v>16500383</v>
      </c>
      <c r="B262" s="1413" t="str">
        <f t="shared" si="104"/>
        <v>16500383</v>
      </c>
      <c r="C262" s="1359" t="s">
        <v>1275</v>
      </c>
      <c r="D262" s="1360" t="str">
        <f t="shared" si="95"/>
        <v>W/C</v>
      </c>
      <c r="E262" s="1360"/>
      <c r="F262" s="1359"/>
      <c r="G262" s="1360"/>
      <c r="H262" s="1361" t="str">
        <f t="shared" si="110"/>
        <v/>
      </c>
      <c r="I262" s="1361" t="str">
        <f t="shared" si="110"/>
        <v/>
      </c>
      <c r="J262" s="1361" t="str">
        <f t="shared" si="110"/>
        <v/>
      </c>
      <c r="K262" s="1361" t="str">
        <f t="shared" si="110"/>
        <v/>
      </c>
      <c r="L262" s="1361" t="str">
        <f t="shared" si="86"/>
        <v>W/C</v>
      </c>
      <c r="M262" s="1361" t="str">
        <f t="shared" si="86"/>
        <v>NO</v>
      </c>
      <c r="N262" s="1361" t="str">
        <f t="shared" si="99"/>
        <v>W/C</v>
      </c>
      <c r="O262" s="1362"/>
      <c r="P262" s="1363">
        <v>0</v>
      </c>
      <c r="Q262" s="1363">
        <v>0</v>
      </c>
      <c r="R262" s="1363">
        <v>0</v>
      </c>
      <c r="S262" s="1363">
        <v>0</v>
      </c>
      <c r="T262" s="1363">
        <v>129585.53</v>
      </c>
      <c r="U262" s="1363">
        <v>0</v>
      </c>
      <c r="V262" s="1363">
        <v>0</v>
      </c>
      <c r="W262" s="1363">
        <v>0</v>
      </c>
      <c r="X262" s="1363">
        <v>0</v>
      </c>
      <c r="Y262" s="1363">
        <v>0</v>
      </c>
      <c r="Z262" s="1363">
        <v>0</v>
      </c>
      <c r="AA262" s="1363">
        <v>0</v>
      </c>
      <c r="AB262" s="1363">
        <v>0</v>
      </c>
      <c r="AC262" s="1363"/>
      <c r="AD262" s="1363"/>
      <c r="AE262" s="1363">
        <f t="shared" si="96"/>
        <v>10798.794166666667</v>
      </c>
      <c r="AF262" s="1376"/>
      <c r="AG262" s="1377"/>
      <c r="AH262" s="1365"/>
      <c r="AI262" s="1365"/>
      <c r="AJ262" s="1365"/>
      <c r="AK262" s="1366"/>
      <c r="AL262" s="1365">
        <f t="shared" si="106"/>
        <v>0</v>
      </c>
      <c r="AM262" s="1367">
        <f t="shared" si="103"/>
        <v>10798.794166666667</v>
      </c>
      <c r="AN262" s="1365"/>
      <c r="AO262" s="1368">
        <f t="shared" si="107"/>
        <v>10798.794166666667</v>
      </c>
      <c r="AP262" s="1369"/>
      <c r="AQ262" s="1370">
        <f t="shared" si="97"/>
        <v>0</v>
      </c>
      <c r="AR262" s="1365"/>
      <c r="AS262" s="1365"/>
      <c r="AT262" s="1365"/>
      <c r="AU262" s="1365"/>
      <c r="AV262" s="1371">
        <f t="shared" si="108"/>
        <v>0</v>
      </c>
      <c r="AW262" s="1365">
        <f t="shared" si="105"/>
        <v>0</v>
      </c>
      <c r="AX262" s="1365"/>
      <c r="AY262" s="1367">
        <f t="shared" si="109"/>
        <v>0</v>
      </c>
      <c r="AZ262" s="1372"/>
      <c r="BA262" s="1373">
        <f t="shared" si="101"/>
        <v>0</v>
      </c>
      <c r="BC262" s="1361" t="str">
        <f t="shared" si="111"/>
        <v/>
      </c>
      <c r="BD262" s="1361" t="str">
        <f t="shared" si="111"/>
        <v/>
      </c>
      <c r="BE262" s="1361" t="str">
        <f t="shared" si="111"/>
        <v/>
      </c>
      <c r="BF262" s="1361" t="str">
        <f t="shared" si="111"/>
        <v/>
      </c>
      <c r="BG262" s="1361" t="str">
        <f t="shared" si="100"/>
        <v>W/C</v>
      </c>
      <c r="BH262" s="1361" t="str">
        <f t="shared" si="100"/>
        <v>NO</v>
      </c>
      <c r="BI262" s="1361" t="str">
        <f t="shared" si="102"/>
        <v>W/C</v>
      </c>
      <c r="BK262" s="1361" t="b">
        <f t="shared" si="112"/>
        <v>1</v>
      </c>
      <c r="BL262" s="1361" t="b">
        <f t="shared" si="112"/>
        <v>1</v>
      </c>
      <c r="BM262" s="1361" t="b">
        <f t="shared" si="112"/>
        <v>1</v>
      </c>
      <c r="BN262" s="1361" t="b">
        <f t="shared" si="112"/>
        <v>1</v>
      </c>
      <c r="BO262" s="1361" t="b">
        <f t="shared" si="112"/>
        <v>1</v>
      </c>
      <c r="BP262" s="1361" t="b">
        <f t="shared" si="112"/>
        <v>1</v>
      </c>
      <c r="BQ262" s="1361" t="b">
        <f t="shared" si="112"/>
        <v>1</v>
      </c>
      <c r="BS262" s="1375"/>
    </row>
    <row r="263" spans="1:71" s="1374" customFormat="1" ht="12" customHeight="1">
      <c r="A263" s="1412">
        <v>16500401</v>
      </c>
      <c r="B263" s="1413" t="str">
        <f t="shared" si="104"/>
        <v>16500401</v>
      </c>
      <c r="C263" s="1359" t="s">
        <v>1276</v>
      </c>
      <c r="D263" s="1360" t="str">
        <f t="shared" si="95"/>
        <v>W/C</v>
      </c>
      <c r="E263" s="1360"/>
      <c r="F263" s="1359"/>
      <c r="G263" s="1360"/>
      <c r="H263" s="1361" t="str">
        <f t="shared" si="110"/>
        <v/>
      </c>
      <c r="I263" s="1361" t="str">
        <f t="shared" si="110"/>
        <v/>
      </c>
      <c r="J263" s="1361" t="str">
        <f t="shared" si="110"/>
        <v/>
      </c>
      <c r="K263" s="1361" t="str">
        <f t="shared" si="110"/>
        <v/>
      </c>
      <c r="L263" s="1361" t="str">
        <f t="shared" si="86"/>
        <v>W/C</v>
      </c>
      <c r="M263" s="1361" t="str">
        <f t="shared" si="86"/>
        <v>NO</v>
      </c>
      <c r="N263" s="1361" t="str">
        <f t="shared" si="99"/>
        <v>W/C</v>
      </c>
      <c r="O263" s="1362"/>
      <c r="P263" s="1363">
        <v>0</v>
      </c>
      <c r="Q263" s="1363">
        <v>0</v>
      </c>
      <c r="R263" s="1363">
        <v>0</v>
      </c>
      <c r="S263" s="1363">
        <v>0</v>
      </c>
      <c r="T263" s="1363">
        <v>0</v>
      </c>
      <c r="U263" s="1363">
        <v>0</v>
      </c>
      <c r="V263" s="1363">
        <v>0</v>
      </c>
      <c r="W263" s="1363">
        <v>0</v>
      </c>
      <c r="X263" s="1363">
        <v>0</v>
      </c>
      <c r="Y263" s="1363">
        <v>0</v>
      </c>
      <c r="Z263" s="1363">
        <v>0</v>
      </c>
      <c r="AA263" s="1363">
        <v>0</v>
      </c>
      <c r="AB263" s="1363">
        <v>0</v>
      </c>
      <c r="AC263" s="1363"/>
      <c r="AD263" s="1363"/>
      <c r="AE263" s="1363">
        <f t="shared" si="96"/>
        <v>0</v>
      </c>
      <c r="AF263" s="1376"/>
      <c r="AG263" s="1377"/>
      <c r="AH263" s="1365"/>
      <c r="AI263" s="1365"/>
      <c r="AJ263" s="1365"/>
      <c r="AK263" s="1366"/>
      <c r="AL263" s="1365">
        <f t="shared" si="106"/>
        <v>0</v>
      </c>
      <c r="AM263" s="1367">
        <f t="shared" si="103"/>
        <v>0</v>
      </c>
      <c r="AN263" s="1365"/>
      <c r="AO263" s="1368">
        <f t="shared" si="107"/>
        <v>0</v>
      </c>
      <c r="AP263" s="1369"/>
      <c r="AQ263" s="1370">
        <f t="shared" si="97"/>
        <v>0</v>
      </c>
      <c r="AR263" s="1365"/>
      <c r="AS263" s="1365"/>
      <c r="AT263" s="1365"/>
      <c r="AU263" s="1365"/>
      <c r="AV263" s="1371">
        <f t="shared" si="108"/>
        <v>0</v>
      </c>
      <c r="AW263" s="1365">
        <f t="shared" si="105"/>
        <v>0</v>
      </c>
      <c r="AX263" s="1365"/>
      <c r="AY263" s="1367">
        <f t="shared" si="109"/>
        <v>0</v>
      </c>
      <c r="AZ263" s="1372"/>
      <c r="BA263" s="1373">
        <f t="shared" si="101"/>
        <v>0</v>
      </c>
      <c r="BC263" s="1361" t="str">
        <f t="shared" si="111"/>
        <v/>
      </c>
      <c r="BD263" s="1361" t="str">
        <f t="shared" si="111"/>
        <v/>
      </c>
      <c r="BE263" s="1361" t="str">
        <f t="shared" si="111"/>
        <v/>
      </c>
      <c r="BF263" s="1361" t="str">
        <f t="shared" si="111"/>
        <v/>
      </c>
      <c r="BG263" s="1361" t="str">
        <f t="shared" si="100"/>
        <v>W/C</v>
      </c>
      <c r="BH263" s="1361" t="str">
        <f t="shared" si="100"/>
        <v>NO</v>
      </c>
      <c r="BI263" s="1361" t="str">
        <f t="shared" si="102"/>
        <v>W/C</v>
      </c>
      <c r="BK263" s="1361" t="b">
        <f t="shared" si="112"/>
        <v>1</v>
      </c>
      <c r="BL263" s="1361" t="b">
        <f t="shared" si="112"/>
        <v>1</v>
      </c>
      <c r="BM263" s="1361" t="b">
        <f t="shared" si="112"/>
        <v>1</v>
      </c>
      <c r="BN263" s="1361" t="b">
        <f t="shared" si="112"/>
        <v>1</v>
      </c>
      <c r="BO263" s="1361" t="b">
        <f t="shared" si="112"/>
        <v>1</v>
      </c>
      <c r="BP263" s="1361" t="b">
        <f t="shared" si="112"/>
        <v>1</v>
      </c>
      <c r="BQ263" s="1361" t="b">
        <f t="shared" si="112"/>
        <v>1</v>
      </c>
      <c r="BS263" s="1375"/>
    </row>
    <row r="264" spans="1:71" s="1374" customFormat="1" ht="12" customHeight="1">
      <c r="A264" s="1412">
        <v>16500411</v>
      </c>
      <c r="B264" s="1413" t="str">
        <f t="shared" si="104"/>
        <v>16500411</v>
      </c>
      <c r="C264" s="1359" t="s">
        <v>1277</v>
      </c>
      <c r="D264" s="1360" t="str">
        <f t="shared" si="95"/>
        <v>W/C</v>
      </c>
      <c r="E264" s="1360"/>
      <c r="F264" s="1359"/>
      <c r="G264" s="1360"/>
      <c r="H264" s="1361" t="str">
        <f t="shared" si="110"/>
        <v/>
      </c>
      <c r="I264" s="1361" t="str">
        <f t="shared" si="110"/>
        <v/>
      </c>
      <c r="J264" s="1361" t="str">
        <f t="shared" si="110"/>
        <v/>
      </c>
      <c r="K264" s="1361" t="str">
        <f t="shared" si="110"/>
        <v/>
      </c>
      <c r="L264" s="1361" t="str">
        <f t="shared" ref="L264:M329" si="113">IF(VALUE(AM264),"W/C",IF(ISBLANK(AM264),"NO","W/C"))</f>
        <v>W/C</v>
      </c>
      <c r="M264" s="1361" t="str">
        <f t="shared" si="113"/>
        <v>NO</v>
      </c>
      <c r="N264" s="1361" t="str">
        <f t="shared" si="99"/>
        <v>W/C</v>
      </c>
      <c r="O264" s="1362"/>
      <c r="P264" s="1363">
        <v>0</v>
      </c>
      <c r="Q264" s="1363">
        <v>0</v>
      </c>
      <c r="R264" s="1363">
        <v>0</v>
      </c>
      <c r="S264" s="1363">
        <v>0</v>
      </c>
      <c r="T264" s="1363">
        <v>0</v>
      </c>
      <c r="U264" s="1363">
        <v>0</v>
      </c>
      <c r="V264" s="1363">
        <v>0</v>
      </c>
      <c r="W264" s="1363">
        <v>0</v>
      </c>
      <c r="X264" s="1363">
        <v>0</v>
      </c>
      <c r="Y264" s="1363">
        <v>0</v>
      </c>
      <c r="Z264" s="1363">
        <v>0</v>
      </c>
      <c r="AA264" s="1363">
        <v>0</v>
      </c>
      <c r="AB264" s="1363">
        <v>0</v>
      </c>
      <c r="AC264" s="1363"/>
      <c r="AD264" s="1363"/>
      <c r="AE264" s="1363">
        <f t="shared" si="96"/>
        <v>0</v>
      </c>
      <c r="AF264" s="1376"/>
      <c r="AG264" s="1377"/>
      <c r="AH264" s="1365"/>
      <c r="AI264" s="1365"/>
      <c r="AJ264" s="1365"/>
      <c r="AK264" s="1366"/>
      <c r="AL264" s="1365">
        <f t="shared" si="106"/>
        <v>0</v>
      </c>
      <c r="AM264" s="1367">
        <f t="shared" si="103"/>
        <v>0</v>
      </c>
      <c r="AN264" s="1365"/>
      <c r="AO264" s="1368">
        <f t="shared" si="107"/>
        <v>0</v>
      </c>
      <c r="AP264" s="1369"/>
      <c r="AQ264" s="1370">
        <f t="shared" si="97"/>
        <v>0</v>
      </c>
      <c r="AR264" s="1365"/>
      <c r="AS264" s="1365"/>
      <c r="AT264" s="1365"/>
      <c r="AU264" s="1365"/>
      <c r="AV264" s="1371">
        <f t="shared" si="108"/>
        <v>0</v>
      </c>
      <c r="AW264" s="1365">
        <f t="shared" si="105"/>
        <v>0</v>
      </c>
      <c r="AX264" s="1365"/>
      <c r="AY264" s="1367">
        <f t="shared" si="109"/>
        <v>0</v>
      </c>
      <c r="AZ264" s="1372"/>
      <c r="BA264" s="1373">
        <f t="shared" si="101"/>
        <v>0</v>
      </c>
      <c r="BC264" s="1361" t="str">
        <f t="shared" si="111"/>
        <v/>
      </c>
      <c r="BD264" s="1361" t="str">
        <f t="shared" si="111"/>
        <v/>
      </c>
      <c r="BE264" s="1361" t="str">
        <f t="shared" si="111"/>
        <v/>
      </c>
      <c r="BF264" s="1361" t="str">
        <f t="shared" si="111"/>
        <v/>
      </c>
      <c r="BG264" s="1361" t="str">
        <f t="shared" si="100"/>
        <v>W/C</v>
      </c>
      <c r="BH264" s="1361" t="str">
        <f t="shared" si="100"/>
        <v>NO</v>
      </c>
      <c r="BI264" s="1361" t="str">
        <f t="shared" si="102"/>
        <v>W/C</v>
      </c>
      <c r="BK264" s="1361" t="b">
        <f t="shared" si="112"/>
        <v>1</v>
      </c>
      <c r="BL264" s="1361" t="b">
        <f t="shared" si="112"/>
        <v>1</v>
      </c>
      <c r="BM264" s="1361" t="b">
        <f t="shared" si="112"/>
        <v>1</v>
      </c>
      <c r="BN264" s="1361" t="b">
        <f t="shared" si="112"/>
        <v>1</v>
      </c>
      <c r="BO264" s="1361" t="b">
        <f t="shared" si="112"/>
        <v>1</v>
      </c>
      <c r="BP264" s="1361" t="b">
        <f t="shared" si="112"/>
        <v>1</v>
      </c>
      <c r="BQ264" s="1361" t="b">
        <f t="shared" si="112"/>
        <v>1</v>
      </c>
      <c r="BS264" s="1375"/>
    </row>
    <row r="265" spans="1:71" s="1374" customFormat="1" ht="12" customHeight="1">
      <c r="A265" s="1412">
        <v>16500413</v>
      </c>
      <c r="B265" s="1413" t="str">
        <f t="shared" si="104"/>
        <v>16500413</v>
      </c>
      <c r="C265" s="1521" t="s">
        <v>1278</v>
      </c>
      <c r="D265" s="1360" t="str">
        <f t="shared" si="95"/>
        <v>W/C</v>
      </c>
      <c r="E265" s="1360"/>
      <c r="F265" s="1488"/>
      <c r="G265" s="1360"/>
      <c r="H265" s="1361" t="str">
        <f t="shared" si="110"/>
        <v/>
      </c>
      <c r="I265" s="1361" t="str">
        <f t="shared" si="110"/>
        <v/>
      </c>
      <c r="J265" s="1361" t="str">
        <f t="shared" si="110"/>
        <v/>
      </c>
      <c r="K265" s="1361" t="str">
        <f t="shared" si="110"/>
        <v/>
      </c>
      <c r="L265" s="1361" t="str">
        <f t="shared" si="113"/>
        <v>W/C</v>
      </c>
      <c r="M265" s="1361" t="str">
        <f t="shared" si="113"/>
        <v>NO</v>
      </c>
      <c r="N265" s="1361" t="str">
        <f t="shared" si="99"/>
        <v>W/C</v>
      </c>
      <c r="O265" s="1362"/>
      <c r="P265" s="1363">
        <v>0</v>
      </c>
      <c r="Q265" s="1363">
        <v>0</v>
      </c>
      <c r="R265" s="1363">
        <v>0</v>
      </c>
      <c r="S265" s="1363">
        <v>0</v>
      </c>
      <c r="T265" s="1363">
        <v>0</v>
      </c>
      <c r="U265" s="1363">
        <v>0</v>
      </c>
      <c r="V265" s="1363">
        <v>0</v>
      </c>
      <c r="W265" s="1363">
        <v>0</v>
      </c>
      <c r="X265" s="1363">
        <v>0</v>
      </c>
      <c r="Y265" s="1363">
        <v>0</v>
      </c>
      <c r="Z265" s="1363">
        <v>0</v>
      </c>
      <c r="AA265" s="1363">
        <v>0</v>
      </c>
      <c r="AB265" s="1363">
        <v>0</v>
      </c>
      <c r="AC265" s="1363"/>
      <c r="AD265" s="1363"/>
      <c r="AE265" s="1363">
        <f t="shared" si="96"/>
        <v>0</v>
      </c>
      <c r="AF265" s="1376"/>
      <c r="AG265" s="1377"/>
      <c r="AH265" s="1365"/>
      <c r="AI265" s="1365"/>
      <c r="AJ265" s="1365"/>
      <c r="AK265" s="1366"/>
      <c r="AL265" s="1365">
        <f t="shared" si="106"/>
        <v>0</v>
      </c>
      <c r="AM265" s="1367">
        <f t="shared" si="103"/>
        <v>0</v>
      </c>
      <c r="AN265" s="1365"/>
      <c r="AO265" s="1368">
        <f t="shared" si="107"/>
        <v>0</v>
      </c>
      <c r="AP265" s="1369"/>
      <c r="AQ265" s="1370">
        <f t="shared" si="97"/>
        <v>0</v>
      </c>
      <c r="AR265" s="1365"/>
      <c r="AS265" s="1365"/>
      <c r="AT265" s="1365"/>
      <c r="AU265" s="1365"/>
      <c r="AV265" s="1371">
        <f t="shared" si="108"/>
        <v>0</v>
      </c>
      <c r="AW265" s="1365">
        <f t="shared" si="105"/>
        <v>0</v>
      </c>
      <c r="AX265" s="1365"/>
      <c r="AY265" s="1367">
        <f t="shared" si="109"/>
        <v>0</v>
      </c>
      <c r="AZ265" s="1372"/>
      <c r="BA265" s="1373">
        <f t="shared" si="101"/>
        <v>0</v>
      </c>
      <c r="BC265" s="1361" t="str">
        <f t="shared" si="111"/>
        <v/>
      </c>
      <c r="BD265" s="1361" t="str">
        <f t="shared" si="111"/>
        <v/>
      </c>
      <c r="BE265" s="1361" t="str">
        <f t="shared" si="111"/>
        <v/>
      </c>
      <c r="BF265" s="1361" t="str">
        <f t="shared" si="111"/>
        <v/>
      </c>
      <c r="BG265" s="1361" t="str">
        <f t="shared" si="100"/>
        <v>W/C</v>
      </c>
      <c r="BH265" s="1361" t="str">
        <f t="shared" si="100"/>
        <v>NO</v>
      </c>
      <c r="BI265" s="1361" t="str">
        <f t="shared" si="102"/>
        <v>W/C</v>
      </c>
      <c r="BK265" s="1361" t="b">
        <f t="shared" si="112"/>
        <v>1</v>
      </c>
      <c r="BL265" s="1361" t="b">
        <f t="shared" si="112"/>
        <v>1</v>
      </c>
      <c r="BM265" s="1361" t="b">
        <f t="shared" si="112"/>
        <v>1</v>
      </c>
      <c r="BN265" s="1361" t="b">
        <f t="shared" si="112"/>
        <v>1</v>
      </c>
      <c r="BO265" s="1361" t="b">
        <f t="shared" si="112"/>
        <v>1</v>
      </c>
      <c r="BP265" s="1361" t="b">
        <f t="shared" si="112"/>
        <v>1</v>
      </c>
      <c r="BQ265" s="1361" t="b">
        <f t="shared" si="112"/>
        <v>1</v>
      </c>
      <c r="BS265" s="1375"/>
    </row>
    <row r="266" spans="1:71" s="1374" customFormat="1" ht="12" customHeight="1">
      <c r="A266" s="1481">
        <v>16500421</v>
      </c>
      <c r="B266" s="1481" t="str">
        <f t="shared" si="104"/>
        <v>16500421</v>
      </c>
      <c r="C266" s="1491" t="s">
        <v>1279</v>
      </c>
      <c r="D266" s="1417" t="str">
        <f t="shared" si="95"/>
        <v>W/C</v>
      </c>
      <c r="E266" s="1417"/>
      <c r="F266" s="1483">
        <v>43101</v>
      </c>
      <c r="G266" s="1417"/>
      <c r="H266" s="1419" t="str">
        <f t="shared" si="110"/>
        <v/>
      </c>
      <c r="I266" s="1419" t="str">
        <f t="shared" si="110"/>
        <v/>
      </c>
      <c r="J266" s="1419" t="str">
        <f t="shared" si="110"/>
        <v/>
      </c>
      <c r="K266" s="1419" t="str">
        <f t="shared" si="110"/>
        <v/>
      </c>
      <c r="L266" s="1419" t="str">
        <f t="shared" si="113"/>
        <v>W/C</v>
      </c>
      <c r="M266" s="1419" t="str">
        <f t="shared" si="113"/>
        <v>NO</v>
      </c>
      <c r="N266" s="1419" t="str">
        <f t="shared" si="99"/>
        <v>W/C</v>
      </c>
      <c r="O266" s="1420"/>
      <c r="P266" s="1421">
        <v>0</v>
      </c>
      <c r="Q266" s="1421">
        <v>0</v>
      </c>
      <c r="R266" s="1421">
        <v>0</v>
      </c>
      <c r="S266" s="1421">
        <v>0</v>
      </c>
      <c r="T266" s="1421">
        <v>0</v>
      </c>
      <c r="U266" s="1421">
        <v>0</v>
      </c>
      <c r="V266" s="1421">
        <v>0</v>
      </c>
      <c r="W266" s="1421">
        <v>0</v>
      </c>
      <c r="X266" s="1421">
        <v>0</v>
      </c>
      <c r="Y266" s="1421">
        <v>0</v>
      </c>
      <c r="Z266" s="1421">
        <v>0</v>
      </c>
      <c r="AA266" s="1421">
        <v>0</v>
      </c>
      <c r="AB266" s="1421">
        <v>0</v>
      </c>
      <c r="AC266" s="1421"/>
      <c r="AD266" s="1421"/>
      <c r="AE266" s="1421">
        <f t="shared" si="96"/>
        <v>0</v>
      </c>
      <c r="AF266" s="1422"/>
      <c r="AG266" s="1423"/>
      <c r="AH266" s="1424"/>
      <c r="AI266" s="1424"/>
      <c r="AJ266" s="1424"/>
      <c r="AK266" s="1425"/>
      <c r="AL266" s="1424"/>
      <c r="AM266" s="1426">
        <f t="shared" si="103"/>
        <v>0</v>
      </c>
      <c r="AN266" s="1424"/>
      <c r="AO266" s="1427">
        <f t="shared" si="107"/>
        <v>0</v>
      </c>
      <c r="AP266" s="1369"/>
      <c r="AQ266" s="1428">
        <f t="shared" si="97"/>
        <v>0</v>
      </c>
      <c r="AR266" s="1424"/>
      <c r="AS266" s="1424"/>
      <c r="AT266" s="1424"/>
      <c r="AU266" s="1424"/>
      <c r="AV266" s="1429"/>
      <c r="AW266" s="1424">
        <f t="shared" si="105"/>
        <v>0</v>
      </c>
      <c r="AX266" s="1424"/>
      <c r="AY266" s="1426">
        <f t="shared" si="109"/>
        <v>0</v>
      </c>
      <c r="AZ266" s="1372"/>
      <c r="BA266" s="1373">
        <f t="shared" si="101"/>
        <v>0</v>
      </c>
      <c r="BC266" s="1419" t="str">
        <f t="shared" si="111"/>
        <v/>
      </c>
      <c r="BD266" s="1419" t="str">
        <f t="shared" si="111"/>
        <v/>
      </c>
      <c r="BE266" s="1419" t="str">
        <f t="shared" si="111"/>
        <v/>
      </c>
      <c r="BF266" s="1419" t="str">
        <f t="shared" si="111"/>
        <v/>
      </c>
      <c r="BG266" s="1419" t="str">
        <f t="shared" si="100"/>
        <v>W/C</v>
      </c>
      <c r="BH266" s="1419" t="str">
        <f t="shared" si="100"/>
        <v>NO</v>
      </c>
      <c r="BI266" s="1419" t="str">
        <f t="shared" si="102"/>
        <v>W/C</v>
      </c>
      <c r="BK266" s="1419" t="b">
        <f t="shared" si="112"/>
        <v>1</v>
      </c>
      <c r="BL266" s="1419" t="b">
        <f t="shared" si="112"/>
        <v>1</v>
      </c>
      <c r="BM266" s="1419" t="b">
        <f t="shared" si="112"/>
        <v>1</v>
      </c>
      <c r="BN266" s="1419" t="b">
        <f t="shared" si="112"/>
        <v>1</v>
      </c>
      <c r="BO266" s="1419" t="b">
        <f t="shared" si="112"/>
        <v>1</v>
      </c>
      <c r="BP266" s="1419" t="b">
        <f t="shared" si="112"/>
        <v>1</v>
      </c>
      <c r="BQ266" s="1419" t="b">
        <f t="shared" si="112"/>
        <v>1</v>
      </c>
      <c r="BS266" s="1518"/>
    </row>
    <row r="267" spans="1:71" s="1374" customFormat="1" ht="12" customHeight="1">
      <c r="A267" s="1487">
        <v>16500433</v>
      </c>
      <c r="B267" s="1430" t="str">
        <f t="shared" si="104"/>
        <v>16500433</v>
      </c>
      <c r="C267" s="1488" t="s">
        <v>1280</v>
      </c>
      <c r="D267" s="1360" t="str">
        <f t="shared" si="95"/>
        <v>W/C</v>
      </c>
      <c r="E267" s="1360"/>
      <c r="F267" s="1488"/>
      <c r="G267" s="1360"/>
      <c r="H267" s="1361" t="str">
        <f t="shared" si="110"/>
        <v/>
      </c>
      <c r="I267" s="1361" t="str">
        <f t="shared" si="110"/>
        <v/>
      </c>
      <c r="J267" s="1361" t="str">
        <f t="shared" si="110"/>
        <v/>
      </c>
      <c r="K267" s="1361" t="str">
        <f t="shared" si="110"/>
        <v/>
      </c>
      <c r="L267" s="1361" t="str">
        <f t="shared" si="113"/>
        <v>W/C</v>
      </c>
      <c r="M267" s="1361" t="str">
        <f t="shared" si="113"/>
        <v>NO</v>
      </c>
      <c r="N267" s="1361" t="str">
        <f t="shared" si="99"/>
        <v>W/C</v>
      </c>
      <c r="O267" s="1362"/>
      <c r="P267" s="1363">
        <v>0</v>
      </c>
      <c r="Q267" s="1363">
        <v>0</v>
      </c>
      <c r="R267" s="1363">
        <v>0</v>
      </c>
      <c r="S267" s="1363">
        <v>0</v>
      </c>
      <c r="T267" s="1363">
        <v>0</v>
      </c>
      <c r="U267" s="1363">
        <v>0</v>
      </c>
      <c r="V267" s="1363">
        <v>0</v>
      </c>
      <c r="W267" s="1363">
        <v>0</v>
      </c>
      <c r="X267" s="1363">
        <v>0</v>
      </c>
      <c r="Y267" s="1363">
        <v>0</v>
      </c>
      <c r="Z267" s="1363">
        <v>0</v>
      </c>
      <c r="AA267" s="1363">
        <v>0</v>
      </c>
      <c r="AB267" s="1363">
        <v>0</v>
      </c>
      <c r="AC267" s="1363"/>
      <c r="AD267" s="1363"/>
      <c r="AE267" s="1363">
        <f t="shared" si="96"/>
        <v>0</v>
      </c>
      <c r="AF267" s="1376"/>
      <c r="AG267" s="1377"/>
      <c r="AH267" s="1365"/>
      <c r="AI267" s="1365"/>
      <c r="AJ267" s="1365"/>
      <c r="AK267" s="1366"/>
      <c r="AL267" s="1365">
        <f t="shared" si="106"/>
        <v>0</v>
      </c>
      <c r="AM267" s="1367">
        <f t="shared" si="103"/>
        <v>0</v>
      </c>
      <c r="AN267" s="1365"/>
      <c r="AO267" s="1368">
        <f t="shared" si="107"/>
        <v>0</v>
      </c>
      <c r="AP267" s="1369"/>
      <c r="AQ267" s="1370">
        <f t="shared" si="97"/>
        <v>0</v>
      </c>
      <c r="AR267" s="1365"/>
      <c r="AS267" s="1365"/>
      <c r="AT267" s="1365"/>
      <c r="AU267" s="1365"/>
      <c r="AV267" s="1371">
        <f t="shared" si="108"/>
        <v>0</v>
      </c>
      <c r="AW267" s="1365">
        <f t="shared" si="105"/>
        <v>0</v>
      </c>
      <c r="AX267" s="1365"/>
      <c r="AY267" s="1367">
        <f t="shared" si="109"/>
        <v>0</v>
      </c>
      <c r="AZ267" s="1372"/>
      <c r="BA267" s="1373">
        <f t="shared" si="101"/>
        <v>0</v>
      </c>
      <c r="BC267" s="1361" t="str">
        <f t="shared" si="111"/>
        <v/>
      </c>
      <c r="BD267" s="1361" t="str">
        <f t="shared" si="111"/>
        <v/>
      </c>
      <c r="BE267" s="1361" t="str">
        <f t="shared" si="111"/>
        <v/>
      </c>
      <c r="BF267" s="1361" t="str">
        <f t="shared" si="111"/>
        <v/>
      </c>
      <c r="BG267" s="1361" t="str">
        <f t="shared" si="100"/>
        <v>W/C</v>
      </c>
      <c r="BH267" s="1361" t="str">
        <f t="shared" si="100"/>
        <v>NO</v>
      </c>
      <c r="BI267" s="1361" t="str">
        <f t="shared" si="102"/>
        <v>W/C</v>
      </c>
      <c r="BK267" s="1361" t="b">
        <f t="shared" si="112"/>
        <v>1</v>
      </c>
      <c r="BL267" s="1361" t="b">
        <f t="shared" si="112"/>
        <v>1</v>
      </c>
      <c r="BM267" s="1361" t="b">
        <f t="shared" si="112"/>
        <v>1</v>
      </c>
      <c r="BN267" s="1361" t="b">
        <f t="shared" si="112"/>
        <v>1</v>
      </c>
      <c r="BO267" s="1361" t="b">
        <f t="shared" si="112"/>
        <v>1</v>
      </c>
      <c r="BP267" s="1361" t="b">
        <f t="shared" si="112"/>
        <v>1</v>
      </c>
      <c r="BQ267" s="1361" t="b">
        <f t="shared" si="112"/>
        <v>1</v>
      </c>
      <c r="BS267" s="1518"/>
    </row>
    <row r="268" spans="1:71" s="1374" customFormat="1" ht="12" customHeight="1">
      <c r="A268" s="1487">
        <v>16500443</v>
      </c>
      <c r="B268" s="1430" t="str">
        <f t="shared" si="104"/>
        <v>16500443</v>
      </c>
      <c r="C268" s="1488" t="s">
        <v>1281</v>
      </c>
      <c r="D268" s="1360" t="str">
        <f t="shared" si="95"/>
        <v>W/C</v>
      </c>
      <c r="E268" s="1360"/>
      <c r="F268" s="1488"/>
      <c r="G268" s="1360"/>
      <c r="H268" s="1361" t="str">
        <f t="shared" ref="H268:K299" si="114">IF(VALUE(AH268),H$7,IF(ISBLANK(AH268),"",H$7))</f>
        <v/>
      </c>
      <c r="I268" s="1361" t="str">
        <f t="shared" si="114"/>
        <v/>
      </c>
      <c r="J268" s="1361" t="str">
        <f t="shared" si="114"/>
        <v/>
      </c>
      <c r="K268" s="1361" t="str">
        <f t="shared" si="114"/>
        <v/>
      </c>
      <c r="L268" s="1361" t="str">
        <f t="shared" si="113"/>
        <v>W/C</v>
      </c>
      <c r="M268" s="1361" t="str">
        <f t="shared" si="113"/>
        <v>NO</v>
      </c>
      <c r="N268" s="1361" t="str">
        <f t="shared" si="99"/>
        <v>W/C</v>
      </c>
      <c r="O268" s="1362"/>
      <c r="P268" s="1363">
        <v>0</v>
      </c>
      <c r="Q268" s="1363">
        <v>0</v>
      </c>
      <c r="R268" s="1363">
        <v>0</v>
      </c>
      <c r="S268" s="1363">
        <v>0</v>
      </c>
      <c r="T268" s="1363">
        <v>0</v>
      </c>
      <c r="U268" s="1363">
        <v>0</v>
      </c>
      <c r="V268" s="1363">
        <v>0</v>
      </c>
      <c r="W268" s="1363">
        <v>0</v>
      </c>
      <c r="X268" s="1363">
        <v>0</v>
      </c>
      <c r="Y268" s="1363">
        <v>0</v>
      </c>
      <c r="Z268" s="1363">
        <v>0</v>
      </c>
      <c r="AA268" s="1363">
        <v>0</v>
      </c>
      <c r="AB268" s="1363">
        <v>0</v>
      </c>
      <c r="AC268" s="1363"/>
      <c r="AD268" s="1363"/>
      <c r="AE268" s="1363">
        <f t="shared" si="96"/>
        <v>0</v>
      </c>
      <c r="AF268" s="1376"/>
      <c r="AG268" s="1377"/>
      <c r="AH268" s="1365"/>
      <c r="AI268" s="1365"/>
      <c r="AJ268" s="1365"/>
      <c r="AK268" s="1366"/>
      <c r="AL268" s="1365">
        <f t="shared" si="106"/>
        <v>0</v>
      </c>
      <c r="AM268" s="1367">
        <f t="shared" si="103"/>
        <v>0</v>
      </c>
      <c r="AN268" s="1365"/>
      <c r="AO268" s="1368">
        <f t="shared" si="107"/>
        <v>0</v>
      </c>
      <c r="AP268" s="1369"/>
      <c r="AQ268" s="1370">
        <f t="shared" si="97"/>
        <v>0</v>
      </c>
      <c r="AR268" s="1365"/>
      <c r="AS268" s="1365"/>
      <c r="AT268" s="1365"/>
      <c r="AU268" s="1365"/>
      <c r="AV268" s="1371">
        <f t="shared" si="108"/>
        <v>0</v>
      </c>
      <c r="AW268" s="1365">
        <f t="shared" si="105"/>
        <v>0</v>
      </c>
      <c r="AX268" s="1365"/>
      <c r="AY268" s="1367">
        <f t="shared" si="109"/>
        <v>0</v>
      </c>
      <c r="AZ268" s="1372"/>
      <c r="BA268" s="1373">
        <f t="shared" si="101"/>
        <v>0</v>
      </c>
      <c r="BC268" s="1361" t="str">
        <f t="shared" ref="BC268:BF301" si="115">IF(VALUE(AR268),BC$7,IF(ISBLANK(AR268),"",BC$7))</f>
        <v/>
      </c>
      <c r="BD268" s="1361" t="str">
        <f t="shared" si="115"/>
        <v/>
      </c>
      <c r="BE268" s="1361" t="str">
        <f t="shared" si="115"/>
        <v/>
      </c>
      <c r="BF268" s="1361" t="str">
        <f t="shared" si="115"/>
        <v/>
      </c>
      <c r="BG268" s="1361" t="str">
        <f t="shared" si="100"/>
        <v>W/C</v>
      </c>
      <c r="BH268" s="1361" t="str">
        <f t="shared" si="100"/>
        <v>NO</v>
      </c>
      <c r="BI268" s="1361" t="str">
        <f t="shared" si="102"/>
        <v>W/C</v>
      </c>
      <c r="BK268" s="1361" t="b">
        <f t="shared" si="112"/>
        <v>1</v>
      </c>
      <c r="BL268" s="1361" t="b">
        <f t="shared" si="112"/>
        <v>1</v>
      </c>
      <c r="BM268" s="1361" t="b">
        <f t="shared" si="112"/>
        <v>1</v>
      </c>
      <c r="BN268" s="1361" t="b">
        <f t="shared" si="112"/>
        <v>1</v>
      </c>
      <c r="BO268" s="1361" t="b">
        <f t="shared" si="112"/>
        <v>1</v>
      </c>
      <c r="BP268" s="1361" t="b">
        <f t="shared" si="112"/>
        <v>1</v>
      </c>
      <c r="BQ268" s="1361" t="b">
        <f t="shared" si="112"/>
        <v>1</v>
      </c>
      <c r="BS268" s="1518"/>
    </row>
    <row r="269" spans="1:71" s="1374" customFormat="1" ht="12" customHeight="1">
      <c r="A269" s="1522">
        <v>16500491</v>
      </c>
      <c r="B269" s="1495">
        <v>16500491</v>
      </c>
      <c r="C269" s="1523" t="s">
        <v>1282</v>
      </c>
      <c r="D269" s="1396" t="str">
        <f t="shared" si="95"/>
        <v>W/C</v>
      </c>
      <c r="E269" s="1396"/>
      <c r="F269" s="1433">
        <v>43313</v>
      </c>
      <c r="G269" s="1396"/>
      <c r="H269" s="1398" t="str">
        <f t="shared" si="114"/>
        <v/>
      </c>
      <c r="I269" s="1398" t="str">
        <f t="shared" si="114"/>
        <v/>
      </c>
      <c r="J269" s="1398" t="str">
        <f t="shared" si="114"/>
        <v/>
      </c>
      <c r="K269" s="1398" t="str">
        <f t="shared" si="114"/>
        <v/>
      </c>
      <c r="L269" s="1398" t="str">
        <f t="shared" si="113"/>
        <v>W/C</v>
      </c>
      <c r="M269" s="1398" t="str">
        <f t="shared" si="113"/>
        <v>NO</v>
      </c>
      <c r="N269" s="1398" t="str">
        <f t="shared" si="99"/>
        <v>W/C</v>
      </c>
      <c r="O269" s="1399"/>
      <c r="P269" s="1400">
        <v>0</v>
      </c>
      <c r="Q269" s="1400">
        <v>0</v>
      </c>
      <c r="R269" s="1400">
        <v>0</v>
      </c>
      <c r="S269" s="1400">
        <v>0</v>
      </c>
      <c r="T269" s="1400">
        <v>0</v>
      </c>
      <c r="U269" s="1400">
        <v>0</v>
      </c>
      <c r="V269" s="1400">
        <v>0</v>
      </c>
      <c r="W269" s="1400">
        <v>0</v>
      </c>
      <c r="X269" s="1400">
        <v>0</v>
      </c>
      <c r="Y269" s="1400">
        <v>0</v>
      </c>
      <c r="Z269" s="1400">
        <v>0</v>
      </c>
      <c r="AA269" s="1400">
        <v>0</v>
      </c>
      <c r="AB269" s="1400">
        <v>0</v>
      </c>
      <c r="AC269" s="1400"/>
      <c r="AD269" s="1400"/>
      <c r="AE269" s="1400">
        <f t="shared" si="96"/>
        <v>0</v>
      </c>
      <c r="AF269" s="1401"/>
      <c r="AG269" s="1402"/>
      <c r="AH269" s="1403"/>
      <c r="AI269" s="1403"/>
      <c r="AJ269" s="1403"/>
      <c r="AK269" s="1404"/>
      <c r="AL269" s="1403">
        <f t="shared" si="106"/>
        <v>0</v>
      </c>
      <c r="AM269" s="1405">
        <f t="shared" si="103"/>
        <v>0</v>
      </c>
      <c r="AN269" s="1403"/>
      <c r="AO269" s="1406">
        <f t="shared" si="107"/>
        <v>0</v>
      </c>
      <c r="AP269" s="1369"/>
      <c r="AQ269" s="1407">
        <f t="shared" si="97"/>
        <v>0</v>
      </c>
      <c r="AR269" s="1403"/>
      <c r="AS269" s="1403"/>
      <c r="AT269" s="1403"/>
      <c r="AU269" s="1403"/>
      <c r="AV269" s="1408">
        <f t="shared" si="108"/>
        <v>0</v>
      </c>
      <c r="AW269" s="1403">
        <f t="shared" si="105"/>
        <v>0</v>
      </c>
      <c r="AX269" s="1403"/>
      <c r="AY269" s="1405">
        <f t="shared" si="109"/>
        <v>0</v>
      </c>
      <c r="AZ269" s="1372"/>
      <c r="BA269" s="1373">
        <f t="shared" si="101"/>
        <v>0</v>
      </c>
      <c r="BC269" s="1361"/>
      <c r="BD269" s="1361"/>
      <c r="BE269" s="1361"/>
      <c r="BF269" s="1361"/>
      <c r="BG269" s="1361"/>
      <c r="BH269" s="1361"/>
      <c r="BI269" s="1361"/>
      <c r="BK269" s="1361"/>
      <c r="BL269" s="1361"/>
      <c r="BM269" s="1361"/>
      <c r="BN269" s="1361"/>
      <c r="BO269" s="1361"/>
      <c r="BP269" s="1361"/>
      <c r="BQ269" s="1361"/>
      <c r="BS269" s="1518"/>
    </row>
    <row r="270" spans="1:71" s="1374" customFormat="1" ht="12" customHeight="1">
      <c r="A270" s="1503">
        <v>16500493</v>
      </c>
      <c r="B270" s="1504" t="str">
        <f t="shared" si="104"/>
        <v>16500493</v>
      </c>
      <c r="C270" s="1359" t="s">
        <v>1283</v>
      </c>
      <c r="D270" s="1360" t="str">
        <f t="shared" si="95"/>
        <v>W/C</v>
      </c>
      <c r="E270" s="1360"/>
      <c r="F270" s="1359"/>
      <c r="G270" s="1360"/>
      <c r="H270" s="1361" t="str">
        <f t="shared" si="114"/>
        <v/>
      </c>
      <c r="I270" s="1361" t="str">
        <f t="shared" si="114"/>
        <v/>
      </c>
      <c r="J270" s="1361" t="str">
        <f t="shared" si="114"/>
        <v/>
      </c>
      <c r="K270" s="1361" t="str">
        <f t="shared" si="114"/>
        <v/>
      </c>
      <c r="L270" s="1361" t="str">
        <f t="shared" si="113"/>
        <v>W/C</v>
      </c>
      <c r="M270" s="1361" t="str">
        <f t="shared" si="113"/>
        <v>NO</v>
      </c>
      <c r="N270" s="1361" t="str">
        <f t="shared" si="99"/>
        <v>W/C</v>
      </c>
      <c r="O270" s="1411"/>
      <c r="P270" s="1363">
        <v>0</v>
      </c>
      <c r="Q270" s="1363">
        <v>0</v>
      </c>
      <c r="R270" s="1363">
        <v>0</v>
      </c>
      <c r="S270" s="1363">
        <v>0</v>
      </c>
      <c r="T270" s="1363">
        <v>0</v>
      </c>
      <c r="U270" s="1363">
        <v>0</v>
      </c>
      <c r="V270" s="1363">
        <v>0</v>
      </c>
      <c r="W270" s="1363">
        <v>0</v>
      </c>
      <c r="X270" s="1363">
        <v>0</v>
      </c>
      <c r="Y270" s="1363">
        <v>0</v>
      </c>
      <c r="Z270" s="1363">
        <v>0</v>
      </c>
      <c r="AA270" s="1363">
        <v>0</v>
      </c>
      <c r="AB270" s="1363">
        <v>0</v>
      </c>
      <c r="AC270" s="1363"/>
      <c r="AD270" s="1363"/>
      <c r="AE270" s="1363">
        <f t="shared" si="96"/>
        <v>0</v>
      </c>
      <c r="AF270" s="1376"/>
      <c r="AG270" s="1377"/>
      <c r="AH270" s="1365"/>
      <c r="AI270" s="1365"/>
      <c r="AJ270" s="1365"/>
      <c r="AK270" s="1366"/>
      <c r="AL270" s="1365">
        <f t="shared" si="106"/>
        <v>0</v>
      </c>
      <c r="AM270" s="1367">
        <f t="shared" si="103"/>
        <v>0</v>
      </c>
      <c r="AN270" s="1365"/>
      <c r="AO270" s="1368">
        <f t="shared" si="107"/>
        <v>0</v>
      </c>
      <c r="AP270" s="1369"/>
      <c r="AQ270" s="1370">
        <f t="shared" si="97"/>
        <v>0</v>
      </c>
      <c r="AR270" s="1365"/>
      <c r="AS270" s="1365"/>
      <c r="AT270" s="1365"/>
      <c r="AU270" s="1365"/>
      <c r="AV270" s="1371">
        <f t="shared" si="108"/>
        <v>0</v>
      </c>
      <c r="AW270" s="1365">
        <f t="shared" si="105"/>
        <v>0</v>
      </c>
      <c r="AX270" s="1365"/>
      <c r="AY270" s="1367">
        <f t="shared" si="109"/>
        <v>0</v>
      </c>
      <c r="AZ270" s="1372"/>
      <c r="BA270" s="1373">
        <f t="shared" si="101"/>
        <v>0</v>
      </c>
      <c r="BC270" s="1361" t="str">
        <f t="shared" si="115"/>
        <v/>
      </c>
      <c r="BD270" s="1361" t="str">
        <f t="shared" si="115"/>
        <v/>
      </c>
      <c r="BE270" s="1361" t="str">
        <f t="shared" si="115"/>
        <v/>
      </c>
      <c r="BF270" s="1361" t="str">
        <f t="shared" si="115"/>
        <v/>
      </c>
      <c r="BG270" s="1361" t="str">
        <f t="shared" si="100"/>
        <v>W/C</v>
      </c>
      <c r="BH270" s="1361" t="str">
        <f t="shared" si="100"/>
        <v>NO</v>
      </c>
      <c r="BI270" s="1361" t="str">
        <f t="shared" si="102"/>
        <v>W/C</v>
      </c>
      <c r="BK270" s="1361" t="b">
        <f t="shared" ref="BK270:BQ271" si="116">BC270=H270</f>
        <v>1</v>
      </c>
      <c r="BL270" s="1361" t="b">
        <f t="shared" si="116"/>
        <v>1</v>
      </c>
      <c r="BM270" s="1361" t="b">
        <f t="shared" si="116"/>
        <v>1</v>
      </c>
      <c r="BN270" s="1361" t="b">
        <f t="shared" si="116"/>
        <v>1</v>
      </c>
      <c r="BO270" s="1361" t="b">
        <f t="shared" si="116"/>
        <v>1</v>
      </c>
      <c r="BP270" s="1361" t="b">
        <f t="shared" si="116"/>
        <v>1</v>
      </c>
      <c r="BQ270" s="1361" t="b">
        <f t="shared" si="116"/>
        <v>1</v>
      </c>
      <c r="BS270" s="1518"/>
    </row>
    <row r="271" spans="1:71" s="1374" customFormat="1" ht="12" customHeight="1">
      <c r="A271" s="1497">
        <v>16500503</v>
      </c>
      <c r="B271" s="1498" t="str">
        <f t="shared" si="104"/>
        <v>16500503</v>
      </c>
      <c r="C271" s="1416" t="s">
        <v>1284</v>
      </c>
      <c r="D271" s="1417" t="str">
        <f t="shared" si="95"/>
        <v>W/C</v>
      </c>
      <c r="E271" s="1417"/>
      <c r="F271" s="1434">
        <v>43040</v>
      </c>
      <c r="G271" s="1417"/>
      <c r="H271" s="1419" t="str">
        <f t="shared" si="114"/>
        <v/>
      </c>
      <c r="I271" s="1419" t="str">
        <f t="shared" si="114"/>
        <v/>
      </c>
      <c r="J271" s="1419" t="str">
        <f t="shared" si="114"/>
        <v/>
      </c>
      <c r="K271" s="1419" t="str">
        <f t="shared" si="114"/>
        <v/>
      </c>
      <c r="L271" s="1419" t="str">
        <f t="shared" si="113"/>
        <v>W/C</v>
      </c>
      <c r="M271" s="1419" t="str">
        <f t="shared" si="113"/>
        <v>NO</v>
      </c>
      <c r="N271" s="1419" t="str">
        <f t="shared" si="99"/>
        <v>W/C</v>
      </c>
      <c r="O271" s="1420"/>
      <c r="P271" s="1421">
        <v>0</v>
      </c>
      <c r="Q271" s="1421">
        <v>0</v>
      </c>
      <c r="R271" s="1421">
        <v>0</v>
      </c>
      <c r="S271" s="1421">
        <v>0</v>
      </c>
      <c r="T271" s="1421">
        <v>0</v>
      </c>
      <c r="U271" s="1421">
        <v>0</v>
      </c>
      <c r="V271" s="1421">
        <v>0</v>
      </c>
      <c r="W271" s="1421">
        <v>0</v>
      </c>
      <c r="X271" s="1421">
        <v>0</v>
      </c>
      <c r="Y271" s="1421">
        <v>0</v>
      </c>
      <c r="Z271" s="1421">
        <v>0</v>
      </c>
      <c r="AA271" s="1421">
        <v>0</v>
      </c>
      <c r="AB271" s="1421">
        <v>0</v>
      </c>
      <c r="AC271" s="1421"/>
      <c r="AD271" s="1421"/>
      <c r="AE271" s="1421">
        <f t="shared" si="96"/>
        <v>0</v>
      </c>
      <c r="AF271" s="1422"/>
      <c r="AG271" s="1423"/>
      <c r="AH271" s="1424"/>
      <c r="AI271" s="1424"/>
      <c r="AJ271" s="1424"/>
      <c r="AK271" s="1425"/>
      <c r="AL271" s="1424">
        <f t="shared" si="106"/>
        <v>0</v>
      </c>
      <c r="AM271" s="1426">
        <f t="shared" si="103"/>
        <v>0</v>
      </c>
      <c r="AN271" s="1424"/>
      <c r="AO271" s="1427">
        <f t="shared" si="107"/>
        <v>0</v>
      </c>
      <c r="AP271" s="1369"/>
      <c r="AQ271" s="1428">
        <f t="shared" si="97"/>
        <v>0</v>
      </c>
      <c r="AR271" s="1424"/>
      <c r="AS271" s="1424"/>
      <c r="AT271" s="1424"/>
      <c r="AU271" s="1424"/>
      <c r="AV271" s="1429">
        <f t="shared" si="108"/>
        <v>0</v>
      </c>
      <c r="AW271" s="1424">
        <f t="shared" si="105"/>
        <v>0</v>
      </c>
      <c r="AX271" s="1424"/>
      <c r="AY271" s="1426">
        <f t="shared" si="109"/>
        <v>0</v>
      </c>
      <c r="AZ271" s="1372"/>
      <c r="BA271" s="1373">
        <f t="shared" si="101"/>
        <v>0</v>
      </c>
      <c r="BC271" s="1419" t="str">
        <f t="shared" si="115"/>
        <v/>
      </c>
      <c r="BD271" s="1419" t="str">
        <f t="shared" si="115"/>
        <v/>
      </c>
      <c r="BE271" s="1419" t="str">
        <f t="shared" si="115"/>
        <v/>
      </c>
      <c r="BF271" s="1419" t="str">
        <f t="shared" si="115"/>
        <v/>
      </c>
      <c r="BG271" s="1419" t="str">
        <f t="shared" si="100"/>
        <v>W/C</v>
      </c>
      <c r="BH271" s="1419" t="str">
        <f t="shared" si="100"/>
        <v>NO</v>
      </c>
      <c r="BI271" s="1419" t="str">
        <f t="shared" si="102"/>
        <v>W/C</v>
      </c>
      <c r="BK271" s="1419" t="b">
        <f t="shared" si="116"/>
        <v>1</v>
      </c>
      <c r="BL271" s="1419" t="b">
        <f t="shared" si="116"/>
        <v>1</v>
      </c>
      <c r="BM271" s="1419" t="b">
        <f t="shared" si="116"/>
        <v>1</v>
      </c>
      <c r="BN271" s="1419" t="b">
        <f t="shared" si="116"/>
        <v>1</v>
      </c>
      <c r="BO271" s="1419" t="b">
        <f t="shared" si="116"/>
        <v>1</v>
      </c>
      <c r="BP271" s="1419" t="b">
        <f t="shared" si="116"/>
        <v>1</v>
      </c>
      <c r="BQ271" s="1419" t="b">
        <f t="shared" si="116"/>
        <v>1</v>
      </c>
      <c r="BS271" s="1518"/>
    </row>
    <row r="272" spans="1:71" s="1374" customFormat="1" ht="12" customHeight="1">
      <c r="A272" s="1522">
        <v>16500511</v>
      </c>
      <c r="B272" s="1524">
        <v>16500511</v>
      </c>
      <c r="C272" s="1525" t="s">
        <v>1285</v>
      </c>
      <c r="D272" s="1396" t="str">
        <f t="shared" si="95"/>
        <v>W/C</v>
      </c>
      <c r="E272" s="1396"/>
      <c r="F272" s="1433">
        <v>43435</v>
      </c>
      <c r="G272" s="1396"/>
      <c r="H272" s="1398" t="str">
        <f t="shared" si="114"/>
        <v/>
      </c>
      <c r="I272" s="1398" t="str">
        <f t="shared" si="114"/>
        <v/>
      </c>
      <c r="J272" s="1398" t="str">
        <f t="shared" si="114"/>
        <v/>
      </c>
      <c r="K272" s="1398" t="str">
        <f t="shared" si="114"/>
        <v/>
      </c>
      <c r="L272" s="1398" t="str">
        <f t="shared" si="113"/>
        <v>W/C</v>
      </c>
      <c r="M272" s="1398" t="str">
        <f t="shared" si="113"/>
        <v>NO</v>
      </c>
      <c r="N272" s="1398" t="str">
        <f t="shared" si="99"/>
        <v>W/C</v>
      </c>
      <c r="O272" s="1399"/>
      <c r="P272" s="1400">
        <v>0</v>
      </c>
      <c r="Q272" s="1400">
        <v>0</v>
      </c>
      <c r="R272" s="1400">
        <v>0</v>
      </c>
      <c r="S272" s="1400">
        <v>0</v>
      </c>
      <c r="T272" s="1400">
        <v>0</v>
      </c>
      <c r="U272" s="1400">
        <v>0</v>
      </c>
      <c r="V272" s="1400">
        <v>0</v>
      </c>
      <c r="W272" s="1400">
        <v>0</v>
      </c>
      <c r="X272" s="1400">
        <v>0</v>
      </c>
      <c r="Y272" s="1400">
        <v>0</v>
      </c>
      <c r="Z272" s="1400">
        <v>0</v>
      </c>
      <c r="AA272" s="1400">
        <v>0</v>
      </c>
      <c r="AB272" s="1400">
        <v>0</v>
      </c>
      <c r="AC272" s="1400"/>
      <c r="AD272" s="1400"/>
      <c r="AE272" s="1400">
        <f t="shared" si="96"/>
        <v>0</v>
      </c>
      <c r="AF272" s="1401"/>
      <c r="AG272" s="1402"/>
      <c r="AH272" s="1403"/>
      <c r="AI272" s="1403"/>
      <c r="AJ272" s="1403"/>
      <c r="AK272" s="1404"/>
      <c r="AL272" s="1403">
        <f>SUM(AI272:AK272)</f>
        <v>0</v>
      </c>
      <c r="AM272" s="1405">
        <f t="shared" si="103"/>
        <v>0</v>
      </c>
      <c r="AN272" s="1403"/>
      <c r="AO272" s="1406">
        <f t="shared" si="107"/>
        <v>0</v>
      </c>
      <c r="AP272" s="1369"/>
      <c r="AQ272" s="1407">
        <f t="shared" si="97"/>
        <v>0</v>
      </c>
      <c r="AR272" s="1403"/>
      <c r="AS272" s="1403"/>
      <c r="AT272" s="1403"/>
      <c r="AU272" s="1403"/>
      <c r="AV272" s="1408">
        <f>SUM(AS272:AU272)</f>
        <v>0</v>
      </c>
      <c r="AW272" s="1403">
        <f t="shared" si="105"/>
        <v>0</v>
      </c>
      <c r="AX272" s="1403"/>
      <c r="AY272" s="1405">
        <f t="shared" si="109"/>
        <v>0</v>
      </c>
      <c r="AZ272" s="1372"/>
      <c r="BA272" s="1373">
        <f t="shared" si="101"/>
        <v>0</v>
      </c>
      <c r="BC272" s="1419"/>
      <c r="BD272" s="1419"/>
      <c r="BE272" s="1419"/>
      <c r="BF272" s="1419"/>
      <c r="BG272" s="1419"/>
      <c r="BH272" s="1419"/>
      <c r="BI272" s="1419"/>
      <c r="BK272" s="1419"/>
      <c r="BL272" s="1419"/>
      <c r="BM272" s="1419"/>
      <c r="BN272" s="1419"/>
      <c r="BO272" s="1419"/>
      <c r="BP272" s="1419"/>
      <c r="BQ272" s="1419"/>
      <c r="BS272" s="1375"/>
    </row>
    <row r="273" spans="1:71" s="1374" customFormat="1" ht="12" customHeight="1">
      <c r="A273" s="1412">
        <v>16500532</v>
      </c>
      <c r="B273" s="1413" t="str">
        <f t="shared" si="104"/>
        <v>16500532</v>
      </c>
      <c r="C273" s="1359" t="s">
        <v>1286</v>
      </c>
      <c r="D273" s="1360" t="str">
        <f t="shared" ref="D273:D336" si="117">IF(CONCATENATE(H273,I273,J273,K273,N273)= "ERBGRB","CRB",CONCATENATE(H273,I273,J273,K273,N273))</f>
        <v>W/C</v>
      </c>
      <c r="E273" s="1360"/>
      <c r="F273" s="1359"/>
      <c r="G273" s="1360"/>
      <c r="H273" s="1361" t="str">
        <f t="shared" si="114"/>
        <v/>
      </c>
      <c r="I273" s="1361" t="str">
        <f t="shared" si="114"/>
        <v/>
      </c>
      <c r="J273" s="1361" t="str">
        <f t="shared" si="114"/>
        <v/>
      </c>
      <c r="K273" s="1361" t="str">
        <f t="shared" si="114"/>
        <v/>
      </c>
      <c r="L273" s="1361" t="str">
        <f t="shared" si="113"/>
        <v>W/C</v>
      </c>
      <c r="M273" s="1361" t="str">
        <f t="shared" si="113"/>
        <v>NO</v>
      </c>
      <c r="N273" s="1361" t="str">
        <f t="shared" si="99"/>
        <v>W/C</v>
      </c>
      <c r="O273" s="1362"/>
      <c r="P273" s="1363">
        <v>0</v>
      </c>
      <c r="Q273" s="1363">
        <v>0</v>
      </c>
      <c r="R273" s="1363">
        <v>0</v>
      </c>
      <c r="S273" s="1363">
        <v>0</v>
      </c>
      <c r="T273" s="1363">
        <v>0</v>
      </c>
      <c r="U273" s="1363">
        <v>0</v>
      </c>
      <c r="V273" s="1363">
        <v>0</v>
      </c>
      <c r="W273" s="1363">
        <v>0</v>
      </c>
      <c r="X273" s="1363">
        <v>0</v>
      </c>
      <c r="Y273" s="1363">
        <v>0</v>
      </c>
      <c r="Z273" s="1363">
        <v>0</v>
      </c>
      <c r="AA273" s="1363">
        <v>0</v>
      </c>
      <c r="AB273" s="1363">
        <v>0</v>
      </c>
      <c r="AC273" s="1363"/>
      <c r="AD273" s="1363"/>
      <c r="AE273" s="1363">
        <f t="shared" si="96"/>
        <v>0</v>
      </c>
      <c r="AF273" s="1376"/>
      <c r="AG273" s="1377"/>
      <c r="AH273" s="1365"/>
      <c r="AI273" s="1365"/>
      <c r="AJ273" s="1365"/>
      <c r="AK273" s="1366"/>
      <c r="AL273" s="1365">
        <f t="shared" si="106"/>
        <v>0</v>
      </c>
      <c r="AM273" s="1367">
        <f t="shared" si="103"/>
        <v>0</v>
      </c>
      <c r="AN273" s="1365"/>
      <c r="AO273" s="1368">
        <f t="shared" si="107"/>
        <v>0</v>
      </c>
      <c r="AP273" s="1369"/>
      <c r="AQ273" s="1370">
        <f t="shared" si="97"/>
        <v>0</v>
      </c>
      <c r="AR273" s="1365"/>
      <c r="AS273" s="1365"/>
      <c r="AT273" s="1365"/>
      <c r="AU273" s="1365"/>
      <c r="AV273" s="1371">
        <f t="shared" si="108"/>
        <v>0</v>
      </c>
      <c r="AW273" s="1365">
        <f t="shared" si="105"/>
        <v>0</v>
      </c>
      <c r="AX273" s="1365"/>
      <c r="AY273" s="1367">
        <f t="shared" si="109"/>
        <v>0</v>
      </c>
      <c r="AZ273" s="1372"/>
      <c r="BA273" s="1373">
        <f t="shared" si="101"/>
        <v>0</v>
      </c>
      <c r="BC273" s="1361" t="str">
        <f t="shared" si="115"/>
        <v/>
      </c>
      <c r="BD273" s="1361" t="str">
        <f t="shared" si="115"/>
        <v/>
      </c>
      <c r="BE273" s="1361" t="str">
        <f t="shared" si="115"/>
        <v/>
      </c>
      <c r="BF273" s="1361" t="str">
        <f t="shared" si="115"/>
        <v/>
      </c>
      <c r="BG273" s="1361" t="str">
        <f t="shared" si="100"/>
        <v>W/C</v>
      </c>
      <c r="BH273" s="1361" t="str">
        <f t="shared" si="100"/>
        <v>NO</v>
      </c>
      <c r="BI273" s="1361" t="str">
        <f t="shared" si="102"/>
        <v>W/C</v>
      </c>
      <c r="BK273" s="1361" t="b">
        <f t="shared" ref="BK273:BQ302" si="118">BC273=H273</f>
        <v>1</v>
      </c>
      <c r="BL273" s="1361" t="b">
        <f t="shared" si="118"/>
        <v>1</v>
      </c>
      <c r="BM273" s="1361" t="b">
        <f t="shared" si="118"/>
        <v>1</v>
      </c>
      <c r="BN273" s="1361" t="b">
        <f t="shared" si="118"/>
        <v>1</v>
      </c>
      <c r="BO273" s="1361" t="b">
        <f t="shared" si="118"/>
        <v>1</v>
      </c>
      <c r="BP273" s="1361" t="b">
        <f t="shared" si="118"/>
        <v>1</v>
      </c>
      <c r="BQ273" s="1361" t="b">
        <f t="shared" si="118"/>
        <v>1</v>
      </c>
      <c r="BS273" s="1375"/>
    </row>
    <row r="274" spans="1:71" s="1374" customFormat="1" ht="12" customHeight="1">
      <c r="A274" s="1412">
        <v>16500553</v>
      </c>
      <c r="B274" s="1413" t="str">
        <f t="shared" si="104"/>
        <v>16500553</v>
      </c>
      <c r="C274" s="1359" t="s">
        <v>1287</v>
      </c>
      <c r="D274" s="1360" t="str">
        <f t="shared" si="117"/>
        <v>W/C</v>
      </c>
      <c r="E274" s="1360"/>
      <c r="F274" s="1359"/>
      <c r="G274" s="1360"/>
      <c r="H274" s="1361" t="str">
        <f t="shared" si="114"/>
        <v/>
      </c>
      <c r="I274" s="1361" t="str">
        <f t="shared" si="114"/>
        <v/>
      </c>
      <c r="J274" s="1361" t="str">
        <f t="shared" si="114"/>
        <v/>
      </c>
      <c r="K274" s="1361" t="str">
        <f t="shared" si="114"/>
        <v/>
      </c>
      <c r="L274" s="1361" t="str">
        <f t="shared" si="113"/>
        <v>W/C</v>
      </c>
      <c r="M274" s="1361" t="str">
        <f t="shared" si="113"/>
        <v>NO</v>
      </c>
      <c r="N274" s="1361" t="str">
        <f t="shared" si="99"/>
        <v>W/C</v>
      </c>
      <c r="O274" s="1362"/>
      <c r="P274" s="1363">
        <v>0</v>
      </c>
      <c r="Q274" s="1363">
        <v>0</v>
      </c>
      <c r="R274" s="1363">
        <v>0</v>
      </c>
      <c r="S274" s="1363">
        <v>0</v>
      </c>
      <c r="T274" s="1363">
        <v>0</v>
      </c>
      <c r="U274" s="1363">
        <v>0</v>
      </c>
      <c r="V274" s="1363">
        <v>0</v>
      </c>
      <c r="W274" s="1363">
        <v>0</v>
      </c>
      <c r="X274" s="1363">
        <v>0</v>
      </c>
      <c r="Y274" s="1363">
        <v>0</v>
      </c>
      <c r="Z274" s="1363">
        <v>0</v>
      </c>
      <c r="AA274" s="1363">
        <v>0</v>
      </c>
      <c r="AB274" s="1363">
        <v>0</v>
      </c>
      <c r="AC274" s="1363"/>
      <c r="AD274" s="1363"/>
      <c r="AE274" s="1363">
        <f t="shared" si="96"/>
        <v>0</v>
      </c>
      <c r="AF274" s="1376"/>
      <c r="AG274" s="1377"/>
      <c r="AH274" s="1365"/>
      <c r="AI274" s="1365"/>
      <c r="AJ274" s="1365"/>
      <c r="AK274" s="1366"/>
      <c r="AL274" s="1365">
        <f t="shared" si="106"/>
        <v>0</v>
      </c>
      <c r="AM274" s="1367">
        <f t="shared" si="103"/>
        <v>0</v>
      </c>
      <c r="AN274" s="1365"/>
      <c r="AO274" s="1368">
        <f t="shared" si="107"/>
        <v>0</v>
      </c>
      <c r="AP274" s="1369"/>
      <c r="AQ274" s="1370">
        <f t="shared" si="97"/>
        <v>0</v>
      </c>
      <c r="AR274" s="1365"/>
      <c r="AS274" s="1365"/>
      <c r="AT274" s="1365"/>
      <c r="AU274" s="1365"/>
      <c r="AV274" s="1371">
        <f t="shared" si="108"/>
        <v>0</v>
      </c>
      <c r="AW274" s="1365">
        <f t="shared" si="105"/>
        <v>0</v>
      </c>
      <c r="AX274" s="1365"/>
      <c r="AY274" s="1367">
        <f t="shared" si="109"/>
        <v>0</v>
      </c>
      <c r="AZ274" s="1372"/>
      <c r="BA274" s="1373">
        <f t="shared" si="101"/>
        <v>0</v>
      </c>
      <c r="BC274" s="1361" t="str">
        <f t="shared" si="115"/>
        <v/>
      </c>
      <c r="BD274" s="1361" t="str">
        <f t="shared" si="115"/>
        <v/>
      </c>
      <c r="BE274" s="1361" t="str">
        <f t="shared" si="115"/>
        <v/>
      </c>
      <c r="BF274" s="1361" t="str">
        <f t="shared" si="115"/>
        <v/>
      </c>
      <c r="BG274" s="1361" t="str">
        <f t="shared" si="100"/>
        <v>W/C</v>
      </c>
      <c r="BH274" s="1361" t="str">
        <f t="shared" si="100"/>
        <v>NO</v>
      </c>
      <c r="BI274" s="1361" t="str">
        <f t="shared" si="102"/>
        <v>W/C</v>
      </c>
      <c r="BK274" s="1361" t="b">
        <f t="shared" si="118"/>
        <v>1</v>
      </c>
      <c r="BL274" s="1361" t="b">
        <f t="shared" si="118"/>
        <v>1</v>
      </c>
      <c r="BM274" s="1361" t="b">
        <f t="shared" si="118"/>
        <v>1</v>
      </c>
      <c r="BN274" s="1361" t="b">
        <f t="shared" si="118"/>
        <v>1</v>
      </c>
      <c r="BO274" s="1361" t="b">
        <f t="shared" si="118"/>
        <v>1</v>
      </c>
      <c r="BP274" s="1361" t="b">
        <f t="shared" si="118"/>
        <v>1</v>
      </c>
      <c r="BQ274" s="1361" t="b">
        <f t="shared" si="118"/>
        <v>1</v>
      </c>
      <c r="BS274" s="1375"/>
    </row>
    <row r="275" spans="1:71" s="1374" customFormat="1" ht="12" customHeight="1">
      <c r="A275" s="1412">
        <v>16500563</v>
      </c>
      <c r="B275" s="1413" t="str">
        <f t="shared" si="104"/>
        <v>16500563</v>
      </c>
      <c r="C275" s="1359" t="s">
        <v>1288</v>
      </c>
      <c r="D275" s="1360" t="str">
        <f t="shared" si="117"/>
        <v>W/C</v>
      </c>
      <c r="E275" s="1360"/>
      <c r="F275" s="1359"/>
      <c r="G275" s="1360"/>
      <c r="H275" s="1361" t="str">
        <f t="shared" si="114"/>
        <v/>
      </c>
      <c r="I275" s="1361" t="str">
        <f t="shared" si="114"/>
        <v/>
      </c>
      <c r="J275" s="1361" t="str">
        <f t="shared" si="114"/>
        <v/>
      </c>
      <c r="K275" s="1361" t="str">
        <f t="shared" si="114"/>
        <v/>
      </c>
      <c r="L275" s="1361" t="str">
        <f t="shared" si="113"/>
        <v>W/C</v>
      </c>
      <c r="M275" s="1361" t="str">
        <f t="shared" si="113"/>
        <v>NO</v>
      </c>
      <c r="N275" s="1361" t="str">
        <f t="shared" si="99"/>
        <v>W/C</v>
      </c>
      <c r="O275" s="1362"/>
      <c r="P275" s="1363">
        <v>0</v>
      </c>
      <c r="Q275" s="1363">
        <v>0</v>
      </c>
      <c r="R275" s="1363">
        <v>0</v>
      </c>
      <c r="S275" s="1363">
        <v>0</v>
      </c>
      <c r="T275" s="1363">
        <v>0</v>
      </c>
      <c r="U275" s="1363">
        <v>0</v>
      </c>
      <c r="V275" s="1363">
        <v>0</v>
      </c>
      <c r="W275" s="1363">
        <v>0</v>
      </c>
      <c r="X275" s="1363">
        <v>0</v>
      </c>
      <c r="Y275" s="1363">
        <v>0</v>
      </c>
      <c r="Z275" s="1363">
        <v>0</v>
      </c>
      <c r="AA275" s="1363">
        <v>0</v>
      </c>
      <c r="AB275" s="1363">
        <v>0</v>
      </c>
      <c r="AC275" s="1363"/>
      <c r="AD275" s="1363"/>
      <c r="AE275" s="1363">
        <f t="shared" si="96"/>
        <v>0</v>
      </c>
      <c r="AF275" s="1376"/>
      <c r="AG275" s="1377"/>
      <c r="AH275" s="1365"/>
      <c r="AI275" s="1365"/>
      <c r="AJ275" s="1365"/>
      <c r="AK275" s="1366"/>
      <c r="AL275" s="1365">
        <f t="shared" si="106"/>
        <v>0</v>
      </c>
      <c r="AM275" s="1367">
        <f t="shared" si="103"/>
        <v>0</v>
      </c>
      <c r="AN275" s="1365"/>
      <c r="AO275" s="1368">
        <f t="shared" si="107"/>
        <v>0</v>
      </c>
      <c r="AP275" s="1369"/>
      <c r="AQ275" s="1370">
        <f t="shared" si="97"/>
        <v>0</v>
      </c>
      <c r="AR275" s="1365"/>
      <c r="AS275" s="1365"/>
      <c r="AT275" s="1365"/>
      <c r="AU275" s="1365"/>
      <c r="AV275" s="1371">
        <f t="shared" si="108"/>
        <v>0</v>
      </c>
      <c r="AW275" s="1365">
        <f t="shared" si="105"/>
        <v>0</v>
      </c>
      <c r="AX275" s="1365"/>
      <c r="AY275" s="1367">
        <f t="shared" si="109"/>
        <v>0</v>
      </c>
      <c r="AZ275" s="1372"/>
      <c r="BA275" s="1373">
        <f t="shared" si="101"/>
        <v>0</v>
      </c>
      <c r="BC275" s="1361" t="str">
        <f t="shared" si="115"/>
        <v/>
      </c>
      <c r="BD275" s="1361" t="str">
        <f t="shared" si="115"/>
        <v/>
      </c>
      <c r="BE275" s="1361" t="str">
        <f t="shared" si="115"/>
        <v/>
      </c>
      <c r="BF275" s="1361" t="str">
        <f t="shared" si="115"/>
        <v/>
      </c>
      <c r="BG275" s="1361" t="str">
        <f t="shared" si="100"/>
        <v>W/C</v>
      </c>
      <c r="BH275" s="1361" t="str">
        <f t="shared" si="100"/>
        <v>NO</v>
      </c>
      <c r="BI275" s="1361" t="str">
        <f t="shared" si="102"/>
        <v>W/C</v>
      </c>
      <c r="BK275" s="1361" t="b">
        <f t="shared" si="118"/>
        <v>1</v>
      </c>
      <c r="BL275" s="1361" t="b">
        <f t="shared" si="118"/>
        <v>1</v>
      </c>
      <c r="BM275" s="1361" t="b">
        <f t="shared" si="118"/>
        <v>1</v>
      </c>
      <c r="BN275" s="1361" t="b">
        <f t="shared" si="118"/>
        <v>1</v>
      </c>
      <c r="BO275" s="1361" t="b">
        <f t="shared" si="118"/>
        <v>1</v>
      </c>
      <c r="BP275" s="1361" t="b">
        <f t="shared" si="118"/>
        <v>1</v>
      </c>
      <c r="BQ275" s="1361" t="b">
        <f t="shared" si="118"/>
        <v>1</v>
      </c>
      <c r="BS275" s="1375"/>
    </row>
    <row r="276" spans="1:71" s="1374" customFormat="1" ht="12" customHeight="1">
      <c r="A276" s="1412">
        <v>16500583</v>
      </c>
      <c r="B276" s="1413" t="str">
        <f t="shared" si="104"/>
        <v>16500583</v>
      </c>
      <c r="C276" s="1359" t="s">
        <v>1289</v>
      </c>
      <c r="D276" s="1360" t="str">
        <f t="shared" si="117"/>
        <v>W/C</v>
      </c>
      <c r="E276" s="1360"/>
      <c r="F276" s="1359"/>
      <c r="G276" s="1360"/>
      <c r="H276" s="1361" t="str">
        <f t="shared" si="114"/>
        <v/>
      </c>
      <c r="I276" s="1361" t="str">
        <f t="shared" si="114"/>
        <v/>
      </c>
      <c r="J276" s="1361" t="str">
        <f t="shared" si="114"/>
        <v/>
      </c>
      <c r="K276" s="1361" t="str">
        <f t="shared" si="114"/>
        <v/>
      </c>
      <c r="L276" s="1361" t="str">
        <f t="shared" si="113"/>
        <v>W/C</v>
      </c>
      <c r="M276" s="1361" t="str">
        <f t="shared" si="113"/>
        <v>NO</v>
      </c>
      <c r="N276" s="1361" t="str">
        <f t="shared" si="99"/>
        <v>W/C</v>
      </c>
      <c r="O276" s="1362"/>
      <c r="P276" s="1363">
        <v>0</v>
      </c>
      <c r="Q276" s="1363">
        <v>0</v>
      </c>
      <c r="R276" s="1363">
        <v>0</v>
      </c>
      <c r="S276" s="1363">
        <v>0</v>
      </c>
      <c r="T276" s="1363">
        <v>0</v>
      </c>
      <c r="U276" s="1363">
        <v>0</v>
      </c>
      <c r="V276" s="1363">
        <v>0</v>
      </c>
      <c r="W276" s="1363">
        <v>0</v>
      </c>
      <c r="X276" s="1363">
        <v>0</v>
      </c>
      <c r="Y276" s="1363">
        <v>0</v>
      </c>
      <c r="Z276" s="1363">
        <v>0</v>
      </c>
      <c r="AA276" s="1363">
        <v>0</v>
      </c>
      <c r="AB276" s="1363">
        <v>0</v>
      </c>
      <c r="AC276" s="1363"/>
      <c r="AD276" s="1363"/>
      <c r="AE276" s="1363">
        <f t="shared" si="96"/>
        <v>0</v>
      </c>
      <c r="AF276" s="1376"/>
      <c r="AG276" s="1377"/>
      <c r="AH276" s="1365"/>
      <c r="AI276" s="1365"/>
      <c r="AJ276" s="1365"/>
      <c r="AK276" s="1366"/>
      <c r="AL276" s="1365">
        <f t="shared" si="106"/>
        <v>0</v>
      </c>
      <c r="AM276" s="1367">
        <f t="shared" si="103"/>
        <v>0</v>
      </c>
      <c r="AN276" s="1365"/>
      <c r="AO276" s="1368">
        <f t="shared" si="107"/>
        <v>0</v>
      </c>
      <c r="AP276" s="1369"/>
      <c r="AQ276" s="1370">
        <f t="shared" si="97"/>
        <v>0</v>
      </c>
      <c r="AR276" s="1365"/>
      <c r="AS276" s="1365"/>
      <c r="AT276" s="1365"/>
      <c r="AU276" s="1365"/>
      <c r="AV276" s="1371">
        <f t="shared" si="108"/>
        <v>0</v>
      </c>
      <c r="AW276" s="1365">
        <f t="shared" si="105"/>
        <v>0</v>
      </c>
      <c r="AX276" s="1365"/>
      <c r="AY276" s="1367">
        <f t="shared" si="109"/>
        <v>0</v>
      </c>
      <c r="AZ276" s="1372"/>
      <c r="BA276" s="1373">
        <f t="shared" si="101"/>
        <v>0</v>
      </c>
      <c r="BC276" s="1361" t="str">
        <f t="shared" si="115"/>
        <v/>
      </c>
      <c r="BD276" s="1361" t="str">
        <f t="shared" si="115"/>
        <v/>
      </c>
      <c r="BE276" s="1361" t="str">
        <f t="shared" si="115"/>
        <v/>
      </c>
      <c r="BF276" s="1361" t="str">
        <f t="shared" si="115"/>
        <v/>
      </c>
      <c r="BG276" s="1361" t="str">
        <f t="shared" si="100"/>
        <v>W/C</v>
      </c>
      <c r="BH276" s="1361" t="str">
        <f t="shared" si="100"/>
        <v>NO</v>
      </c>
      <c r="BI276" s="1361" t="str">
        <f t="shared" si="102"/>
        <v>W/C</v>
      </c>
      <c r="BK276" s="1361" t="b">
        <f t="shared" si="118"/>
        <v>1</v>
      </c>
      <c r="BL276" s="1361" t="b">
        <f t="shared" si="118"/>
        <v>1</v>
      </c>
      <c r="BM276" s="1361" t="b">
        <f t="shared" si="118"/>
        <v>1</v>
      </c>
      <c r="BN276" s="1361" t="b">
        <f t="shared" si="118"/>
        <v>1</v>
      </c>
      <c r="BO276" s="1361" t="b">
        <f t="shared" si="118"/>
        <v>1</v>
      </c>
      <c r="BP276" s="1361" t="b">
        <f t="shared" si="118"/>
        <v>1</v>
      </c>
      <c r="BQ276" s="1361" t="b">
        <f t="shared" si="118"/>
        <v>1</v>
      </c>
      <c r="BS276" s="1375"/>
    </row>
    <row r="277" spans="1:71" s="1374" customFormat="1" ht="12" customHeight="1">
      <c r="A277" s="1526">
        <v>16500591</v>
      </c>
      <c r="B277" s="1360" t="str">
        <f t="shared" si="104"/>
        <v>16500591</v>
      </c>
      <c r="C277" s="1359" t="s">
        <v>1290</v>
      </c>
      <c r="D277" s="1360" t="str">
        <f t="shared" si="117"/>
        <v>W/C</v>
      </c>
      <c r="E277" s="1360"/>
      <c r="F277" s="1359"/>
      <c r="G277" s="1360"/>
      <c r="H277" s="1361" t="str">
        <f t="shared" si="114"/>
        <v/>
      </c>
      <c r="I277" s="1361" t="str">
        <f t="shared" si="114"/>
        <v/>
      </c>
      <c r="J277" s="1361" t="str">
        <f t="shared" si="114"/>
        <v/>
      </c>
      <c r="K277" s="1361" t="str">
        <f t="shared" si="114"/>
        <v/>
      </c>
      <c r="L277" s="1361" t="str">
        <f t="shared" si="113"/>
        <v>W/C</v>
      </c>
      <c r="M277" s="1361" t="str">
        <f t="shared" si="113"/>
        <v>NO</v>
      </c>
      <c r="N277" s="1361" t="str">
        <f t="shared" si="99"/>
        <v>W/C</v>
      </c>
      <c r="O277" s="1362"/>
      <c r="P277" s="1363">
        <v>0</v>
      </c>
      <c r="Q277" s="1363">
        <v>0</v>
      </c>
      <c r="R277" s="1363">
        <v>0</v>
      </c>
      <c r="S277" s="1363">
        <v>0</v>
      </c>
      <c r="T277" s="1363">
        <v>0</v>
      </c>
      <c r="U277" s="1363">
        <v>0</v>
      </c>
      <c r="V277" s="1363">
        <v>0</v>
      </c>
      <c r="W277" s="1363">
        <v>0</v>
      </c>
      <c r="X277" s="1363">
        <v>0</v>
      </c>
      <c r="Y277" s="1363">
        <v>0</v>
      </c>
      <c r="Z277" s="1363">
        <v>0</v>
      </c>
      <c r="AA277" s="1363">
        <v>0</v>
      </c>
      <c r="AB277" s="1363">
        <v>0</v>
      </c>
      <c r="AC277" s="1363"/>
      <c r="AD277" s="1363"/>
      <c r="AE277" s="1363">
        <f t="shared" si="96"/>
        <v>0</v>
      </c>
      <c r="AF277" s="1376"/>
      <c r="AG277" s="1377"/>
      <c r="AH277" s="1365"/>
      <c r="AI277" s="1365"/>
      <c r="AJ277" s="1365"/>
      <c r="AK277" s="1366"/>
      <c r="AL277" s="1365">
        <f t="shared" si="106"/>
        <v>0</v>
      </c>
      <c r="AM277" s="1367">
        <f t="shared" si="103"/>
        <v>0</v>
      </c>
      <c r="AN277" s="1365"/>
      <c r="AO277" s="1368">
        <f t="shared" si="107"/>
        <v>0</v>
      </c>
      <c r="AP277" s="1369"/>
      <c r="AQ277" s="1370">
        <f t="shared" si="97"/>
        <v>0</v>
      </c>
      <c r="AR277" s="1365"/>
      <c r="AS277" s="1365"/>
      <c r="AT277" s="1365"/>
      <c r="AU277" s="1365"/>
      <c r="AV277" s="1371">
        <f t="shared" si="108"/>
        <v>0</v>
      </c>
      <c r="AW277" s="1365">
        <f t="shared" si="105"/>
        <v>0</v>
      </c>
      <c r="AX277" s="1365"/>
      <c r="AY277" s="1367">
        <f t="shared" si="109"/>
        <v>0</v>
      </c>
      <c r="AZ277" s="1372"/>
      <c r="BA277" s="1373">
        <f t="shared" si="101"/>
        <v>0</v>
      </c>
      <c r="BC277" s="1361" t="str">
        <f t="shared" si="115"/>
        <v/>
      </c>
      <c r="BD277" s="1361" t="str">
        <f t="shared" si="115"/>
        <v/>
      </c>
      <c r="BE277" s="1361" t="str">
        <f t="shared" si="115"/>
        <v/>
      </c>
      <c r="BF277" s="1361" t="str">
        <f t="shared" si="115"/>
        <v/>
      </c>
      <c r="BG277" s="1361" t="str">
        <f t="shared" si="100"/>
        <v>W/C</v>
      </c>
      <c r="BH277" s="1361" t="str">
        <f t="shared" si="100"/>
        <v>NO</v>
      </c>
      <c r="BI277" s="1361" t="str">
        <f t="shared" si="102"/>
        <v>W/C</v>
      </c>
      <c r="BK277" s="1361" t="b">
        <f t="shared" si="118"/>
        <v>1</v>
      </c>
      <c r="BL277" s="1361" t="b">
        <f t="shared" si="118"/>
        <v>1</v>
      </c>
      <c r="BM277" s="1361" t="b">
        <f t="shared" si="118"/>
        <v>1</v>
      </c>
      <c r="BN277" s="1361" t="b">
        <f t="shared" si="118"/>
        <v>1</v>
      </c>
      <c r="BO277" s="1361" t="b">
        <f t="shared" si="118"/>
        <v>1</v>
      </c>
      <c r="BP277" s="1361" t="b">
        <f t="shared" si="118"/>
        <v>1</v>
      </c>
      <c r="BQ277" s="1361" t="b">
        <f t="shared" si="118"/>
        <v>1</v>
      </c>
      <c r="BS277" s="1375"/>
    </row>
    <row r="278" spans="1:71" s="1374" customFormat="1" ht="12" customHeight="1">
      <c r="A278" s="1412">
        <v>16500601</v>
      </c>
      <c r="B278" s="1413" t="str">
        <f t="shared" si="104"/>
        <v>16500601</v>
      </c>
      <c r="C278" s="1359" t="s">
        <v>1291</v>
      </c>
      <c r="D278" s="1360" t="str">
        <f t="shared" si="117"/>
        <v>W/C</v>
      </c>
      <c r="E278" s="1360"/>
      <c r="F278" s="1359"/>
      <c r="G278" s="1360"/>
      <c r="H278" s="1361" t="str">
        <f t="shared" si="114"/>
        <v/>
      </c>
      <c r="I278" s="1361" t="str">
        <f t="shared" si="114"/>
        <v/>
      </c>
      <c r="J278" s="1361" t="str">
        <f t="shared" si="114"/>
        <v/>
      </c>
      <c r="K278" s="1361" t="str">
        <f t="shared" si="114"/>
        <v/>
      </c>
      <c r="L278" s="1361" t="str">
        <f t="shared" si="113"/>
        <v>W/C</v>
      </c>
      <c r="M278" s="1361" t="str">
        <f t="shared" si="113"/>
        <v>NO</v>
      </c>
      <c r="N278" s="1361" t="str">
        <f t="shared" si="99"/>
        <v>W/C</v>
      </c>
      <c r="O278" s="1362"/>
      <c r="P278" s="1363">
        <v>0</v>
      </c>
      <c r="Q278" s="1363">
        <v>0</v>
      </c>
      <c r="R278" s="1363">
        <v>0</v>
      </c>
      <c r="S278" s="1363">
        <v>0</v>
      </c>
      <c r="T278" s="1363">
        <v>0</v>
      </c>
      <c r="U278" s="1363">
        <v>0</v>
      </c>
      <c r="V278" s="1363">
        <v>0</v>
      </c>
      <c r="W278" s="1363">
        <v>0</v>
      </c>
      <c r="X278" s="1363">
        <v>0</v>
      </c>
      <c r="Y278" s="1363">
        <v>0</v>
      </c>
      <c r="Z278" s="1363">
        <v>0</v>
      </c>
      <c r="AA278" s="1363">
        <v>0</v>
      </c>
      <c r="AB278" s="1363">
        <v>0</v>
      </c>
      <c r="AC278" s="1363"/>
      <c r="AD278" s="1363"/>
      <c r="AE278" s="1363">
        <f t="shared" ref="AE278:AE341" si="119">(P278+AB278+SUM(Q278:AA278)*2)/24</f>
        <v>0</v>
      </c>
      <c r="AF278" s="1376"/>
      <c r="AG278" s="1377"/>
      <c r="AH278" s="1365"/>
      <c r="AI278" s="1365"/>
      <c r="AJ278" s="1365"/>
      <c r="AK278" s="1366"/>
      <c r="AL278" s="1365">
        <f t="shared" si="106"/>
        <v>0</v>
      </c>
      <c r="AM278" s="1367">
        <f t="shared" si="103"/>
        <v>0</v>
      </c>
      <c r="AN278" s="1365"/>
      <c r="AO278" s="1368">
        <f t="shared" si="107"/>
        <v>0</v>
      </c>
      <c r="AP278" s="1369"/>
      <c r="AQ278" s="1370">
        <f t="shared" si="97"/>
        <v>0</v>
      </c>
      <c r="AR278" s="1365"/>
      <c r="AS278" s="1365"/>
      <c r="AT278" s="1365"/>
      <c r="AU278" s="1365"/>
      <c r="AV278" s="1371">
        <f t="shared" si="108"/>
        <v>0</v>
      </c>
      <c r="AW278" s="1365">
        <f t="shared" si="105"/>
        <v>0</v>
      </c>
      <c r="AX278" s="1365"/>
      <c r="AY278" s="1367">
        <f t="shared" si="109"/>
        <v>0</v>
      </c>
      <c r="AZ278" s="1372"/>
      <c r="BA278" s="1373">
        <f t="shared" si="101"/>
        <v>0</v>
      </c>
      <c r="BC278" s="1361" t="str">
        <f t="shared" si="115"/>
        <v/>
      </c>
      <c r="BD278" s="1361" t="str">
        <f t="shared" si="115"/>
        <v/>
      </c>
      <c r="BE278" s="1361" t="str">
        <f t="shared" si="115"/>
        <v/>
      </c>
      <c r="BF278" s="1361" t="str">
        <f t="shared" si="115"/>
        <v/>
      </c>
      <c r="BG278" s="1361" t="str">
        <f t="shared" si="100"/>
        <v>W/C</v>
      </c>
      <c r="BH278" s="1361" t="str">
        <f t="shared" si="100"/>
        <v>NO</v>
      </c>
      <c r="BI278" s="1361" t="str">
        <f t="shared" si="102"/>
        <v>W/C</v>
      </c>
      <c r="BK278" s="1361" t="b">
        <f t="shared" si="118"/>
        <v>1</v>
      </c>
      <c r="BL278" s="1361" t="b">
        <f t="shared" si="118"/>
        <v>1</v>
      </c>
      <c r="BM278" s="1361" t="b">
        <f t="shared" si="118"/>
        <v>1</v>
      </c>
      <c r="BN278" s="1361" t="b">
        <f t="shared" si="118"/>
        <v>1</v>
      </c>
      <c r="BO278" s="1361" t="b">
        <f t="shared" si="118"/>
        <v>1</v>
      </c>
      <c r="BP278" s="1361" t="b">
        <f t="shared" si="118"/>
        <v>1</v>
      </c>
      <c r="BQ278" s="1361" t="b">
        <f t="shared" si="118"/>
        <v>1</v>
      </c>
      <c r="BS278" s="1375"/>
    </row>
    <row r="279" spans="1:71" s="1374" customFormat="1" ht="12" customHeight="1">
      <c r="A279" s="1412">
        <v>16500611</v>
      </c>
      <c r="B279" s="1413" t="str">
        <f t="shared" si="104"/>
        <v>16500611</v>
      </c>
      <c r="C279" s="1359" t="s">
        <v>1292</v>
      </c>
      <c r="D279" s="1360" t="str">
        <f t="shared" si="117"/>
        <v>W/C</v>
      </c>
      <c r="E279" s="1360"/>
      <c r="F279" s="1359"/>
      <c r="G279" s="1360"/>
      <c r="H279" s="1361" t="str">
        <f t="shared" si="114"/>
        <v/>
      </c>
      <c r="I279" s="1361" t="str">
        <f t="shared" si="114"/>
        <v/>
      </c>
      <c r="J279" s="1361" t="str">
        <f t="shared" si="114"/>
        <v/>
      </c>
      <c r="K279" s="1361" t="str">
        <f t="shared" si="114"/>
        <v/>
      </c>
      <c r="L279" s="1361" t="str">
        <f t="shared" si="113"/>
        <v>W/C</v>
      </c>
      <c r="M279" s="1361" t="str">
        <f t="shared" si="113"/>
        <v>NO</v>
      </c>
      <c r="N279" s="1361" t="str">
        <f t="shared" si="99"/>
        <v>W/C</v>
      </c>
      <c r="O279" s="1362"/>
      <c r="P279" s="1363">
        <v>0</v>
      </c>
      <c r="Q279" s="1363">
        <v>0</v>
      </c>
      <c r="R279" s="1363">
        <v>0</v>
      </c>
      <c r="S279" s="1363">
        <v>0</v>
      </c>
      <c r="T279" s="1363">
        <v>0</v>
      </c>
      <c r="U279" s="1363">
        <v>0</v>
      </c>
      <c r="V279" s="1363">
        <v>0</v>
      </c>
      <c r="W279" s="1363">
        <v>0</v>
      </c>
      <c r="X279" s="1363">
        <v>0</v>
      </c>
      <c r="Y279" s="1363">
        <v>0</v>
      </c>
      <c r="Z279" s="1363">
        <v>0</v>
      </c>
      <c r="AA279" s="1363">
        <v>0</v>
      </c>
      <c r="AB279" s="1363">
        <v>0</v>
      </c>
      <c r="AC279" s="1363"/>
      <c r="AD279" s="1363"/>
      <c r="AE279" s="1363">
        <f t="shared" si="119"/>
        <v>0</v>
      </c>
      <c r="AF279" s="1376"/>
      <c r="AG279" s="1377"/>
      <c r="AH279" s="1365"/>
      <c r="AI279" s="1365"/>
      <c r="AJ279" s="1365"/>
      <c r="AK279" s="1366"/>
      <c r="AL279" s="1365">
        <f t="shared" si="106"/>
        <v>0</v>
      </c>
      <c r="AM279" s="1367">
        <f t="shared" si="103"/>
        <v>0</v>
      </c>
      <c r="AN279" s="1365"/>
      <c r="AO279" s="1368">
        <f t="shared" si="107"/>
        <v>0</v>
      </c>
      <c r="AP279" s="1369"/>
      <c r="AQ279" s="1370">
        <f t="shared" si="97"/>
        <v>0</v>
      </c>
      <c r="AR279" s="1365"/>
      <c r="AS279" s="1365"/>
      <c r="AT279" s="1365"/>
      <c r="AU279" s="1365"/>
      <c r="AV279" s="1371">
        <f t="shared" si="108"/>
        <v>0</v>
      </c>
      <c r="AW279" s="1365">
        <f t="shared" si="105"/>
        <v>0</v>
      </c>
      <c r="AX279" s="1365"/>
      <c r="AY279" s="1367">
        <f t="shared" si="109"/>
        <v>0</v>
      </c>
      <c r="AZ279" s="1372"/>
      <c r="BA279" s="1373">
        <f t="shared" si="101"/>
        <v>0</v>
      </c>
      <c r="BC279" s="1361" t="str">
        <f t="shared" si="115"/>
        <v/>
      </c>
      <c r="BD279" s="1361" t="str">
        <f t="shared" si="115"/>
        <v/>
      </c>
      <c r="BE279" s="1361" t="str">
        <f t="shared" si="115"/>
        <v/>
      </c>
      <c r="BF279" s="1361" t="str">
        <f t="shared" si="115"/>
        <v/>
      </c>
      <c r="BG279" s="1361" t="str">
        <f t="shared" si="100"/>
        <v>W/C</v>
      </c>
      <c r="BH279" s="1361" t="str">
        <f t="shared" si="100"/>
        <v>NO</v>
      </c>
      <c r="BI279" s="1361" t="str">
        <f t="shared" si="102"/>
        <v>W/C</v>
      </c>
      <c r="BK279" s="1361" t="b">
        <f t="shared" si="118"/>
        <v>1</v>
      </c>
      <c r="BL279" s="1361" t="b">
        <f t="shared" si="118"/>
        <v>1</v>
      </c>
      <c r="BM279" s="1361" t="b">
        <f t="shared" si="118"/>
        <v>1</v>
      </c>
      <c r="BN279" s="1361" t="b">
        <f t="shared" si="118"/>
        <v>1</v>
      </c>
      <c r="BO279" s="1361" t="b">
        <f t="shared" si="118"/>
        <v>1</v>
      </c>
      <c r="BP279" s="1361" t="b">
        <f t="shared" si="118"/>
        <v>1</v>
      </c>
      <c r="BQ279" s="1361" t="b">
        <f t="shared" si="118"/>
        <v>1</v>
      </c>
      <c r="BS279" s="1496"/>
    </row>
    <row r="280" spans="1:71" s="1374" customFormat="1" ht="12" customHeight="1">
      <c r="A280" s="1412">
        <v>16500612</v>
      </c>
      <c r="B280" s="1413" t="str">
        <f t="shared" si="104"/>
        <v>16500612</v>
      </c>
      <c r="C280" s="1359" t="s">
        <v>1293</v>
      </c>
      <c r="D280" s="1360" t="str">
        <f t="shared" si="117"/>
        <v>W/C</v>
      </c>
      <c r="E280" s="1360"/>
      <c r="F280" s="1359"/>
      <c r="G280" s="1360"/>
      <c r="H280" s="1361" t="str">
        <f t="shared" si="114"/>
        <v/>
      </c>
      <c r="I280" s="1361" t="str">
        <f t="shared" si="114"/>
        <v/>
      </c>
      <c r="J280" s="1361" t="str">
        <f t="shared" si="114"/>
        <v/>
      </c>
      <c r="K280" s="1361" t="str">
        <f t="shared" si="114"/>
        <v/>
      </c>
      <c r="L280" s="1361" t="str">
        <f t="shared" si="113"/>
        <v>W/C</v>
      </c>
      <c r="M280" s="1361" t="str">
        <f t="shared" si="113"/>
        <v>NO</v>
      </c>
      <c r="N280" s="1361" t="str">
        <f t="shared" si="99"/>
        <v>W/C</v>
      </c>
      <c r="O280" s="1362"/>
      <c r="P280" s="1363">
        <v>0</v>
      </c>
      <c r="Q280" s="1363">
        <v>0</v>
      </c>
      <c r="R280" s="1363">
        <v>0</v>
      </c>
      <c r="S280" s="1363">
        <v>0</v>
      </c>
      <c r="T280" s="1363">
        <v>0</v>
      </c>
      <c r="U280" s="1363">
        <v>0</v>
      </c>
      <c r="V280" s="1363">
        <v>0</v>
      </c>
      <c r="W280" s="1363">
        <v>0</v>
      </c>
      <c r="X280" s="1363">
        <v>0</v>
      </c>
      <c r="Y280" s="1363">
        <v>0</v>
      </c>
      <c r="Z280" s="1363">
        <v>0</v>
      </c>
      <c r="AA280" s="1363">
        <v>0</v>
      </c>
      <c r="AB280" s="1363">
        <v>0</v>
      </c>
      <c r="AC280" s="1363"/>
      <c r="AD280" s="1363"/>
      <c r="AE280" s="1363">
        <f t="shared" si="119"/>
        <v>0</v>
      </c>
      <c r="AF280" s="1376"/>
      <c r="AG280" s="1377"/>
      <c r="AH280" s="1365"/>
      <c r="AI280" s="1365"/>
      <c r="AJ280" s="1365"/>
      <c r="AK280" s="1366"/>
      <c r="AL280" s="1365">
        <f t="shared" si="106"/>
        <v>0</v>
      </c>
      <c r="AM280" s="1367">
        <f t="shared" si="103"/>
        <v>0</v>
      </c>
      <c r="AN280" s="1365"/>
      <c r="AO280" s="1368">
        <f t="shared" si="107"/>
        <v>0</v>
      </c>
      <c r="AP280" s="1369"/>
      <c r="AQ280" s="1370">
        <f t="shared" si="97"/>
        <v>0</v>
      </c>
      <c r="AR280" s="1365"/>
      <c r="AS280" s="1365"/>
      <c r="AT280" s="1365"/>
      <c r="AU280" s="1365"/>
      <c r="AV280" s="1371">
        <f t="shared" si="108"/>
        <v>0</v>
      </c>
      <c r="AW280" s="1365">
        <f t="shared" si="105"/>
        <v>0</v>
      </c>
      <c r="AX280" s="1365"/>
      <c r="AY280" s="1367">
        <f t="shared" si="109"/>
        <v>0</v>
      </c>
      <c r="AZ280" s="1372"/>
      <c r="BA280" s="1373">
        <f t="shared" si="101"/>
        <v>0</v>
      </c>
      <c r="BC280" s="1361" t="str">
        <f t="shared" si="115"/>
        <v/>
      </c>
      <c r="BD280" s="1361" t="str">
        <f t="shared" si="115"/>
        <v/>
      </c>
      <c r="BE280" s="1361" t="str">
        <f t="shared" si="115"/>
        <v/>
      </c>
      <c r="BF280" s="1361" t="str">
        <f t="shared" si="115"/>
        <v/>
      </c>
      <c r="BG280" s="1361" t="str">
        <f t="shared" si="100"/>
        <v>W/C</v>
      </c>
      <c r="BH280" s="1361" t="str">
        <f t="shared" si="100"/>
        <v>NO</v>
      </c>
      <c r="BI280" s="1361" t="str">
        <f t="shared" si="102"/>
        <v>W/C</v>
      </c>
      <c r="BK280" s="1361" t="b">
        <f t="shared" si="118"/>
        <v>1</v>
      </c>
      <c r="BL280" s="1361" t="b">
        <f t="shared" si="118"/>
        <v>1</v>
      </c>
      <c r="BM280" s="1361" t="b">
        <f t="shared" si="118"/>
        <v>1</v>
      </c>
      <c r="BN280" s="1361" t="b">
        <f t="shared" si="118"/>
        <v>1</v>
      </c>
      <c r="BO280" s="1361" t="b">
        <f t="shared" si="118"/>
        <v>1</v>
      </c>
      <c r="BP280" s="1361" t="b">
        <f t="shared" si="118"/>
        <v>1</v>
      </c>
      <c r="BQ280" s="1361" t="b">
        <f t="shared" si="118"/>
        <v>1</v>
      </c>
      <c r="BS280" s="1496"/>
    </row>
    <row r="281" spans="1:71" s="1374" customFormat="1" ht="12" customHeight="1">
      <c r="A281" s="1412">
        <v>16500622</v>
      </c>
      <c r="B281" s="1413" t="str">
        <f t="shared" si="104"/>
        <v>16500622</v>
      </c>
      <c r="C281" s="1359" t="s">
        <v>1294</v>
      </c>
      <c r="D281" s="1360" t="str">
        <f t="shared" si="117"/>
        <v>W/C</v>
      </c>
      <c r="E281" s="1360"/>
      <c r="F281" s="1359"/>
      <c r="G281" s="1360"/>
      <c r="H281" s="1361" t="str">
        <f t="shared" si="114"/>
        <v/>
      </c>
      <c r="I281" s="1361" t="str">
        <f t="shared" si="114"/>
        <v/>
      </c>
      <c r="J281" s="1361" t="str">
        <f t="shared" si="114"/>
        <v/>
      </c>
      <c r="K281" s="1361" t="str">
        <f t="shared" si="114"/>
        <v/>
      </c>
      <c r="L281" s="1361" t="str">
        <f t="shared" si="113"/>
        <v>W/C</v>
      </c>
      <c r="M281" s="1361" t="str">
        <f t="shared" si="113"/>
        <v>NO</v>
      </c>
      <c r="N281" s="1361" t="str">
        <f t="shared" si="99"/>
        <v>W/C</v>
      </c>
      <c r="O281" s="1362"/>
      <c r="P281" s="1363">
        <v>0</v>
      </c>
      <c r="Q281" s="1363">
        <v>0</v>
      </c>
      <c r="R281" s="1363">
        <v>0</v>
      </c>
      <c r="S281" s="1363">
        <v>0</v>
      </c>
      <c r="T281" s="1363">
        <v>0</v>
      </c>
      <c r="U281" s="1363">
        <v>0</v>
      </c>
      <c r="V281" s="1363">
        <v>0</v>
      </c>
      <c r="W281" s="1363">
        <v>0</v>
      </c>
      <c r="X281" s="1363">
        <v>0</v>
      </c>
      <c r="Y281" s="1363">
        <v>0</v>
      </c>
      <c r="Z281" s="1363">
        <v>0</v>
      </c>
      <c r="AA281" s="1363">
        <v>0</v>
      </c>
      <c r="AB281" s="1363">
        <v>0</v>
      </c>
      <c r="AC281" s="1363"/>
      <c r="AD281" s="1363"/>
      <c r="AE281" s="1363">
        <f t="shared" si="119"/>
        <v>0</v>
      </c>
      <c r="AF281" s="1376"/>
      <c r="AG281" s="1377"/>
      <c r="AH281" s="1365"/>
      <c r="AI281" s="1365"/>
      <c r="AJ281" s="1365"/>
      <c r="AK281" s="1366"/>
      <c r="AL281" s="1365">
        <f t="shared" si="106"/>
        <v>0</v>
      </c>
      <c r="AM281" s="1367">
        <f t="shared" si="103"/>
        <v>0</v>
      </c>
      <c r="AN281" s="1365"/>
      <c r="AO281" s="1368">
        <f t="shared" si="107"/>
        <v>0</v>
      </c>
      <c r="AP281" s="1369"/>
      <c r="AQ281" s="1370">
        <f t="shared" si="97"/>
        <v>0</v>
      </c>
      <c r="AR281" s="1365"/>
      <c r="AS281" s="1365"/>
      <c r="AT281" s="1365"/>
      <c r="AU281" s="1365"/>
      <c r="AV281" s="1371">
        <f t="shared" si="108"/>
        <v>0</v>
      </c>
      <c r="AW281" s="1365">
        <f t="shared" si="105"/>
        <v>0</v>
      </c>
      <c r="AX281" s="1365"/>
      <c r="AY281" s="1367">
        <f t="shared" si="109"/>
        <v>0</v>
      </c>
      <c r="AZ281" s="1372"/>
      <c r="BA281" s="1373">
        <f t="shared" si="101"/>
        <v>0</v>
      </c>
      <c r="BC281" s="1361" t="str">
        <f t="shared" si="115"/>
        <v/>
      </c>
      <c r="BD281" s="1361" t="str">
        <f t="shared" si="115"/>
        <v/>
      </c>
      <c r="BE281" s="1361" t="str">
        <f t="shared" si="115"/>
        <v/>
      </c>
      <c r="BF281" s="1361" t="str">
        <f t="shared" si="115"/>
        <v/>
      </c>
      <c r="BG281" s="1361" t="str">
        <f t="shared" si="100"/>
        <v>W/C</v>
      </c>
      <c r="BH281" s="1361" t="str">
        <f t="shared" si="100"/>
        <v>NO</v>
      </c>
      <c r="BI281" s="1361" t="str">
        <f t="shared" si="102"/>
        <v>W/C</v>
      </c>
      <c r="BK281" s="1361" t="b">
        <f t="shared" si="118"/>
        <v>1</v>
      </c>
      <c r="BL281" s="1361" t="b">
        <f t="shared" si="118"/>
        <v>1</v>
      </c>
      <c r="BM281" s="1361" t="b">
        <f t="shared" si="118"/>
        <v>1</v>
      </c>
      <c r="BN281" s="1361" t="b">
        <f t="shared" si="118"/>
        <v>1</v>
      </c>
      <c r="BO281" s="1361" t="b">
        <f t="shared" si="118"/>
        <v>1</v>
      </c>
      <c r="BP281" s="1361" t="b">
        <f t="shared" si="118"/>
        <v>1</v>
      </c>
      <c r="BQ281" s="1361" t="b">
        <f t="shared" si="118"/>
        <v>1</v>
      </c>
      <c r="BS281" s="1375"/>
    </row>
    <row r="282" spans="1:71" s="1374" customFormat="1" ht="12" customHeight="1">
      <c r="A282" s="1412">
        <v>16500623</v>
      </c>
      <c r="B282" s="1413" t="str">
        <f t="shared" si="104"/>
        <v>16500623</v>
      </c>
      <c r="C282" s="1359" t="s">
        <v>1295</v>
      </c>
      <c r="D282" s="1360" t="str">
        <f t="shared" si="117"/>
        <v>W/C</v>
      </c>
      <c r="E282" s="1360"/>
      <c r="F282" s="1359"/>
      <c r="G282" s="1360"/>
      <c r="H282" s="1361" t="str">
        <f t="shared" si="114"/>
        <v/>
      </c>
      <c r="I282" s="1361" t="str">
        <f t="shared" si="114"/>
        <v/>
      </c>
      <c r="J282" s="1361" t="str">
        <f t="shared" si="114"/>
        <v/>
      </c>
      <c r="K282" s="1361" t="str">
        <f t="shared" si="114"/>
        <v/>
      </c>
      <c r="L282" s="1361" t="str">
        <f t="shared" si="113"/>
        <v>W/C</v>
      </c>
      <c r="M282" s="1361" t="str">
        <f t="shared" si="113"/>
        <v>NO</v>
      </c>
      <c r="N282" s="1361" t="str">
        <f t="shared" si="99"/>
        <v>W/C</v>
      </c>
      <c r="O282" s="1362"/>
      <c r="P282" s="1363">
        <v>51223.33</v>
      </c>
      <c r="Q282" s="1363">
        <v>0</v>
      </c>
      <c r="R282" s="1363">
        <v>0</v>
      </c>
      <c r="S282" s="1363">
        <v>0</v>
      </c>
      <c r="T282" s="1363">
        <v>0</v>
      </c>
      <c r="U282" s="1363">
        <v>0</v>
      </c>
      <c r="V282" s="1363">
        <v>0</v>
      </c>
      <c r="W282" s="1363">
        <v>0</v>
      </c>
      <c r="X282" s="1363">
        <v>0</v>
      </c>
      <c r="Y282" s="1363">
        <v>0</v>
      </c>
      <c r="Z282" s="1363">
        <v>0</v>
      </c>
      <c r="AA282" s="1363">
        <v>0</v>
      </c>
      <c r="AB282" s="1363">
        <v>0</v>
      </c>
      <c r="AC282" s="1363"/>
      <c r="AD282" s="1363"/>
      <c r="AE282" s="1363">
        <f t="shared" si="119"/>
        <v>2134.3054166666666</v>
      </c>
      <c r="AF282" s="1376"/>
      <c r="AG282" s="1377"/>
      <c r="AH282" s="1365"/>
      <c r="AI282" s="1365"/>
      <c r="AJ282" s="1365"/>
      <c r="AK282" s="1366"/>
      <c r="AL282" s="1365">
        <f t="shared" si="106"/>
        <v>0</v>
      </c>
      <c r="AM282" s="1367">
        <f t="shared" si="103"/>
        <v>2134.3054166666666</v>
      </c>
      <c r="AN282" s="1365"/>
      <c r="AO282" s="1368">
        <f t="shared" si="107"/>
        <v>2134.3054166666666</v>
      </c>
      <c r="AP282" s="1369"/>
      <c r="AQ282" s="1370">
        <f t="shared" ref="AQ282:AQ352" si="120">AB282</f>
        <v>0</v>
      </c>
      <c r="AR282" s="1365"/>
      <c r="AS282" s="1365"/>
      <c r="AT282" s="1365"/>
      <c r="AU282" s="1365"/>
      <c r="AV282" s="1371">
        <f t="shared" si="108"/>
        <v>0</v>
      </c>
      <c r="AW282" s="1365">
        <f t="shared" si="105"/>
        <v>0</v>
      </c>
      <c r="AX282" s="1365"/>
      <c r="AY282" s="1367">
        <f t="shared" si="109"/>
        <v>0</v>
      </c>
      <c r="AZ282" s="1372"/>
      <c r="BA282" s="1373">
        <f t="shared" si="101"/>
        <v>0</v>
      </c>
      <c r="BC282" s="1361" t="str">
        <f t="shared" si="115"/>
        <v/>
      </c>
      <c r="BD282" s="1361" t="str">
        <f t="shared" si="115"/>
        <v/>
      </c>
      <c r="BE282" s="1361" t="str">
        <f t="shared" si="115"/>
        <v/>
      </c>
      <c r="BF282" s="1361" t="str">
        <f t="shared" si="115"/>
        <v/>
      </c>
      <c r="BG282" s="1361" t="str">
        <f t="shared" si="100"/>
        <v>W/C</v>
      </c>
      <c r="BH282" s="1361" t="str">
        <f t="shared" si="100"/>
        <v>NO</v>
      </c>
      <c r="BI282" s="1361" t="str">
        <f t="shared" si="102"/>
        <v>W/C</v>
      </c>
      <c r="BK282" s="1361" t="b">
        <f t="shared" si="118"/>
        <v>1</v>
      </c>
      <c r="BL282" s="1361" t="b">
        <f t="shared" si="118"/>
        <v>1</v>
      </c>
      <c r="BM282" s="1361" t="b">
        <f t="shared" si="118"/>
        <v>1</v>
      </c>
      <c r="BN282" s="1361" t="b">
        <f t="shared" si="118"/>
        <v>1</v>
      </c>
      <c r="BO282" s="1361" t="b">
        <f t="shared" si="118"/>
        <v>1</v>
      </c>
      <c r="BP282" s="1361" t="b">
        <f t="shared" si="118"/>
        <v>1</v>
      </c>
      <c r="BQ282" s="1361" t="b">
        <f t="shared" si="118"/>
        <v>1</v>
      </c>
      <c r="BS282" s="1375"/>
    </row>
    <row r="283" spans="1:71" s="1374" customFormat="1" ht="12" customHeight="1">
      <c r="A283" s="1412">
        <v>16500633</v>
      </c>
      <c r="B283" s="1413" t="str">
        <f t="shared" si="104"/>
        <v>16500633</v>
      </c>
      <c r="C283" s="1359" t="s">
        <v>1296</v>
      </c>
      <c r="D283" s="1360" t="str">
        <f t="shared" si="117"/>
        <v>W/C</v>
      </c>
      <c r="E283" s="1360"/>
      <c r="F283" s="1359"/>
      <c r="G283" s="1360"/>
      <c r="H283" s="1361" t="str">
        <f t="shared" si="114"/>
        <v/>
      </c>
      <c r="I283" s="1361" t="str">
        <f t="shared" si="114"/>
        <v/>
      </c>
      <c r="J283" s="1361" t="str">
        <f t="shared" si="114"/>
        <v/>
      </c>
      <c r="K283" s="1361" t="str">
        <f t="shared" si="114"/>
        <v/>
      </c>
      <c r="L283" s="1361" t="str">
        <f t="shared" si="113"/>
        <v>W/C</v>
      </c>
      <c r="M283" s="1361" t="str">
        <f t="shared" si="113"/>
        <v>NO</v>
      </c>
      <c r="N283" s="1361" t="str">
        <f t="shared" si="99"/>
        <v>W/C</v>
      </c>
      <c r="O283" s="1362"/>
      <c r="P283" s="1363">
        <v>0</v>
      </c>
      <c r="Q283" s="1363">
        <v>0</v>
      </c>
      <c r="R283" s="1363">
        <v>0</v>
      </c>
      <c r="S283" s="1363">
        <v>0</v>
      </c>
      <c r="T283" s="1363">
        <v>0</v>
      </c>
      <c r="U283" s="1363">
        <v>0</v>
      </c>
      <c r="V283" s="1363">
        <v>0</v>
      </c>
      <c r="W283" s="1363">
        <v>0</v>
      </c>
      <c r="X283" s="1363">
        <v>0</v>
      </c>
      <c r="Y283" s="1363">
        <v>0</v>
      </c>
      <c r="Z283" s="1363">
        <v>0</v>
      </c>
      <c r="AA283" s="1363">
        <v>0</v>
      </c>
      <c r="AB283" s="1363">
        <v>0</v>
      </c>
      <c r="AC283" s="1363"/>
      <c r="AD283" s="1363"/>
      <c r="AE283" s="1363">
        <f t="shared" si="119"/>
        <v>0</v>
      </c>
      <c r="AF283" s="1376"/>
      <c r="AG283" s="1377"/>
      <c r="AH283" s="1365"/>
      <c r="AI283" s="1365"/>
      <c r="AJ283" s="1365"/>
      <c r="AK283" s="1366"/>
      <c r="AL283" s="1365">
        <f t="shared" si="106"/>
        <v>0</v>
      </c>
      <c r="AM283" s="1367">
        <f t="shared" si="103"/>
        <v>0</v>
      </c>
      <c r="AN283" s="1365"/>
      <c r="AO283" s="1368">
        <f t="shared" si="107"/>
        <v>0</v>
      </c>
      <c r="AP283" s="1369"/>
      <c r="AQ283" s="1370">
        <f t="shared" si="120"/>
        <v>0</v>
      </c>
      <c r="AR283" s="1365"/>
      <c r="AS283" s="1365"/>
      <c r="AT283" s="1365"/>
      <c r="AU283" s="1365"/>
      <c r="AV283" s="1371">
        <f t="shared" si="108"/>
        <v>0</v>
      </c>
      <c r="AW283" s="1365">
        <f t="shared" si="105"/>
        <v>0</v>
      </c>
      <c r="AX283" s="1365"/>
      <c r="AY283" s="1367">
        <f t="shared" si="109"/>
        <v>0</v>
      </c>
      <c r="AZ283" s="1372"/>
      <c r="BA283" s="1373">
        <f t="shared" si="101"/>
        <v>0</v>
      </c>
      <c r="BC283" s="1361" t="str">
        <f t="shared" si="115"/>
        <v/>
      </c>
      <c r="BD283" s="1361" t="str">
        <f t="shared" si="115"/>
        <v/>
      </c>
      <c r="BE283" s="1361" t="str">
        <f t="shared" si="115"/>
        <v/>
      </c>
      <c r="BF283" s="1361" t="str">
        <f t="shared" si="115"/>
        <v/>
      </c>
      <c r="BG283" s="1361" t="str">
        <f t="shared" si="100"/>
        <v>W/C</v>
      </c>
      <c r="BH283" s="1361" t="str">
        <f t="shared" si="100"/>
        <v>NO</v>
      </c>
      <c r="BI283" s="1361" t="str">
        <f t="shared" si="102"/>
        <v>W/C</v>
      </c>
      <c r="BK283" s="1361" t="b">
        <f t="shared" si="118"/>
        <v>1</v>
      </c>
      <c r="BL283" s="1361" t="b">
        <f t="shared" si="118"/>
        <v>1</v>
      </c>
      <c r="BM283" s="1361" t="b">
        <f t="shared" si="118"/>
        <v>1</v>
      </c>
      <c r="BN283" s="1361" t="b">
        <f t="shared" si="118"/>
        <v>1</v>
      </c>
      <c r="BO283" s="1361" t="b">
        <f t="shared" si="118"/>
        <v>1</v>
      </c>
      <c r="BP283" s="1361" t="b">
        <f t="shared" si="118"/>
        <v>1</v>
      </c>
      <c r="BQ283" s="1361" t="b">
        <f t="shared" si="118"/>
        <v>1</v>
      </c>
      <c r="BS283" s="1375"/>
    </row>
    <row r="284" spans="1:71" s="1374" customFormat="1" ht="12" customHeight="1">
      <c r="A284" s="1412">
        <v>16500643</v>
      </c>
      <c r="B284" s="1413" t="str">
        <f t="shared" si="104"/>
        <v>16500643</v>
      </c>
      <c r="C284" s="1527" t="s">
        <v>1297</v>
      </c>
      <c r="D284" s="1360" t="str">
        <f t="shared" si="117"/>
        <v>W/C</v>
      </c>
      <c r="E284" s="1360"/>
      <c r="F284" s="1527"/>
      <c r="G284" s="1360"/>
      <c r="H284" s="1361" t="str">
        <f t="shared" si="114"/>
        <v/>
      </c>
      <c r="I284" s="1361" t="str">
        <f t="shared" si="114"/>
        <v/>
      </c>
      <c r="J284" s="1361" t="str">
        <f t="shared" si="114"/>
        <v/>
      </c>
      <c r="K284" s="1361" t="str">
        <f t="shared" si="114"/>
        <v/>
      </c>
      <c r="L284" s="1361" t="str">
        <f t="shared" si="113"/>
        <v>W/C</v>
      </c>
      <c r="M284" s="1361" t="str">
        <f t="shared" si="113"/>
        <v>NO</v>
      </c>
      <c r="N284" s="1361" t="str">
        <f t="shared" si="99"/>
        <v>W/C</v>
      </c>
      <c r="O284" s="1362"/>
      <c r="P284" s="1363">
        <v>0</v>
      </c>
      <c r="Q284" s="1363">
        <v>0</v>
      </c>
      <c r="R284" s="1363">
        <v>0</v>
      </c>
      <c r="S284" s="1363">
        <v>0</v>
      </c>
      <c r="T284" s="1363">
        <v>0</v>
      </c>
      <c r="U284" s="1363">
        <v>0</v>
      </c>
      <c r="V284" s="1363">
        <v>0</v>
      </c>
      <c r="W284" s="1363">
        <v>0</v>
      </c>
      <c r="X284" s="1363">
        <v>0</v>
      </c>
      <c r="Y284" s="1363">
        <v>0</v>
      </c>
      <c r="Z284" s="1363">
        <v>0</v>
      </c>
      <c r="AA284" s="1363">
        <v>0</v>
      </c>
      <c r="AB284" s="1363">
        <v>0</v>
      </c>
      <c r="AC284" s="1363"/>
      <c r="AD284" s="1363"/>
      <c r="AE284" s="1363">
        <f t="shared" si="119"/>
        <v>0</v>
      </c>
      <c r="AF284" s="1376"/>
      <c r="AG284" s="1377"/>
      <c r="AH284" s="1365"/>
      <c r="AI284" s="1365"/>
      <c r="AJ284" s="1365"/>
      <c r="AK284" s="1366"/>
      <c r="AL284" s="1365">
        <f t="shared" si="106"/>
        <v>0</v>
      </c>
      <c r="AM284" s="1367">
        <f t="shared" si="103"/>
        <v>0</v>
      </c>
      <c r="AN284" s="1365"/>
      <c r="AO284" s="1368">
        <f t="shared" si="107"/>
        <v>0</v>
      </c>
      <c r="AP284" s="1369"/>
      <c r="AQ284" s="1370">
        <f t="shared" si="120"/>
        <v>0</v>
      </c>
      <c r="AR284" s="1365"/>
      <c r="AS284" s="1365"/>
      <c r="AT284" s="1365"/>
      <c r="AU284" s="1365"/>
      <c r="AV284" s="1371">
        <f t="shared" si="108"/>
        <v>0</v>
      </c>
      <c r="AW284" s="1365">
        <f t="shared" si="105"/>
        <v>0</v>
      </c>
      <c r="AX284" s="1365"/>
      <c r="AY284" s="1367">
        <f t="shared" si="109"/>
        <v>0</v>
      </c>
      <c r="AZ284" s="1372"/>
      <c r="BA284" s="1373">
        <f t="shared" si="101"/>
        <v>0</v>
      </c>
      <c r="BC284" s="1361" t="str">
        <f t="shared" si="115"/>
        <v/>
      </c>
      <c r="BD284" s="1361" t="str">
        <f t="shared" si="115"/>
        <v/>
      </c>
      <c r="BE284" s="1361" t="str">
        <f t="shared" si="115"/>
        <v/>
      </c>
      <c r="BF284" s="1361" t="str">
        <f t="shared" si="115"/>
        <v/>
      </c>
      <c r="BG284" s="1361" t="str">
        <f t="shared" si="100"/>
        <v>W/C</v>
      </c>
      <c r="BH284" s="1361" t="str">
        <f t="shared" si="100"/>
        <v>NO</v>
      </c>
      <c r="BI284" s="1361" t="str">
        <f t="shared" si="102"/>
        <v>W/C</v>
      </c>
      <c r="BK284" s="1361" t="b">
        <f t="shared" si="118"/>
        <v>1</v>
      </c>
      <c r="BL284" s="1361" t="b">
        <f t="shared" si="118"/>
        <v>1</v>
      </c>
      <c r="BM284" s="1361" t="b">
        <f t="shared" si="118"/>
        <v>1</v>
      </c>
      <c r="BN284" s="1361" t="b">
        <f t="shared" si="118"/>
        <v>1</v>
      </c>
      <c r="BO284" s="1361" t="b">
        <f t="shared" si="118"/>
        <v>1</v>
      </c>
      <c r="BP284" s="1361" t="b">
        <f t="shared" si="118"/>
        <v>1</v>
      </c>
      <c r="BQ284" s="1361" t="b">
        <f t="shared" si="118"/>
        <v>1</v>
      </c>
      <c r="BS284" s="1375"/>
    </row>
    <row r="285" spans="1:71" s="1374" customFormat="1" ht="12" customHeight="1">
      <c r="A285" s="1505">
        <v>16500651</v>
      </c>
      <c r="B285" s="1506" t="str">
        <f t="shared" si="104"/>
        <v>16500651</v>
      </c>
      <c r="C285" s="1506" t="s">
        <v>1298</v>
      </c>
      <c r="D285" s="1360" t="str">
        <f t="shared" si="117"/>
        <v>W/C</v>
      </c>
      <c r="E285" s="1360"/>
      <c r="F285" s="1506"/>
      <c r="G285" s="1360"/>
      <c r="H285" s="1361" t="str">
        <f t="shared" si="114"/>
        <v/>
      </c>
      <c r="I285" s="1361" t="str">
        <f t="shared" si="114"/>
        <v/>
      </c>
      <c r="J285" s="1361" t="str">
        <f t="shared" si="114"/>
        <v/>
      </c>
      <c r="K285" s="1361" t="str">
        <f t="shared" si="114"/>
        <v/>
      </c>
      <c r="L285" s="1361" t="str">
        <f t="shared" si="113"/>
        <v>W/C</v>
      </c>
      <c r="M285" s="1361" t="str">
        <f t="shared" si="113"/>
        <v>NO</v>
      </c>
      <c r="N285" s="1361" t="str">
        <f t="shared" si="99"/>
        <v>W/C</v>
      </c>
      <c r="O285" s="1362"/>
      <c r="P285" s="1363">
        <v>0</v>
      </c>
      <c r="Q285" s="1363">
        <v>0</v>
      </c>
      <c r="R285" s="1363">
        <v>0</v>
      </c>
      <c r="S285" s="1363">
        <v>0</v>
      </c>
      <c r="T285" s="1363">
        <v>0</v>
      </c>
      <c r="U285" s="1363">
        <v>0</v>
      </c>
      <c r="V285" s="1363">
        <v>0</v>
      </c>
      <c r="W285" s="1363">
        <v>0</v>
      </c>
      <c r="X285" s="1363">
        <v>0</v>
      </c>
      <c r="Y285" s="1363">
        <v>0</v>
      </c>
      <c r="Z285" s="1363">
        <v>0</v>
      </c>
      <c r="AA285" s="1363">
        <v>0</v>
      </c>
      <c r="AB285" s="1363">
        <v>0</v>
      </c>
      <c r="AC285" s="1363"/>
      <c r="AD285" s="1363"/>
      <c r="AE285" s="1363">
        <f t="shared" si="119"/>
        <v>0</v>
      </c>
      <c r="AF285" s="1376"/>
      <c r="AG285" s="1377"/>
      <c r="AH285" s="1365"/>
      <c r="AI285" s="1365"/>
      <c r="AJ285" s="1365"/>
      <c r="AK285" s="1366"/>
      <c r="AL285" s="1365">
        <f t="shared" si="106"/>
        <v>0</v>
      </c>
      <c r="AM285" s="1367">
        <f t="shared" si="103"/>
        <v>0</v>
      </c>
      <c r="AN285" s="1365"/>
      <c r="AO285" s="1368">
        <f t="shared" si="107"/>
        <v>0</v>
      </c>
      <c r="AP285" s="1369"/>
      <c r="AQ285" s="1370">
        <f t="shared" si="120"/>
        <v>0</v>
      </c>
      <c r="AR285" s="1365"/>
      <c r="AS285" s="1365"/>
      <c r="AT285" s="1365"/>
      <c r="AU285" s="1365"/>
      <c r="AV285" s="1371">
        <f t="shared" si="108"/>
        <v>0</v>
      </c>
      <c r="AW285" s="1365">
        <f t="shared" si="105"/>
        <v>0</v>
      </c>
      <c r="AX285" s="1365"/>
      <c r="AY285" s="1367">
        <f t="shared" si="109"/>
        <v>0</v>
      </c>
      <c r="AZ285" s="1372"/>
      <c r="BA285" s="1373">
        <f t="shared" si="101"/>
        <v>0</v>
      </c>
      <c r="BC285" s="1361" t="str">
        <f t="shared" si="115"/>
        <v/>
      </c>
      <c r="BD285" s="1361" t="str">
        <f t="shared" si="115"/>
        <v/>
      </c>
      <c r="BE285" s="1361" t="str">
        <f t="shared" si="115"/>
        <v/>
      </c>
      <c r="BF285" s="1361" t="str">
        <f t="shared" si="115"/>
        <v/>
      </c>
      <c r="BG285" s="1361" t="str">
        <f t="shared" si="100"/>
        <v>W/C</v>
      </c>
      <c r="BH285" s="1361" t="str">
        <f t="shared" si="100"/>
        <v>NO</v>
      </c>
      <c r="BI285" s="1361" t="str">
        <f t="shared" si="102"/>
        <v>W/C</v>
      </c>
      <c r="BK285" s="1361" t="b">
        <f t="shared" si="118"/>
        <v>1</v>
      </c>
      <c r="BL285" s="1361" t="b">
        <f t="shared" si="118"/>
        <v>1</v>
      </c>
      <c r="BM285" s="1361" t="b">
        <f t="shared" si="118"/>
        <v>1</v>
      </c>
      <c r="BN285" s="1361" t="b">
        <f t="shared" si="118"/>
        <v>1</v>
      </c>
      <c r="BO285" s="1361" t="b">
        <f t="shared" si="118"/>
        <v>1</v>
      </c>
      <c r="BP285" s="1361" t="b">
        <f t="shared" si="118"/>
        <v>1</v>
      </c>
      <c r="BQ285" s="1361" t="b">
        <f t="shared" si="118"/>
        <v>1</v>
      </c>
      <c r="BS285" s="1496"/>
    </row>
    <row r="286" spans="1:71" s="1374" customFormat="1" ht="12" customHeight="1">
      <c r="A286" s="1505">
        <v>16500661</v>
      </c>
      <c r="B286" s="1506" t="str">
        <f t="shared" si="104"/>
        <v>16500661</v>
      </c>
      <c r="C286" s="1506" t="s">
        <v>1299</v>
      </c>
      <c r="D286" s="1360" t="str">
        <f t="shared" si="117"/>
        <v>W/C</v>
      </c>
      <c r="E286" s="1360"/>
      <c r="F286" s="1506"/>
      <c r="G286" s="1360"/>
      <c r="H286" s="1361" t="str">
        <f t="shared" si="114"/>
        <v/>
      </c>
      <c r="I286" s="1361" t="str">
        <f t="shared" si="114"/>
        <v/>
      </c>
      <c r="J286" s="1361" t="str">
        <f t="shared" si="114"/>
        <v/>
      </c>
      <c r="K286" s="1361" t="str">
        <f t="shared" si="114"/>
        <v/>
      </c>
      <c r="L286" s="1361" t="str">
        <f t="shared" si="113"/>
        <v>W/C</v>
      </c>
      <c r="M286" s="1361" t="str">
        <f t="shared" si="113"/>
        <v>NO</v>
      </c>
      <c r="N286" s="1361" t="str">
        <f t="shared" si="99"/>
        <v>W/C</v>
      </c>
      <c r="O286" s="1362"/>
      <c r="P286" s="1363">
        <v>0</v>
      </c>
      <c r="Q286" s="1363">
        <v>0</v>
      </c>
      <c r="R286" s="1363">
        <v>0</v>
      </c>
      <c r="S286" s="1363">
        <v>0</v>
      </c>
      <c r="T286" s="1363">
        <v>0</v>
      </c>
      <c r="U286" s="1363">
        <v>0</v>
      </c>
      <c r="V286" s="1363">
        <v>0</v>
      </c>
      <c r="W286" s="1363">
        <v>0</v>
      </c>
      <c r="X286" s="1363">
        <v>0</v>
      </c>
      <c r="Y286" s="1363">
        <v>0</v>
      </c>
      <c r="Z286" s="1363">
        <v>0</v>
      </c>
      <c r="AA286" s="1363">
        <v>0</v>
      </c>
      <c r="AB286" s="1363">
        <v>0</v>
      </c>
      <c r="AC286" s="1363"/>
      <c r="AD286" s="1363"/>
      <c r="AE286" s="1363">
        <f t="shared" si="119"/>
        <v>0</v>
      </c>
      <c r="AF286" s="1376"/>
      <c r="AG286" s="1377"/>
      <c r="AH286" s="1365"/>
      <c r="AI286" s="1365"/>
      <c r="AJ286" s="1365"/>
      <c r="AK286" s="1366"/>
      <c r="AL286" s="1365">
        <f t="shared" si="106"/>
        <v>0</v>
      </c>
      <c r="AM286" s="1367">
        <f t="shared" si="103"/>
        <v>0</v>
      </c>
      <c r="AN286" s="1365"/>
      <c r="AO286" s="1368">
        <f t="shared" si="107"/>
        <v>0</v>
      </c>
      <c r="AP286" s="1369"/>
      <c r="AQ286" s="1370">
        <f t="shared" si="120"/>
        <v>0</v>
      </c>
      <c r="AR286" s="1365"/>
      <c r="AS286" s="1365"/>
      <c r="AT286" s="1365"/>
      <c r="AU286" s="1365"/>
      <c r="AV286" s="1371">
        <f t="shared" si="108"/>
        <v>0</v>
      </c>
      <c r="AW286" s="1365">
        <f t="shared" si="105"/>
        <v>0</v>
      </c>
      <c r="AX286" s="1365"/>
      <c r="AY286" s="1367">
        <f t="shared" si="109"/>
        <v>0</v>
      </c>
      <c r="AZ286" s="1372"/>
      <c r="BA286" s="1373">
        <f t="shared" si="101"/>
        <v>0</v>
      </c>
      <c r="BC286" s="1361" t="str">
        <f t="shared" si="115"/>
        <v/>
      </c>
      <c r="BD286" s="1361" t="str">
        <f t="shared" si="115"/>
        <v/>
      </c>
      <c r="BE286" s="1361" t="str">
        <f t="shared" si="115"/>
        <v/>
      </c>
      <c r="BF286" s="1361" t="str">
        <f t="shared" si="115"/>
        <v/>
      </c>
      <c r="BG286" s="1361" t="str">
        <f t="shared" si="100"/>
        <v>W/C</v>
      </c>
      <c r="BH286" s="1361" t="str">
        <f t="shared" si="100"/>
        <v>NO</v>
      </c>
      <c r="BI286" s="1361" t="str">
        <f t="shared" si="102"/>
        <v>W/C</v>
      </c>
      <c r="BK286" s="1361" t="b">
        <f t="shared" si="118"/>
        <v>1</v>
      </c>
      <c r="BL286" s="1361" t="b">
        <f t="shared" si="118"/>
        <v>1</v>
      </c>
      <c r="BM286" s="1361" t="b">
        <f t="shared" si="118"/>
        <v>1</v>
      </c>
      <c r="BN286" s="1361" t="b">
        <f t="shared" si="118"/>
        <v>1</v>
      </c>
      <c r="BO286" s="1361" t="b">
        <f t="shared" si="118"/>
        <v>1</v>
      </c>
      <c r="BP286" s="1361" t="b">
        <f t="shared" si="118"/>
        <v>1</v>
      </c>
      <c r="BQ286" s="1361" t="b">
        <f t="shared" si="118"/>
        <v>1</v>
      </c>
      <c r="BS286" s="1474"/>
    </row>
    <row r="287" spans="1:71" s="1374" customFormat="1" ht="12" customHeight="1">
      <c r="A287" s="1505">
        <v>16500671</v>
      </c>
      <c r="B287" s="1506" t="str">
        <f t="shared" si="104"/>
        <v>16500671</v>
      </c>
      <c r="C287" s="1506" t="s">
        <v>1300</v>
      </c>
      <c r="D287" s="1360" t="str">
        <f t="shared" si="117"/>
        <v>W/C</v>
      </c>
      <c r="E287" s="1360"/>
      <c r="F287" s="1506"/>
      <c r="G287" s="1360"/>
      <c r="H287" s="1361" t="str">
        <f t="shared" si="114"/>
        <v/>
      </c>
      <c r="I287" s="1361" t="str">
        <f t="shared" si="114"/>
        <v/>
      </c>
      <c r="J287" s="1361" t="str">
        <f t="shared" si="114"/>
        <v/>
      </c>
      <c r="K287" s="1361" t="str">
        <f t="shared" si="114"/>
        <v/>
      </c>
      <c r="L287" s="1361" t="str">
        <f t="shared" si="113"/>
        <v>W/C</v>
      </c>
      <c r="M287" s="1361" t="str">
        <f t="shared" si="113"/>
        <v>NO</v>
      </c>
      <c r="N287" s="1361" t="str">
        <f t="shared" si="99"/>
        <v>W/C</v>
      </c>
      <c r="O287" s="1362"/>
      <c r="P287" s="1363">
        <v>0</v>
      </c>
      <c r="Q287" s="1363">
        <v>0</v>
      </c>
      <c r="R287" s="1363">
        <v>0</v>
      </c>
      <c r="S287" s="1363">
        <v>0</v>
      </c>
      <c r="T287" s="1363">
        <v>0</v>
      </c>
      <c r="U287" s="1363">
        <v>0</v>
      </c>
      <c r="V287" s="1363">
        <v>0</v>
      </c>
      <c r="W287" s="1363">
        <v>0</v>
      </c>
      <c r="X287" s="1363">
        <v>0</v>
      </c>
      <c r="Y287" s="1363">
        <v>0</v>
      </c>
      <c r="Z287" s="1363">
        <v>0</v>
      </c>
      <c r="AA287" s="1363">
        <v>0</v>
      </c>
      <c r="AB287" s="1363">
        <v>0</v>
      </c>
      <c r="AC287" s="1363"/>
      <c r="AD287" s="1363"/>
      <c r="AE287" s="1363">
        <f t="shared" si="119"/>
        <v>0</v>
      </c>
      <c r="AF287" s="1376"/>
      <c r="AG287" s="1377"/>
      <c r="AH287" s="1365"/>
      <c r="AI287" s="1365"/>
      <c r="AJ287" s="1365"/>
      <c r="AK287" s="1366"/>
      <c r="AL287" s="1365">
        <f t="shared" si="106"/>
        <v>0</v>
      </c>
      <c r="AM287" s="1367">
        <f t="shared" si="103"/>
        <v>0</v>
      </c>
      <c r="AN287" s="1365"/>
      <c r="AO287" s="1368">
        <f t="shared" si="107"/>
        <v>0</v>
      </c>
      <c r="AP287" s="1369"/>
      <c r="AQ287" s="1370">
        <f t="shared" si="120"/>
        <v>0</v>
      </c>
      <c r="AR287" s="1365"/>
      <c r="AS287" s="1365"/>
      <c r="AT287" s="1365"/>
      <c r="AU287" s="1365"/>
      <c r="AV287" s="1371">
        <f t="shared" si="108"/>
        <v>0</v>
      </c>
      <c r="AW287" s="1365">
        <f t="shared" si="105"/>
        <v>0</v>
      </c>
      <c r="AX287" s="1365"/>
      <c r="AY287" s="1367">
        <f t="shared" si="109"/>
        <v>0</v>
      </c>
      <c r="AZ287" s="1372"/>
      <c r="BA287" s="1373">
        <f t="shared" si="101"/>
        <v>0</v>
      </c>
      <c r="BC287" s="1361" t="str">
        <f t="shared" si="115"/>
        <v/>
      </c>
      <c r="BD287" s="1361" t="str">
        <f t="shared" si="115"/>
        <v/>
      </c>
      <c r="BE287" s="1361" t="str">
        <f t="shared" si="115"/>
        <v/>
      </c>
      <c r="BF287" s="1361" t="str">
        <f t="shared" si="115"/>
        <v/>
      </c>
      <c r="BG287" s="1361" t="str">
        <f t="shared" si="100"/>
        <v>W/C</v>
      </c>
      <c r="BH287" s="1361" t="str">
        <f t="shared" si="100"/>
        <v>NO</v>
      </c>
      <c r="BI287" s="1361" t="str">
        <f t="shared" si="102"/>
        <v>W/C</v>
      </c>
      <c r="BK287" s="1361" t="b">
        <f t="shared" si="118"/>
        <v>1</v>
      </c>
      <c r="BL287" s="1361" t="b">
        <f t="shared" si="118"/>
        <v>1</v>
      </c>
      <c r="BM287" s="1361" t="b">
        <f t="shared" si="118"/>
        <v>1</v>
      </c>
      <c r="BN287" s="1361" t="b">
        <f t="shared" si="118"/>
        <v>1</v>
      </c>
      <c r="BO287" s="1361" t="b">
        <f t="shared" si="118"/>
        <v>1</v>
      </c>
      <c r="BP287" s="1361" t="b">
        <f t="shared" si="118"/>
        <v>1</v>
      </c>
      <c r="BQ287" s="1361" t="b">
        <f t="shared" si="118"/>
        <v>1</v>
      </c>
      <c r="BS287" s="1496"/>
    </row>
    <row r="288" spans="1:71" s="1374" customFormat="1" ht="12" customHeight="1">
      <c r="A288" s="1505">
        <v>16500673</v>
      </c>
      <c r="B288" s="1506" t="str">
        <f t="shared" si="104"/>
        <v>16500673</v>
      </c>
      <c r="C288" s="1506" t="s">
        <v>1301</v>
      </c>
      <c r="D288" s="1360" t="str">
        <f t="shared" si="117"/>
        <v>W/C</v>
      </c>
      <c r="E288" s="1360"/>
      <c r="F288" s="1506"/>
      <c r="G288" s="1360"/>
      <c r="H288" s="1361" t="str">
        <f t="shared" si="114"/>
        <v/>
      </c>
      <c r="I288" s="1361" t="str">
        <f t="shared" si="114"/>
        <v/>
      </c>
      <c r="J288" s="1361" t="str">
        <f t="shared" si="114"/>
        <v/>
      </c>
      <c r="K288" s="1361" t="str">
        <f t="shared" si="114"/>
        <v/>
      </c>
      <c r="L288" s="1361" t="str">
        <f t="shared" si="113"/>
        <v>W/C</v>
      </c>
      <c r="M288" s="1361" t="str">
        <f t="shared" si="113"/>
        <v>NO</v>
      </c>
      <c r="N288" s="1361" t="str">
        <f t="shared" ref="N288:N353" si="121">IF(OR(CONCATENATE(L288,M288)="NOW/C",CONCATENATE(L288,M288)="W/CNO"),"W/C","")</f>
        <v>W/C</v>
      </c>
      <c r="O288" s="1362"/>
      <c r="P288" s="1363">
        <v>0</v>
      </c>
      <c r="Q288" s="1363">
        <v>0</v>
      </c>
      <c r="R288" s="1363">
        <v>0</v>
      </c>
      <c r="S288" s="1363">
        <v>0</v>
      </c>
      <c r="T288" s="1363">
        <v>0</v>
      </c>
      <c r="U288" s="1363">
        <v>0</v>
      </c>
      <c r="V288" s="1363">
        <v>0</v>
      </c>
      <c r="W288" s="1363">
        <v>0</v>
      </c>
      <c r="X288" s="1363">
        <v>0</v>
      </c>
      <c r="Y288" s="1363">
        <v>0</v>
      </c>
      <c r="Z288" s="1363">
        <v>0</v>
      </c>
      <c r="AA288" s="1363">
        <v>0</v>
      </c>
      <c r="AB288" s="1363">
        <v>0</v>
      </c>
      <c r="AC288" s="1363"/>
      <c r="AD288" s="1363"/>
      <c r="AE288" s="1363">
        <f t="shared" si="119"/>
        <v>0</v>
      </c>
      <c r="AF288" s="1376"/>
      <c r="AG288" s="1377"/>
      <c r="AH288" s="1365"/>
      <c r="AI288" s="1365"/>
      <c r="AJ288" s="1365"/>
      <c r="AK288" s="1366"/>
      <c r="AL288" s="1365">
        <f t="shared" si="106"/>
        <v>0</v>
      </c>
      <c r="AM288" s="1367">
        <f t="shared" si="103"/>
        <v>0</v>
      </c>
      <c r="AN288" s="1365"/>
      <c r="AO288" s="1368">
        <f t="shared" si="107"/>
        <v>0</v>
      </c>
      <c r="AP288" s="1369"/>
      <c r="AQ288" s="1370">
        <f t="shared" si="120"/>
        <v>0</v>
      </c>
      <c r="AR288" s="1365"/>
      <c r="AS288" s="1365"/>
      <c r="AT288" s="1365"/>
      <c r="AU288" s="1365"/>
      <c r="AV288" s="1371">
        <f t="shared" si="108"/>
        <v>0</v>
      </c>
      <c r="AW288" s="1365">
        <f t="shared" si="105"/>
        <v>0</v>
      </c>
      <c r="AX288" s="1365"/>
      <c r="AY288" s="1367">
        <f t="shared" si="109"/>
        <v>0</v>
      </c>
      <c r="AZ288" s="1372"/>
      <c r="BA288" s="1373">
        <f t="shared" si="101"/>
        <v>0</v>
      </c>
      <c r="BC288" s="1361" t="str">
        <f t="shared" si="115"/>
        <v/>
      </c>
      <c r="BD288" s="1361" t="str">
        <f t="shared" si="115"/>
        <v/>
      </c>
      <c r="BE288" s="1361" t="str">
        <f t="shared" si="115"/>
        <v/>
      </c>
      <c r="BF288" s="1361" t="str">
        <f t="shared" si="115"/>
        <v/>
      </c>
      <c r="BG288" s="1361" t="str">
        <f t="shared" si="100"/>
        <v>W/C</v>
      </c>
      <c r="BH288" s="1361" t="str">
        <f t="shared" si="100"/>
        <v>NO</v>
      </c>
      <c r="BI288" s="1361" t="str">
        <f t="shared" si="102"/>
        <v>W/C</v>
      </c>
      <c r="BK288" s="1361" t="b">
        <f t="shared" si="118"/>
        <v>1</v>
      </c>
      <c r="BL288" s="1361" t="b">
        <f t="shared" si="118"/>
        <v>1</v>
      </c>
      <c r="BM288" s="1361" t="b">
        <f t="shared" si="118"/>
        <v>1</v>
      </c>
      <c r="BN288" s="1361" t="b">
        <f t="shared" si="118"/>
        <v>1</v>
      </c>
      <c r="BO288" s="1361" t="b">
        <f t="shared" si="118"/>
        <v>1</v>
      </c>
      <c r="BP288" s="1361" t="b">
        <f t="shared" si="118"/>
        <v>1</v>
      </c>
      <c r="BQ288" s="1361" t="b">
        <f t="shared" si="118"/>
        <v>1</v>
      </c>
      <c r="BS288" s="1375"/>
    </row>
    <row r="289" spans="1:71" s="1374" customFormat="1" ht="12" customHeight="1">
      <c r="A289" s="1412">
        <v>16500681</v>
      </c>
      <c r="B289" s="1413" t="str">
        <f t="shared" si="104"/>
        <v>16500681</v>
      </c>
      <c r="C289" s="1359" t="s">
        <v>1302</v>
      </c>
      <c r="D289" s="1360" t="str">
        <f t="shared" si="117"/>
        <v>W/C</v>
      </c>
      <c r="E289" s="1360"/>
      <c r="F289" s="1359"/>
      <c r="G289" s="1360"/>
      <c r="H289" s="1361" t="str">
        <f t="shared" si="114"/>
        <v/>
      </c>
      <c r="I289" s="1361" t="str">
        <f t="shared" si="114"/>
        <v/>
      </c>
      <c r="J289" s="1361" t="str">
        <f t="shared" si="114"/>
        <v/>
      </c>
      <c r="K289" s="1361" t="str">
        <f t="shared" si="114"/>
        <v/>
      </c>
      <c r="L289" s="1361" t="str">
        <f t="shared" si="113"/>
        <v>W/C</v>
      </c>
      <c r="M289" s="1361" t="str">
        <f t="shared" si="113"/>
        <v>NO</v>
      </c>
      <c r="N289" s="1361" t="str">
        <f t="shared" si="121"/>
        <v>W/C</v>
      </c>
      <c r="O289" s="1362"/>
      <c r="P289" s="1363">
        <v>0</v>
      </c>
      <c r="Q289" s="1363">
        <v>0</v>
      </c>
      <c r="R289" s="1363">
        <v>0</v>
      </c>
      <c r="S289" s="1363">
        <v>0</v>
      </c>
      <c r="T289" s="1363">
        <v>0</v>
      </c>
      <c r="U289" s="1363">
        <v>0</v>
      </c>
      <c r="V289" s="1363">
        <v>0</v>
      </c>
      <c r="W289" s="1363">
        <v>0</v>
      </c>
      <c r="X289" s="1363">
        <v>0</v>
      </c>
      <c r="Y289" s="1363">
        <v>0</v>
      </c>
      <c r="Z289" s="1363">
        <v>0</v>
      </c>
      <c r="AA289" s="1363">
        <v>0</v>
      </c>
      <c r="AB289" s="1363">
        <v>0</v>
      </c>
      <c r="AC289" s="1363"/>
      <c r="AD289" s="1363"/>
      <c r="AE289" s="1363">
        <f t="shared" si="119"/>
        <v>0</v>
      </c>
      <c r="AF289" s="1376"/>
      <c r="AG289" s="1377"/>
      <c r="AH289" s="1365"/>
      <c r="AI289" s="1365"/>
      <c r="AJ289" s="1365"/>
      <c r="AK289" s="1366"/>
      <c r="AL289" s="1365">
        <f t="shared" si="106"/>
        <v>0</v>
      </c>
      <c r="AM289" s="1367">
        <f t="shared" si="103"/>
        <v>0</v>
      </c>
      <c r="AN289" s="1365"/>
      <c r="AO289" s="1368">
        <f t="shared" si="107"/>
        <v>0</v>
      </c>
      <c r="AP289" s="1369"/>
      <c r="AQ289" s="1370">
        <f t="shared" si="120"/>
        <v>0</v>
      </c>
      <c r="AR289" s="1365"/>
      <c r="AS289" s="1365"/>
      <c r="AT289" s="1365"/>
      <c r="AU289" s="1365"/>
      <c r="AV289" s="1371">
        <f t="shared" si="108"/>
        <v>0</v>
      </c>
      <c r="AW289" s="1365">
        <f t="shared" si="105"/>
        <v>0</v>
      </c>
      <c r="AX289" s="1365"/>
      <c r="AY289" s="1367">
        <f t="shared" si="109"/>
        <v>0</v>
      </c>
      <c r="AZ289" s="1372"/>
      <c r="BA289" s="1373">
        <f t="shared" si="101"/>
        <v>0</v>
      </c>
      <c r="BC289" s="1361" t="str">
        <f t="shared" si="115"/>
        <v/>
      </c>
      <c r="BD289" s="1361" t="str">
        <f t="shared" si="115"/>
        <v/>
      </c>
      <c r="BE289" s="1361" t="str">
        <f t="shared" si="115"/>
        <v/>
      </c>
      <c r="BF289" s="1361" t="str">
        <f t="shared" si="115"/>
        <v/>
      </c>
      <c r="BG289" s="1361" t="str">
        <f t="shared" si="100"/>
        <v>W/C</v>
      </c>
      <c r="BH289" s="1361" t="str">
        <f t="shared" si="100"/>
        <v>NO</v>
      </c>
      <c r="BI289" s="1361" t="str">
        <f t="shared" si="102"/>
        <v>W/C</v>
      </c>
      <c r="BK289" s="1361" t="b">
        <f t="shared" si="118"/>
        <v>1</v>
      </c>
      <c r="BL289" s="1361" t="b">
        <f t="shared" si="118"/>
        <v>1</v>
      </c>
      <c r="BM289" s="1361" t="b">
        <f t="shared" si="118"/>
        <v>1</v>
      </c>
      <c r="BN289" s="1361" t="b">
        <f t="shared" si="118"/>
        <v>1</v>
      </c>
      <c r="BO289" s="1361" t="b">
        <f t="shared" si="118"/>
        <v>1</v>
      </c>
      <c r="BP289" s="1361" t="b">
        <f t="shared" si="118"/>
        <v>1</v>
      </c>
      <c r="BQ289" s="1361" t="b">
        <f t="shared" si="118"/>
        <v>1</v>
      </c>
      <c r="BS289" s="1375"/>
    </row>
    <row r="290" spans="1:71" s="1374" customFormat="1" ht="12" customHeight="1">
      <c r="A290" s="1412">
        <v>16500683</v>
      </c>
      <c r="B290" s="1413" t="str">
        <f t="shared" si="104"/>
        <v>16500683</v>
      </c>
      <c r="C290" s="1359" t="s">
        <v>1303</v>
      </c>
      <c r="D290" s="1360" t="str">
        <f t="shared" si="117"/>
        <v>W/C</v>
      </c>
      <c r="E290" s="1360"/>
      <c r="F290" s="1359"/>
      <c r="G290" s="1360"/>
      <c r="H290" s="1361" t="str">
        <f t="shared" si="114"/>
        <v/>
      </c>
      <c r="I290" s="1361" t="str">
        <f t="shared" si="114"/>
        <v/>
      </c>
      <c r="J290" s="1361" t="str">
        <f t="shared" si="114"/>
        <v/>
      </c>
      <c r="K290" s="1361" t="str">
        <f t="shared" si="114"/>
        <v/>
      </c>
      <c r="L290" s="1361" t="str">
        <f t="shared" si="113"/>
        <v>W/C</v>
      </c>
      <c r="M290" s="1361" t="str">
        <f t="shared" si="113"/>
        <v>NO</v>
      </c>
      <c r="N290" s="1361" t="str">
        <f t="shared" si="121"/>
        <v>W/C</v>
      </c>
      <c r="O290" s="1362"/>
      <c r="P290" s="1363">
        <v>0</v>
      </c>
      <c r="Q290" s="1363">
        <v>0</v>
      </c>
      <c r="R290" s="1363">
        <v>0</v>
      </c>
      <c r="S290" s="1363">
        <v>0</v>
      </c>
      <c r="T290" s="1363">
        <v>0</v>
      </c>
      <c r="U290" s="1363">
        <v>0</v>
      </c>
      <c r="V290" s="1363">
        <v>0</v>
      </c>
      <c r="W290" s="1363">
        <v>0</v>
      </c>
      <c r="X290" s="1363">
        <v>0</v>
      </c>
      <c r="Y290" s="1363">
        <v>0</v>
      </c>
      <c r="Z290" s="1363">
        <v>0</v>
      </c>
      <c r="AA290" s="1363">
        <v>0</v>
      </c>
      <c r="AB290" s="1363">
        <v>0</v>
      </c>
      <c r="AC290" s="1363"/>
      <c r="AD290" s="1363"/>
      <c r="AE290" s="1363">
        <f t="shared" si="119"/>
        <v>0</v>
      </c>
      <c r="AF290" s="1376"/>
      <c r="AG290" s="1377"/>
      <c r="AH290" s="1365"/>
      <c r="AI290" s="1365"/>
      <c r="AJ290" s="1365"/>
      <c r="AK290" s="1366"/>
      <c r="AL290" s="1365">
        <f t="shared" si="106"/>
        <v>0</v>
      </c>
      <c r="AM290" s="1367">
        <f t="shared" si="103"/>
        <v>0</v>
      </c>
      <c r="AN290" s="1365"/>
      <c r="AO290" s="1368">
        <f t="shared" si="107"/>
        <v>0</v>
      </c>
      <c r="AP290" s="1369"/>
      <c r="AQ290" s="1370">
        <f t="shared" si="120"/>
        <v>0</v>
      </c>
      <c r="AR290" s="1365"/>
      <c r="AS290" s="1365"/>
      <c r="AT290" s="1365"/>
      <c r="AU290" s="1365"/>
      <c r="AV290" s="1371">
        <f t="shared" si="108"/>
        <v>0</v>
      </c>
      <c r="AW290" s="1365">
        <f t="shared" si="105"/>
        <v>0</v>
      </c>
      <c r="AX290" s="1365"/>
      <c r="AY290" s="1367">
        <f t="shared" si="109"/>
        <v>0</v>
      </c>
      <c r="AZ290" s="1372"/>
      <c r="BA290" s="1373">
        <f t="shared" si="101"/>
        <v>0</v>
      </c>
      <c r="BC290" s="1361" t="str">
        <f t="shared" si="115"/>
        <v/>
      </c>
      <c r="BD290" s="1361" t="str">
        <f t="shared" si="115"/>
        <v/>
      </c>
      <c r="BE290" s="1361" t="str">
        <f t="shared" si="115"/>
        <v/>
      </c>
      <c r="BF290" s="1361" t="str">
        <f t="shared" si="115"/>
        <v/>
      </c>
      <c r="BG290" s="1361" t="str">
        <f t="shared" ref="BG290:BH364" si="122">IF(VALUE(AW290),"W/C",IF(ISBLANK(AW290),"NO","W/C"))</f>
        <v>W/C</v>
      </c>
      <c r="BH290" s="1361" t="str">
        <f t="shared" si="122"/>
        <v>NO</v>
      </c>
      <c r="BI290" s="1361" t="str">
        <f t="shared" si="102"/>
        <v>W/C</v>
      </c>
      <c r="BK290" s="1361" t="b">
        <f t="shared" si="118"/>
        <v>1</v>
      </c>
      <c r="BL290" s="1361" t="b">
        <f t="shared" si="118"/>
        <v>1</v>
      </c>
      <c r="BM290" s="1361" t="b">
        <f t="shared" si="118"/>
        <v>1</v>
      </c>
      <c r="BN290" s="1361" t="b">
        <f t="shared" si="118"/>
        <v>1</v>
      </c>
      <c r="BO290" s="1361" t="b">
        <f t="shared" si="118"/>
        <v>1</v>
      </c>
      <c r="BP290" s="1361" t="b">
        <f t="shared" si="118"/>
        <v>1</v>
      </c>
      <c r="BQ290" s="1361" t="b">
        <f t="shared" si="118"/>
        <v>1</v>
      </c>
      <c r="BS290" s="1375"/>
    </row>
    <row r="291" spans="1:71" s="1374" customFormat="1" ht="12" customHeight="1">
      <c r="A291" s="1412">
        <v>16500693</v>
      </c>
      <c r="B291" s="1413" t="str">
        <f t="shared" si="104"/>
        <v>16500693</v>
      </c>
      <c r="C291" s="1359" t="s">
        <v>1304</v>
      </c>
      <c r="D291" s="1360" t="str">
        <f t="shared" si="117"/>
        <v>W/C</v>
      </c>
      <c r="E291" s="1360"/>
      <c r="F291" s="1359"/>
      <c r="G291" s="1360"/>
      <c r="H291" s="1361" t="str">
        <f t="shared" si="114"/>
        <v/>
      </c>
      <c r="I291" s="1361" t="str">
        <f t="shared" si="114"/>
        <v/>
      </c>
      <c r="J291" s="1361" t="str">
        <f t="shared" si="114"/>
        <v/>
      </c>
      <c r="K291" s="1361" t="str">
        <f t="shared" si="114"/>
        <v/>
      </c>
      <c r="L291" s="1361" t="str">
        <f t="shared" si="113"/>
        <v>W/C</v>
      </c>
      <c r="M291" s="1361" t="str">
        <f t="shared" si="113"/>
        <v>NO</v>
      </c>
      <c r="N291" s="1361" t="str">
        <f t="shared" si="121"/>
        <v>W/C</v>
      </c>
      <c r="O291" s="1362"/>
      <c r="P291" s="1363">
        <v>0</v>
      </c>
      <c r="Q291" s="1363">
        <v>0</v>
      </c>
      <c r="R291" s="1363">
        <v>0</v>
      </c>
      <c r="S291" s="1363">
        <v>0</v>
      </c>
      <c r="T291" s="1363">
        <v>0</v>
      </c>
      <c r="U291" s="1363">
        <v>0</v>
      </c>
      <c r="V291" s="1363">
        <v>0</v>
      </c>
      <c r="W291" s="1363">
        <v>0</v>
      </c>
      <c r="X291" s="1363">
        <v>0</v>
      </c>
      <c r="Y291" s="1363">
        <v>0</v>
      </c>
      <c r="Z291" s="1363">
        <v>0</v>
      </c>
      <c r="AA291" s="1363">
        <v>0</v>
      </c>
      <c r="AB291" s="1363">
        <v>0</v>
      </c>
      <c r="AC291" s="1363"/>
      <c r="AD291" s="1363"/>
      <c r="AE291" s="1363">
        <f t="shared" si="119"/>
        <v>0</v>
      </c>
      <c r="AF291" s="1376"/>
      <c r="AG291" s="1377"/>
      <c r="AH291" s="1365"/>
      <c r="AI291" s="1365"/>
      <c r="AJ291" s="1365"/>
      <c r="AK291" s="1366"/>
      <c r="AL291" s="1365">
        <f t="shared" si="106"/>
        <v>0</v>
      </c>
      <c r="AM291" s="1367">
        <f t="shared" si="103"/>
        <v>0</v>
      </c>
      <c r="AN291" s="1365"/>
      <c r="AO291" s="1368">
        <f t="shared" si="107"/>
        <v>0</v>
      </c>
      <c r="AP291" s="1369"/>
      <c r="AQ291" s="1370">
        <f t="shared" si="120"/>
        <v>0</v>
      </c>
      <c r="AR291" s="1365"/>
      <c r="AS291" s="1365"/>
      <c r="AT291" s="1365"/>
      <c r="AU291" s="1365"/>
      <c r="AV291" s="1371">
        <f t="shared" si="108"/>
        <v>0</v>
      </c>
      <c r="AW291" s="1365">
        <f t="shared" si="105"/>
        <v>0</v>
      </c>
      <c r="AX291" s="1365"/>
      <c r="AY291" s="1367">
        <f t="shared" si="109"/>
        <v>0</v>
      </c>
      <c r="AZ291" s="1372"/>
      <c r="BA291" s="1373">
        <f t="shared" ref="BA291:BA365" si="123">AQ291-AV291-AY291</f>
        <v>0</v>
      </c>
      <c r="BC291" s="1361" t="str">
        <f t="shared" si="115"/>
        <v/>
      </c>
      <c r="BD291" s="1361" t="str">
        <f t="shared" si="115"/>
        <v/>
      </c>
      <c r="BE291" s="1361" t="str">
        <f t="shared" si="115"/>
        <v/>
      </c>
      <c r="BF291" s="1361" t="str">
        <f t="shared" si="115"/>
        <v/>
      </c>
      <c r="BG291" s="1361" t="str">
        <f t="shared" si="122"/>
        <v>W/C</v>
      </c>
      <c r="BH291" s="1361" t="str">
        <f t="shared" si="122"/>
        <v>NO</v>
      </c>
      <c r="BI291" s="1361" t="str">
        <f t="shared" si="102"/>
        <v>W/C</v>
      </c>
      <c r="BK291" s="1361" t="b">
        <f t="shared" si="118"/>
        <v>1</v>
      </c>
      <c r="BL291" s="1361" t="b">
        <f t="shared" si="118"/>
        <v>1</v>
      </c>
      <c r="BM291" s="1361" t="b">
        <f t="shared" si="118"/>
        <v>1</v>
      </c>
      <c r="BN291" s="1361" t="b">
        <f t="shared" si="118"/>
        <v>1</v>
      </c>
      <c r="BO291" s="1361" t="b">
        <f t="shared" si="118"/>
        <v>1</v>
      </c>
      <c r="BP291" s="1361" t="b">
        <f t="shared" si="118"/>
        <v>1</v>
      </c>
      <c r="BQ291" s="1361" t="b">
        <f t="shared" si="118"/>
        <v>1</v>
      </c>
      <c r="BS291" s="1375"/>
    </row>
    <row r="292" spans="1:71" s="1374" customFormat="1" ht="12" customHeight="1">
      <c r="A292" s="1505">
        <v>16500703</v>
      </c>
      <c r="B292" s="1506" t="str">
        <f t="shared" si="104"/>
        <v>16500703</v>
      </c>
      <c r="C292" s="1506" t="s">
        <v>1305</v>
      </c>
      <c r="D292" s="1360" t="str">
        <f t="shared" si="117"/>
        <v>W/C</v>
      </c>
      <c r="E292" s="1360"/>
      <c r="F292" s="1506"/>
      <c r="G292" s="1360"/>
      <c r="H292" s="1361" t="str">
        <f t="shared" si="114"/>
        <v/>
      </c>
      <c r="I292" s="1361" t="str">
        <f t="shared" si="114"/>
        <v/>
      </c>
      <c r="J292" s="1361" t="str">
        <f t="shared" si="114"/>
        <v/>
      </c>
      <c r="K292" s="1361" t="str">
        <f t="shared" si="114"/>
        <v/>
      </c>
      <c r="L292" s="1361" t="str">
        <f t="shared" si="113"/>
        <v>W/C</v>
      </c>
      <c r="M292" s="1361" t="str">
        <f t="shared" si="113"/>
        <v>NO</v>
      </c>
      <c r="N292" s="1361" t="str">
        <f t="shared" si="121"/>
        <v>W/C</v>
      </c>
      <c r="O292" s="1362"/>
      <c r="P292" s="1363">
        <v>0</v>
      </c>
      <c r="Q292" s="1363">
        <v>0</v>
      </c>
      <c r="R292" s="1363">
        <v>0</v>
      </c>
      <c r="S292" s="1363">
        <v>0</v>
      </c>
      <c r="T292" s="1363">
        <v>0</v>
      </c>
      <c r="U292" s="1363">
        <v>0</v>
      </c>
      <c r="V292" s="1363">
        <v>0</v>
      </c>
      <c r="W292" s="1363">
        <v>0</v>
      </c>
      <c r="X292" s="1363">
        <v>0</v>
      </c>
      <c r="Y292" s="1363">
        <v>0</v>
      </c>
      <c r="Z292" s="1363">
        <v>0</v>
      </c>
      <c r="AA292" s="1363">
        <v>0</v>
      </c>
      <c r="AB292" s="1363">
        <v>0</v>
      </c>
      <c r="AC292" s="1363"/>
      <c r="AD292" s="1363"/>
      <c r="AE292" s="1363">
        <f t="shared" si="119"/>
        <v>0</v>
      </c>
      <c r="AF292" s="1376"/>
      <c r="AG292" s="1377"/>
      <c r="AH292" s="1365"/>
      <c r="AI292" s="1365"/>
      <c r="AJ292" s="1365"/>
      <c r="AK292" s="1366"/>
      <c r="AL292" s="1365">
        <f t="shared" si="106"/>
        <v>0</v>
      </c>
      <c r="AM292" s="1367">
        <f t="shared" si="103"/>
        <v>0</v>
      </c>
      <c r="AN292" s="1365"/>
      <c r="AO292" s="1368">
        <f t="shared" si="107"/>
        <v>0</v>
      </c>
      <c r="AP292" s="1369"/>
      <c r="AQ292" s="1370">
        <f t="shared" si="120"/>
        <v>0</v>
      </c>
      <c r="AR292" s="1365"/>
      <c r="AS292" s="1365"/>
      <c r="AT292" s="1365"/>
      <c r="AU292" s="1365"/>
      <c r="AV292" s="1371">
        <f t="shared" si="108"/>
        <v>0</v>
      </c>
      <c r="AW292" s="1365">
        <f t="shared" si="105"/>
        <v>0</v>
      </c>
      <c r="AX292" s="1365"/>
      <c r="AY292" s="1367">
        <f t="shared" si="109"/>
        <v>0</v>
      </c>
      <c r="AZ292" s="1372"/>
      <c r="BA292" s="1373">
        <f t="shared" si="123"/>
        <v>0</v>
      </c>
      <c r="BC292" s="1361" t="str">
        <f t="shared" si="115"/>
        <v/>
      </c>
      <c r="BD292" s="1361" t="str">
        <f t="shared" si="115"/>
        <v/>
      </c>
      <c r="BE292" s="1361" t="str">
        <f t="shared" si="115"/>
        <v/>
      </c>
      <c r="BF292" s="1361" t="str">
        <f t="shared" si="115"/>
        <v/>
      </c>
      <c r="BG292" s="1361" t="str">
        <f t="shared" si="122"/>
        <v>W/C</v>
      </c>
      <c r="BH292" s="1361" t="str">
        <f t="shared" si="122"/>
        <v>NO</v>
      </c>
      <c r="BI292" s="1361" t="str">
        <f t="shared" si="102"/>
        <v>W/C</v>
      </c>
      <c r="BK292" s="1361" t="b">
        <f t="shared" si="118"/>
        <v>1</v>
      </c>
      <c r="BL292" s="1361" t="b">
        <f t="shared" si="118"/>
        <v>1</v>
      </c>
      <c r="BM292" s="1361" t="b">
        <f t="shared" si="118"/>
        <v>1</v>
      </c>
      <c r="BN292" s="1361" t="b">
        <f t="shared" si="118"/>
        <v>1</v>
      </c>
      <c r="BO292" s="1361" t="b">
        <f t="shared" si="118"/>
        <v>1</v>
      </c>
      <c r="BP292" s="1361" t="b">
        <f t="shared" si="118"/>
        <v>1</v>
      </c>
      <c r="BQ292" s="1361" t="b">
        <f t="shared" si="118"/>
        <v>1</v>
      </c>
      <c r="BS292" s="1375"/>
    </row>
    <row r="293" spans="1:71" s="1374" customFormat="1" ht="12" customHeight="1">
      <c r="A293" s="1486">
        <v>16500731</v>
      </c>
      <c r="B293" s="1474" t="str">
        <f t="shared" si="104"/>
        <v>16500731</v>
      </c>
      <c r="C293" s="1359" t="s">
        <v>1306</v>
      </c>
      <c r="D293" s="1360" t="str">
        <f t="shared" si="117"/>
        <v>W/C</v>
      </c>
      <c r="E293" s="1360"/>
      <c r="F293" s="1359"/>
      <c r="G293" s="1360"/>
      <c r="H293" s="1361" t="str">
        <f t="shared" si="114"/>
        <v/>
      </c>
      <c r="I293" s="1361" t="str">
        <f t="shared" si="114"/>
        <v/>
      </c>
      <c r="J293" s="1361" t="str">
        <f t="shared" si="114"/>
        <v/>
      </c>
      <c r="K293" s="1361" t="str">
        <f t="shared" si="114"/>
        <v/>
      </c>
      <c r="L293" s="1361" t="str">
        <f t="shared" si="113"/>
        <v>W/C</v>
      </c>
      <c r="M293" s="1361" t="str">
        <f t="shared" si="113"/>
        <v>NO</v>
      </c>
      <c r="N293" s="1361" t="str">
        <f t="shared" si="121"/>
        <v>W/C</v>
      </c>
      <c r="O293" s="1362"/>
      <c r="P293" s="1363">
        <v>0</v>
      </c>
      <c r="Q293" s="1363">
        <v>0</v>
      </c>
      <c r="R293" s="1363">
        <v>0</v>
      </c>
      <c r="S293" s="1363">
        <v>0</v>
      </c>
      <c r="T293" s="1363">
        <v>0</v>
      </c>
      <c r="U293" s="1363">
        <v>0</v>
      </c>
      <c r="V293" s="1363">
        <v>0</v>
      </c>
      <c r="W293" s="1363">
        <v>0</v>
      </c>
      <c r="X293" s="1363">
        <v>0</v>
      </c>
      <c r="Y293" s="1363">
        <v>0</v>
      </c>
      <c r="Z293" s="1363">
        <v>0</v>
      </c>
      <c r="AA293" s="1363">
        <v>0</v>
      </c>
      <c r="AB293" s="1363">
        <v>0</v>
      </c>
      <c r="AC293" s="1363"/>
      <c r="AD293" s="1363"/>
      <c r="AE293" s="1363">
        <f t="shared" si="119"/>
        <v>0</v>
      </c>
      <c r="AF293" s="1376"/>
      <c r="AG293" s="1377"/>
      <c r="AH293" s="1365"/>
      <c r="AI293" s="1365"/>
      <c r="AJ293" s="1365"/>
      <c r="AK293" s="1366"/>
      <c r="AL293" s="1365">
        <f t="shared" si="106"/>
        <v>0</v>
      </c>
      <c r="AM293" s="1367">
        <f t="shared" si="103"/>
        <v>0</v>
      </c>
      <c r="AN293" s="1365"/>
      <c r="AO293" s="1368">
        <f t="shared" si="107"/>
        <v>0</v>
      </c>
      <c r="AP293" s="1369"/>
      <c r="AQ293" s="1370">
        <f t="shared" si="120"/>
        <v>0</v>
      </c>
      <c r="AR293" s="1365"/>
      <c r="AS293" s="1365"/>
      <c r="AT293" s="1365"/>
      <c r="AU293" s="1365"/>
      <c r="AV293" s="1371">
        <f t="shared" si="108"/>
        <v>0</v>
      </c>
      <c r="AW293" s="1365">
        <f t="shared" si="105"/>
        <v>0</v>
      </c>
      <c r="AX293" s="1365"/>
      <c r="AY293" s="1367">
        <f t="shared" si="109"/>
        <v>0</v>
      </c>
      <c r="AZ293" s="1372"/>
      <c r="BA293" s="1373">
        <f t="shared" si="123"/>
        <v>0</v>
      </c>
      <c r="BC293" s="1361" t="str">
        <f t="shared" si="115"/>
        <v/>
      </c>
      <c r="BD293" s="1361" t="str">
        <f t="shared" si="115"/>
        <v/>
      </c>
      <c r="BE293" s="1361" t="str">
        <f t="shared" si="115"/>
        <v/>
      </c>
      <c r="BF293" s="1361" t="str">
        <f t="shared" si="115"/>
        <v/>
      </c>
      <c r="BG293" s="1361" t="str">
        <f t="shared" si="122"/>
        <v>W/C</v>
      </c>
      <c r="BH293" s="1361" t="str">
        <f t="shared" si="122"/>
        <v>NO</v>
      </c>
      <c r="BI293" s="1361" t="str">
        <f t="shared" si="102"/>
        <v>W/C</v>
      </c>
      <c r="BK293" s="1361" t="b">
        <f t="shared" si="118"/>
        <v>1</v>
      </c>
      <c r="BL293" s="1361" t="b">
        <f t="shared" si="118"/>
        <v>1</v>
      </c>
      <c r="BM293" s="1361" t="b">
        <f t="shared" si="118"/>
        <v>1</v>
      </c>
      <c r="BN293" s="1361" t="b">
        <f t="shared" si="118"/>
        <v>1</v>
      </c>
      <c r="BO293" s="1361" t="b">
        <f t="shared" si="118"/>
        <v>1</v>
      </c>
      <c r="BP293" s="1361" t="b">
        <f t="shared" si="118"/>
        <v>1</v>
      </c>
      <c r="BQ293" s="1361" t="b">
        <f t="shared" si="118"/>
        <v>1</v>
      </c>
      <c r="BS293" s="1375"/>
    </row>
    <row r="294" spans="1:71" s="1374" customFormat="1" ht="12" customHeight="1">
      <c r="A294" s="1486">
        <v>16500741</v>
      </c>
      <c r="B294" s="1474" t="str">
        <f t="shared" si="104"/>
        <v>16500741</v>
      </c>
      <c r="C294" s="1359" t="s">
        <v>1307</v>
      </c>
      <c r="D294" s="1360" t="str">
        <f t="shared" si="117"/>
        <v>W/C</v>
      </c>
      <c r="E294" s="1360"/>
      <c r="F294" s="1359"/>
      <c r="G294" s="1360"/>
      <c r="H294" s="1361" t="str">
        <f t="shared" si="114"/>
        <v/>
      </c>
      <c r="I294" s="1361" t="str">
        <f t="shared" si="114"/>
        <v/>
      </c>
      <c r="J294" s="1361" t="str">
        <f t="shared" si="114"/>
        <v/>
      </c>
      <c r="K294" s="1361" t="str">
        <f t="shared" si="114"/>
        <v/>
      </c>
      <c r="L294" s="1361" t="str">
        <f t="shared" si="113"/>
        <v>W/C</v>
      </c>
      <c r="M294" s="1361" t="str">
        <f t="shared" si="113"/>
        <v>NO</v>
      </c>
      <c r="N294" s="1361" t="str">
        <f t="shared" si="121"/>
        <v>W/C</v>
      </c>
      <c r="O294" s="1362"/>
      <c r="P294" s="1363">
        <v>0</v>
      </c>
      <c r="Q294" s="1363">
        <v>0</v>
      </c>
      <c r="R294" s="1363">
        <v>0</v>
      </c>
      <c r="S294" s="1363">
        <v>0</v>
      </c>
      <c r="T294" s="1363">
        <v>0</v>
      </c>
      <c r="U294" s="1363">
        <v>0</v>
      </c>
      <c r="V294" s="1363">
        <v>0</v>
      </c>
      <c r="W294" s="1363">
        <v>0</v>
      </c>
      <c r="X294" s="1363">
        <v>0</v>
      </c>
      <c r="Y294" s="1363">
        <v>0</v>
      </c>
      <c r="Z294" s="1363">
        <v>0</v>
      </c>
      <c r="AA294" s="1363">
        <v>0</v>
      </c>
      <c r="AB294" s="1363">
        <v>0</v>
      </c>
      <c r="AC294" s="1363"/>
      <c r="AD294" s="1363"/>
      <c r="AE294" s="1363">
        <f t="shared" si="119"/>
        <v>0</v>
      </c>
      <c r="AF294" s="1376"/>
      <c r="AG294" s="1377"/>
      <c r="AH294" s="1365"/>
      <c r="AI294" s="1365"/>
      <c r="AJ294" s="1365"/>
      <c r="AK294" s="1366"/>
      <c r="AL294" s="1365">
        <f t="shared" si="106"/>
        <v>0</v>
      </c>
      <c r="AM294" s="1367">
        <f t="shared" ref="AM294:AM306" si="124">AE294</f>
        <v>0</v>
      </c>
      <c r="AN294" s="1365"/>
      <c r="AO294" s="1368">
        <f t="shared" si="107"/>
        <v>0</v>
      </c>
      <c r="AP294" s="1369"/>
      <c r="AQ294" s="1370">
        <f t="shared" si="120"/>
        <v>0</v>
      </c>
      <c r="AR294" s="1365"/>
      <c r="AS294" s="1365"/>
      <c r="AT294" s="1365"/>
      <c r="AU294" s="1365"/>
      <c r="AV294" s="1371">
        <f t="shared" si="108"/>
        <v>0</v>
      </c>
      <c r="AW294" s="1365">
        <f t="shared" si="105"/>
        <v>0</v>
      </c>
      <c r="AX294" s="1365"/>
      <c r="AY294" s="1367">
        <f t="shared" si="109"/>
        <v>0</v>
      </c>
      <c r="AZ294" s="1372"/>
      <c r="BA294" s="1373">
        <f t="shared" si="123"/>
        <v>0</v>
      </c>
      <c r="BC294" s="1361" t="str">
        <f t="shared" si="115"/>
        <v/>
      </c>
      <c r="BD294" s="1361" t="str">
        <f t="shared" si="115"/>
        <v/>
      </c>
      <c r="BE294" s="1361" t="str">
        <f t="shared" si="115"/>
        <v/>
      </c>
      <c r="BF294" s="1361" t="str">
        <f t="shared" si="115"/>
        <v/>
      </c>
      <c r="BG294" s="1361" t="str">
        <f t="shared" si="122"/>
        <v>W/C</v>
      </c>
      <c r="BH294" s="1361" t="str">
        <f t="shared" si="122"/>
        <v>NO</v>
      </c>
      <c r="BI294" s="1361" t="str">
        <f t="shared" si="102"/>
        <v>W/C</v>
      </c>
      <c r="BK294" s="1361" t="b">
        <f t="shared" si="118"/>
        <v>1</v>
      </c>
      <c r="BL294" s="1361" t="b">
        <f t="shared" si="118"/>
        <v>1</v>
      </c>
      <c r="BM294" s="1361" t="b">
        <f t="shared" si="118"/>
        <v>1</v>
      </c>
      <c r="BN294" s="1361" t="b">
        <f t="shared" si="118"/>
        <v>1</v>
      </c>
      <c r="BO294" s="1361" t="b">
        <f t="shared" si="118"/>
        <v>1</v>
      </c>
      <c r="BP294" s="1361" t="b">
        <f t="shared" si="118"/>
        <v>1</v>
      </c>
      <c r="BQ294" s="1361" t="b">
        <f t="shared" si="118"/>
        <v>1</v>
      </c>
      <c r="BS294" s="1375"/>
    </row>
    <row r="295" spans="1:71" s="1374" customFormat="1" ht="12" customHeight="1">
      <c r="A295" s="1486">
        <v>16500743</v>
      </c>
      <c r="B295" s="1474" t="str">
        <f t="shared" si="104"/>
        <v>16500743</v>
      </c>
      <c r="C295" s="1359" t="s">
        <v>1308</v>
      </c>
      <c r="D295" s="1360" t="str">
        <f t="shared" si="117"/>
        <v>W/C</v>
      </c>
      <c r="E295" s="1360"/>
      <c r="F295" s="1359"/>
      <c r="G295" s="1360"/>
      <c r="H295" s="1361" t="str">
        <f t="shared" si="114"/>
        <v/>
      </c>
      <c r="I295" s="1361" t="str">
        <f t="shared" si="114"/>
        <v/>
      </c>
      <c r="J295" s="1361" t="str">
        <f t="shared" si="114"/>
        <v/>
      </c>
      <c r="K295" s="1361" t="str">
        <f t="shared" si="114"/>
        <v/>
      </c>
      <c r="L295" s="1361" t="str">
        <f t="shared" si="113"/>
        <v>W/C</v>
      </c>
      <c r="M295" s="1361" t="str">
        <f t="shared" si="113"/>
        <v>NO</v>
      </c>
      <c r="N295" s="1361" t="str">
        <f t="shared" si="121"/>
        <v>W/C</v>
      </c>
      <c r="O295" s="1362"/>
      <c r="P295" s="1363">
        <v>0</v>
      </c>
      <c r="Q295" s="1363">
        <v>0</v>
      </c>
      <c r="R295" s="1363">
        <v>0</v>
      </c>
      <c r="S295" s="1363">
        <v>0</v>
      </c>
      <c r="T295" s="1363">
        <v>0</v>
      </c>
      <c r="U295" s="1363">
        <v>0</v>
      </c>
      <c r="V295" s="1363">
        <v>0</v>
      </c>
      <c r="W295" s="1363">
        <v>0</v>
      </c>
      <c r="X295" s="1363">
        <v>0</v>
      </c>
      <c r="Y295" s="1363">
        <v>0</v>
      </c>
      <c r="Z295" s="1363">
        <v>0</v>
      </c>
      <c r="AA295" s="1363">
        <v>0</v>
      </c>
      <c r="AB295" s="1363">
        <v>0</v>
      </c>
      <c r="AC295" s="1363"/>
      <c r="AD295" s="1363"/>
      <c r="AE295" s="1363">
        <f t="shared" si="119"/>
        <v>0</v>
      </c>
      <c r="AF295" s="1376"/>
      <c r="AG295" s="1377"/>
      <c r="AH295" s="1365"/>
      <c r="AI295" s="1365"/>
      <c r="AJ295" s="1365"/>
      <c r="AK295" s="1366"/>
      <c r="AL295" s="1365">
        <f t="shared" si="106"/>
        <v>0</v>
      </c>
      <c r="AM295" s="1367">
        <f t="shared" si="124"/>
        <v>0</v>
      </c>
      <c r="AN295" s="1365"/>
      <c r="AO295" s="1368">
        <f t="shared" si="107"/>
        <v>0</v>
      </c>
      <c r="AP295" s="1369"/>
      <c r="AQ295" s="1370">
        <f t="shared" si="120"/>
        <v>0</v>
      </c>
      <c r="AR295" s="1365"/>
      <c r="AS295" s="1365"/>
      <c r="AT295" s="1365"/>
      <c r="AU295" s="1365"/>
      <c r="AV295" s="1371">
        <f t="shared" si="108"/>
        <v>0</v>
      </c>
      <c r="AW295" s="1365">
        <f t="shared" si="105"/>
        <v>0</v>
      </c>
      <c r="AX295" s="1365"/>
      <c r="AY295" s="1367">
        <f t="shared" si="109"/>
        <v>0</v>
      </c>
      <c r="AZ295" s="1372"/>
      <c r="BA295" s="1373">
        <f t="shared" si="123"/>
        <v>0</v>
      </c>
      <c r="BC295" s="1361" t="str">
        <f t="shared" si="115"/>
        <v/>
      </c>
      <c r="BD295" s="1361" t="str">
        <f t="shared" si="115"/>
        <v/>
      </c>
      <c r="BE295" s="1361" t="str">
        <f t="shared" si="115"/>
        <v/>
      </c>
      <c r="BF295" s="1361" t="str">
        <f t="shared" si="115"/>
        <v/>
      </c>
      <c r="BG295" s="1361" t="str">
        <f t="shared" si="122"/>
        <v>W/C</v>
      </c>
      <c r="BH295" s="1361" t="str">
        <f t="shared" si="122"/>
        <v>NO</v>
      </c>
      <c r="BI295" s="1361" t="str">
        <f t="shared" si="102"/>
        <v>W/C</v>
      </c>
      <c r="BK295" s="1361" t="b">
        <f t="shared" si="118"/>
        <v>1</v>
      </c>
      <c r="BL295" s="1361" t="b">
        <f t="shared" si="118"/>
        <v>1</v>
      </c>
      <c r="BM295" s="1361" t="b">
        <f t="shared" si="118"/>
        <v>1</v>
      </c>
      <c r="BN295" s="1361" t="b">
        <f t="shared" si="118"/>
        <v>1</v>
      </c>
      <c r="BO295" s="1361" t="b">
        <f t="shared" si="118"/>
        <v>1</v>
      </c>
      <c r="BP295" s="1361" t="b">
        <f t="shared" si="118"/>
        <v>1</v>
      </c>
      <c r="BQ295" s="1361" t="b">
        <f t="shared" si="118"/>
        <v>1</v>
      </c>
      <c r="BS295" s="1375"/>
    </row>
    <row r="296" spans="1:71" s="1374" customFormat="1" ht="12" customHeight="1">
      <c r="A296" s="1486">
        <v>16500751</v>
      </c>
      <c r="B296" s="1474" t="str">
        <f t="shared" si="104"/>
        <v>16500751</v>
      </c>
      <c r="C296" s="1528" t="s">
        <v>1309</v>
      </c>
      <c r="D296" s="1360" t="str">
        <f t="shared" si="117"/>
        <v>W/C</v>
      </c>
      <c r="E296" s="1360"/>
      <c r="F296" s="1359"/>
      <c r="G296" s="1360"/>
      <c r="H296" s="1361" t="str">
        <f t="shared" si="114"/>
        <v/>
      </c>
      <c r="I296" s="1361" t="str">
        <f t="shared" si="114"/>
        <v/>
      </c>
      <c r="J296" s="1361" t="str">
        <f t="shared" si="114"/>
        <v/>
      </c>
      <c r="K296" s="1361" t="str">
        <f t="shared" si="114"/>
        <v/>
      </c>
      <c r="L296" s="1361" t="str">
        <f t="shared" si="113"/>
        <v>W/C</v>
      </c>
      <c r="M296" s="1361" t="str">
        <f t="shared" si="113"/>
        <v>NO</v>
      </c>
      <c r="N296" s="1361" t="str">
        <f t="shared" si="121"/>
        <v>W/C</v>
      </c>
      <c r="O296" s="1362"/>
      <c r="P296" s="1363">
        <v>0</v>
      </c>
      <c r="Q296" s="1363">
        <v>0</v>
      </c>
      <c r="R296" s="1363">
        <v>0</v>
      </c>
      <c r="S296" s="1363">
        <v>0</v>
      </c>
      <c r="T296" s="1363">
        <v>0</v>
      </c>
      <c r="U296" s="1363">
        <v>0</v>
      </c>
      <c r="V296" s="1363">
        <v>0</v>
      </c>
      <c r="W296" s="1363">
        <v>0</v>
      </c>
      <c r="X296" s="1363">
        <v>0</v>
      </c>
      <c r="Y296" s="1363">
        <v>0</v>
      </c>
      <c r="Z296" s="1363">
        <v>0</v>
      </c>
      <c r="AA296" s="1363">
        <v>0</v>
      </c>
      <c r="AB296" s="1363">
        <v>0</v>
      </c>
      <c r="AC296" s="1363"/>
      <c r="AD296" s="1363"/>
      <c r="AE296" s="1363">
        <f t="shared" si="119"/>
        <v>0</v>
      </c>
      <c r="AF296" s="1376"/>
      <c r="AG296" s="1377"/>
      <c r="AH296" s="1365"/>
      <c r="AI296" s="1365"/>
      <c r="AJ296" s="1365"/>
      <c r="AK296" s="1366"/>
      <c r="AL296" s="1365">
        <f t="shared" si="106"/>
        <v>0</v>
      </c>
      <c r="AM296" s="1367">
        <f t="shared" si="124"/>
        <v>0</v>
      </c>
      <c r="AN296" s="1365"/>
      <c r="AO296" s="1368">
        <f t="shared" si="107"/>
        <v>0</v>
      </c>
      <c r="AP296" s="1369"/>
      <c r="AQ296" s="1370">
        <f t="shared" si="120"/>
        <v>0</v>
      </c>
      <c r="AR296" s="1365"/>
      <c r="AS296" s="1365"/>
      <c r="AT296" s="1365"/>
      <c r="AU296" s="1365"/>
      <c r="AV296" s="1371">
        <f t="shared" si="108"/>
        <v>0</v>
      </c>
      <c r="AW296" s="1365">
        <f t="shared" si="105"/>
        <v>0</v>
      </c>
      <c r="AX296" s="1365"/>
      <c r="AY296" s="1367">
        <f t="shared" si="109"/>
        <v>0</v>
      </c>
      <c r="AZ296" s="1372"/>
      <c r="BA296" s="1373">
        <f t="shared" si="123"/>
        <v>0</v>
      </c>
      <c r="BC296" s="1361" t="str">
        <f t="shared" si="115"/>
        <v/>
      </c>
      <c r="BD296" s="1361" t="str">
        <f t="shared" si="115"/>
        <v/>
      </c>
      <c r="BE296" s="1361" t="str">
        <f t="shared" si="115"/>
        <v/>
      </c>
      <c r="BF296" s="1361" t="str">
        <f t="shared" si="115"/>
        <v/>
      </c>
      <c r="BG296" s="1361" t="str">
        <f t="shared" si="122"/>
        <v>W/C</v>
      </c>
      <c r="BH296" s="1361" t="str">
        <f t="shared" si="122"/>
        <v>NO</v>
      </c>
      <c r="BI296" s="1361" t="str">
        <f t="shared" si="102"/>
        <v>W/C</v>
      </c>
      <c r="BK296" s="1361" t="b">
        <f t="shared" si="118"/>
        <v>1</v>
      </c>
      <c r="BL296" s="1361" t="b">
        <f t="shared" si="118"/>
        <v>1</v>
      </c>
      <c r="BM296" s="1361" t="b">
        <f t="shared" si="118"/>
        <v>1</v>
      </c>
      <c r="BN296" s="1361" t="b">
        <f t="shared" si="118"/>
        <v>1</v>
      </c>
      <c r="BO296" s="1361" t="b">
        <f t="shared" si="118"/>
        <v>1</v>
      </c>
      <c r="BP296" s="1361" t="b">
        <f t="shared" si="118"/>
        <v>1</v>
      </c>
      <c r="BQ296" s="1361" t="b">
        <f t="shared" si="118"/>
        <v>1</v>
      </c>
      <c r="BS296" s="1375"/>
    </row>
    <row r="297" spans="1:71" s="1374" customFormat="1" ht="12" customHeight="1">
      <c r="A297" s="1486">
        <v>16500753</v>
      </c>
      <c r="B297" s="1474" t="str">
        <f t="shared" ref="B297:B382" si="125">TEXT(A297,"##")</f>
        <v>16500753</v>
      </c>
      <c r="C297" s="1359" t="s">
        <v>1310</v>
      </c>
      <c r="D297" s="1360" t="str">
        <f t="shared" si="117"/>
        <v>W/C</v>
      </c>
      <c r="E297" s="1360"/>
      <c r="F297" s="1359"/>
      <c r="G297" s="1360"/>
      <c r="H297" s="1361" t="str">
        <f t="shared" si="114"/>
        <v/>
      </c>
      <c r="I297" s="1361" t="str">
        <f t="shared" si="114"/>
        <v/>
      </c>
      <c r="J297" s="1361" t="str">
        <f t="shared" si="114"/>
        <v/>
      </c>
      <c r="K297" s="1361" t="str">
        <f t="shared" si="114"/>
        <v/>
      </c>
      <c r="L297" s="1361" t="str">
        <f t="shared" si="113"/>
        <v>W/C</v>
      </c>
      <c r="M297" s="1361" t="str">
        <f t="shared" si="113"/>
        <v>NO</v>
      </c>
      <c r="N297" s="1361" t="str">
        <f t="shared" si="121"/>
        <v>W/C</v>
      </c>
      <c r="O297" s="1362"/>
      <c r="P297" s="1363">
        <v>300057.26</v>
      </c>
      <c r="Q297" s="1363">
        <v>0</v>
      </c>
      <c r="R297" s="1363">
        <v>0</v>
      </c>
      <c r="S297" s="1363">
        <v>0</v>
      </c>
      <c r="T297" s="1363">
        <v>0</v>
      </c>
      <c r="U297" s="1363">
        <v>0</v>
      </c>
      <c r="V297" s="1363">
        <v>0</v>
      </c>
      <c r="W297" s="1363">
        <v>0</v>
      </c>
      <c r="X297" s="1363">
        <v>0</v>
      </c>
      <c r="Y297" s="1363">
        <v>0</v>
      </c>
      <c r="Z297" s="1363">
        <v>0</v>
      </c>
      <c r="AA297" s="1363">
        <v>0</v>
      </c>
      <c r="AB297" s="1363">
        <v>0</v>
      </c>
      <c r="AC297" s="1363"/>
      <c r="AD297" s="1363"/>
      <c r="AE297" s="1363">
        <f t="shared" si="119"/>
        <v>12502.385833333334</v>
      </c>
      <c r="AF297" s="1376"/>
      <c r="AG297" s="1377"/>
      <c r="AH297" s="1365"/>
      <c r="AI297" s="1365"/>
      <c r="AJ297" s="1365"/>
      <c r="AK297" s="1366"/>
      <c r="AL297" s="1365">
        <f t="shared" si="106"/>
        <v>0</v>
      </c>
      <c r="AM297" s="1367">
        <f t="shared" si="124"/>
        <v>12502.385833333334</v>
      </c>
      <c r="AN297" s="1365"/>
      <c r="AO297" s="1368">
        <f t="shared" si="107"/>
        <v>12502.385833333334</v>
      </c>
      <c r="AP297" s="1369"/>
      <c r="AQ297" s="1370">
        <f t="shared" si="120"/>
        <v>0</v>
      </c>
      <c r="AR297" s="1365"/>
      <c r="AS297" s="1365"/>
      <c r="AT297" s="1365"/>
      <c r="AU297" s="1365"/>
      <c r="AV297" s="1371">
        <f t="shared" si="108"/>
        <v>0</v>
      </c>
      <c r="AW297" s="1365">
        <f t="shared" si="105"/>
        <v>0</v>
      </c>
      <c r="AX297" s="1365"/>
      <c r="AY297" s="1367">
        <f t="shared" si="109"/>
        <v>0</v>
      </c>
      <c r="AZ297" s="1372"/>
      <c r="BA297" s="1373">
        <f t="shared" si="123"/>
        <v>0</v>
      </c>
      <c r="BC297" s="1361" t="str">
        <f t="shared" si="115"/>
        <v/>
      </c>
      <c r="BD297" s="1361" t="str">
        <f t="shared" si="115"/>
        <v/>
      </c>
      <c r="BE297" s="1361" t="str">
        <f t="shared" si="115"/>
        <v/>
      </c>
      <c r="BF297" s="1361" t="str">
        <f t="shared" si="115"/>
        <v/>
      </c>
      <c r="BG297" s="1361" t="str">
        <f t="shared" si="122"/>
        <v>W/C</v>
      </c>
      <c r="BH297" s="1361" t="str">
        <f t="shared" si="122"/>
        <v>NO</v>
      </c>
      <c r="BI297" s="1361" t="str">
        <f t="shared" si="102"/>
        <v>W/C</v>
      </c>
      <c r="BK297" s="1361" t="b">
        <f t="shared" si="118"/>
        <v>1</v>
      </c>
      <c r="BL297" s="1361" t="b">
        <f t="shared" si="118"/>
        <v>1</v>
      </c>
      <c r="BM297" s="1361" t="b">
        <f t="shared" si="118"/>
        <v>1</v>
      </c>
      <c r="BN297" s="1361" t="b">
        <f t="shared" si="118"/>
        <v>1</v>
      </c>
      <c r="BO297" s="1361" t="b">
        <f t="shared" si="118"/>
        <v>1</v>
      </c>
      <c r="BP297" s="1361" t="b">
        <f t="shared" si="118"/>
        <v>1</v>
      </c>
      <c r="BQ297" s="1361" t="b">
        <f t="shared" si="118"/>
        <v>1</v>
      </c>
      <c r="BS297" s="1375"/>
    </row>
    <row r="298" spans="1:71" s="1374" customFormat="1" ht="12" customHeight="1">
      <c r="A298" s="1486">
        <v>16500763</v>
      </c>
      <c r="B298" s="1474" t="str">
        <f t="shared" si="125"/>
        <v>16500763</v>
      </c>
      <c r="C298" s="1359" t="s">
        <v>1311</v>
      </c>
      <c r="D298" s="1360" t="str">
        <f t="shared" si="117"/>
        <v>W/C</v>
      </c>
      <c r="E298" s="1360"/>
      <c r="F298" s="1359"/>
      <c r="G298" s="1360"/>
      <c r="H298" s="1361" t="str">
        <f t="shared" si="114"/>
        <v/>
      </c>
      <c r="I298" s="1361" t="str">
        <f t="shared" si="114"/>
        <v/>
      </c>
      <c r="J298" s="1361" t="str">
        <f t="shared" si="114"/>
        <v/>
      </c>
      <c r="K298" s="1361" t="str">
        <f t="shared" si="114"/>
        <v/>
      </c>
      <c r="L298" s="1361" t="str">
        <f t="shared" si="113"/>
        <v>W/C</v>
      </c>
      <c r="M298" s="1361" t="str">
        <f t="shared" si="113"/>
        <v>NO</v>
      </c>
      <c r="N298" s="1361" t="str">
        <f t="shared" si="121"/>
        <v>W/C</v>
      </c>
      <c r="O298" s="1362"/>
      <c r="P298" s="1363">
        <v>0</v>
      </c>
      <c r="Q298" s="1363">
        <v>0</v>
      </c>
      <c r="R298" s="1363">
        <v>0</v>
      </c>
      <c r="S298" s="1363">
        <v>0</v>
      </c>
      <c r="T298" s="1363">
        <v>0</v>
      </c>
      <c r="U298" s="1363">
        <v>0</v>
      </c>
      <c r="V298" s="1363">
        <v>0</v>
      </c>
      <c r="W298" s="1363">
        <v>0</v>
      </c>
      <c r="X298" s="1363">
        <v>0</v>
      </c>
      <c r="Y298" s="1363">
        <v>0</v>
      </c>
      <c r="Z298" s="1363">
        <v>0</v>
      </c>
      <c r="AA298" s="1363">
        <v>0</v>
      </c>
      <c r="AB298" s="1363">
        <v>0</v>
      </c>
      <c r="AC298" s="1363"/>
      <c r="AD298" s="1363"/>
      <c r="AE298" s="1363">
        <f t="shared" si="119"/>
        <v>0</v>
      </c>
      <c r="AF298" s="1376"/>
      <c r="AG298" s="1377"/>
      <c r="AH298" s="1365"/>
      <c r="AI298" s="1365"/>
      <c r="AJ298" s="1365"/>
      <c r="AK298" s="1366"/>
      <c r="AL298" s="1365">
        <f t="shared" si="106"/>
        <v>0</v>
      </c>
      <c r="AM298" s="1367">
        <f t="shared" si="124"/>
        <v>0</v>
      </c>
      <c r="AN298" s="1365"/>
      <c r="AO298" s="1368">
        <f t="shared" si="107"/>
        <v>0</v>
      </c>
      <c r="AP298" s="1369"/>
      <c r="AQ298" s="1370">
        <f t="shared" si="120"/>
        <v>0</v>
      </c>
      <c r="AR298" s="1365"/>
      <c r="AS298" s="1365"/>
      <c r="AT298" s="1365"/>
      <c r="AU298" s="1365"/>
      <c r="AV298" s="1371">
        <f t="shared" si="108"/>
        <v>0</v>
      </c>
      <c r="AW298" s="1365">
        <f t="shared" si="105"/>
        <v>0</v>
      </c>
      <c r="AX298" s="1365"/>
      <c r="AY298" s="1367">
        <f t="shared" si="109"/>
        <v>0</v>
      </c>
      <c r="AZ298" s="1372"/>
      <c r="BA298" s="1373">
        <f t="shared" si="123"/>
        <v>0</v>
      </c>
      <c r="BC298" s="1361" t="str">
        <f t="shared" si="115"/>
        <v/>
      </c>
      <c r="BD298" s="1361" t="str">
        <f t="shared" si="115"/>
        <v/>
      </c>
      <c r="BE298" s="1361" t="str">
        <f t="shared" si="115"/>
        <v/>
      </c>
      <c r="BF298" s="1361" t="str">
        <f t="shared" si="115"/>
        <v/>
      </c>
      <c r="BG298" s="1361" t="str">
        <f t="shared" si="122"/>
        <v>W/C</v>
      </c>
      <c r="BH298" s="1361" t="str">
        <f t="shared" si="122"/>
        <v>NO</v>
      </c>
      <c r="BI298" s="1361" t="str">
        <f t="shared" ref="BI298:BI381" si="126">IF(OR(CONCATENATE(BG298,BH298)="NOW/C",CONCATENATE(BG298,BH298)="W/CNO"),"W/C","")</f>
        <v>W/C</v>
      </c>
      <c r="BK298" s="1361" t="b">
        <f t="shared" si="118"/>
        <v>1</v>
      </c>
      <c r="BL298" s="1361" t="b">
        <f t="shared" si="118"/>
        <v>1</v>
      </c>
      <c r="BM298" s="1361" t="b">
        <f t="shared" si="118"/>
        <v>1</v>
      </c>
      <c r="BN298" s="1361" t="b">
        <f t="shared" si="118"/>
        <v>1</v>
      </c>
      <c r="BO298" s="1361" t="b">
        <f t="shared" si="118"/>
        <v>1</v>
      </c>
      <c r="BP298" s="1361" t="b">
        <f t="shared" si="118"/>
        <v>1</v>
      </c>
      <c r="BQ298" s="1361" t="b">
        <f t="shared" si="118"/>
        <v>1</v>
      </c>
      <c r="BS298" s="1375"/>
    </row>
    <row r="299" spans="1:71" s="1374" customFormat="1" ht="12" customHeight="1">
      <c r="A299" s="1486">
        <v>16500783</v>
      </c>
      <c r="B299" s="1474" t="str">
        <f t="shared" si="125"/>
        <v>16500783</v>
      </c>
      <c r="C299" s="1359" t="s">
        <v>1312</v>
      </c>
      <c r="D299" s="1360" t="str">
        <f t="shared" si="117"/>
        <v>W/C</v>
      </c>
      <c r="E299" s="1360"/>
      <c r="F299" s="1359"/>
      <c r="G299" s="1360"/>
      <c r="H299" s="1361" t="str">
        <f t="shared" si="114"/>
        <v/>
      </c>
      <c r="I299" s="1361" t="str">
        <f t="shared" si="114"/>
        <v/>
      </c>
      <c r="J299" s="1361" t="str">
        <f t="shared" si="114"/>
        <v/>
      </c>
      <c r="K299" s="1361" t="str">
        <f t="shared" si="114"/>
        <v/>
      </c>
      <c r="L299" s="1361" t="str">
        <f t="shared" si="113"/>
        <v>W/C</v>
      </c>
      <c r="M299" s="1361" t="str">
        <f t="shared" si="113"/>
        <v>NO</v>
      </c>
      <c r="N299" s="1361" t="str">
        <f t="shared" si="121"/>
        <v>W/C</v>
      </c>
      <c r="O299" s="1362"/>
      <c r="P299" s="1363">
        <v>0</v>
      </c>
      <c r="Q299" s="1363">
        <v>0</v>
      </c>
      <c r="R299" s="1363">
        <v>0</v>
      </c>
      <c r="S299" s="1363">
        <v>0</v>
      </c>
      <c r="T299" s="1363">
        <v>0</v>
      </c>
      <c r="U299" s="1363">
        <v>0</v>
      </c>
      <c r="V299" s="1363">
        <v>0</v>
      </c>
      <c r="W299" s="1363">
        <v>0</v>
      </c>
      <c r="X299" s="1363">
        <v>0</v>
      </c>
      <c r="Y299" s="1363">
        <v>0</v>
      </c>
      <c r="Z299" s="1363">
        <v>0</v>
      </c>
      <c r="AA299" s="1363">
        <v>0</v>
      </c>
      <c r="AB299" s="1363">
        <v>0</v>
      </c>
      <c r="AC299" s="1363"/>
      <c r="AD299" s="1363"/>
      <c r="AE299" s="1363">
        <f t="shared" si="119"/>
        <v>0</v>
      </c>
      <c r="AF299" s="1376"/>
      <c r="AG299" s="1377"/>
      <c r="AH299" s="1365"/>
      <c r="AI299" s="1365"/>
      <c r="AJ299" s="1365"/>
      <c r="AK299" s="1366"/>
      <c r="AL299" s="1365">
        <f t="shared" si="106"/>
        <v>0</v>
      </c>
      <c r="AM299" s="1367">
        <f t="shared" si="124"/>
        <v>0</v>
      </c>
      <c r="AN299" s="1365"/>
      <c r="AO299" s="1368">
        <f t="shared" si="107"/>
        <v>0</v>
      </c>
      <c r="AP299" s="1369"/>
      <c r="AQ299" s="1370">
        <f t="shared" si="120"/>
        <v>0</v>
      </c>
      <c r="AR299" s="1365"/>
      <c r="AS299" s="1365"/>
      <c r="AT299" s="1365"/>
      <c r="AU299" s="1365"/>
      <c r="AV299" s="1371">
        <f t="shared" si="108"/>
        <v>0</v>
      </c>
      <c r="AW299" s="1365">
        <f t="shared" si="105"/>
        <v>0</v>
      </c>
      <c r="AX299" s="1365"/>
      <c r="AY299" s="1367">
        <f t="shared" si="109"/>
        <v>0</v>
      </c>
      <c r="AZ299" s="1372"/>
      <c r="BA299" s="1373">
        <f t="shared" si="123"/>
        <v>0</v>
      </c>
      <c r="BC299" s="1361" t="str">
        <f t="shared" si="115"/>
        <v/>
      </c>
      <c r="BD299" s="1361" t="str">
        <f t="shared" si="115"/>
        <v/>
      </c>
      <c r="BE299" s="1361" t="str">
        <f t="shared" si="115"/>
        <v/>
      </c>
      <c r="BF299" s="1361" t="str">
        <f t="shared" si="115"/>
        <v/>
      </c>
      <c r="BG299" s="1361" t="str">
        <f t="shared" si="122"/>
        <v>W/C</v>
      </c>
      <c r="BH299" s="1361" t="str">
        <f t="shared" si="122"/>
        <v>NO</v>
      </c>
      <c r="BI299" s="1361" t="str">
        <f t="shared" si="126"/>
        <v>W/C</v>
      </c>
      <c r="BK299" s="1361" t="b">
        <f t="shared" si="118"/>
        <v>1</v>
      </c>
      <c r="BL299" s="1361" t="b">
        <f t="shared" si="118"/>
        <v>1</v>
      </c>
      <c r="BM299" s="1361" t="b">
        <f t="shared" si="118"/>
        <v>1</v>
      </c>
      <c r="BN299" s="1361" t="b">
        <f t="shared" si="118"/>
        <v>1</v>
      </c>
      <c r="BO299" s="1361" t="b">
        <f t="shared" si="118"/>
        <v>1</v>
      </c>
      <c r="BP299" s="1361" t="b">
        <f t="shared" si="118"/>
        <v>1</v>
      </c>
      <c r="BQ299" s="1361" t="b">
        <f t="shared" si="118"/>
        <v>1</v>
      </c>
      <c r="BS299" s="1375"/>
    </row>
    <row r="300" spans="1:71" s="1374" customFormat="1" ht="12" customHeight="1">
      <c r="A300" s="1529">
        <v>16500813</v>
      </c>
      <c r="B300" s="1529" t="str">
        <f t="shared" si="125"/>
        <v>16500813</v>
      </c>
      <c r="C300" s="1482" t="s">
        <v>1313</v>
      </c>
      <c r="D300" s="1417" t="str">
        <f t="shared" si="117"/>
        <v>W/C</v>
      </c>
      <c r="E300" s="1417"/>
      <c r="F300" s="1483">
        <v>43101</v>
      </c>
      <c r="G300" s="1417"/>
      <c r="H300" s="1419" t="str">
        <f t="shared" ref="H300:K331" si="127">IF(VALUE(AH300),H$7,IF(ISBLANK(AH300),"",H$7))</f>
        <v/>
      </c>
      <c r="I300" s="1419" t="str">
        <f t="shared" si="127"/>
        <v/>
      </c>
      <c r="J300" s="1419" t="str">
        <f t="shared" si="127"/>
        <v/>
      </c>
      <c r="K300" s="1419" t="str">
        <f t="shared" si="127"/>
        <v/>
      </c>
      <c r="L300" s="1419" t="str">
        <f t="shared" si="113"/>
        <v>W/C</v>
      </c>
      <c r="M300" s="1419" t="str">
        <f t="shared" si="113"/>
        <v>NO</v>
      </c>
      <c r="N300" s="1419" t="str">
        <f t="shared" si="121"/>
        <v>W/C</v>
      </c>
      <c r="O300" s="1420"/>
      <c r="P300" s="1421">
        <v>0</v>
      </c>
      <c r="Q300" s="1421">
        <v>0</v>
      </c>
      <c r="R300" s="1421">
        <v>0</v>
      </c>
      <c r="S300" s="1421">
        <v>0</v>
      </c>
      <c r="T300" s="1421">
        <v>0</v>
      </c>
      <c r="U300" s="1421">
        <v>0</v>
      </c>
      <c r="V300" s="1421">
        <v>0</v>
      </c>
      <c r="W300" s="1421">
        <v>0</v>
      </c>
      <c r="X300" s="1421">
        <v>0</v>
      </c>
      <c r="Y300" s="1421">
        <v>0</v>
      </c>
      <c r="Z300" s="1421">
        <v>0</v>
      </c>
      <c r="AA300" s="1421">
        <v>0</v>
      </c>
      <c r="AB300" s="1421">
        <v>0</v>
      </c>
      <c r="AC300" s="1421"/>
      <c r="AD300" s="1421"/>
      <c r="AE300" s="1421">
        <f t="shared" si="119"/>
        <v>0</v>
      </c>
      <c r="AF300" s="1422"/>
      <c r="AG300" s="1423"/>
      <c r="AH300" s="1424"/>
      <c r="AI300" s="1424"/>
      <c r="AJ300" s="1424"/>
      <c r="AK300" s="1425"/>
      <c r="AL300" s="1424">
        <f t="shared" si="106"/>
        <v>0</v>
      </c>
      <c r="AM300" s="1426">
        <f t="shared" si="124"/>
        <v>0</v>
      </c>
      <c r="AN300" s="1424"/>
      <c r="AO300" s="1427">
        <f t="shared" si="107"/>
        <v>0</v>
      </c>
      <c r="AP300" s="1369"/>
      <c r="AQ300" s="1428">
        <f t="shared" si="120"/>
        <v>0</v>
      </c>
      <c r="AR300" s="1424"/>
      <c r="AS300" s="1424"/>
      <c r="AT300" s="1424"/>
      <c r="AU300" s="1424"/>
      <c r="AV300" s="1429">
        <f t="shared" si="108"/>
        <v>0</v>
      </c>
      <c r="AW300" s="1424">
        <f>AQ300</f>
        <v>0</v>
      </c>
      <c r="AX300" s="1424"/>
      <c r="AY300" s="1426">
        <f>AW300+AX300</f>
        <v>0</v>
      </c>
      <c r="AZ300" s="1372"/>
      <c r="BA300" s="1373">
        <f t="shared" si="123"/>
        <v>0</v>
      </c>
      <c r="BC300" s="1419" t="str">
        <f t="shared" si="115"/>
        <v/>
      </c>
      <c r="BD300" s="1419" t="str">
        <f t="shared" si="115"/>
        <v/>
      </c>
      <c r="BE300" s="1419" t="str">
        <f t="shared" si="115"/>
        <v/>
      </c>
      <c r="BF300" s="1419" t="str">
        <f t="shared" si="115"/>
        <v/>
      </c>
      <c r="BG300" s="1419" t="str">
        <f t="shared" si="122"/>
        <v>W/C</v>
      </c>
      <c r="BH300" s="1419" t="str">
        <f t="shared" si="122"/>
        <v>NO</v>
      </c>
      <c r="BI300" s="1419" t="str">
        <f t="shared" si="126"/>
        <v>W/C</v>
      </c>
      <c r="BK300" s="1419" t="b">
        <f t="shared" si="118"/>
        <v>1</v>
      </c>
      <c r="BL300" s="1419" t="b">
        <f t="shared" si="118"/>
        <v>1</v>
      </c>
      <c r="BM300" s="1419" t="b">
        <f t="shared" si="118"/>
        <v>1</v>
      </c>
      <c r="BN300" s="1419" t="b">
        <f t="shared" si="118"/>
        <v>1</v>
      </c>
      <c r="BO300" s="1419" t="b">
        <f t="shared" si="118"/>
        <v>1</v>
      </c>
      <c r="BP300" s="1419" t="b">
        <f t="shared" si="118"/>
        <v>1</v>
      </c>
      <c r="BQ300" s="1419" t="b">
        <f t="shared" si="118"/>
        <v>1</v>
      </c>
      <c r="BS300" s="1375"/>
    </row>
    <row r="301" spans="1:71" s="1374" customFormat="1" ht="12" customHeight="1">
      <c r="A301" s="1529">
        <v>16500833</v>
      </c>
      <c r="B301" s="1529" t="str">
        <f t="shared" si="125"/>
        <v>16500833</v>
      </c>
      <c r="C301" s="1482" t="s">
        <v>1314</v>
      </c>
      <c r="D301" s="1417" t="str">
        <f t="shared" si="117"/>
        <v>W/C</v>
      </c>
      <c r="E301" s="1417"/>
      <c r="F301" s="1483">
        <v>43132</v>
      </c>
      <c r="G301" s="1417"/>
      <c r="H301" s="1419" t="str">
        <f t="shared" si="127"/>
        <v/>
      </c>
      <c r="I301" s="1419" t="str">
        <f t="shared" si="127"/>
        <v/>
      </c>
      <c r="J301" s="1419" t="str">
        <f t="shared" si="127"/>
        <v/>
      </c>
      <c r="K301" s="1419" t="str">
        <f t="shared" si="127"/>
        <v/>
      </c>
      <c r="L301" s="1419" t="str">
        <f t="shared" si="113"/>
        <v>W/C</v>
      </c>
      <c r="M301" s="1419" t="str">
        <f t="shared" si="113"/>
        <v>NO</v>
      </c>
      <c r="N301" s="1419" t="str">
        <f t="shared" si="121"/>
        <v>W/C</v>
      </c>
      <c r="O301" s="1420"/>
      <c r="P301" s="1421">
        <v>0</v>
      </c>
      <c r="Q301" s="1421">
        <v>0</v>
      </c>
      <c r="R301" s="1421">
        <v>0</v>
      </c>
      <c r="S301" s="1421">
        <v>0</v>
      </c>
      <c r="T301" s="1421">
        <v>0</v>
      </c>
      <c r="U301" s="1421">
        <v>0</v>
      </c>
      <c r="V301" s="1421">
        <v>0</v>
      </c>
      <c r="W301" s="1421">
        <v>0</v>
      </c>
      <c r="X301" s="1421">
        <v>0</v>
      </c>
      <c r="Y301" s="1421">
        <v>0</v>
      </c>
      <c r="Z301" s="1421">
        <v>0</v>
      </c>
      <c r="AA301" s="1421">
        <v>0</v>
      </c>
      <c r="AB301" s="1421">
        <v>0</v>
      </c>
      <c r="AC301" s="1421"/>
      <c r="AD301" s="1421"/>
      <c r="AE301" s="1421">
        <f t="shared" si="119"/>
        <v>0</v>
      </c>
      <c r="AF301" s="1422"/>
      <c r="AG301" s="1423"/>
      <c r="AH301" s="1424"/>
      <c r="AI301" s="1424"/>
      <c r="AJ301" s="1424"/>
      <c r="AK301" s="1425"/>
      <c r="AL301" s="1424">
        <f t="shared" si="106"/>
        <v>0</v>
      </c>
      <c r="AM301" s="1426">
        <f t="shared" si="124"/>
        <v>0</v>
      </c>
      <c r="AN301" s="1424"/>
      <c r="AO301" s="1427">
        <f t="shared" si="107"/>
        <v>0</v>
      </c>
      <c r="AP301" s="1369"/>
      <c r="AQ301" s="1428">
        <f t="shared" si="120"/>
        <v>0</v>
      </c>
      <c r="AR301" s="1424"/>
      <c r="AS301" s="1424"/>
      <c r="AT301" s="1424"/>
      <c r="AU301" s="1424"/>
      <c r="AV301" s="1429">
        <f t="shared" si="108"/>
        <v>0</v>
      </c>
      <c r="AW301" s="1424">
        <f>AQ301</f>
        <v>0</v>
      </c>
      <c r="AX301" s="1424"/>
      <c r="AY301" s="1426">
        <f>AW301+AX301</f>
        <v>0</v>
      </c>
      <c r="AZ301" s="1372"/>
      <c r="BA301" s="1373">
        <f t="shared" si="123"/>
        <v>0</v>
      </c>
      <c r="BC301" s="1419" t="str">
        <f t="shared" si="115"/>
        <v/>
      </c>
      <c r="BD301" s="1419" t="str">
        <f t="shared" si="115"/>
        <v/>
      </c>
      <c r="BE301" s="1419" t="str">
        <f t="shared" si="115"/>
        <v/>
      </c>
      <c r="BF301" s="1419" t="str">
        <f t="shared" si="115"/>
        <v/>
      </c>
      <c r="BG301" s="1419" t="str">
        <f t="shared" si="122"/>
        <v>W/C</v>
      </c>
      <c r="BH301" s="1419" t="str">
        <f t="shared" si="122"/>
        <v>NO</v>
      </c>
      <c r="BI301" s="1419" t="str">
        <f t="shared" si="126"/>
        <v>W/C</v>
      </c>
      <c r="BK301" s="1419" t="b">
        <f t="shared" si="118"/>
        <v>1</v>
      </c>
      <c r="BL301" s="1419" t="b">
        <f t="shared" si="118"/>
        <v>1</v>
      </c>
      <c r="BM301" s="1419" t="b">
        <f t="shared" si="118"/>
        <v>1</v>
      </c>
      <c r="BN301" s="1419" t="b">
        <f t="shared" si="118"/>
        <v>1</v>
      </c>
      <c r="BO301" s="1419" t="b">
        <f t="shared" si="118"/>
        <v>1</v>
      </c>
      <c r="BP301" s="1419" t="b">
        <f t="shared" si="118"/>
        <v>1</v>
      </c>
      <c r="BQ301" s="1419" t="b">
        <f t="shared" si="118"/>
        <v>1</v>
      </c>
      <c r="BS301" s="1375"/>
    </row>
    <row r="302" spans="1:71" s="1374" customFormat="1" ht="12" customHeight="1">
      <c r="A302" s="1529">
        <v>16500843</v>
      </c>
      <c r="B302" s="1529" t="str">
        <f t="shared" si="125"/>
        <v>16500843</v>
      </c>
      <c r="C302" s="1482" t="s">
        <v>1315</v>
      </c>
      <c r="D302" s="1417" t="str">
        <f t="shared" si="117"/>
        <v>W/C</v>
      </c>
      <c r="E302" s="1417"/>
      <c r="F302" s="1483">
        <v>43101</v>
      </c>
      <c r="G302" s="1417"/>
      <c r="H302" s="1419" t="str">
        <f t="shared" si="127"/>
        <v/>
      </c>
      <c r="I302" s="1419" t="str">
        <f t="shared" si="127"/>
        <v/>
      </c>
      <c r="J302" s="1419" t="str">
        <f t="shared" si="127"/>
        <v/>
      </c>
      <c r="K302" s="1419" t="str">
        <f t="shared" si="127"/>
        <v/>
      </c>
      <c r="L302" s="1419" t="str">
        <f t="shared" si="113"/>
        <v>W/C</v>
      </c>
      <c r="M302" s="1419" t="str">
        <f t="shared" si="113"/>
        <v>NO</v>
      </c>
      <c r="N302" s="1419" t="str">
        <f t="shared" si="121"/>
        <v>W/C</v>
      </c>
      <c r="O302" s="1420"/>
      <c r="P302" s="1421">
        <v>0</v>
      </c>
      <c r="Q302" s="1421">
        <v>0</v>
      </c>
      <c r="R302" s="1421">
        <v>0</v>
      </c>
      <c r="S302" s="1421">
        <v>0</v>
      </c>
      <c r="T302" s="1421">
        <v>0</v>
      </c>
      <c r="U302" s="1421">
        <v>0</v>
      </c>
      <c r="V302" s="1421">
        <v>0</v>
      </c>
      <c r="W302" s="1421">
        <v>0</v>
      </c>
      <c r="X302" s="1421">
        <v>0</v>
      </c>
      <c r="Y302" s="1421">
        <v>0</v>
      </c>
      <c r="Z302" s="1421">
        <v>0</v>
      </c>
      <c r="AA302" s="1421">
        <v>0</v>
      </c>
      <c r="AB302" s="1421">
        <v>0</v>
      </c>
      <c r="AC302" s="1421"/>
      <c r="AD302" s="1421"/>
      <c r="AE302" s="1421">
        <f t="shared" si="119"/>
        <v>0</v>
      </c>
      <c r="AF302" s="1422"/>
      <c r="AG302" s="1423"/>
      <c r="AH302" s="1424"/>
      <c r="AI302" s="1424"/>
      <c r="AJ302" s="1424"/>
      <c r="AK302" s="1425"/>
      <c r="AL302" s="1424">
        <f t="shared" si="106"/>
        <v>0</v>
      </c>
      <c r="AM302" s="1426">
        <f t="shared" si="124"/>
        <v>0</v>
      </c>
      <c r="AN302" s="1424"/>
      <c r="AO302" s="1427">
        <f t="shared" si="107"/>
        <v>0</v>
      </c>
      <c r="AP302" s="1369"/>
      <c r="AQ302" s="1428">
        <f t="shared" si="120"/>
        <v>0</v>
      </c>
      <c r="AR302" s="1424"/>
      <c r="AS302" s="1424"/>
      <c r="AT302" s="1424"/>
      <c r="AU302" s="1424"/>
      <c r="AV302" s="1429">
        <f t="shared" si="108"/>
        <v>0</v>
      </c>
      <c r="AW302" s="1424">
        <f t="shared" si="105"/>
        <v>0</v>
      </c>
      <c r="AX302" s="1424"/>
      <c r="AY302" s="1426">
        <f t="shared" si="109"/>
        <v>0</v>
      </c>
      <c r="AZ302" s="1372"/>
      <c r="BA302" s="1373">
        <f t="shared" si="123"/>
        <v>0</v>
      </c>
      <c r="BC302" s="1419" t="str">
        <f t="shared" ref="BC302:BF326" si="128">IF(VALUE(AR302),BC$7,IF(ISBLANK(AR302),"",BC$7))</f>
        <v/>
      </c>
      <c r="BD302" s="1419" t="str">
        <f t="shared" si="128"/>
        <v/>
      </c>
      <c r="BE302" s="1419" t="str">
        <f t="shared" si="128"/>
        <v/>
      </c>
      <c r="BF302" s="1419" t="str">
        <f t="shared" si="128"/>
        <v/>
      </c>
      <c r="BG302" s="1419" t="str">
        <f t="shared" si="122"/>
        <v>W/C</v>
      </c>
      <c r="BH302" s="1419" t="str">
        <f t="shared" si="122"/>
        <v>NO</v>
      </c>
      <c r="BI302" s="1419" t="str">
        <f t="shared" si="126"/>
        <v>W/C</v>
      </c>
      <c r="BK302" s="1419" t="b">
        <f t="shared" si="118"/>
        <v>1</v>
      </c>
      <c r="BL302" s="1419" t="b">
        <f t="shared" si="118"/>
        <v>1</v>
      </c>
      <c r="BM302" s="1419" t="b">
        <f t="shared" si="118"/>
        <v>1</v>
      </c>
      <c r="BN302" s="1419" t="b">
        <f t="shared" si="118"/>
        <v>1</v>
      </c>
      <c r="BO302" s="1419" t="b">
        <f t="shared" si="118"/>
        <v>1</v>
      </c>
      <c r="BP302" s="1419" t="b">
        <f t="shared" si="118"/>
        <v>1</v>
      </c>
      <c r="BQ302" s="1419" t="b">
        <f t="shared" si="118"/>
        <v>1</v>
      </c>
      <c r="BS302" s="1375"/>
    </row>
    <row r="303" spans="1:71" s="1374" customFormat="1" ht="12" customHeight="1">
      <c r="A303" s="1530">
        <v>16500853</v>
      </c>
      <c r="B303" s="1530" t="str">
        <f t="shared" si="125"/>
        <v>16500853</v>
      </c>
      <c r="C303" s="1485" t="s">
        <v>1316</v>
      </c>
      <c r="D303" s="1396" t="str">
        <f t="shared" si="117"/>
        <v>W/C</v>
      </c>
      <c r="E303" s="1396"/>
      <c r="F303" s="1475">
        <v>43374</v>
      </c>
      <c r="G303" s="1396"/>
      <c r="H303" s="1398" t="str">
        <f t="shared" si="127"/>
        <v/>
      </c>
      <c r="I303" s="1398" t="str">
        <f t="shared" si="127"/>
        <v/>
      </c>
      <c r="J303" s="1398" t="str">
        <f t="shared" si="127"/>
        <v/>
      </c>
      <c r="K303" s="1398" t="str">
        <f t="shared" si="127"/>
        <v/>
      </c>
      <c r="L303" s="1398" t="str">
        <f t="shared" si="113"/>
        <v>W/C</v>
      </c>
      <c r="M303" s="1398" t="str">
        <f t="shared" si="113"/>
        <v>NO</v>
      </c>
      <c r="N303" s="1398" t="str">
        <f t="shared" si="121"/>
        <v>W/C</v>
      </c>
      <c r="O303" s="1399"/>
      <c r="P303" s="1400">
        <v>0</v>
      </c>
      <c r="Q303" s="1400">
        <v>0</v>
      </c>
      <c r="R303" s="1400">
        <v>0</v>
      </c>
      <c r="S303" s="1400">
        <v>400788</v>
      </c>
      <c r="T303" s="1400">
        <v>0</v>
      </c>
      <c r="U303" s="1400">
        <v>0</v>
      </c>
      <c r="V303" s="1400">
        <v>0</v>
      </c>
      <c r="W303" s="1400">
        <v>0</v>
      </c>
      <c r="X303" s="1400">
        <v>0</v>
      </c>
      <c r="Y303" s="1400">
        <v>0</v>
      </c>
      <c r="Z303" s="1400">
        <v>0</v>
      </c>
      <c r="AA303" s="1400">
        <v>0</v>
      </c>
      <c r="AB303" s="1400">
        <v>0</v>
      </c>
      <c r="AC303" s="1400"/>
      <c r="AD303" s="1400"/>
      <c r="AE303" s="1400">
        <f t="shared" si="119"/>
        <v>33399</v>
      </c>
      <c r="AF303" s="1401"/>
      <c r="AG303" s="1402"/>
      <c r="AH303" s="1403"/>
      <c r="AI303" s="1403"/>
      <c r="AJ303" s="1403"/>
      <c r="AK303" s="1404"/>
      <c r="AL303" s="1403">
        <f t="shared" si="106"/>
        <v>0</v>
      </c>
      <c r="AM303" s="1405">
        <f t="shared" si="124"/>
        <v>33399</v>
      </c>
      <c r="AN303" s="1403"/>
      <c r="AO303" s="1406">
        <f t="shared" si="107"/>
        <v>33399</v>
      </c>
      <c r="AP303" s="1369"/>
      <c r="AQ303" s="1407">
        <f t="shared" si="120"/>
        <v>0</v>
      </c>
      <c r="AR303" s="1403"/>
      <c r="AS303" s="1403"/>
      <c r="AT303" s="1403"/>
      <c r="AU303" s="1403"/>
      <c r="AV303" s="1408">
        <f t="shared" si="108"/>
        <v>0</v>
      </c>
      <c r="AW303" s="1403">
        <f t="shared" si="105"/>
        <v>0</v>
      </c>
      <c r="AX303" s="1403"/>
      <c r="AY303" s="1405">
        <f t="shared" si="109"/>
        <v>0</v>
      </c>
      <c r="AZ303" s="1372"/>
      <c r="BA303" s="1373">
        <f t="shared" si="123"/>
        <v>0</v>
      </c>
      <c r="BC303" s="1419"/>
      <c r="BD303" s="1419"/>
      <c r="BE303" s="1419"/>
      <c r="BF303" s="1419"/>
      <c r="BG303" s="1419"/>
      <c r="BH303" s="1419"/>
      <c r="BI303" s="1419"/>
      <c r="BK303" s="1419"/>
      <c r="BL303" s="1419"/>
      <c r="BM303" s="1419"/>
      <c r="BN303" s="1419"/>
      <c r="BO303" s="1419"/>
      <c r="BP303" s="1419"/>
      <c r="BQ303" s="1419"/>
      <c r="BS303" s="1375"/>
    </row>
    <row r="304" spans="1:71" s="1374" customFormat="1" ht="12" customHeight="1">
      <c r="A304" s="1529">
        <v>16500873</v>
      </c>
      <c r="B304" s="1529" t="str">
        <f t="shared" si="125"/>
        <v>16500873</v>
      </c>
      <c r="C304" s="1482" t="s">
        <v>1317</v>
      </c>
      <c r="D304" s="1417" t="str">
        <f t="shared" si="117"/>
        <v>W/C</v>
      </c>
      <c r="E304" s="1417"/>
      <c r="F304" s="1483">
        <v>43101</v>
      </c>
      <c r="G304" s="1417"/>
      <c r="H304" s="1419" t="str">
        <f t="shared" si="127"/>
        <v/>
      </c>
      <c r="I304" s="1419" t="str">
        <f t="shared" si="127"/>
        <v/>
      </c>
      <c r="J304" s="1419" t="str">
        <f t="shared" si="127"/>
        <v/>
      </c>
      <c r="K304" s="1419" t="str">
        <f t="shared" si="127"/>
        <v/>
      </c>
      <c r="L304" s="1419" t="str">
        <f t="shared" si="113"/>
        <v>W/C</v>
      </c>
      <c r="M304" s="1419" t="str">
        <f t="shared" si="113"/>
        <v>NO</v>
      </c>
      <c r="N304" s="1419" t="str">
        <f t="shared" si="121"/>
        <v>W/C</v>
      </c>
      <c r="O304" s="1420"/>
      <c r="P304" s="1421">
        <v>0</v>
      </c>
      <c r="Q304" s="1421">
        <v>0</v>
      </c>
      <c r="R304" s="1421">
        <v>0</v>
      </c>
      <c r="S304" s="1421">
        <v>0</v>
      </c>
      <c r="T304" s="1421">
        <v>0</v>
      </c>
      <c r="U304" s="1421">
        <v>0</v>
      </c>
      <c r="V304" s="1421">
        <v>0</v>
      </c>
      <c r="W304" s="1421">
        <v>0</v>
      </c>
      <c r="X304" s="1421">
        <v>0</v>
      </c>
      <c r="Y304" s="1421">
        <v>0</v>
      </c>
      <c r="Z304" s="1421">
        <v>0</v>
      </c>
      <c r="AA304" s="1421">
        <v>0</v>
      </c>
      <c r="AB304" s="1421">
        <v>0</v>
      </c>
      <c r="AC304" s="1421"/>
      <c r="AD304" s="1421"/>
      <c r="AE304" s="1421">
        <f t="shared" si="119"/>
        <v>0</v>
      </c>
      <c r="AF304" s="1422"/>
      <c r="AG304" s="1423"/>
      <c r="AH304" s="1424"/>
      <c r="AI304" s="1424"/>
      <c r="AJ304" s="1424"/>
      <c r="AK304" s="1425"/>
      <c r="AL304" s="1424">
        <f t="shared" si="106"/>
        <v>0</v>
      </c>
      <c r="AM304" s="1426">
        <f t="shared" si="124"/>
        <v>0</v>
      </c>
      <c r="AN304" s="1424"/>
      <c r="AO304" s="1427">
        <f t="shared" si="107"/>
        <v>0</v>
      </c>
      <c r="AP304" s="1369"/>
      <c r="AQ304" s="1428">
        <f t="shared" si="120"/>
        <v>0</v>
      </c>
      <c r="AR304" s="1424"/>
      <c r="AS304" s="1424"/>
      <c r="AT304" s="1424"/>
      <c r="AU304" s="1424"/>
      <c r="AV304" s="1429">
        <f t="shared" si="108"/>
        <v>0</v>
      </c>
      <c r="AW304" s="1424">
        <f t="shared" si="105"/>
        <v>0</v>
      </c>
      <c r="AX304" s="1424"/>
      <c r="AY304" s="1426">
        <f t="shared" si="109"/>
        <v>0</v>
      </c>
      <c r="AZ304" s="1372"/>
      <c r="BA304" s="1373">
        <f t="shared" si="123"/>
        <v>0</v>
      </c>
      <c r="BC304" s="1419" t="str">
        <f t="shared" si="128"/>
        <v/>
      </c>
      <c r="BD304" s="1419" t="str">
        <f t="shared" si="128"/>
        <v/>
      </c>
      <c r="BE304" s="1419" t="str">
        <f t="shared" si="128"/>
        <v/>
      </c>
      <c r="BF304" s="1419" t="str">
        <f t="shared" si="128"/>
        <v/>
      </c>
      <c r="BG304" s="1419" t="str">
        <f t="shared" si="122"/>
        <v>W/C</v>
      </c>
      <c r="BH304" s="1419" t="str">
        <f t="shared" si="122"/>
        <v>NO</v>
      </c>
      <c r="BI304" s="1419" t="str">
        <f t="shared" si="126"/>
        <v>W/C</v>
      </c>
      <c r="BK304" s="1419" t="b">
        <f t="shared" ref="BK304:BQ326" si="129">BC304=H304</f>
        <v>1</v>
      </c>
      <c r="BL304" s="1419" t="b">
        <f t="shared" si="129"/>
        <v>1</v>
      </c>
      <c r="BM304" s="1419" t="b">
        <f t="shared" si="129"/>
        <v>1</v>
      </c>
      <c r="BN304" s="1419" t="b">
        <f t="shared" si="129"/>
        <v>1</v>
      </c>
      <c r="BO304" s="1419" t="b">
        <f t="shared" si="129"/>
        <v>1</v>
      </c>
      <c r="BP304" s="1419" t="b">
        <f t="shared" si="129"/>
        <v>1</v>
      </c>
      <c r="BQ304" s="1419" t="b">
        <f t="shared" si="129"/>
        <v>1</v>
      </c>
      <c r="BS304" s="1375"/>
    </row>
    <row r="305" spans="1:71" s="1374" customFormat="1" ht="12" customHeight="1">
      <c r="A305" s="1486">
        <v>16500881</v>
      </c>
      <c r="B305" s="1474" t="str">
        <f t="shared" si="125"/>
        <v>16500881</v>
      </c>
      <c r="C305" s="1359" t="s">
        <v>1318</v>
      </c>
      <c r="D305" s="1360" t="str">
        <f t="shared" si="117"/>
        <v>W/C</v>
      </c>
      <c r="E305" s="1360"/>
      <c r="F305" s="1359"/>
      <c r="G305" s="1360"/>
      <c r="H305" s="1361" t="str">
        <f t="shared" si="127"/>
        <v/>
      </c>
      <c r="I305" s="1361" t="str">
        <f t="shared" si="127"/>
        <v/>
      </c>
      <c r="J305" s="1361" t="str">
        <f t="shared" si="127"/>
        <v/>
      </c>
      <c r="K305" s="1361" t="str">
        <f t="shared" si="127"/>
        <v/>
      </c>
      <c r="L305" s="1361" t="str">
        <f t="shared" si="113"/>
        <v>W/C</v>
      </c>
      <c r="M305" s="1361" t="str">
        <f t="shared" si="113"/>
        <v>NO</v>
      </c>
      <c r="N305" s="1361" t="str">
        <f t="shared" si="121"/>
        <v>W/C</v>
      </c>
      <c r="O305" s="1362"/>
      <c r="P305" s="1363">
        <v>0</v>
      </c>
      <c r="Q305" s="1363">
        <v>0</v>
      </c>
      <c r="R305" s="1363">
        <v>0</v>
      </c>
      <c r="S305" s="1363">
        <v>0</v>
      </c>
      <c r="T305" s="1363">
        <v>0</v>
      </c>
      <c r="U305" s="1363">
        <v>0</v>
      </c>
      <c r="V305" s="1363">
        <v>0</v>
      </c>
      <c r="W305" s="1363">
        <v>0</v>
      </c>
      <c r="X305" s="1363">
        <v>0</v>
      </c>
      <c r="Y305" s="1363">
        <v>0</v>
      </c>
      <c r="Z305" s="1363">
        <v>0</v>
      </c>
      <c r="AA305" s="1363">
        <v>0</v>
      </c>
      <c r="AB305" s="1363">
        <v>0</v>
      </c>
      <c r="AC305" s="1363"/>
      <c r="AD305" s="1363"/>
      <c r="AE305" s="1363">
        <f t="shared" si="119"/>
        <v>0</v>
      </c>
      <c r="AF305" s="1376"/>
      <c r="AG305" s="1377"/>
      <c r="AH305" s="1365"/>
      <c r="AI305" s="1365"/>
      <c r="AJ305" s="1365"/>
      <c r="AK305" s="1366"/>
      <c r="AL305" s="1365">
        <f t="shared" si="106"/>
        <v>0</v>
      </c>
      <c r="AM305" s="1367">
        <f t="shared" si="124"/>
        <v>0</v>
      </c>
      <c r="AN305" s="1365"/>
      <c r="AO305" s="1368">
        <f t="shared" si="107"/>
        <v>0</v>
      </c>
      <c r="AP305" s="1369"/>
      <c r="AQ305" s="1370">
        <f t="shared" si="120"/>
        <v>0</v>
      </c>
      <c r="AR305" s="1365"/>
      <c r="AS305" s="1365"/>
      <c r="AT305" s="1365"/>
      <c r="AU305" s="1365"/>
      <c r="AV305" s="1371">
        <f t="shared" si="108"/>
        <v>0</v>
      </c>
      <c r="AW305" s="1365">
        <f t="shared" si="105"/>
        <v>0</v>
      </c>
      <c r="AX305" s="1365"/>
      <c r="AY305" s="1367">
        <f t="shared" si="109"/>
        <v>0</v>
      </c>
      <c r="AZ305" s="1372"/>
      <c r="BA305" s="1373">
        <f t="shared" si="123"/>
        <v>0</v>
      </c>
      <c r="BC305" s="1361" t="str">
        <f t="shared" si="128"/>
        <v/>
      </c>
      <c r="BD305" s="1361" t="str">
        <f t="shared" si="128"/>
        <v/>
      </c>
      <c r="BE305" s="1361" t="str">
        <f t="shared" si="128"/>
        <v/>
      </c>
      <c r="BF305" s="1361" t="str">
        <f t="shared" si="128"/>
        <v/>
      </c>
      <c r="BG305" s="1361" t="str">
        <f t="shared" si="122"/>
        <v>W/C</v>
      </c>
      <c r="BH305" s="1361" t="str">
        <f t="shared" si="122"/>
        <v>NO</v>
      </c>
      <c r="BI305" s="1361" t="str">
        <f t="shared" si="126"/>
        <v>W/C</v>
      </c>
      <c r="BK305" s="1361" t="b">
        <f t="shared" si="129"/>
        <v>1</v>
      </c>
      <c r="BL305" s="1361" t="b">
        <f t="shared" si="129"/>
        <v>1</v>
      </c>
      <c r="BM305" s="1361" t="b">
        <f t="shared" si="129"/>
        <v>1</v>
      </c>
      <c r="BN305" s="1361" t="b">
        <f t="shared" si="129"/>
        <v>1</v>
      </c>
      <c r="BO305" s="1361" t="b">
        <f t="shared" si="129"/>
        <v>1</v>
      </c>
      <c r="BP305" s="1361" t="b">
        <f t="shared" si="129"/>
        <v>1</v>
      </c>
      <c r="BQ305" s="1361" t="b">
        <f t="shared" si="129"/>
        <v>1</v>
      </c>
      <c r="BS305" s="1375"/>
    </row>
    <row r="306" spans="1:71" s="1374" customFormat="1" ht="12" customHeight="1">
      <c r="A306" s="1486">
        <v>16500893</v>
      </c>
      <c r="B306" s="1474" t="str">
        <f t="shared" si="125"/>
        <v>16500893</v>
      </c>
      <c r="C306" s="1359" t="s">
        <v>1319</v>
      </c>
      <c r="D306" s="1360" t="str">
        <f t="shared" si="117"/>
        <v>W/C</v>
      </c>
      <c r="E306" s="1360"/>
      <c r="F306" s="1359"/>
      <c r="G306" s="1360"/>
      <c r="H306" s="1361" t="str">
        <f t="shared" si="127"/>
        <v/>
      </c>
      <c r="I306" s="1361" t="str">
        <f t="shared" si="127"/>
        <v/>
      </c>
      <c r="J306" s="1361" t="str">
        <f t="shared" si="127"/>
        <v/>
      </c>
      <c r="K306" s="1361" t="str">
        <f t="shared" si="127"/>
        <v/>
      </c>
      <c r="L306" s="1361" t="str">
        <f t="shared" si="113"/>
        <v>W/C</v>
      </c>
      <c r="M306" s="1361" t="str">
        <f t="shared" si="113"/>
        <v>NO</v>
      </c>
      <c r="N306" s="1361" t="str">
        <f t="shared" si="121"/>
        <v>W/C</v>
      </c>
      <c r="O306" s="1362"/>
      <c r="P306" s="1363">
        <v>0</v>
      </c>
      <c r="Q306" s="1363">
        <v>0</v>
      </c>
      <c r="R306" s="1363">
        <v>0</v>
      </c>
      <c r="S306" s="1363">
        <v>0</v>
      </c>
      <c r="T306" s="1363">
        <v>0</v>
      </c>
      <c r="U306" s="1363">
        <v>0</v>
      </c>
      <c r="V306" s="1363">
        <v>0</v>
      </c>
      <c r="W306" s="1363">
        <v>0</v>
      </c>
      <c r="X306" s="1363">
        <v>0</v>
      </c>
      <c r="Y306" s="1363">
        <v>0</v>
      </c>
      <c r="Z306" s="1363">
        <v>0</v>
      </c>
      <c r="AA306" s="1363">
        <v>0</v>
      </c>
      <c r="AB306" s="1363">
        <v>0</v>
      </c>
      <c r="AC306" s="1363"/>
      <c r="AD306" s="1363"/>
      <c r="AE306" s="1363">
        <f t="shared" si="119"/>
        <v>0</v>
      </c>
      <c r="AF306" s="1376"/>
      <c r="AG306" s="1377"/>
      <c r="AH306" s="1365"/>
      <c r="AI306" s="1365"/>
      <c r="AJ306" s="1365"/>
      <c r="AK306" s="1366"/>
      <c r="AL306" s="1365">
        <f t="shared" si="106"/>
        <v>0</v>
      </c>
      <c r="AM306" s="1367">
        <f t="shared" si="124"/>
        <v>0</v>
      </c>
      <c r="AN306" s="1365"/>
      <c r="AO306" s="1368">
        <f t="shared" si="107"/>
        <v>0</v>
      </c>
      <c r="AP306" s="1369"/>
      <c r="AQ306" s="1370">
        <f t="shared" si="120"/>
        <v>0</v>
      </c>
      <c r="AR306" s="1365"/>
      <c r="AS306" s="1365"/>
      <c r="AT306" s="1365"/>
      <c r="AU306" s="1365"/>
      <c r="AV306" s="1371">
        <f t="shared" si="108"/>
        <v>0</v>
      </c>
      <c r="AW306" s="1365">
        <f t="shared" si="105"/>
        <v>0</v>
      </c>
      <c r="AX306" s="1365"/>
      <c r="AY306" s="1367">
        <f t="shared" si="109"/>
        <v>0</v>
      </c>
      <c r="AZ306" s="1372"/>
      <c r="BA306" s="1373">
        <f t="shared" si="123"/>
        <v>0</v>
      </c>
      <c r="BC306" s="1361" t="str">
        <f t="shared" si="128"/>
        <v/>
      </c>
      <c r="BD306" s="1361" t="str">
        <f t="shared" si="128"/>
        <v/>
      </c>
      <c r="BE306" s="1361" t="str">
        <f t="shared" si="128"/>
        <v/>
      </c>
      <c r="BF306" s="1361" t="str">
        <f t="shared" si="128"/>
        <v/>
      </c>
      <c r="BG306" s="1361" t="str">
        <f t="shared" si="122"/>
        <v>W/C</v>
      </c>
      <c r="BH306" s="1361" t="str">
        <f t="shared" si="122"/>
        <v>NO</v>
      </c>
      <c r="BI306" s="1361" t="str">
        <f t="shared" si="126"/>
        <v>W/C</v>
      </c>
      <c r="BK306" s="1361" t="b">
        <f t="shared" si="129"/>
        <v>1</v>
      </c>
      <c r="BL306" s="1361" t="b">
        <f t="shared" si="129"/>
        <v>1</v>
      </c>
      <c r="BM306" s="1361" t="b">
        <f t="shared" si="129"/>
        <v>1</v>
      </c>
      <c r="BN306" s="1361" t="b">
        <f t="shared" si="129"/>
        <v>1</v>
      </c>
      <c r="BO306" s="1361" t="b">
        <f t="shared" si="129"/>
        <v>1</v>
      </c>
      <c r="BP306" s="1361" t="b">
        <f t="shared" si="129"/>
        <v>1</v>
      </c>
      <c r="BQ306" s="1361" t="b">
        <f t="shared" si="129"/>
        <v>1</v>
      </c>
      <c r="BS306" s="1375"/>
    </row>
    <row r="307" spans="1:71" s="1374" customFormat="1" ht="12" customHeight="1">
      <c r="A307" s="1486">
        <v>16500901</v>
      </c>
      <c r="B307" s="1474" t="str">
        <f t="shared" si="125"/>
        <v>16500901</v>
      </c>
      <c r="C307" s="1359" t="s">
        <v>1320</v>
      </c>
      <c r="D307" s="1360" t="str">
        <f t="shared" si="117"/>
        <v>Non-Op</v>
      </c>
      <c r="E307" s="1360"/>
      <c r="F307" s="1359"/>
      <c r="G307" s="1360"/>
      <c r="H307" s="1361" t="str">
        <f t="shared" si="127"/>
        <v/>
      </c>
      <c r="I307" s="1361" t="str">
        <f t="shared" si="127"/>
        <v/>
      </c>
      <c r="J307" s="1361" t="str">
        <f t="shared" si="127"/>
        <v/>
      </c>
      <c r="K307" s="1361" t="str">
        <f t="shared" si="127"/>
        <v>Non-Op</v>
      </c>
      <c r="L307" s="1361" t="str">
        <f t="shared" si="113"/>
        <v>NO</v>
      </c>
      <c r="M307" s="1361" t="str">
        <f t="shared" si="113"/>
        <v>NO</v>
      </c>
      <c r="N307" s="1361" t="str">
        <f t="shared" si="121"/>
        <v/>
      </c>
      <c r="O307" s="1362"/>
      <c r="P307" s="1363">
        <v>0</v>
      </c>
      <c r="Q307" s="1363">
        <v>0</v>
      </c>
      <c r="R307" s="1363">
        <v>0</v>
      </c>
      <c r="S307" s="1363">
        <v>0</v>
      </c>
      <c r="T307" s="1363">
        <v>0</v>
      </c>
      <c r="U307" s="1363">
        <v>0</v>
      </c>
      <c r="V307" s="1363">
        <v>0</v>
      </c>
      <c r="W307" s="1363">
        <v>0</v>
      </c>
      <c r="X307" s="1363">
        <v>0</v>
      </c>
      <c r="Y307" s="1363">
        <v>0</v>
      </c>
      <c r="Z307" s="1363">
        <v>0</v>
      </c>
      <c r="AA307" s="1363">
        <v>0</v>
      </c>
      <c r="AB307" s="1363">
        <v>0</v>
      </c>
      <c r="AC307" s="1363"/>
      <c r="AD307" s="1363"/>
      <c r="AE307" s="1363">
        <f t="shared" si="119"/>
        <v>0</v>
      </c>
      <c r="AF307" s="1476"/>
      <c r="AG307" s="1477"/>
      <c r="AH307" s="1365"/>
      <c r="AI307" s="1365"/>
      <c r="AJ307" s="1365"/>
      <c r="AK307" s="1366">
        <f>AE307</f>
        <v>0</v>
      </c>
      <c r="AL307" s="1365">
        <f t="shared" ref="AL307:AL407" si="130">SUM(AI307:AK307)</f>
        <v>0</v>
      </c>
      <c r="AM307" s="1367"/>
      <c r="AN307" s="1365"/>
      <c r="AO307" s="1368">
        <f t="shared" ref="AO307:AO407" si="131">AM307+AN307</f>
        <v>0</v>
      </c>
      <c r="AP307" s="1369"/>
      <c r="AQ307" s="1370">
        <f t="shared" si="120"/>
        <v>0</v>
      </c>
      <c r="AR307" s="1365"/>
      <c r="AS307" s="1365"/>
      <c r="AT307" s="1365"/>
      <c r="AU307" s="1365">
        <f>AQ307</f>
        <v>0</v>
      </c>
      <c r="AV307" s="1371">
        <f t="shared" ref="AV307:AV407" si="132">SUM(AS307:AU307)</f>
        <v>0</v>
      </c>
      <c r="AW307" s="1365"/>
      <c r="AX307" s="1365"/>
      <c r="AY307" s="1367">
        <f t="shared" ref="AY307:AY407" si="133">AW307+AX307</f>
        <v>0</v>
      </c>
      <c r="AZ307" s="1372" t="s">
        <v>1001</v>
      </c>
      <c r="BA307" s="1373">
        <f t="shared" si="123"/>
        <v>0</v>
      </c>
      <c r="BC307" s="1361" t="str">
        <f t="shared" si="128"/>
        <v/>
      </c>
      <c r="BD307" s="1361" t="str">
        <f t="shared" si="128"/>
        <v/>
      </c>
      <c r="BE307" s="1361" t="str">
        <f t="shared" si="128"/>
        <v/>
      </c>
      <c r="BF307" s="1361" t="str">
        <f t="shared" si="128"/>
        <v>Non-Op</v>
      </c>
      <c r="BG307" s="1361" t="str">
        <f t="shared" si="122"/>
        <v>NO</v>
      </c>
      <c r="BH307" s="1361" t="str">
        <f t="shared" si="122"/>
        <v>NO</v>
      </c>
      <c r="BI307" s="1361" t="str">
        <f t="shared" si="126"/>
        <v/>
      </c>
      <c r="BK307" s="1361" t="b">
        <f t="shared" si="129"/>
        <v>1</v>
      </c>
      <c r="BL307" s="1361" t="b">
        <f t="shared" si="129"/>
        <v>1</v>
      </c>
      <c r="BM307" s="1361" t="b">
        <f t="shared" si="129"/>
        <v>1</v>
      </c>
      <c r="BN307" s="1361" t="b">
        <f t="shared" si="129"/>
        <v>1</v>
      </c>
      <c r="BO307" s="1361" t="b">
        <f t="shared" si="129"/>
        <v>1</v>
      </c>
      <c r="BP307" s="1361" t="b">
        <f t="shared" si="129"/>
        <v>1</v>
      </c>
      <c r="BQ307" s="1361" t="b">
        <f t="shared" si="129"/>
        <v>1</v>
      </c>
      <c r="BS307" s="1375"/>
    </row>
    <row r="308" spans="1:71" s="1374" customFormat="1" ht="12" customHeight="1">
      <c r="A308" s="1486">
        <v>16500911</v>
      </c>
      <c r="B308" s="1474" t="str">
        <f t="shared" si="125"/>
        <v>16500911</v>
      </c>
      <c r="C308" s="1359" t="s">
        <v>1321</v>
      </c>
      <c r="D308" s="1360" t="str">
        <f t="shared" si="117"/>
        <v>W/C</v>
      </c>
      <c r="E308" s="1360"/>
      <c r="F308" s="1359"/>
      <c r="G308" s="1360"/>
      <c r="H308" s="1361" t="str">
        <f t="shared" si="127"/>
        <v/>
      </c>
      <c r="I308" s="1361" t="str">
        <f t="shared" si="127"/>
        <v/>
      </c>
      <c r="J308" s="1361" t="str">
        <f t="shared" si="127"/>
        <v/>
      </c>
      <c r="K308" s="1361" t="str">
        <f t="shared" si="127"/>
        <v/>
      </c>
      <c r="L308" s="1361" t="str">
        <f t="shared" si="113"/>
        <v>W/C</v>
      </c>
      <c r="M308" s="1361" t="str">
        <f t="shared" si="113"/>
        <v>NO</v>
      </c>
      <c r="N308" s="1361" t="str">
        <f t="shared" si="121"/>
        <v>W/C</v>
      </c>
      <c r="O308" s="1362"/>
      <c r="P308" s="1363">
        <v>0</v>
      </c>
      <c r="Q308" s="1363">
        <v>0</v>
      </c>
      <c r="R308" s="1363">
        <v>0</v>
      </c>
      <c r="S308" s="1363">
        <v>0</v>
      </c>
      <c r="T308" s="1363">
        <v>0</v>
      </c>
      <c r="U308" s="1363">
        <v>0</v>
      </c>
      <c r="V308" s="1363">
        <v>0</v>
      </c>
      <c r="W308" s="1363">
        <v>0</v>
      </c>
      <c r="X308" s="1363">
        <v>0</v>
      </c>
      <c r="Y308" s="1363">
        <v>0</v>
      </c>
      <c r="Z308" s="1363">
        <v>0</v>
      </c>
      <c r="AA308" s="1363">
        <v>0</v>
      </c>
      <c r="AB308" s="1363">
        <v>0</v>
      </c>
      <c r="AC308" s="1363"/>
      <c r="AD308" s="1363"/>
      <c r="AE308" s="1363">
        <f t="shared" si="119"/>
        <v>0</v>
      </c>
      <c r="AF308" s="1376"/>
      <c r="AG308" s="1377"/>
      <c r="AH308" s="1365"/>
      <c r="AI308" s="1365"/>
      <c r="AJ308" s="1365"/>
      <c r="AK308" s="1366"/>
      <c r="AL308" s="1365">
        <f t="shared" si="130"/>
        <v>0</v>
      </c>
      <c r="AM308" s="1367">
        <f t="shared" ref="AM308:AM337" si="134">AE308</f>
        <v>0</v>
      </c>
      <c r="AN308" s="1365"/>
      <c r="AO308" s="1368">
        <f t="shared" si="131"/>
        <v>0</v>
      </c>
      <c r="AP308" s="1369"/>
      <c r="AQ308" s="1370">
        <f t="shared" si="120"/>
        <v>0</v>
      </c>
      <c r="AR308" s="1365"/>
      <c r="AS308" s="1365"/>
      <c r="AT308" s="1365"/>
      <c r="AU308" s="1365"/>
      <c r="AV308" s="1371">
        <f t="shared" si="132"/>
        <v>0</v>
      </c>
      <c r="AW308" s="1365">
        <f t="shared" ref="AW308:AW337" si="135">AQ308</f>
        <v>0</v>
      </c>
      <c r="AX308" s="1365"/>
      <c r="AY308" s="1367">
        <f t="shared" si="133"/>
        <v>0</v>
      </c>
      <c r="AZ308" s="1372"/>
      <c r="BA308" s="1373">
        <f t="shared" si="123"/>
        <v>0</v>
      </c>
      <c r="BC308" s="1361" t="str">
        <f t="shared" si="128"/>
        <v/>
      </c>
      <c r="BD308" s="1361" t="str">
        <f t="shared" si="128"/>
        <v/>
      </c>
      <c r="BE308" s="1361" t="str">
        <f t="shared" si="128"/>
        <v/>
      </c>
      <c r="BF308" s="1361" t="str">
        <f t="shared" si="128"/>
        <v/>
      </c>
      <c r="BG308" s="1361" t="str">
        <f t="shared" si="122"/>
        <v>W/C</v>
      </c>
      <c r="BH308" s="1361" t="str">
        <f t="shared" si="122"/>
        <v>NO</v>
      </c>
      <c r="BI308" s="1361" t="str">
        <f t="shared" si="126"/>
        <v>W/C</v>
      </c>
      <c r="BK308" s="1361" t="b">
        <f t="shared" si="129"/>
        <v>1</v>
      </c>
      <c r="BL308" s="1361" t="b">
        <f t="shared" si="129"/>
        <v>1</v>
      </c>
      <c r="BM308" s="1361" t="b">
        <f t="shared" si="129"/>
        <v>1</v>
      </c>
      <c r="BN308" s="1361" t="b">
        <f t="shared" si="129"/>
        <v>1</v>
      </c>
      <c r="BO308" s="1361" t="b">
        <f t="shared" si="129"/>
        <v>1</v>
      </c>
      <c r="BP308" s="1361" t="b">
        <f t="shared" si="129"/>
        <v>1</v>
      </c>
      <c r="BQ308" s="1361" t="b">
        <f t="shared" si="129"/>
        <v>1</v>
      </c>
      <c r="BS308" s="1375"/>
    </row>
    <row r="309" spans="1:71" s="1374" customFormat="1" ht="12" customHeight="1">
      <c r="A309" s="1486">
        <v>16500953</v>
      </c>
      <c r="B309" s="1474" t="str">
        <f t="shared" si="125"/>
        <v>16500953</v>
      </c>
      <c r="C309" s="1359" t="s">
        <v>1322</v>
      </c>
      <c r="D309" s="1360" t="str">
        <f t="shared" si="117"/>
        <v>W/C</v>
      </c>
      <c r="E309" s="1360"/>
      <c r="F309" s="1359"/>
      <c r="G309" s="1360"/>
      <c r="H309" s="1361" t="str">
        <f t="shared" si="127"/>
        <v/>
      </c>
      <c r="I309" s="1361" t="str">
        <f t="shared" si="127"/>
        <v/>
      </c>
      <c r="J309" s="1361" t="str">
        <f t="shared" si="127"/>
        <v/>
      </c>
      <c r="K309" s="1361" t="str">
        <f t="shared" si="127"/>
        <v/>
      </c>
      <c r="L309" s="1361" t="str">
        <f t="shared" si="113"/>
        <v>W/C</v>
      </c>
      <c r="M309" s="1361" t="str">
        <f t="shared" si="113"/>
        <v>NO</v>
      </c>
      <c r="N309" s="1361" t="str">
        <f t="shared" si="121"/>
        <v>W/C</v>
      </c>
      <c r="O309" s="1362"/>
      <c r="P309" s="1363">
        <v>0</v>
      </c>
      <c r="Q309" s="1363">
        <v>0</v>
      </c>
      <c r="R309" s="1363">
        <v>0</v>
      </c>
      <c r="S309" s="1363">
        <v>0</v>
      </c>
      <c r="T309" s="1363">
        <v>0</v>
      </c>
      <c r="U309" s="1363">
        <v>0</v>
      </c>
      <c r="V309" s="1363">
        <v>0</v>
      </c>
      <c r="W309" s="1363">
        <v>0</v>
      </c>
      <c r="X309" s="1363">
        <v>0</v>
      </c>
      <c r="Y309" s="1363">
        <v>0</v>
      </c>
      <c r="Z309" s="1363">
        <v>0</v>
      </c>
      <c r="AA309" s="1363">
        <v>0</v>
      </c>
      <c r="AB309" s="1363">
        <v>0</v>
      </c>
      <c r="AC309" s="1363"/>
      <c r="AD309" s="1363"/>
      <c r="AE309" s="1363">
        <f t="shared" si="119"/>
        <v>0</v>
      </c>
      <c r="AF309" s="1376"/>
      <c r="AG309" s="1377"/>
      <c r="AH309" s="1365"/>
      <c r="AI309" s="1365"/>
      <c r="AJ309" s="1365"/>
      <c r="AK309" s="1366"/>
      <c r="AL309" s="1365">
        <f t="shared" si="130"/>
        <v>0</v>
      </c>
      <c r="AM309" s="1367">
        <f t="shared" si="134"/>
        <v>0</v>
      </c>
      <c r="AN309" s="1365"/>
      <c r="AO309" s="1368">
        <f t="shared" si="131"/>
        <v>0</v>
      </c>
      <c r="AP309" s="1369"/>
      <c r="AQ309" s="1370">
        <f t="shared" si="120"/>
        <v>0</v>
      </c>
      <c r="AR309" s="1365"/>
      <c r="AS309" s="1365"/>
      <c r="AT309" s="1365"/>
      <c r="AU309" s="1365"/>
      <c r="AV309" s="1371">
        <f t="shared" si="132"/>
        <v>0</v>
      </c>
      <c r="AW309" s="1365">
        <f t="shared" si="135"/>
        <v>0</v>
      </c>
      <c r="AX309" s="1365"/>
      <c r="AY309" s="1367">
        <f t="shared" si="133"/>
        <v>0</v>
      </c>
      <c r="AZ309" s="1372"/>
      <c r="BA309" s="1373">
        <f t="shared" si="123"/>
        <v>0</v>
      </c>
      <c r="BC309" s="1361" t="str">
        <f t="shared" si="128"/>
        <v/>
      </c>
      <c r="BD309" s="1361" t="str">
        <f t="shared" si="128"/>
        <v/>
      </c>
      <c r="BE309" s="1361" t="str">
        <f t="shared" si="128"/>
        <v/>
      </c>
      <c r="BF309" s="1361" t="str">
        <f t="shared" si="128"/>
        <v/>
      </c>
      <c r="BG309" s="1361" t="str">
        <f t="shared" si="122"/>
        <v>W/C</v>
      </c>
      <c r="BH309" s="1361" t="str">
        <f t="shared" si="122"/>
        <v>NO</v>
      </c>
      <c r="BI309" s="1361" t="str">
        <f t="shared" si="126"/>
        <v>W/C</v>
      </c>
      <c r="BK309" s="1361" t="b">
        <f t="shared" si="129"/>
        <v>1</v>
      </c>
      <c r="BL309" s="1361" t="b">
        <f t="shared" si="129"/>
        <v>1</v>
      </c>
      <c r="BM309" s="1361" t="b">
        <f t="shared" si="129"/>
        <v>1</v>
      </c>
      <c r="BN309" s="1361" t="b">
        <f t="shared" si="129"/>
        <v>1</v>
      </c>
      <c r="BO309" s="1361" t="b">
        <f t="shared" si="129"/>
        <v>1</v>
      </c>
      <c r="BP309" s="1361" t="b">
        <f t="shared" si="129"/>
        <v>1</v>
      </c>
      <c r="BQ309" s="1361" t="b">
        <f t="shared" si="129"/>
        <v>1</v>
      </c>
      <c r="BS309" s="1496"/>
    </row>
    <row r="310" spans="1:71" s="1374" customFormat="1" ht="12" customHeight="1">
      <c r="A310" s="1531">
        <v>16500963</v>
      </c>
      <c r="B310" s="1532" t="str">
        <f t="shared" si="125"/>
        <v>16500963</v>
      </c>
      <c r="C310" s="1416" t="s">
        <v>1323</v>
      </c>
      <c r="D310" s="1417" t="str">
        <f t="shared" si="117"/>
        <v>W/C</v>
      </c>
      <c r="E310" s="1417"/>
      <c r="F310" s="1434">
        <v>43040</v>
      </c>
      <c r="G310" s="1417"/>
      <c r="H310" s="1419" t="str">
        <f t="shared" si="127"/>
        <v/>
      </c>
      <c r="I310" s="1419" t="str">
        <f t="shared" si="127"/>
        <v/>
      </c>
      <c r="J310" s="1419" t="str">
        <f t="shared" si="127"/>
        <v/>
      </c>
      <c r="K310" s="1419" t="str">
        <f t="shared" si="127"/>
        <v/>
      </c>
      <c r="L310" s="1419" t="str">
        <f t="shared" si="113"/>
        <v>W/C</v>
      </c>
      <c r="M310" s="1419" t="str">
        <f t="shared" si="113"/>
        <v>NO</v>
      </c>
      <c r="N310" s="1419" t="str">
        <f t="shared" si="121"/>
        <v>W/C</v>
      </c>
      <c r="O310" s="1420"/>
      <c r="P310" s="1421">
        <v>0</v>
      </c>
      <c r="Q310" s="1421">
        <v>0</v>
      </c>
      <c r="R310" s="1421">
        <v>0</v>
      </c>
      <c r="S310" s="1421">
        <v>0</v>
      </c>
      <c r="T310" s="1421">
        <v>0</v>
      </c>
      <c r="U310" s="1421">
        <v>0</v>
      </c>
      <c r="V310" s="1421">
        <v>0</v>
      </c>
      <c r="W310" s="1421">
        <v>0</v>
      </c>
      <c r="X310" s="1421">
        <v>0</v>
      </c>
      <c r="Y310" s="1421">
        <v>0</v>
      </c>
      <c r="Z310" s="1421">
        <v>0</v>
      </c>
      <c r="AA310" s="1421">
        <v>0</v>
      </c>
      <c r="AB310" s="1421">
        <v>0</v>
      </c>
      <c r="AC310" s="1421"/>
      <c r="AD310" s="1421"/>
      <c r="AE310" s="1421">
        <f t="shared" si="119"/>
        <v>0</v>
      </c>
      <c r="AF310" s="1422"/>
      <c r="AG310" s="1423"/>
      <c r="AH310" s="1424"/>
      <c r="AI310" s="1424"/>
      <c r="AJ310" s="1424"/>
      <c r="AK310" s="1425"/>
      <c r="AL310" s="1424">
        <f t="shared" si="130"/>
        <v>0</v>
      </c>
      <c r="AM310" s="1426">
        <f t="shared" si="134"/>
        <v>0</v>
      </c>
      <c r="AN310" s="1424"/>
      <c r="AO310" s="1427">
        <f t="shared" si="131"/>
        <v>0</v>
      </c>
      <c r="AP310" s="1369"/>
      <c r="AQ310" s="1428">
        <f t="shared" si="120"/>
        <v>0</v>
      </c>
      <c r="AR310" s="1424"/>
      <c r="AS310" s="1424"/>
      <c r="AT310" s="1424"/>
      <c r="AU310" s="1424"/>
      <c r="AV310" s="1429">
        <f t="shared" si="132"/>
        <v>0</v>
      </c>
      <c r="AW310" s="1424">
        <f t="shared" si="135"/>
        <v>0</v>
      </c>
      <c r="AX310" s="1424"/>
      <c r="AY310" s="1426">
        <f t="shared" si="133"/>
        <v>0</v>
      </c>
      <c r="AZ310" s="1372"/>
      <c r="BA310" s="1373">
        <f t="shared" si="123"/>
        <v>0</v>
      </c>
      <c r="BC310" s="1419" t="str">
        <f t="shared" si="128"/>
        <v/>
      </c>
      <c r="BD310" s="1419" t="str">
        <f t="shared" si="128"/>
        <v/>
      </c>
      <c r="BE310" s="1419" t="str">
        <f t="shared" si="128"/>
        <v/>
      </c>
      <c r="BF310" s="1419" t="str">
        <f t="shared" si="128"/>
        <v/>
      </c>
      <c r="BG310" s="1419" t="str">
        <f t="shared" si="122"/>
        <v>W/C</v>
      </c>
      <c r="BH310" s="1419" t="str">
        <f t="shared" si="122"/>
        <v>NO</v>
      </c>
      <c r="BI310" s="1419" t="str">
        <f t="shared" si="126"/>
        <v>W/C</v>
      </c>
      <c r="BK310" s="1419" t="b">
        <f t="shared" si="129"/>
        <v>1</v>
      </c>
      <c r="BL310" s="1419" t="b">
        <f t="shared" si="129"/>
        <v>1</v>
      </c>
      <c r="BM310" s="1419" t="b">
        <f t="shared" si="129"/>
        <v>1</v>
      </c>
      <c r="BN310" s="1419" t="b">
        <f t="shared" si="129"/>
        <v>1</v>
      </c>
      <c r="BO310" s="1419" t="b">
        <f t="shared" si="129"/>
        <v>1</v>
      </c>
      <c r="BP310" s="1419" t="b">
        <f t="shared" si="129"/>
        <v>1</v>
      </c>
      <c r="BQ310" s="1419" t="b">
        <f t="shared" si="129"/>
        <v>1</v>
      </c>
      <c r="BS310" s="1375"/>
    </row>
    <row r="311" spans="1:71" s="1374" customFormat="1" ht="12" customHeight="1">
      <c r="A311" s="1529">
        <v>16500973</v>
      </c>
      <c r="B311" s="1529" t="str">
        <f t="shared" si="125"/>
        <v>16500973</v>
      </c>
      <c r="C311" s="1482" t="s">
        <v>1324</v>
      </c>
      <c r="D311" s="1417" t="str">
        <f t="shared" si="117"/>
        <v>W/C</v>
      </c>
      <c r="E311" s="1417"/>
      <c r="F311" s="1483">
        <v>43132</v>
      </c>
      <c r="G311" s="1417"/>
      <c r="H311" s="1419" t="str">
        <f t="shared" si="127"/>
        <v/>
      </c>
      <c r="I311" s="1419" t="str">
        <f t="shared" si="127"/>
        <v/>
      </c>
      <c r="J311" s="1419" t="str">
        <f t="shared" si="127"/>
        <v/>
      </c>
      <c r="K311" s="1419" t="str">
        <f t="shared" si="127"/>
        <v/>
      </c>
      <c r="L311" s="1419" t="str">
        <f t="shared" si="113"/>
        <v>W/C</v>
      </c>
      <c r="M311" s="1419" t="str">
        <f t="shared" si="113"/>
        <v>NO</v>
      </c>
      <c r="N311" s="1419" t="str">
        <f t="shared" si="121"/>
        <v>W/C</v>
      </c>
      <c r="O311" s="1420"/>
      <c r="P311" s="1421">
        <v>0</v>
      </c>
      <c r="Q311" s="1421">
        <v>0</v>
      </c>
      <c r="R311" s="1421">
        <v>0</v>
      </c>
      <c r="S311" s="1421">
        <v>0</v>
      </c>
      <c r="T311" s="1421">
        <v>0</v>
      </c>
      <c r="U311" s="1421">
        <v>0</v>
      </c>
      <c r="V311" s="1421">
        <v>0</v>
      </c>
      <c r="W311" s="1421">
        <v>0</v>
      </c>
      <c r="X311" s="1421">
        <v>0</v>
      </c>
      <c r="Y311" s="1421">
        <v>0</v>
      </c>
      <c r="Z311" s="1421">
        <v>0</v>
      </c>
      <c r="AA311" s="1421">
        <v>0</v>
      </c>
      <c r="AB311" s="1421">
        <v>0</v>
      </c>
      <c r="AC311" s="1421"/>
      <c r="AD311" s="1421"/>
      <c r="AE311" s="1421">
        <f t="shared" si="119"/>
        <v>0</v>
      </c>
      <c r="AF311" s="1422"/>
      <c r="AG311" s="1423"/>
      <c r="AH311" s="1424"/>
      <c r="AI311" s="1424"/>
      <c r="AJ311" s="1424"/>
      <c r="AK311" s="1425"/>
      <c r="AL311" s="1424"/>
      <c r="AM311" s="1426">
        <f t="shared" si="134"/>
        <v>0</v>
      </c>
      <c r="AN311" s="1424"/>
      <c r="AO311" s="1427">
        <f t="shared" si="131"/>
        <v>0</v>
      </c>
      <c r="AP311" s="1369"/>
      <c r="AQ311" s="1428">
        <f t="shared" si="120"/>
        <v>0</v>
      </c>
      <c r="AR311" s="1424"/>
      <c r="AS311" s="1424"/>
      <c r="AT311" s="1424"/>
      <c r="AU311" s="1424"/>
      <c r="AV311" s="1429">
        <f t="shared" si="132"/>
        <v>0</v>
      </c>
      <c r="AW311" s="1424">
        <f t="shared" si="135"/>
        <v>0</v>
      </c>
      <c r="AX311" s="1424"/>
      <c r="AY311" s="1426">
        <f t="shared" si="133"/>
        <v>0</v>
      </c>
      <c r="AZ311" s="1372"/>
      <c r="BA311" s="1373">
        <f t="shared" si="123"/>
        <v>0</v>
      </c>
      <c r="BC311" s="1419" t="str">
        <f t="shared" si="128"/>
        <v/>
      </c>
      <c r="BD311" s="1419" t="str">
        <f t="shared" si="128"/>
        <v/>
      </c>
      <c r="BE311" s="1419" t="str">
        <f t="shared" si="128"/>
        <v/>
      </c>
      <c r="BF311" s="1419" t="str">
        <f t="shared" si="128"/>
        <v/>
      </c>
      <c r="BG311" s="1419" t="str">
        <f t="shared" si="122"/>
        <v>W/C</v>
      </c>
      <c r="BH311" s="1419" t="str">
        <f t="shared" si="122"/>
        <v>NO</v>
      </c>
      <c r="BI311" s="1419" t="str">
        <f t="shared" si="126"/>
        <v>W/C</v>
      </c>
      <c r="BK311" s="1419" t="b">
        <f t="shared" si="129"/>
        <v>1</v>
      </c>
      <c r="BL311" s="1419" t="b">
        <f t="shared" si="129"/>
        <v>1</v>
      </c>
      <c r="BM311" s="1419" t="b">
        <f t="shared" si="129"/>
        <v>1</v>
      </c>
      <c r="BN311" s="1419" t="b">
        <f t="shared" si="129"/>
        <v>1</v>
      </c>
      <c r="BO311" s="1419" t="b">
        <f t="shared" si="129"/>
        <v>1</v>
      </c>
      <c r="BP311" s="1419" t="b">
        <f t="shared" si="129"/>
        <v>1</v>
      </c>
      <c r="BQ311" s="1419" t="b">
        <f t="shared" si="129"/>
        <v>1</v>
      </c>
      <c r="BS311" s="1496"/>
    </row>
    <row r="312" spans="1:71" s="1374" customFormat="1" ht="12" customHeight="1">
      <c r="A312" s="1529">
        <v>16500983</v>
      </c>
      <c r="B312" s="1529" t="str">
        <f t="shared" si="125"/>
        <v>16500983</v>
      </c>
      <c r="C312" s="1482" t="s">
        <v>1325</v>
      </c>
      <c r="D312" s="1417" t="str">
        <f t="shared" si="117"/>
        <v>W/C</v>
      </c>
      <c r="E312" s="1417"/>
      <c r="F312" s="1483">
        <v>43132</v>
      </c>
      <c r="G312" s="1417"/>
      <c r="H312" s="1419" t="str">
        <f t="shared" si="127"/>
        <v/>
      </c>
      <c r="I312" s="1419" t="str">
        <f t="shared" si="127"/>
        <v/>
      </c>
      <c r="J312" s="1419" t="str">
        <f t="shared" si="127"/>
        <v/>
      </c>
      <c r="K312" s="1419" t="str">
        <f t="shared" si="127"/>
        <v/>
      </c>
      <c r="L312" s="1419" t="str">
        <f t="shared" si="113"/>
        <v>W/C</v>
      </c>
      <c r="M312" s="1419" t="str">
        <f t="shared" si="113"/>
        <v>NO</v>
      </c>
      <c r="N312" s="1419" t="str">
        <f t="shared" si="121"/>
        <v>W/C</v>
      </c>
      <c r="O312" s="1420"/>
      <c r="P312" s="1421">
        <v>0</v>
      </c>
      <c r="Q312" s="1421">
        <v>0</v>
      </c>
      <c r="R312" s="1421">
        <v>0</v>
      </c>
      <c r="S312" s="1421">
        <v>0</v>
      </c>
      <c r="T312" s="1421">
        <v>0</v>
      </c>
      <c r="U312" s="1421">
        <v>0</v>
      </c>
      <c r="V312" s="1421">
        <v>0</v>
      </c>
      <c r="W312" s="1421">
        <v>0</v>
      </c>
      <c r="X312" s="1421">
        <v>0</v>
      </c>
      <c r="Y312" s="1421">
        <v>0</v>
      </c>
      <c r="Z312" s="1421">
        <v>0</v>
      </c>
      <c r="AA312" s="1421">
        <v>0</v>
      </c>
      <c r="AB312" s="1421">
        <v>0</v>
      </c>
      <c r="AC312" s="1421"/>
      <c r="AD312" s="1421"/>
      <c r="AE312" s="1421">
        <f t="shared" si="119"/>
        <v>0</v>
      </c>
      <c r="AF312" s="1422"/>
      <c r="AG312" s="1423"/>
      <c r="AH312" s="1424"/>
      <c r="AI312" s="1424"/>
      <c r="AJ312" s="1424"/>
      <c r="AK312" s="1425"/>
      <c r="AL312" s="1424"/>
      <c r="AM312" s="1426">
        <f t="shared" si="134"/>
        <v>0</v>
      </c>
      <c r="AN312" s="1424"/>
      <c r="AO312" s="1427">
        <f t="shared" si="131"/>
        <v>0</v>
      </c>
      <c r="AP312" s="1369"/>
      <c r="AQ312" s="1428">
        <f t="shared" si="120"/>
        <v>0</v>
      </c>
      <c r="AR312" s="1424"/>
      <c r="AS312" s="1424"/>
      <c r="AT312" s="1424"/>
      <c r="AU312" s="1424"/>
      <c r="AV312" s="1429">
        <f t="shared" si="132"/>
        <v>0</v>
      </c>
      <c r="AW312" s="1424">
        <f t="shared" si="135"/>
        <v>0</v>
      </c>
      <c r="AX312" s="1424"/>
      <c r="AY312" s="1426">
        <f t="shared" si="133"/>
        <v>0</v>
      </c>
      <c r="AZ312" s="1372"/>
      <c r="BA312" s="1373">
        <f t="shared" si="123"/>
        <v>0</v>
      </c>
      <c r="BC312" s="1419" t="str">
        <f t="shared" si="128"/>
        <v/>
      </c>
      <c r="BD312" s="1419" t="str">
        <f t="shared" si="128"/>
        <v/>
      </c>
      <c r="BE312" s="1419" t="str">
        <f t="shared" si="128"/>
        <v/>
      </c>
      <c r="BF312" s="1419" t="str">
        <f t="shared" si="128"/>
        <v/>
      </c>
      <c r="BG312" s="1419" t="str">
        <f t="shared" si="122"/>
        <v>W/C</v>
      </c>
      <c r="BH312" s="1419" t="str">
        <f t="shared" si="122"/>
        <v>NO</v>
      </c>
      <c r="BI312" s="1419" t="str">
        <f t="shared" si="126"/>
        <v>W/C</v>
      </c>
      <c r="BK312" s="1419" t="b">
        <f t="shared" si="129"/>
        <v>1</v>
      </c>
      <c r="BL312" s="1419" t="b">
        <f t="shared" si="129"/>
        <v>1</v>
      </c>
      <c r="BM312" s="1419" t="b">
        <f t="shared" si="129"/>
        <v>1</v>
      </c>
      <c r="BN312" s="1419" t="b">
        <f t="shared" si="129"/>
        <v>1</v>
      </c>
      <c r="BO312" s="1419" t="b">
        <f t="shared" si="129"/>
        <v>1</v>
      </c>
      <c r="BP312" s="1419" t="b">
        <f t="shared" si="129"/>
        <v>1</v>
      </c>
      <c r="BQ312" s="1419" t="b">
        <f t="shared" si="129"/>
        <v>1</v>
      </c>
      <c r="BS312" s="1375"/>
    </row>
    <row r="313" spans="1:71" s="1374" customFormat="1" ht="12" customHeight="1">
      <c r="A313" s="1412">
        <v>16501003</v>
      </c>
      <c r="B313" s="1413" t="str">
        <f t="shared" si="125"/>
        <v>16501003</v>
      </c>
      <c r="C313" s="1359" t="s">
        <v>1326</v>
      </c>
      <c r="D313" s="1360" t="str">
        <f t="shared" si="117"/>
        <v>W/C</v>
      </c>
      <c r="E313" s="1360"/>
      <c r="F313" s="1359"/>
      <c r="G313" s="1360"/>
      <c r="H313" s="1361" t="str">
        <f t="shared" si="127"/>
        <v/>
      </c>
      <c r="I313" s="1361" t="str">
        <f t="shared" si="127"/>
        <v/>
      </c>
      <c r="J313" s="1361" t="str">
        <f t="shared" si="127"/>
        <v/>
      </c>
      <c r="K313" s="1361" t="str">
        <f t="shared" si="127"/>
        <v/>
      </c>
      <c r="L313" s="1361" t="str">
        <f t="shared" si="113"/>
        <v>W/C</v>
      </c>
      <c r="M313" s="1361" t="str">
        <f t="shared" si="113"/>
        <v>NO</v>
      </c>
      <c r="N313" s="1361" t="str">
        <f t="shared" si="121"/>
        <v>W/C</v>
      </c>
      <c r="O313" s="1362"/>
      <c r="P313" s="1363">
        <v>0</v>
      </c>
      <c r="Q313" s="1363">
        <v>1160.48</v>
      </c>
      <c r="R313" s="1363">
        <v>6019.52</v>
      </c>
      <c r="S313" s="1363">
        <v>3171.95</v>
      </c>
      <c r="T313" s="1363">
        <v>421.95</v>
      </c>
      <c r="U313" s="1363">
        <v>0</v>
      </c>
      <c r="V313" s="1363">
        <v>0</v>
      </c>
      <c r="W313" s="1363">
        <v>1165786.0900000001</v>
      </c>
      <c r="X313" s="1363">
        <v>300</v>
      </c>
      <c r="Y313" s="1363">
        <v>300</v>
      </c>
      <c r="Z313" s="1363">
        <v>300</v>
      </c>
      <c r="AA313" s="1363">
        <v>300</v>
      </c>
      <c r="AB313" s="1363">
        <v>300</v>
      </c>
      <c r="AC313" s="1363"/>
      <c r="AD313" s="1363"/>
      <c r="AE313" s="1363">
        <f t="shared" si="119"/>
        <v>98159.165833333333</v>
      </c>
      <c r="AF313" s="1376"/>
      <c r="AG313" s="1377"/>
      <c r="AH313" s="1365"/>
      <c r="AI313" s="1365"/>
      <c r="AJ313" s="1365"/>
      <c r="AK313" s="1366"/>
      <c r="AL313" s="1365">
        <f t="shared" si="130"/>
        <v>0</v>
      </c>
      <c r="AM313" s="1367">
        <f t="shared" si="134"/>
        <v>98159.165833333333</v>
      </c>
      <c r="AN313" s="1365"/>
      <c r="AO313" s="1368">
        <f t="shared" si="131"/>
        <v>98159.165833333333</v>
      </c>
      <c r="AP313" s="1369"/>
      <c r="AQ313" s="1370">
        <f t="shared" si="120"/>
        <v>300</v>
      </c>
      <c r="AR313" s="1365"/>
      <c r="AS313" s="1365"/>
      <c r="AT313" s="1365"/>
      <c r="AU313" s="1365"/>
      <c r="AV313" s="1371">
        <f t="shared" si="132"/>
        <v>0</v>
      </c>
      <c r="AW313" s="1365">
        <f t="shared" si="135"/>
        <v>300</v>
      </c>
      <c r="AX313" s="1365"/>
      <c r="AY313" s="1367">
        <f t="shared" si="133"/>
        <v>300</v>
      </c>
      <c r="AZ313" s="1372"/>
      <c r="BA313" s="1373">
        <f t="shared" si="123"/>
        <v>0</v>
      </c>
      <c r="BC313" s="1361" t="str">
        <f t="shared" si="128"/>
        <v/>
      </c>
      <c r="BD313" s="1361" t="str">
        <f t="shared" si="128"/>
        <v/>
      </c>
      <c r="BE313" s="1361" t="str">
        <f t="shared" si="128"/>
        <v/>
      </c>
      <c r="BF313" s="1361" t="str">
        <f t="shared" si="128"/>
        <v/>
      </c>
      <c r="BG313" s="1361" t="str">
        <f t="shared" si="122"/>
        <v>W/C</v>
      </c>
      <c r="BH313" s="1361" t="str">
        <f t="shared" si="122"/>
        <v>NO</v>
      </c>
      <c r="BI313" s="1361" t="str">
        <f t="shared" si="126"/>
        <v>W/C</v>
      </c>
      <c r="BK313" s="1361" t="b">
        <f t="shared" si="129"/>
        <v>1</v>
      </c>
      <c r="BL313" s="1361" t="b">
        <f t="shared" si="129"/>
        <v>1</v>
      </c>
      <c r="BM313" s="1361" t="b">
        <f t="shared" si="129"/>
        <v>1</v>
      </c>
      <c r="BN313" s="1361" t="b">
        <f t="shared" si="129"/>
        <v>1</v>
      </c>
      <c r="BO313" s="1361" t="b">
        <f t="shared" si="129"/>
        <v>1</v>
      </c>
      <c r="BP313" s="1361" t="b">
        <f t="shared" si="129"/>
        <v>1</v>
      </c>
      <c r="BQ313" s="1361" t="b">
        <f t="shared" si="129"/>
        <v>1</v>
      </c>
      <c r="BS313" s="1375"/>
    </row>
    <row r="314" spans="1:71" s="1374" customFormat="1" ht="12" customHeight="1">
      <c r="A314" s="1412">
        <v>16501013</v>
      </c>
      <c r="B314" s="1413" t="str">
        <f t="shared" si="125"/>
        <v>16501013</v>
      </c>
      <c r="C314" s="1528" t="s">
        <v>1327</v>
      </c>
      <c r="D314" s="1360" t="str">
        <f t="shared" si="117"/>
        <v>W/C</v>
      </c>
      <c r="E314" s="1360"/>
      <c r="F314" s="1359"/>
      <c r="G314" s="1360"/>
      <c r="H314" s="1361" t="str">
        <f t="shared" si="127"/>
        <v/>
      </c>
      <c r="I314" s="1361" t="str">
        <f t="shared" si="127"/>
        <v/>
      </c>
      <c r="J314" s="1361" t="str">
        <f t="shared" si="127"/>
        <v/>
      </c>
      <c r="K314" s="1361" t="str">
        <f t="shared" si="127"/>
        <v/>
      </c>
      <c r="L314" s="1361" t="str">
        <f t="shared" si="113"/>
        <v>W/C</v>
      </c>
      <c r="M314" s="1361" t="str">
        <f t="shared" si="113"/>
        <v>NO</v>
      </c>
      <c r="N314" s="1361" t="str">
        <f t="shared" si="121"/>
        <v>W/C</v>
      </c>
      <c r="O314" s="1362"/>
      <c r="P314" s="1363">
        <v>742102.6</v>
      </c>
      <c r="Q314" s="1363">
        <v>742102.6</v>
      </c>
      <c r="R314" s="1363">
        <v>742102.6</v>
      </c>
      <c r="S314" s="1363">
        <v>742102.6</v>
      </c>
      <c r="T314" s="1363">
        <v>742102.6</v>
      </c>
      <c r="U314" s="1363">
        <v>727935.6</v>
      </c>
      <c r="V314" s="1363">
        <v>2113.2800000000002</v>
      </c>
      <c r="W314" s="1363">
        <v>2113.2800000000002</v>
      </c>
      <c r="X314" s="1363">
        <v>2113.2800000000002</v>
      </c>
      <c r="Y314" s="1363">
        <v>2113.2800000000002</v>
      </c>
      <c r="Z314" s="1363">
        <v>2113.2800000000002</v>
      </c>
      <c r="AA314" s="1363">
        <v>2113.2800000000002</v>
      </c>
      <c r="AB314" s="1363">
        <v>2113.2800000000002</v>
      </c>
      <c r="AC314" s="1363"/>
      <c r="AD314" s="1363"/>
      <c r="AE314" s="1363">
        <f t="shared" si="119"/>
        <v>340094.46833333321</v>
      </c>
      <c r="AF314" s="1376"/>
      <c r="AG314" s="1377"/>
      <c r="AH314" s="1365"/>
      <c r="AI314" s="1365"/>
      <c r="AJ314" s="1365"/>
      <c r="AK314" s="1366"/>
      <c r="AL314" s="1365">
        <f t="shared" si="130"/>
        <v>0</v>
      </c>
      <c r="AM314" s="1367">
        <f t="shared" si="134"/>
        <v>340094.46833333321</v>
      </c>
      <c r="AN314" s="1365"/>
      <c r="AO314" s="1368">
        <f t="shared" si="131"/>
        <v>340094.46833333321</v>
      </c>
      <c r="AP314" s="1369"/>
      <c r="AQ314" s="1370">
        <f t="shared" si="120"/>
        <v>2113.2800000000002</v>
      </c>
      <c r="AR314" s="1365"/>
      <c r="AS314" s="1365"/>
      <c r="AT314" s="1365"/>
      <c r="AU314" s="1365"/>
      <c r="AV314" s="1371">
        <f t="shared" si="132"/>
        <v>0</v>
      </c>
      <c r="AW314" s="1365">
        <f t="shared" si="135"/>
        <v>2113.2800000000002</v>
      </c>
      <c r="AX314" s="1365"/>
      <c r="AY314" s="1367">
        <f t="shared" si="133"/>
        <v>2113.2800000000002</v>
      </c>
      <c r="AZ314" s="1372"/>
      <c r="BA314" s="1373">
        <f t="shared" si="123"/>
        <v>0</v>
      </c>
      <c r="BC314" s="1361" t="str">
        <f t="shared" si="128"/>
        <v/>
      </c>
      <c r="BD314" s="1361" t="str">
        <f t="shared" si="128"/>
        <v/>
      </c>
      <c r="BE314" s="1361" t="str">
        <f t="shared" si="128"/>
        <v/>
      </c>
      <c r="BF314" s="1361" t="str">
        <f t="shared" si="128"/>
        <v/>
      </c>
      <c r="BG314" s="1361" t="str">
        <f t="shared" si="122"/>
        <v>W/C</v>
      </c>
      <c r="BH314" s="1361" t="str">
        <f t="shared" si="122"/>
        <v>NO</v>
      </c>
      <c r="BI314" s="1361" t="str">
        <f t="shared" si="126"/>
        <v>W/C</v>
      </c>
      <c r="BK314" s="1361" t="b">
        <f t="shared" si="129"/>
        <v>1</v>
      </c>
      <c r="BL314" s="1361" t="b">
        <f t="shared" si="129"/>
        <v>1</v>
      </c>
      <c r="BM314" s="1361" t="b">
        <f t="shared" si="129"/>
        <v>1</v>
      </c>
      <c r="BN314" s="1361" t="b">
        <f t="shared" si="129"/>
        <v>1</v>
      </c>
      <c r="BO314" s="1361" t="b">
        <f t="shared" si="129"/>
        <v>1</v>
      </c>
      <c r="BP314" s="1361" t="b">
        <f t="shared" si="129"/>
        <v>1</v>
      </c>
      <c r="BQ314" s="1361" t="b">
        <f t="shared" si="129"/>
        <v>1</v>
      </c>
      <c r="BS314" s="1375"/>
    </row>
    <row r="315" spans="1:71" s="1374" customFormat="1" ht="12" customHeight="1">
      <c r="A315" s="1497">
        <v>16501023</v>
      </c>
      <c r="B315" s="1498" t="str">
        <f t="shared" si="125"/>
        <v>16501023</v>
      </c>
      <c r="C315" s="1416" t="s">
        <v>1328</v>
      </c>
      <c r="D315" s="1417" t="str">
        <f t="shared" si="117"/>
        <v>W/C</v>
      </c>
      <c r="E315" s="1417"/>
      <c r="F315" s="1418">
        <v>42752</v>
      </c>
      <c r="G315" s="1417"/>
      <c r="H315" s="1419" t="str">
        <f t="shared" si="127"/>
        <v/>
      </c>
      <c r="I315" s="1419" t="str">
        <f t="shared" si="127"/>
        <v/>
      </c>
      <c r="J315" s="1419" t="str">
        <f t="shared" si="127"/>
        <v/>
      </c>
      <c r="K315" s="1419" t="str">
        <f t="shared" si="127"/>
        <v/>
      </c>
      <c r="L315" s="1419" t="str">
        <f t="shared" si="113"/>
        <v>W/C</v>
      </c>
      <c r="M315" s="1419" t="str">
        <f t="shared" si="113"/>
        <v>NO</v>
      </c>
      <c r="N315" s="1419" t="str">
        <f t="shared" si="121"/>
        <v>W/C</v>
      </c>
      <c r="O315" s="1420"/>
      <c r="P315" s="1421">
        <v>0</v>
      </c>
      <c r="Q315" s="1421">
        <v>0</v>
      </c>
      <c r="R315" s="1421">
        <v>0</v>
      </c>
      <c r="S315" s="1421">
        <v>0</v>
      </c>
      <c r="T315" s="1421">
        <v>0</v>
      </c>
      <c r="U315" s="1421">
        <v>0</v>
      </c>
      <c r="V315" s="1421">
        <v>0</v>
      </c>
      <c r="W315" s="1421">
        <v>0</v>
      </c>
      <c r="X315" s="1421">
        <v>0</v>
      </c>
      <c r="Y315" s="1421">
        <v>0</v>
      </c>
      <c r="Z315" s="1421">
        <v>0</v>
      </c>
      <c r="AA315" s="1421">
        <v>0</v>
      </c>
      <c r="AB315" s="1421">
        <v>0</v>
      </c>
      <c r="AC315" s="1421"/>
      <c r="AD315" s="1421"/>
      <c r="AE315" s="1421">
        <f t="shared" si="119"/>
        <v>0</v>
      </c>
      <c r="AF315" s="1422"/>
      <c r="AG315" s="1423"/>
      <c r="AH315" s="1424"/>
      <c r="AI315" s="1424"/>
      <c r="AJ315" s="1424"/>
      <c r="AK315" s="1425"/>
      <c r="AL315" s="1424">
        <f t="shared" si="130"/>
        <v>0</v>
      </c>
      <c r="AM315" s="1426">
        <f t="shared" si="134"/>
        <v>0</v>
      </c>
      <c r="AN315" s="1424"/>
      <c r="AO315" s="1427">
        <f t="shared" si="131"/>
        <v>0</v>
      </c>
      <c r="AP315" s="1369"/>
      <c r="AQ315" s="1428">
        <f t="shared" si="120"/>
        <v>0</v>
      </c>
      <c r="AR315" s="1424"/>
      <c r="AS315" s="1424"/>
      <c r="AT315" s="1424"/>
      <c r="AU315" s="1424"/>
      <c r="AV315" s="1429">
        <f t="shared" si="132"/>
        <v>0</v>
      </c>
      <c r="AW315" s="1424">
        <f t="shared" si="135"/>
        <v>0</v>
      </c>
      <c r="AX315" s="1424"/>
      <c r="AY315" s="1426">
        <f t="shared" si="133"/>
        <v>0</v>
      </c>
      <c r="AZ315" s="1372"/>
      <c r="BA315" s="1373">
        <f t="shared" si="123"/>
        <v>0</v>
      </c>
      <c r="BC315" s="1419" t="str">
        <f t="shared" si="128"/>
        <v/>
      </c>
      <c r="BD315" s="1419" t="str">
        <f t="shared" si="128"/>
        <v/>
      </c>
      <c r="BE315" s="1419" t="str">
        <f t="shared" si="128"/>
        <v/>
      </c>
      <c r="BF315" s="1419" t="str">
        <f t="shared" si="128"/>
        <v/>
      </c>
      <c r="BG315" s="1419" t="str">
        <f t="shared" si="122"/>
        <v>W/C</v>
      </c>
      <c r="BH315" s="1419" t="str">
        <f t="shared" si="122"/>
        <v>NO</v>
      </c>
      <c r="BI315" s="1419" t="str">
        <f t="shared" si="126"/>
        <v>W/C</v>
      </c>
      <c r="BK315" s="1419" t="b">
        <f t="shared" si="129"/>
        <v>1</v>
      </c>
      <c r="BL315" s="1419" t="b">
        <f t="shared" si="129"/>
        <v>1</v>
      </c>
      <c r="BM315" s="1419" t="b">
        <f t="shared" si="129"/>
        <v>1</v>
      </c>
      <c r="BN315" s="1419" t="b">
        <f t="shared" si="129"/>
        <v>1</v>
      </c>
      <c r="BO315" s="1419" t="b">
        <f t="shared" si="129"/>
        <v>1</v>
      </c>
      <c r="BP315" s="1419" t="b">
        <f t="shared" si="129"/>
        <v>1</v>
      </c>
      <c r="BQ315" s="1419" t="b">
        <f t="shared" si="129"/>
        <v>1</v>
      </c>
      <c r="BS315" s="1375"/>
    </row>
    <row r="316" spans="1:71" s="1374" customFormat="1" ht="12" customHeight="1">
      <c r="A316" s="1497">
        <v>16501033</v>
      </c>
      <c r="B316" s="1498" t="str">
        <f t="shared" si="125"/>
        <v>16501033</v>
      </c>
      <c r="C316" s="1416" t="s">
        <v>1329</v>
      </c>
      <c r="D316" s="1417" t="str">
        <f t="shared" si="117"/>
        <v>W/C</v>
      </c>
      <c r="E316" s="1417"/>
      <c r="F316" s="1418">
        <v>42964</v>
      </c>
      <c r="G316" s="1417"/>
      <c r="H316" s="1419" t="str">
        <f t="shared" si="127"/>
        <v/>
      </c>
      <c r="I316" s="1419" t="str">
        <f t="shared" si="127"/>
        <v/>
      </c>
      <c r="J316" s="1419" t="str">
        <f t="shared" si="127"/>
        <v/>
      </c>
      <c r="K316" s="1419" t="str">
        <f t="shared" si="127"/>
        <v/>
      </c>
      <c r="L316" s="1419" t="str">
        <f t="shared" si="113"/>
        <v>W/C</v>
      </c>
      <c r="M316" s="1419" t="str">
        <f t="shared" si="113"/>
        <v>NO</v>
      </c>
      <c r="N316" s="1419" t="str">
        <f t="shared" si="121"/>
        <v>W/C</v>
      </c>
      <c r="O316" s="1420"/>
      <c r="P316" s="1421">
        <v>0</v>
      </c>
      <c r="Q316" s="1421">
        <v>0</v>
      </c>
      <c r="R316" s="1421">
        <v>0</v>
      </c>
      <c r="S316" s="1421">
        <v>0</v>
      </c>
      <c r="T316" s="1421">
        <v>0</v>
      </c>
      <c r="U316" s="1421">
        <v>0</v>
      </c>
      <c r="V316" s="1421">
        <v>0</v>
      </c>
      <c r="W316" s="1421">
        <v>0</v>
      </c>
      <c r="X316" s="1421">
        <v>0</v>
      </c>
      <c r="Y316" s="1421">
        <v>0</v>
      </c>
      <c r="Z316" s="1421">
        <v>0</v>
      </c>
      <c r="AA316" s="1421">
        <v>0</v>
      </c>
      <c r="AB316" s="1421">
        <v>0</v>
      </c>
      <c r="AC316" s="1421"/>
      <c r="AD316" s="1421"/>
      <c r="AE316" s="1421">
        <f t="shared" si="119"/>
        <v>0</v>
      </c>
      <c r="AF316" s="1422"/>
      <c r="AG316" s="1423"/>
      <c r="AH316" s="1424"/>
      <c r="AI316" s="1424"/>
      <c r="AJ316" s="1424"/>
      <c r="AK316" s="1425"/>
      <c r="AL316" s="1424">
        <f t="shared" si="130"/>
        <v>0</v>
      </c>
      <c r="AM316" s="1426">
        <f t="shared" si="134"/>
        <v>0</v>
      </c>
      <c r="AN316" s="1424"/>
      <c r="AO316" s="1427">
        <f t="shared" si="131"/>
        <v>0</v>
      </c>
      <c r="AP316" s="1369"/>
      <c r="AQ316" s="1428">
        <f t="shared" si="120"/>
        <v>0</v>
      </c>
      <c r="AR316" s="1424"/>
      <c r="AS316" s="1424"/>
      <c r="AT316" s="1424"/>
      <c r="AU316" s="1424"/>
      <c r="AV316" s="1429">
        <f t="shared" si="132"/>
        <v>0</v>
      </c>
      <c r="AW316" s="1424">
        <f t="shared" si="135"/>
        <v>0</v>
      </c>
      <c r="AX316" s="1424"/>
      <c r="AY316" s="1426">
        <f t="shared" si="133"/>
        <v>0</v>
      </c>
      <c r="AZ316" s="1372"/>
      <c r="BA316" s="1373">
        <f t="shared" si="123"/>
        <v>0</v>
      </c>
      <c r="BC316" s="1419" t="str">
        <f t="shared" si="128"/>
        <v/>
      </c>
      <c r="BD316" s="1419" t="str">
        <f t="shared" si="128"/>
        <v/>
      </c>
      <c r="BE316" s="1419" t="str">
        <f t="shared" si="128"/>
        <v/>
      </c>
      <c r="BF316" s="1419" t="str">
        <f t="shared" si="128"/>
        <v/>
      </c>
      <c r="BG316" s="1419" t="str">
        <f t="shared" si="122"/>
        <v>W/C</v>
      </c>
      <c r="BH316" s="1419" t="str">
        <f t="shared" si="122"/>
        <v>NO</v>
      </c>
      <c r="BI316" s="1419" t="str">
        <f t="shared" si="126"/>
        <v>W/C</v>
      </c>
      <c r="BK316" s="1419" t="b">
        <f t="shared" si="129"/>
        <v>1</v>
      </c>
      <c r="BL316" s="1419" t="b">
        <f t="shared" si="129"/>
        <v>1</v>
      </c>
      <c r="BM316" s="1419" t="b">
        <f t="shared" si="129"/>
        <v>1</v>
      </c>
      <c r="BN316" s="1419" t="b">
        <f t="shared" si="129"/>
        <v>1</v>
      </c>
      <c r="BO316" s="1419" t="b">
        <f t="shared" si="129"/>
        <v>1</v>
      </c>
      <c r="BP316" s="1419" t="b">
        <f t="shared" si="129"/>
        <v>1</v>
      </c>
      <c r="BQ316" s="1419" t="b">
        <f t="shared" si="129"/>
        <v>1</v>
      </c>
      <c r="BS316" s="1375"/>
    </row>
    <row r="317" spans="1:71" s="1374" customFormat="1" ht="12" customHeight="1">
      <c r="A317" s="1497">
        <v>16501043</v>
      </c>
      <c r="B317" s="1498" t="str">
        <f t="shared" si="125"/>
        <v>16501043</v>
      </c>
      <c r="C317" s="1416" t="s">
        <v>1330</v>
      </c>
      <c r="D317" s="1417" t="str">
        <f t="shared" si="117"/>
        <v>W/C</v>
      </c>
      <c r="E317" s="1417"/>
      <c r="F317" s="1418">
        <v>42903</v>
      </c>
      <c r="G317" s="1417"/>
      <c r="H317" s="1419" t="str">
        <f t="shared" si="127"/>
        <v/>
      </c>
      <c r="I317" s="1419" t="str">
        <f t="shared" si="127"/>
        <v/>
      </c>
      <c r="J317" s="1419" t="str">
        <f t="shared" si="127"/>
        <v/>
      </c>
      <c r="K317" s="1419" t="str">
        <f t="shared" si="127"/>
        <v/>
      </c>
      <c r="L317" s="1419" t="str">
        <f t="shared" si="113"/>
        <v>W/C</v>
      </c>
      <c r="M317" s="1419" t="str">
        <f t="shared" si="113"/>
        <v>NO</v>
      </c>
      <c r="N317" s="1419" t="str">
        <f t="shared" si="121"/>
        <v>W/C</v>
      </c>
      <c r="O317" s="1420"/>
      <c r="P317" s="1421">
        <v>0</v>
      </c>
      <c r="Q317" s="1421">
        <v>0</v>
      </c>
      <c r="R317" s="1421">
        <v>0</v>
      </c>
      <c r="S317" s="1421">
        <v>0</v>
      </c>
      <c r="T317" s="1421">
        <v>0</v>
      </c>
      <c r="U317" s="1421">
        <v>0</v>
      </c>
      <c r="V317" s="1421">
        <v>0</v>
      </c>
      <c r="W317" s="1421">
        <v>0</v>
      </c>
      <c r="X317" s="1421">
        <v>0</v>
      </c>
      <c r="Y317" s="1421">
        <v>0</v>
      </c>
      <c r="Z317" s="1421">
        <v>0</v>
      </c>
      <c r="AA317" s="1421">
        <v>0</v>
      </c>
      <c r="AB317" s="1421">
        <v>0</v>
      </c>
      <c r="AC317" s="1421"/>
      <c r="AD317" s="1421"/>
      <c r="AE317" s="1421">
        <f t="shared" si="119"/>
        <v>0</v>
      </c>
      <c r="AF317" s="1422"/>
      <c r="AG317" s="1423"/>
      <c r="AH317" s="1424"/>
      <c r="AI317" s="1424"/>
      <c r="AJ317" s="1424"/>
      <c r="AK317" s="1425"/>
      <c r="AL317" s="1424">
        <f t="shared" si="130"/>
        <v>0</v>
      </c>
      <c r="AM317" s="1426">
        <f t="shared" si="134"/>
        <v>0</v>
      </c>
      <c r="AN317" s="1424"/>
      <c r="AO317" s="1427">
        <f t="shared" si="131"/>
        <v>0</v>
      </c>
      <c r="AP317" s="1369"/>
      <c r="AQ317" s="1428">
        <f t="shared" si="120"/>
        <v>0</v>
      </c>
      <c r="AR317" s="1424"/>
      <c r="AS317" s="1424"/>
      <c r="AT317" s="1424"/>
      <c r="AU317" s="1424"/>
      <c r="AV317" s="1429">
        <f t="shared" si="132"/>
        <v>0</v>
      </c>
      <c r="AW317" s="1424">
        <f t="shared" si="135"/>
        <v>0</v>
      </c>
      <c r="AX317" s="1424"/>
      <c r="AY317" s="1426">
        <f t="shared" si="133"/>
        <v>0</v>
      </c>
      <c r="AZ317" s="1372"/>
      <c r="BA317" s="1373">
        <f t="shared" si="123"/>
        <v>0</v>
      </c>
      <c r="BC317" s="1419" t="str">
        <f t="shared" si="128"/>
        <v/>
      </c>
      <c r="BD317" s="1419" t="str">
        <f t="shared" si="128"/>
        <v/>
      </c>
      <c r="BE317" s="1419" t="str">
        <f t="shared" si="128"/>
        <v/>
      </c>
      <c r="BF317" s="1419" t="str">
        <f t="shared" si="128"/>
        <v/>
      </c>
      <c r="BG317" s="1419" t="str">
        <f t="shared" si="122"/>
        <v>W/C</v>
      </c>
      <c r="BH317" s="1419" t="str">
        <f t="shared" si="122"/>
        <v>NO</v>
      </c>
      <c r="BI317" s="1419" t="str">
        <f t="shared" si="126"/>
        <v>W/C</v>
      </c>
      <c r="BK317" s="1419" t="b">
        <f t="shared" si="129"/>
        <v>1</v>
      </c>
      <c r="BL317" s="1419" t="b">
        <f t="shared" si="129"/>
        <v>1</v>
      </c>
      <c r="BM317" s="1419" t="b">
        <f t="shared" si="129"/>
        <v>1</v>
      </c>
      <c r="BN317" s="1419" t="b">
        <f t="shared" si="129"/>
        <v>1</v>
      </c>
      <c r="BO317" s="1419" t="b">
        <f t="shared" si="129"/>
        <v>1</v>
      </c>
      <c r="BP317" s="1419" t="b">
        <f t="shared" si="129"/>
        <v>1</v>
      </c>
      <c r="BQ317" s="1419" t="b">
        <f t="shared" si="129"/>
        <v>1</v>
      </c>
      <c r="BS317" s="1518"/>
    </row>
    <row r="318" spans="1:71" s="1374" customFormat="1" ht="12" customHeight="1">
      <c r="A318" s="1412">
        <v>16501051</v>
      </c>
      <c r="B318" s="1413" t="str">
        <f t="shared" si="125"/>
        <v>16501051</v>
      </c>
      <c r="C318" s="1359" t="s">
        <v>1331</v>
      </c>
      <c r="D318" s="1360" t="str">
        <f t="shared" si="117"/>
        <v>W/C</v>
      </c>
      <c r="E318" s="1360"/>
      <c r="F318" s="1520"/>
      <c r="G318" s="1360"/>
      <c r="H318" s="1361" t="str">
        <f t="shared" si="127"/>
        <v/>
      </c>
      <c r="I318" s="1361" t="str">
        <f t="shared" si="127"/>
        <v/>
      </c>
      <c r="J318" s="1361" t="str">
        <f t="shared" si="127"/>
        <v/>
      </c>
      <c r="K318" s="1361" t="str">
        <f t="shared" si="127"/>
        <v/>
      </c>
      <c r="L318" s="1361" t="str">
        <f t="shared" si="113"/>
        <v>W/C</v>
      </c>
      <c r="M318" s="1361" t="str">
        <f t="shared" si="113"/>
        <v>NO</v>
      </c>
      <c r="N318" s="1361" t="str">
        <f t="shared" si="121"/>
        <v>W/C</v>
      </c>
      <c r="O318" s="1362"/>
      <c r="P318" s="1363">
        <v>0</v>
      </c>
      <c r="Q318" s="1363">
        <v>0</v>
      </c>
      <c r="R318" s="1363">
        <v>0</v>
      </c>
      <c r="S318" s="1363">
        <v>0</v>
      </c>
      <c r="T318" s="1363">
        <v>0</v>
      </c>
      <c r="U318" s="1363">
        <v>0</v>
      </c>
      <c r="V318" s="1363">
        <v>0</v>
      </c>
      <c r="W318" s="1363">
        <v>0</v>
      </c>
      <c r="X318" s="1363">
        <v>0</v>
      </c>
      <c r="Y318" s="1363">
        <v>0</v>
      </c>
      <c r="Z318" s="1363">
        <v>0</v>
      </c>
      <c r="AA318" s="1363">
        <v>0</v>
      </c>
      <c r="AB318" s="1363">
        <v>0</v>
      </c>
      <c r="AC318" s="1363"/>
      <c r="AD318" s="1363"/>
      <c r="AE318" s="1363">
        <f t="shared" si="119"/>
        <v>0</v>
      </c>
      <c r="AF318" s="1376"/>
      <c r="AG318" s="1377"/>
      <c r="AH318" s="1365"/>
      <c r="AI318" s="1365"/>
      <c r="AJ318" s="1365"/>
      <c r="AK318" s="1366"/>
      <c r="AL318" s="1365">
        <f t="shared" si="130"/>
        <v>0</v>
      </c>
      <c r="AM318" s="1367">
        <f t="shared" si="134"/>
        <v>0</v>
      </c>
      <c r="AN318" s="1365"/>
      <c r="AO318" s="1368">
        <f t="shared" si="131"/>
        <v>0</v>
      </c>
      <c r="AP318" s="1369"/>
      <c r="AQ318" s="1370">
        <f t="shared" si="120"/>
        <v>0</v>
      </c>
      <c r="AR318" s="1365"/>
      <c r="AS318" s="1365"/>
      <c r="AT318" s="1365"/>
      <c r="AU318" s="1365"/>
      <c r="AV318" s="1371">
        <f t="shared" si="132"/>
        <v>0</v>
      </c>
      <c r="AW318" s="1365">
        <f t="shared" si="135"/>
        <v>0</v>
      </c>
      <c r="AX318" s="1365"/>
      <c r="AY318" s="1367">
        <f t="shared" si="133"/>
        <v>0</v>
      </c>
      <c r="AZ318" s="1372"/>
      <c r="BA318" s="1373">
        <f t="shared" si="123"/>
        <v>0</v>
      </c>
      <c r="BC318" s="1361" t="str">
        <f t="shared" si="128"/>
        <v/>
      </c>
      <c r="BD318" s="1361" t="str">
        <f t="shared" si="128"/>
        <v/>
      </c>
      <c r="BE318" s="1361" t="str">
        <f t="shared" si="128"/>
        <v/>
      </c>
      <c r="BF318" s="1361" t="str">
        <f t="shared" si="128"/>
        <v/>
      </c>
      <c r="BG318" s="1361" t="str">
        <f t="shared" si="122"/>
        <v>W/C</v>
      </c>
      <c r="BH318" s="1361" t="str">
        <f t="shared" si="122"/>
        <v>NO</v>
      </c>
      <c r="BI318" s="1361" t="str">
        <f t="shared" si="126"/>
        <v>W/C</v>
      </c>
      <c r="BK318" s="1361" t="b">
        <f t="shared" si="129"/>
        <v>1</v>
      </c>
      <c r="BL318" s="1361" t="b">
        <f t="shared" si="129"/>
        <v>1</v>
      </c>
      <c r="BM318" s="1361" t="b">
        <f t="shared" si="129"/>
        <v>1</v>
      </c>
      <c r="BN318" s="1361" t="b">
        <f t="shared" si="129"/>
        <v>1</v>
      </c>
      <c r="BO318" s="1361" t="b">
        <f t="shared" si="129"/>
        <v>1</v>
      </c>
      <c r="BP318" s="1361" t="b">
        <f t="shared" si="129"/>
        <v>1</v>
      </c>
      <c r="BQ318" s="1361" t="b">
        <f t="shared" si="129"/>
        <v>1</v>
      </c>
      <c r="BS318" s="1518"/>
    </row>
    <row r="319" spans="1:71" s="1374" customFormat="1" ht="12" customHeight="1">
      <c r="A319" s="1497">
        <v>16501053</v>
      </c>
      <c r="B319" s="1498" t="str">
        <f t="shared" si="125"/>
        <v>16501053</v>
      </c>
      <c r="C319" s="1416" t="s">
        <v>1332</v>
      </c>
      <c r="D319" s="1417" t="str">
        <f t="shared" si="117"/>
        <v>W/C</v>
      </c>
      <c r="E319" s="1417"/>
      <c r="F319" s="1418">
        <v>42783</v>
      </c>
      <c r="G319" s="1417"/>
      <c r="H319" s="1419" t="str">
        <f t="shared" si="127"/>
        <v/>
      </c>
      <c r="I319" s="1419" t="str">
        <f t="shared" si="127"/>
        <v/>
      </c>
      <c r="J319" s="1419" t="str">
        <f t="shared" si="127"/>
        <v/>
      </c>
      <c r="K319" s="1419" t="str">
        <f t="shared" si="127"/>
        <v/>
      </c>
      <c r="L319" s="1419" t="str">
        <f t="shared" si="113"/>
        <v>W/C</v>
      </c>
      <c r="M319" s="1419" t="str">
        <f t="shared" si="113"/>
        <v>NO</v>
      </c>
      <c r="N319" s="1419" t="str">
        <f t="shared" si="121"/>
        <v>W/C</v>
      </c>
      <c r="O319" s="1420"/>
      <c r="P319" s="1421">
        <v>0</v>
      </c>
      <c r="Q319" s="1421">
        <v>0</v>
      </c>
      <c r="R319" s="1421">
        <v>0</v>
      </c>
      <c r="S319" s="1421">
        <v>0</v>
      </c>
      <c r="T319" s="1421">
        <v>0</v>
      </c>
      <c r="U319" s="1421">
        <v>0</v>
      </c>
      <c r="V319" s="1421">
        <v>0</v>
      </c>
      <c r="W319" s="1421">
        <v>0</v>
      </c>
      <c r="X319" s="1421">
        <v>0</v>
      </c>
      <c r="Y319" s="1421">
        <v>0</v>
      </c>
      <c r="Z319" s="1421">
        <v>0</v>
      </c>
      <c r="AA319" s="1421">
        <v>0</v>
      </c>
      <c r="AB319" s="1421">
        <v>0</v>
      </c>
      <c r="AC319" s="1421"/>
      <c r="AD319" s="1421"/>
      <c r="AE319" s="1421">
        <f t="shared" si="119"/>
        <v>0</v>
      </c>
      <c r="AF319" s="1422"/>
      <c r="AG319" s="1423"/>
      <c r="AH319" s="1424"/>
      <c r="AI319" s="1424"/>
      <c r="AJ319" s="1424"/>
      <c r="AK319" s="1425"/>
      <c r="AL319" s="1424">
        <f t="shared" si="130"/>
        <v>0</v>
      </c>
      <c r="AM319" s="1426">
        <f t="shared" si="134"/>
        <v>0</v>
      </c>
      <c r="AN319" s="1424"/>
      <c r="AO319" s="1427">
        <f t="shared" si="131"/>
        <v>0</v>
      </c>
      <c r="AP319" s="1369"/>
      <c r="AQ319" s="1428">
        <f t="shared" si="120"/>
        <v>0</v>
      </c>
      <c r="AR319" s="1424"/>
      <c r="AS319" s="1424"/>
      <c r="AT319" s="1424"/>
      <c r="AU319" s="1424"/>
      <c r="AV319" s="1429">
        <f t="shared" si="132"/>
        <v>0</v>
      </c>
      <c r="AW319" s="1424">
        <f t="shared" si="135"/>
        <v>0</v>
      </c>
      <c r="AX319" s="1424"/>
      <c r="AY319" s="1426">
        <f t="shared" si="133"/>
        <v>0</v>
      </c>
      <c r="AZ319" s="1372"/>
      <c r="BA319" s="1373">
        <f t="shared" si="123"/>
        <v>0</v>
      </c>
      <c r="BC319" s="1419" t="str">
        <f t="shared" si="128"/>
        <v/>
      </c>
      <c r="BD319" s="1419" t="str">
        <f t="shared" si="128"/>
        <v/>
      </c>
      <c r="BE319" s="1419" t="str">
        <f t="shared" si="128"/>
        <v/>
      </c>
      <c r="BF319" s="1419" t="str">
        <f t="shared" si="128"/>
        <v/>
      </c>
      <c r="BG319" s="1419" t="str">
        <f t="shared" si="122"/>
        <v>W/C</v>
      </c>
      <c r="BH319" s="1419" t="str">
        <f t="shared" si="122"/>
        <v>NO</v>
      </c>
      <c r="BI319" s="1419" t="str">
        <f t="shared" si="126"/>
        <v>W/C</v>
      </c>
      <c r="BK319" s="1419" t="b">
        <f t="shared" si="129"/>
        <v>1</v>
      </c>
      <c r="BL319" s="1419" t="b">
        <f t="shared" si="129"/>
        <v>1</v>
      </c>
      <c r="BM319" s="1419" t="b">
        <f t="shared" si="129"/>
        <v>1</v>
      </c>
      <c r="BN319" s="1419" t="b">
        <f t="shared" si="129"/>
        <v>1</v>
      </c>
      <c r="BO319" s="1419" t="b">
        <f t="shared" si="129"/>
        <v>1</v>
      </c>
      <c r="BP319" s="1419" t="b">
        <f t="shared" si="129"/>
        <v>1</v>
      </c>
      <c r="BQ319" s="1419" t="b">
        <f t="shared" si="129"/>
        <v>1</v>
      </c>
      <c r="BS319" s="1518"/>
    </row>
    <row r="320" spans="1:71" s="1374" customFormat="1" ht="12" customHeight="1">
      <c r="A320" s="1412">
        <v>16501083</v>
      </c>
      <c r="B320" s="1413" t="str">
        <f t="shared" si="125"/>
        <v>16501083</v>
      </c>
      <c r="C320" s="1359" t="s">
        <v>1333</v>
      </c>
      <c r="D320" s="1360" t="str">
        <f t="shared" si="117"/>
        <v>W/C</v>
      </c>
      <c r="E320" s="1360"/>
      <c r="F320" s="1359"/>
      <c r="G320" s="1360"/>
      <c r="H320" s="1361" t="str">
        <f t="shared" si="127"/>
        <v/>
      </c>
      <c r="I320" s="1361" t="str">
        <f t="shared" si="127"/>
        <v/>
      </c>
      <c r="J320" s="1361" t="str">
        <f t="shared" si="127"/>
        <v/>
      </c>
      <c r="K320" s="1361" t="str">
        <f t="shared" si="127"/>
        <v/>
      </c>
      <c r="L320" s="1361" t="str">
        <f t="shared" si="113"/>
        <v>W/C</v>
      </c>
      <c r="M320" s="1361" t="str">
        <f t="shared" si="113"/>
        <v>NO</v>
      </c>
      <c r="N320" s="1361" t="str">
        <f t="shared" si="121"/>
        <v>W/C</v>
      </c>
      <c r="O320" s="1362"/>
      <c r="P320" s="1363">
        <v>12480.94</v>
      </c>
      <c r="Q320" s="1363">
        <v>11230.94</v>
      </c>
      <c r="R320" s="1363">
        <v>10730.94</v>
      </c>
      <c r="S320" s="1363">
        <v>9730.94</v>
      </c>
      <c r="T320" s="1363">
        <v>9730.94</v>
      </c>
      <c r="U320" s="1363">
        <v>9730.94</v>
      </c>
      <c r="V320" s="1363">
        <v>8980.94</v>
      </c>
      <c r="W320" s="1363">
        <v>8230.94</v>
      </c>
      <c r="X320" s="1363">
        <v>7230.94</v>
      </c>
      <c r="Y320" s="1363">
        <v>7230.94</v>
      </c>
      <c r="Z320" s="1363">
        <v>6980.94</v>
      </c>
      <c r="AA320" s="1363">
        <v>6730.94</v>
      </c>
      <c r="AB320" s="1363">
        <v>6480.94</v>
      </c>
      <c r="AC320" s="1363"/>
      <c r="AD320" s="1363"/>
      <c r="AE320" s="1363">
        <f t="shared" si="119"/>
        <v>8835.1066666666684</v>
      </c>
      <c r="AF320" s="1376"/>
      <c r="AG320" s="1377"/>
      <c r="AH320" s="1365"/>
      <c r="AI320" s="1365"/>
      <c r="AJ320" s="1365"/>
      <c r="AK320" s="1366"/>
      <c r="AL320" s="1365">
        <f t="shared" si="130"/>
        <v>0</v>
      </c>
      <c r="AM320" s="1367">
        <f t="shared" si="134"/>
        <v>8835.1066666666684</v>
      </c>
      <c r="AN320" s="1365"/>
      <c r="AO320" s="1368">
        <f t="shared" si="131"/>
        <v>8835.1066666666684</v>
      </c>
      <c r="AP320" s="1369"/>
      <c r="AQ320" s="1370">
        <f t="shared" si="120"/>
        <v>6480.94</v>
      </c>
      <c r="AR320" s="1365"/>
      <c r="AS320" s="1365"/>
      <c r="AT320" s="1365"/>
      <c r="AU320" s="1365"/>
      <c r="AV320" s="1371">
        <f t="shared" si="132"/>
        <v>0</v>
      </c>
      <c r="AW320" s="1365">
        <f t="shared" si="135"/>
        <v>6480.94</v>
      </c>
      <c r="AX320" s="1365"/>
      <c r="AY320" s="1367">
        <f t="shared" si="133"/>
        <v>6480.94</v>
      </c>
      <c r="AZ320" s="1372"/>
      <c r="BA320" s="1373">
        <f t="shared" si="123"/>
        <v>0</v>
      </c>
      <c r="BC320" s="1361" t="str">
        <f t="shared" si="128"/>
        <v/>
      </c>
      <c r="BD320" s="1361" t="str">
        <f t="shared" si="128"/>
        <v/>
      </c>
      <c r="BE320" s="1361" t="str">
        <f t="shared" si="128"/>
        <v/>
      </c>
      <c r="BF320" s="1361" t="str">
        <f t="shared" si="128"/>
        <v/>
      </c>
      <c r="BG320" s="1361" t="str">
        <f t="shared" si="122"/>
        <v>W/C</v>
      </c>
      <c r="BH320" s="1361" t="str">
        <f t="shared" si="122"/>
        <v>NO</v>
      </c>
      <c r="BI320" s="1361" t="str">
        <f t="shared" si="126"/>
        <v>W/C</v>
      </c>
      <c r="BK320" s="1361" t="b">
        <f t="shared" si="129"/>
        <v>1</v>
      </c>
      <c r="BL320" s="1361" t="b">
        <f t="shared" si="129"/>
        <v>1</v>
      </c>
      <c r="BM320" s="1361" t="b">
        <f t="shared" si="129"/>
        <v>1</v>
      </c>
      <c r="BN320" s="1361" t="b">
        <f t="shared" si="129"/>
        <v>1</v>
      </c>
      <c r="BO320" s="1361" t="b">
        <f t="shared" si="129"/>
        <v>1</v>
      </c>
      <c r="BP320" s="1361" t="b">
        <f t="shared" si="129"/>
        <v>1</v>
      </c>
      <c r="BQ320" s="1361" t="b">
        <f t="shared" si="129"/>
        <v>1</v>
      </c>
      <c r="BS320" s="1375"/>
    </row>
    <row r="321" spans="1:71" s="1374" customFormat="1" ht="12" customHeight="1">
      <c r="A321" s="1503">
        <v>16501101</v>
      </c>
      <c r="B321" s="1504" t="str">
        <f t="shared" si="125"/>
        <v>16501101</v>
      </c>
      <c r="C321" s="1359" t="s">
        <v>1334</v>
      </c>
      <c r="D321" s="1360" t="str">
        <f t="shared" si="117"/>
        <v>W/C</v>
      </c>
      <c r="E321" s="1360"/>
      <c r="F321" s="1359"/>
      <c r="G321" s="1360"/>
      <c r="H321" s="1361" t="str">
        <f t="shared" si="127"/>
        <v/>
      </c>
      <c r="I321" s="1361" t="str">
        <f t="shared" si="127"/>
        <v/>
      </c>
      <c r="J321" s="1361" t="str">
        <f t="shared" si="127"/>
        <v/>
      </c>
      <c r="K321" s="1361" t="str">
        <f t="shared" si="127"/>
        <v/>
      </c>
      <c r="L321" s="1361" t="str">
        <f t="shared" si="113"/>
        <v>W/C</v>
      </c>
      <c r="M321" s="1361" t="str">
        <f t="shared" si="113"/>
        <v>NO</v>
      </c>
      <c r="N321" s="1361" t="str">
        <f t="shared" si="121"/>
        <v>W/C</v>
      </c>
      <c r="O321" s="1411"/>
      <c r="P321" s="1363">
        <v>0</v>
      </c>
      <c r="Q321" s="1363">
        <v>0</v>
      </c>
      <c r="R321" s="1363">
        <v>0</v>
      </c>
      <c r="S321" s="1363">
        <v>0</v>
      </c>
      <c r="T321" s="1363">
        <v>0</v>
      </c>
      <c r="U321" s="1363">
        <v>0</v>
      </c>
      <c r="V321" s="1363">
        <v>0</v>
      </c>
      <c r="W321" s="1363">
        <v>0</v>
      </c>
      <c r="X321" s="1363">
        <v>0</v>
      </c>
      <c r="Y321" s="1363">
        <v>0</v>
      </c>
      <c r="Z321" s="1363">
        <v>0</v>
      </c>
      <c r="AA321" s="1363">
        <v>0</v>
      </c>
      <c r="AB321" s="1363">
        <v>0</v>
      </c>
      <c r="AC321" s="1363"/>
      <c r="AD321" s="1363"/>
      <c r="AE321" s="1363">
        <f t="shared" si="119"/>
        <v>0</v>
      </c>
      <c r="AF321" s="1376"/>
      <c r="AG321" s="1377"/>
      <c r="AH321" s="1365"/>
      <c r="AI321" s="1365"/>
      <c r="AJ321" s="1365"/>
      <c r="AK321" s="1366"/>
      <c r="AL321" s="1365">
        <f t="shared" si="130"/>
        <v>0</v>
      </c>
      <c r="AM321" s="1367">
        <f t="shared" si="134"/>
        <v>0</v>
      </c>
      <c r="AN321" s="1365"/>
      <c r="AO321" s="1368">
        <f t="shared" si="131"/>
        <v>0</v>
      </c>
      <c r="AP321" s="1369"/>
      <c r="AQ321" s="1370">
        <f t="shared" si="120"/>
        <v>0</v>
      </c>
      <c r="AR321" s="1365"/>
      <c r="AS321" s="1365"/>
      <c r="AT321" s="1365"/>
      <c r="AU321" s="1365"/>
      <c r="AV321" s="1371">
        <f t="shared" si="132"/>
        <v>0</v>
      </c>
      <c r="AW321" s="1365">
        <f t="shared" si="135"/>
        <v>0</v>
      </c>
      <c r="AX321" s="1365"/>
      <c r="AY321" s="1367">
        <f t="shared" si="133"/>
        <v>0</v>
      </c>
      <c r="AZ321" s="1372"/>
      <c r="BA321" s="1373">
        <f t="shared" si="123"/>
        <v>0</v>
      </c>
      <c r="BC321" s="1361" t="str">
        <f t="shared" si="128"/>
        <v/>
      </c>
      <c r="BD321" s="1361" t="str">
        <f t="shared" si="128"/>
        <v/>
      </c>
      <c r="BE321" s="1361" t="str">
        <f t="shared" si="128"/>
        <v/>
      </c>
      <c r="BF321" s="1361" t="str">
        <f t="shared" si="128"/>
        <v/>
      </c>
      <c r="BG321" s="1361" t="str">
        <f t="shared" si="122"/>
        <v>W/C</v>
      </c>
      <c r="BH321" s="1361" t="str">
        <f t="shared" si="122"/>
        <v>NO</v>
      </c>
      <c r="BI321" s="1361" t="str">
        <f t="shared" si="126"/>
        <v>W/C</v>
      </c>
      <c r="BK321" s="1361" t="b">
        <f t="shared" si="129"/>
        <v>1</v>
      </c>
      <c r="BL321" s="1361" t="b">
        <f t="shared" si="129"/>
        <v>1</v>
      </c>
      <c r="BM321" s="1361" t="b">
        <f t="shared" si="129"/>
        <v>1</v>
      </c>
      <c r="BN321" s="1361" t="b">
        <f t="shared" si="129"/>
        <v>1</v>
      </c>
      <c r="BO321" s="1361" t="b">
        <f t="shared" si="129"/>
        <v>1</v>
      </c>
      <c r="BP321" s="1361" t="b">
        <f t="shared" si="129"/>
        <v>1</v>
      </c>
      <c r="BQ321" s="1361" t="b">
        <f t="shared" si="129"/>
        <v>1</v>
      </c>
      <c r="BS321" s="1375"/>
    </row>
    <row r="322" spans="1:71" s="1374" customFormat="1" ht="12" customHeight="1">
      <c r="A322" s="1412">
        <v>16501103</v>
      </c>
      <c r="B322" s="1413" t="str">
        <f t="shared" si="125"/>
        <v>16501103</v>
      </c>
      <c r="C322" s="1359" t="s">
        <v>1335</v>
      </c>
      <c r="D322" s="1360" t="str">
        <f t="shared" si="117"/>
        <v>W/C</v>
      </c>
      <c r="E322" s="1360"/>
      <c r="F322" s="1359"/>
      <c r="G322" s="1360"/>
      <c r="H322" s="1361" t="str">
        <f t="shared" si="127"/>
        <v/>
      </c>
      <c r="I322" s="1361" t="str">
        <f t="shared" si="127"/>
        <v/>
      </c>
      <c r="J322" s="1361" t="str">
        <f t="shared" si="127"/>
        <v/>
      </c>
      <c r="K322" s="1361" t="str">
        <f t="shared" si="127"/>
        <v/>
      </c>
      <c r="L322" s="1361" t="str">
        <f t="shared" si="113"/>
        <v>W/C</v>
      </c>
      <c r="M322" s="1361" t="str">
        <f t="shared" si="113"/>
        <v>NO</v>
      </c>
      <c r="N322" s="1361" t="str">
        <f t="shared" si="121"/>
        <v>W/C</v>
      </c>
      <c r="O322" s="1411"/>
      <c r="P322" s="1363">
        <v>0</v>
      </c>
      <c r="Q322" s="1363">
        <v>0</v>
      </c>
      <c r="R322" s="1363">
        <v>0</v>
      </c>
      <c r="S322" s="1363">
        <v>0</v>
      </c>
      <c r="T322" s="1363">
        <v>0</v>
      </c>
      <c r="U322" s="1363">
        <v>0</v>
      </c>
      <c r="V322" s="1363">
        <v>0</v>
      </c>
      <c r="W322" s="1363">
        <v>0</v>
      </c>
      <c r="X322" s="1363">
        <v>0</v>
      </c>
      <c r="Y322" s="1363">
        <v>0</v>
      </c>
      <c r="Z322" s="1363">
        <v>0</v>
      </c>
      <c r="AA322" s="1363">
        <v>0</v>
      </c>
      <c r="AB322" s="1363">
        <v>0</v>
      </c>
      <c r="AC322" s="1363"/>
      <c r="AD322" s="1363"/>
      <c r="AE322" s="1363">
        <f t="shared" si="119"/>
        <v>0</v>
      </c>
      <c r="AF322" s="1376"/>
      <c r="AG322" s="1377"/>
      <c r="AH322" s="1365"/>
      <c r="AI322" s="1365"/>
      <c r="AJ322" s="1365"/>
      <c r="AK322" s="1366"/>
      <c r="AL322" s="1365">
        <f t="shared" si="130"/>
        <v>0</v>
      </c>
      <c r="AM322" s="1367">
        <f t="shared" si="134"/>
        <v>0</v>
      </c>
      <c r="AN322" s="1365"/>
      <c r="AO322" s="1368">
        <f t="shared" si="131"/>
        <v>0</v>
      </c>
      <c r="AP322" s="1369"/>
      <c r="AQ322" s="1370">
        <f t="shared" si="120"/>
        <v>0</v>
      </c>
      <c r="AR322" s="1365"/>
      <c r="AS322" s="1365"/>
      <c r="AT322" s="1365"/>
      <c r="AU322" s="1365"/>
      <c r="AV322" s="1371">
        <f t="shared" si="132"/>
        <v>0</v>
      </c>
      <c r="AW322" s="1365">
        <f t="shared" si="135"/>
        <v>0</v>
      </c>
      <c r="AX322" s="1365"/>
      <c r="AY322" s="1367">
        <f t="shared" si="133"/>
        <v>0</v>
      </c>
      <c r="AZ322" s="1372"/>
      <c r="BA322" s="1373">
        <f t="shared" si="123"/>
        <v>0</v>
      </c>
      <c r="BC322" s="1361" t="str">
        <f t="shared" si="128"/>
        <v/>
      </c>
      <c r="BD322" s="1361" t="str">
        <f t="shared" si="128"/>
        <v/>
      </c>
      <c r="BE322" s="1361" t="str">
        <f t="shared" si="128"/>
        <v/>
      </c>
      <c r="BF322" s="1361" t="str">
        <f t="shared" si="128"/>
        <v/>
      </c>
      <c r="BG322" s="1361" t="str">
        <f t="shared" si="122"/>
        <v>W/C</v>
      </c>
      <c r="BH322" s="1361" t="str">
        <f t="shared" si="122"/>
        <v>NO</v>
      </c>
      <c r="BI322" s="1361" t="str">
        <f t="shared" si="126"/>
        <v>W/C</v>
      </c>
      <c r="BK322" s="1361" t="b">
        <f t="shared" si="129"/>
        <v>1</v>
      </c>
      <c r="BL322" s="1361" t="b">
        <f t="shared" si="129"/>
        <v>1</v>
      </c>
      <c r="BM322" s="1361" t="b">
        <f t="shared" si="129"/>
        <v>1</v>
      </c>
      <c r="BN322" s="1361" t="b">
        <f t="shared" si="129"/>
        <v>1</v>
      </c>
      <c r="BO322" s="1361" t="b">
        <f t="shared" si="129"/>
        <v>1</v>
      </c>
      <c r="BP322" s="1361" t="b">
        <f t="shared" si="129"/>
        <v>1</v>
      </c>
      <c r="BQ322" s="1361" t="b">
        <f t="shared" si="129"/>
        <v>1</v>
      </c>
      <c r="BS322" s="1375"/>
    </row>
    <row r="323" spans="1:71" s="1374" customFormat="1" ht="12" customHeight="1">
      <c r="A323" s="1503">
        <v>16501113</v>
      </c>
      <c r="B323" s="1504" t="str">
        <f t="shared" si="125"/>
        <v>16501113</v>
      </c>
      <c r="C323" s="1359" t="s">
        <v>1336</v>
      </c>
      <c r="D323" s="1360" t="str">
        <f t="shared" si="117"/>
        <v>W/C</v>
      </c>
      <c r="E323" s="1360"/>
      <c r="F323" s="1359"/>
      <c r="G323" s="1360"/>
      <c r="H323" s="1361" t="str">
        <f t="shared" si="127"/>
        <v/>
      </c>
      <c r="I323" s="1361" t="str">
        <f t="shared" si="127"/>
        <v/>
      </c>
      <c r="J323" s="1361" t="str">
        <f t="shared" si="127"/>
        <v/>
      </c>
      <c r="K323" s="1361" t="str">
        <f t="shared" si="127"/>
        <v/>
      </c>
      <c r="L323" s="1361" t="str">
        <f t="shared" si="113"/>
        <v>W/C</v>
      </c>
      <c r="M323" s="1361" t="str">
        <f t="shared" si="113"/>
        <v>NO</v>
      </c>
      <c r="N323" s="1361" t="str">
        <f t="shared" si="121"/>
        <v>W/C</v>
      </c>
      <c r="O323" s="1411"/>
      <c r="P323" s="1363">
        <v>0</v>
      </c>
      <c r="Q323" s="1363">
        <v>0</v>
      </c>
      <c r="R323" s="1363">
        <v>0</v>
      </c>
      <c r="S323" s="1363">
        <v>0</v>
      </c>
      <c r="T323" s="1363">
        <v>0</v>
      </c>
      <c r="U323" s="1363">
        <v>0</v>
      </c>
      <c r="V323" s="1363">
        <v>0</v>
      </c>
      <c r="W323" s="1363">
        <v>0</v>
      </c>
      <c r="X323" s="1363">
        <v>0</v>
      </c>
      <c r="Y323" s="1363">
        <v>0</v>
      </c>
      <c r="Z323" s="1363">
        <v>0</v>
      </c>
      <c r="AA323" s="1363">
        <v>0</v>
      </c>
      <c r="AB323" s="1363">
        <v>0</v>
      </c>
      <c r="AC323" s="1363"/>
      <c r="AD323" s="1363"/>
      <c r="AE323" s="1363">
        <f t="shared" si="119"/>
        <v>0</v>
      </c>
      <c r="AF323" s="1376"/>
      <c r="AG323" s="1377"/>
      <c r="AH323" s="1365"/>
      <c r="AI323" s="1365"/>
      <c r="AJ323" s="1365"/>
      <c r="AK323" s="1366"/>
      <c r="AL323" s="1365">
        <f t="shared" si="130"/>
        <v>0</v>
      </c>
      <c r="AM323" s="1367">
        <f t="shared" si="134"/>
        <v>0</v>
      </c>
      <c r="AN323" s="1365"/>
      <c r="AO323" s="1368">
        <f t="shared" si="131"/>
        <v>0</v>
      </c>
      <c r="AP323" s="1369"/>
      <c r="AQ323" s="1370">
        <f t="shared" si="120"/>
        <v>0</v>
      </c>
      <c r="AR323" s="1365"/>
      <c r="AS323" s="1365"/>
      <c r="AT323" s="1365"/>
      <c r="AU323" s="1365"/>
      <c r="AV323" s="1371">
        <f t="shared" si="132"/>
        <v>0</v>
      </c>
      <c r="AW323" s="1365">
        <f t="shared" si="135"/>
        <v>0</v>
      </c>
      <c r="AX323" s="1365"/>
      <c r="AY323" s="1367">
        <f t="shared" si="133"/>
        <v>0</v>
      </c>
      <c r="AZ323" s="1372"/>
      <c r="BA323" s="1373">
        <f t="shared" si="123"/>
        <v>0</v>
      </c>
      <c r="BC323" s="1361" t="str">
        <f t="shared" si="128"/>
        <v/>
      </c>
      <c r="BD323" s="1361" t="str">
        <f t="shared" si="128"/>
        <v/>
      </c>
      <c r="BE323" s="1361" t="str">
        <f t="shared" si="128"/>
        <v/>
      </c>
      <c r="BF323" s="1361" t="str">
        <f t="shared" si="128"/>
        <v/>
      </c>
      <c r="BG323" s="1361" t="str">
        <f t="shared" si="122"/>
        <v>W/C</v>
      </c>
      <c r="BH323" s="1361" t="str">
        <f t="shared" si="122"/>
        <v>NO</v>
      </c>
      <c r="BI323" s="1361" t="str">
        <f t="shared" si="126"/>
        <v>W/C</v>
      </c>
      <c r="BK323" s="1361" t="b">
        <f t="shared" si="129"/>
        <v>1</v>
      </c>
      <c r="BL323" s="1361" t="b">
        <f t="shared" si="129"/>
        <v>1</v>
      </c>
      <c r="BM323" s="1361" t="b">
        <f t="shared" si="129"/>
        <v>1</v>
      </c>
      <c r="BN323" s="1361" t="b">
        <f t="shared" si="129"/>
        <v>1</v>
      </c>
      <c r="BO323" s="1361" t="b">
        <f t="shared" si="129"/>
        <v>1</v>
      </c>
      <c r="BP323" s="1361" t="b">
        <f t="shared" si="129"/>
        <v>1</v>
      </c>
      <c r="BQ323" s="1361" t="b">
        <f t="shared" si="129"/>
        <v>1</v>
      </c>
      <c r="BS323" s="1375"/>
    </row>
    <row r="324" spans="1:71" s="1374" customFormat="1" ht="12" customHeight="1">
      <c r="A324" s="1481">
        <v>16501133</v>
      </c>
      <c r="B324" s="1481" t="str">
        <f t="shared" si="125"/>
        <v>16501133</v>
      </c>
      <c r="C324" s="1482" t="s">
        <v>1337</v>
      </c>
      <c r="D324" s="1417" t="str">
        <f t="shared" si="117"/>
        <v>W/C</v>
      </c>
      <c r="E324" s="1417"/>
      <c r="F324" s="1483">
        <v>43101</v>
      </c>
      <c r="G324" s="1417"/>
      <c r="H324" s="1419" t="str">
        <f t="shared" si="127"/>
        <v/>
      </c>
      <c r="I324" s="1419" t="str">
        <f t="shared" si="127"/>
        <v/>
      </c>
      <c r="J324" s="1419" t="str">
        <f t="shared" si="127"/>
        <v/>
      </c>
      <c r="K324" s="1419" t="str">
        <f t="shared" si="127"/>
        <v/>
      </c>
      <c r="L324" s="1419" t="str">
        <f t="shared" si="113"/>
        <v>W/C</v>
      </c>
      <c r="M324" s="1419" t="str">
        <f t="shared" si="113"/>
        <v>NO</v>
      </c>
      <c r="N324" s="1419" t="str">
        <f t="shared" si="121"/>
        <v>W/C</v>
      </c>
      <c r="O324" s="1420"/>
      <c r="P324" s="1421">
        <v>0</v>
      </c>
      <c r="Q324" s="1421">
        <v>0</v>
      </c>
      <c r="R324" s="1421">
        <v>0</v>
      </c>
      <c r="S324" s="1421">
        <v>0</v>
      </c>
      <c r="T324" s="1421">
        <v>0</v>
      </c>
      <c r="U324" s="1421">
        <v>0</v>
      </c>
      <c r="V324" s="1421">
        <v>0</v>
      </c>
      <c r="W324" s="1421">
        <v>0</v>
      </c>
      <c r="X324" s="1421">
        <v>0</v>
      </c>
      <c r="Y324" s="1421">
        <v>0</v>
      </c>
      <c r="Z324" s="1421">
        <v>0</v>
      </c>
      <c r="AA324" s="1421">
        <v>0</v>
      </c>
      <c r="AB324" s="1421">
        <v>0</v>
      </c>
      <c r="AC324" s="1421"/>
      <c r="AD324" s="1421"/>
      <c r="AE324" s="1421">
        <f t="shared" si="119"/>
        <v>0</v>
      </c>
      <c r="AF324" s="1422"/>
      <c r="AG324" s="1423"/>
      <c r="AH324" s="1424"/>
      <c r="AI324" s="1424"/>
      <c r="AJ324" s="1424"/>
      <c r="AK324" s="1425"/>
      <c r="AL324" s="1424">
        <f t="shared" si="130"/>
        <v>0</v>
      </c>
      <c r="AM324" s="1426">
        <f t="shared" si="134"/>
        <v>0</v>
      </c>
      <c r="AN324" s="1424"/>
      <c r="AO324" s="1427">
        <f t="shared" si="131"/>
        <v>0</v>
      </c>
      <c r="AP324" s="1369"/>
      <c r="AQ324" s="1428">
        <f t="shared" si="120"/>
        <v>0</v>
      </c>
      <c r="AR324" s="1424"/>
      <c r="AS324" s="1424"/>
      <c r="AT324" s="1424"/>
      <c r="AU324" s="1424"/>
      <c r="AV324" s="1429">
        <f t="shared" si="132"/>
        <v>0</v>
      </c>
      <c r="AW324" s="1424">
        <f t="shared" si="135"/>
        <v>0</v>
      </c>
      <c r="AX324" s="1424"/>
      <c r="AY324" s="1426">
        <f t="shared" si="133"/>
        <v>0</v>
      </c>
      <c r="AZ324" s="1372"/>
      <c r="BA324" s="1373">
        <f t="shared" si="123"/>
        <v>0</v>
      </c>
      <c r="BC324" s="1419" t="str">
        <f t="shared" si="128"/>
        <v/>
      </c>
      <c r="BD324" s="1419" t="str">
        <f t="shared" si="128"/>
        <v/>
      </c>
      <c r="BE324" s="1419" t="str">
        <f t="shared" si="128"/>
        <v/>
      </c>
      <c r="BF324" s="1419" t="str">
        <f t="shared" si="128"/>
        <v/>
      </c>
      <c r="BG324" s="1419" t="str">
        <f t="shared" si="122"/>
        <v>W/C</v>
      </c>
      <c r="BH324" s="1419" t="str">
        <f t="shared" si="122"/>
        <v>NO</v>
      </c>
      <c r="BI324" s="1419" t="str">
        <f t="shared" si="126"/>
        <v>W/C</v>
      </c>
      <c r="BK324" s="1419" t="b">
        <f t="shared" si="129"/>
        <v>1</v>
      </c>
      <c r="BL324" s="1419" t="b">
        <f t="shared" si="129"/>
        <v>1</v>
      </c>
      <c r="BM324" s="1419" t="b">
        <f t="shared" si="129"/>
        <v>1</v>
      </c>
      <c r="BN324" s="1419" t="b">
        <f t="shared" si="129"/>
        <v>1</v>
      </c>
      <c r="BO324" s="1419" t="b">
        <f t="shared" si="129"/>
        <v>1</v>
      </c>
      <c r="BP324" s="1419" t="b">
        <f t="shared" si="129"/>
        <v>1</v>
      </c>
      <c r="BQ324" s="1419" t="b">
        <f t="shared" si="129"/>
        <v>1</v>
      </c>
      <c r="BS324" s="1375"/>
    </row>
    <row r="325" spans="1:71" s="1374" customFormat="1" ht="12" customHeight="1">
      <c r="A325" s="1481">
        <v>16501143</v>
      </c>
      <c r="B325" s="1481" t="str">
        <f t="shared" si="125"/>
        <v>16501143</v>
      </c>
      <c r="C325" s="1482" t="s">
        <v>1338</v>
      </c>
      <c r="D325" s="1417" t="str">
        <f t="shared" si="117"/>
        <v>W/C</v>
      </c>
      <c r="E325" s="1417"/>
      <c r="F325" s="1483">
        <v>43101</v>
      </c>
      <c r="G325" s="1417"/>
      <c r="H325" s="1419" t="str">
        <f t="shared" si="127"/>
        <v/>
      </c>
      <c r="I325" s="1419" t="str">
        <f t="shared" si="127"/>
        <v/>
      </c>
      <c r="J325" s="1419" t="str">
        <f t="shared" si="127"/>
        <v/>
      </c>
      <c r="K325" s="1419" t="str">
        <f t="shared" si="127"/>
        <v/>
      </c>
      <c r="L325" s="1419" t="str">
        <f t="shared" si="113"/>
        <v>W/C</v>
      </c>
      <c r="M325" s="1419" t="str">
        <f t="shared" si="113"/>
        <v>NO</v>
      </c>
      <c r="N325" s="1419" t="str">
        <f t="shared" si="121"/>
        <v>W/C</v>
      </c>
      <c r="O325" s="1420"/>
      <c r="P325" s="1421">
        <v>0</v>
      </c>
      <c r="Q325" s="1421">
        <v>0</v>
      </c>
      <c r="R325" s="1421">
        <v>0</v>
      </c>
      <c r="S325" s="1421">
        <v>0</v>
      </c>
      <c r="T325" s="1421">
        <v>0</v>
      </c>
      <c r="U325" s="1421">
        <v>0</v>
      </c>
      <c r="V325" s="1421">
        <v>0</v>
      </c>
      <c r="W325" s="1421">
        <v>0</v>
      </c>
      <c r="X325" s="1421">
        <v>0</v>
      </c>
      <c r="Y325" s="1421">
        <v>0</v>
      </c>
      <c r="Z325" s="1421">
        <v>0</v>
      </c>
      <c r="AA325" s="1421">
        <v>0</v>
      </c>
      <c r="AB325" s="1421">
        <v>0</v>
      </c>
      <c r="AC325" s="1421"/>
      <c r="AD325" s="1421"/>
      <c r="AE325" s="1421">
        <f t="shared" si="119"/>
        <v>0</v>
      </c>
      <c r="AF325" s="1422"/>
      <c r="AG325" s="1423"/>
      <c r="AH325" s="1424"/>
      <c r="AI325" s="1424"/>
      <c r="AJ325" s="1424"/>
      <c r="AK325" s="1425"/>
      <c r="AL325" s="1424">
        <f t="shared" si="130"/>
        <v>0</v>
      </c>
      <c r="AM325" s="1426">
        <f t="shared" si="134"/>
        <v>0</v>
      </c>
      <c r="AN325" s="1424"/>
      <c r="AO325" s="1427">
        <f t="shared" si="131"/>
        <v>0</v>
      </c>
      <c r="AP325" s="1369"/>
      <c r="AQ325" s="1428">
        <f t="shared" si="120"/>
        <v>0</v>
      </c>
      <c r="AR325" s="1424"/>
      <c r="AS325" s="1424"/>
      <c r="AT325" s="1424"/>
      <c r="AU325" s="1424"/>
      <c r="AV325" s="1429">
        <f t="shared" si="132"/>
        <v>0</v>
      </c>
      <c r="AW325" s="1424">
        <f t="shared" si="135"/>
        <v>0</v>
      </c>
      <c r="AX325" s="1424"/>
      <c r="AY325" s="1426">
        <f t="shared" si="133"/>
        <v>0</v>
      </c>
      <c r="AZ325" s="1372"/>
      <c r="BA325" s="1373">
        <f t="shared" si="123"/>
        <v>0</v>
      </c>
      <c r="BC325" s="1419" t="str">
        <f t="shared" si="128"/>
        <v/>
      </c>
      <c r="BD325" s="1419" t="str">
        <f t="shared" si="128"/>
        <v/>
      </c>
      <c r="BE325" s="1419" t="str">
        <f t="shared" si="128"/>
        <v/>
      </c>
      <c r="BF325" s="1419" t="str">
        <f t="shared" si="128"/>
        <v/>
      </c>
      <c r="BG325" s="1419" t="str">
        <f t="shared" si="122"/>
        <v>W/C</v>
      </c>
      <c r="BH325" s="1419" t="str">
        <f t="shared" si="122"/>
        <v>NO</v>
      </c>
      <c r="BI325" s="1419" t="str">
        <f t="shared" si="126"/>
        <v>W/C</v>
      </c>
      <c r="BK325" s="1419" t="b">
        <f t="shared" si="129"/>
        <v>1</v>
      </c>
      <c r="BL325" s="1419" t="b">
        <f t="shared" si="129"/>
        <v>1</v>
      </c>
      <c r="BM325" s="1419" t="b">
        <f t="shared" si="129"/>
        <v>1</v>
      </c>
      <c r="BN325" s="1419" t="b">
        <f t="shared" si="129"/>
        <v>1</v>
      </c>
      <c r="BO325" s="1419" t="b">
        <f t="shared" si="129"/>
        <v>1</v>
      </c>
      <c r="BP325" s="1419" t="b">
        <f t="shared" si="129"/>
        <v>1</v>
      </c>
      <c r="BQ325" s="1419" t="b">
        <f t="shared" si="129"/>
        <v>1</v>
      </c>
      <c r="BS325" s="1496"/>
    </row>
    <row r="326" spans="1:71" s="1374" customFormat="1" ht="12" customHeight="1">
      <c r="A326" s="1481">
        <v>16501153</v>
      </c>
      <c r="B326" s="1481" t="str">
        <f t="shared" si="125"/>
        <v>16501153</v>
      </c>
      <c r="C326" s="1482" t="s">
        <v>1339</v>
      </c>
      <c r="D326" s="1417" t="str">
        <f t="shared" si="117"/>
        <v>W/C</v>
      </c>
      <c r="E326" s="1417"/>
      <c r="F326" s="1483">
        <v>43101</v>
      </c>
      <c r="G326" s="1417"/>
      <c r="H326" s="1419" t="str">
        <f t="shared" si="127"/>
        <v/>
      </c>
      <c r="I326" s="1419" t="str">
        <f t="shared" si="127"/>
        <v/>
      </c>
      <c r="J326" s="1419" t="str">
        <f t="shared" si="127"/>
        <v/>
      </c>
      <c r="K326" s="1419" t="str">
        <f t="shared" si="127"/>
        <v/>
      </c>
      <c r="L326" s="1419" t="str">
        <f t="shared" si="113"/>
        <v>W/C</v>
      </c>
      <c r="M326" s="1419" t="str">
        <f t="shared" si="113"/>
        <v>NO</v>
      </c>
      <c r="N326" s="1419" t="str">
        <f t="shared" si="121"/>
        <v>W/C</v>
      </c>
      <c r="O326" s="1420"/>
      <c r="P326" s="1421">
        <v>0</v>
      </c>
      <c r="Q326" s="1421">
        <v>0</v>
      </c>
      <c r="R326" s="1421">
        <v>0</v>
      </c>
      <c r="S326" s="1421">
        <v>0</v>
      </c>
      <c r="T326" s="1421">
        <v>0</v>
      </c>
      <c r="U326" s="1421">
        <v>0</v>
      </c>
      <c r="V326" s="1421">
        <v>0</v>
      </c>
      <c r="W326" s="1421">
        <v>0</v>
      </c>
      <c r="X326" s="1421">
        <v>0</v>
      </c>
      <c r="Y326" s="1421">
        <v>0</v>
      </c>
      <c r="Z326" s="1421">
        <v>0</v>
      </c>
      <c r="AA326" s="1421">
        <v>0</v>
      </c>
      <c r="AB326" s="1421">
        <v>0</v>
      </c>
      <c r="AC326" s="1421"/>
      <c r="AD326" s="1421"/>
      <c r="AE326" s="1421">
        <f t="shared" si="119"/>
        <v>0</v>
      </c>
      <c r="AF326" s="1422"/>
      <c r="AG326" s="1423"/>
      <c r="AH326" s="1424"/>
      <c r="AI326" s="1424"/>
      <c r="AJ326" s="1424"/>
      <c r="AK326" s="1425"/>
      <c r="AL326" s="1424">
        <f t="shared" si="130"/>
        <v>0</v>
      </c>
      <c r="AM326" s="1426">
        <f t="shared" si="134"/>
        <v>0</v>
      </c>
      <c r="AN326" s="1424"/>
      <c r="AO326" s="1427">
        <f t="shared" si="131"/>
        <v>0</v>
      </c>
      <c r="AP326" s="1369"/>
      <c r="AQ326" s="1428">
        <f t="shared" si="120"/>
        <v>0</v>
      </c>
      <c r="AR326" s="1424"/>
      <c r="AS326" s="1424"/>
      <c r="AT326" s="1424"/>
      <c r="AU326" s="1424"/>
      <c r="AV326" s="1429">
        <f t="shared" si="132"/>
        <v>0</v>
      </c>
      <c r="AW326" s="1424">
        <f t="shared" si="135"/>
        <v>0</v>
      </c>
      <c r="AX326" s="1424"/>
      <c r="AY326" s="1426">
        <f t="shared" si="133"/>
        <v>0</v>
      </c>
      <c r="AZ326" s="1372"/>
      <c r="BA326" s="1373">
        <f t="shared" si="123"/>
        <v>0</v>
      </c>
      <c r="BC326" s="1419" t="str">
        <f t="shared" si="128"/>
        <v/>
      </c>
      <c r="BD326" s="1419" t="str">
        <f t="shared" si="128"/>
        <v/>
      </c>
      <c r="BE326" s="1419" t="str">
        <f t="shared" si="128"/>
        <v/>
      </c>
      <c r="BF326" s="1419" t="str">
        <f t="shared" si="128"/>
        <v/>
      </c>
      <c r="BG326" s="1419" t="str">
        <f t="shared" si="122"/>
        <v>W/C</v>
      </c>
      <c r="BH326" s="1419" t="str">
        <f t="shared" si="122"/>
        <v>NO</v>
      </c>
      <c r="BI326" s="1419" t="str">
        <f t="shared" si="126"/>
        <v>W/C</v>
      </c>
      <c r="BK326" s="1419" t="b">
        <f t="shared" si="129"/>
        <v>1</v>
      </c>
      <c r="BL326" s="1419" t="b">
        <f t="shared" si="129"/>
        <v>1</v>
      </c>
      <c r="BM326" s="1419" t="b">
        <f t="shared" si="129"/>
        <v>1</v>
      </c>
      <c r="BN326" s="1419" t="b">
        <f t="shared" si="129"/>
        <v>1</v>
      </c>
      <c r="BO326" s="1419" t="b">
        <f t="shared" si="129"/>
        <v>1</v>
      </c>
      <c r="BP326" s="1419" t="b">
        <f t="shared" si="129"/>
        <v>1</v>
      </c>
      <c r="BQ326" s="1419" t="b">
        <f t="shared" si="129"/>
        <v>1</v>
      </c>
      <c r="BS326" s="1375"/>
    </row>
    <row r="327" spans="1:71" s="1374" customFormat="1" ht="12" customHeight="1">
      <c r="A327" s="1481" t="s">
        <v>1340</v>
      </c>
      <c r="B327" s="1481" t="str">
        <f t="shared" si="125"/>
        <v>16501163</v>
      </c>
      <c r="C327" s="1533" t="s">
        <v>1341</v>
      </c>
      <c r="D327" s="1417" t="str">
        <f t="shared" si="117"/>
        <v>W/C</v>
      </c>
      <c r="E327" s="1417"/>
      <c r="F327" s="1483">
        <v>43466</v>
      </c>
      <c r="G327" s="1417"/>
      <c r="H327" s="1419" t="str">
        <f t="shared" si="127"/>
        <v/>
      </c>
      <c r="I327" s="1419" t="str">
        <f t="shared" si="127"/>
        <v/>
      </c>
      <c r="J327" s="1419" t="str">
        <f t="shared" si="127"/>
        <v/>
      </c>
      <c r="K327" s="1419" t="str">
        <f t="shared" si="127"/>
        <v/>
      </c>
      <c r="L327" s="1419" t="str">
        <f t="shared" si="113"/>
        <v>W/C</v>
      </c>
      <c r="M327" s="1419" t="str">
        <f t="shared" si="113"/>
        <v>NO</v>
      </c>
      <c r="N327" s="1419" t="str">
        <f t="shared" si="121"/>
        <v>W/C</v>
      </c>
      <c r="O327" s="1420"/>
      <c r="P327" s="1421">
        <v>0</v>
      </c>
      <c r="Q327" s="1421">
        <v>0</v>
      </c>
      <c r="R327" s="1421">
        <v>0</v>
      </c>
      <c r="S327" s="1421">
        <v>0</v>
      </c>
      <c r="T327" s="1421">
        <v>0</v>
      </c>
      <c r="U327" s="1421">
        <v>0</v>
      </c>
      <c r="V327" s="1421">
        <v>0</v>
      </c>
      <c r="W327" s="1421">
        <v>0</v>
      </c>
      <c r="X327" s="1421">
        <v>0</v>
      </c>
      <c r="Y327" s="1421">
        <v>0</v>
      </c>
      <c r="Z327" s="1421">
        <v>0</v>
      </c>
      <c r="AA327" s="1421">
        <v>0</v>
      </c>
      <c r="AB327" s="1421">
        <v>0</v>
      </c>
      <c r="AC327" s="1421"/>
      <c r="AD327" s="1421"/>
      <c r="AE327" s="1421">
        <f t="shared" si="119"/>
        <v>0</v>
      </c>
      <c r="AF327" s="1422"/>
      <c r="AG327" s="1423"/>
      <c r="AH327" s="1424"/>
      <c r="AI327" s="1424"/>
      <c r="AJ327" s="1424"/>
      <c r="AK327" s="1425"/>
      <c r="AL327" s="1424">
        <f>SUM(AI327:AK327)</f>
        <v>0</v>
      </c>
      <c r="AM327" s="1426">
        <f t="shared" si="134"/>
        <v>0</v>
      </c>
      <c r="AN327" s="1424"/>
      <c r="AO327" s="1427">
        <f t="shared" si="131"/>
        <v>0</v>
      </c>
      <c r="AP327" s="1369"/>
      <c r="AQ327" s="1428">
        <f t="shared" si="120"/>
        <v>0</v>
      </c>
      <c r="AR327" s="1424"/>
      <c r="AS327" s="1424"/>
      <c r="AT327" s="1424"/>
      <c r="AU327" s="1424"/>
      <c r="AV327" s="1429">
        <f t="shared" si="132"/>
        <v>0</v>
      </c>
      <c r="AW327" s="1424">
        <f t="shared" si="135"/>
        <v>0</v>
      </c>
      <c r="AX327" s="1424"/>
      <c r="AY327" s="1426">
        <f t="shared" si="133"/>
        <v>0</v>
      </c>
      <c r="AZ327" s="1372"/>
      <c r="BA327" s="1373">
        <f t="shared" si="123"/>
        <v>0</v>
      </c>
      <c r="BC327" s="1419"/>
      <c r="BD327" s="1419"/>
      <c r="BE327" s="1419"/>
      <c r="BF327" s="1419"/>
      <c r="BG327" s="1419"/>
      <c r="BH327" s="1419"/>
      <c r="BI327" s="1419"/>
      <c r="BK327" s="1419"/>
      <c r="BL327" s="1419"/>
      <c r="BM327" s="1419"/>
      <c r="BN327" s="1419"/>
      <c r="BO327" s="1419"/>
      <c r="BP327" s="1419"/>
      <c r="BQ327" s="1419"/>
      <c r="BS327" s="1375"/>
    </row>
    <row r="328" spans="1:71" s="1374" customFormat="1" ht="12" customHeight="1">
      <c r="A328" s="1484" t="s">
        <v>1342</v>
      </c>
      <c r="B328" s="1484" t="str">
        <f t="shared" si="125"/>
        <v>16501173</v>
      </c>
      <c r="C328" s="1523" t="s">
        <v>1343</v>
      </c>
      <c r="D328" s="1396" t="str">
        <f t="shared" si="117"/>
        <v>W/C</v>
      </c>
      <c r="E328" s="1396"/>
      <c r="F328" s="1475">
        <v>43313</v>
      </c>
      <c r="G328" s="1396"/>
      <c r="H328" s="1398" t="str">
        <f t="shared" si="127"/>
        <v/>
      </c>
      <c r="I328" s="1398" t="str">
        <f t="shared" si="127"/>
        <v/>
      </c>
      <c r="J328" s="1398" t="str">
        <f t="shared" si="127"/>
        <v/>
      </c>
      <c r="K328" s="1398" t="str">
        <f t="shared" si="127"/>
        <v/>
      </c>
      <c r="L328" s="1398" t="str">
        <f t="shared" si="113"/>
        <v>W/C</v>
      </c>
      <c r="M328" s="1398" t="str">
        <f t="shared" si="113"/>
        <v>NO</v>
      </c>
      <c r="N328" s="1398" t="str">
        <f t="shared" si="121"/>
        <v>W/C</v>
      </c>
      <c r="O328" s="1399"/>
      <c r="P328" s="1400">
        <v>0</v>
      </c>
      <c r="Q328" s="1400">
        <v>0</v>
      </c>
      <c r="R328" s="1400">
        <v>0</v>
      </c>
      <c r="S328" s="1400">
        <v>0</v>
      </c>
      <c r="T328" s="1400">
        <v>0</v>
      </c>
      <c r="U328" s="1400">
        <v>0</v>
      </c>
      <c r="V328" s="1400">
        <v>0</v>
      </c>
      <c r="W328" s="1400">
        <v>0</v>
      </c>
      <c r="X328" s="1400">
        <v>0</v>
      </c>
      <c r="Y328" s="1400">
        <v>0</v>
      </c>
      <c r="Z328" s="1400">
        <v>0</v>
      </c>
      <c r="AA328" s="1400">
        <v>0</v>
      </c>
      <c r="AB328" s="1400">
        <v>0</v>
      </c>
      <c r="AC328" s="1400"/>
      <c r="AD328" s="1400"/>
      <c r="AE328" s="1400">
        <f t="shared" si="119"/>
        <v>0</v>
      </c>
      <c r="AF328" s="1401"/>
      <c r="AG328" s="1402"/>
      <c r="AH328" s="1403"/>
      <c r="AI328" s="1403"/>
      <c r="AJ328" s="1403"/>
      <c r="AK328" s="1404"/>
      <c r="AL328" s="1403">
        <f t="shared" si="130"/>
        <v>0</v>
      </c>
      <c r="AM328" s="1405">
        <f t="shared" si="134"/>
        <v>0</v>
      </c>
      <c r="AN328" s="1403"/>
      <c r="AO328" s="1406">
        <f t="shared" si="131"/>
        <v>0</v>
      </c>
      <c r="AP328" s="1369"/>
      <c r="AQ328" s="1407">
        <f t="shared" si="120"/>
        <v>0</v>
      </c>
      <c r="AR328" s="1403"/>
      <c r="AS328" s="1403"/>
      <c r="AT328" s="1403"/>
      <c r="AU328" s="1403"/>
      <c r="AV328" s="1408">
        <f t="shared" si="132"/>
        <v>0</v>
      </c>
      <c r="AW328" s="1403">
        <f t="shared" si="135"/>
        <v>0</v>
      </c>
      <c r="AX328" s="1403"/>
      <c r="AY328" s="1405">
        <f t="shared" si="133"/>
        <v>0</v>
      </c>
      <c r="AZ328" s="1372"/>
      <c r="BA328" s="1373">
        <f t="shared" si="123"/>
        <v>0</v>
      </c>
      <c r="BC328" s="1419"/>
      <c r="BD328" s="1419"/>
      <c r="BE328" s="1419"/>
      <c r="BF328" s="1419"/>
      <c r="BG328" s="1419"/>
      <c r="BH328" s="1419"/>
      <c r="BI328" s="1419"/>
      <c r="BK328" s="1419"/>
      <c r="BL328" s="1419"/>
      <c r="BM328" s="1419"/>
      <c r="BN328" s="1419"/>
      <c r="BO328" s="1419"/>
      <c r="BP328" s="1419"/>
      <c r="BQ328" s="1419"/>
      <c r="BS328" s="1375"/>
    </row>
    <row r="329" spans="1:71" s="1374" customFormat="1" ht="12" customHeight="1">
      <c r="A329" s="1481">
        <v>16501193</v>
      </c>
      <c r="B329" s="1481" t="str">
        <f t="shared" si="125"/>
        <v>16501193</v>
      </c>
      <c r="C329" s="1482" t="s">
        <v>1344</v>
      </c>
      <c r="D329" s="1417" t="str">
        <f t="shared" si="117"/>
        <v>W/C</v>
      </c>
      <c r="E329" s="1417"/>
      <c r="F329" s="1483"/>
      <c r="G329" s="1417"/>
      <c r="H329" s="1419" t="str">
        <f t="shared" si="127"/>
        <v/>
      </c>
      <c r="I329" s="1419" t="str">
        <f t="shared" si="127"/>
        <v/>
      </c>
      <c r="J329" s="1419" t="str">
        <f t="shared" si="127"/>
        <v/>
      </c>
      <c r="K329" s="1419" t="str">
        <f t="shared" si="127"/>
        <v/>
      </c>
      <c r="L329" s="1419" t="str">
        <f t="shared" si="113"/>
        <v>W/C</v>
      </c>
      <c r="M329" s="1419" t="str">
        <f t="shared" si="113"/>
        <v>NO</v>
      </c>
      <c r="N329" s="1419" t="str">
        <f t="shared" si="121"/>
        <v>W/C</v>
      </c>
      <c r="O329" s="1420"/>
      <c r="P329" s="1421">
        <v>0</v>
      </c>
      <c r="Q329" s="1421">
        <v>0</v>
      </c>
      <c r="R329" s="1421">
        <v>0</v>
      </c>
      <c r="S329" s="1421">
        <v>0</v>
      </c>
      <c r="T329" s="1421">
        <v>0</v>
      </c>
      <c r="U329" s="1421">
        <v>0</v>
      </c>
      <c r="V329" s="1421">
        <v>0</v>
      </c>
      <c r="W329" s="1421">
        <v>0</v>
      </c>
      <c r="X329" s="1421">
        <v>0</v>
      </c>
      <c r="Y329" s="1421">
        <v>0</v>
      </c>
      <c r="Z329" s="1421">
        <v>0</v>
      </c>
      <c r="AA329" s="1421">
        <v>0</v>
      </c>
      <c r="AB329" s="1421">
        <v>0</v>
      </c>
      <c r="AC329" s="1421"/>
      <c r="AD329" s="1421"/>
      <c r="AE329" s="1421">
        <f t="shared" si="119"/>
        <v>0</v>
      </c>
      <c r="AF329" s="1422"/>
      <c r="AG329" s="1423"/>
      <c r="AH329" s="1424"/>
      <c r="AI329" s="1424"/>
      <c r="AJ329" s="1424"/>
      <c r="AK329" s="1425"/>
      <c r="AL329" s="1424">
        <f t="shared" si="130"/>
        <v>0</v>
      </c>
      <c r="AM329" s="1426">
        <f t="shared" si="134"/>
        <v>0</v>
      </c>
      <c r="AN329" s="1424"/>
      <c r="AO329" s="1427">
        <f t="shared" si="131"/>
        <v>0</v>
      </c>
      <c r="AP329" s="1369"/>
      <c r="AQ329" s="1428">
        <f t="shared" si="120"/>
        <v>0</v>
      </c>
      <c r="AR329" s="1424"/>
      <c r="AS329" s="1424"/>
      <c r="AT329" s="1424"/>
      <c r="AU329" s="1424"/>
      <c r="AV329" s="1429">
        <f>SUM(AS329:AU329)</f>
        <v>0</v>
      </c>
      <c r="AW329" s="1424">
        <f t="shared" si="135"/>
        <v>0</v>
      </c>
      <c r="AX329" s="1424"/>
      <c r="AY329" s="1426">
        <f t="shared" si="133"/>
        <v>0</v>
      </c>
      <c r="AZ329" s="1372"/>
      <c r="BA329" s="1373">
        <f t="shared" si="123"/>
        <v>0</v>
      </c>
      <c r="BC329" s="1419"/>
      <c r="BD329" s="1419"/>
      <c r="BE329" s="1419"/>
      <c r="BF329" s="1419" t="str">
        <f t="shared" ref="BF329:BF346" si="136">IF(VALUE(AU329),BF$7,IF(ISBLANK(AU329),"",BF$7))</f>
        <v/>
      </c>
      <c r="BG329" s="1419" t="str">
        <f t="shared" si="122"/>
        <v>W/C</v>
      </c>
      <c r="BH329" s="1419" t="str">
        <f t="shared" si="122"/>
        <v>NO</v>
      </c>
      <c r="BI329" s="1419" t="str">
        <f t="shared" si="126"/>
        <v>W/C</v>
      </c>
      <c r="BK329" s="1419" t="b">
        <f t="shared" ref="BK329:BQ329" si="137">BC329=H329</f>
        <v>1</v>
      </c>
      <c r="BL329" s="1419" t="b">
        <f t="shared" si="137"/>
        <v>1</v>
      </c>
      <c r="BM329" s="1419" t="b">
        <f t="shared" si="137"/>
        <v>1</v>
      </c>
      <c r="BN329" s="1419" t="b">
        <f t="shared" si="137"/>
        <v>1</v>
      </c>
      <c r="BO329" s="1419" t="b">
        <f t="shared" si="137"/>
        <v>1</v>
      </c>
      <c r="BP329" s="1419" t="b">
        <f t="shared" si="137"/>
        <v>1</v>
      </c>
      <c r="BQ329" s="1419" t="b">
        <f t="shared" si="137"/>
        <v>1</v>
      </c>
      <c r="BS329" s="1518"/>
    </row>
    <row r="330" spans="1:71" s="1374" customFormat="1" ht="12" customHeight="1">
      <c r="A330" s="1484" t="s">
        <v>1345</v>
      </c>
      <c r="B330" s="1484" t="str">
        <f t="shared" si="125"/>
        <v>16501203</v>
      </c>
      <c r="C330" s="1485" t="s">
        <v>1346</v>
      </c>
      <c r="D330" s="1396" t="str">
        <f t="shared" si="117"/>
        <v>W/C</v>
      </c>
      <c r="E330" s="1396"/>
      <c r="F330" s="1475">
        <v>43405</v>
      </c>
      <c r="G330" s="1396"/>
      <c r="H330" s="1398" t="str">
        <f t="shared" si="127"/>
        <v/>
      </c>
      <c r="I330" s="1398" t="str">
        <f t="shared" si="127"/>
        <v/>
      </c>
      <c r="J330" s="1398" t="str">
        <f t="shared" si="127"/>
        <v/>
      </c>
      <c r="K330" s="1398" t="str">
        <f t="shared" si="127"/>
        <v/>
      </c>
      <c r="L330" s="1398" t="str">
        <f t="shared" ref="L330:M345" si="138">IF(VALUE(AM330),"W/C",IF(ISBLANK(AM330),"NO","W/C"))</f>
        <v>W/C</v>
      </c>
      <c r="M330" s="1398" t="str">
        <f t="shared" si="138"/>
        <v>NO</v>
      </c>
      <c r="N330" s="1398" t="str">
        <f t="shared" si="121"/>
        <v>W/C</v>
      </c>
      <c r="O330" s="1399"/>
      <c r="P330" s="1400">
        <v>0</v>
      </c>
      <c r="Q330" s="1400">
        <v>0</v>
      </c>
      <c r="R330" s="1400">
        <v>0</v>
      </c>
      <c r="S330" s="1400">
        <v>0</v>
      </c>
      <c r="T330" s="1400">
        <v>0</v>
      </c>
      <c r="U330" s="1400">
        <v>0</v>
      </c>
      <c r="V330" s="1400">
        <v>0</v>
      </c>
      <c r="W330" s="1400">
        <v>0</v>
      </c>
      <c r="X330" s="1400">
        <v>0</v>
      </c>
      <c r="Y330" s="1400">
        <v>0</v>
      </c>
      <c r="Z330" s="1400">
        <v>0</v>
      </c>
      <c r="AA330" s="1400">
        <v>0</v>
      </c>
      <c r="AB330" s="1400">
        <v>0</v>
      </c>
      <c r="AC330" s="1400"/>
      <c r="AD330" s="1400"/>
      <c r="AE330" s="1400">
        <f t="shared" si="119"/>
        <v>0</v>
      </c>
      <c r="AF330" s="1401"/>
      <c r="AG330" s="1402"/>
      <c r="AH330" s="1403"/>
      <c r="AI330" s="1403"/>
      <c r="AJ330" s="1403"/>
      <c r="AK330" s="1404"/>
      <c r="AL330" s="1403">
        <f t="shared" ref="AL330:AL337" si="139">SUM(AI330:AK330)</f>
        <v>0</v>
      </c>
      <c r="AM330" s="1405">
        <f t="shared" si="134"/>
        <v>0</v>
      </c>
      <c r="AN330" s="1403"/>
      <c r="AO330" s="1406">
        <f t="shared" si="131"/>
        <v>0</v>
      </c>
      <c r="AP330" s="1369"/>
      <c r="AQ330" s="1407">
        <f t="shared" si="120"/>
        <v>0</v>
      </c>
      <c r="AR330" s="1403"/>
      <c r="AS330" s="1403"/>
      <c r="AT330" s="1403"/>
      <c r="AU330" s="1403"/>
      <c r="AV330" s="1408">
        <f>SUM(AS330:AU330)</f>
        <v>0</v>
      </c>
      <c r="AW330" s="1403">
        <f t="shared" si="135"/>
        <v>0</v>
      </c>
      <c r="AX330" s="1403"/>
      <c r="AY330" s="1405">
        <f t="shared" si="133"/>
        <v>0</v>
      </c>
      <c r="AZ330" s="1372"/>
      <c r="BA330" s="1373">
        <f t="shared" si="123"/>
        <v>0</v>
      </c>
      <c r="BC330" s="1419"/>
      <c r="BD330" s="1419"/>
      <c r="BE330" s="1419"/>
      <c r="BF330" s="1419"/>
      <c r="BG330" s="1419"/>
      <c r="BH330" s="1419"/>
      <c r="BI330" s="1419"/>
      <c r="BK330" s="1419"/>
      <c r="BL330" s="1419"/>
      <c r="BM330" s="1419"/>
      <c r="BN330" s="1419"/>
      <c r="BO330" s="1419"/>
      <c r="BP330" s="1419"/>
      <c r="BQ330" s="1419"/>
      <c r="BS330" s="1518"/>
    </row>
    <row r="331" spans="1:71" s="1374" customFormat="1" ht="12" customHeight="1">
      <c r="A331" s="1484" t="s">
        <v>1347</v>
      </c>
      <c r="B331" s="1484" t="str">
        <f t="shared" si="125"/>
        <v>16501223</v>
      </c>
      <c r="C331" s="1485" t="s">
        <v>1348</v>
      </c>
      <c r="D331" s="1396" t="str">
        <f t="shared" si="117"/>
        <v>W/C</v>
      </c>
      <c r="E331" s="1396"/>
      <c r="F331" s="1475">
        <v>43435</v>
      </c>
      <c r="G331" s="1396"/>
      <c r="H331" s="1398" t="str">
        <f t="shared" si="127"/>
        <v/>
      </c>
      <c r="I331" s="1398" t="str">
        <f t="shared" si="127"/>
        <v/>
      </c>
      <c r="J331" s="1398" t="str">
        <f t="shared" si="127"/>
        <v/>
      </c>
      <c r="K331" s="1398" t="str">
        <f t="shared" si="127"/>
        <v/>
      </c>
      <c r="L331" s="1398" t="str">
        <f t="shared" si="138"/>
        <v>W/C</v>
      </c>
      <c r="M331" s="1398" t="str">
        <f t="shared" si="138"/>
        <v>NO</v>
      </c>
      <c r="N331" s="1398" t="str">
        <f t="shared" si="121"/>
        <v>W/C</v>
      </c>
      <c r="O331" s="1399"/>
      <c r="P331" s="1400">
        <v>0</v>
      </c>
      <c r="Q331" s="1400">
        <v>0</v>
      </c>
      <c r="R331" s="1400">
        <v>0</v>
      </c>
      <c r="S331" s="1400">
        <v>0</v>
      </c>
      <c r="T331" s="1400">
        <v>0</v>
      </c>
      <c r="U331" s="1400">
        <v>0</v>
      </c>
      <c r="V331" s="1400">
        <v>0</v>
      </c>
      <c r="W331" s="1400">
        <v>0</v>
      </c>
      <c r="X331" s="1400">
        <v>0</v>
      </c>
      <c r="Y331" s="1400">
        <v>0</v>
      </c>
      <c r="Z331" s="1400">
        <v>0</v>
      </c>
      <c r="AA331" s="1400">
        <v>0</v>
      </c>
      <c r="AB331" s="1400">
        <v>0</v>
      </c>
      <c r="AC331" s="1400"/>
      <c r="AD331" s="1400"/>
      <c r="AE331" s="1400">
        <f t="shared" si="119"/>
        <v>0</v>
      </c>
      <c r="AF331" s="1401"/>
      <c r="AG331" s="1402"/>
      <c r="AH331" s="1403"/>
      <c r="AI331" s="1403"/>
      <c r="AJ331" s="1403"/>
      <c r="AK331" s="1404"/>
      <c r="AL331" s="1403">
        <f t="shared" si="139"/>
        <v>0</v>
      </c>
      <c r="AM331" s="1405">
        <f t="shared" si="134"/>
        <v>0</v>
      </c>
      <c r="AN331" s="1403"/>
      <c r="AO331" s="1406">
        <f t="shared" si="131"/>
        <v>0</v>
      </c>
      <c r="AP331" s="1369"/>
      <c r="AQ331" s="1407">
        <f t="shared" si="120"/>
        <v>0</v>
      </c>
      <c r="AR331" s="1403"/>
      <c r="AS331" s="1403"/>
      <c r="AT331" s="1403"/>
      <c r="AU331" s="1403"/>
      <c r="AV331" s="1408">
        <f>SUM(AS331:AU331)</f>
        <v>0</v>
      </c>
      <c r="AW331" s="1403">
        <f t="shared" si="135"/>
        <v>0</v>
      </c>
      <c r="AX331" s="1403"/>
      <c r="AY331" s="1405">
        <f t="shared" si="133"/>
        <v>0</v>
      </c>
      <c r="AZ331" s="1372"/>
      <c r="BA331" s="1373">
        <f t="shared" si="123"/>
        <v>0</v>
      </c>
      <c r="BC331" s="1419"/>
      <c r="BD331" s="1419"/>
      <c r="BE331" s="1419"/>
      <c r="BF331" s="1419"/>
      <c r="BG331" s="1419"/>
      <c r="BH331" s="1419"/>
      <c r="BI331" s="1419"/>
      <c r="BK331" s="1419"/>
      <c r="BL331" s="1419"/>
      <c r="BM331" s="1419"/>
      <c r="BN331" s="1419"/>
      <c r="BO331" s="1419"/>
      <c r="BP331" s="1419"/>
      <c r="BQ331" s="1419"/>
      <c r="BS331" s="1375"/>
    </row>
    <row r="332" spans="1:71" s="1374" customFormat="1" ht="12" customHeight="1">
      <c r="A332" s="1484" t="s">
        <v>1349</v>
      </c>
      <c r="B332" s="1484" t="str">
        <f t="shared" si="125"/>
        <v>16501233</v>
      </c>
      <c r="C332" s="1485" t="s">
        <v>1350</v>
      </c>
      <c r="D332" s="1396" t="str">
        <f t="shared" si="117"/>
        <v>W/C</v>
      </c>
      <c r="E332" s="1396"/>
      <c r="F332" s="1475">
        <v>43374</v>
      </c>
      <c r="G332" s="1396"/>
      <c r="H332" s="1398"/>
      <c r="I332" s="1398"/>
      <c r="J332" s="1398"/>
      <c r="K332" s="1398" t="str">
        <f t="shared" ref="K332:K346" si="140">IF(VALUE(AK332),K$7,IF(ISBLANK(AK332),"",K$7))</f>
        <v/>
      </c>
      <c r="L332" s="1398" t="str">
        <f t="shared" si="138"/>
        <v>W/C</v>
      </c>
      <c r="M332" s="1398" t="str">
        <f t="shared" si="138"/>
        <v>NO</v>
      </c>
      <c r="N332" s="1398" t="str">
        <f t="shared" si="121"/>
        <v>W/C</v>
      </c>
      <c r="O332" s="1399"/>
      <c r="P332" s="1400">
        <v>0</v>
      </c>
      <c r="Q332" s="1400">
        <v>0</v>
      </c>
      <c r="R332" s="1400">
        <v>0</v>
      </c>
      <c r="S332" s="1400">
        <v>0</v>
      </c>
      <c r="T332" s="1400">
        <v>0</v>
      </c>
      <c r="U332" s="1400">
        <v>0</v>
      </c>
      <c r="V332" s="1400">
        <v>0</v>
      </c>
      <c r="W332" s="1400">
        <v>0</v>
      </c>
      <c r="X332" s="1400">
        <v>0</v>
      </c>
      <c r="Y332" s="1400">
        <v>0</v>
      </c>
      <c r="Z332" s="1400">
        <v>0</v>
      </c>
      <c r="AA332" s="1400">
        <v>0</v>
      </c>
      <c r="AB332" s="1400">
        <v>0</v>
      </c>
      <c r="AC332" s="1400"/>
      <c r="AD332" s="1400"/>
      <c r="AE332" s="1400">
        <f t="shared" si="119"/>
        <v>0</v>
      </c>
      <c r="AF332" s="1401"/>
      <c r="AG332" s="1402"/>
      <c r="AH332" s="1403"/>
      <c r="AI332" s="1403"/>
      <c r="AJ332" s="1403"/>
      <c r="AK332" s="1404"/>
      <c r="AL332" s="1403">
        <f t="shared" si="139"/>
        <v>0</v>
      </c>
      <c r="AM332" s="1405">
        <f t="shared" si="134"/>
        <v>0</v>
      </c>
      <c r="AN332" s="1403"/>
      <c r="AO332" s="1406">
        <f t="shared" si="131"/>
        <v>0</v>
      </c>
      <c r="AP332" s="1369"/>
      <c r="AQ332" s="1407">
        <f t="shared" si="120"/>
        <v>0</v>
      </c>
      <c r="AR332" s="1403"/>
      <c r="AS332" s="1403"/>
      <c r="AT332" s="1403"/>
      <c r="AU332" s="1403"/>
      <c r="AV332" s="1408">
        <f t="shared" si="132"/>
        <v>0</v>
      </c>
      <c r="AW332" s="1403">
        <f t="shared" si="135"/>
        <v>0</v>
      </c>
      <c r="AX332" s="1403"/>
      <c r="AY332" s="1405">
        <f t="shared" si="133"/>
        <v>0</v>
      </c>
      <c r="AZ332" s="1372"/>
      <c r="BA332" s="1373">
        <f t="shared" si="123"/>
        <v>0</v>
      </c>
      <c r="BC332" s="1419"/>
      <c r="BD332" s="1419"/>
      <c r="BE332" s="1419"/>
      <c r="BF332" s="1419"/>
      <c r="BG332" s="1419"/>
      <c r="BH332" s="1419"/>
      <c r="BI332" s="1419"/>
      <c r="BK332" s="1419"/>
      <c r="BL332" s="1419"/>
      <c r="BM332" s="1419"/>
      <c r="BN332" s="1419"/>
      <c r="BO332" s="1419"/>
      <c r="BP332" s="1419"/>
      <c r="BQ332" s="1419"/>
      <c r="BS332" s="1375"/>
    </row>
    <row r="333" spans="1:71" s="1374" customFormat="1" ht="12" customHeight="1">
      <c r="A333" s="1484" t="s">
        <v>1351</v>
      </c>
      <c r="B333" s="1484" t="str">
        <f t="shared" si="125"/>
        <v>16501243</v>
      </c>
      <c r="C333" s="1485" t="s">
        <v>1352</v>
      </c>
      <c r="D333" s="1396" t="str">
        <f t="shared" si="117"/>
        <v>W/C</v>
      </c>
      <c r="E333" s="1396"/>
      <c r="F333" s="1475">
        <v>43435</v>
      </c>
      <c r="G333" s="1396"/>
      <c r="H333" s="1398" t="str">
        <f t="shared" ref="H333:J346" si="141">IF(VALUE(AH333),H$7,IF(ISBLANK(AH333),"",H$7))</f>
        <v/>
      </c>
      <c r="I333" s="1398" t="str">
        <f t="shared" si="141"/>
        <v/>
      </c>
      <c r="J333" s="1398" t="str">
        <f t="shared" si="141"/>
        <v/>
      </c>
      <c r="K333" s="1398" t="str">
        <f t="shared" si="140"/>
        <v/>
      </c>
      <c r="L333" s="1398" t="str">
        <f t="shared" si="138"/>
        <v>W/C</v>
      </c>
      <c r="M333" s="1398" t="str">
        <f t="shared" si="138"/>
        <v>NO</v>
      </c>
      <c r="N333" s="1398" t="str">
        <f t="shared" si="121"/>
        <v>W/C</v>
      </c>
      <c r="O333" s="1399"/>
      <c r="P333" s="1400">
        <v>0</v>
      </c>
      <c r="Q333" s="1400">
        <v>0</v>
      </c>
      <c r="R333" s="1400">
        <v>0</v>
      </c>
      <c r="S333" s="1400">
        <v>0</v>
      </c>
      <c r="T333" s="1400">
        <v>0</v>
      </c>
      <c r="U333" s="1400">
        <v>0</v>
      </c>
      <c r="V333" s="1400">
        <v>0</v>
      </c>
      <c r="W333" s="1400">
        <v>0</v>
      </c>
      <c r="X333" s="1400">
        <v>0</v>
      </c>
      <c r="Y333" s="1400">
        <v>0</v>
      </c>
      <c r="Z333" s="1400">
        <v>0</v>
      </c>
      <c r="AA333" s="1400">
        <v>0</v>
      </c>
      <c r="AB333" s="1400">
        <v>0</v>
      </c>
      <c r="AC333" s="1400"/>
      <c r="AD333" s="1400"/>
      <c r="AE333" s="1400">
        <f t="shared" si="119"/>
        <v>0</v>
      </c>
      <c r="AF333" s="1401"/>
      <c r="AG333" s="1402"/>
      <c r="AH333" s="1403"/>
      <c r="AI333" s="1403"/>
      <c r="AJ333" s="1403"/>
      <c r="AK333" s="1404"/>
      <c r="AL333" s="1403">
        <f t="shared" si="139"/>
        <v>0</v>
      </c>
      <c r="AM333" s="1405">
        <f t="shared" si="134"/>
        <v>0</v>
      </c>
      <c r="AN333" s="1403"/>
      <c r="AO333" s="1406">
        <f t="shared" si="131"/>
        <v>0</v>
      </c>
      <c r="AP333" s="1369"/>
      <c r="AQ333" s="1407">
        <f t="shared" si="120"/>
        <v>0</v>
      </c>
      <c r="AR333" s="1403"/>
      <c r="AS333" s="1403"/>
      <c r="AT333" s="1403"/>
      <c r="AU333" s="1403"/>
      <c r="AV333" s="1408">
        <f t="shared" si="132"/>
        <v>0</v>
      </c>
      <c r="AW333" s="1403">
        <f t="shared" si="135"/>
        <v>0</v>
      </c>
      <c r="AX333" s="1403"/>
      <c r="AY333" s="1405">
        <f t="shared" si="133"/>
        <v>0</v>
      </c>
      <c r="AZ333" s="1372"/>
      <c r="BA333" s="1373">
        <f t="shared" si="123"/>
        <v>0</v>
      </c>
      <c r="BC333" s="1419"/>
      <c r="BD333" s="1419"/>
      <c r="BE333" s="1419"/>
      <c r="BF333" s="1419"/>
      <c r="BG333" s="1419"/>
      <c r="BH333" s="1419"/>
      <c r="BI333" s="1419"/>
      <c r="BK333" s="1419"/>
      <c r="BL333" s="1419"/>
      <c r="BM333" s="1419"/>
      <c r="BN333" s="1419"/>
      <c r="BO333" s="1419"/>
      <c r="BP333" s="1419"/>
      <c r="BQ333" s="1419"/>
      <c r="BS333" s="1375"/>
    </row>
    <row r="334" spans="1:71" s="1374" customFormat="1" ht="12" customHeight="1">
      <c r="A334" s="1484" t="s">
        <v>1353</v>
      </c>
      <c r="B334" s="1484" t="str">
        <f t="shared" si="125"/>
        <v>16501253</v>
      </c>
      <c r="C334" s="1485" t="s">
        <v>1354</v>
      </c>
      <c r="D334" s="1396" t="str">
        <f t="shared" si="117"/>
        <v>W/C</v>
      </c>
      <c r="E334" s="1396"/>
      <c r="F334" s="1475">
        <v>43466</v>
      </c>
      <c r="G334" s="1396"/>
      <c r="H334" s="1398" t="str">
        <f t="shared" si="141"/>
        <v/>
      </c>
      <c r="I334" s="1398" t="str">
        <f t="shared" si="141"/>
        <v/>
      </c>
      <c r="J334" s="1398" t="str">
        <f t="shared" si="141"/>
        <v/>
      </c>
      <c r="K334" s="1398" t="str">
        <f t="shared" si="140"/>
        <v/>
      </c>
      <c r="L334" s="1398" t="str">
        <f t="shared" si="138"/>
        <v>W/C</v>
      </c>
      <c r="M334" s="1398" t="str">
        <f t="shared" si="138"/>
        <v>NO</v>
      </c>
      <c r="N334" s="1398" t="str">
        <f t="shared" si="121"/>
        <v>W/C</v>
      </c>
      <c r="O334" s="1399"/>
      <c r="P334" s="1400">
        <v>0</v>
      </c>
      <c r="Q334" s="1400">
        <v>0</v>
      </c>
      <c r="R334" s="1400">
        <v>0</v>
      </c>
      <c r="S334" s="1400">
        <v>0</v>
      </c>
      <c r="T334" s="1400">
        <v>0</v>
      </c>
      <c r="U334" s="1400">
        <v>0</v>
      </c>
      <c r="V334" s="1400">
        <v>0</v>
      </c>
      <c r="W334" s="1400">
        <v>0</v>
      </c>
      <c r="X334" s="1400">
        <v>0</v>
      </c>
      <c r="Y334" s="1400">
        <v>0</v>
      </c>
      <c r="Z334" s="1400">
        <v>0</v>
      </c>
      <c r="AA334" s="1400">
        <v>0</v>
      </c>
      <c r="AB334" s="1400">
        <v>0</v>
      </c>
      <c r="AC334" s="1400"/>
      <c r="AD334" s="1400"/>
      <c r="AE334" s="1400">
        <f t="shared" si="119"/>
        <v>0</v>
      </c>
      <c r="AF334" s="1401"/>
      <c r="AG334" s="1402"/>
      <c r="AH334" s="1403"/>
      <c r="AI334" s="1403"/>
      <c r="AJ334" s="1403"/>
      <c r="AK334" s="1404"/>
      <c r="AL334" s="1403">
        <f t="shared" si="139"/>
        <v>0</v>
      </c>
      <c r="AM334" s="1405">
        <f t="shared" si="134"/>
        <v>0</v>
      </c>
      <c r="AN334" s="1403"/>
      <c r="AO334" s="1406">
        <f t="shared" si="131"/>
        <v>0</v>
      </c>
      <c r="AP334" s="1369"/>
      <c r="AQ334" s="1407">
        <f t="shared" si="120"/>
        <v>0</v>
      </c>
      <c r="AR334" s="1403"/>
      <c r="AS334" s="1403"/>
      <c r="AT334" s="1403"/>
      <c r="AU334" s="1403"/>
      <c r="AV334" s="1408">
        <f t="shared" si="132"/>
        <v>0</v>
      </c>
      <c r="AW334" s="1403">
        <f t="shared" si="135"/>
        <v>0</v>
      </c>
      <c r="AX334" s="1403"/>
      <c r="AY334" s="1405">
        <f t="shared" si="133"/>
        <v>0</v>
      </c>
      <c r="AZ334" s="1372"/>
      <c r="BA334" s="1373">
        <f t="shared" si="123"/>
        <v>0</v>
      </c>
      <c r="BC334" s="1419"/>
      <c r="BD334" s="1419"/>
      <c r="BE334" s="1419"/>
      <c r="BF334" s="1419"/>
      <c r="BG334" s="1419"/>
      <c r="BH334" s="1419"/>
      <c r="BI334" s="1419"/>
      <c r="BK334" s="1419"/>
      <c r="BL334" s="1419"/>
      <c r="BM334" s="1419"/>
      <c r="BN334" s="1419"/>
      <c r="BO334" s="1419"/>
      <c r="BP334" s="1419"/>
      <c r="BQ334" s="1419"/>
      <c r="BS334" s="1375"/>
    </row>
    <row r="335" spans="1:71" s="1374" customFormat="1" ht="12" customHeight="1">
      <c r="A335" s="1484" t="s">
        <v>1355</v>
      </c>
      <c r="B335" s="1484" t="str">
        <f t="shared" si="125"/>
        <v>16501273</v>
      </c>
      <c r="C335" s="1534" t="s">
        <v>1356</v>
      </c>
      <c r="D335" s="1396" t="str">
        <f t="shared" si="117"/>
        <v>W/C</v>
      </c>
      <c r="E335" s="1396"/>
      <c r="F335" s="1475">
        <v>43556</v>
      </c>
      <c r="G335" s="1396"/>
      <c r="H335" s="1398" t="str">
        <f t="shared" si="141"/>
        <v/>
      </c>
      <c r="I335" s="1398" t="str">
        <f t="shared" si="141"/>
        <v/>
      </c>
      <c r="J335" s="1398" t="str">
        <f t="shared" si="141"/>
        <v/>
      </c>
      <c r="K335" s="1398" t="str">
        <f t="shared" si="140"/>
        <v/>
      </c>
      <c r="L335" s="1398" t="str">
        <f t="shared" si="138"/>
        <v>W/C</v>
      </c>
      <c r="M335" s="1398" t="str">
        <f t="shared" si="138"/>
        <v>NO</v>
      </c>
      <c r="N335" s="1398" t="str">
        <f t="shared" si="121"/>
        <v>W/C</v>
      </c>
      <c r="O335" s="1399"/>
      <c r="P335" s="1400">
        <v>900011.39</v>
      </c>
      <c r="Q335" s="1400">
        <v>798844.69</v>
      </c>
      <c r="R335" s="1400">
        <v>663590.06000000006</v>
      </c>
      <c r="S335" s="1400">
        <v>544808.6</v>
      </c>
      <c r="T335" s="1400">
        <v>409744.07</v>
      </c>
      <c r="U335" s="1400">
        <v>404012.9</v>
      </c>
      <c r="V335" s="1400">
        <v>284085.26</v>
      </c>
      <c r="W335" s="1400">
        <v>149156.73000000001</v>
      </c>
      <c r="X335" s="1400">
        <v>69.77</v>
      </c>
      <c r="Y335" s="1400">
        <v>1250069.77</v>
      </c>
      <c r="Z335" s="1400">
        <v>1250069.77</v>
      </c>
      <c r="AA335" s="1400">
        <v>1028464.16</v>
      </c>
      <c r="AB335" s="1400">
        <v>943417.39</v>
      </c>
      <c r="AC335" s="1400"/>
      <c r="AD335" s="1400"/>
      <c r="AE335" s="1400">
        <f t="shared" si="119"/>
        <v>642052.51416666654</v>
      </c>
      <c r="AF335" s="1401"/>
      <c r="AG335" s="1402"/>
      <c r="AH335" s="1403"/>
      <c r="AI335" s="1403"/>
      <c r="AJ335" s="1403"/>
      <c r="AK335" s="1404"/>
      <c r="AL335" s="1403">
        <f t="shared" si="139"/>
        <v>0</v>
      </c>
      <c r="AM335" s="1405">
        <f t="shared" si="134"/>
        <v>642052.51416666654</v>
      </c>
      <c r="AN335" s="1403"/>
      <c r="AO335" s="1406">
        <f t="shared" si="131"/>
        <v>642052.51416666654</v>
      </c>
      <c r="AP335" s="1369"/>
      <c r="AQ335" s="1407">
        <f t="shared" si="120"/>
        <v>943417.39</v>
      </c>
      <c r="AR335" s="1403"/>
      <c r="AS335" s="1403"/>
      <c r="AT335" s="1403"/>
      <c r="AU335" s="1403"/>
      <c r="AV335" s="1408">
        <f t="shared" si="132"/>
        <v>0</v>
      </c>
      <c r="AW335" s="1403">
        <f t="shared" si="135"/>
        <v>943417.39</v>
      </c>
      <c r="AX335" s="1403"/>
      <c r="AY335" s="1405">
        <f t="shared" si="133"/>
        <v>943417.39</v>
      </c>
      <c r="AZ335" s="1372"/>
      <c r="BA335" s="1373">
        <f t="shared" si="123"/>
        <v>0</v>
      </c>
      <c r="BC335" s="1419"/>
      <c r="BD335" s="1419"/>
      <c r="BE335" s="1419"/>
      <c r="BF335" s="1419"/>
      <c r="BG335" s="1419"/>
      <c r="BH335" s="1419"/>
      <c r="BI335" s="1419"/>
      <c r="BK335" s="1419"/>
      <c r="BL335" s="1419"/>
      <c r="BM335" s="1419"/>
      <c r="BN335" s="1419"/>
      <c r="BO335" s="1419"/>
      <c r="BP335" s="1419"/>
      <c r="BQ335" s="1419"/>
      <c r="BS335" s="1375"/>
    </row>
    <row r="336" spans="1:71" s="1374" customFormat="1" ht="12" customHeight="1">
      <c r="A336" s="1484" t="s">
        <v>1357</v>
      </c>
      <c r="B336" s="1484" t="str">
        <f t="shared" si="125"/>
        <v>16501283</v>
      </c>
      <c r="C336" s="1485" t="s">
        <v>1358</v>
      </c>
      <c r="D336" s="1396" t="str">
        <f t="shared" si="117"/>
        <v>W/C</v>
      </c>
      <c r="E336" s="1396"/>
      <c r="F336" s="1475">
        <v>43525</v>
      </c>
      <c r="G336" s="1396"/>
      <c r="H336" s="1398" t="str">
        <f t="shared" si="141"/>
        <v/>
      </c>
      <c r="I336" s="1398" t="str">
        <f t="shared" si="141"/>
        <v/>
      </c>
      <c r="J336" s="1398" t="str">
        <f t="shared" si="141"/>
        <v/>
      </c>
      <c r="K336" s="1398" t="str">
        <f t="shared" si="140"/>
        <v/>
      </c>
      <c r="L336" s="1398" t="str">
        <f t="shared" si="138"/>
        <v>W/C</v>
      </c>
      <c r="M336" s="1398" t="str">
        <f t="shared" si="138"/>
        <v>NO</v>
      </c>
      <c r="N336" s="1398" t="str">
        <f t="shared" si="121"/>
        <v>W/C</v>
      </c>
      <c r="O336" s="1399"/>
      <c r="P336" s="1400">
        <v>0</v>
      </c>
      <c r="Q336" s="1400">
        <v>0</v>
      </c>
      <c r="R336" s="1400">
        <v>0</v>
      </c>
      <c r="S336" s="1400">
        <v>0</v>
      </c>
      <c r="T336" s="1400">
        <v>0</v>
      </c>
      <c r="U336" s="1400">
        <v>0</v>
      </c>
      <c r="V336" s="1400">
        <v>0</v>
      </c>
      <c r="W336" s="1400">
        <v>0</v>
      </c>
      <c r="X336" s="1400">
        <v>0</v>
      </c>
      <c r="Y336" s="1400">
        <v>0</v>
      </c>
      <c r="Z336" s="1400">
        <v>0</v>
      </c>
      <c r="AA336" s="1400">
        <v>0</v>
      </c>
      <c r="AB336" s="1400">
        <v>0</v>
      </c>
      <c r="AC336" s="1400"/>
      <c r="AD336" s="1400"/>
      <c r="AE336" s="1400">
        <f t="shared" si="119"/>
        <v>0</v>
      </c>
      <c r="AF336" s="1401"/>
      <c r="AG336" s="1402"/>
      <c r="AH336" s="1403"/>
      <c r="AI336" s="1403"/>
      <c r="AJ336" s="1403"/>
      <c r="AK336" s="1404"/>
      <c r="AL336" s="1403">
        <f t="shared" si="139"/>
        <v>0</v>
      </c>
      <c r="AM336" s="1405">
        <f t="shared" si="134"/>
        <v>0</v>
      </c>
      <c r="AN336" s="1403"/>
      <c r="AO336" s="1406">
        <f t="shared" si="131"/>
        <v>0</v>
      </c>
      <c r="AP336" s="1369"/>
      <c r="AQ336" s="1407">
        <f t="shared" si="120"/>
        <v>0</v>
      </c>
      <c r="AR336" s="1403"/>
      <c r="AS336" s="1403"/>
      <c r="AT336" s="1403"/>
      <c r="AU336" s="1403"/>
      <c r="AV336" s="1408">
        <f t="shared" si="132"/>
        <v>0</v>
      </c>
      <c r="AW336" s="1403">
        <f t="shared" si="135"/>
        <v>0</v>
      </c>
      <c r="AX336" s="1403"/>
      <c r="AY336" s="1405">
        <f t="shared" si="133"/>
        <v>0</v>
      </c>
      <c r="AZ336" s="1372"/>
      <c r="BA336" s="1373">
        <f t="shared" si="123"/>
        <v>0</v>
      </c>
      <c r="BC336" s="1419"/>
      <c r="BD336" s="1419"/>
      <c r="BE336" s="1419"/>
      <c r="BF336" s="1419"/>
      <c r="BG336" s="1419"/>
      <c r="BH336" s="1419"/>
      <c r="BI336" s="1419"/>
      <c r="BK336" s="1419"/>
      <c r="BL336" s="1419"/>
      <c r="BM336" s="1419"/>
      <c r="BN336" s="1419"/>
      <c r="BO336" s="1419"/>
      <c r="BP336" s="1419"/>
      <c r="BQ336" s="1419"/>
      <c r="BS336" s="1375"/>
    </row>
    <row r="337" spans="1:71" s="1374" customFormat="1" ht="12" customHeight="1">
      <c r="A337" s="1484" t="s">
        <v>1359</v>
      </c>
      <c r="B337" s="1484" t="str">
        <f t="shared" si="125"/>
        <v>16501293</v>
      </c>
      <c r="C337" s="1485" t="s">
        <v>1360</v>
      </c>
      <c r="D337" s="1396" t="str">
        <f t="shared" ref="D337:D400" si="142">IF(CONCATENATE(H337,I337,J337,K337,N337)= "ERBGRB","CRB",CONCATENATE(H337,I337,J337,K337,N337))</f>
        <v>W/C</v>
      </c>
      <c r="E337" s="1396"/>
      <c r="F337" s="1475">
        <v>43617</v>
      </c>
      <c r="G337" s="1396"/>
      <c r="H337" s="1398" t="str">
        <f t="shared" si="141"/>
        <v/>
      </c>
      <c r="I337" s="1398" t="str">
        <f t="shared" si="141"/>
        <v/>
      </c>
      <c r="J337" s="1398" t="str">
        <f t="shared" si="141"/>
        <v/>
      </c>
      <c r="K337" s="1398" t="str">
        <f t="shared" si="140"/>
        <v/>
      </c>
      <c r="L337" s="1398" t="str">
        <f t="shared" si="138"/>
        <v>W/C</v>
      </c>
      <c r="M337" s="1398" t="str">
        <f t="shared" si="138"/>
        <v>NO</v>
      </c>
      <c r="N337" s="1398" t="str">
        <f t="shared" si="121"/>
        <v>W/C</v>
      </c>
      <c r="O337" s="1399"/>
      <c r="P337" s="1400">
        <v>1378961</v>
      </c>
      <c r="Q337" s="1400">
        <v>1378961</v>
      </c>
      <c r="R337" s="1400">
        <v>1378961</v>
      </c>
      <c r="S337" s="1400">
        <v>1378961</v>
      </c>
      <c r="T337" s="1400">
        <v>1378961</v>
      </c>
      <c r="U337" s="1400">
        <v>1378961</v>
      </c>
      <c r="V337" s="1400">
        <v>1866287</v>
      </c>
      <c r="W337" s="1400">
        <v>1866287</v>
      </c>
      <c r="X337" s="1400">
        <v>1866287</v>
      </c>
      <c r="Y337" s="1400">
        <v>1866287</v>
      </c>
      <c r="Z337" s="1400">
        <v>1866287</v>
      </c>
      <c r="AA337" s="1400">
        <v>1866287</v>
      </c>
      <c r="AB337" s="1400">
        <v>1866287</v>
      </c>
      <c r="AC337" s="1400"/>
      <c r="AD337" s="1400"/>
      <c r="AE337" s="1400">
        <f t="shared" si="119"/>
        <v>1642929.25</v>
      </c>
      <c r="AF337" s="1401"/>
      <c r="AG337" s="1402"/>
      <c r="AH337" s="1403"/>
      <c r="AI337" s="1403"/>
      <c r="AJ337" s="1403"/>
      <c r="AK337" s="1404"/>
      <c r="AL337" s="1403">
        <f t="shared" si="139"/>
        <v>0</v>
      </c>
      <c r="AM337" s="1405">
        <f t="shared" si="134"/>
        <v>1642929.25</v>
      </c>
      <c r="AN337" s="1403"/>
      <c r="AO337" s="1406">
        <f t="shared" si="131"/>
        <v>1642929.25</v>
      </c>
      <c r="AP337" s="1369"/>
      <c r="AQ337" s="1407">
        <f t="shared" si="120"/>
        <v>1866287</v>
      </c>
      <c r="AR337" s="1403"/>
      <c r="AS337" s="1403"/>
      <c r="AT337" s="1403"/>
      <c r="AU337" s="1403"/>
      <c r="AV337" s="1408">
        <f t="shared" si="132"/>
        <v>0</v>
      </c>
      <c r="AW337" s="1403">
        <f t="shared" si="135"/>
        <v>1866287</v>
      </c>
      <c r="AX337" s="1403"/>
      <c r="AY337" s="1405">
        <f t="shared" si="133"/>
        <v>1866287</v>
      </c>
      <c r="AZ337" s="1372"/>
      <c r="BA337" s="1373">
        <f t="shared" si="123"/>
        <v>0</v>
      </c>
      <c r="BC337" s="1419"/>
      <c r="BD337" s="1419"/>
      <c r="BE337" s="1419"/>
      <c r="BF337" s="1419"/>
      <c r="BG337" s="1419"/>
      <c r="BH337" s="1419"/>
      <c r="BI337" s="1419"/>
      <c r="BK337" s="1419"/>
      <c r="BL337" s="1419"/>
      <c r="BM337" s="1419"/>
      <c r="BN337" s="1419"/>
      <c r="BO337" s="1419"/>
      <c r="BP337" s="1419"/>
      <c r="BQ337" s="1419"/>
      <c r="BS337" s="1375"/>
    </row>
    <row r="338" spans="1:71" s="1374" customFormat="1" ht="12" customHeight="1">
      <c r="A338" s="1412">
        <v>16502001</v>
      </c>
      <c r="B338" s="1413" t="str">
        <f t="shared" si="125"/>
        <v>16502001</v>
      </c>
      <c r="C338" s="1413" t="s">
        <v>1361</v>
      </c>
      <c r="D338" s="1360" t="str">
        <f t="shared" si="142"/>
        <v>Non-Op</v>
      </c>
      <c r="E338" s="1360"/>
      <c r="F338" s="1413"/>
      <c r="G338" s="1360"/>
      <c r="H338" s="1361" t="str">
        <f t="shared" si="141"/>
        <v/>
      </c>
      <c r="I338" s="1361" t="str">
        <f t="shared" si="141"/>
        <v/>
      </c>
      <c r="J338" s="1361" t="str">
        <f t="shared" si="141"/>
        <v/>
      </c>
      <c r="K338" s="1361" t="str">
        <f t="shared" si="140"/>
        <v>Non-Op</v>
      </c>
      <c r="L338" s="1361" t="str">
        <f t="shared" si="138"/>
        <v>NO</v>
      </c>
      <c r="M338" s="1361" t="str">
        <f t="shared" si="138"/>
        <v>NO</v>
      </c>
      <c r="N338" s="1361" t="str">
        <f t="shared" si="121"/>
        <v/>
      </c>
      <c r="O338" s="1362"/>
      <c r="P338" s="1363">
        <v>0</v>
      </c>
      <c r="Q338" s="1363">
        <v>0</v>
      </c>
      <c r="R338" s="1363">
        <v>235744.52</v>
      </c>
      <c r="S338" s="1363">
        <v>223767.08</v>
      </c>
      <c r="T338" s="1363">
        <v>194174.48</v>
      </c>
      <c r="U338" s="1363">
        <v>166435.07999999999</v>
      </c>
      <c r="V338" s="1363">
        <v>138698</v>
      </c>
      <c r="W338" s="1363">
        <v>110959.08</v>
      </c>
      <c r="X338" s="1363">
        <v>83221.08</v>
      </c>
      <c r="Y338" s="1363">
        <v>55483.08</v>
      </c>
      <c r="Z338" s="1363">
        <v>27745.08</v>
      </c>
      <c r="AA338" s="1363">
        <v>7.08</v>
      </c>
      <c r="AB338" s="1363">
        <v>8</v>
      </c>
      <c r="AC338" s="1363"/>
      <c r="AD338" s="1363"/>
      <c r="AE338" s="1363">
        <f t="shared" si="119"/>
        <v>103019.88000000002</v>
      </c>
      <c r="AF338" s="1376"/>
      <c r="AG338" s="1377"/>
      <c r="AH338" s="1365"/>
      <c r="AI338" s="1365"/>
      <c r="AJ338" s="1365"/>
      <c r="AK338" s="1366">
        <f>AE338</f>
        <v>103019.88000000002</v>
      </c>
      <c r="AL338" s="1365">
        <f t="shared" si="130"/>
        <v>103019.88000000002</v>
      </c>
      <c r="AM338" s="1367"/>
      <c r="AN338" s="1365"/>
      <c r="AO338" s="1368">
        <f t="shared" si="131"/>
        <v>0</v>
      </c>
      <c r="AP338" s="1369"/>
      <c r="AQ338" s="1370">
        <f t="shared" si="120"/>
        <v>8</v>
      </c>
      <c r="AR338" s="1365"/>
      <c r="AS338" s="1365"/>
      <c r="AT338" s="1365"/>
      <c r="AU338" s="1365">
        <f>AQ338</f>
        <v>8</v>
      </c>
      <c r="AV338" s="1371">
        <f t="shared" si="132"/>
        <v>8</v>
      </c>
      <c r="AW338" s="1365"/>
      <c r="AX338" s="1365"/>
      <c r="AY338" s="1367">
        <f t="shared" si="133"/>
        <v>0</v>
      </c>
      <c r="AZ338" s="1372" t="s">
        <v>1001</v>
      </c>
      <c r="BA338" s="1373">
        <f t="shared" si="123"/>
        <v>0</v>
      </c>
      <c r="BC338" s="1361" t="str">
        <f t="shared" ref="BC338:BE346" si="143">IF(VALUE(AR338),BC$7,IF(ISBLANK(AR338),"",BC$7))</f>
        <v/>
      </c>
      <c r="BD338" s="1361" t="str">
        <f t="shared" si="143"/>
        <v/>
      </c>
      <c r="BE338" s="1361" t="str">
        <f t="shared" si="143"/>
        <v/>
      </c>
      <c r="BF338" s="1361" t="str">
        <f t="shared" si="136"/>
        <v>Non-Op</v>
      </c>
      <c r="BG338" s="1361" t="str">
        <f t="shared" si="122"/>
        <v>NO</v>
      </c>
      <c r="BH338" s="1361" t="str">
        <f t="shared" si="122"/>
        <v>NO</v>
      </c>
      <c r="BI338" s="1361" t="str">
        <f t="shared" si="126"/>
        <v/>
      </c>
      <c r="BK338" s="1361" t="b">
        <f t="shared" ref="BK338:BQ367" si="144">BC338=H338</f>
        <v>1</v>
      </c>
      <c r="BL338" s="1361" t="b">
        <f t="shared" si="144"/>
        <v>1</v>
      </c>
      <c r="BM338" s="1361" t="b">
        <f t="shared" si="144"/>
        <v>1</v>
      </c>
      <c r="BN338" s="1361" t="b">
        <f t="shared" si="144"/>
        <v>1</v>
      </c>
      <c r="BO338" s="1361" t="b">
        <f t="shared" si="144"/>
        <v>1</v>
      </c>
      <c r="BP338" s="1361" t="b">
        <f t="shared" si="144"/>
        <v>1</v>
      </c>
      <c r="BQ338" s="1361" t="b">
        <f t="shared" si="144"/>
        <v>1</v>
      </c>
      <c r="BS338" s="1375"/>
    </row>
    <row r="339" spans="1:71" s="1374" customFormat="1" ht="12" customHeight="1">
      <c r="A339" s="1412">
        <v>16502003</v>
      </c>
      <c r="B339" s="1413" t="str">
        <f t="shared" si="125"/>
        <v>16502003</v>
      </c>
      <c r="C339" s="1359" t="s">
        <v>1362</v>
      </c>
      <c r="D339" s="1360" t="str">
        <f t="shared" si="142"/>
        <v>W/C</v>
      </c>
      <c r="E339" s="1360"/>
      <c r="F339" s="1359"/>
      <c r="G339" s="1360"/>
      <c r="H339" s="1361" t="str">
        <f t="shared" si="141"/>
        <v/>
      </c>
      <c r="I339" s="1361" t="str">
        <f t="shared" si="141"/>
        <v/>
      </c>
      <c r="J339" s="1361" t="str">
        <f t="shared" si="141"/>
        <v/>
      </c>
      <c r="K339" s="1361" t="str">
        <f t="shared" si="140"/>
        <v/>
      </c>
      <c r="L339" s="1361" t="str">
        <f t="shared" si="138"/>
        <v>W/C</v>
      </c>
      <c r="M339" s="1361" t="str">
        <f t="shared" si="138"/>
        <v>NO</v>
      </c>
      <c r="N339" s="1361" t="str">
        <f t="shared" si="121"/>
        <v>W/C</v>
      </c>
      <c r="O339" s="1362"/>
      <c r="P339" s="1363">
        <v>41808.21</v>
      </c>
      <c r="Q339" s="1363">
        <v>41808.21</v>
      </c>
      <c r="R339" s="1363">
        <v>41808.21</v>
      </c>
      <c r="S339" s="1363">
        <v>31356.16</v>
      </c>
      <c r="T339" s="1363">
        <v>31356.16</v>
      </c>
      <c r="U339" s="1363">
        <v>31356.16</v>
      </c>
      <c r="V339" s="1363">
        <v>20904.11</v>
      </c>
      <c r="W339" s="1363">
        <v>20904.11</v>
      </c>
      <c r="X339" s="1363">
        <v>20904.11</v>
      </c>
      <c r="Y339" s="1363">
        <v>10452.06</v>
      </c>
      <c r="Z339" s="1363">
        <v>10452.06</v>
      </c>
      <c r="AA339" s="1363">
        <v>54350.67</v>
      </c>
      <c r="AB339" s="1363">
        <v>43898.61</v>
      </c>
      <c r="AC339" s="1363"/>
      <c r="AD339" s="1363"/>
      <c r="AE339" s="1363">
        <f t="shared" si="119"/>
        <v>29875.452499999996</v>
      </c>
      <c r="AF339" s="1376"/>
      <c r="AG339" s="1377"/>
      <c r="AH339" s="1365"/>
      <c r="AI339" s="1365"/>
      <c r="AJ339" s="1365"/>
      <c r="AK339" s="1366"/>
      <c r="AL339" s="1365">
        <f t="shared" si="130"/>
        <v>0</v>
      </c>
      <c r="AM339" s="1367">
        <f>AE339</f>
        <v>29875.452499999996</v>
      </c>
      <c r="AN339" s="1365"/>
      <c r="AO339" s="1368">
        <f t="shared" si="131"/>
        <v>29875.452499999996</v>
      </c>
      <c r="AP339" s="1369"/>
      <c r="AQ339" s="1370">
        <f t="shared" si="120"/>
        <v>43898.61</v>
      </c>
      <c r="AR339" s="1365"/>
      <c r="AS339" s="1365"/>
      <c r="AT339" s="1365"/>
      <c r="AU339" s="1365"/>
      <c r="AV339" s="1371">
        <f t="shared" si="132"/>
        <v>0</v>
      </c>
      <c r="AW339" s="1365">
        <f>AQ339</f>
        <v>43898.61</v>
      </c>
      <c r="AX339" s="1365"/>
      <c r="AY339" s="1367">
        <f t="shared" si="133"/>
        <v>43898.61</v>
      </c>
      <c r="AZ339" s="1372"/>
      <c r="BA339" s="1373">
        <f t="shared" si="123"/>
        <v>0</v>
      </c>
      <c r="BC339" s="1361" t="str">
        <f t="shared" si="143"/>
        <v/>
      </c>
      <c r="BD339" s="1361" t="str">
        <f t="shared" si="143"/>
        <v/>
      </c>
      <c r="BE339" s="1361" t="str">
        <f t="shared" si="143"/>
        <v/>
      </c>
      <c r="BF339" s="1361" t="str">
        <f t="shared" si="136"/>
        <v/>
      </c>
      <c r="BG339" s="1361" t="str">
        <f t="shared" si="122"/>
        <v>W/C</v>
      </c>
      <c r="BH339" s="1361" t="str">
        <f t="shared" si="122"/>
        <v>NO</v>
      </c>
      <c r="BI339" s="1361" t="str">
        <f t="shared" si="126"/>
        <v>W/C</v>
      </c>
      <c r="BK339" s="1361" t="b">
        <f t="shared" si="144"/>
        <v>1</v>
      </c>
      <c r="BL339" s="1361" t="b">
        <f t="shared" si="144"/>
        <v>1</v>
      </c>
      <c r="BM339" s="1361" t="b">
        <f t="shared" si="144"/>
        <v>1</v>
      </c>
      <c r="BN339" s="1361" t="b">
        <f t="shared" si="144"/>
        <v>1</v>
      </c>
      <c r="BO339" s="1361" t="b">
        <f t="shared" si="144"/>
        <v>1</v>
      </c>
      <c r="BP339" s="1361" t="b">
        <f t="shared" si="144"/>
        <v>1</v>
      </c>
      <c r="BQ339" s="1361" t="b">
        <f t="shared" si="144"/>
        <v>1</v>
      </c>
      <c r="BS339" s="1375"/>
    </row>
    <row r="340" spans="1:71" s="1374" customFormat="1" ht="12" customHeight="1">
      <c r="A340" s="1412">
        <v>16502013</v>
      </c>
      <c r="B340" s="1413" t="str">
        <f t="shared" si="125"/>
        <v>16502013</v>
      </c>
      <c r="C340" s="1359" t="s">
        <v>1363</v>
      </c>
      <c r="D340" s="1360" t="str">
        <f t="shared" si="142"/>
        <v>W/C</v>
      </c>
      <c r="E340" s="1360"/>
      <c r="F340" s="1359"/>
      <c r="G340" s="1360"/>
      <c r="H340" s="1361" t="str">
        <f t="shared" si="141"/>
        <v/>
      </c>
      <c r="I340" s="1361" t="str">
        <f t="shared" si="141"/>
        <v/>
      </c>
      <c r="J340" s="1361" t="str">
        <f t="shared" si="141"/>
        <v/>
      </c>
      <c r="K340" s="1361" t="str">
        <f t="shared" si="140"/>
        <v/>
      </c>
      <c r="L340" s="1361" t="str">
        <f t="shared" si="138"/>
        <v>W/C</v>
      </c>
      <c r="M340" s="1361" t="str">
        <f t="shared" si="138"/>
        <v>NO</v>
      </c>
      <c r="N340" s="1361" t="str">
        <f t="shared" si="121"/>
        <v>W/C</v>
      </c>
      <c r="O340" s="1362"/>
      <c r="P340" s="1363">
        <v>0</v>
      </c>
      <c r="Q340" s="1363">
        <v>0</v>
      </c>
      <c r="R340" s="1363">
        <v>0</v>
      </c>
      <c r="S340" s="1363">
        <v>0</v>
      </c>
      <c r="T340" s="1363">
        <v>0</v>
      </c>
      <c r="U340" s="1363">
        <v>0</v>
      </c>
      <c r="V340" s="1363">
        <v>0</v>
      </c>
      <c r="W340" s="1363">
        <v>0</v>
      </c>
      <c r="X340" s="1363">
        <v>0</v>
      </c>
      <c r="Y340" s="1363">
        <v>0</v>
      </c>
      <c r="Z340" s="1363">
        <v>0</v>
      </c>
      <c r="AA340" s="1363">
        <v>0</v>
      </c>
      <c r="AB340" s="1363">
        <v>0</v>
      </c>
      <c r="AC340" s="1363"/>
      <c r="AD340" s="1363"/>
      <c r="AE340" s="1363">
        <f t="shared" si="119"/>
        <v>0</v>
      </c>
      <c r="AF340" s="1376"/>
      <c r="AG340" s="1377"/>
      <c r="AH340" s="1365"/>
      <c r="AI340" s="1365"/>
      <c r="AJ340" s="1365"/>
      <c r="AK340" s="1366"/>
      <c r="AL340" s="1365">
        <f t="shared" si="130"/>
        <v>0</v>
      </c>
      <c r="AM340" s="1367">
        <f>AE340</f>
        <v>0</v>
      </c>
      <c r="AN340" s="1365"/>
      <c r="AO340" s="1368">
        <f t="shared" si="131"/>
        <v>0</v>
      </c>
      <c r="AP340" s="1369"/>
      <c r="AQ340" s="1370">
        <f t="shared" si="120"/>
        <v>0</v>
      </c>
      <c r="AR340" s="1365"/>
      <c r="AS340" s="1365"/>
      <c r="AT340" s="1365"/>
      <c r="AU340" s="1365"/>
      <c r="AV340" s="1371">
        <f t="shared" si="132"/>
        <v>0</v>
      </c>
      <c r="AW340" s="1365">
        <f>AQ340</f>
        <v>0</v>
      </c>
      <c r="AX340" s="1365"/>
      <c r="AY340" s="1367">
        <f t="shared" si="133"/>
        <v>0</v>
      </c>
      <c r="AZ340" s="1372"/>
      <c r="BA340" s="1373">
        <f t="shared" si="123"/>
        <v>0</v>
      </c>
      <c r="BC340" s="1361" t="str">
        <f t="shared" si="143"/>
        <v/>
      </c>
      <c r="BD340" s="1361" t="str">
        <f t="shared" si="143"/>
        <v/>
      </c>
      <c r="BE340" s="1361" t="str">
        <f t="shared" si="143"/>
        <v/>
      </c>
      <c r="BF340" s="1361" t="str">
        <f t="shared" si="136"/>
        <v/>
      </c>
      <c r="BG340" s="1361" t="str">
        <f t="shared" si="122"/>
        <v>W/C</v>
      </c>
      <c r="BH340" s="1361" t="str">
        <f t="shared" si="122"/>
        <v>NO</v>
      </c>
      <c r="BI340" s="1361" t="str">
        <f t="shared" si="126"/>
        <v>W/C</v>
      </c>
      <c r="BK340" s="1361" t="b">
        <f t="shared" si="144"/>
        <v>1</v>
      </c>
      <c r="BL340" s="1361" t="b">
        <f t="shared" si="144"/>
        <v>1</v>
      </c>
      <c r="BM340" s="1361" t="b">
        <f t="shared" si="144"/>
        <v>1</v>
      </c>
      <c r="BN340" s="1361" t="b">
        <f t="shared" si="144"/>
        <v>1</v>
      </c>
      <c r="BO340" s="1361" t="b">
        <f t="shared" si="144"/>
        <v>1</v>
      </c>
      <c r="BP340" s="1361" t="b">
        <f t="shared" si="144"/>
        <v>1</v>
      </c>
      <c r="BQ340" s="1361" t="b">
        <f t="shared" si="144"/>
        <v>1</v>
      </c>
      <c r="BS340" s="1375"/>
    </row>
    <row r="341" spans="1:71" s="1374" customFormat="1" ht="12" customHeight="1">
      <c r="A341" s="1412">
        <v>16502021</v>
      </c>
      <c r="B341" s="1413" t="str">
        <f t="shared" si="125"/>
        <v>16502021</v>
      </c>
      <c r="C341" s="1413" t="s">
        <v>1364</v>
      </c>
      <c r="D341" s="1360" t="str">
        <f t="shared" si="142"/>
        <v>Non-Op</v>
      </c>
      <c r="E341" s="1360"/>
      <c r="F341" s="1413"/>
      <c r="G341" s="1360"/>
      <c r="H341" s="1361" t="str">
        <f t="shared" si="141"/>
        <v/>
      </c>
      <c r="I341" s="1361" t="str">
        <f t="shared" si="141"/>
        <v/>
      </c>
      <c r="J341" s="1361" t="str">
        <f t="shared" si="141"/>
        <v/>
      </c>
      <c r="K341" s="1361" t="str">
        <f t="shared" si="140"/>
        <v>Non-Op</v>
      </c>
      <c r="L341" s="1361" t="str">
        <f t="shared" si="138"/>
        <v>NO</v>
      </c>
      <c r="M341" s="1361" t="str">
        <f t="shared" si="138"/>
        <v>NO</v>
      </c>
      <c r="N341" s="1361" t="str">
        <f t="shared" si="121"/>
        <v/>
      </c>
      <c r="O341" s="1362"/>
      <c r="P341" s="1363">
        <v>0</v>
      </c>
      <c r="Q341" s="1363">
        <v>0</v>
      </c>
      <c r="R341" s="1363">
        <v>467767.68</v>
      </c>
      <c r="S341" s="1363">
        <v>410540.42</v>
      </c>
      <c r="T341" s="1363">
        <v>358411.12</v>
      </c>
      <c r="U341" s="1363">
        <v>307210.42</v>
      </c>
      <c r="V341" s="1363">
        <v>256008.42</v>
      </c>
      <c r="W341" s="1363">
        <v>204806.42</v>
      </c>
      <c r="X341" s="1363">
        <v>153604.42000000001</v>
      </c>
      <c r="Y341" s="1363">
        <v>102402.42</v>
      </c>
      <c r="Z341" s="1363">
        <v>51200.42</v>
      </c>
      <c r="AA341" s="1363">
        <v>-1.58</v>
      </c>
      <c r="AB341" s="1363">
        <v>-2</v>
      </c>
      <c r="AC341" s="1363"/>
      <c r="AD341" s="1363"/>
      <c r="AE341" s="1363">
        <f t="shared" si="119"/>
        <v>192662.42999999996</v>
      </c>
      <c r="AF341" s="1376"/>
      <c r="AG341" s="1377"/>
      <c r="AH341" s="1365"/>
      <c r="AI341" s="1365"/>
      <c r="AJ341" s="1365"/>
      <c r="AK341" s="1366">
        <f>AE341</f>
        <v>192662.42999999996</v>
      </c>
      <c r="AL341" s="1365">
        <f t="shared" si="130"/>
        <v>192662.42999999996</v>
      </c>
      <c r="AM341" s="1367"/>
      <c r="AN341" s="1365"/>
      <c r="AO341" s="1368">
        <f t="shared" si="131"/>
        <v>0</v>
      </c>
      <c r="AP341" s="1369"/>
      <c r="AQ341" s="1370">
        <f t="shared" si="120"/>
        <v>-2</v>
      </c>
      <c r="AR341" s="1365"/>
      <c r="AS341" s="1365"/>
      <c r="AT341" s="1365"/>
      <c r="AU341" s="1365">
        <f>AQ341</f>
        <v>-2</v>
      </c>
      <c r="AV341" s="1371">
        <f t="shared" si="132"/>
        <v>-2</v>
      </c>
      <c r="AW341" s="1365"/>
      <c r="AX341" s="1365"/>
      <c r="AY341" s="1367">
        <f t="shared" si="133"/>
        <v>0</v>
      </c>
      <c r="AZ341" s="1372" t="s">
        <v>1001</v>
      </c>
      <c r="BA341" s="1373">
        <f t="shared" si="123"/>
        <v>0</v>
      </c>
      <c r="BC341" s="1361" t="str">
        <f t="shared" si="143"/>
        <v/>
      </c>
      <c r="BD341" s="1361" t="str">
        <f t="shared" si="143"/>
        <v/>
      </c>
      <c r="BE341" s="1361" t="str">
        <f t="shared" si="143"/>
        <v/>
      </c>
      <c r="BF341" s="1361" t="str">
        <f t="shared" si="136"/>
        <v>Non-Op</v>
      </c>
      <c r="BG341" s="1361" t="str">
        <f t="shared" si="122"/>
        <v>NO</v>
      </c>
      <c r="BH341" s="1361" t="str">
        <f t="shared" si="122"/>
        <v>NO</v>
      </c>
      <c r="BI341" s="1361" t="str">
        <f t="shared" si="126"/>
        <v/>
      </c>
      <c r="BK341" s="1361" t="b">
        <f t="shared" si="144"/>
        <v>1</v>
      </c>
      <c r="BL341" s="1361" t="b">
        <f t="shared" si="144"/>
        <v>1</v>
      </c>
      <c r="BM341" s="1361" t="b">
        <f t="shared" si="144"/>
        <v>1</v>
      </c>
      <c r="BN341" s="1361" t="b">
        <f t="shared" si="144"/>
        <v>1</v>
      </c>
      <c r="BO341" s="1361" t="b">
        <f t="shared" si="144"/>
        <v>1</v>
      </c>
      <c r="BP341" s="1361" t="b">
        <f t="shared" si="144"/>
        <v>1</v>
      </c>
      <c r="BQ341" s="1361" t="b">
        <f t="shared" si="144"/>
        <v>1</v>
      </c>
      <c r="BS341" s="1375"/>
    </row>
    <row r="342" spans="1:71" s="1374" customFormat="1" ht="12" customHeight="1">
      <c r="A342" s="1412">
        <v>16502023</v>
      </c>
      <c r="B342" s="1413" t="str">
        <f t="shared" si="125"/>
        <v>16502023</v>
      </c>
      <c r="C342" s="1359" t="s">
        <v>1365</v>
      </c>
      <c r="D342" s="1360" t="str">
        <f t="shared" si="142"/>
        <v>W/C</v>
      </c>
      <c r="E342" s="1360"/>
      <c r="F342" s="1359"/>
      <c r="G342" s="1360"/>
      <c r="H342" s="1361" t="str">
        <f t="shared" si="141"/>
        <v/>
      </c>
      <c r="I342" s="1361" t="str">
        <f t="shared" si="141"/>
        <v/>
      </c>
      <c r="J342" s="1361" t="str">
        <f t="shared" si="141"/>
        <v/>
      </c>
      <c r="K342" s="1361" t="str">
        <f t="shared" si="140"/>
        <v/>
      </c>
      <c r="L342" s="1361" t="str">
        <f t="shared" si="138"/>
        <v>W/C</v>
      </c>
      <c r="M342" s="1361" t="str">
        <f t="shared" si="138"/>
        <v>NO</v>
      </c>
      <c r="N342" s="1361" t="str">
        <f t="shared" si="121"/>
        <v>W/C</v>
      </c>
      <c r="O342" s="1362"/>
      <c r="P342" s="1363">
        <v>0</v>
      </c>
      <c r="Q342" s="1363">
        <v>0</v>
      </c>
      <c r="R342" s="1363">
        <v>0</v>
      </c>
      <c r="S342" s="1363">
        <v>0</v>
      </c>
      <c r="T342" s="1363">
        <v>0</v>
      </c>
      <c r="U342" s="1363">
        <v>0</v>
      </c>
      <c r="V342" s="1363">
        <v>0</v>
      </c>
      <c r="W342" s="1363">
        <v>0</v>
      </c>
      <c r="X342" s="1363">
        <v>0</v>
      </c>
      <c r="Y342" s="1363">
        <v>0</v>
      </c>
      <c r="Z342" s="1363">
        <v>0</v>
      </c>
      <c r="AA342" s="1363">
        <v>0</v>
      </c>
      <c r="AB342" s="1363">
        <v>0</v>
      </c>
      <c r="AC342" s="1363"/>
      <c r="AD342" s="1363"/>
      <c r="AE342" s="1363">
        <f t="shared" ref="AE342:AE405" si="145">(P342+AB342+SUM(Q342:AA342)*2)/24</f>
        <v>0</v>
      </c>
      <c r="AF342" s="1376"/>
      <c r="AG342" s="1377"/>
      <c r="AH342" s="1365"/>
      <c r="AI342" s="1365"/>
      <c r="AJ342" s="1365"/>
      <c r="AK342" s="1366"/>
      <c r="AL342" s="1365">
        <f t="shared" si="130"/>
        <v>0</v>
      </c>
      <c r="AM342" s="1367">
        <f t="shared" ref="AM342:AM377" si="146">AE342</f>
        <v>0</v>
      </c>
      <c r="AN342" s="1365"/>
      <c r="AO342" s="1368">
        <f t="shared" si="131"/>
        <v>0</v>
      </c>
      <c r="AP342" s="1369"/>
      <c r="AQ342" s="1370">
        <f t="shared" si="120"/>
        <v>0</v>
      </c>
      <c r="AR342" s="1365"/>
      <c r="AS342" s="1365"/>
      <c r="AT342" s="1365"/>
      <c r="AU342" s="1365"/>
      <c r="AV342" s="1371">
        <f t="shared" si="132"/>
        <v>0</v>
      </c>
      <c r="AW342" s="1365">
        <f>AQ342</f>
        <v>0</v>
      </c>
      <c r="AX342" s="1365"/>
      <c r="AY342" s="1367">
        <f t="shared" si="133"/>
        <v>0</v>
      </c>
      <c r="AZ342" s="1372"/>
      <c r="BA342" s="1373">
        <f t="shared" si="123"/>
        <v>0</v>
      </c>
      <c r="BC342" s="1361" t="str">
        <f t="shared" si="143"/>
        <v/>
      </c>
      <c r="BD342" s="1361" t="str">
        <f t="shared" si="143"/>
        <v/>
      </c>
      <c r="BE342" s="1361" t="str">
        <f t="shared" si="143"/>
        <v/>
      </c>
      <c r="BF342" s="1361" t="str">
        <f t="shared" si="136"/>
        <v/>
      </c>
      <c r="BG342" s="1361" t="str">
        <f t="shared" si="122"/>
        <v>W/C</v>
      </c>
      <c r="BH342" s="1361" t="str">
        <f t="shared" si="122"/>
        <v>NO</v>
      </c>
      <c r="BI342" s="1361" t="str">
        <f t="shared" si="126"/>
        <v>W/C</v>
      </c>
      <c r="BK342" s="1361" t="b">
        <f t="shared" si="144"/>
        <v>1</v>
      </c>
      <c r="BL342" s="1361" t="b">
        <f t="shared" si="144"/>
        <v>1</v>
      </c>
      <c r="BM342" s="1361" t="b">
        <f t="shared" si="144"/>
        <v>1</v>
      </c>
      <c r="BN342" s="1361" t="b">
        <f t="shared" si="144"/>
        <v>1</v>
      </c>
      <c r="BO342" s="1361" t="b">
        <f t="shared" si="144"/>
        <v>1</v>
      </c>
      <c r="BP342" s="1361" t="b">
        <f t="shared" si="144"/>
        <v>1</v>
      </c>
      <c r="BQ342" s="1361" t="b">
        <f t="shared" si="144"/>
        <v>1</v>
      </c>
      <c r="BS342" s="1375"/>
    </row>
    <row r="343" spans="1:71" s="1374" customFormat="1" ht="12" customHeight="1">
      <c r="A343" s="1412">
        <v>16502033</v>
      </c>
      <c r="B343" s="1413" t="str">
        <f t="shared" si="125"/>
        <v>16502033</v>
      </c>
      <c r="C343" s="1359" t="s">
        <v>1366</v>
      </c>
      <c r="D343" s="1360" t="str">
        <f t="shared" si="142"/>
        <v>W/C</v>
      </c>
      <c r="E343" s="1360"/>
      <c r="F343" s="1359"/>
      <c r="G343" s="1360"/>
      <c r="H343" s="1361" t="str">
        <f t="shared" si="141"/>
        <v/>
      </c>
      <c r="I343" s="1361" t="str">
        <f t="shared" si="141"/>
        <v/>
      </c>
      <c r="J343" s="1361" t="str">
        <f t="shared" si="141"/>
        <v/>
      </c>
      <c r="K343" s="1361" t="str">
        <f t="shared" si="140"/>
        <v/>
      </c>
      <c r="L343" s="1361" t="str">
        <f t="shared" si="138"/>
        <v>W/C</v>
      </c>
      <c r="M343" s="1361" t="str">
        <f t="shared" si="138"/>
        <v>NO</v>
      </c>
      <c r="N343" s="1361" t="str">
        <f t="shared" si="121"/>
        <v>W/C</v>
      </c>
      <c r="O343" s="1362"/>
      <c r="P343" s="1363">
        <v>0</v>
      </c>
      <c r="Q343" s="1363">
        <v>0</v>
      </c>
      <c r="R343" s="1363">
        <v>0</v>
      </c>
      <c r="S343" s="1363">
        <v>0</v>
      </c>
      <c r="T343" s="1363">
        <v>0</v>
      </c>
      <c r="U343" s="1363">
        <v>0</v>
      </c>
      <c r="V343" s="1363">
        <v>0</v>
      </c>
      <c r="W343" s="1363">
        <v>0</v>
      </c>
      <c r="X343" s="1363">
        <v>0</v>
      </c>
      <c r="Y343" s="1363">
        <v>0</v>
      </c>
      <c r="Z343" s="1363">
        <v>0</v>
      </c>
      <c r="AA343" s="1363">
        <v>0</v>
      </c>
      <c r="AB343" s="1363">
        <v>0</v>
      </c>
      <c r="AC343" s="1363"/>
      <c r="AD343" s="1363"/>
      <c r="AE343" s="1363">
        <f t="shared" si="145"/>
        <v>0</v>
      </c>
      <c r="AF343" s="1376"/>
      <c r="AG343" s="1377"/>
      <c r="AH343" s="1365"/>
      <c r="AI343" s="1365"/>
      <c r="AJ343" s="1365"/>
      <c r="AK343" s="1366"/>
      <c r="AL343" s="1365">
        <f t="shared" si="130"/>
        <v>0</v>
      </c>
      <c r="AM343" s="1367">
        <f t="shared" si="146"/>
        <v>0</v>
      </c>
      <c r="AN343" s="1365"/>
      <c r="AO343" s="1368">
        <f t="shared" si="131"/>
        <v>0</v>
      </c>
      <c r="AP343" s="1369"/>
      <c r="AQ343" s="1370">
        <f t="shared" si="120"/>
        <v>0</v>
      </c>
      <c r="AR343" s="1365"/>
      <c r="AS343" s="1365"/>
      <c r="AT343" s="1365"/>
      <c r="AU343" s="1365"/>
      <c r="AV343" s="1371">
        <f t="shared" si="132"/>
        <v>0</v>
      </c>
      <c r="AW343" s="1365">
        <f>AQ343</f>
        <v>0</v>
      </c>
      <c r="AX343" s="1365"/>
      <c r="AY343" s="1367">
        <f t="shared" si="133"/>
        <v>0</v>
      </c>
      <c r="AZ343" s="1372"/>
      <c r="BA343" s="1373">
        <f t="shared" si="123"/>
        <v>0</v>
      </c>
      <c r="BC343" s="1361" t="str">
        <f t="shared" si="143"/>
        <v/>
      </c>
      <c r="BD343" s="1361" t="str">
        <f t="shared" si="143"/>
        <v/>
      </c>
      <c r="BE343" s="1361" t="str">
        <f t="shared" si="143"/>
        <v/>
      </c>
      <c r="BF343" s="1361" t="str">
        <f t="shared" si="136"/>
        <v/>
      </c>
      <c r="BG343" s="1361" t="str">
        <f t="shared" si="122"/>
        <v>W/C</v>
      </c>
      <c r="BH343" s="1361" t="str">
        <f t="shared" si="122"/>
        <v>NO</v>
      </c>
      <c r="BI343" s="1361" t="str">
        <f t="shared" si="126"/>
        <v>W/C</v>
      </c>
      <c r="BK343" s="1361" t="b">
        <f t="shared" si="144"/>
        <v>1</v>
      </c>
      <c r="BL343" s="1361" t="b">
        <f t="shared" si="144"/>
        <v>1</v>
      </c>
      <c r="BM343" s="1361" t="b">
        <f t="shared" si="144"/>
        <v>1</v>
      </c>
      <c r="BN343" s="1361" t="b">
        <f t="shared" si="144"/>
        <v>1</v>
      </c>
      <c r="BO343" s="1361" t="b">
        <f t="shared" si="144"/>
        <v>1</v>
      </c>
      <c r="BP343" s="1361" t="b">
        <f t="shared" si="144"/>
        <v>1</v>
      </c>
      <c r="BQ343" s="1361" t="b">
        <f t="shared" si="144"/>
        <v>1</v>
      </c>
      <c r="BS343" s="1375"/>
    </row>
    <row r="344" spans="1:71" s="1374" customFormat="1" ht="12" customHeight="1">
      <c r="A344" s="1412">
        <v>16502053</v>
      </c>
      <c r="B344" s="1413" t="str">
        <f t="shared" si="125"/>
        <v>16502053</v>
      </c>
      <c r="C344" s="1359" t="s">
        <v>1367</v>
      </c>
      <c r="D344" s="1360" t="str">
        <f t="shared" si="142"/>
        <v>W/C</v>
      </c>
      <c r="E344" s="1360"/>
      <c r="F344" s="1359"/>
      <c r="G344" s="1360"/>
      <c r="H344" s="1361" t="str">
        <f t="shared" si="141"/>
        <v/>
      </c>
      <c r="I344" s="1361" t="str">
        <f t="shared" si="141"/>
        <v/>
      </c>
      <c r="J344" s="1361" t="str">
        <f t="shared" si="141"/>
        <v/>
      </c>
      <c r="K344" s="1361" t="str">
        <f t="shared" si="140"/>
        <v/>
      </c>
      <c r="L344" s="1361" t="str">
        <f t="shared" si="138"/>
        <v>W/C</v>
      </c>
      <c r="M344" s="1361" t="str">
        <f t="shared" si="138"/>
        <v>NO</v>
      </c>
      <c r="N344" s="1361" t="str">
        <f t="shared" si="121"/>
        <v>W/C</v>
      </c>
      <c r="O344" s="1362"/>
      <c r="P344" s="1363">
        <v>0</v>
      </c>
      <c r="Q344" s="1363">
        <v>0</v>
      </c>
      <c r="R344" s="1363">
        <v>0</v>
      </c>
      <c r="S344" s="1363">
        <v>0</v>
      </c>
      <c r="T344" s="1363">
        <v>0</v>
      </c>
      <c r="U344" s="1363">
        <v>0</v>
      </c>
      <c r="V344" s="1363">
        <v>0</v>
      </c>
      <c r="W344" s="1363">
        <v>0</v>
      </c>
      <c r="X344" s="1363">
        <v>0</v>
      </c>
      <c r="Y344" s="1363">
        <v>0</v>
      </c>
      <c r="Z344" s="1363">
        <v>0</v>
      </c>
      <c r="AA344" s="1363">
        <v>0</v>
      </c>
      <c r="AB344" s="1363">
        <v>0</v>
      </c>
      <c r="AC344" s="1363"/>
      <c r="AD344" s="1363"/>
      <c r="AE344" s="1363">
        <f t="shared" si="145"/>
        <v>0</v>
      </c>
      <c r="AF344" s="1376"/>
      <c r="AG344" s="1377"/>
      <c r="AH344" s="1365"/>
      <c r="AI344" s="1365"/>
      <c r="AJ344" s="1365"/>
      <c r="AK344" s="1366"/>
      <c r="AL344" s="1365">
        <f t="shared" si="130"/>
        <v>0</v>
      </c>
      <c r="AM344" s="1367">
        <f t="shared" si="146"/>
        <v>0</v>
      </c>
      <c r="AN344" s="1365"/>
      <c r="AO344" s="1368">
        <f t="shared" si="131"/>
        <v>0</v>
      </c>
      <c r="AP344" s="1369"/>
      <c r="AQ344" s="1370">
        <f t="shared" si="120"/>
        <v>0</v>
      </c>
      <c r="AR344" s="1365"/>
      <c r="AS344" s="1365"/>
      <c r="AT344" s="1365"/>
      <c r="AU344" s="1365"/>
      <c r="AV344" s="1371">
        <f t="shared" si="132"/>
        <v>0</v>
      </c>
      <c r="AW344" s="1365">
        <f t="shared" ref="AW344:AW377" si="147">AQ344</f>
        <v>0</v>
      </c>
      <c r="AX344" s="1365"/>
      <c r="AY344" s="1367">
        <f t="shared" si="133"/>
        <v>0</v>
      </c>
      <c r="AZ344" s="1372"/>
      <c r="BA344" s="1373">
        <f t="shared" si="123"/>
        <v>0</v>
      </c>
      <c r="BC344" s="1361" t="str">
        <f t="shared" si="143"/>
        <v/>
      </c>
      <c r="BD344" s="1361" t="str">
        <f t="shared" si="143"/>
        <v/>
      </c>
      <c r="BE344" s="1361" t="str">
        <f t="shared" si="143"/>
        <v/>
      </c>
      <c r="BF344" s="1361" t="str">
        <f t="shared" si="136"/>
        <v/>
      </c>
      <c r="BG344" s="1361" t="str">
        <f t="shared" si="122"/>
        <v>W/C</v>
      </c>
      <c r="BH344" s="1361" t="str">
        <f t="shared" si="122"/>
        <v>NO</v>
      </c>
      <c r="BI344" s="1361" t="str">
        <f t="shared" si="126"/>
        <v>W/C</v>
      </c>
      <c r="BK344" s="1361" t="b">
        <f t="shared" si="144"/>
        <v>1</v>
      </c>
      <c r="BL344" s="1361" t="b">
        <f t="shared" si="144"/>
        <v>1</v>
      </c>
      <c r="BM344" s="1361" t="b">
        <f t="shared" si="144"/>
        <v>1</v>
      </c>
      <c r="BN344" s="1361" t="b">
        <f t="shared" si="144"/>
        <v>1</v>
      </c>
      <c r="BO344" s="1361" t="b">
        <f t="shared" si="144"/>
        <v>1</v>
      </c>
      <c r="BP344" s="1361" t="b">
        <f t="shared" si="144"/>
        <v>1</v>
      </c>
      <c r="BQ344" s="1361" t="b">
        <f t="shared" si="144"/>
        <v>1</v>
      </c>
      <c r="BS344" s="1375"/>
    </row>
    <row r="345" spans="1:71" s="1374" customFormat="1" ht="12" customHeight="1">
      <c r="A345" s="1412">
        <v>16502063</v>
      </c>
      <c r="B345" s="1413" t="str">
        <f t="shared" si="125"/>
        <v>16502063</v>
      </c>
      <c r="C345" s="1359" t="s">
        <v>1368</v>
      </c>
      <c r="D345" s="1360" t="str">
        <f t="shared" si="142"/>
        <v>W/C</v>
      </c>
      <c r="E345" s="1360"/>
      <c r="F345" s="1359"/>
      <c r="G345" s="1360"/>
      <c r="H345" s="1361" t="str">
        <f t="shared" si="141"/>
        <v/>
      </c>
      <c r="I345" s="1361" t="str">
        <f t="shared" si="141"/>
        <v/>
      </c>
      <c r="J345" s="1361" t="str">
        <f t="shared" si="141"/>
        <v/>
      </c>
      <c r="K345" s="1361" t="str">
        <f t="shared" si="140"/>
        <v/>
      </c>
      <c r="L345" s="1361" t="str">
        <f t="shared" si="138"/>
        <v>W/C</v>
      </c>
      <c r="M345" s="1361" t="str">
        <f t="shared" si="138"/>
        <v>NO</v>
      </c>
      <c r="N345" s="1361" t="str">
        <f t="shared" si="121"/>
        <v>W/C</v>
      </c>
      <c r="O345" s="1362"/>
      <c r="P345" s="1363">
        <v>0</v>
      </c>
      <c r="Q345" s="1363">
        <v>0</v>
      </c>
      <c r="R345" s="1363">
        <v>0</v>
      </c>
      <c r="S345" s="1363">
        <v>0</v>
      </c>
      <c r="T345" s="1363">
        <v>0</v>
      </c>
      <c r="U345" s="1363">
        <v>0</v>
      </c>
      <c r="V345" s="1363">
        <v>0</v>
      </c>
      <c r="W345" s="1363">
        <v>0</v>
      </c>
      <c r="X345" s="1363">
        <v>0</v>
      </c>
      <c r="Y345" s="1363">
        <v>0</v>
      </c>
      <c r="Z345" s="1363">
        <v>0</v>
      </c>
      <c r="AA345" s="1363">
        <v>0</v>
      </c>
      <c r="AB345" s="1363">
        <v>0</v>
      </c>
      <c r="AC345" s="1363"/>
      <c r="AD345" s="1363"/>
      <c r="AE345" s="1363">
        <f t="shared" si="145"/>
        <v>0</v>
      </c>
      <c r="AF345" s="1376"/>
      <c r="AG345" s="1377"/>
      <c r="AH345" s="1365"/>
      <c r="AI345" s="1365"/>
      <c r="AJ345" s="1365"/>
      <c r="AK345" s="1366"/>
      <c r="AL345" s="1365">
        <f t="shared" si="130"/>
        <v>0</v>
      </c>
      <c r="AM345" s="1367">
        <f t="shared" si="146"/>
        <v>0</v>
      </c>
      <c r="AN345" s="1365"/>
      <c r="AO345" s="1368">
        <f t="shared" si="131"/>
        <v>0</v>
      </c>
      <c r="AP345" s="1369"/>
      <c r="AQ345" s="1370">
        <f t="shared" si="120"/>
        <v>0</v>
      </c>
      <c r="AR345" s="1365"/>
      <c r="AS345" s="1365"/>
      <c r="AT345" s="1365"/>
      <c r="AU345" s="1365"/>
      <c r="AV345" s="1371">
        <f t="shared" si="132"/>
        <v>0</v>
      </c>
      <c r="AW345" s="1365">
        <f t="shared" si="147"/>
        <v>0</v>
      </c>
      <c r="AX345" s="1365"/>
      <c r="AY345" s="1367">
        <f t="shared" si="133"/>
        <v>0</v>
      </c>
      <c r="AZ345" s="1372"/>
      <c r="BA345" s="1373">
        <f t="shared" si="123"/>
        <v>0</v>
      </c>
      <c r="BC345" s="1361" t="str">
        <f t="shared" si="143"/>
        <v/>
      </c>
      <c r="BD345" s="1361" t="str">
        <f t="shared" si="143"/>
        <v/>
      </c>
      <c r="BE345" s="1361" t="str">
        <f t="shared" si="143"/>
        <v/>
      </c>
      <c r="BF345" s="1361" t="str">
        <f t="shared" si="136"/>
        <v/>
      </c>
      <c r="BG345" s="1361" t="str">
        <f t="shared" si="122"/>
        <v>W/C</v>
      </c>
      <c r="BH345" s="1361" t="str">
        <f t="shared" si="122"/>
        <v>NO</v>
      </c>
      <c r="BI345" s="1361" t="str">
        <f t="shared" si="126"/>
        <v>W/C</v>
      </c>
      <c r="BK345" s="1361" t="b">
        <f t="shared" si="144"/>
        <v>1</v>
      </c>
      <c r="BL345" s="1361" t="b">
        <f t="shared" si="144"/>
        <v>1</v>
      </c>
      <c r="BM345" s="1361" t="b">
        <f t="shared" si="144"/>
        <v>1</v>
      </c>
      <c r="BN345" s="1361" t="b">
        <f t="shared" si="144"/>
        <v>1</v>
      </c>
      <c r="BO345" s="1361" t="b">
        <f t="shared" si="144"/>
        <v>1</v>
      </c>
      <c r="BP345" s="1361" t="b">
        <f t="shared" si="144"/>
        <v>1</v>
      </c>
      <c r="BQ345" s="1361" t="b">
        <f t="shared" si="144"/>
        <v>1</v>
      </c>
      <c r="BS345" s="1375"/>
    </row>
    <row r="346" spans="1:71" s="1374" customFormat="1" ht="12" customHeight="1">
      <c r="A346" s="1412">
        <v>16502083</v>
      </c>
      <c r="B346" s="1413" t="str">
        <f t="shared" si="125"/>
        <v>16502083</v>
      </c>
      <c r="C346" s="1359" t="s">
        <v>1369</v>
      </c>
      <c r="D346" s="1360" t="str">
        <f t="shared" si="142"/>
        <v>W/C</v>
      </c>
      <c r="E346" s="1360"/>
      <c r="F346" s="1359"/>
      <c r="G346" s="1360"/>
      <c r="H346" s="1361" t="str">
        <f t="shared" si="141"/>
        <v/>
      </c>
      <c r="I346" s="1361" t="str">
        <f t="shared" si="141"/>
        <v/>
      </c>
      <c r="J346" s="1361" t="str">
        <f t="shared" si="141"/>
        <v/>
      </c>
      <c r="K346" s="1361" t="str">
        <f t="shared" si="140"/>
        <v/>
      </c>
      <c r="L346" s="1361" t="str">
        <f t="shared" ref="L346:M432" si="148">IF(VALUE(AM346),"W/C",IF(ISBLANK(AM346),"NO","W/C"))</f>
        <v>W/C</v>
      </c>
      <c r="M346" s="1361" t="str">
        <f t="shared" si="148"/>
        <v>NO</v>
      </c>
      <c r="N346" s="1361" t="str">
        <f t="shared" si="121"/>
        <v>W/C</v>
      </c>
      <c r="O346" s="1362"/>
      <c r="P346" s="1363">
        <v>0</v>
      </c>
      <c r="Q346" s="1363">
        <v>0</v>
      </c>
      <c r="R346" s="1363">
        <v>0</v>
      </c>
      <c r="S346" s="1363">
        <v>0</v>
      </c>
      <c r="T346" s="1363">
        <v>0</v>
      </c>
      <c r="U346" s="1363">
        <v>0</v>
      </c>
      <c r="V346" s="1363">
        <v>0</v>
      </c>
      <c r="W346" s="1363">
        <v>0</v>
      </c>
      <c r="X346" s="1363">
        <v>0</v>
      </c>
      <c r="Y346" s="1363">
        <v>0</v>
      </c>
      <c r="Z346" s="1363">
        <v>0</v>
      </c>
      <c r="AA346" s="1363">
        <v>0</v>
      </c>
      <c r="AB346" s="1363">
        <v>0</v>
      </c>
      <c r="AC346" s="1363"/>
      <c r="AD346" s="1363"/>
      <c r="AE346" s="1363">
        <f t="shared" si="145"/>
        <v>0</v>
      </c>
      <c r="AF346" s="1376"/>
      <c r="AG346" s="1377"/>
      <c r="AH346" s="1365"/>
      <c r="AI346" s="1365"/>
      <c r="AJ346" s="1365"/>
      <c r="AK346" s="1366"/>
      <c r="AL346" s="1365">
        <f t="shared" si="130"/>
        <v>0</v>
      </c>
      <c r="AM346" s="1367">
        <f t="shared" si="146"/>
        <v>0</v>
      </c>
      <c r="AN346" s="1365"/>
      <c r="AO346" s="1368">
        <f t="shared" si="131"/>
        <v>0</v>
      </c>
      <c r="AP346" s="1369"/>
      <c r="AQ346" s="1370">
        <f t="shared" si="120"/>
        <v>0</v>
      </c>
      <c r="AR346" s="1365"/>
      <c r="AS346" s="1365"/>
      <c r="AT346" s="1365"/>
      <c r="AU346" s="1365"/>
      <c r="AV346" s="1371">
        <f t="shared" si="132"/>
        <v>0</v>
      </c>
      <c r="AW346" s="1365">
        <f t="shared" si="147"/>
        <v>0</v>
      </c>
      <c r="AX346" s="1365"/>
      <c r="AY346" s="1367">
        <f t="shared" si="133"/>
        <v>0</v>
      </c>
      <c r="AZ346" s="1372"/>
      <c r="BA346" s="1373">
        <f t="shared" si="123"/>
        <v>0</v>
      </c>
      <c r="BC346" s="1361" t="str">
        <f t="shared" si="143"/>
        <v/>
      </c>
      <c r="BD346" s="1361" t="str">
        <f t="shared" si="143"/>
        <v/>
      </c>
      <c r="BE346" s="1361" t="str">
        <f t="shared" si="143"/>
        <v/>
      </c>
      <c r="BF346" s="1361" t="str">
        <f t="shared" si="136"/>
        <v/>
      </c>
      <c r="BG346" s="1361" t="str">
        <f t="shared" si="122"/>
        <v>W/C</v>
      </c>
      <c r="BH346" s="1361" t="str">
        <f t="shared" si="122"/>
        <v>NO</v>
      </c>
      <c r="BI346" s="1361" t="str">
        <f t="shared" si="126"/>
        <v>W/C</v>
      </c>
      <c r="BK346" s="1361" t="b">
        <f t="shared" si="144"/>
        <v>1</v>
      </c>
      <c r="BL346" s="1361" t="b">
        <f t="shared" si="144"/>
        <v>1</v>
      </c>
      <c r="BM346" s="1361" t="b">
        <f t="shared" si="144"/>
        <v>1</v>
      </c>
      <c r="BN346" s="1361" t="b">
        <f t="shared" si="144"/>
        <v>1</v>
      </c>
      <c r="BO346" s="1361" t="b">
        <f t="shared" si="144"/>
        <v>1</v>
      </c>
      <c r="BP346" s="1361" t="b">
        <f t="shared" si="144"/>
        <v>1</v>
      </c>
      <c r="BQ346" s="1361" t="b">
        <f t="shared" si="144"/>
        <v>1</v>
      </c>
      <c r="BS346" s="1375"/>
    </row>
    <row r="347" spans="1:71" s="1374" customFormat="1" ht="12" customHeight="1">
      <c r="A347" s="1414">
        <v>16502093</v>
      </c>
      <c r="B347" s="1415" t="str">
        <f t="shared" si="125"/>
        <v>16502093</v>
      </c>
      <c r="C347" s="1416" t="s">
        <v>1370</v>
      </c>
      <c r="D347" s="1417" t="str">
        <f t="shared" si="142"/>
        <v>W/C</v>
      </c>
      <c r="E347" s="1417"/>
      <c r="F347" s="1434">
        <v>43191</v>
      </c>
      <c r="G347" s="1417"/>
      <c r="H347" s="1419"/>
      <c r="I347" s="1419"/>
      <c r="J347" s="1419"/>
      <c r="K347" s="1419"/>
      <c r="L347" s="1419" t="str">
        <f t="shared" si="148"/>
        <v>W/C</v>
      </c>
      <c r="M347" s="1419" t="str">
        <f t="shared" si="148"/>
        <v>NO</v>
      </c>
      <c r="N347" s="1419" t="str">
        <f t="shared" si="121"/>
        <v>W/C</v>
      </c>
      <c r="O347" s="1420"/>
      <c r="P347" s="1421">
        <v>0</v>
      </c>
      <c r="Q347" s="1421">
        <v>0</v>
      </c>
      <c r="R347" s="1421">
        <v>0</v>
      </c>
      <c r="S347" s="1421">
        <v>0</v>
      </c>
      <c r="T347" s="1421">
        <v>0</v>
      </c>
      <c r="U347" s="1421">
        <v>0</v>
      </c>
      <c r="V347" s="1421">
        <v>0</v>
      </c>
      <c r="W347" s="1421">
        <v>0</v>
      </c>
      <c r="X347" s="1421">
        <v>0</v>
      </c>
      <c r="Y347" s="1421">
        <v>0</v>
      </c>
      <c r="Z347" s="1421">
        <v>0</v>
      </c>
      <c r="AA347" s="1421">
        <v>0</v>
      </c>
      <c r="AB347" s="1421">
        <v>0</v>
      </c>
      <c r="AC347" s="1421"/>
      <c r="AD347" s="1421"/>
      <c r="AE347" s="1421">
        <f t="shared" si="145"/>
        <v>0</v>
      </c>
      <c r="AF347" s="1422"/>
      <c r="AG347" s="1423"/>
      <c r="AH347" s="1424"/>
      <c r="AI347" s="1424"/>
      <c r="AJ347" s="1424"/>
      <c r="AK347" s="1425"/>
      <c r="AL347" s="1424"/>
      <c r="AM347" s="1426">
        <f t="shared" si="146"/>
        <v>0</v>
      </c>
      <c r="AN347" s="1424"/>
      <c r="AO347" s="1427">
        <f t="shared" si="131"/>
        <v>0</v>
      </c>
      <c r="AP347" s="1369"/>
      <c r="AQ347" s="1428">
        <f t="shared" si="120"/>
        <v>0</v>
      </c>
      <c r="AR347" s="1424"/>
      <c r="AS347" s="1424"/>
      <c r="AT347" s="1424"/>
      <c r="AU347" s="1424"/>
      <c r="AV347" s="1429"/>
      <c r="AW347" s="1424">
        <f t="shared" si="147"/>
        <v>0</v>
      </c>
      <c r="AX347" s="1424"/>
      <c r="AY347" s="1426">
        <f t="shared" si="133"/>
        <v>0</v>
      </c>
      <c r="AZ347" s="1372"/>
      <c r="BA347" s="1373">
        <f t="shared" si="123"/>
        <v>0</v>
      </c>
      <c r="BC347" s="1361"/>
      <c r="BD347" s="1361"/>
      <c r="BE347" s="1361"/>
      <c r="BF347" s="1361"/>
      <c r="BG347" s="1361" t="str">
        <f t="shared" si="122"/>
        <v>W/C</v>
      </c>
      <c r="BH347" s="1361" t="str">
        <f t="shared" si="122"/>
        <v>NO</v>
      </c>
      <c r="BI347" s="1361" t="str">
        <f t="shared" si="126"/>
        <v>W/C</v>
      </c>
      <c r="BK347" s="1361" t="b">
        <f t="shared" si="144"/>
        <v>1</v>
      </c>
      <c r="BL347" s="1361" t="b">
        <f t="shared" si="144"/>
        <v>1</v>
      </c>
      <c r="BM347" s="1361" t="b">
        <f t="shared" si="144"/>
        <v>1</v>
      </c>
      <c r="BN347" s="1361" t="b">
        <f t="shared" si="144"/>
        <v>1</v>
      </c>
      <c r="BO347" s="1361" t="b">
        <f t="shared" si="144"/>
        <v>1</v>
      </c>
      <c r="BP347" s="1361" t="b">
        <f t="shared" si="144"/>
        <v>1</v>
      </c>
      <c r="BQ347" s="1361" t="b">
        <f t="shared" si="144"/>
        <v>1</v>
      </c>
      <c r="BS347" s="1375"/>
    </row>
    <row r="348" spans="1:71" s="1374" customFormat="1" ht="12" customHeight="1">
      <c r="A348" s="1412">
        <v>16502103</v>
      </c>
      <c r="B348" s="1413" t="str">
        <f t="shared" si="125"/>
        <v>16502103</v>
      </c>
      <c r="C348" s="1359" t="s">
        <v>1371</v>
      </c>
      <c r="D348" s="1360" t="str">
        <f t="shared" si="142"/>
        <v>W/C</v>
      </c>
      <c r="E348" s="1360"/>
      <c r="F348" s="1359"/>
      <c r="G348" s="1360"/>
      <c r="H348" s="1361" t="str">
        <f t="shared" ref="H348:K379" si="149">IF(VALUE(AH348),H$7,IF(ISBLANK(AH348),"",H$7))</f>
        <v/>
      </c>
      <c r="I348" s="1361" t="str">
        <f t="shared" si="149"/>
        <v/>
      </c>
      <c r="J348" s="1361" t="str">
        <f t="shared" si="149"/>
        <v/>
      </c>
      <c r="K348" s="1361" t="str">
        <f t="shared" si="149"/>
        <v/>
      </c>
      <c r="L348" s="1361" t="str">
        <f t="shared" si="148"/>
        <v>W/C</v>
      </c>
      <c r="M348" s="1361" t="str">
        <f t="shared" si="148"/>
        <v>NO</v>
      </c>
      <c r="N348" s="1361" t="str">
        <f t="shared" si="121"/>
        <v>W/C</v>
      </c>
      <c r="O348" s="1362"/>
      <c r="P348" s="1363">
        <v>0</v>
      </c>
      <c r="Q348" s="1363">
        <v>0</v>
      </c>
      <c r="R348" s="1363">
        <v>0</v>
      </c>
      <c r="S348" s="1363">
        <v>0</v>
      </c>
      <c r="T348" s="1363">
        <v>0</v>
      </c>
      <c r="U348" s="1363">
        <v>0</v>
      </c>
      <c r="V348" s="1363">
        <v>0</v>
      </c>
      <c r="W348" s="1363">
        <v>0</v>
      </c>
      <c r="X348" s="1363">
        <v>0</v>
      </c>
      <c r="Y348" s="1363">
        <v>0</v>
      </c>
      <c r="Z348" s="1363">
        <v>0</v>
      </c>
      <c r="AA348" s="1363">
        <v>0</v>
      </c>
      <c r="AB348" s="1363">
        <v>0</v>
      </c>
      <c r="AC348" s="1363"/>
      <c r="AD348" s="1363"/>
      <c r="AE348" s="1363">
        <f t="shared" si="145"/>
        <v>0</v>
      </c>
      <c r="AF348" s="1376"/>
      <c r="AG348" s="1377"/>
      <c r="AH348" s="1365"/>
      <c r="AI348" s="1365"/>
      <c r="AJ348" s="1365"/>
      <c r="AK348" s="1366"/>
      <c r="AL348" s="1365">
        <f t="shared" si="130"/>
        <v>0</v>
      </c>
      <c r="AM348" s="1367">
        <f t="shared" si="146"/>
        <v>0</v>
      </c>
      <c r="AN348" s="1365"/>
      <c r="AO348" s="1368">
        <f t="shared" si="131"/>
        <v>0</v>
      </c>
      <c r="AP348" s="1369"/>
      <c r="AQ348" s="1370">
        <f t="shared" si="120"/>
        <v>0</v>
      </c>
      <c r="AR348" s="1365"/>
      <c r="AS348" s="1365"/>
      <c r="AT348" s="1365"/>
      <c r="AU348" s="1365"/>
      <c r="AV348" s="1371">
        <f t="shared" si="132"/>
        <v>0</v>
      </c>
      <c r="AW348" s="1365">
        <f t="shared" si="147"/>
        <v>0</v>
      </c>
      <c r="AX348" s="1365"/>
      <c r="AY348" s="1367">
        <f t="shared" si="133"/>
        <v>0</v>
      </c>
      <c r="AZ348" s="1372"/>
      <c r="BA348" s="1373">
        <f t="shared" si="123"/>
        <v>0</v>
      </c>
      <c r="BC348" s="1361" t="str">
        <f t="shared" ref="BC348:BF366" si="150">IF(VALUE(AR348),BC$7,IF(ISBLANK(AR348),"",BC$7))</f>
        <v/>
      </c>
      <c r="BD348" s="1361" t="str">
        <f t="shared" si="150"/>
        <v/>
      </c>
      <c r="BE348" s="1361" t="str">
        <f t="shared" si="150"/>
        <v/>
      </c>
      <c r="BF348" s="1361" t="str">
        <f t="shared" si="150"/>
        <v/>
      </c>
      <c r="BG348" s="1361" t="str">
        <f t="shared" si="122"/>
        <v>W/C</v>
      </c>
      <c r="BH348" s="1361" t="str">
        <f t="shared" si="122"/>
        <v>NO</v>
      </c>
      <c r="BI348" s="1361" t="str">
        <f t="shared" si="126"/>
        <v>W/C</v>
      </c>
      <c r="BK348" s="1361" t="b">
        <f t="shared" si="144"/>
        <v>1</v>
      </c>
      <c r="BL348" s="1361" t="b">
        <f t="shared" si="144"/>
        <v>1</v>
      </c>
      <c r="BM348" s="1361" t="b">
        <f t="shared" si="144"/>
        <v>1</v>
      </c>
      <c r="BN348" s="1361" t="b">
        <f t="shared" si="144"/>
        <v>1</v>
      </c>
      <c r="BO348" s="1361" t="b">
        <f t="shared" si="144"/>
        <v>1</v>
      </c>
      <c r="BP348" s="1361" t="b">
        <f t="shared" si="144"/>
        <v>1</v>
      </c>
      <c r="BQ348" s="1361" t="b">
        <f t="shared" si="144"/>
        <v>1</v>
      </c>
      <c r="BS348" s="1375"/>
    </row>
    <row r="349" spans="1:71" s="1374" customFormat="1" ht="12" customHeight="1">
      <c r="A349" s="1412">
        <v>16502011</v>
      </c>
      <c r="B349" s="1413" t="str">
        <f t="shared" si="125"/>
        <v>16502011</v>
      </c>
      <c r="C349" s="1359" t="s">
        <v>1372</v>
      </c>
      <c r="D349" s="1360" t="str">
        <f t="shared" si="142"/>
        <v>W/C</v>
      </c>
      <c r="E349" s="1360"/>
      <c r="F349" s="1359"/>
      <c r="G349" s="1360"/>
      <c r="H349" s="1361" t="str">
        <f t="shared" si="149"/>
        <v/>
      </c>
      <c r="I349" s="1361" t="str">
        <f t="shared" si="149"/>
        <v/>
      </c>
      <c r="J349" s="1361" t="str">
        <f t="shared" si="149"/>
        <v/>
      </c>
      <c r="K349" s="1361" t="str">
        <f t="shared" si="149"/>
        <v/>
      </c>
      <c r="L349" s="1361" t="str">
        <f t="shared" si="148"/>
        <v>W/C</v>
      </c>
      <c r="M349" s="1361" t="str">
        <f t="shared" si="148"/>
        <v>NO</v>
      </c>
      <c r="N349" s="1361" t="str">
        <f t="shared" si="121"/>
        <v>W/C</v>
      </c>
      <c r="O349" s="1362"/>
      <c r="P349" s="1363">
        <v>0</v>
      </c>
      <c r="Q349" s="1363">
        <v>0</v>
      </c>
      <c r="R349" s="1363">
        <v>0</v>
      </c>
      <c r="S349" s="1363">
        <v>0</v>
      </c>
      <c r="T349" s="1363">
        <v>0</v>
      </c>
      <c r="U349" s="1363">
        <v>0</v>
      </c>
      <c r="V349" s="1363">
        <v>0</v>
      </c>
      <c r="W349" s="1363">
        <v>0</v>
      </c>
      <c r="X349" s="1363">
        <v>0</v>
      </c>
      <c r="Y349" s="1363">
        <v>0</v>
      </c>
      <c r="Z349" s="1363">
        <v>0</v>
      </c>
      <c r="AA349" s="1363">
        <v>0</v>
      </c>
      <c r="AB349" s="1363">
        <v>0</v>
      </c>
      <c r="AC349" s="1363"/>
      <c r="AD349" s="1363"/>
      <c r="AE349" s="1363">
        <f t="shared" si="145"/>
        <v>0</v>
      </c>
      <c r="AF349" s="1376"/>
      <c r="AG349" s="1377"/>
      <c r="AH349" s="1365"/>
      <c r="AI349" s="1365"/>
      <c r="AJ349" s="1365"/>
      <c r="AK349" s="1366"/>
      <c r="AL349" s="1365">
        <f t="shared" si="130"/>
        <v>0</v>
      </c>
      <c r="AM349" s="1367">
        <f t="shared" si="146"/>
        <v>0</v>
      </c>
      <c r="AN349" s="1365"/>
      <c r="AO349" s="1368">
        <f t="shared" si="131"/>
        <v>0</v>
      </c>
      <c r="AP349" s="1369"/>
      <c r="AQ349" s="1370">
        <f t="shared" si="120"/>
        <v>0</v>
      </c>
      <c r="AR349" s="1365"/>
      <c r="AS349" s="1365"/>
      <c r="AT349" s="1365"/>
      <c r="AU349" s="1365"/>
      <c r="AV349" s="1371">
        <f t="shared" si="132"/>
        <v>0</v>
      </c>
      <c r="AW349" s="1365">
        <f t="shared" si="147"/>
        <v>0</v>
      </c>
      <c r="AX349" s="1365"/>
      <c r="AY349" s="1367">
        <f t="shared" si="133"/>
        <v>0</v>
      </c>
      <c r="AZ349" s="1372"/>
      <c r="BA349" s="1373">
        <f t="shared" si="123"/>
        <v>0</v>
      </c>
      <c r="BC349" s="1361" t="str">
        <f t="shared" si="150"/>
        <v/>
      </c>
      <c r="BD349" s="1361" t="str">
        <f t="shared" si="150"/>
        <v/>
      </c>
      <c r="BE349" s="1361" t="str">
        <f t="shared" si="150"/>
        <v/>
      </c>
      <c r="BF349" s="1361" t="str">
        <f t="shared" si="150"/>
        <v/>
      </c>
      <c r="BG349" s="1361" t="str">
        <f t="shared" si="122"/>
        <v>W/C</v>
      </c>
      <c r="BH349" s="1361" t="str">
        <f t="shared" si="122"/>
        <v>NO</v>
      </c>
      <c r="BI349" s="1361" t="str">
        <f t="shared" si="126"/>
        <v>W/C</v>
      </c>
      <c r="BK349" s="1361" t="b">
        <f t="shared" si="144"/>
        <v>1</v>
      </c>
      <c r="BL349" s="1361" t="b">
        <f t="shared" si="144"/>
        <v>1</v>
      </c>
      <c r="BM349" s="1361" t="b">
        <f t="shared" si="144"/>
        <v>1</v>
      </c>
      <c r="BN349" s="1361" t="b">
        <f t="shared" si="144"/>
        <v>1</v>
      </c>
      <c r="BO349" s="1361" t="b">
        <f t="shared" si="144"/>
        <v>1</v>
      </c>
      <c r="BP349" s="1361" t="b">
        <f t="shared" si="144"/>
        <v>1</v>
      </c>
      <c r="BQ349" s="1361" t="b">
        <f t="shared" si="144"/>
        <v>1</v>
      </c>
      <c r="BS349" s="1375"/>
    </row>
    <row r="350" spans="1:71" s="1374" customFormat="1" ht="12" customHeight="1">
      <c r="A350" s="1412">
        <v>16502113</v>
      </c>
      <c r="B350" s="1413" t="str">
        <f t="shared" si="125"/>
        <v>16502113</v>
      </c>
      <c r="C350" s="1359" t="s">
        <v>1373</v>
      </c>
      <c r="D350" s="1360" t="str">
        <f t="shared" si="142"/>
        <v>W/C</v>
      </c>
      <c r="E350" s="1360"/>
      <c r="F350" s="1359"/>
      <c r="G350" s="1360"/>
      <c r="H350" s="1361" t="str">
        <f t="shared" si="149"/>
        <v/>
      </c>
      <c r="I350" s="1361" t="str">
        <f t="shared" si="149"/>
        <v/>
      </c>
      <c r="J350" s="1361" t="str">
        <f t="shared" si="149"/>
        <v/>
      </c>
      <c r="K350" s="1361" t="str">
        <f t="shared" si="149"/>
        <v/>
      </c>
      <c r="L350" s="1361" t="str">
        <f t="shared" si="148"/>
        <v>W/C</v>
      </c>
      <c r="M350" s="1361" t="str">
        <f t="shared" si="148"/>
        <v>NO</v>
      </c>
      <c r="N350" s="1361" t="str">
        <f t="shared" si="121"/>
        <v>W/C</v>
      </c>
      <c r="O350" s="1362"/>
      <c r="P350" s="1363">
        <v>0</v>
      </c>
      <c r="Q350" s="1363">
        <v>0</v>
      </c>
      <c r="R350" s="1363">
        <v>0</v>
      </c>
      <c r="S350" s="1363">
        <v>0</v>
      </c>
      <c r="T350" s="1363">
        <v>0</v>
      </c>
      <c r="U350" s="1363">
        <v>0</v>
      </c>
      <c r="V350" s="1363">
        <v>0</v>
      </c>
      <c r="W350" s="1363">
        <v>0</v>
      </c>
      <c r="X350" s="1363">
        <v>0</v>
      </c>
      <c r="Y350" s="1363">
        <v>0</v>
      </c>
      <c r="Z350" s="1363">
        <v>0</v>
      </c>
      <c r="AA350" s="1363">
        <v>0</v>
      </c>
      <c r="AB350" s="1363">
        <v>0</v>
      </c>
      <c r="AC350" s="1363"/>
      <c r="AD350" s="1363"/>
      <c r="AE350" s="1363">
        <f t="shared" si="145"/>
        <v>0</v>
      </c>
      <c r="AF350" s="1376"/>
      <c r="AG350" s="1377"/>
      <c r="AH350" s="1365"/>
      <c r="AI350" s="1365"/>
      <c r="AJ350" s="1365"/>
      <c r="AK350" s="1366"/>
      <c r="AL350" s="1365">
        <f t="shared" si="130"/>
        <v>0</v>
      </c>
      <c r="AM350" s="1367">
        <f t="shared" si="146"/>
        <v>0</v>
      </c>
      <c r="AN350" s="1365"/>
      <c r="AO350" s="1368">
        <f t="shared" si="131"/>
        <v>0</v>
      </c>
      <c r="AP350" s="1369"/>
      <c r="AQ350" s="1370">
        <f t="shared" si="120"/>
        <v>0</v>
      </c>
      <c r="AR350" s="1365"/>
      <c r="AS350" s="1365"/>
      <c r="AT350" s="1365"/>
      <c r="AU350" s="1365"/>
      <c r="AV350" s="1371">
        <f t="shared" si="132"/>
        <v>0</v>
      </c>
      <c r="AW350" s="1365">
        <f t="shared" si="147"/>
        <v>0</v>
      </c>
      <c r="AX350" s="1365"/>
      <c r="AY350" s="1367">
        <f t="shared" si="133"/>
        <v>0</v>
      </c>
      <c r="AZ350" s="1372"/>
      <c r="BA350" s="1373">
        <f t="shared" si="123"/>
        <v>0</v>
      </c>
      <c r="BC350" s="1361" t="str">
        <f t="shared" si="150"/>
        <v/>
      </c>
      <c r="BD350" s="1361" t="str">
        <f t="shared" si="150"/>
        <v/>
      </c>
      <c r="BE350" s="1361" t="str">
        <f t="shared" si="150"/>
        <v/>
      </c>
      <c r="BF350" s="1361" t="str">
        <f t="shared" si="150"/>
        <v/>
      </c>
      <c r="BG350" s="1361" t="str">
        <f t="shared" si="122"/>
        <v>W/C</v>
      </c>
      <c r="BH350" s="1361" t="str">
        <f t="shared" si="122"/>
        <v>NO</v>
      </c>
      <c r="BI350" s="1361" t="str">
        <f t="shared" si="126"/>
        <v>W/C</v>
      </c>
      <c r="BK350" s="1361" t="b">
        <f t="shared" si="144"/>
        <v>1</v>
      </c>
      <c r="BL350" s="1361" t="b">
        <f t="shared" si="144"/>
        <v>1</v>
      </c>
      <c r="BM350" s="1361" t="b">
        <f t="shared" si="144"/>
        <v>1</v>
      </c>
      <c r="BN350" s="1361" t="b">
        <f t="shared" si="144"/>
        <v>1</v>
      </c>
      <c r="BO350" s="1361" t="b">
        <f t="shared" si="144"/>
        <v>1</v>
      </c>
      <c r="BP350" s="1361" t="b">
        <f t="shared" si="144"/>
        <v>1</v>
      </c>
      <c r="BQ350" s="1361" t="b">
        <f t="shared" si="144"/>
        <v>1</v>
      </c>
      <c r="BS350" s="1375"/>
    </row>
    <row r="351" spans="1:71" s="1374" customFormat="1" ht="12" customHeight="1">
      <c r="A351" s="1412">
        <v>16502123</v>
      </c>
      <c r="B351" s="1413" t="str">
        <f t="shared" si="125"/>
        <v>16502123</v>
      </c>
      <c r="C351" s="1359" t="s">
        <v>1374</v>
      </c>
      <c r="D351" s="1360" t="str">
        <f t="shared" si="142"/>
        <v>W/C</v>
      </c>
      <c r="E351" s="1360"/>
      <c r="F351" s="1359"/>
      <c r="G351" s="1360"/>
      <c r="H351" s="1361" t="str">
        <f t="shared" si="149"/>
        <v/>
      </c>
      <c r="I351" s="1361" t="str">
        <f t="shared" si="149"/>
        <v/>
      </c>
      <c r="J351" s="1361" t="str">
        <f t="shared" si="149"/>
        <v/>
      </c>
      <c r="K351" s="1361" t="str">
        <f t="shared" si="149"/>
        <v/>
      </c>
      <c r="L351" s="1361" t="str">
        <f t="shared" si="148"/>
        <v>W/C</v>
      </c>
      <c r="M351" s="1361" t="str">
        <f t="shared" si="148"/>
        <v>NO</v>
      </c>
      <c r="N351" s="1361" t="str">
        <f t="shared" si="121"/>
        <v>W/C</v>
      </c>
      <c r="O351" s="1362"/>
      <c r="P351" s="1363">
        <v>0</v>
      </c>
      <c r="Q351" s="1363">
        <v>0</v>
      </c>
      <c r="R351" s="1363">
        <v>0</v>
      </c>
      <c r="S351" s="1363">
        <v>0</v>
      </c>
      <c r="T351" s="1363">
        <v>0</v>
      </c>
      <c r="U351" s="1363">
        <v>0</v>
      </c>
      <c r="V351" s="1363">
        <v>0</v>
      </c>
      <c r="W351" s="1363">
        <v>0</v>
      </c>
      <c r="X351" s="1363">
        <v>0</v>
      </c>
      <c r="Y351" s="1363">
        <v>0</v>
      </c>
      <c r="Z351" s="1363">
        <v>0</v>
      </c>
      <c r="AA351" s="1363">
        <v>0</v>
      </c>
      <c r="AB351" s="1363">
        <v>0</v>
      </c>
      <c r="AC351" s="1363"/>
      <c r="AD351" s="1363"/>
      <c r="AE351" s="1363">
        <f t="shared" si="145"/>
        <v>0</v>
      </c>
      <c r="AF351" s="1376"/>
      <c r="AG351" s="1377"/>
      <c r="AH351" s="1365"/>
      <c r="AI351" s="1365"/>
      <c r="AJ351" s="1365"/>
      <c r="AK351" s="1366"/>
      <c r="AL351" s="1365">
        <f t="shared" si="130"/>
        <v>0</v>
      </c>
      <c r="AM351" s="1367">
        <f t="shared" si="146"/>
        <v>0</v>
      </c>
      <c r="AN351" s="1365"/>
      <c r="AO351" s="1368">
        <f t="shared" si="131"/>
        <v>0</v>
      </c>
      <c r="AP351" s="1369"/>
      <c r="AQ351" s="1370">
        <f t="shared" si="120"/>
        <v>0</v>
      </c>
      <c r="AR351" s="1365"/>
      <c r="AS351" s="1365"/>
      <c r="AT351" s="1365"/>
      <c r="AU351" s="1365"/>
      <c r="AV351" s="1371">
        <f t="shared" si="132"/>
        <v>0</v>
      </c>
      <c r="AW351" s="1365">
        <f t="shared" si="147"/>
        <v>0</v>
      </c>
      <c r="AX351" s="1365"/>
      <c r="AY351" s="1367">
        <f t="shared" si="133"/>
        <v>0</v>
      </c>
      <c r="AZ351" s="1372"/>
      <c r="BA351" s="1373">
        <f t="shared" si="123"/>
        <v>0</v>
      </c>
      <c r="BC351" s="1361" t="str">
        <f t="shared" si="150"/>
        <v/>
      </c>
      <c r="BD351" s="1361" t="str">
        <f t="shared" si="150"/>
        <v/>
      </c>
      <c r="BE351" s="1361" t="str">
        <f t="shared" si="150"/>
        <v/>
      </c>
      <c r="BF351" s="1361" t="str">
        <f t="shared" si="150"/>
        <v/>
      </c>
      <c r="BG351" s="1361" t="str">
        <f t="shared" si="122"/>
        <v>W/C</v>
      </c>
      <c r="BH351" s="1361" t="str">
        <f t="shared" si="122"/>
        <v>NO</v>
      </c>
      <c r="BI351" s="1361" t="str">
        <f t="shared" si="126"/>
        <v>W/C</v>
      </c>
      <c r="BK351" s="1361" t="b">
        <f t="shared" si="144"/>
        <v>1</v>
      </c>
      <c r="BL351" s="1361" t="b">
        <f t="shared" si="144"/>
        <v>1</v>
      </c>
      <c r="BM351" s="1361" t="b">
        <f t="shared" si="144"/>
        <v>1</v>
      </c>
      <c r="BN351" s="1361" t="b">
        <f t="shared" si="144"/>
        <v>1</v>
      </c>
      <c r="BO351" s="1361" t="b">
        <f t="shared" si="144"/>
        <v>1</v>
      </c>
      <c r="BP351" s="1361" t="b">
        <f t="shared" si="144"/>
        <v>1</v>
      </c>
      <c r="BQ351" s="1361" t="b">
        <f t="shared" si="144"/>
        <v>1</v>
      </c>
      <c r="BS351" s="1496"/>
    </row>
    <row r="352" spans="1:71" s="1374" customFormat="1" ht="12" customHeight="1">
      <c r="A352" s="1412">
        <v>16502133</v>
      </c>
      <c r="B352" s="1413" t="str">
        <f t="shared" si="125"/>
        <v>16502133</v>
      </c>
      <c r="C352" s="1359" t="s">
        <v>1375</v>
      </c>
      <c r="D352" s="1360" t="str">
        <f t="shared" si="142"/>
        <v>W/C</v>
      </c>
      <c r="E352" s="1360"/>
      <c r="F352" s="1359"/>
      <c r="G352" s="1360"/>
      <c r="H352" s="1361" t="str">
        <f t="shared" si="149"/>
        <v/>
      </c>
      <c r="I352" s="1361" t="str">
        <f t="shared" si="149"/>
        <v/>
      </c>
      <c r="J352" s="1361" t="str">
        <f t="shared" si="149"/>
        <v/>
      </c>
      <c r="K352" s="1361" t="str">
        <f t="shared" si="149"/>
        <v/>
      </c>
      <c r="L352" s="1361" t="str">
        <f t="shared" si="148"/>
        <v>W/C</v>
      </c>
      <c r="M352" s="1361" t="str">
        <f t="shared" si="148"/>
        <v>NO</v>
      </c>
      <c r="N352" s="1361" t="str">
        <f t="shared" si="121"/>
        <v>W/C</v>
      </c>
      <c r="O352" s="1362"/>
      <c r="P352" s="1363">
        <v>0</v>
      </c>
      <c r="Q352" s="1363">
        <v>0</v>
      </c>
      <c r="R352" s="1363">
        <v>0</v>
      </c>
      <c r="S352" s="1363">
        <v>0</v>
      </c>
      <c r="T352" s="1363">
        <v>0</v>
      </c>
      <c r="U352" s="1363">
        <v>0</v>
      </c>
      <c r="V352" s="1363">
        <v>0</v>
      </c>
      <c r="W352" s="1363">
        <v>0</v>
      </c>
      <c r="X352" s="1363">
        <v>0</v>
      </c>
      <c r="Y352" s="1363">
        <v>0</v>
      </c>
      <c r="Z352" s="1363">
        <v>0</v>
      </c>
      <c r="AA352" s="1363">
        <v>0</v>
      </c>
      <c r="AB352" s="1363">
        <v>0</v>
      </c>
      <c r="AC352" s="1363"/>
      <c r="AD352" s="1363"/>
      <c r="AE352" s="1363">
        <f t="shared" si="145"/>
        <v>0</v>
      </c>
      <c r="AF352" s="1376"/>
      <c r="AG352" s="1377"/>
      <c r="AH352" s="1365"/>
      <c r="AI352" s="1365"/>
      <c r="AJ352" s="1365"/>
      <c r="AK352" s="1366"/>
      <c r="AL352" s="1365">
        <f t="shared" si="130"/>
        <v>0</v>
      </c>
      <c r="AM352" s="1367">
        <f t="shared" si="146"/>
        <v>0</v>
      </c>
      <c r="AN352" s="1365"/>
      <c r="AO352" s="1368">
        <f t="shared" si="131"/>
        <v>0</v>
      </c>
      <c r="AP352" s="1369"/>
      <c r="AQ352" s="1370">
        <f t="shared" si="120"/>
        <v>0</v>
      </c>
      <c r="AR352" s="1365"/>
      <c r="AS352" s="1365"/>
      <c r="AT352" s="1365"/>
      <c r="AU352" s="1365"/>
      <c r="AV352" s="1371">
        <f t="shared" si="132"/>
        <v>0</v>
      </c>
      <c r="AW352" s="1365">
        <f t="shared" si="147"/>
        <v>0</v>
      </c>
      <c r="AX352" s="1365"/>
      <c r="AY352" s="1367">
        <f t="shared" si="133"/>
        <v>0</v>
      </c>
      <c r="AZ352" s="1372"/>
      <c r="BA352" s="1373">
        <f t="shared" si="123"/>
        <v>0</v>
      </c>
      <c r="BC352" s="1361" t="str">
        <f t="shared" si="150"/>
        <v/>
      </c>
      <c r="BD352" s="1361" t="str">
        <f t="shared" si="150"/>
        <v/>
      </c>
      <c r="BE352" s="1361" t="str">
        <f t="shared" si="150"/>
        <v/>
      </c>
      <c r="BF352" s="1361" t="str">
        <f t="shared" si="150"/>
        <v/>
      </c>
      <c r="BG352" s="1361" t="str">
        <f t="shared" si="122"/>
        <v>W/C</v>
      </c>
      <c r="BH352" s="1361" t="str">
        <f t="shared" si="122"/>
        <v>NO</v>
      </c>
      <c r="BI352" s="1361" t="str">
        <f t="shared" si="126"/>
        <v>W/C</v>
      </c>
      <c r="BK352" s="1361" t="b">
        <f t="shared" si="144"/>
        <v>1</v>
      </c>
      <c r="BL352" s="1361" t="b">
        <f t="shared" si="144"/>
        <v>1</v>
      </c>
      <c r="BM352" s="1361" t="b">
        <f t="shared" si="144"/>
        <v>1</v>
      </c>
      <c r="BN352" s="1361" t="b">
        <f t="shared" si="144"/>
        <v>1</v>
      </c>
      <c r="BO352" s="1361" t="b">
        <f t="shared" si="144"/>
        <v>1</v>
      </c>
      <c r="BP352" s="1361" t="b">
        <f t="shared" si="144"/>
        <v>1</v>
      </c>
      <c r="BQ352" s="1361" t="b">
        <f t="shared" si="144"/>
        <v>1</v>
      </c>
      <c r="BS352" s="1375"/>
    </row>
    <row r="353" spans="1:71" s="1374" customFormat="1" ht="12" customHeight="1">
      <c r="A353" s="1412">
        <v>16502143</v>
      </c>
      <c r="B353" s="1413" t="str">
        <f t="shared" si="125"/>
        <v>16502143</v>
      </c>
      <c r="C353" s="1413" t="s">
        <v>1376</v>
      </c>
      <c r="D353" s="1360" t="str">
        <f t="shared" si="142"/>
        <v>W/C</v>
      </c>
      <c r="E353" s="1360"/>
      <c r="F353" s="1413"/>
      <c r="G353" s="1360"/>
      <c r="H353" s="1361" t="str">
        <f t="shared" si="149"/>
        <v/>
      </c>
      <c r="I353" s="1361" t="str">
        <f t="shared" si="149"/>
        <v/>
      </c>
      <c r="J353" s="1361" t="str">
        <f t="shared" si="149"/>
        <v/>
      </c>
      <c r="K353" s="1361" t="str">
        <f t="shared" si="149"/>
        <v/>
      </c>
      <c r="L353" s="1361" t="str">
        <f t="shared" si="148"/>
        <v>W/C</v>
      </c>
      <c r="M353" s="1361" t="str">
        <f t="shared" si="148"/>
        <v>NO</v>
      </c>
      <c r="N353" s="1361" t="str">
        <f t="shared" si="121"/>
        <v>W/C</v>
      </c>
      <c r="O353" s="1362"/>
      <c r="P353" s="1363">
        <v>0</v>
      </c>
      <c r="Q353" s="1363">
        <v>0</v>
      </c>
      <c r="R353" s="1363">
        <v>0</v>
      </c>
      <c r="S353" s="1363">
        <v>0</v>
      </c>
      <c r="T353" s="1363">
        <v>0</v>
      </c>
      <c r="U353" s="1363">
        <v>0</v>
      </c>
      <c r="V353" s="1363">
        <v>0</v>
      </c>
      <c r="W353" s="1363">
        <v>0</v>
      </c>
      <c r="X353" s="1363">
        <v>0</v>
      </c>
      <c r="Y353" s="1363">
        <v>0</v>
      </c>
      <c r="Z353" s="1363">
        <v>0</v>
      </c>
      <c r="AA353" s="1363">
        <v>0</v>
      </c>
      <c r="AB353" s="1363">
        <v>0</v>
      </c>
      <c r="AC353" s="1363"/>
      <c r="AD353" s="1363"/>
      <c r="AE353" s="1363">
        <f t="shared" si="145"/>
        <v>0</v>
      </c>
      <c r="AF353" s="1376"/>
      <c r="AG353" s="1377"/>
      <c r="AH353" s="1365"/>
      <c r="AI353" s="1365"/>
      <c r="AJ353" s="1365"/>
      <c r="AK353" s="1366"/>
      <c r="AL353" s="1365">
        <f t="shared" si="130"/>
        <v>0</v>
      </c>
      <c r="AM353" s="1367">
        <f t="shared" si="146"/>
        <v>0</v>
      </c>
      <c r="AN353" s="1365"/>
      <c r="AO353" s="1368">
        <f t="shared" si="131"/>
        <v>0</v>
      </c>
      <c r="AP353" s="1369"/>
      <c r="AQ353" s="1370">
        <f t="shared" ref="AQ353:AQ426" si="151">AB353</f>
        <v>0</v>
      </c>
      <c r="AR353" s="1365"/>
      <c r="AS353" s="1365"/>
      <c r="AT353" s="1365"/>
      <c r="AU353" s="1365"/>
      <c r="AV353" s="1371">
        <f t="shared" si="132"/>
        <v>0</v>
      </c>
      <c r="AW353" s="1365">
        <f t="shared" si="147"/>
        <v>0</v>
      </c>
      <c r="AX353" s="1365"/>
      <c r="AY353" s="1367">
        <f t="shared" si="133"/>
        <v>0</v>
      </c>
      <c r="AZ353" s="1372"/>
      <c r="BA353" s="1373">
        <f t="shared" si="123"/>
        <v>0</v>
      </c>
      <c r="BC353" s="1361" t="str">
        <f t="shared" si="150"/>
        <v/>
      </c>
      <c r="BD353" s="1361" t="str">
        <f t="shared" si="150"/>
        <v/>
      </c>
      <c r="BE353" s="1361" t="str">
        <f t="shared" si="150"/>
        <v/>
      </c>
      <c r="BF353" s="1361" t="str">
        <f t="shared" si="150"/>
        <v/>
      </c>
      <c r="BG353" s="1361" t="str">
        <f t="shared" si="122"/>
        <v>W/C</v>
      </c>
      <c r="BH353" s="1361" t="str">
        <f t="shared" si="122"/>
        <v>NO</v>
      </c>
      <c r="BI353" s="1361" t="str">
        <f t="shared" si="126"/>
        <v>W/C</v>
      </c>
      <c r="BK353" s="1361" t="b">
        <f t="shared" si="144"/>
        <v>1</v>
      </c>
      <c r="BL353" s="1361" t="b">
        <f t="shared" si="144"/>
        <v>1</v>
      </c>
      <c r="BM353" s="1361" t="b">
        <f t="shared" si="144"/>
        <v>1</v>
      </c>
      <c r="BN353" s="1361" t="b">
        <f t="shared" si="144"/>
        <v>1</v>
      </c>
      <c r="BO353" s="1361" t="b">
        <f t="shared" si="144"/>
        <v>1</v>
      </c>
      <c r="BP353" s="1361" t="b">
        <f t="shared" si="144"/>
        <v>1</v>
      </c>
      <c r="BQ353" s="1361" t="b">
        <f t="shared" si="144"/>
        <v>1</v>
      </c>
      <c r="BS353" s="1375"/>
    </row>
    <row r="354" spans="1:71" s="1374" customFormat="1" ht="12" customHeight="1">
      <c r="A354" s="1412">
        <v>16502153</v>
      </c>
      <c r="B354" s="1413" t="str">
        <f t="shared" si="125"/>
        <v>16502153</v>
      </c>
      <c r="C354" s="1413" t="s">
        <v>1377</v>
      </c>
      <c r="D354" s="1360" t="str">
        <f t="shared" si="142"/>
        <v>W/C</v>
      </c>
      <c r="E354" s="1360"/>
      <c r="F354" s="1413"/>
      <c r="G354" s="1360"/>
      <c r="H354" s="1361" t="str">
        <f t="shared" si="149"/>
        <v/>
      </c>
      <c r="I354" s="1361" t="str">
        <f t="shared" si="149"/>
        <v/>
      </c>
      <c r="J354" s="1361" t="str">
        <f t="shared" si="149"/>
        <v/>
      </c>
      <c r="K354" s="1361" t="str">
        <f t="shared" si="149"/>
        <v/>
      </c>
      <c r="L354" s="1361" t="str">
        <f t="shared" si="148"/>
        <v>W/C</v>
      </c>
      <c r="M354" s="1361" t="str">
        <f t="shared" si="148"/>
        <v>NO</v>
      </c>
      <c r="N354" s="1361" t="str">
        <f t="shared" ref="N354:N440" si="152">IF(OR(CONCATENATE(L354,M354)="NOW/C",CONCATENATE(L354,M354)="W/CNO"),"W/C","")</f>
        <v>W/C</v>
      </c>
      <c r="O354" s="1362"/>
      <c r="P354" s="1363">
        <v>0</v>
      </c>
      <c r="Q354" s="1363">
        <v>0</v>
      </c>
      <c r="R354" s="1363">
        <v>0</v>
      </c>
      <c r="S354" s="1363">
        <v>0</v>
      </c>
      <c r="T354" s="1363">
        <v>0</v>
      </c>
      <c r="U354" s="1363">
        <v>0</v>
      </c>
      <c r="V354" s="1363">
        <v>0</v>
      </c>
      <c r="W354" s="1363">
        <v>0</v>
      </c>
      <c r="X354" s="1363">
        <v>0</v>
      </c>
      <c r="Y354" s="1363">
        <v>0</v>
      </c>
      <c r="Z354" s="1363">
        <v>0</v>
      </c>
      <c r="AA354" s="1363">
        <v>0</v>
      </c>
      <c r="AB354" s="1363">
        <v>0</v>
      </c>
      <c r="AC354" s="1363"/>
      <c r="AD354" s="1363"/>
      <c r="AE354" s="1363">
        <f t="shared" si="145"/>
        <v>0</v>
      </c>
      <c r="AF354" s="1376"/>
      <c r="AG354" s="1377"/>
      <c r="AH354" s="1365"/>
      <c r="AI354" s="1365"/>
      <c r="AJ354" s="1365"/>
      <c r="AK354" s="1366"/>
      <c r="AL354" s="1365">
        <f t="shared" si="130"/>
        <v>0</v>
      </c>
      <c r="AM354" s="1367">
        <f t="shared" si="146"/>
        <v>0</v>
      </c>
      <c r="AN354" s="1365"/>
      <c r="AO354" s="1368">
        <f t="shared" si="131"/>
        <v>0</v>
      </c>
      <c r="AP354" s="1369"/>
      <c r="AQ354" s="1370">
        <f t="shared" si="151"/>
        <v>0</v>
      </c>
      <c r="AR354" s="1365"/>
      <c r="AS354" s="1365"/>
      <c r="AT354" s="1365"/>
      <c r="AU354" s="1365"/>
      <c r="AV354" s="1371">
        <f t="shared" si="132"/>
        <v>0</v>
      </c>
      <c r="AW354" s="1365">
        <f t="shared" si="147"/>
        <v>0</v>
      </c>
      <c r="AX354" s="1365"/>
      <c r="AY354" s="1367">
        <f t="shared" si="133"/>
        <v>0</v>
      </c>
      <c r="AZ354" s="1372"/>
      <c r="BA354" s="1373">
        <f t="shared" si="123"/>
        <v>0</v>
      </c>
      <c r="BC354" s="1361" t="str">
        <f t="shared" si="150"/>
        <v/>
      </c>
      <c r="BD354" s="1361" t="str">
        <f t="shared" si="150"/>
        <v/>
      </c>
      <c r="BE354" s="1361" t="str">
        <f t="shared" si="150"/>
        <v/>
      </c>
      <c r="BF354" s="1361" t="str">
        <f t="shared" si="150"/>
        <v/>
      </c>
      <c r="BG354" s="1361" t="str">
        <f t="shared" si="122"/>
        <v>W/C</v>
      </c>
      <c r="BH354" s="1361" t="str">
        <f t="shared" si="122"/>
        <v>NO</v>
      </c>
      <c r="BI354" s="1361" t="str">
        <f t="shared" si="126"/>
        <v>W/C</v>
      </c>
      <c r="BK354" s="1361" t="b">
        <f t="shared" si="144"/>
        <v>1</v>
      </c>
      <c r="BL354" s="1361" t="b">
        <f t="shared" si="144"/>
        <v>1</v>
      </c>
      <c r="BM354" s="1361" t="b">
        <f t="shared" si="144"/>
        <v>1</v>
      </c>
      <c r="BN354" s="1361" t="b">
        <f t="shared" si="144"/>
        <v>1</v>
      </c>
      <c r="BO354" s="1361" t="b">
        <f t="shared" si="144"/>
        <v>1</v>
      </c>
      <c r="BP354" s="1361" t="b">
        <f t="shared" si="144"/>
        <v>1</v>
      </c>
      <c r="BQ354" s="1361" t="b">
        <f t="shared" si="144"/>
        <v>1</v>
      </c>
      <c r="BS354" s="1375"/>
    </row>
    <row r="355" spans="1:71" s="1374" customFormat="1" ht="12" customHeight="1">
      <c r="A355" s="1503">
        <v>16502163</v>
      </c>
      <c r="B355" s="1504" t="str">
        <f t="shared" si="125"/>
        <v>16502163</v>
      </c>
      <c r="C355" s="1413" t="s">
        <v>1378</v>
      </c>
      <c r="D355" s="1360" t="str">
        <f t="shared" si="142"/>
        <v>W/C</v>
      </c>
      <c r="E355" s="1360"/>
      <c r="F355" s="1413"/>
      <c r="G355" s="1360"/>
      <c r="H355" s="1361" t="str">
        <f t="shared" si="149"/>
        <v/>
      </c>
      <c r="I355" s="1361" t="str">
        <f t="shared" si="149"/>
        <v/>
      </c>
      <c r="J355" s="1361" t="str">
        <f t="shared" si="149"/>
        <v/>
      </c>
      <c r="K355" s="1361" t="str">
        <f t="shared" si="149"/>
        <v/>
      </c>
      <c r="L355" s="1361" t="str">
        <f t="shared" si="148"/>
        <v>W/C</v>
      </c>
      <c r="M355" s="1361" t="str">
        <f t="shared" si="148"/>
        <v>NO</v>
      </c>
      <c r="N355" s="1361" t="str">
        <f t="shared" si="152"/>
        <v>W/C</v>
      </c>
      <c r="O355" s="1411"/>
      <c r="P355" s="1363">
        <v>0</v>
      </c>
      <c r="Q355" s="1363">
        <v>0</v>
      </c>
      <c r="R355" s="1363">
        <v>0</v>
      </c>
      <c r="S355" s="1363">
        <v>0</v>
      </c>
      <c r="T355" s="1363">
        <v>0</v>
      </c>
      <c r="U355" s="1363">
        <v>0</v>
      </c>
      <c r="V355" s="1363">
        <v>0</v>
      </c>
      <c r="W355" s="1363">
        <v>0</v>
      </c>
      <c r="X355" s="1363">
        <v>0</v>
      </c>
      <c r="Y355" s="1363">
        <v>0</v>
      </c>
      <c r="Z355" s="1363">
        <v>0</v>
      </c>
      <c r="AA355" s="1363">
        <v>0</v>
      </c>
      <c r="AB355" s="1363">
        <v>0</v>
      </c>
      <c r="AC355" s="1363"/>
      <c r="AD355" s="1363"/>
      <c r="AE355" s="1363">
        <f t="shared" si="145"/>
        <v>0</v>
      </c>
      <c r="AF355" s="1376"/>
      <c r="AG355" s="1377"/>
      <c r="AH355" s="1365"/>
      <c r="AI355" s="1365"/>
      <c r="AJ355" s="1365"/>
      <c r="AK355" s="1366"/>
      <c r="AL355" s="1365">
        <f t="shared" si="130"/>
        <v>0</v>
      </c>
      <c r="AM355" s="1367">
        <f t="shared" si="146"/>
        <v>0</v>
      </c>
      <c r="AN355" s="1365"/>
      <c r="AO355" s="1368">
        <f t="shared" si="131"/>
        <v>0</v>
      </c>
      <c r="AP355" s="1369"/>
      <c r="AQ355" s="1370">
        <f t="shared" si="151"/>
        <v>0</v>
      </c>
      <c r="AR355" s="1365"/>
      <c r="AS355" s="1365"/>
      <c r="AT355" s="1365"/>
      <c r="AU355" s="1365"/>
      <c r="AV355" s="1371">
        <f t="shared" si="132"/>
        <v>0</v>
      </c>
      <c r="AW355" s="1365">
        <f t="shared" si="147"/>
        <v>0</v>
      </c>
      <c r="AX355" s="1365"/>
      <c r="AY355" s="1367">
        <f t="shared" si="133"/>
        <v>0</v>
      </c>
      <c r="AZ355" s="1372"/>
      <c r="BA355" s="1373">
        <f t="shared" si="123"/>
        <v>0</v>
      </c>
      <c r="BC355" s="1361" t="str">
        <f t="shared" si="150"/>
        <v/>
      </c>
      <c r="BD355" s="1361" t="str">
        <f t="shared" si="150"/>
        <v/>
      </c>
      <c r="BE355" s="1361" t="str">
        <f t="shared" si="150"/>
        <v/>
      </c>
      <c r="BF355" s="1361" t="str">
        <f t="shared" si="150"/>
        <v/>
      </c>
      <c r="BG355" s="1361" t="str">
        <f t="shared" si="122"/>
        <v>W/C</v>
      </c>
      <c r="BH355" s="1361" t="str">
        <f t="shared" si="122"/>
        <v>NO</v>
      </c>
      <c r="BI355" s="1361" t="str">
        <f t="shared" si="126"/>
        <v>W/C</v>
      </c>
      <c r="BK355" s="1361" t="b">
        <f t="shared" si="144"/>
        <v>1</v>
      </c>
      <c r="BL355" s="1361" t="b">
        <f t="shared" si="144"/>
        <v>1</v>
      </c>
      <c r="BM355" s="1361" t="b">
        <f t="shared" si="144"/>
        <v>1</v>
      </c>
      <c r="BN355" s="1361" t="b">
        <f t="shared" si="144"/>
        <v>1</v>
      </c>
      <c r="BO355" s="1361" t="b">
        <f t="shared" si="144"/>
        <v>1</v>
      </c>
      <c r="BP355" s="1361" t="b">
        <f t="shared" si="144"/>
        <v>1</v>
      </c>
      <c r="BQ355" s="1361" t="b">
        <f t="shared" si="144"/>
        <v>1</v>
      </c>
      <c r="BS355" s="1375"/>
    </row>
    <row r="356" spans="1:71" s="1374" customFormat="1" ht="12" customHeight="1">
      <c r="A356" s="1503">
        <v>16502173</v>
      </c>
      <c r="B356" s="1504" t="str">
        <f t="shared" si="125"/>
        <v>16502173</v>
      </c>
      <c r="C356" s="1413" t="s">
        <v>1379</v>
      </c>
      <c r="D356" s="1360" t="str">
        <f t="shared" si="142"/>
        <v>W/C</v>
      </c>
      <c r="E356" s="1360"/>
      <c r="F356" s="1413"/>
      <c r="G356" s="1360"/>
      <c r="H356" s="1361" t="str">
        <f t="shared" si="149"/>
        <v/>
      </c>
      <c r="I356" s="1361" t="str">
        <f t="shared" si="149"/>
        <v/>
      </c>
      <c r="J356" s="1361" t="str">
        <f t="shared" si="149"/>
        <v/>
      </c>
      <c r="K356" s="1361" t="str">
        <f t="shared" si="149"/>
        <v/>
      </c>
      <c r="L356" s="1361" t="str">
        <f t="shared" si="148"/>
        <v>W/C</v>
      </c>
      <c r="M356" s="1361" t="str">
        <f t="shared" si="148"/>
        <v>NO</v>
      </c>
      <c r="N356" s="1361" t="str">
        <f t="shared" si="152"/>
        <v>W/C</v>
      </c>
      <c r="O356" s="1411"/>
      <c r="P356" s="1363">
        <v>0</v>
      </c>
      <c r="Q356" s="1363">
        <v>0</v>
      </c>
      <c r="R356" s="1363">
        <v>0</v>
      </c>
      <c r="S356" s="1363">
        <v>0</v>
      </c>
      <c r="T356" s="1363">
        <v>0</v>
      </c>
      <c r="U356" s="1363">
        <v>0</v>
      </c>
      <c r="V356" s="1363">
        <v>0</v>
      </c>
      <c r="W356" s="1363">
        <v>0</v>
      </c>
      <c r="X356" s="1363">
        <v>0</v>
      </c>
      <c r="Y356" s="1363">
        <v>0</v>
      </c>
      <c r="Z356" s="1363">
        <v>0</v>
      </c>
      <c r="AA356" s="1363">
        <v>0</v>
      </c>
      <c r="AB356" s="1363">
        <v>0</v>
      </c>
      <c r="AC356" s="1363"/>
      <c r="AD356" s="1363"/>
      <c r="AE356" s="1363">
        <f t="shared" si="145"/>
        <v>0</v>
      </c>
      <c r="AF356" s="1376"/>
      <c r="AG356" s="1377"/>
      <c r="AH356" s="1365"/>
      <c r="AI356" s="1365"/>
      <c r="AJ356" s="1365"/>
      <c r="AK356" s="1366"/>
      <c r="AL356" s="1365">
        <f t="shared" si="130"/>
        <v>0</v>
      </c>
      <c r="AM356" s="1367">
        <f t="shared" si="146"/>
        <v>0</v>
      </c>
      <c r="AN356" s="1365"/>
      <c r="AO356" s="1368">
        <f t="shared" si="131"/>
        <v>0</v>
      </c>
      <c r="AP356" s="1369"/>
      <c r="AQ356" s="1370">
        <f t="shared" si="151"/>
        <v>0</v>
      </c>
      <c r="AR356" s="1365"/>
      <c r="AS356" s="1365"/>
      <c r="AT356" s="1365"/>
      <c r="AU356" s="1365"/>
      <c r="AV356" s="1371">
        <f t="shared" si="132"/>
        <v>0</v>
      </c>
      <c r="AW356" s="1365">
        <f t="shared" si="147"/>
        <v>0</v>
      </c>
      <c r="AX356" s="1365"/>
      <c r="AY356" s="1367">
        <f t="shared" si="133"/>
        <v>0</v>
      </c>
      <c r="AZ356" s="1372"/>
      <c r="BA356" s="1373">
        <f t="shared" si="123"/>
        <v>0</v>
      </c>
      <c r="BC356" s="1361" t="str">
        <f t="shared" si="150"/>
        <v/>
      </c>
      <c r="BD356" s="1361" t="str">
        <f t="shared" si="150"/>
        <v/>
      </c>
      <c r="BE356" s="1361" t="str">
        <f t="shared" si="150"/>
        <v/>
      </c>
      <c r="BF356" s="1361" t="str">
        <f t="shared" si="150"/>
        <v/>
      </c>
      <c r="BG356" s="1361" t="str">
        <f t="shared" si="122"/>
        <v>W/C</v>
      </c>
      <c r="BH356" s="1361" t="str">
        <f t="shared" si="122"/>
        <v>NO</v>
      </c>
      <c r="BI356" s="1361" t="str">
        <f t="shared" si="126"/>
        <v>W/C</v>
      </c>
      <c r="BK356" s="1361" t="b">
        <f t="shared" si="144"/>
        <v>1</v>
      </c>
      <c r="BL356" s="1361" t="b">
        <f t="shared" si="144"/>
        <v>1</v>
      </c>
      <c r="BM356" s="1361" t="b">
        <f t="shared" si="144"/>
        <v>1</v>
      </c>
      <c r="BN356" s="1361" t="b">
        <f t="shared" si="144"/>
        <v>1</v>
      </c>
      <c r="BO356" s="1361" t="b">
        <f t="shared" si="144"/>
        <v>1</v>
      </c>
      <c r="BP356" s="1361" t="b">
        <f t="shared" si="144"/>
        <v>1</v>
      </c>
      <c r="BQ356" s="1361" t="b">
        <f t="shared" si="144"/>
        <v>1</v>
      </c>
      <c r="BS356" s="1375"/>
    </row>
    <row r="357" spans="1:71" s="1374" customFormat="1" ht="12" customHeight="1">
      <c r="A357" s="1412">
        <v>16502181</v>
      </c>
      <c r="B357" s="1413" t="str">
        <f t="shared" si="125"/>
        <v>16502181</v>
      </c>
      <c r="C357" s="1413" t="s">
        <v>1380</v>
      </c>
      <c r="D357" s="1360" t="str">
        <f t="shared" si="142"/>
        <v>W/C</v>
      </c>
      <c r="E357" s="1360"/>
      <c r="F357" s="1413"/>
      <c r="G357" s="1360"/>
      <c r="H357" s="1361" t="str">
        <f t="shared" si="149"/>
        <v/>
      </c>
      <c r="I357" s="1361" t="str">
        <f t="shared" si="149"/>
        <v/>
      </c>
      <c r="J357" s="1361" t="str">
        <f t="shared" si="149"/>
        <v/>
      </c>
      <c r="K357" s="1361" t="str">
        <f t="shared" si="149"/>
        <v/>
      </c>
      <c r="L357" s="1361" t="str">
        <f t="shared" si="148"/>
        <v>W/C</v>
      </c>
      <c r="M357" s="1361" t="str">
        <f t="shared" si="148"/>
        <v>NO</v>
      </c>
      <c r="N357" s="1361" t="str">
        <f t="shared" si="152"/>
        <v>W/C</v>
      </c>
      <c r="O357" s="1362"/>
      <c r="P357" s="1363">
        <v>0</v>
      </c>
      <c r="Q357" s="1363">
        <v>0</v>
      </c>
      <c r="R357" s="1363">
        <v>0</v>
      </c>
      <c r="S357" s="1363">
        <v>0</v>
      </c>
      <c r="T357" s="1363">
        <v>0</v>
      </c>
      <c r="U357" s="1363">
        <v>0</v>
      </c>
      <c r="V357" s="1363">
        <v>0</v>
      </c>
      <c r="W357" s="1363">
        <v>0</v>
      </c>
      <c r="X357" s="1363">
        <v>0</v>
      </c>
      <c r="Y357" s="1363">
        <v>0</v>
      </c>
      <c r="Z357" s="1363">
        <v>0</v>
      </c>
      <c r="AA357" s="1363">
        <v>0</v>
      </c>
      <c r="AB357" s="1363">
        <v>0</v>
      </c>
      <c r="AC357" s="1363"/>
      <c r="AD357" s="1363"/>
      <c r="AE357" s="1363">
        <f t="shared" si="145"/>
        <v>0</v>
      </c>
      <c r="AF357" s="1376"/>
      <c r="AG357" s="1377"/>
      <c r="AH357" s="1365"/>
      <c r="AI357" s="1365"/>
      <c r="AJ357" s="1365"/>
      <c r="AK357" s="1366"/>
      <c r="AL357" s="1365">
        <f t="shared" si="130"/>
        <v>0</v>
      </c>
      <c r="AM357" s="1367">
        <f t="shared" si="146"/>
        <v>0</v>
      </c>
      <c r="AN357" s="1365"/>
      <c r="AO357" s="1368">
        <f t="shared" si="131"/>
        <v>0</v>
      </c>
      <c r="AP357" s="1369"/>
      <c r="AQ357" s="1370">
        <f t="shared" si="151"/>
        <v>0</v>
      </c>
      <c r="AR357" s="1365"/>
      <c r="AS357" s="1365"/>
      <c r="AT357" s="1365"/>
      <c r="AU357" s="1365"/>
      <c r="AV357" s="1371">
        <f t="shared" si="132"/>
        <v>0</v>
      </c>
      <c r="AW357" s="1365">
        <f t="shared" si="147"/>
        <v>0</v>
      </c>
      <c r="AX357" s="1365"/>
      <c r="AY357" s="1367">
        <f t="shared" si="133"/>
        <v>0</v>
      </c>
      <c r="AZ357" s="1372"/>
      <c r="BA357" s="1373">
        <f t="shared" si="123"/>
        <v>0</v>
      </c>
      <c r="BC357" s="1361" t="str">
        <f t="shared" si="150"/>
        <v/>
      </c>
      <c r="BD357" s="1361" t="str">
        <f t="shared" si="150"/>
        <v/>
      </c>
      <c r="BE357" s="1361" t="str">
        <f t="shared" si="150"/>
        <v/>
      </c>
      <c r="BF357" s="1361" t="str">
        <f t="shared" si="150"/>
        <v/>
      </c>
      <c r="BG357" s="1361" t="str">
        <f t="shared" si="122"/>
        <v>W/C</v>
      </c>
      <c r="BH357" s="1361" t="str">
        <f t="shared" si="122"/>
        <v>NO</v>
      </c>
      <c r="BI357" s="1361" t="str">
        <f t="shared" si="126"/>
        <v>W/C</v>
      </c>
      <c r="BK357" s="1361" t="b">
        <f t="shared" si="144"/>
        <v>1</v>
      </c>
      <c r="BL357" s="1361" t="b">
        <f t="shared" si="144"/>
        <v>1</v>
      </c>
      <c r="BM357" s="1361" t="b">
        <f t="shared" si="144"/>
        <v>1</v>
      </c>
      <c r="BN357" s="1361" t="b">
        <f t="shared" si="144"/>
        <v>1</v>
      </c>
      <c r="BO357" s="1361" t="b">
        <f t="shared" si="144"/>
        <v>1</v>
      </c>
      <c r="BP357" s="1361" t="b">
        <f t="shared" si="144"/>
        <v>1</v>
      </c>
      <c r="BQ357" s="1361" t="b">
        <f t="shared" si="144"/>
        <v>1</v>
      </c>
      <c r="BS357" s="1375"/>
    </row>
    <row r="358" spans="1:71" s="1374" customFormat="1" ht="12" customHeight="1">
      <c r="A358" s="1412">
        <v>16502191</v>
      </c>
      <c r="B358" s="1413" t="str">
        <f t="shared" si="125"/>
        <v>16502191</v>
      </c>
      <c r="C358" s="1413" t="s">
        <v>1320</v>
      </c>
      <c r="D358" s="1360" t="str">
        <f t="shared" si="142"/>
        <v>W/C</v>
      </c>
      <c r="E358" s="1360"/>
      <c r="F358" s="1413"/>
      <c r="G358" s="1360"/>
      <c r="H358" s="1361" t="str">
        <f t="shared" si="149"/>
        <v/>
      </c>
      <c r="I358" s="1361" t="str">
        <f t="shared" si="149"/>
        <v/>
      </c>
      <c r="J358" s="1361" t="str">
        <f t="shared" si="149"/>
        <v/>
      </c>
      <c r="K358" s="1361" t="str">
        <f t="shared" si="149"/>
        <v/>
      </c>
      <c r="L358" s="1361" t="str">
        <f t="shared" si="148"/>
        <v>W/C</v>
      </c>
      <c r="M358" s="1361" t="str">
        <f t="shared" si="148"/>
        <v>NO</v>
      </c>
      <c r="N358" s="1361" t="str">
        <f t="shared" si="152"/>
        <v>W/C</v>
      </c>
      <c r="O358" s="1362"/>
      <c r="P358" s="1363">
        <v>0</v>
      </c>
      <c r="Q358" s="1363">
        <v>0</v>
      </c>
      <c r="R358" s="1363">
        <v>0</v>
      </c>
      <c r="S358" s="1363">
        <v>0</v>
      </c>
      <c r="T358" s="1363">
        <v>0</v>
      </c>
      <c r="U358" s="1363">
        <v>0</v>
      </c>
      <c r="V358" s="1363">
        <v>0</v>
      </c>
      <c r="W358" s="1363">
        <v>0</v>
      </c>
      <c r="X358" s="1363">
        <v>0</v>
      </c>
      <c r="Y358" s="1363">
        <v>0</v>
      </c>
      <c r="Z358" s="1363">
        <v>0</v>
      </c>
      <c r="AA358" s="1363">
        <v>0</v>
      </c>
      <c r="AB358" s="1363">
        <v>0</v>
      </c>
      <c r="AC358" s="1363"/>
      <c r="AD358" s="1363"/>
      <c r="AE358" s="1363">
        <f t="shared" si="145"/>
        <v>0</v>
      </c>
      <c r="AF358" s="1376"/>
      <c r="AG358" s="1377"/>
      <c r="AH358" s="1365"/>
      <c r="AI358" s="1365"/>
      <c r="AJ358" s="1365"/>
      <c r="AK358" s="1366"/>
      <c r="AL358" s="1365">
        <f t="shared" si="130"/>
        <v>0</v>
      </c>
      <c r="AM358" s="1367">
        <f t="shared" si="146"/>
        <v>0</v>
      </c>
      <c r="AN358" s="1365"/>
      <c r="AO358" s="1368">
        <f t="shared" si="131"/>
        <v>0</v>
      </c>
      <c r="AP358" s="1369"/>
      <c r="AQ358" s="1370">
        <f t="shared" si="151"/>
        <v>0</v>
      </c>
      <c r="AR358" s="1365"/>
      <c r="AS358" s="1365"/>
      <c r="AT358" s="1365"/>
      <c r="AU358" s="1365"/>
      <c r="AV358" s="1371">
        <f t="shared" si="132"/>
        <v>0</v>
      </c>
      <c r="AW358" s="1365">
        <f t="shared" si="147"/>
        <v>0</v>
      </c>
      <c r="AX358" s="1365"/>
      <c r="AY358" s="1367">
        <f t="shared" si="133"/>
        <v>0</v>
      </c>
      <c r="AZ358" s="1372"/>
      <c r="BA358" s="1373">
        <f t="shared" si="123"/>
        <v>0</v>
      </c>
      <c r="BC358" s="1361" t="str">
        <f t="shared" si="150"/>
        <v/>
      </c>
      <c r="BD358" s="1361" t="str">
        <f t="shared" si="150"/>
        <v/>
      </c>
      <c r="BE358" s="1361" t="str">
        <f t="shared" si="150"/>
        <v/>
      </c>
      <c r="BF358" s="1361" t="str">
        <f t="shared" si="150"/>
        <v/>
      </c>
      <c r="BG358" s="1361" t="str">
        <f t="shared" si="122"/>
        <v>W/C</v>
      </c>
      <c r="BH358" s="1361" t="str">
        <f t="shared" si="122"/>
        <v>NO</v>
      </c>
      <c r="BI358" s="1361" t="str">
        <f t="shared" si="126"/>
        <v>W/C</v>
      </c>
      <c r="BK358" s="1361" t="b">
        <f t="shared" si="144"/>
        <v>1</v>
      </c>
      <c r="BL358" s="1361" t="b">
        <f t="shared" si="144"/>
        <v>1</v>
      </c>
      <c r="BM358" s="1361" t="b">
        <f t="shared" si="144"/>
        <v>1</v>
      </c>
      <c r="BN358" s="1361" t="b">
        <f t="shared" si="144"/>
        <v>1</v>
      </c>
      <c r="BO358" s="1361" t="b">
        <f t="shared" si="144"/>
        <v>1</v>
      </c>
      <c r="BP358" s="1361" t="b">
        <f t="shared" si="144"/>
        <v>1</v>
      </c>
      <c r="BQ358" s="1361" t="b">
        <f t="shared" si="144"/>
        <v>1</v>
      </c>
      <c r="BS358" s="1375"/>
    </row>
    <row r="359" spans="1:71" s="1374" customFormat="1" ht="12" customHeight="1">
      <c r="A359" s="1412">
        <v>16502201</v>
      </c>
      <c r="B359" s="1413" t="str">
        <f t="shared" si="125"/>
        <v>16502201</v>
      </c>
      <c r="C359" s="1413" t="s">
        <v>1381</v>
      </c>
      <c r="D359" s="1360" t="str">
        <f t="shared" si="142"/>
        <v>W/C</v>
      </c>
      <c r="E359" s="1360"/>
      <c r="F359" s="1413"/>
      <c r="G359" s="1360"/>
      <c r="H359" s="1361" t="str">
        <f t="shared" si="149"/>
        <v/>
      </c>
      <c r="I359" s="1361" t="str">
        <f t="shared" si="149"/>
        <v/>
      </c>
      <c r="J359" s="1361" t="str">
        <f t="shared" si="149"/>
        <v/>
      </c>
      <c r="K359" s="1361" t="str">
        <f t="shared" si="149"/>
        <v/>
      </c>
      <c r="L359" s="1361" t="str">
        <f t="shared" si="148"/>
        <v>W/C</v>
      </c>
      <c r="M359" s="1361" t="str">
        <f t="shared" si="148"/>
        <v>NO</v>
      </c>
      <c r="N359" s="1361" t="str">
        <f t="shared" si="152"/>
        <v>W/C</v>
      </c>
      <c r="O359" s="1362"/>
      <c r="P359" s="1363">
        <v>0</v>
      </c>
      <c r="Q359" s="1363">
        <v>0</v>
      </c>
      <c r="R359" s="1363">
        <v>0</v>
      </c>
      <c r="S359" s="1363">
        <v>0</v>
      </c>
      <c r="T359" s="1363">
        <v>0</v>
      </c>
      <c r="U359" s="1363">
        <v>0</v>
      </c>
      <c r="V359" s="1363">
        <v>0</v>
      </c>
      <c r="W359" s="1363">
        <v>0</v>
      </c>
      <c r="X359" s="1363">
        <v>0</v>
      </c>
      <c r="Y359" s="1363">
        <v>0</v>
      </c>
      <c r="Z359" s="1363">
        <v>0</v>
      </c>
      <c r="AA359" s="1363">
        <v>0</v>
      </c>
      <c r="AB359" s="1363">
        <v>0</v>
      </c>
      <c r="AC359" s="1363"/>
      <c r="AD359" s="1363"/>
      <c r="AE359" s="1363">
        <f t="shared" si="145"/>
        <v>0</v>
      </c>
      <c r="AF359" s="1376"/>
      <c r="AG359" s="1377"/>
      <c r="AH359" s="1365"/>
      <c r="AI359" s="1365"/>
      <c r="AJ359" s="1365"/>
      <c r="AK359" s="1366"/>
      <c r="AL359" s="1365">
        <f t="shared" si="130"/>
        <v>0</v>
      </c>
      <c r="AM359" s="1367">
        <f t="shared" si="146"/>
        <v>0</v>
      </c>
      <c r="AN359" s="1365"/>
      <c r="AO359" s="1368">
        <f t="shared" si="131"/>
        <v>0</v>
      </c>
      <c r="AP359" s="1369"/>
      <c r="AQ359" s="1370">
        <f t="shared" si="151"/>
        <v>0</v>
      </c>
      <c r="AR359" s="1365"/>
      <c r="AS359" s="1365"/>
      <c r="AT359" s="1365"/>
      <c r="AU359" s="1365"/>
      <c r="AV359" s="1371">
        <f t="shared" si="132"/>
        <v>0</v>
      </c>
      <c r="AW359" s="1365">
        <f t="shared" si="147"/>
        <v>0</v>
      </c>
      <c r="AX359" s="1365"/>
      <c r="AY359" s="1367">
        <f t="shared" si="133"/>
        <v>0</v>
      </c>
      <c r="AZ359" s="1372"/>
      <c r="BA359" s="1373">
        <f t="shared" si="123"/>
        <v>0</v>
      </c>
      <c r="BC359" s="1361" t="str">
        <f t="shared" si="150"/>
        <v/>
      </c>
      <c r="BD359" s="1361" t="str">
        <f t="shared" si="150"/>
        <v/>
      </c>
      <c r="BE359" s="1361" t="str">
        <f t="shared" si="150"/>
        <v/>
      </c>
      <c r="BF359" s="1361" t="str">
        <f t="shared" si="150"/>
        <v/>
      </c>
      <c r="BG359" s="1361" t="str">
        <f t="shared" si="122"/>
        <v>W/C</v>
      </c>
      <c r="BH359" s="1361" t="str">
        <f t="shared" si="122"/>
        <v>NO</v>
      </c>
      <c r="BI359" s="1361" t="str">
        <f t="shared" si="126"/>
        <v>W/C</v>
      </c>
      <c r="BK359" s="1361" t="b">
        <f t="shared" si="144"/>
        <v>1</v>
      </c>
      <c r="BL359" s="1361" t="b">
        <f t="shared" si="144"/>
        <v>1</v>
      </c>
      <c r="BM359" s="1361" t="b">
        <f t="shared" si="144"/>
        <v>1</v>
      </c>
      <c r="BN359" s="1361" t="b">
        <f t="shared" si="144"/>
        <v>1</v>
      </c>
      <c r="BO359" s="1361" t="b">
        <f t="shared" si="144"/>
        <v>1</v>
      </c>
      <c r="BP359" s="1361" t="b">
        <f t="shared" si="144"/>
        <v>1</v>
      </c>
      <c r="BQ359" s="1361" t="b">
        <f t="shared" si="144"/>
        <v>1</v>
      </c>
      <c r="BS359" s="1496"/>
    </row>
    <row r="360" spans="1:71" s="1374" customFormat="1" ht="12" customHeight="1">
      <c r="A360" s="1412">
        <v>16502213</v>
      </c>
      <c r="B360" s="1413" t="str">
        <f t="shared" si="125"/>
        <v>16502213</v>
      </c>
      <c r="C360" s="1413" t="s">
        <v>1382</v>
      </c>
      <c r="D360" s="1360" t="str">
        <f t="shared" si="142"/>
        <v>W/C</v>
      </c>
      <c r="E360" s="1360"/>
      <c r="F360" s="1413"/>
      <c r="G360" s="1360"/>
      <c r="H360" s="1361" t="str">
        <f t="shared" si="149"/>
        <v/>
      </c>
      <c r="I360" s="1361" t="str">
        <f t="shared" si="149"/>
        <v/>
      </c>
      <c r="J360" s="1361" t="str">
        <f t="shared" si="149"/>
        <v/>
      </c>
      <c r="K360" s="1361" t="str">
        <f t="shared" si="149"/>
        <v/>
      </c>
      <c r="L360" s="1361" t="str">
        <f t="shared" si="148"/>
        <v>W/C</v>
      </c>
      <c r="M360" s="1361" t="str">
        <f t="shared" si="148"/>
        <v>NO</v>
      </c>
      <c r="N360" s="1361" t="str">
        <f t="shared" si="152"/>
        <v>W/C</v>
      </c>
      <c r="O360" s="1362"/>
      <c r="P360" s="1363">
        <v>0</v>
      </c>
      <c r="Q360" s="1363">
        <v>0</v>
      </c>
      <c r="R360" s="1363">
        <v>0</v>
      </c>
      <c r="S360" s="1363">
        <v>0</v>
      </c>
      <c r="T360" s="1363">
        <v>0</v>
      </c>
      <c r="U360" s="1363">
        <v>0</v>
      </c>
      <c r="V360" s="1363">
        <v>0</v>
      </c>
      <c r="W360" s="1363">
        <v>0</v>
      </c>
      <c r="X360" s="1363">
        <v>0</v>
      </c>
      <c r="Y360" s="1363">
        <v>0</v>
      </c>
      <c r="Z360" s="1363">
        <v>0</v>
      </c>
      <c r="AA360" s="1363">
        <v>0</v>
      </c>
      <c r="AB360" s="1363">
        <v>0</v>
      </c>
      <c r="AC360" s="1363"/>
      <c r="AD360" s="1363"/>
      <c r="AE360" s="1363">
        <f t="shared" si="145"/>
        <v>0</v>
      </c>
      <c r="AF360" s="1376"/>
      <c r="AG360" s="1377"/>
      <c r="AH360" s="1365"/>
      <c r="AI360" s="1365"/>
      <c r="AJ360" s="1365"/>
      <c r="AK360" s="1366"/>
      <c r="AL360" s="1365">
        <f t="shared" si="130"/>
        <v>0</v>
      </c>
      <c r="AM360" s="1367">
        <f t="shared" si="146"/>
        <v>0</v>
      </c>
      <c r="AN360" s="1365"/>
      <c r="AO360" s="1368">
        <f t="shared" si="131"/>
        <v>0</v>
      </c>
      <c r="AP360" s="1369"/>
      <c r="AQ360" s="1370">
        <f t="shared" si="151"/>
        <v>0</v>
      </c>
      <c r="AR360" s="1365"/>
      <c r="AS360" s="1365"/>
      <c r="AT360" s="1365"/>
      <c r="AU360" s="1365"/>
      <c r="AV360" s="1371">
        <f t="shared" si="132"/>
        <v>0</v>
      </c>
      <c r="AW360" s="1365">
        <f t="shared" si="147"/>
        <v>0</v>
      </c>
      <c r="AX360" s="1365"/>
      <c r="AY360" s="1367">
        <f t="shared" si="133"/>
        <v>0</v>
      </c>
      <c r="AZ360" s="1372"/>
      <c r="BA360" s="1373">
        <f t="shared" si="123"/>
        <v>0</v>
      </c>
      <c r="BC360" s="1361" t="str">
        <f t="shared" si="150"/>
        <v/>
      </c>
      <c r="BD360" s="1361" t="str">
        <f t="shared" si="150"/>
        <v/>
      </c>
      <c r="BE360" s="1361" t="str">
        <f t="shared" si="150"/>
        <v/>
      </c>
      <c r="BF360" s="1361" t="str">
        <f t="shared" si="150"/>
        <v/>
      </c>
      <c r="BG360" s="1361" t="str">
        <f t="shared" si="122"/>
        <v>W/C</v>
      </c>
      <c r="BH360" s="1361" t="str">
        <f t="shared" si="122"/>
        <v>NO</v>
      </c>
      <c r="BI360" s="1361" t="str">
        <f t="shared" si="126"/>
        <v>W/C</v>
      </c>
      <c r="BK360" s="1361" t="b">
        <f t="shared" si="144"/>
        <v>1</v>
      </c>
      <c r="BL360" s="1361" t="b">
        <f t="shared" si="144"/>
        <v>1</v>
      </c>
      <c r="BM360" s="1361" t="b">
        <f t="shared" si="144"/>
        <v>1</v>
      </c>
      <c r="BN360" s="1361" t="b">
        <f t="shared" si="144"/>
        <v>1</v>
      </c>
      <c r="BO360" s="1361" t="b">
        <f t="shared" si="144"/>
        <v>1</v>
      </c>
      <c r="BP360" s="1361" t="b">
        <f t="shared" si="144"/>
        <v>1</v>
      </c>
      <c r="BQ360" s="1361" t="b">
        <f t="shared" si="144"/>
        <v>1</v>
      </c>
      <c r="BS360" s="1496"/>
    </row>
    <row r="361" spans="1:71" s="1374" customFormat="1" ht="12" customHeight="1">
      <c r="A361" s="1412">
        <v>16502221</v>
      </c>
      <c r="B361" s="1413" t="str">
        <f t="shared" si="125"/>
        <v>16502221</v>
      </c>
      <c r="C361" s="1413" t="s">
        <v>1383</v>
      </c>
      <c r="D361" s="1360" t="str">
        <f t="shared" si="142"/>
        <v>W/C</v>
      </c>
      <c r="E361" s="1360"/>
      <c r="F361" s="1413"/>
      <c r="G361" s="1360"/>
      <c r="H361" s="1361" t="str">
        <f t="shared" si="149"/>
        <v/>
      </c>
      <c r="I361" s="1361" t="str">
        <f t="shared" si="149"/>
        <v/>
      </c>
      <c r="J361" s="1361" t="str">
        <f t="shared" si="149"/>
        <v/>
      </c>
      <c r="K361" s="1361" t="str">
        <f t="shared" si="149"/>
        <v/>
      </c>
      <c r="L361" s="1361" t="str">
        <f t="shared" si="148"/>
        <v>W/C</v>
      </c>
      <c r="M361" s="1361" t="str">
        <f t="shared" si="148"/>
        <v>NO</v>
      </c>
      <c r="N361" s="1361" t="str">
        <f t="shared" si="152"/>
        <v>W/C</v>
      </c>
      <c r="O361" s="1362"/>
      <c r="P361" s="1363">
        <v>0</v>
      </c>
      <c r="Q361" s="1363">
        <v>0</v>
      </c>
      <c r="R361" s="1363">
        <v>0</v>
      </c>
      <c r="S361" s="1363">
        <v>0</v>
      </c>
      <c r="T361" s="1363">
        <v>0</v>
      </c>
      <c r="U361" s="1363">
        <v>0</v>
      </c>
      <c r="V361" s="1363">
        <v>0</v>
      </c>
      <c r="W361" s="1363">
        <v>0</v>
      </c>
      <c r="X361" s="1363">
        <v>0</v>
      </c>
      <c r="Y361" s="1363">
        <v>0</v>
      </c>
      <c r="Z361" s="1363">
        <v>0</v>
      </c>
      <c r="AA361" s="1363">
        <v>0</v>
      </c>
      <c r="AB361" s="1363">
        <v>0</v>
      </c>
      <c r="AC361" s="1363"/>
      <c r="AD361" s="1363"/>
      <c r="AE361" s="1363">
        <f t="shared" si="145"/>
        <v>0</v>
      </c>
      <c r="AF361" s="1376"/>
      <c r="AG361" s="1377"/>
      <c r="AH361" s="1365"/>
      <c r="AI361" s="1365"/>
      <c r="AJ361" s="1365"/>
      <c r="AK361" s="1366"/>
      <c r="AL361" s="1365">
        <f t="shared" si="130"/>
        <v>0</v>
      </c>
      <c r="AM361" s="1367">
        <f t="shared" si="146"/>
        <v>0</v>
      </c>
      <c r="AN361" s="1365"/>
      <c r="AO361" s="1368">
        <f t="shared" si="131"/>
        <v>0</v>
      </c>
      <c r="AP361" s="1369"/>
      <c r="AQ361" s="1370">
        <f t="shared" si="151"/>
        <v>0</v>
      </c>
      <c r="AR361" s="1365"/>
      <c r="AS361" s="1365"/>
      <c r="AT361" s="1365"/>
      <c r="AU361" s="1365"/>
      <c r="AV361" s="1371">
        <f t="shared" si="132"/>
        <v>0</v>
      </c>
      <c r="AW361" s="1365">
        <f t="shared" si="147"/>
        <v>0</v>
      </c>
      <c r="AX361" s="1365"/>
      <c r="AY361" s="1367">
        <f t="shared" si="133"/>
        <v>0</v>
      </c>
      <c r="AZ361" s="1372"/>
      <c r="BA361" s="1373">
        <f t="shared" si="123"/>
        <v>0</v>
      </c>
      <c r="BC361" s="1361" t="str">
        <f t="shared" si="150"/>
        <v/>
      </c>
      <c r="BD361" s="1361" t="str">
        <f t="shared" si="150"/>
        <v/>
      </c>
      <c r="BE361" s="1361" t="str">
        <f t="shared" si="150"/>
        <v/>
      </c>
      <c r="BF361" s="1361" t="str">
        <f t="shared" si="150"/>
        <v/>
      </c>
      <c r="BG361" s="1361" t="str">
        <f t="shared" si="122"/>
        <v>W/C</v>
      </c>
      <c r="BH361" s="1361" t="str">
        <f t="shared" si="122"/>
        <v>NO</v>
      </c>
      <c r="BI361" s="1361" t="str">
        <f t="shared" si="126"/>
        <v>W/C</v>
      </c>
      <c r="BK361" s="1361" t="b">
        <f t="shared" si="144"/>
        <v>1</v>
      </c>
      <c r="BL361" s="1361" t="b">
        <f t="shared" si="144"/>
        <v>1</v>
      </c>
      <c r="BM361" s="1361" t="b">
        <f t="shared" si="144"/>
        <v>1</v>
      </c>
      <c r="BN361" s="1361" t="b">
        <f t="shared" si="144"/>
        <v>1</v>
      </c>
      <c r="BO361" s="1361" t="b">
        <f t="shared" si="144"/>
        <v>1</v>
      </c>
      <c r="BP361" s="1361" t="b">
        <f t="shared" si="144"/>
        <v>1</v>
      </c>
      <c r="BQ361" s="1361" t="b">
        <f t="shared" si="144"/>
        <v>1</v>
      </c>
      <c r="BS361" s="1496"/>
    </row>
    <row r="362" spans="1:71" s="1374" customFormat="1" ht="12" customHeight="1">
      <c r="A362" s="1412">
        <v>16502231</v>
      </c>
      <c r="B362" s="1413" t="str">
        <f t="shared" si="125"/>
        <v>16502231</v>
      </c>
      <c r="C362" s="1413" t="s">
        <v>1384</v>
      </c>
      <c r="D362" s="1360" t="str">
        <f t="shared" si="142"/>
        <v>W/C</v>
      </c>
      <c r="E362" s="1360"/>
      <c r="F362" s="1413"/>
      <c r="G362" s="1360"/>
      <c r="H362" s="1361" t="str">
        <f t="shared" si="149"/>
        <v/>
      </c>
      <c r="I362" s="1361" t="str">
        <f t="shared" si="149"/>
        <v/>
      </c>
      <c r="J362" s="1361" t="str">
        <f t="shared" si="149"/>
        <v/>
      </c>
      <c r="K362" s="1361" t="str">
        <f t="shared" si="149"/>
        <v/>
      </c>
      <c r="L362" s="1361" t="str">
        <f t="shared" si="148"/>
        <v>W/C</v>
      </c>
      <c r="M362" s="1361" t="str">
        <f t="shared" si="148"/>
        <v>NO</v>
      </c>
      <c r="N362" s="1361" t="str">
        <f t="shared" si="152"/>
        <v>W/C</v>
      </c>
      <c r="O362" s="1362"/>
      <c r="P362" s="1363">
        <v>0</v>
      </c>
      <c r="Q362" s="1363">
        <v>0</v>
      </c>
      <c r="R362" s="1363">
        <v>0</v>
      </c>
      <c r="S362" s="1363">
        <v>0</v>
      </c>
      <c r="T362" s="1363">
        <v>0</v>
      </c>
      <c r="U362" s="1363">
        <v>0</v>
      </c>
      <c r="V362" s="1363">
        <v>0</v>
      </c>
      <c r="W362" s="1363">
        <v>0</v>
      </c>
      <c r="X362" s="1363">
        <v>0</v>
      </c>
      <c r="Y362" s="1363">
        <v>0</v>
      </c>
      <c r="Z362" s="1363">
        <v>0</v>
      </c>
      <c r="AA362" s="1363">
        <v>0</v>
      </c>
      <c r="AB362" s="1363">
        <v>0</v>
      </c>
      <c r="AC362" s="1363"/>
      <c r="AD362" s="1363"/>
      <c r="AE362" s="1363">
        <f t="shared" si="145"/>
        <v>0</v>
      </c>
      <c r="AF362" s="1376"/>
      <c r="AG362" s="1377"/>
      <c r="AH362" s="1365"/>
      <c r="AI362" s="1365"/>
      <c r="AJ362" s="1365"/>
      <c r="AK362" s="1366"/>
      <c r="AL362" s="1365">
        <f t="shared" si="130"/>
        <v>0</v>
      </c>
      <c r="AM362" s="1367">
        <f t="shared" si="146"/>
        <v>0</v>
      </c>
      <c r="AN362" s="1365"/>
      <c r="AO362" s="1368">
        <f t="shared" si="131"/>
        <v>0</v>
      </c>
      <c r="AP362" s="1369"/>
      <c r="AQ362" s="1370">
        <f t="shared" si="151"/>
        <v>0</v>
      </c>
      <c r="AR362" s="1365"/>
      <c r="AS362" s="1365"/>
      <c r="AT362" s="1365"/>
      <c r="AU362" s="1365"/>
      <c r="AV362" s="1371">
        <f t="shared" si="132"/>
        <v>0</v>
      </c>
      <c r="AW362" s="1365">
        <f t="shared" si="147"/>
        <v>0</v>
      </c>
      <c r="AX362" s="1365"/>
      <c r="AY362" s="1367">
        <f t="shared" si="133"/>
        <v>0</v>
      </c>
      <c r="AZ362" s="1372"/>
      <c r="BA362" s="1373">
        <f t="shared" si="123"/>
        <v>0</v>
      </c>
      <c r="BC362" s="1361" t="str">
        <f t="shared" si="150"/>
        <v/>
      </c>
      <c r="BD362" s="1361" t="str">
        <f t="shared" si="150"/>
        <v/>
      </c>
      <c r="BE362" s="1361" t="str">
        <f t="shared" si="150"/>
        <v/>
      </c>
      <c r="BF362" s="1361" t="str">
        <f t="shared" si="150"/>
        <v/>
      </c>
      <c r="BG362" s="1361" t="str">
        <f t="shared" si="122"/>
        <v>W/C</v>
      </c>
      <c r="BH362" s="1361" t="str">
        <f t="shared" si="122"/>
        <v>NO</v>
      </c>
      <c r="BI362" s="1361" t="str">
        <f t="shared" si="126"/>
        <v>W/C</v>
      </c>
      <c r="BK362" s="1361" t="b">
        <f t="shared" si="144"/>
        <v>1</v>
      </c>
      <c r="BL362" s="1361" t="b">
        <f t="shared" si="144"/>
        <v>1</v>
      </c>
      <c r="BM362" s="1361" t="b">
        <f t="shared" si="144"/>
        <v>1</v>
      </c>
      <c r="BN362" s="1361" t="b">
        <f t="shared" si="144"/>
        <v>1</v>
      </c>
      <c r="BO362" s="1361" t="b">
        <f t="shared" si="144"/>
        <v>1</v>
      </c>
      <c r="BP362" s="1361" t="b">
        <f t="shared" si="144"/>
        <v>1</v>
      </c>
      <c r="BQ362" s="1361" t="b">
        <f t="shared" si="144"/>
        <v>1</v>
      </c>
      <c r="BS362" s="1375"/>
    </row>
    <row r="363" spans="1:71" s="1374" customFormat="1" ht="12" customHeight="1">
      <c r="A363" s="1412">
        <v>16502241</v>
      </c>
      <c r="B363" s="1413" t="str">
        <f t="shared" si="125"/>
        <v>16502241</v>
      </c>
      <c r="C363" s="1413" t="s">
        <v>1385</v>
      </c>
      <c r="D363" s="1360" t="str">
        <f t="shared" si="142"/>
        <v>W/C</v>
      </c>
      <c r="E363" s="1360"/>
      <c r="F363" s="1413"/>
      <c r="G363" s="1360"/>
      <c r="H363" s="1361" t="str">
        <f t="shared" si="149"/>
        <v/>
      </c>
      <c r="I363" s="1361" t="str">
        <f t="shared" si="149"/>
        <v/>
      </c>
      <c r="J363" s="1361" t="str">
        <f t="shared" si="149"/>
        <v/>
      </c>
      <c r="K363" s="1361" t="str">
        <f t="shared" si="149"/>
        <v/>
      </c>
      <c r="L363" s="1361" t="str">
        <f t="shared" si="148"/>
        <v>W/C</v>
      </c>
      <c r="M363" s="1361" t="str">
        <f t="shared" si="148"/>
        <v>NO</v>
      </c>
      <c r="N363" s="1361" t="str">
        <f t="shared" si="152"/>
        <v>W/C</v>
      </c>
      <c r="O363" s="1362"/>
      <c r="P363" s="1363">
        <v>0</v>
      </c>
      <c r="Q363" s="1363">
        <v>0</v>
      </c>
      <c r="R363" s="1363">
        <v>0</v>
      </c>
      <c r="S363" s="1363">
        <v>0</v>
      </c>
      <c r="T363" s="1363">
        <v>0</v>
      </c>
      <c r="U363" s="1363">
        <v>0</v>
      </c>
      <c r="V363" s="1363">
        <v>0</v>
      </c>
      <c r="W363" s="1363">
        <v>0</v>
      </c>
      <c r="X363" s="1363">
        <v>0</v>
      </c>
      <c r="Y363" s="1363">
        <v>0</v>
      </c>
      <c r="Z363" s="1363">
        <v>0</v>
      </c>
      <c r="AA363" s="1363">
        <v>0</v>
      </c>
      <c r="AB363" s="1363">
        <v>0</v>
      </c>
      <c r="AC363" s="1363"/>
      <c r="AD363" s="1363"/>
      <c r="AE363" s="1363">
        <f t="shared" si="145"/>
        <v>0</v>
      </c>
      <c r="AF363" s="1376"/>
      <c r="AG363" s="1377"/>
      <c r="AH363" s="1365"/>
      <c r="AI363" s="1365"/>
      <c r="AJ363" s="1365"/>
      <c r="AK363" s="1366"/>
      <c r="AL363" s="1365">
        <f t="shared" si="130"/>
        <v>0</v>
      </c>
      <c r="AM363" s="1367">
        <f t="shared" si="146"/>
        <v>0</v>
      </c>
      <c r="AN363" s="1365"/>
      <c r="AO363" s="1368">
        <f t="shared" si="131"/>
        <v>0</v>
      </c>
      <c r="AP363" s="1369"/>
      <c r="AQ363" s="1370">
        <f t="shared" si="151"/>
        <v>0</v>
      </c>
      <c r="AR363" s="1365"/>
      <c r="AS363" s="1365"/>
      <c r="AT363" s="1365"/>
      <c r="AU363" s="1365"/>
      <c r="AV363" s="1371">
        <f t="shared" si="132"/>
        <v>0</v>
      </c>
      <c r="AW363" s="1365">
        <f t="shared" si="147"/>
        <v>0</v>
      </c>
      <c r="AX363" s="1365"/>
      <c r="AY363" s="1367">
        <f t="shared" si="133"/>
        <v>0</v>
      </c>
      <c r="AZ363" s="1372"/>
      <c r="BA363" s="1373">
        <f t="shared" si="123"/>
        <v>0</v>
      </c>
      <c r="BC363" s="1361" t="str">
        <f t="shared" si="150"/>
        <v/>
      </c>
      <c r="BD363" s="1361" t="str">
        <f t="shared" si="150"/>
        <v/>
      </c>
      <c r="BE363" s="1361" t="str">
        <f t="shared" si="150"/>
        <v/>
      </c>
      <c r="BF363" s="1361" t="str">
        <f t="shared" si="150"/>
        <v/>
      </c>
      <c r="BG363" s="1361" t="str">
        <f t="shared" si="122"/>
        <v>W/C</v>
      </c>
      <c r="BH363" s="1361" t="str">
        <f t="shared" si="122"/>
        <v>NO</v>
      </c>
      <c r="BI363" s="1361" t="str">
        <f t="shared" si="126"/>
        <v>W/C</v>
      </c>
      <c r="BK363" s="1361" t="b">
        <f t="shared" si="144"/>
        <v>1</v>
      </c>
      <c r="BL363" s="1361" t="b">
        <f t="shared" si="144"/>
        <v>1</v>
      </c>
      <c r="BM363" s="1361" t="b">
        <f t="shared" si="144"/>
        <v>1</v>
      </c>
      <c r="BN363" s="1361" t="b">
        <f t="shared" si="144"/>
        <v>1</v>
      </c>
      <c r="BO363" s="1361" t="b">
        <f t="shared" si="144"/>
        <v>1</v>
      </c>
      <c r="BP363" s="1361" t="b">
        <f t="shared" si="144"/>
        <v>1</v>
      </c>
      <c r="BQ363" s="1361" t="b">
        <f t="shared" si="144"/>
        <v>1</v>
      </c>
      <c r="BS363" s="1375"/>
    </row>
    <row r="364" spans="1:71" s="1374" customFormat="1" ht="12" customHeight="1">
      <c r="A364" s="1497">
        <v>16502251</v>
      </c>
      <c r="B364" s="1498" t="str">
        <f t="shared" si="125"/>
        <v>16502251</v>
      </c>
      <c r="C364" s="1491" t="s">
        <v>1386</v>
      </c>
      <c r="D364" s="1417" t="str">
        <f t="shared" si="142"/>
        <v>W/C</v>
      </c>
      <c r="E364" s="1417"/>
      <c r="F364" s="1418">
        <v>42811</v>
      </c>
      <c r="G364" s="1417"/>
      <c r="H364" s="1419" t="str">
        <f t="shared" si="149"/>
        <v/>
      </c>
      <c r="I364" s="1419" t="str">
        <f t="shared" si="149"/>
        <v/>
      </c>
      <c r="J364" s="1419" t="str">
        <f t="shared" si="149"/>
        <v/>
      </c>
      <c r="K364" s="1419" t="str">
        <f t="shared" si="149"/>
        <v/>
      </c>
      <c r="L364" s="1419" t="str">
        <f t="shared" si="148"/>
        <v>W/C</v>
      </c>
      <c r="M364" s="1419" t="str">
        <f t="shared" si="148"/>
        <v>NO</v>
      </c>
      <c r="N364" s="1419" t="str">
        <f t="shared" si="152"/>
        <v>W/C</v>
      </c>
      <c r="O364" s="1420"/>
      <c r="P364" s="1421">
        <v>0</v>
      </c>
      <c r="Q364" s="1421">
        <v>0</v>
      </c>
      <c r="R364" s="1421">
        <v>0</v>
      </c>
      <c r="S364" s="1421">
        <v>0</v>
      </c>
      <c r="T364" s="1421">
        <v>0</v>
      </c>
      <c r="U364" s="1421">
        <v>0</v>
      </c>
      <c r="V364" s="1421">
        <v>0</v>
      </c>
      <c r="W364" s="1421">
        <v>0</v>
      </c>
      <c r="X364" s="1421">
        <v>0</v>
      </c>
      <c r="Y364" s="1421">
        <v>0</v>
      </c>
      <c r="Z364" s="1421">
        <v>0</v>
      </c>
      <c r="AA364" s="1421">
        <v>0</v>
      </c>
      <c r="AB364" s="1421">
        <v>0</v>
      </c>
      <c r="AC364" s="1421"/>
      <c r="AD364" s="1421"/>
      <c r="AE364" s="1421">
        <f t="shared" si="145"/>
        <v>0</v>
      </c>
      <c r="AF364" s="1422"/>
      <c r="AG364" s="1423"/>
      <c r="AH364" s="1424"/>
      <c r="AI364" s="1424"/>
      <c r="AJ364" s="1424"/>
      <c r="AK364" s="1425"/>
      <c r="AL364" s="1424">
        <f t="shared" si="130"/>
        <v>0</v>
      </c>
      <c r="AM364" s="1426">
        <f t="shared" si="146"/>
        <v>0</v>
      </c>
      <c r="AN364" s="1424"/>
      <c r="AO364" s="1427">
        <f t="shared" si="131"/>
        <v>0</v>
      </c>
      <c r="AP364" s="1369"/>
      <c r="AQ364" s="1428">
        <f t="shared" si="151"/>
        <v>0</v>
      </c>
      <c r="AR364" s="1424"/>
      <c r="AS364" s="1424"/>
      <c r="AT364" s="1424"/>
      <c r="AU364" s="1424"/>
      <c r="AV364" s="1429">
        <f t="shared" si="132"/>
        <v>0</v>
      </c>
      <c r="AW364" s="1424">
        <f t="shared" si="147"/>
        <v>0</v>
      </c>
      <c r="AX364" s="1424"/>
      <c r="AY364" s="1426">
        <f t="shared" si="133"/>
        <v>0</v>
      </c>
      <c r="AZ364" s="1372"/>
      <c r="BA364" s="1373">
        <f t="shared" si="123"/>
        <v>0</v>
      </c>
      <c r="BC364" s="1419" t="str">
        <f t="shared" si="150"/>
        <v/>
      </c>
      <c r="BD364" s="1419" t="str">
        <f t="shared" si="150"/>
        <v/>
      </c>
      <c r="BE364" s="1419" t="str">
        <f t="shared" si="150"/>
        <v/>
      </c>
      <c r="BF364" s="1419" t="str">
        <f t="shared" si="150"/>
        <v/>
      </c>
      <c r="BG364" s="1419" t="str">
        <f t="shared" si="122"/>
        <v>W/C</v>
      </c>
      <c r="BH364" s="1419" t="str">
        <f t="shared" si="122"/>
        <v>NO</v>
      </c>
      <c r="BI364" s="1419" t="str">
        <f t="shared" si="126"/>
        <v>W/C</v>
      </c>
      <c r="BK364" s="1419" t="b">
        <f t="shared" si="144"/>
        <v>1</v>
      </c>
      <c r="BL364" s="1419" t="b">
        <f t="shared" si="144"/>
        <v>1</v>
      </c>
      <c r="BM364" s="1419" t="b">
        <f t="shared" si="144"/>
        <v>1</v>
      </c>
      <c r="BN364" s="1419" t="b">
        <f t="shared" si="144"/>
        <v>1</v>
      </c>
      <c r="BO364" s="1419" t="b">
        <f t="shared" si="144"/>
        <v>1</v>
      </c>
      <c r="BP364" s="1419" t="b">
        <f t="shared" si="144"/>
        <v>1</v>
      </c>
      <c r="BQ364" s="1419" t="b">
        <f t="shared" si="144"/>
        <v>1</v>
      </c>
      <c r="BS364" s="1496"/>
    </row>
    <row r="365" spans="1:71" s="1374" customFormat="1" ht="12" customHeight="1">
      <c r="A365" s="1503">
        <v>16502261</v>
      </c>
      <c r="B365" s="1504" t="str">
        <f t="shared" si="125"/>
        <v>16502261</v>
      </c>
      <c r="C365" s="1359" t="s">
        <v>1387</v>
      </c>
      <c r="D365" s="1360" t="str">
        <f t="shared" si="142"/>
        <v>W/C</v>
      </c>
      <c r="E365" s="1360"/>
      <c r="F365" s="1359"/>
      <c r="G365" s="1360"/>
      <c r="H365" s="1361" t="str">
        <f t="shared" si="149"/>
        <v/>
      </c>
      <c r="I365" s="1361" t="str">
        <f t="shared" si="149"/>
        <v/>
      </c>
      <c r="J365" s="1361" t="str">
        <f t="shared" si="149"/>
        <v/>
      </c>
      <c r="K365" s="1361" t="str">
        <f t="shared" si="149"/>
        <v/>
      </c>
      <c r="L365" s="1361" t="str">
        <f t="shared" si="148"/>
        <v>W/C</v>
      </c>
      <c r="M365" s="1361" t="str">
        <f t="shared" si="148"/>
        <v>NO</v>
      </c>
      <c r="N365" s="1361" t="str">
        <f t="shared" si="152"/>
        <v>W/C</v>
      </c>
      <c r="O365" s="1411"/>
      <c r="P365" s="1363">
        <v>0</v>
      </c>
      <c r="Q365" s="1363">
        <v>0</v>
      </c>
      <c r="R365" s="1363">
        <v>0</v>
      </c>
      <c r="S365" s="1363">
        <v>0</v>
      </c>
      <c r="T365" s="1363">
        <v>0</v>
      </c>
      <c r="U365" s="1363">
        <v>0</v>
      </c>
      <c r="V365" s="1363">
        <v>0</v>
      </c>
      <c r="W365" s="1363">
        <v>0</v>
      </c>
      <c r="X365" s="1363">
        <v>0</v>
      </c>
      <c r="Y365" s="1363">
        <v>0</v>
      </c>
      <c r="Z365" s="1363">
        <v>0</v>
      </c>
      <c r="AA365" s="1363">
        <v>0</v>
      </c>
      <c r="AB365" s="1363">
        <v>0</v>
      </c>
      <c r="AC365" s="1363"/>
      <c r="AD365" s="1363"/>
      <c r="AE365" s="1363">
        <f t="shared" si="145"/>
        <v>0</v>
      </c>
      <c r="AF365" s="1376"/>
      <c r="AG365" s="1377"/>
      <c r="AH365" s="1365"/>
      <c r="AI365" s="1365"/>
      <c r="AJ365" s="1365"/>
      <c r="AK365" s="1366"/>
      <c r="AL365" s="1365">
        <f t="shared" si="130"/>
        <v>0</v>
      </c>
      <c r="AM365" s="1367">
        <f t="shared" si="146"/>
        <v>0</v>
      </c>
      <c r="AN365" s="1365"/>
      <c r="AO365" s="1368">
        <f t="shared" si="131"/>
        <v>0</v>
      </c>
      <c r="AP365" s="1369"/>
      <c r="AQ365" s="1370">
        <f t="shared" si="151"/>
        <v>0</v>
      </c>
      <c r="AR365" s="1365"/>
      <c r="AS365" s="1365"/>
      <c r="AT365" s="1365"/>
      <c r="AU365" s="1365"/>
      <c r="AV365" s="1371">
        <f t="shared" si="132"/>
        <v>0</v>
      </c>
      <c r="AW365" s="1365">
        <f t="shared" si="147"/>
        <v>0</v>
      </c>
      <c r="AX365" s="1365"/>
      <c r="AY365" s="1367">
        <f t="shared" si="133"/>
        <v>0</v>
      </c>
      <c r="AZ365" s="1372"/>
      <c r="BA365" s="1373">
        <f t="shared" si="123"/>
        <v>0</v>
      </c>
      <c r="BC365" s="1361" t="str">
        <f t="shared" si="150"/>
        <v/>
      </c>
      <c r="BD365" s="1361" t="str">
        <f t="shared" si="150"/>
        <v/>
      </c>
      <c r="BE365" s="1361" t="str">
        <f t="shared" si="150"/>
        <v/>
      </c>
      <c r="BF365" s="1361" t="str">
        <f t="shared" si="150"/>
        <v/>
      </c>
      <c r="BG365" s="1361" t="str">
        <f t="shared" ref="BG365:BH457" si="153">IF(VALUE(AW365),"W/C",IF(ISBLANK(AW365),"NO","W/C"))</f>
        <v>W/C</v>
      </c>
      <c r="BH365" s="1361" t="str">
        <f t="shared" si="153"/>
        <v>NO</v>
      </c>
      <c r="BI365" s="1361" t="str">
        <f t="shared" si="126"/>
        <v>W/C</v>
      </c>
      <c r="BK365" s="1361" t="b">
        <f t="shared" si="144"/>
        <v>1</v>
      </c>
      <c r="BL365" s="1361" t="b">
        <f t="shared" si="144"/>
        <v>1</v>
      </c>
      <c r="BM365" s="1361" t="b">
        <f t="shared" si="144"/>
        <v>1</v>
      </c>
      <c r="BN365" s="1361" t="b">
        <f t="shared" si="144"/>
        <v>1</v>
      </c>
      <c r="BO365" s="1361" t="b">
        <f t="shared" si="144"/>
        <v>1</v>
      </c>
      <c r="BP365" s="1361" t="b">
        <f t="shared" si="144"/>
        <v>1</v>
      </c>
      <c r="BQ365" s="1361" t="b">
        <f t="shared" si="144"/>
        <v>1</v>
      </c>
      <c r="BS365" s="1496"/>
    </row>
    <row r="366" spans="1:71" s="1374" customFormat="1" ht="12" customHeight="1">
      <c r="A366" s="1503">
        <v>16502271</v>
      </c>
      <c r="B366" s="1504" t="str">
        <f t="shared" si="125"/>
        <v>16502271</v>
      </c>
      <c r="C366" s="1359" t="s">
        <v>1388</v>
      </c>
      <c r="D366" s="1360" t="str">
        <f t="shared" si="142"/>
        <v>W/C</v>
      </c>
      <c r="E366" s="1360"/>
      <c r="F366" s="1359"/>
      <c r="G366" s="1360"/>
      <c r="H366" s="1361" t="str">
        <f t="shared" si="149"/>
        <v/>
      </c>
      <c r="I366" s="1361" t="str">
        <f t="shared" si="149"/>
        <v/>
      </c>
      <c r="J366" s="1361" t="str">
        <f t="shared" si="149"/>
        <v/>
      </c>
      <c r="K366" s="1361" t="str">
        <f t="shared" si="149"/>
        <v/>
      </c>
      <c r="L366" s="1361" t="str">
        <f t="shared" si="148"/>
        <v>W/C</v>
      </c>
      <c r="M366" s="1361" t="str">
        <f t="shared" si="148"/>
        <v>NO</v>
      </c>
      <c r="N366" s="1361" t="str">
        <f t="shared" si="152"/>
        <v>W/C</v>
      </c>
      <c r="O366" s="1411"/>
      <c r="P366" s="1363">
        <v>0</v>
      </c>
      <c r="Q366" s="1363">
        <v>0</v>
      </c>
      <c r="R366" s="1363">
        <v>0</v>
      </c>
      <c r="S366" s="1363">
        <v>0</v>
      </c>
      <c r="T366" s="1363">
        <v>0</v>
      </c>
      <c r="U366" s="1363">
        <v>0</v>
      </c>
      <c r="V366" s="1363">
        <v>0</v>
      </c>
      <c r="W366" s="1363">
        <v>0</v>
      </c>
      <c r="X366" s="1363">
        <v>0</v>
      </c>
      <c r="Y366" s="1363">
        <v>0</v>
      </c>
      <c r="Z366" s="1363">
        <v>0</v>
      </c>
      <c r="AA366" s="1363">
        <v>0</v>
      </c>
      <c r="AB366" s="1363">
        <v>0</v>
      </c>
      <c r="AC366" s="1363"/>
      <c r="AD366" s="1363"/>
      <c r="AE366" s="1363">
        <f t="shared" si="145"/>
        <v>0</v>
      </c>
      <c r="AF366" s="1376"/>
      <c r="AG366" s="1377"/>
      <c r="AH366" s="1365"/>
      <c r="AI366" s="1365"/>
      <c r="AJ366" s="1365"/>
      <c r="AK366" s="1366"/>
      <c r="AL366" s="1365">
        <f t="shared" si="130"/>
        <v>0</v>
      </c>
      <c r="AM366" s="1367">
        <f t="shared" si="146"/>
        <v>0</v>
      </c>
      <c r="AN366" s="1365"/>
      <c r="AO366" s="1368">
        <f t="shared" si="131"/>
        <v>0</v>
      </c>
      <c r="AP366" s="1369"/>
      <c r="AQ366" s="1370">
        <f t="shared" si="151"/>
        <v>0</v>
      </c>
      <c r="AR366" s="1365"/>
      <c r="AS366" s="1365"/>
      <c r="AT366" s="1365"/>
      <c r="AU366" s="1365"/>
      <c r="AV366" s="1371">
        <f t="shared" si="132"/>
        <v>0</v>
      </c>
      <c r="AW366" s="1365">
        <f t="shared" si="147"/>
        <v>0</v>
      </c>
      <c r="AX366" s="1365"/>
      <c r="AY366" s="1367">
        <f t="shared" si="133"/>
        <v>0</v>
      </c>
      <c r="AZ366" s="1372"/>
      <c r="BA366" s="1373">
        <f t="shared" ref="BA366:BA463" si="154">AQ366-AV366-AY366</f>
        <v>0</v>
      </c>
      <c r="BC366" s="1361" t="str">
        <f t="shared" si="150"/>
        <v/>
      </c>
      <c r="BD366" s="1361" t="str">
        <f t="shared" si="150"/>
        <v/>
      </c>
      <c r="BE366" s="1361" t="str">
        <f t="shared" si="150"/>
        <v/>
      </c>
      <c r="BF366" s="1361" t="str">
        <f t="shared" si="150"/>
        <v/>
      </c>
      <c r="BG366" s="1361" t="str">
        <f t="shared" si="153"/>
        <v>W/C</v>
      </c>
      <c r="BH366" s="1361" t="str">
        <f t="shared" si="153"/>
        <v>NO</v>
      </c>
      <c r="BI366" s="1361" t="str">
        <f t="shared" si="126"/>
        <v>W/C</v>
      </c>
      <c r="BK366" s="1361" t="b">
        <f t="shared" si="144"/>
        <v>1</v>
      </c>
      <c r="BL366" s="1361" t="b">
        <f t="shared" si="144"/>
        <v>1</v>
      </c>
      <c r="BM366" s="1361" t="b">
        <f t="shared" si="144"/>
        <v>1</v>
      </c>
      <c r="BN366" s="1361" t="b">
        <f t="shared" si="144"/>
        <v>1</v>
      </c>
      <c r="BO366" s="1361" t="b">
        <f t="shared" si="144"/>
        <v>1</v>
      </c>
      <c r="BP366" s="1361" t="b">
        <f t="shared" si="144"/>
        <v>1</v>
      </c>
      <c r="BQ366" s="1361" t="b">
        <f t="shared" si="144"/>
        <v>1</v>
      </c>
      <c r="BS366" s="1496"/>
    </row>
    <row r="367" spans="1:71" s="1374" customFormat="1" ht="12" customHeight="1">
      <c r="A367" s="1497">
        <v>16502273</v>
      </c>
      <c r="B367" s="1498" t="str">
        <f t="shared" si="125"/>
        <v>16502273</v>
      </c>
      <c r="C367" s="1416" t="s">
        <v>1389</v>
      </c>
      <c r="D367" s="1417" t="str">
        <f t="shared" si="142"/>
        <v>W/C</v>
      </c>
      <c r="E367" s="1417"/>
      <c r="F367" s="1418">
        <v>43268</v>
      </c>
      <c r="G367" s="1417"/>
      <c r="H367" s="1419" t="str">
        <f t="shared" si="149"/>
        <v/>
      </c>
      <c r="I367" s="1419" t="str">
        <f t="shared" si="149"/>
        <v/>
      </c>
      <c r="J367" s="1419" t="str">
        <f t="shared" si="149"/>
        <v/>
      </c>
      <c r="K367" s="1419" t="str">
        <f t="shared" si="149"/>
        <v/>
      </c>
      <c r="L367" s="1419" t="str">
        <f t="shared" si="148"/>
        <v>W/C</v>
      </c>
      <c r="M367" s="1419" t="str">
        <f t="shared" si="148"/>
        <v>NO</v>
      </c>
      <c r="N367" s="1419" t="str">
        <f t="shared" si="152"/>
        <v>W/C</v>
      </c>
      <c r="O367" s="1420"/>
      <c r="P367" s="1421">
        <v>0</v>
      </c>
      <c r="Q367" s="1421">
        <v>0</v>
      </c>
      <c r="R367" s="1421">
        <v>0</v>
      </c>
      <c r="S367" s="1421">
        <v>0</v>
      </c>
      <c r="T367" s="1421">
        <v>0</v>
      </c>
      <c r="U367" s="1421">
        <v>0</v>
      </c>
      <c r="V367" s="1421">
        <v>0</v>
      </c>
      <c r="W367" s="1421">
        <v>0</v>
      </c>
      <c r="X367" s="1421">
        <v>0</v>
      </c>
      <c r="Y367" s="1421">
        <v>0</v>
      </c>
      <c r="Z367" s="1421">
        <v>0</v>
      </c>
      <c r="AA367" s="1421">
        <v>0</v>
      </c>
      <c r="AB367" s="1421">
        <v>0</v>
      </c>
      <c r="AC367" s="1421"/>
      <c r="AD367" s="1421"/>
      <c r="AE367" s="1421">
        <f t="shared" si="145"/>
        <v>0</v>
      </c>
      <c r="AF367" s="1422"/>
      <c r="AG367" s="1423"/>
      <c r="AH367" s="1424"/>
      <c r="AI367" s="1424"/>
      <c r="AJ367" s="1424"/>
      <c r="AK367" s="1425"/>
      <c r="AL367" s="1424">
        <f t="shared" ref="AL367:AL376" si="155">SUM(AI367:AK367)</f>
        <v>0</v>
      </c>
      <c r="AM367" s="1426">
        <f t="shared" si="146"/>
        <v>0</v>
      </c>
      <c r="AN367" s="1424"/>
      <c r="AO367" s="1427">
        <f t="shared" si="131"/>
        <v>0</v>
      </c>
      <c r="AP367" s="1369"/>
      <c r="AQ367" s="1428">
        <f t="shared" si="151"/>
        <v>0</v>
      </c>
      <c r="AR367" s="1424"/>
      <c r="AS367" s="1424"/>
      <c r="AT367" s="1424"/>
      <c r="AU367" s="1424"/>
      <c r="AV367" s="1429">
        <f t="shared" si="132"/>
        <v>0</v>
      </c>
      <c r="AW367" s="1424">
        <f t="shared" si="147"/>
        <v>0</v>
      </c>
      <c r="AX367" s="1424"/>
      <c r="AY367" s="1426">
        <f t="shared" si="133"/>
        <v>0</v>
      </c>
      <c r="AZ367" s="1372"/>
      <c r="BA367" s="1373">
        <f t="shared" si="154"/>
        <v>0</v>
      </c>
      <c r="BC367" s="1419"/>
      <c r="BD367" s="1419"/>
      <c r="BE367" s="1419"/>
      <c r="BF367" s="1419"/>
      <c r="BG367" s="1419" t="str">
        <f t="shared" si="153"/>
        <v>W/C</v>
      </c>
      <c r="BH367" s="1419" t="str">
        <f t="shared" si="153"/>
        <v>NO</v>
      </c>
      <c r="BI367" s="1419" t="str">
        <f t="shared" si="126"/>
        <v>W/C</v>
      </c>
      <c r="BK367" s="1419" t="b">
        <f t="shared" si="144"/>
        <v>1</v>
      </c>
      <c r="BL367" s="1419" t="b">
        <f t="shared" si="144"/>
        <v>1</v>
      </c>
      <c r="BM367" s="1419" t="b">
        <f t="shared" si="144"/>
        <v>1</v>
      </c>
      <c r="BN367" s="1419" t="b">
        <f t="shared" si="144"/>
        <v>1</v>
      </c>
      <c r="BO367" s="1419" t="b">
        <f t="shared" si="144"/>
        <v>1</v>
      </c>
      <c r="BP367" s="1419" t="b">
        <f t="shared" si="144"/>
        <v>1</v>
      </c>
      <c r="BQ367" s="1419" t="b">
        <f t="shared" si="144"/>
        <v>1</v>
      </c>
      <c r="BS367" s="1496"/>
    </row>
    <row r="368" spans="1:71" s="1374" customFormat="1" ht="12" customHeight="1">
      <c r="A368" s="1522">
        <v>16502283</v>
      </c>
      <c r="B368" s="1524" t="str">
        <f t="shared" si="125"/>
        <v>16502283</v>
      </c>
      <c r="C368" s="1395" t="s">
        <v>1390</v>
      </c>
      <c r="D368" s="1396" t="str">
        <f t="shared" si="142"/>
        <v>W/C</v>
      </c>
      <c r="E368" s="1396"/>
      <c r="F368" s="1397">
        <v>43374</v>
      </c>
      <c r="G368" s="1396"/>
      <c r="H368" s="1398" t="str">
        <f t="shared" si="149"/>
        <v/>
      </c>
      <c r="I368" s="1398" t="str">
        <f t="shared" si="149"/>
        <v/>
      </c>
      <c r="J368" s="1398" t="str">
        <f t="shared" si="149"/>
        <v/>
      </c>
      <c r="K368" s="1398" t="str">
        <f t="shared" si="149"/>
        <v/>
      </c>
      <c r="L368" s="1398" t="str">
        <f t="shared" si="148"/>
        <v>W/C</v>
      </c>
      <c r="M368" s="1398" t="str">
        <f t="shared" si="148"/>
        <v>NO</v>
      </c>
      <c r="N368" s="1398" t="str">
        <f t="shared" si="152"/>
        <v>W/C</v>
      </c>
      <c r="O368" s="1399"/>
      <c r="P368" s="1400">
        <v>0</v>
      </c>
      <c r="Q368" s="1400">
        <v>0</v>
      </c>
      <c r="R368" s="1400">
        <v>0</v>
      </c>
      <c r="S368" s="1400">
        <v>0</v>
      </c>
      <c r="T368" s="1400">
        <v>0</v>
      </c>
      <c r="U368" s="1400">
        <v>0</v>
      </c>
      <c r="V368" s="1400">
        <v>0</v>
      </c>
      <c r="W368" s="1400">
        <v>0</v>
      </c>
      <c r="X368" s="1400">
        <v>0</v>
      </c>
      <c r="Y368" s="1400">
        <v>0</v>
      </c>
      <c r="Z368" s="1400">
        <v>0</v>
      </c>
      <c r="AA368" s="1400">
        <v>0</v>
      </c>
      <c r="AB368" s="1400">
        <v>0</v>
      </c>
      <c r="AC368" s="1400"/>
      <c r="AD368" s="1400"/>
      <c r="AE368" s="1400">
        <f t="shared" si="145"/>
        <v>0</v>
      </c>
      <c r="AF368" s="1401"/>
      <c r="AG368" s="1402"/>
      <c r="AH368" s="1403"/>
      <c r="AI368" s="1403"/>
      <c r="AJ368" s="1403"/>
      <c r="AK368" s="1404"/>
      <c r="AL368" s="1403">
        <f t="shared" si="155"/>
        <v>0</v>
      </c>
      <c r="AM368" s="1405">
        <f t="shared" si="146"/>
        <v>0</v>
      </c>
      <c r="AN368" s="1403"/>
      <c r="AO368" s="1406">
        <f t="shared" si="131"/>
        <v>0</v>
      </c>
      <c r="AP368" s="1369"/>
      <c r="AQ368" s="1407">
        <f t="shared" si="151"/>
        <v>0</v>
      </c>
      <c r="AR368" s="1403"/>
      <c r="AS368" s="1403"/>
      <c r="AT368" s="1403"/>
      <c r="AU368" s="1403"/>
      <c r="AV368" s="1408">
        <f t="shared" si="132"/>
        <v>0</v>
      </c>
      <c r="AW368" s="1403">
        <f t="shared" si="147"/>
        <v>0</v>
      </c>
      <c r="AX368" s="1403"/>
      <c r="AY368" s="1405">
        <f t="shared" si="133"/>
        <v>0</v>
      </c>
      <c r="AZ368" s="1372"/>
      <c r="BA368" s="1373">
        <f t="shared" si="154"/>
        <v>0</v>
      </c>
      <c r="BC368" s="1419"/>
      <c r="BD368" s="1419"/>
      <c r="BE368" s="1419"/>
      <c r="BF368" s="1419"/>
      <c r="BG368" s="1419"/>
      <c r="BH368" s="1419"/>
      <c r="BI368" s="1419"/>
      <c r="BK368" s="1419"/>
      <c r="BL368" s="1419"/>
      <c r="BM368" s="1419"/>
      <c r="BN368" s="1419"/>
      <c r="BO368" s="1419"/>
      <c r="BP368" s="1419"/>
      <c r="BQ368" s="1419"/>
      <c r="BS368" s="1496"/>
    </row>
    <row r="369" spans="1:71" s="1374" customFormat="1" ht="12" customHeight="1">
      <c r="A369" s="1522">
        <v>16502293</v>
      </c>
      <c r="B369" s="1524" t="str">
        <f t="shared" si="125"/>
        <v>16502293</v>
      </c>
      <c r="C369" s="1395" t="s">
        <v>1391</v>
      </c>
      <c r="D369" s="1396" t="str">
        <f t="shared" si="142"/>
        <v>W/C</v>
      </c>
      <c r="E369" s="1396"/>
      <c r="F369" s="1397">
        <v>43497</v>
      </c>
      <c r="G369" s="1396"/>
      <c r="H369" s="1398" t="str">
        <f t="shared" si="149"/>
        <v/>
      </c>
      <c r="I369" s="1398" t="str">
        <f t="shared" si="149"/>
        <v/>
      </c>
      <c r="J369" s="1398" t="str">
        <f t="shared" si="149"/>
        <v/>
      </c>
      <c r="K369" s="1398" t="str">
        <f t="shared" si="149"/>
        <v/>
      </c>
      <c r="L369" s="1398" t="str">
        <f t="shared" si="148"/>
        <v>W/C</v>
      </c>
      <c r="M369" s="1398" t="str">
        <f t="shared" si="148"/>
        <v>NO</v>
      </c>
      <c r="N369" s="1398" t="str">
        <f t="shared" si="152"/>
        <v>W/C</v>
      </c>
      <c r="O369" s="1399"/>
      <c r="P369" s="1400">
        <v>0</v>
      </c>
      <c r="Q369" s="1400">
        <v>0</v>
      </c>
      <c r="R369" s="1400">
        <v>0</v>
      </c>
      <c r="S369" s="1400">
        <v>0</v>
      </c>
      <c r="T369" s="1400">
        <v>0</v>
      </c>
      <c r="U369" s="1400">
        <v>0</v>
      </c>
      <c r="V369" s="1400">
        <v>0</v>
      </c>
      <c r="W369" s="1400">
        <v>0</v>
      </c>
      <c r="X369" s="1400">
        <v>0</v>
      </c>
      <c r="Y369" s="1400">
        <v>0</v>
      </c>
      <c r="Z369" s="1400">
        <v>0</v>
      </c>
      <c r="AA369" s="1400">
        <v>0</v>
      </c>
      <c r="AB369" s="1400">
        <v>0</v>
      </c>
      <c r="AC369" s="1400"/>
      <c r="AD369" s="1400"/>
      <c r="AE369" s="1400">
        <f t="shared" si="145"/>
        <v>0</v>
      </c>
      <c r="AF369" s="1401"/>
      <c r="AG369" s="1402"/>
      <c r="AH369" s="1403"/>
      <c r="AI369" s="1403"/>
      <c r="AJ369" s="1403"/>
      <c r="AK369" s="1404"/>
      <c r="AL369" s="1403">
        <f t="shared" si="155"/>
        <v>0</v>
      </c>
      <c r="AM369" s="1405">
        <f t="shared" si="146"/>
        <v>0</v>
      </c>
      <c r="AN369" s="1403"/>
      <c r="AO369" s="1406">
        <f t="shared" si="131"/>
        <v>0</v>
      </c>
      <c r="AP369" s="1369"/>
      <c r="AQ369" s="1407">
        <f t="shared" si="151"/>
        <v>0</v>
      </c>
      <c r="AR369" s="1403"/>
      <c r="AS369" s="1403"/>
      <c r="AT369" s="1403"/>
      <c r="AU369" s="1403"/>
      <c r="AV369" s="1408">
        <f t="shared" si="132"/>
        <v>0</v>
      </c>
      <c r="AW369" s="1403">
        <f t="shared" si="147"/>
        <v>0</v>
      </c>
      <c r="AX369" s="1403"/>
      <c r="AY369" s="1405">
        <f t="shared" si="133"/>
        <v>0</v>
      </c>
      <c r="AZ369" s="1372"/>
      <c r="BA369" s="1373">
        <f t="shared" si="154"/>
        <v>0</v>
      </c>
      <c r="BC369" s="1419"/>
      <c r="BD369" s="1419"/>
      <c r="BE369" s="1419"/>
      <c r="BF369" s="1419"/>
      <c r="BG369" s="1419"/>
      <c r="BH369" s="1419"/>
      <c r="BI369" s="1419"/>
      <c r="BK369" s="1419"/>
      <c r="BL369" s="1419"/>
      <c r="BM369" s="1419"/>
      <c r="BN369" s="1419"/>
      <c r="BO369" s="1419"/>
      <c r="BP369" s="1419"/>
      <c r="BQ369" s="1419"/>
      <c r="BS369" s="1496"/>
    </row>
    <row r="370" spans="1:71" s="1374" customFormat="1" ht="12" customHeight="1">
      <c r="A370" s="1522">
        <v>16502303</v>
      </c>
      <c r="B370" s="1524" t="str">
        <f t="shared" si="125"/>
        <v>16502303</v>
      </c>
      <c r="C370" s="1395" t="s">
        <v>1392</v>
      </c>
      <c r="D370" s="1396" t="str">
        <f t="shared" si="142"/>
        <v>W/C</v>
      </c>
      <c r="E370" s="1396"/>
      <c r="F370" s="1397">
        <v>43497</v>
      </c>
      <c r="G370" s="1396"/>
      <c r="H370" s="1398" t="str">
        <f t="shared" si="149"/>
        <v/>
      </c>
      <c r="I370" s="1398" t="str">
        <f t="shared" si="149"/>
        <v/>
      </c>
      <c r="J370" s="1398" t="str">
        <f t="shared" si="149"/>
        <v/>
      </c>
      <c r="K370" s="1398" t="str">
        <f t="shared" si="149"/>
        <v/>
      </c>
      <c r="L370" s="1398" t="str">
        <f t="shared" si="148"/>
        <v>W/C</v>
      </c>
      <c r="M370" s="1398" t="str">
        <f t="shared" si="148"/>
        <v>NO</v>
      </c>
      <c r="N370" s="1398" t="str">
        <f t="shared" si="152"/>
        <v>W/C</v>
      </c>
      <c r="O370" s="1399"/>
      <c r="P370" s="1400">
        <v>0</v>
      </c>
      <c r="Q370" s="1400">
        <v>0</v>
      </c>
      <c r="R370" s="1400">
        <v>0</v>
      </c>
      <c r="S370" s="1400">
        <v>0</v>
      </c>
      <c r="T370" s="1400">
        <v>0</v>
      </c>
      <c r="U370" s="1400">
        <v>0</v>
      </c>
      <c r="V370" s="1400">
        <v>0</v>
      </c>
      <c r="W370" s="1400">
        <v>0</v>
      </c>
      <c r="X370" s="1400">
        <v>0</v>
      </c>
      <c r="Y370" s="1400">
        <v>0</v>
      </c>
      <c r="Z370" s="1400">
        <v>0</v>
      </c>
      <c r="AA370" s="1400">
        <v>0</v>
      </c>
      <c r="AB370" s="1400">
        <v>0</v>
      </c>
      <c r="AC370" s="1400"/>
      <c r="AD370" s="1400"/>
      <c r="AE370" s="1400">
        <f t="shared" si="145"/>
        <v>0</v>
      </c>
      <c r="AF370" s="1401"/>
      <c r="AG370" s="1402"/>
      <c r="AH370" s="1403"/>
      <c r="AI370" s="1403"/>
      <c r="AJ370" s="1403"/>
      <c r="AK370" s="1404"/>
      <c r="AL370" s="1403">
        <f t="shared" si="155"/>
        <v>0</v>
      </c>
      <c r="AM370" s="1405">
        <f t="shared" si="146"/>
        <v>0</v>
      </c>
      <c r="AN370" s="1403"/>
      <c r="AO370" s="1406">
        <f t="shared" si="131"/>
        <v>0</v>
      </c>
      <c r="AP370" s="1369"/>
      <c r="AQ370" s="1407">
        <f t="shared" si="151"/>
        <v>0</v>
      </c>
      <c r="AR370" s="1403"/>
      <c r="AS370" s="1403"/>
      <c r="AT370" s="1403"/>
      <c r="AU370" s="1403"/>
      <c r="AV370" s="1408">
        <f t="shared" si="132"/>
        <v>0</v>
      </c>
      <c r="AW370" s="1403">
        <f t="shared" si="147"/>
        <v>0</v>
      </c>
      <c r="AX370" s="1403"/>
      <c r="AY370" s="1405">
        <f t="shared" si="133"/>
        <v>0</v>
      </c>
      <c r="AZ370" s="1372"/>
      <c r="BA370" s="1373">
        <f t="shared" si="154"/>
        <v>0</v>
      </c>
      <c r="BC370" s="1419"/>
      <c r="BD370" s="1419"/>
      <c r="BE370" s="1419"/>
      <c r="BF370" s="1419"/>
      <c r="BG370" s="1419"/>
      <c r="BH370" s="1419"/>
      <c r="BI370" s="1419"/>
      <c r="BK370" s="1419"/>
      <c r="BL370" s="1419"/>
      <c r="BM370" s="1419"/>
      <c r="BN370" s="1419"/>
      <c r="BO370" s="1419"/>
      <c r="BP370" s="1419"/>
      <c r="BQ370" s="1419"/>
      <c r="BS370" s="1496"/>
    </row>
    <row r="371" spans="1:71" s="1374" customFormat="1" ht="12" customHeight="1">
      <c r="A371" s="1522">
        <v>16502313</v>
      </c>
      <c r="B371" s="1524" t="str">
        <f t="shared" si="125"/>
        <v>16502313</v>
      </c>
      <c r="C371" s="1395" t="s">
        <v>1393</v>
      </c>
      <c r="D371" s="1396" t="str">
        <f t="shared" si="142"/>
        <v>W/C</v>
      </c>
      <c r="E371" s="1396"/>
      <c r="F371" s="1397">
        <v>43617</v>
      </c>
      <c r="G371" s="1396"/>
      <c r="H371" s="1398" t="str">
        <f t="shared" si="149"/>
        <v/>
      </c>
      <c r="I371" s="1398" t="str">
        <f t="shared" si="149"/>
        <v/>
      </c>
      <c r="J371" s="1398" t="str">
        <f t="shared" si="149"/>
        <v/>
      </c>
      <c r="K371" s="1398" t="str">
        <f t="shared" si="149"/>
        <v/>
      </c>
      <c r="L371" s="1398" t="str">
        <f t="shared" si="148"/>
        <v>W/C</v>
      </c>
      <c r="M371" s="1398" t="str">
        <f t="shared" si="148"/>
        <v>NO</v>
      </c>
      <c r="N371" s="1398" t="str">
        <f t="shared" si="152"/>
        <v>W/C</v>
      </c>
      <c r="O371" s="1399"/>
      <c r="P371" s="1400">
        <v>5079467.55</v>
      </c>
      <c r="Q371" s="1400">
        <v>4337486.62</v>
      </c>
      <c r="R371" s="1400">
        <v>3595505.69</v>
      </c>
      <c r="S371" s="1400">
        <v>2853524.76</v>
      </c>
      <c r="T371" s="1400">
        <v>2111543.83</v>
      </c>
      <c r="U371" s="1400">
        <v>1369562.9</v>
      </c>
      <c r="V371" s="1400">
        <v>6108305.1600000001</v>
      </c>
      <c r="W371" s="1400">
        <v>5320133.57</v>
      </c>
      <c r="X371" s="1400">
        <v>4531961.9800000004</v>
      </c>
      <c r="Y371" s="1400">
        <v>3743790.39</v>
      </c>
      <c r="Z371" s="1400">
        <v>6625440.4000000004</v>
      </c>
      <c r="AA371" s="1400">
        <v>6535997.1100000003</v>
      </c>
      <c r="AB371" s="1400">
        <v>5704351.96</v>
      </c>
      <c r="AC371" s="1400"/>
      <c r="AD371" s="1400"/>
      <c r="AE371" s="1400">
        <f t="shared" si="145"/>
        <v>4377096.8470833329</v>
      </c>
      <c r="AF371" s="1401"/>
      <c r="AG371" s="1402"/>
      <c r="AH371" s="1403"/>
      <c r="AI371" s="1403"/>
      <c r="AJ371" s="1403"/>
      <c r="AK371" s="1404"/>
      <c r="AL371" s="1403">
        <f t="shared" si="155"/>
        <v>0</v>
      </c>
      <c r="AM371" s="1405">
        <f t="shared" si="146"/>
        <v>4377096.8470833329</v>
      </c>
      <c r="AN371" s="1403"/>
      <c r="AO371" s="1406">
        <f t="shared" si="131"/>
        <v>4377096.8470833329</v>
      </c>
      <c r="AP371" s="1369"/>
      <c r="AQ371" s="1407">
        <f t="shared" si="151"/>
        <v>5704351.96</v>
      </c>
      <c r="AR371" s="1403"/>
      <c r="AS371" s="1403"/>
      <c r="AT371" s="1403"/>
      <c r="AU371" s="1403"/>
      <c r="AV371" s="1408">
        <f t="shared" si="132"/>
        <v>0</v>
      </c>
      <c r="AW371" s="1403">
        <f t="shared" si="147"/>
        <v>5704351.96</v>
      </c>
      <c r="AX371" s="1403"/>
      <c r="AY371" s="1405">
        <f t="shared" si="133"/>
        <v>5704351.96</v>
      </c>
      <c r="AZ371" s="1372"/>
      <c r="BA371" s="1373">
        <f t="shared" si="154"/>
        <v>0</v>
      </c>
      <c r="BC371" s="1419"/>
      <c r="BD371" s="1419"/>
      <c r="BE371" s="1419"/>
      <c r="BF371" s="1419"/>
      <c r="BG371" s="1419"/>
      <c r="BH371" s="1419"/>
      <c r="BI371" s="1419"/>
      <c r="BK371" s="1419"/>
      <c r="BL371" s="1419"/>
      <c r="BM371" s="1419"/>
      <c r="BN371" s="1419"/>
      <c r="BO371" s="1419"/>
      <c r="BP371" s="1419"/>
      <c r="BQ371" s="1419"/>
      <c r="BS371" s="1496"/>
    </row>
    <row r="372" spans="1:71" s="1374" customFormat="1" ht="12" customHeight="1">
      <c r="A372" s="1522">
        <v>16502323</v>
      </c>
      <c r="B372" s="1524" t="str">
        <f t="shared" si="125"/>
        <v>16502323</v>
      </c>
      <c r="C372" s="1395" t="s">
        <v>1394</v>
      </c>
      <c r="D372" s="1396" t="str">
        <f t="shared" si="142"/>
        <v>W/C</v>
      </c>
      <c r="E372" s="1396"/>
      <c r="F372" s="1397">
        <v>43617</v>
      </c>
      <c r="G372" s="1396"/>
      <c r="H372" s="1398" t="str">
        <f t="shared" si="149"/>
        <v/>
      </c>
      <c r="I372" s="1398" t="str">
        <f t="shared" si="149"/>
        <v/>
      </c>
      <c r="J372" s="1398" t="str">
        <f t="shared" si="149"/>
        <v/>
      </c>
      <c r="K372" s="1398" t="str">
        <f t="shared" si="149"/>
        <v/>
      </c>
      <c r="L372" s="1398" t="str">
        <f t="shared" si="148"/>
        <v>W/C</v>
      </c>
      <c r="M372" s="1398" t="str">
        <f t="shared" si="148"/>
        <v>NO</v>
      </c>
      <c r="N372" s="1398" t="str">
        <f t="shared" si="152"/>
        <v>W/C</v>
      </c>
      <c r="O372" s="1399"/>
      <c r="P372" s="1400">
        <v>1954194.38</v>
      </c>
      <c r="Q372" s="1400">
        <v>1907205.44</v>
      </c>
      <c r="R372" s="1400">
        <v>1518602.34</v>
      </c>
      <c r="S372" s="1400">
        <v>1342351.49</v>
      </c>
      <c r="T372" s="1400">
        <v>1448574.72</v>
      </c>
      <c r="U372" s="1400">
        <v>2193031.2200000002</v>
      </c>
      <c r="V372" s="1400">
        <v>2178895.7200000002</v>
      </c>
      <c r="W372" s="1400">
        <v>2362811.87</v>
      </c>
      <c r="X372" s="1400">
        <v>2601959.34</v>
      </c>
      <c r="Y372" s="1400">
        <v>2320953.4700000002</v>
      </c>
      <c r="Z372" s="1400">
        <v>2039947.6</v>
      </c>
      <c r="AA372" s="1400">
        <v>1758941.73</v>
      </c>
      <c r="AB372" s="1400">
        <v>1477935.86</v>
      </c>
      <c r="AC372" s="1400"/>
      <c r="AD372" s="1400"/>
      <c r="AE372" s="1400">
        <f t="shared" si="145"/>
        <v>1949111.6716666669</v>
      </c>
      <c r="AF372" s="1401"/>
      <c r="AG372" s="1402"/>
      <c r="AH372" s="1403"/>
      <c r="AI372" s="1403"/>
      <c r="AJ372" s="1403"/>
      <c r="AK372" s="1404"/>
      <c r="AL372" s="1403">
        <f t="shared" si="155"/>
        <v>0</v>
      </c>
      <c r="AM372" s="1405">
        <f t="shared" si="146"/>
        <v>1949111.6716666669</v>
      </c>
      <c r="AN372" s="1403"/>
      <c r="AO372" s="1406">
        <f t="shared" si="131"/>
        <v>1949111.6716666669</v>
      </c>
      <c r="AP372" s="1369"/>
      <c r="AQ372" s="1407">
        <f t="shared" si="151"/>
        <v>1477935.86</v>
      </c>
      <c r="AR372" s="1403"/>
      <c r="AS372" s="1403"/>
      <c r="AT372" s="1403"/>
      <c r="AU372" s="1403"/>
      <c r="AV372" s="1408">
        <f t="shared" si="132"/>
        <v>0</v>
      </c>
      <c r="AW372" s="1403">
        <f t="shared" si="147"/>
        <v>1477935.86</v>
      </c>
      <c r="AX372" s="1403"/>
      <c r="AY372" s="1405">
        <f t="shared" si="133"/>
        <v>1477935.86</v>
      </c>
      <c r="AZ372" s="1372"/>
      <c r="BA372" s="1373">
        <f t="shared" si="154"/>
        <v>0</v>
      </c>
      <c r="BC372" s="1419"/>
      <c r="BD372" s="1419"/>
      <c r="BE372" s="1419"/>
      <c r="BF372" s="1419"/>
      <c r="BG372" s="1419"/>
      <c r="BH372" s="1419"/>
      <c r="BI372" s="1419"/>
      <c r="BK372" s="1419"/>
      <c r="BL372" s="1419"/>
      <c r="BM372" s="1419"/>
      <c r="BN372" s="1419"/>
      <c r="BO372" s="1419"/>
      <c r="BP372" s="1419"/>
      <c r="BQ372" s="1419"/>
      <c r="BS372" s="1496"/>
    </row>
    <row r="373" spans="1:71" s="1374" customFormat="1" ht="12" customHeight="1">
      <c r="A373" s="1522">
        <v>16502333</v>
      </c>
      <c r="B373" s="1524" t="str">
        <f t="shared" si="125"/>
        <v>16502333</v>
      </c>
      <c r="C373" s="1395" t="s">
        <v>1395</v>
      </c>
      <c r="D373" s="1396" t="str">
        <f t="shared" si="142"/>
        <v>W/C</v>
      </c>
      <c r="E373" s="1396"/>
      <c r="F373" s="1397">
        <v>43617</v>
      </c>
      <c r="G373" s="1396"/>
      <c r="H373" s="1398" t="str">
        <f t="shared" si="149"/>
        <v/>
      </c>
      <c r="I373" s="1398" t="str">
        <f t="shared" si="149"/>
        <v/>
      </c>
      <c r="J373" s="1398" t="str">
        <f t="shared" si="149"/>
        <v/>
      </c>
      <c r="K373" s="1398" t="str">
        <f t="shared" si="149"/>
        <v/>
      </c>
      <c r="L373" s="1398" t="str">
        <f t="shared" si="148"/>
        <v>W/C</v>
      </c>
      <c r="M373" s="1398" t="str">
        <f t="shared" si="148"/>
        <v>NO</v>
      </c>
      <c r="N373" s="1398" t="str">
        <f t="shared" si="152"/>
        <v>W/C</v>
      </c>
      <c r="O373" s="1399"/>
      <c r="P373" s="1400">
        <v>14206916.449999999</v>
      </c>
      <c r="Q373" s="1400">
        <v>13556210.17</v>
      </c>
      <c r="R373" s="1400">
        <v>12732239.57</v>
      </c>
      <c r="S373" s="1400">
        <v>12320311.65</v>
      </c>
      <c r="T373" s="1400">
        <v>12568985.52</v>
      </c>
      <c r="U373" s="1400">
        <v>11973283.439999999</v>
      </c>
      <c r="V373" s="1400">
        <v>13908661.859999999</v>
      </c>
      <c r="W373" s="1400">
        <v>12952065.82</v>
      </c>
      <c r="X373" s="1400">
        <v>13615647.68</v>
      </c>
      <c r="Y373" s="1400">
        <v>12371648.449999999</v>
      </c>
      <c r="Z373" s="1400">
        <v>14041728.529999999</v>
      </c>
      <c r="AA373" s="1400">
        <v>16031124.07</v>
      </c>
      <c r="AB373" s="1400">
        <v>12678447.77</v>
      </c>
      <c r="AC373" s="1400"/>
      <c r="AD373" s="1400"/>
      <c r="AE373" s="1400">
        <f t="shared" si="145"/>
        <v>13292882.405833334</v>
      </c>
      <c r="AF373" s="1401"/>
      <c r="AG373" s="1402"/>
      <c r="AH373" s="1403"/>
      <c r="AI373" s="1403"/>
      <c r="AJ373" s="1403"/>
      <c r="AK373" s="1404"/>
      <c r="AL373" s="1403">
        <f t="shared" si="155"/>
        <v>0</v>
      </c>
      <c r="AM373" s="1405">
        <f t="shared" si="146"/>
        <v>13292882.405833334</v>
      </c>
      <c r="AN373" s="1403"/>
      <c r="AO373" s="1406">
        <f t="shared" si="131"/>
        <v>13292882.405833334</v>
      </c>
      <c r="AP373" s="1369"/>
      <c r="AQ373" s="1407">
        <f t="shared" si="151"/>
        <v>12678447.77</v>
      </c>
      <c r="AR373" s="1403"/>
      <c r="AS373" s="1403"/>
      <c r="AT373" s="1403"/>
      <c r="AU373" s="1403"/>
      <c r="AV373" s="1408">
        <f t="shared" si="132"/>
        <v>0</v>
      </c>
      <c r="AW373" s="1403">
        <f t="shared" si="147"/>
        <v>12678447.77</v>
      </c>
      <c r="AX373" s="1403"/>
      <c r="AY373" s="1405">
        <f t="shared" si="133"/>
        <v>12678447.77</v>
      </c>
      <c r="AZ373" s="1372"/>
      <c r="BA373" s="1373">
        <f t="shared" si="154"/>
        <v>0</v>
      </c>
      <c r="BC373" s="1419"/>
      <c r="BD373" s="1419"/>
      <c r="BE373" s="1419"/>
      <c r="BF373" s="1419"/>
      <c r="BG373" s="1419"/>
      <c r="BH373" s="1419"/>
      <c r="BI373" s="1419"/>
      <c r="BK373" s="1419"/>
      <c r="BL373" s="1419"/>
      <c r="BM373" s="1419"/>
      <c r="BN373" s="1419"/>
      <c r="BO373" s="1419"/>
      <c r="BP373" s="1419"/>
      <c r="BQ373" s="1419"/>
      <c r="BS373" s="1496"/>
    </row>
    <row r="374" spans="1:71" s="1374" customFormat="1" ht="12" customHeight="1">
      <c r="A374" s="1522">
        <v>16502343</v>
      </c>
      <c r="B374" s="1524" t="str">
        <f t="shared" si="125"/>
        <v>16502343</v>
      </c>
      <c r="C374" s="1395" t="s">
        <v>1396</v>
      </c>
      <c r="D374" s="1396" t="str">
        <f t="shared" si="142"/>
        <v>W/C</v>
      </c>
      <c r="E374" s="1396"/>
      <c r="F374" s="1397">
        <v>43617</v>
      </c>
      <c r="G374" s="1396"/>
      <c r="H374" s="1398" t="str">
        <f t="shared" si="149"/>
        <v/>
      </c>
      <c r="I374" s="1398" t="str">
        <f t="shared" si="149"/>
        <v/>
      </c>
      <c r="J374" s="1398" t="str">
        <f t="shared" si="149"/>
        <v/>
      </c>
      <c r="K374" s="1398" t="str">
        <f t="shared" si="149"/>
        <v/>
      </c>
      <c r="L374" s="1398" t="str">
        <f t="shared" si="148"/>
        <v>W/C</v>
      </c>
      <c r="M374" s="1398" t="str">
        <f t="shared" si="148"/>
        <v>NO</v>
      </c>
      <c r="N374" s="1398" t="str">
        <f t="shared" si="152"/>
        <v>W/C</v>
      </c>
      <c r="O374" s="1399"/>
      <c r="P374" s="1400">
        <v>783772.69</v>
      </c>
      <c r="Q374" s="1400">
        <v>691611.24</v>
      </c>
      <c r="R374" s="1400">
        <v>538199.79</v>
      </c>
      <c r="S374" s="1400">
        <v>384788.36</v>
      </c>
      <c r="T374" s="1400">
        <v>298876.93</v>
      </c>
      <c r="U374" s="1400">
        <v>235453</v>
      </c>
      <c r="V374" s="1400">
        <v>172029.07</v>
      </c>
      <c r="W374" s="1400">
        <v>1103964.1399999999</v>
      </c>
      <c r="X374" s="1400">
        <v>1880362.17</v>
      </c>
      <c r="Y374" s="1400">
        <v>1667430.74</v>
      </c>
      <c r="Z374" s="1400">
        <v>2981570.12</v>
      </c>
      <c r="AA374" s="1400">
        <v>3100184.32</v>
      </c>
      <c r="AB374" s="1400">
        <v>2952805.8</v>
      </c>
      <c r="AC374" s="1400"/>
      <c r="AD374" s="1400"/>
      <c r="AE374" s="1400">
        <f t="shared" si="145"/>
        <v>1243563.2604166667</v>
      </c>
      <c r="AF374" s="1401"/>
      <c r="AG374" s="1402"/>
      <c r="AH374" s="1403"/>
      <c r="AI374" s="1403"/>
      <c r="AJ374" s="1403"/>
      <c r="AK374" s="1404"/>
      <c r="AL374" s="1403">
        <f t="shared" si="155"/>
        <v>0</v>
      </c>
      <c r="AM374" s="1405">
        <f t="shared" si="146"/>
        <v>1243563.2604166667</v>
      </c>
      <c r="AN374" s="1403"/>
      <c r="AO374" s="1406">
        <f t="shared" si="131"/>
        <v>1243563.2604166667</v>
      </c>
      <c r="AP374" s="1369"/>
      <c r="AQ374" s="1407">
        <f t="shared" si="151"/>
        <v>2952805.8</v>
      </c>
      <c r="AR374" s="1403"/>
      <c r="AS374" s="1403"/>
      <c r="AT374" s="1403"/>
      <c r="AU374" s="1403"/>
      <c r="AV374" s="1408">
        <f t="shared" si="132"/>
        <v>0</v>
      </c>
      <c r="AW374" s="1403">
        <f t="shared" si="147"/>
        <v>2952805.8</v>
      </c>
      <c r="AX374" s="1403"/>
      <c r="AY374" s="1405">
        <f t="shared" si="133"/>
        <v>2952805.8</v>
      </c>
      <c r="AZ374" s="1372"/>
      <c r="BA374" s="1373">
        <f t="shared" si="154"/>
        <v>0</v>
      </c>
      <c r="BC374" s="1419"/>
      <c r="BD374" s="1419"/>
      <c r="BE374" s="1419"/>
      <c r="BF374" s="1419"/>
      <c r="BG374" s="1419"/>
      <c r="BH374" s="1419"/>
      <c r="BI374" s="1419"/>
      <c r="BK374" s="1419"/>
      <c r="BL374" s="1419"/>
      <c r="BM374" s="1419"/>
      <c r="BN374" s="1419"/>
      <c r="BO374" s="1419"/>
      <c r="BP374" s="1419"/>
      <c r="BQ374" s="1419"/>
      <c r="BS374" s="1496"/>
    </row>
    <row r="375" spans="1:71" s="1374" customFormat="1" ht="12" customHeight="1">
      <c r="A375" s="1522">
        <v>16502353</v>
      </c>
      <c r="B375" s="1524" t="str">
        <f t="shared" si="125"/>
        <v>16502353</v>
      </c>
      <c r="C375" s="1395" t="s">
        <v>1397</v>
      </c>
      <c r="D375" s="1396" t="str">
        <f t="shared" si="142"/>
        <v>W/C</v>
      </c>
      <c r="E375" s="1396"/>
      <c r="F375" s="1397">
        <v>43617</v>
      </c>
      <c r="G375" s="1396"/>
      <c r="H375" s="1398" t="str">
        <f t="shared" si="149"/>
        <v/>
      </c>
      <c r="I375" s="1398" t="str">
        <f t="shared" si="149"/>
        <v/>
      </c>
      <c r="J375" s="1398" t="str">
        <f t="shared" si="149"/>
        <v/>
      </c>
      <c r="K375" s="1398" t="str">
        <f t="shared" si="149"/>
        <v/>
      </c>
      <c r="L375" s="1398" t="str">
        <f t="shared" si="148"/>
        <v>W/C</v>
      </c>
      <c r="M375" s="1398" t="str">
        <f t="shared" si="148"/>
        <v>NO</v>
      </c>
      <c r="N375" s="1398" t="str">
        <f t="shared" si="152"/>
        <v>W/C</v>
      </c>
      <c r="O375" s="1399"/>
      <c r="P375" s="1400">
        <v>384730.96</v>
      </c>
      <c r="Q375" s="1400">
        <v>320609.12</v>
      </c>
      <c r="R375" s="1400">
        <v>256487.28</v>
      </c>
      <c r="S375" s="1400">
        <v>256726.21</v>
      </c>
      <c r="T375" s="1400">
        <v>185453.17</v>
      </c>
      <c r="U375" s="1400">
        <v>114180.14</v>
      </c>
      <c r="V375" s="1400">
        <v>218827.07</v>
      </c>
      <c r="W375" s="1400">
        <v>952382.88</v>
      </c>
      <c r="X375" s="1400">
        <v>877894.69</v>
      </c>
      <c r="Y375" s="1400">
        <v>2405454.2799999998</v>
      </c>
      <c r="Z375" s="1400">
        <v>552998.42000000004</v>
      </c>
      <c r="AA375" s="1400">
        <v>478510.23</v>
      </c>
      <c r="AB375" s="1400">
        <v>404022.04</v>
      </c>
      <c r="AC375" s="1400"/>
      <c r="AD375" s="1400"/>
      <c r="AE375" s="1400">
        <f t="shared" si="145"/>
        <v>584491.66583333339</v>
      </c>
      <c r="AF375" s="1401"/>
      <c r="AG375" s="1402"/>
      <c r="AH375" s="1403"/>
      <c r="AI375" s="1403"/>
      <c r="AJ375" s="1403"/>
      <c r="AK375" s="1404"/>
      <c r="AL375" s="1403">
        <f t="shared" si="155"/>
        <v>0</v>
      </c>
      <c r="AM375" s="1405">
        <f t="shared" si="146"/>
        <v>584491.66583333339</v>
      </c>
      <c r="AN375" s="1403"/>
      <c r="AO375" s="1406">
        <f t="shared" si="131"/>
        <v>584491.66583333339</v>
      </c>
      <c r="AP375" s="1369"/>
      <c r="AQ375" s="1407">
        <f t="shared" si="151"/>
        <v>404022.04</v>
      </c>
      <c r="AR375" s="1403"/>
      <c r="AS375" s="1403"/>
      <c r="AT375" s="1403"/>
      <c r="AU375" s="1403"/>
      <c r="AV375" s="1408">
        <f t="shared" si="132"/>
        <v>0</v>
      </c>
      <c r="AW375" s="1403">
        <f t="shared" si="147"/>
        <v>404022.04</v>
      </c>
      <c r="AX375" s="1403"/>
      <c r="AY375" s="1405">
        <f t="shared" si="133"/>
        <v>404022.04</v>
      </c>
      <c r="AZ375" s="1372"/>
      <c r="BA375" s="1373">
        <f t="shared" si="154"/>
        <v>0</v>
      </c>
      <c r="BC375" s="1419"/>
      <c r="BD375" s="1419"/>
      <c r="BE375" s="1419"/>
      <c r="BF375" s="1419"/>
      <c r="BG375" s="1419"/>
      <c r="BH375" s="1419"/>
      <c r="BI375" s="1419"/>
      <c r="BK375" s="1419"/>
      <c r="BL375" s="1419"/>
      <c r="BM375" s="1419"/>
      <c r="BN375" s="1419"/>
      <c r="BO375" s="1419"/>
      <c r="BP375" s="1419"/>
      <c r="BQ375" s="1419"/>
      <c r="BS375" s="1496"/>
    </row>
    <row r="376" spans="1:71" s="1374" customFormat="1" ht="12" customHeight="1">
      <c r="A376" s="1522">
        <v>16502363</v>
      </c>
      <c r="B376" s="1524" t="str">
        <f t="shared" si="125"/>
        <v>16502363</v>
      </c>
      <c r="C376" s="1395" t="s">
        <v>1398</v>
      </c>
      <c r="D376" s="1396" t="str">
        <f t="shared" si="142"/>
        <v>W/C</v>
      </c>
      <c r="E376" s="1396"/>
      <c r="F376" s="1397">
        <v>43586</v>
      </c>
      <c r="G376" s="1396"/>
      <c r="H376" s="1398" t="str">
        <f t="shared" si="149"/>
        <v/>
      </c>
      <c r="I376" s="1398" t="str">
        <f t="shared" si="149"/>
        <v/>
      </c>
      <c r="J376" s="1398" t="str">
        <f t="shared" si="149"/>
        <v/>
      </c>
      <c r="K376" s="1398" t="str">
        <f t="shared" si="149"/>
        <v/>
      </c>
      <c r="L376" s="1398" t="str">
        <f t="shared" si="148"/>
        <v>W/C</v>
      </c>
      <c r="M376" s="1398" t="str">
        <f t="shared" si="148"/>
        <v>NO</v>
      </c>
      <c r="N376" s="1398" t="str">
        <f t="shared" si="152"/>
        <v>W/C</v>
      </c>
      <c r="O376" s="1399"/>
      <c r="P376" s="1400">
        <v>606948.16</v>
      </c>
      <c r="Q376" s="1400">
        <v>360368.56</v>
      </c>
      <c r="R376" s="1400">
        <v>383334.66</v>
      </c>
      <c r="S376" s="1400">
        <v>259849.78</v>
      </c>
      <c r="T376" s="1400">
        <v>213683.53</v>
      </c>
      <c r="U376" s="1400">
        <v>167517.32</v>
      </c>
      <c r="V376" s="1400">
        <v>121351.11</v>
      </c>
      <c r="W376" s="1400">
        <v>588390.51</v>
      </c>
      <c r="X376" s="1400">
        <v>532636.39</v>
      </c>
      <c r="Y376" s="1400">
        <v>222053.04</v>
      </c>
      <c r="Z376" s="1400">
        <v>576115.42000000004</v>
      </c>
      <c r="AA376" s="1400">
        <v>472375.23</v>
      </c>
      <c r="AB376" s="1400">
        <v>368035.97</v>
      </c>
      <c r="AC376" s="1400"/>
      <c r="AD376" s="1400"/>
      <c r="AE376" s="1400">
        <f t="shared" si="145"/>
        <v>365430.63458333333</v>
      </c>
      <c r="AF376" s="1401"/>
      <c r="AG376" s="1402"/>
      <c r="AH376" s="1403"/>
      <c r="AI376" s="1403"/>
      <c r="AJ376" s="1403"/>
      <c r="AK376" s="1404"/>
      <c r="AL376" s="1403">
        <f t="shared" si="155"/>
        <v>0</v>
      </c>
      <c r="AM376" s="1405">
        <f t="shared" si="146"/>
        <v>365430.63458333333</v>
      </c>
      <c r="AN376" s="1403"/>
      <c r="AO376" s="1406">
        <f t="shared" si="131"/>
        <v>365430.63458333333</v>
      </c>
      <c r="AP376" s="1369"/>
      <c r="AQ376" s="1407">
        <f t="shared" si="151"/>
        <v>368035.97</v>
      </c>
      <c r="AR376" s="1403"/>
      <c r="AS376" s="1403"/>
      <c r="AT376" s="1403"/>
      <c r="AU376" s="1403"/>
      <c r="AV376" s="1408">
        <f t="shared" si="132"/>
        <v>0</v>
      </c>
      <c r="AW376" s="1403">
        <f t="shared" si="147"/>
        <v>368035.97</v>
      </c>
      <c r="AX376" s="1403"/>
      <c r="AY376" s="1405">
        <f t="shared" si="133"/>
        <v>368035.97</v>
      </c>
      <c r="AZ376" s="1372"/>
      <c r="BA376" s="1373">
        <f t="shared" si="154"/>
        <v>0</v>
      </c>
      <c r="BC376" s="1419"/>
      <c r="BD376" s="1419"/>
      <c r="BE376" s="1419"/>
      <c r="BF376" s="1419"/>
      <c r="BG376" s="1419"/>
      <c r="BH376" s="1419"/>
      <c r="BI376" s="1419"/>
      <c r="BK376" s="1419"/>
      <c r="BL376" s="1419"/>
      <c r="BM376" s="1419"/>
      <c r="BN376" s="1419"/>
      <c r="BO376" s="1419"/>
      <c r="BP376" s="1419"/>
      <c r="BQ376" s="1419"/>
      <c r="BS376" s="1496"/>
    </row>
    <row r="377" spans="1:71" s="1374" customFormat="1" ht="12" customHeight="1">
      <c r="A377" s="1503">
        <v>16502381</v>
      </c>
      <c r="B377" s="1504" t="str">
        <f t="shared" si="125"/>
        <v>16502381</v>
      </c>
      <c r="C377" s="1359" t="s">
        <v>1399</v>
      </c>
      <c r="D377" s="1360" t="str">
        <f t="shared" si="142"/>
        <v>W/C</v>
      </c>
      <c r="E377" s="1360"/>
      <c r="F377" s="1359"/>
      <c r="G377" s="1360"/>
      <c r="H377" s="1361" t="str">
        <f t="shared" si="149"/>
        <v/>
      </c>
      <c r="I377" s="1361" t="str">
        <f t="shared" si="149"/>
        <v/>
      </c>
      <c r="J377" s="1361" t="str">
        <f t="shared" si="149"/>
        <v/>
      </c>
      <c r="K377" s="1361" t="str">
        <f t="shared" si="149"/>
        <v/>
      </c>
      <c r="L377" s="1361" t="str">
        <f t="shared" si="148"/>
        <v>W/C</v>
      </c>
      <c r="M377" s="1361" t="str">
        <f t="shared" si="148"/>
        <v>NO</v>
      </c>
      <c r="N377" s="1361" t="str">
        <f t="shared" si="152"/>
        <v>W/C</v>
      </c>
      <c r="O377" s="1411"/>
      <c r="P377" s="1363">
        <v>0</v>
      </c>
      <c r="Q377" s="1363">
        <v>0</v>
      </c>
      <c r="R377" s="1363">
        <v>0</v>
      </c>
      <c r="S377" s="1363">
        <v>0</v>
      </c>
      <c r="T377" s="1363">
        <v>0</v>
      </c>
      <c r="U377" s="1363">
        <v>0</v>
      </c>
      <c r="V377" s="1363">
        <v>0</v>
      </c>
      <c r="W377" s="1363">
        <v>0</v>
      </c>
      <c r="X377" s="1363">
        <v>0</v>
      </c>
      <c r="Y377" s="1363">
        <v>0</v>
      </c>
      <c r="Z377" s="1363">
        <v>0</v>
      </c>
      <c r="AA377" s="1363">
        <v>0</v>
      </c>
      <c r="AB377" s="1363">
        <v>0</v>
      </c>
      <c r="AC377" s="1363"/>
      <c r="AD377" s="1363"/>
      <c r="AE377" s="1363">
        <f t="shared" si="145"/>
        <v>0</v>
      </c>
      <c r="AF377" s="1376"/>
      <c r="AG377" s="1377"/>
      <c r="AH377" s="1365"/>
      <c r="AI377" s="1365"/>
      <c r="AJ377" s="1365"/>
      <c r="AK377" s="1366"/>
      <c r="AL377" s="1365">
        <f t="shared" si="130"/>
        <v>0</v>
      </c>
      <c r="AM377" s="1367">
        <f t="shared" si="146"/>
        <v>0</v>
      </c>
      <c r="AN377" s="1365"/>
      <c r="AO377" s="1368">
        <f t="shared" si="131"/>
        <v>0</v>
      </c>
      <c r="AP377" s="1369"/>
      <c r="AQ377" s="1370">
        <f t="shared" si="151"/>
        <v>0</v>
      </c>
      <c r="AR377" s="1365"/>
      <c r="AS377" s="1365"/>
      <c r="AT377" s="1365"/>
      <c r="AU377" s="1365"/>
      <c r="AV377" s="1371">
        <f t="shared" si="132"/>
        <v>0</v>
      </c>
      <c r="AW377" s="1365">
        <f t="shared" si="147"/>
        <v>0</v>
      </c>
      <c r="AX377" s="1365"/>
      <c r="AY377" s="1367">
        <f t="shared" si="133"/>
        <v>0</v>
      </c>
      <c r="AZ377" s="1372"/>
      <c r="BA377" s="1373">
        <f t="shared" si="154"/>
        <v>0</v>
      </c>
      <c r="BC377" s="1361" t="str">
        <f t="shared" ref="BC377:BF395" si="156">IF(VALUE(AR377),BC$7,IF(ISBLANK(AR377),"",BC$7))</f>
        <v/>
      </c>
      <c r="BD377" s="1361" t="str">
        <f t="shared" si="156"/>
        <v/>
      </c>
      <c r="BE377" s="1361" t="str">
        <f t="shared" si="156"/>
        <v/>
      </c>
      <c r="BF377" s="1361" t="str">
        <f t="shared" si="156"/>
        <v/>
      </c>
      <c r="BG377" s="1361" t="str">
        <f t="shared" si="153"/>
        <v>W/C</v>
      </c>
      <c r="BH377" s="1361" t="str">
        <f t="shared" si="153"/>
        <v>NO</v>
      </c>
      <c r="BI377" s="1361" t="str">
        <f t="shared" si="126"/>
        <v>W/C</v>
      </c>
      <c r="BK377" s="1361" t="b">
        <f t="shared" ref="BK377:BQ395" si="157">BC377=H377</f>
        <v>1</v>
      </c>
      <c r="BL377" s="1361" t="b">
        <f t="shared" si="157"/>
        <v>1</v>
      </c>
      <c r="BM377" s="1361" t="b">
        <f t="shared" si="157"/>
        <v>1</v>
      </c>
      <c r="BN377" s="1361" t="b">
        <f t="shared" si="157"/>
        <v>1</v>
      </c>
      <c r="BO377" s="1361" t="b">
        <f t="shared" si="157"/>
        <v>1</v>
      </c>
      <c r="BP377" s="1361" t="b">
        <f t="shared" si="157"/>
        <v>1</v>
      </c>
      <c r="BQ377" s="1361" t="b">
        <f t="shared" si="157"/>
        <v>1</v>
      </c>
      <c r="BS377" s="1496"/>
    </row>
    <row r="378" spans="1:71" s="1374" customFormat="1" ht="12" customHeight="1">
      <c r="A378" s="1412">
        <v>16502382</v>
      </c>
      <c r="B378" s="1413" t="str">
        <f t="shared" si="125"/>
        <v>16502382</v>
      </c>
      <c r="C378" s="1413" t="s">
        <v>1400</v>
      </c>
      <c r="D378" s="1360" t="str">
        <f t="shared" si="142"/>
        <v>Non-Op</v>
      </c>
      <c r="E378" s="1360"/>
      <c r="F378" s="1413"/>
      <c r="G378" s="1360"/>
      <c r="H378" s="1361" t="str">
        <f t="shared" si="149"/>
        <v/>
      </c>
      <c r="I378" s="1361" t="str">
        <f t="shared" si="149"/>
        <v/>
      </c>
      <c r="J378" s="1361" t="str">
        <f t="shared" si="149"/>
        <v/>
      </c>
      <c r="K378" s="1361" t="str">
        <f t="shared" si="149"/>
        <v>Non-Op</v>
      </c>
      <c r="L378" s="1361" t="str">
        <f t="shared" si="148"/>
        <v>NO</v>
      </c>
      <c r="M378" s="1361" t="str">
        <f t="shared" si="148"/>
        <v>NO</v>
      </c>
      <c r="N378" s="1361" t="str">
        <f t="shared" si="152"/>
        <v/>
      </c>
      <c r="O378" s="1411"/>
      <c r="P378" s="1363">
        <v>1018062.5</v>
      </c>
      <c r="Q378" s="1363">
        <v>1146075</v>
      </c>
      <c r="R378" s="1363">
        <v>1080587.5</v>
      </c>
      <c r="S378" s="1363">
        <v>941012.5</v>
      </c>
      <c r="T378" s="1363">
        <v>875525</v>
      </c>
      <c r="U378" s="1363">
        <v>748775</v>
      </c>
      <c r="V378" s="1363">
        <v>733575</v>
      </c>
      <c r="W378" s="1363">
        <v>602600</v>
      </c>
      <c r="X378" s="1363">
        <v>480075</v>
      </c>
      <c r="Y378" s="1363">
        <v>461600</v>
      </c>
      <c r="Z378" s="1363">
        <v>423350</v>
      </c>
      <c r="AA378" s="1363">
        <v>383825</v>
      </c>
      <c r="AB378" s="1363">
        <v>441125</v>
      </c>
      <c r="AC378" s="1363"/>
      <c r="AD378" s="1363"/>
      <c r="AE378" s="1363">
        <f t="shared" si="145"/>
        <v>717216.14583333337</v>
      </c>
      <c r="AF378" s="1476"/>
      <c r="AG378" s="1477"/>
      <c r="AH378" s="1365"/>
      <c r="AI378" s="1365"/>
      <c r="AJ378" s="1365"/>
      <c r="AK378" s="1366">
        <f>AE378</f>
        <v>717216.14583333337</v>
      </c>
      <c r="AL378" s="1365">
        <f t="shared" si="130"/>
        <v>717216.14583333337</v>
      </c>
      <c r="AM378" s="1367"/>
      <c r="AN378" s="1365"/>
      <c r="AO378" s="1368">
        <f t="shared" si="131"/>
        <v>0</v>
      </c>
      <c r="AP378" s="1369"/>
      <c r="AQ378" s="1370">
        <f t="shared" si="151"/>
        <v>441125</v>
      </c>
      <c r="AR378" s="1365"/>
      <c r="AS378" s="1365"/>
      <c r="AT378" s="1365"/>
      <c r="AU378" s="1365">
        <f>AQ378</f>
        <v>441125</v>
      </c>
      <c r="AV378" s="1371">
        <f t="shared" si="132"/>
        <v>441125</v>
      </c>
      <c r="AW378" s="1365"/>
      <c r="AX378" s="1365"/>
      <c r="AY378" s="1367">
        <f t="shared" si="133"/>
        <v>0</v>
      </c>
      <c r="AZ378" s="1372" t="s">
        <v>1401</v>
      </c>
      <c r="BA378" s="1373">
        <f t="shared" si="154"/>
        <v>0</v>
      </c>
      <c r="BC378" s="1361" t="str">
        <f t="shared" si="156"/>
        <v/>
      </c>
      <c r="BD378" s="1361" t="str">
        <f t="shared" si="156"/>
        <v/>
      </c>
      <c r="BE378" s="1361" t="str">
        <f t="shared" si="156"/>
        <v/>
      </c>
      <c r="BF378" s="1361" t="str">
        <f t="shared" si="156"/>
        <v>Non-Op</v>
      </c>
      <c r="BG378" s="1361" t="str">
        <f t="shared" si="153"/>
        <v>NO</v>
      </c>
      <c r="BH378" s="1361" t="str">
        <f t="shared" si="153"/>
        <v>NO</v>
      </c>
      <c r="BI378" s="1361" t="str">
        <f t="shared" si="126"/>
        <v/>
      </c>
      <c r="BK378" s="1361" t="b">
        <f t="shared" si="157"/>
        <v>1</v>
      </c>
      <c r="BL378" s="1361" t="b">
        <f t="shared" si="157"/>
        <v>1</v>
      </c>
      <c r="BM378" s="1361" t="b">
        <f t="shared" si="157"/>
        <v>1</v>
      </c>
      <c r="BN378" s="1361" t="b">
        <f t="shared" si="157"/>
        <v>1</v>
      </c>
      <c r="BO378" s="1361" t="b">
        <f t="shared" si="157"/>
        <v>1</v>
      </c>
      <c r="BP378" s="1361" t="b">
        <f t="shared" si="157"/>
        <v>1</v>
      </c>
      <c r="BQ378" s="1361" t="b">
        <f t="shared" si="157"/>
        <v>1</v>
      </c>
      <c r="BS378" s="1496"/>
    </row>
    <row r="379" spans="1:71" s="1374" customFormat="1" ht="12" customHeight="1">
      <c r="A379" s="1503">
        <v>16502391</v>
      </c>
      <c r="B379" s="1504" t="str">
        <f t="shared" si="125"/>
        <v>16502391</v>
      </c>
      <c r="C379" s="1359" t="s">
        <v>1402</v>
      </c>
      <c r="D379" s="1360" t="str">
        <f t="shared" si="142"/>
        <v>W/C</v>
      </c>
      <c r="E379" s="1360"/>
      <c r="F379" s="1359"/>
      <c r="G379" s="1360"/>
      <c r="H379" s="1361" t="str">
        <f t="shared" si="149"/>
        <v/>
      </c>
      <c r="I379" s="1361" t="str">
        <f t="shared" si="149"/>
        <v/>
      </c>
      <c r="J379" s="1361" t="str">
        <f t="shared" si="149"/>
        <v/>
      </c>
      <c r="K379" s="1361" t="str">
        <f t="shared" si="149"/>
        <v/>
      </c>
      <c r="L379" s="1361" t="str">
        <f t="shared" si="148"/>
        <v>W/C</v>
      </c>
      <c r="M379" s="1361" t="str">
        <f t="shared" si="148"/>
        <v>NO</v>
      </c>
      <c r="N379" s="1361" t="str">
        <f t="shared" si="152"/>
        <v>W/C</v>
      </c>
      <c r="O379" s="1411"/>
      <c r="P379" s="1363">
        <v>0</v>
      </c>
      <c r="Q379" s="1363">
        <v>0</v>
      </c>
      <c r="R379" s="1363">
        <v>0</v>
      </c>
      <c r="S379" s="1363">
        <v>0</v>
      </c>
      <c r="T379" s="1363">
        <v>0</v>
      </c>
      <c r="U379" s="1363">
        <v>0</v>
      </c>
      <c r="V379" s="1363">
        <v>0</v>
      </c>
      <c r="W379" s="1363">
        <v>0</v>
      </c>
      <c r="X379" s="1363">
        <v>0</v>
      </c>
      <c r="Y379" s="1363">
        <v>0</v>
      </c>
      <c r="Z379" s="1363">
        <v>0</v>
      </c>
      <c r="AA379" s="1363">
        <v>0</v>
      </c>
      <c r="AB379" s="1363">
        <v>0</v>
      </c>
      <c r="AC379" s="1363"/>
      <c r="AD379" s="1363"/>
      <c r="AE379" s="1363">
        <f t="shared" si="145"/>
        <v>0</v>
      </c>
      <c r="AF379" s="1376"/>
      <c r="AG379" s="1377"/>
      <c r="AH379" s="1365"/>
      <c r="AI379" s="1365"/>
      <c r="AJ379" s="1365"/>
      <c r="AK379" s="1366"/>
      <c r="AL379" s="1365">
        <f t="shared" si="130"/>
        <v>0</v>
      </c>
      <c r="AM379" s="1367">
        <f t="shared" ref="AM379:AM415" si="158">AE379</f>
        <v>0</v>
      </c>
      <c r="AN379" s="1365"/>
      <c r="AO379" s="1368">
        <f t="shared" si="131"/>
        <v>0</v>
      </c>
      <c r="AP379" s="1369"/>
      <c r="AQ379" s="1370">
        <f t="shared" si="151"/>
        <v>0</v>
      </c>
      <c r="AR379" s="1365"/>
      <c r="AS379" s="1365"/>
      <c r="AT379" s="1365"/>
      <c r="AU379" s="1365"/>
      <c r="AV379" s="1371">
        <f t="shared" si="132"/>
        <v>0</v>
      </c>
      <c r="AW379" s="1365">
        <f>AQ379</f>
        <v>0</v>
      </c>
      <c r="AX379" s="1365"/>
      <c r="AY379" s="1367">
        <f t="shared" si="133"/>
        <v>0</v>
      </c>
      <c r="AZ379" s="1372"/>
      <c r="BA379" s="1373">
        <f t="shared" si="154"/>
        <v>0</v>
      </c>
      <c r="BC379" s="1361" t="str">
        <f t="shared" si="156"/>
        <v/>
      </c>
      <c r="BD379" s="1361" t="str">
        <f t="shared" si="156"/>
        <v/>
      </c>
      <c r="BE379" s="1361" t="str">
        <f t="shared" si="156"/>
        <v/>
      </c>
      <c r="BF379" s="1361" t="str">
        <f t="shared" si="156"/>
        <v/>
      </c>
      <c r="BG379" s="1361" t="str">
        <f t="shared" si="153"/>
        <v>W/C</v>
      </c>
      <c r="BH379" s="1361" t="str">
        <f t="shared" si="153"/>
        <v>NO</v>
      </c>
      <c r="BI379" s="1361" t="str">
        <f t="shared" si="126"/>
        <v>W/C</v>
      </c>
      <c r="BK379" s="1361" t="b">
        <f t="shared" si="157"/>
        <v>1</v>
      </c>
      <c r="BL379" s="1361" t="b">
        <f t="shared" si="157"/>
        <v>1</v>
      </c>
      <c r="BM379" s="1361" t="b">
        <f t="shared" si="157"/>
        <v>1</v>
      </c>
      <c r="BN379" s="1361" t="b">
        <f t="shared" si="157"/>
        <v>1</v>
      </c>
      <c r="BO379" s="1361" t="b">
        <f t="shared" si="157"/>
        <v>1</v>
      </c>
      <c r="BP379" s="1361" t="b">
        <f t="shared" si="157"/>
        <v>1</v>
      </c>
      <c r="BQ379" s="1361" t="b">
        <f t="shared" si="157"/>
        <v>1</v>
      </c>
      <c r="BS379" s="1496"/>
    </row>
    <row r="380" spans="1:71" s="1374" customFormat="1" ht="12" customHeight="1">
      <c r="A380" s="1412">
        <v>16502393</v>
      </c>
      <c r="B380" s="1413" t="str">
        <f t="shared" si="125"/>
        <v>16502393</v>
      </c>
      <c r="C380" s="1413" t="s">
        <v>1403</v>
      </c>
      <c r="D380" s="1360" t="str">
        <f t="shared" si="142"/>
        <v>W/C</v>
      </c>
      <c r="E380" s="1360"/>
      <c r="F380" s="1413"/>
      <c r="G380" s="1360"/>
      <c r="H380" s="1361" t="str">
        <f t="shared" ref="H380:K396" si="159">IF(VALUE(AH380),H$7,IF(ISBLANK(AH380),"",H$7))</f>
        <v/>
      </c>
      <c r="I380" s="1361" t="str">
        <f t="shared" si="159"/>
        <v/>
      </c>
      <c r="J380" s="1361" t="str">
        <f t="shared" si="159"/>
        <v/>
      </c>
      <c r="K380" s="1361" t="str">
        <f t="shared" si="159"/>
        <v/>
      </c>
      <c r="L380" s="1361" t="str">
        <f t="shared" si="148"/>
        <v>W/C</v>
      </c>
      <c r="M380" s="1361" t="str">
        <f t="shared" si="148"/>
        <v>NO</v>
      </c>
      <c r="N380" s="1361" t="str">
        <f t="shared" si="152"/>
        <v>W/C</v>
      </c>
      <c r="O380" s="1411"/>
      <c r="P380" s="1363">
        <v>0</v>
      </c>
      <c r="Q380" s="1363">
        <v>0</v>
      </c>
      <c r="R380" s="1363">
        <v>0</v>
      </c>
      <c r="S380" s="1363">
        <v>0</v>
      </c>
      <c r="T380" s="1363">
        <v>0</v>
      </c>
      <c r="U380" s="1363">
        <v>0</v>
      </c>
      <c r="V380" s="1363">
        <v>0</v>
      </c>
      <c r="W380" s="1363">
        <v>0</v>
      </c>
      <c r="X380" s="1363">
        <v>0</v>
      </c>
      <c r="Y380" s="1363">
        <v>0</v>
      </c>
      <c r="Z380" s="1363">
        <v>0</v>
      </c>
      <c r="AA380" s="1363">
        <v>0</v>
      </c>
      <c r="AB380" s="1363">
        <v>0</v>
      </c>
      <c r="AC380" s="1363"/>
      <c r="AD380" s="1363"/>
      <c r="AE380" s="1363">
        <f t="shared" si="145"/>
        <v>0</v>
      </c>
      <c r="AF380" s="1376"/>
      <c r="AG380" s="1377"/>
      <c r="AH380" s="1365"/>
      <c r="AI380" s="1365"/>
      <c r="AJ380" s="1365"/>
      <c r="AK380" s="1366"/>
      <c r="AL380" s="1365">
        <f t="shared" si="130"/>
        <v>0</v>
      </c>
      <c r="AM380" s="1367">
        <f t="shared" si="158"/>
        <v>0</v>
      </c>
      <c r="AN380" s="1365"/>
      <c r="AO380" s="1368">
        <f t="shared" si="131"/>
        <v>0</v>
      </c>
      <c r="AP380" s="1369"/>
      <c r="AQ380" s="1370">
        <f t="shared" si="151"/>
        <v>0</v>
      </c>
      <c r="AR380" s="1365"/>
      <c r="AS380" s="1365"/>
      <c r="AT380" s="1365"/>
      <c r="AU380" s="1365"/>
      <c r="AV380" s="1371">
        <f t="shared" si="132"/>
        <v>0</v>
      </c>
      <c r="AW380" s="1365">
        <f t="shared" ref="AW380:AW415" si="160">AQ380</f>
        <v>0</v>
      </c>
      <c r="AX380" s="1365"/>
      <c r="AY380" s="1367">
        <f t="shared" si="133"/>
        <v>0</v>
      </c>
      <c r="AZ380" s="1372"/>
      <c r="BA380" s="1373">
        <f t="shared" si="154"/>
        <v>0</v>
      </c>
      <c r="BC380" s="1361" t="str">
        <f t="shared" si="156"/>
        <v/>
      </c>
      <c r="BD380" s="1361" t="str">
        <f t="shared" si="156"/>
        <v/>
      </c>
      <c r="BE380" s="1361" t="str">
        <f t="shared" si="156"/>
        <v/>
      </c>
      <c r="BF380" s="1361" t="str">
        <f t="shared" si="156"/>
        <v/>
      </c>
      <c r="BG380" s="1361" t="str">
        <f t="shared" si="153"/>
        <v>W/C</v>
      </c>
      <c r="BH380" s="1361" t="str">
        <f t="shared" si="153"/>
        <v>NO</v>
      </c>
      <c r="BI380" s="1361" t="str">
        <f t="shared" si="126"/>
        <v>W/C</v>
      </c>
      <c r="BK380" s="1361" t="b">
        <f t="shared" si="157"/>
        <v>1</v>
      </c>
      <c r="BL380" s="1361" t="b">
        <f t="shared" si="157"/>
        <v>1</v>
      </c>
      <c r="BM380" s="1361" t="b">
        <f t="shared" si="157"/>
        <v>1</v>
      </c>
      <c r="BN380" s="1361" t="b">
        <f t="shared" si="157"/>
        <v>1</v>
      </c>
      <c r="BO380" s="1361" t="b">
        <f t="shared" si="157"/>
        <v>1</v>
      </c>
      <c r="BP380" s="1361" t="b">
        <f t="shared" si="157"/>
        <v>1</v>
      </c>
      <c r="BQ380" s="1361" t="b">
        <f t="shared" si="157"/>
        <v>1</v>
      </c>
      <c r="BS380" s="1496"/>
    </row>
    <row r="381" spans="1:71" s="1374" customFormat="1" ht="12" customHeight="1">
      <c r="A381" s="1503">
        <v>16502401</v>
      </c>
      <c r="B381" s="1504" t="str">
        <f t="shared" si="125"/>
        <v>16502401</v>
      </c>
      <c r="C381" s="1359" t="s">
        <v>1404</v>
      </c>
      <c r="D381" s="1360" t="str">
        <f t="shared" si="142"/>
        <v>W/C</v>
      </c>
      <c r="E381" s="1360"/>
      <c r="F381" s="1359"/>
      <c r="G381" s="1360"/>
      <c r="H381" s="1361" t="str">
        <f t="shared" si="159"/>
        <v/>
      </c>
      <c r="I381" s="1361" t="str">
        <f t="shared" si="159"/>
        <v/>
      </c>
      <c r="J381" s="1361" t="str">
        <f t="shared" si="159"/>
        <v/>
      </c>
      <c r="K381" s="1361" t="str">
        <f t="shared" si="159"/>
        <v/>
      </c>
      <c r="L381" s="1361" t="str">
        <f t="shared" si="148"/>
        <v>W/C</v>
      </c>
      <c r="M381" s="1361" t="str">
        <f t="shared" si="148"/>
        <v>NO</v>
      </c>
      <c r="N381" s="1361" t="str">
        <f t="shared" si="152"/>
        <v>W/C</v>
      </c>
      <c r="O381" s="1411"/>
      <c r="P381" s="1363">
        <v>0</v>
      </c>
      <c r="Q381" s="1363">
        <v>0</v>
      </c>
      <c r="R381" s="1363">
        <v>0</v>
      </c>
      <c r="S381" s="1363">
        <v>0</v>
      </c>
      <c r="T381" s="1363">
        <v>0</v>
      </c>
      <c r="U381" s="1363">
        <v>0</v>
      </c>
      <c r="V381" s="1363">
        <v>0</v>
      </c>
      <c r="W381" s="1363">
        <v>0</v>
      </c>
      <c r="X381" s="1363">
        <v>0</v>
      </c>
      <c r="Y381" s="1363">
        <v>0</v>
      </c>
      <c r="Z381" s="1363">
        <v>0</v>
      </c>
      <c r="AA381" s="1363">
        <v>0</v>
      </c>
      <c r="AB381" s="1363">
        <v>0</v>
      </c>
      <c r="AC381" s="1363"/>
      <c r="AD381" s="1363"/>
      <c r="AE381" s="1363">
        <f t="shared" si="145"/>
        <v>0</v>
      </c>
      <c r="AF381" s="1376"/>
      <c r="AG381" s="1377"/>
      <c r="AH381" s="1365"/>
      <c r="AI381" s="1365"/>
      <c r="AJ381" s="1365"/>
      <c r="AK381" s="1366"/>
      <c r="AL381" s="1365">
        <f t="shared" si="130"/>
        <v>0</v>
      </c>
      <c r="AM381" s="1367">
        <f t="shared" si="158"/>
        <v>0</v>
      </c>
      <c r="AN381" s="1365"/>
      <c r="AO381" s="1368">
        <f t="shared" si="131"/>
        <v>0</v>
      </c>
      <c r="AP381" s="1369"/>
      <c r="AQ381" s="1370">
        <f t="shared" si="151"/>
        <v>0</v>
      </c>
      <c r="AR381" s="1365"/>
      <c r="AS381" s="1365"/>
      <c r="AT381" s="1365"/>
      <c r="AU381" s="1365"/>
      <c r="AV381" s="1371">
        <f t="shared" si="132"/>
        <v>0</v>
      </c>
      <c r="AW381" s="1365">
        <f t="shared" si="160"/>
        <v>0</v>
      </c>
      <c r="AX381" s="1365"/>
      <c r="AY381" s="1367">
        <f t="shared" si="133"/>
        <v>0</v>
      </c>
      <c r="AZ381" s="1372"/>
      <c r="BA381" s="1373">
        <f t="shared" si="154"/>
        <v>0</v>
      </c>
      <c r="BC381" s="1361" t="str">
        <f t="shared" si="156"/>
        <v/>
      </c>
      <c r="BD381" s="1361" t="str">
        <f t="shared" si="156"/>
        <v/>
      </c>
      <c r="BE381" s="1361" t="str">
        <f t="shared" si="156"/>
        <v/>
      </c>
      <c r="BF381" s="1361" t="str">
        <f t="shared" si="156"/>
        <v/>
      </c>
      <c r="BG381" s="1361" t="str">
        <f t="shared" si="153"/>
        <v>W/C</v>
      </c>
      <c r="BH381" s="1361" t="str">
        <f t="shared" si="153"/>
        <v>NO</v>
      </c>
      <c r="BI381" s="1361" t="str">
        <f t="shared" si="126"/>
        <v>W/C</v>
      </c>
      <c r="BK381" s="1361" t="b">
        <f t="shared" si="157"/>
        <v>1</v>
      </c>
      <c r="BL381" s="1361" t="b">
        <f t="shared" si="157"/>
        <v>1</v>
      </c>
      <c r="BM381" s="1361" t="b">
        <f t="shared" si="157"/>
        <v>1</v>
      </c>
      <c r="BN381" s="1361" t="b">
        <f t="shared" si="157"/>
        <v>1</v>
      </c>
      <c r="BO381" s="1361" t="b">
        <f t="shared" si="157"/>
        <v>1</v>
      </c>
      <c r="BP381" s="1361" t="b">
        <f t="shared" si="157"/>
        <v>1</v>
      </c>
      <c r="BQ381" s="1361" t="b">
        <f t="shared" si="157"/>
        <v>1</v>
      </c>
      <c r="BS381" s="1496"/>
    </row>
    <row r="382" spans="1:71" s="1374" customFormat="1" ht="12" customHeight="1">
      <c r="A382" s="1412">
        <v>16502403</v>
      </c>
      <c r="B382" s="1413" t="str">
        <f t="shared" si="125"/>
        <v>16502403</v>
      </c>
      <c r="C382" s="1413" t="s">
        <v>1405</v>
      </c>
      <c r="D382" s="1360" t="str">
        <f t="shared" si="142"/>
        <v>W/C</v>
      </c>
      <c r="E382" s="1360"/>
      <c r="F382" s="1413"/>
      <c r="G382" s="1360"/>
      <c r="H382" s="1361" t="str">
        <f t="shared" si="159"/>
        <v/>
      </c>
      <c r="I382" s="1361" t="str">
        <f t="shared" si="159"/>
        <v/>
      </c>
      <c r="J382" s="1361" t="str">
        <f t="shared" si="159"/>
        <v/>
      </c>
      <c r="K382" s="1361" t="str">
        <f t="shared" si="159"/>
        <v/>
      </c>
      <c r="L382" s="1361" t="str">
        <f t="shared" si="148"/>
        <v>W/C</v>
      </c>
      <c r="M382" s="1361" t="str">
        <f t="shared" si="148"/>
        <v>NO</v>
      </c>
      <c r="N382" s="1361" t="str">
        <f t="shared" si="152"/>
        <v>W/C</v>
      </c>
      <c r="O382" s="1411"/>
      <c r="P382" s="1363">
        <v>0</v>
      </c>
      <c r="Q382" s="1363">
        <v>0</v>
      </c>
      <c r="R382" s="1363">
        <v>0</v>
      </c>
      <c r="S382" s="1363">
        <v>0</v>
      </c>
      <c r="T382" s="1363">
        <v>0</v>
      </c>
      <c r="U382" s="1363">
        <v>0</v>
      </c>
      <c r="V382" s="1363">
        <v>0</v>
      </c>
      <c r="W382" s="1363">
        <v>0</v>
      </c>
      <c r="X382" s="1363">
        <v>0</v>
      </c>
      <c r="Y382" s="1363">
        <v>0</v>
      </c>
      <c r="Z382" s="1363">
        <v>0</v>
      </c>
      <c r="AA382" s="1363">
        <v>0</v>
      </c>
      <c r="AB382" s="1363">
        <v>0</v>
      </c>
      <c r="AC382" s="1363"/>
      <c r="AD382" s="1363"/>
      <c r="AE382" s="1363">
        <f t="shared" si="145"/>
        <v>0</v>
      </c>
      <c r="AF382" s="1376"/>
      <c r="AG382" s="1377"/>
      <c r="AH382" s="1365"/>
      <c r="AI382" s="1365"/>
      <c r="AJ382" s="1365"/>
      <c r="AK382" s="1366"/>
      <c r="AL382" s="1365">
        <f t="shared" si="130"/>
        <v>0</v>
      </c>
      <c r="AM382" s="1367">
        <f t="shared" si="158"/>
        <v>0</v>
      </c>
      <c r="AN382" s="1365"/>
      <c r="AO382" s="1368">
        <f t="shared" si="131"/>
        <v>0</v>
      </c>
      <c r="AP382" s="1369"/>
      <c r="AQ382" s="1370">
        <f t="shared" si="151"/>
        <v>0</v>
      </c>
      <c r="AR382" s="1365"/>
      <c r="AS382" s="1365"/>
      <c r="AT382" s="1365"/>
      <c r="AU382" s="1365"/>
      <c r="AV382" s="1371">
        <f t="shared" si="132"/>
        <v>0</v>
      </c>
      <c r="AW382" s="1365">
        <f t="shared" si="160"/>
        <v>0</v>
      </c>
      <c r="AX382" s="1365"/>
      <c r="AY382" s="1367">
        <f t="shared" si="133"/>
        <v>0</v>
      </c>
      <c r="AZ382" s="1372"/>
      <c r="BA382" s="1373">
        <f t="shared" si="154"/>
        <v>0</v>
      </c>
      <c r="BC382" s="1361" t="str">
        <f t="shared" si="156"/>
        <v/>
      </c>
      <c r="BD382" s="1361" t="str">
        <f t="shared" si="156"/>
        <v/>
      </c>
      <c r="BE382" s="1361" t="str">
        <f t="shared" si="156"/>
        <v/>
      </c>
      <c r="BF382" s="1361" t="str">
        <f t="shared" si="156"/>
        <v/>
      </c>
      <c r="BG382" s="1361" t="str">
        <f t="shared" si="153"/>
        <v>W/C</v>
      </c>
      <c r="BH382" s="1361" t="str">
        <f t="shared" si="153"/>
        <v>NO</v>
      </c>
      <c r="BI382" s="1361" t="str">
        <f t="shared" ref="BI382:BI470" si="161">IF(OR(CONCATENATE(BG382,BH382)="NOW/C",CONCATENATE(BG382,BH382)="W/CNO"),"W/C","")</f>
        <v>W/C</v>
      </c>
      <c r="BK382" s="1361" t="b">
        <f t="shared" si="157"/>
        <v>1</v>
      </c>
      <c r="BL382" s="1361" t="b">
        <f t="shared" si="157"/>
        <v>1</v>
      </c>
      <c r="BM382" s="1361" t="b">
        <f t="shared" si="157"/>
        <v>1</v>
      </c>
      <c r="BN382" s="1361" t="b">
        <f t="shared" si="157"/>
        <v>1</v>
      </c>
      <c r="BO382" s="1361" t="b">
        <f t="shared" si="157"/>
        <v>1</v>
      </c>
      <c r="BP382" s="1361" t="b">
        <f t="shared" si="157"/>
        <v>1</v>
      </c>
      <c r="BQ382" s="1361" t="b">
        <f t="shared" si="157"/>
        <v>1</v>
      </c>
      <c r="BS382" s="1496"/>
    </row>
    <row r="383" spans="1:71" s="1374" customFormat="1" ht="12" customHeight="1">
      <c r="A383" s="1412">
        <v>16502413</v>
      </c>
      <c r="B383" s="1413" t="str">
        <f t="shared" ref="B383:B473" si="162">TEXT(A383,"##")</f>
        <v>16502413</v>
      </c>
      <c r="C383" s="1413" t="s">
        <v>1406</v>
      </c>
      <c r="D383" s="1360" t="str">
        <f t="shared" si="142"/>
        <v>W/C</v>
      </c>
      <c r="E383" s="1360"/>
      <c r="F383" s="1413"/>
      <c r="G383" s="1360"/>
      <c r="H383" s="1361" t="str">
        <f t="shared" si="159"/>
        <v/>
      </c>
      <c r="I383" s="1361" t="str">
        <f t="shared" si="159"/>
        <v/>
      </c>
      <c r="J383" s="1361" t="str">
        <f t="shared" si="159"/>
        <v/>
      </c>
      <c r="K383" s="1361" t="str">
        <f t="shared" si="159"/>
        <v/>
      </c>
      <c r="L383" s="1361" t="str">
        <f t="shared" si="148"/>
        <v>W/C</v>
      </c>
      <c r="M383" s="1361" t="str">
        <f t="shared" si="148"/>
        <v>NO</v>
      </c>
      <c r="N383" s="1361" t="str">
        <f t="shared" si="152"/>
        <v>W/C</v>
      </c>
      <c r="O383" s="1411"/>
      <c r="P383" s="1363">
        <v>0</v>
      </c>
      <c r="Q383" s="1363">
        <v>0</v>
      </c>
      <c r="R383" s="1363">
        <v>0</v>
      </c>
      <c r="S383" s="1363">
        <v>0</v>
      </c>
      <c r="T383" s="1363">
        <v>0</v>
      </c>
      <c r="U383" s="1363">
        <v>0</v>
      </c>
      <c r="V383" s="1363">
        <v>0</v>
      </c>
      <c r="W383" s="1363">
        <v>0</v>
      </c>
      <c r="X383" s="1363">
        <v>0</v>
      </c>
      <c r="Y383" s="1363">
        <v>0</v>
      </c>
      <c r="Z383" s="1363">
        <v>0</v>
      </c>
      <c r="AA383" s="1363">
        <v>0</v>
      </c>
      <c r="AB383" s="1363">
        <v>0</v>
      </c>
      <c r="AC383" s="1363"/>
      <c r="AD383" s="1363"/>
      <c r="AE383" s="1363">
        <f t="shared" si="145"/>
        <v>0</v>
      </c>
      <c r="AF383" s="1376"/>
      <c r="AG383" s="1377"/>
      <c r="AH383" s="1365"/>
      <c r="AI383" s="1365"/>
      <c r="AJ383" s="1365"/>
      <c r="AK383" s="1366"/>
      <c r="AL383" s="1365">
        <f t="shared" si="130"/>
        <v>0</v>
      </c>
      <c r="AM383" s="1367">
        <f t="shared" si="158"/>
        <v>0</v>
      </c>
      <c r="AN383" s="1365"/>
      <c r="AO383" s="1368">
        <f t="shared" si="131"/>
        <v>0</v>
      </c>
      <c r="AP383" s="1369"/>
      <c r="AQ383" s="1370">
        <f t="shared" si="151"/>
        <v>0</v>
      </c>
      <c r="AR383" s="1365"/>
      <c r="AS383" s="1365"/>
      <c r="AT383" s="1365"/>
      <c r="AU383" s="1365"/>
      <c r="AV383" s="1371">
        <f t="shared" si="132"/>
        <v>0</v>
      </c>
      <c r="AW383" s="1365">
        <f t="shared" si="160"/>
        <v>0</v>
      </c>
      <c r="AX383" s="1365"/>
      <c r="AY383" s="1367">
        <f t="shared" si="133"/>
        <v>0</v>
      </c>
      <c r="AZ383" s="1372"/>
      <c r="BA383" s="1373">
        <f t="shared" si="154"/>
        <v>0</v>
      </c>
      <c r="BC383" s="1361" t="str">
        <f t="shared" si="156"/>
        <v/>
      </c>
      <c r="BD383" s="1361" t="str">
        <f t="shared" si="156"/>
        <v/>
      </c>
      <c r="BE383" s="1361" t="str">
        <f t="shared" si="156"/>
        <v/>
      </c>
      <c r="BF383" s="1361" t="str">
        <f t="shared" si="156"/>
        <v/>
      </c>
      <c r="BG383" s="1361" t="str">
        <f t="shared" si="153"/>
        <v>W/C</v>
      </c>
      <c r="BH383" s="1361" t="str">
        <f t="shared" si="153"/>
        <v>NO</v>
      </c>
      <c r="BI383" s="1361" t="str">
        <f t="shared" si="161"/>
        <v>W/C</v>
      </c>
      <c r="BK383" s="1361" t="b">
        <f t="shared" si="157"/>
        <v>1</v>
      </c>
      <c r="BL383" s="1361" t="b">
        <f t="shared" si="157"/>
        <v>1</v>
      </c>
      <c r="BM383" s="1361" t="b">
        <f t="shared" si="157"/>
        <v>1</v>
      </c>
      <c r="BN383" s="1361" t="b">
        <f t="shared" si="157"/>
        <v>1</v>
      </c>
      <c r="BO383" s="1361" t="b">
        <f t="shared" si="157"/>
        <v>1</v>
      </c>
      <c r="BP383" s="1361" t="b">
        <f t="shared" si="157"/>
        <v>1</v>
      </c>
      <c r="BQ383" s="1361" t="b">
        <f t="shared" si="157"/>
        <v>1</v>
      </c>
      <c r="BS383" s="1496"/>
    </row>
    <row r="384" spans="1:71" s="1374" customFormat="1" ht="12" customHeight="1">
      <c r="A384" s="1412">
        <v>16502423</v>
      </c>
      <c r="B384" s="1413" t="str">
        <f t="shared" si="162"/>
        <v>16502423</v>
      </c>
      <c r="C384" s="1413" t="s">
        <v>1407</v>
      </c>
      <c r="D384" s="1360" t="str">
        <f t="shared" si="142"/>
        <v>W/C</v>
      </c>
      <c r="E384" s="1360"/>
      <c r="F384" s="1413"/>
      <c r="G384" s="1360"/>
      <c r="H384" s="1361" t="str">
        <f t="shared" si="159"/>
        <v/>
      </c>
      <c r="I384" s="1361" t="str">
        <f t="shared" si="159"/>
        <v/>
      </c>
      <c r="J384" s="1361" t="str">
        <f t="shared" si="159"/>
        <v/>
      </c>
      <c r="K384" s="1361" t="str">
        <f t="shared" si="159"/>
        <v/>
      </c>
      <c r="L384" s="1361" t="str">
        <f t="shared" si="148"/>
        <v>W/C</v>
      </c>
      <c r="M384" s="1361" t="str">
        <f t="shared" si="148"/>
        <v>NO</v>
      </c>
      <c r="N384" s="1361" t="str">
        <f t="shared" si="152"/>
        <v>W/C</v>
      </c>
      <c r="O384" s="1411"/>
      <c r="P384" s="1363">
        <v>83044.3</v>
      </c>
      <c r="Q384" s="1363">
        <v>0</v>
      </c>
      <c r="R384" s="1363">
        <v>0</v>
      </c>
      <c r="S384" s="1363">
        <v>0</v>
      </c>
      <c r="T384" s="1363">
        <v>0</v>
      </c>
      <c r="U384" s="1363">
        <v>0</v>
      </c>
      <c r="V384" s="1363">
        <v>0</v>
      </c>
      <c r="W384" s="1363">
        <v>0</v>
      </c>
      <c r="X384" s="1363">
        <v>0</v>
      </c>
      <c r="Y384" s="1363">
        <v>0</v>
      </c>
      <c r="Z384" s="1363">
        <v>0</v>
      </c>
      <c r="AA384" s="1363">
        <v>0</v>
      </c>
      <c r="AB384" s="1363">
        <v>0</v>
      </c>
      <c r="AC384" s="1363"/>
      <c r="AD384" s="1363"/>
      <c r="AE384" s="1363">
        <f t="shared" si="145"/>
        <v>3460.1791666666668</v>
      </c>
      <c r="AF384" s="1376"/>
      <c r="AG384" s="1377"/>
      <c r="AH384" s="1365"/>
      <c r="AI384" s="1365"/>
      <c r="AJ384" s="1365"/>
      <c r="AK384" s="1366"/>
      <c r="AL384" s="1365">
        <f t="shared" si="130"/>
        <v>0</v>
      </c>
      <c r="AM384" s="1367">
        <f t="shared" si="158"/>
        <v>3460.1791666666668</v>
      </c>
      <c r="AN384" s="1365"/>
      <c r="AO384" s="1368">
        <f t="shared" si="131"/>
        <v>3460.1791666666668</v>
      </c>
      <c r="AP384" s="1369"/>
      <c r="AQ384" s="1370">
        <f t="shared" si="151"/>
        <v>0</v>
      </c>
      <c r="AR384" s="1365"/>
      <c r="AS384" s="1365"/>
      <c r="AT384" s="1365"/>
      <c r="AU384" s="1365"/>
      <c r="AV384" s="1371">
        <f t="shared" si="132"/>
        <v>0</v>
      </c>
      <c r="AW384" s="1365">
        <f t="shared" si="160"/>
        <v>0</v>
      </c>
      <c r="AX384" s="1365"/>
      <c r="AY384" s="1367">
        <f t="shared" si="133"/>
        <v>0</v>
      </c>
      <c r="AZ384" s="1372"/>
      <c r="BA384" s="1373">
        <f t="shared" si="154"/>
        <v>0</v>
      </c>
      <c r="BC384" s="1361" t="str">
        <f t="shared" si="156"/>
        <v/>
      </c>
      <c r="BD384" s="1361" t="str">
        <f t="shared" si="156"/>
        <v/>
      </c>
      <c r="BE384" s="1361" t="str">
        <f t="shared" si="156"/>
        <v/>
      </c>
      <c r="BF384" s="1361" t="str">
        <f t="shared" si="156"/>
        <v/>
      </c>
      <c r="BG384" s="1361" t="str">
        <f t="shared" si="153"/>
        <v>W/C</v>
      </c>
      <c r="BH384" s="1361" t="str">
        <f t="shared" si="153"/>
        <v>NO</v>
      </c>
      <c r="BI384" s="1361" t="str">
        <f t="shared" si="161"/>
        <v>W/C</v>
      </c>
      <c r="BK384" s="1361" t="b">
        <f t="shared" si="157"/>
        <v>1</v>
      </c>
      <c r="BL384" s="1361" t="b">
        <f t="shared" si="157"/>
        <v>1</v>
      </c>
      <c r="BM384" s="1361" t="b">
        <f t="shared" si="157"/>
        <v>1</v>
      </c>
      <c r="BN384" s="1361" t="b">
        <f t="shared" si="157"/>
        <v>1</v>
      </c>
      <c r="BO384" s="1361" t="b">
        <f t="shared" si="157"/>
        <v>1</v>
      </c>
      <c r="BP384" s="1361" t="b">
        <f t="shared" si="157"/>
        <v>1</v>
      </c>
      <c r="BQ384" s="1361" t="b">
        <f t="shared" si="157"/>
        <v>1</v>
      </c>
      <c r="BS384" s="1496"/>
    </row>
    <row r="385" spans="1:71" s="1374" customFormat="1" ht="12" customHeight="1">
      <c r="A385" s="1412">
        <v>16502433</v>
      </c>
      <c r="B385" s="1413" t="str">
        <f t="shared" si="162"/>
        <v>16502433</v>
      </c>
      <c r="C385" s="1360" t="s">
        <v>1408</v>
      </c>
      <c r="D385" s="1360" t="str">
        <f t="shared" si="142"/>
        <v>W/C</v>
      </c>
      <c r="E385" s="1360"/>
      <c r="F385" s="1360"/>
      <c r="G385" s="1360"/>
      <c r="H385" s="1361" t="str">
        <f t="shared" si="159"/>
        <v/>
      </c>
      <c r="I385" s="1361" t="str">
        <f t="shared" si="159"/>
        <v/>
      </c>
      <c r="J385" s="1361" t="str">
        <f t="shared" si="159"/>
        <v/>
      </c>
      <c r="K385" s="1361" t="str">
        <f t="shared" si="159"/>
        <v/>
      </c>
      <c r="L385" s="1361" t="str">
        <f t="shared" si="148"/>
        <v>W/C</v>
      </c>
      <c r="M385" s="1361" t="str">
        <f t="shared" si="148"/>
        <v>NO</v>
      </c>
      <c r="N385" s="1361" t="str">
        <f t="shared" si="152"/>
        <v>W/C</v>
      </c>
      <c r="O385" s="1411"/>
      <c r="P385" s="1363">
        <v>0</v>
      </c>
      <c r="Q385" s="1363">
        <v>0</v>
      </c>
      <c r="R385" s="1363">
        <v>0</v>
      </c>
      <c r="S385" s="1363">
        <v>0</v>
      </c>
      <c r="T385" s="1363">
        <v>0</v>
      </c>
      <c r="U385" s="1363">
        <v>0</v>
      </c>
      <c r="V385" s="1363">
        <v>0</v>
      </c>
      <c r="W385" s="1363">
        <v>0</v>
      </c>
      <c r="X385" s="1363">
        <v>0</v>
      </c>
      <c r="Y385" s="1363">
        <v>0</v>
      </c>
      <c r="Z385" s="1363">
        <v>0</v>
      </c>
      <c r="AA385" s="1363">
        <v>0</v>
      </c>
      <c r="AB385" s="1363">
        <v>0</v>
      </c>
      <c r="AC385" s="1363"/>
      <c r="AD385" s="1363"/>
      <c r="AE385" s="1363">
        <f t="shared" si="145"/>
        <v>0</v>
      </c>
      <c r="AF385" s="1376"/>
      <c r="AG385" s="1377"/>
      <c r="AH385" s="1365"/>
      <c r="AI385" s="1365"/>
      <c r="AJ385" s="1365"/>
      <c r="AK385" s="1366"/>
      <c r="AL385" s="1365">
        <f t="shared" si="130"/>
        <v>0</v>
      </c>
      <c r="AM385" s="1367">
        <f t="shared" si="158"/>
        <v>0</v>
      </c>
      <c r="AN385" s="1365"/>
      <c r="AO385" s="1368">
        <f t="shared" si="131"/>
        <v>0</v>
      </c>
      <c r="AP385" s="1369"/>
      <c r="AQ385" s="1370">
        <f t="shared" si="151"/>
        <v>0</v>
      </c>
      <c r="AR385" s="1365"/>
      <c r="AS385" s="1365"/>
      <c r="AT385" s="1365"/>
      <c r="AU385" s="1365"/>
      <c r="AV385" s="1371">
        <f t="shared" si="132"/>
        <v>0</v>
      </c>
      <c r="AW385" s="1365">
        <f t="shared" si="160"/>
        <v>0</v>
      </c>
      <c r="AX385" s="1365"/>
      <c r="AY385" s="1367">
        <f t="shared" si="133"/>
        <v>0</v>
      </c>
      <c r="AZ385" s="1372"/>
      <c r="BA385" s="1373">
        <f t="shared" si="154"/>
        <v>0</v>
      </c>
      <c r="BC385" s="1361" t="str">
        <f t="shared" si="156"/>
        <v/>
      </c>
      <c r="BD385" s="1361" t="str">
        <f t="shared" si="156"/>
        <v/>
      </c>
      <c r="BE385" s="1361" t="str">
        <f t="shared" si="156"/>
        <v/>
      </c>
      <c r="BF385" s="1361" t="str">
        <f t="shared" si="156"/>
        <v/>
      </c>
      <c r="BG385" s="1361" t="str">
        <f t="shared" si="153"/>
        <v>W/C</v>
      </c>
      <c r="BH385" s="1361" t="str">
        <f t="shared" si="153"/>
        <v>NO</v>
      </c>
      <c r="BI385" s="1361" t="str">
        <f t="shared" si="161"/>
        <v>W/C</v>
      </c>
      <c r="BK385" s="1361" t="b">
        <f t="shared" si="157"/>
        <v>1</v>
      </c>
      <c r="BL385" s="1361" t="b">
        <f t="shared" si="157"/>
        <v>1</v>
      </c>
      <c r="BM385" s="1361" t="b">
        <f t="shared" si="157"/>
        <v>1</v>
      </c>
      <c r="BN385" s="1361" t="b">
        <f t="shared" si="157"/>
        <v>1</v>
      </c>
      <c r="BO385" s="1361" t="b">
        <f t="shared" si="157"/>
        <v>1</v>
      </c>
      <c r="BP385" s="1361" t="b">
        <f t="shared" si="157"/>
        <v>1</v>
      </c>
      <c r="BQ385" s="1361" t="b">
        <f t="shared" si="157"/>
        <v>1</v>
      </c>
      <c r="BS385" s="1496"/>
    </row>
    <row r="386" spans="1:71" s="1374" customFormat="1" ht="12" customHeight="1">
      <c r="A386" s="1412">
        <v>16502453</v>
      </c>
      <c r="B386" s="1413" t="str">
        <f t="shared" si="162"/>
        <v>16502453</v>
      </c>
      <c r="C386" s="1360" t="s">
        <v>1409</v>
      </c>
      <c r="D386" s="1360" t="str">
        <f t="shared" si="142"/>
        <v>W/C</v>
      </c>
      <c r="E386" s="1360"/>
      <c r="F386" s="1360"/>
      <c r="G386" s="1360"/>
      <c r="H386" s="1361" t="str">
        <f t="shared" si="159"/>
        <v/>
      </c>
      <c r="I386" s="1361" t="str">
        <f t="shared" si="159"/>
        <v/>
      </c>
      <c r="J386" s="1361" t="str">
        <f t="shared" si="159"/>
        <v/>
      </c>
      <c r="K386" s="1361" t="str">
        <f t="shared" si="159"/>
        <v/>
      </c>
      <c r="L386" s="1361" t="str">
        <f t="shared" si="148"/>
        <v>W/C</v>
      </c>
      <c r="M386" s="1361" t="str">
        <f t="shared" si="148"/>
        <v>NO</v>
      </c>
      <c r="N386" s="1361" t="str">
        <f t="shared" si="152"/>
        <v>W/C</v>
      </c>
      <c r="O386" s="1411"/>
      <c r="P386" s="1363">
        <v>0</v>
      </c>
      <c r="Q386" s="1363">
        <v>0</v>
      </c>
      <c r="R386" s="1363">
        <v>0</v>
      </c>
      <c r="S386" s="1363">
        <v>0</v>
      </c>
      <c r="T386" s="1363">
        <v>0</v>
      </c>
      <c r="U386" s="1363">
        <v>0</v>
      </c>
      <c r="V386" s="1363">
        <v>0</v>
      </c>
      <c r="W386" s="1363">
        <v>0</v>
      </c>
      <c r="X386" s="1363">
        <v>0</v>
      </c>
      <c r="Y386" s="1363">
        <v>0</v>
      </c>
      <c r="Z386" s="1363">
        <v>0</v>
      </c>
      <c r="AA386" s="1363">
        <v>0</v>
      </c>
      <c r="AB386" s="1363">
        <v>0</v>
      </c>
      <c r="AC386" s="1363"/>
      <c r="AD386" s="1363"/>
      <c r="AE386" s="1363">
        <f t="shared" si="145"/>
        <v>0</v>
      </c>
      <c r="AF386" s="1376"/>
      <c r="AG386" s="1377"/>
      <c r="AH386" s="1365"/>
      <c r="AI386" s="1365"/>
      <c r="AJ386" s="1365"/>
      <c r="AK386" s="1366"/>
      <c r="AL386" s="1365">
        <f t="shared" si="130"/>
        <v>0</v>
      </c>
      <c r="AM386" s="1367">
        <f t="shared" si="158"/>
        <v>0</v>
      </c>
      <c r="AN386" s="1365"/>
      <c r="AO386" s="1368">
        <f t="shared" si="131"/>
        <v>0</v>
      </c>
      <c r="AP386" s="1369"/>
      <c r="AQ386" s="1370">
        <f t="shared" si="151"/>
        <v>0</v>
      </c>
      <c r="AR386" s="1365"/>
      <c r="AS386" s="1365"/>
      <c r="AT386" s="1365"/>
      <c r="AU386" s="1365"/>
      <c r="AV386" s="1371">
        <f t="shared" si="132"/>
        <v>0</v>
      </c>
      <c r="AW386" s="1365">
        <f t="shared" si="160"/>
        <v>0</v>
      </c>
      <c r="AX386" s="1365"/>
      <c r="AY386" s="1367">
        <f t="shared" si="133"/>
        <v>0</v>
      </c>
      <c r="AZ386" s="1372"/>
      <c r="BA386" s="1373">
        <f t="shared" si="154"/>
        <v>0</v>
      </c>
      <c r="BC386" s="1361" t="str">
        <f t="shared" si="156"/>
        <v/>
      </c>
      <c r="BD386" s="1361" t="str">
        <f t="shared" si="156"/>
        <v/>
      </c>
      <c r="BE386" s="1361" t="str">
        <f t="shared" si="156"/>
        <v/>
      </c>
      <c r="BF386" s="1361" t="str">
        <f t="shared" si="156"/>
        <v/>
      </c>
      <c r="BG386" s="1361" t="str">
        <f t="shared" si="153"/>
        <v>W/C</v>
      </c>
      <c r="BH386" s="1361" t="str">
        <f t="shared" si="153"/>
        <v>NO</v>
      </c>
      <c r="BI386" s="1361" t="str">
        <f t="shared" si="161"/>
        <v>W/C</v>
      </c>
      <c r="BK386" s="1361" t="b">
        <f t="shared" si="157"/>
        <v>1</v>
      </c>
      <c r="BL386" s="1361" t="b">
        <f t="shared" si="157"/>
        <v>1</v>
      </c>
      <c r="BM386" s="1361" t="b">
        <f t="shared" si="157"/>
        <v>1</v>
      </c>
      <c r="BN386" s="1361" t="b">
        <f t="shared" si="157"/>
        <v>1</v>
      </c>
      <c r="BO386" s="1361" t="b">
        <f t="shared" si="157"/>
        <v>1</v>
      </c>
      <c r="BP386" s="1361" t="b">
        <f t="shared" si="157"/>
        <v>1</v>
      </c>
      <c r="BQ386" s="1361" t="b">
        <f t="shared" si="157"/>
        <v>1</v>
      </c>
      <c r="BS386" s="1496"/>
    </row>
    <row r="387" spans="1:71" s="1374" customFormat="1" ht="12" customHeight="1">
      <c r="A387" s="1412">
        <v>16502443</v>
      </c>
      <c r="B387" s="1413" t="str">
        <f t="shared" si="162"/>
        <v>16502443</v>
      </c>
      <c r="C387" s="1360" t="s">
        <v>1410</v>
      </c>
      <c r="D387" s="1360" t="str">
        <f t="shared" si="142"/>
        <v>W/C</v>
      </c>
      <c r="E387" s="1360"/>
      <c r="F387" s="1360"/>
      <c r="G387" s="1360"/>
      <c r="H387" s="1361" t="str">
        <f t="shared" si="159"/>
        <v/>
      </c>
      <c r="I387" s="1361" t="str">
        <f t="shared" si="159"/>
        <v/>
      </c>
      <c r="J387" s="1361" t="str">
        <f t="shared" si="159"/>
        <v/>
      </c>
      <c r="K387" s="1361" t="str">
        <f t="shared" si="159"/>
        <v/>
      </c>
      <c r="L387" s="1361" t="str">
        <f t="shared" si="148"/>
        <v>W/C</v>
      </c>
      <c r="M387" s="1361" t="str">
        <f t="shared" si="148"/>
        <v>NO</v>
      </c>
      <c r="N387" s="1361" t="str">
        <f t="shared" si="152"/>
        <v>W/C</v>
      </c>
      <c r="O387" s="1411"/>
      <c r="P387" s="1363">
        <v>0</v>
      </c>
      <c r="Q387" s="1363">
        <v>0</v>
      </c>
      <c r="R387" s="1363">
        <v>0</v>
      </c>
      <c r="S387" s="1363">
        <v>0</v>
      </c>
      <c r="T387" s="1363">
        <v>36602.720000000001</v>
      </c>
      <c r="U387" s="1363">
        <v>36602.720000000001</v>
      </c>
      <c r="V387" s="1363">
        <v>36602.720000000001</v>
      </c>
      <c r="W387" s="1363">
        <v>36602.720000000001</v>
      </c>
      <c r="X387" s="1363">
        <v>36602.720000000001</v>
      </c>
      <c r="Y387" s="1363">
        <v>36602.720000000001</v>
      </c>
      <c r="Z387" s="1363">
        <v>0</v>
      </c>
      <c r="AA387" s="1363">
        <v>0</v>
      </c>
      <c r="AB387" s="1363">
        <v>0</v>
      </c>
      <c r="AC387" s="1363"/>
      <c r="AD387" s="1363"/>
      <c r="AE387" s="1363">
        <f t="shared" si="145"/>
        <v>18301.36</v>
      </c>
      <c r="AF387" s="1376"/>
      <c r="AG387" s="1377"/>
      <c r="AH387" s="1365"/>
      <c r="AI387" s="1365"/>
      <c r="AJ387" s="1365"/>
      <c r="AK387" s="1366"/>
      <c r="AL387" s="1365">
        <f t="shared" si="130"/>
        <v>0</v>
      </c>
      <c r="AM387" s="1367">
        <f t="shared" si="158"/>
        <v>18301.36</v>
      </c>
      <c r="AN387" s="1365"/>
      <c r="AO387" s="1368">
        <f t="shared" si="131"/>
        <v>18301.36</v>
      </c>
      <c r="AP387" s="1369"/>
      <c r="AQ387" s="1370">
        <f t="shared" si="151"/>
        <v>0</v>
      </c>
      <c r="AR387" s="1365"/>
      <c r="AS387" s="1365"/>
      <c r="AT387" s="1365"/>
      <c r="AU387" s="1365"/>
      <c r="AV387" s="1371">
        <f t="shared" si="132"/>
        <v>0</v>
      </c>
      <c r="AW387" s="1365">
        <f t="shared" si="160"/>
        <v>0</v>
      </c>
      <c r="AX387" s="1365"/>
      <c r="AY387" s="1367">
        <f t="shared" si="133"/>
        <v>0</v>
      </c>
      <c r="AZ387" s="1372"/>
      <c r="BA387" s="1373">
        <f t="shared" si="154"/>
        <v>0</v>
      </c>
      <c r="BC387" s="1361" t="str">
        <f t="shared" si="156"/>
        <v/>
      </c>
      <c r="BD387" s="1361" t="str">
        <f t="shared" si="156"/>
        <v/>
      </c>
      <c r="BE387" s="1361" t="str">
        <f t="shared" si="156"/>
        <v/>
      </c>
      <c r="BF387" s="1361" t="str">
        <f t="shared" si="156"/>
        <v/>
      </c>
      <c r="BG387" s="1361" t="str">
        <f t="shared" si="153"/>
        <v>W/C</v>
      </c>
      <c r="BH387" s="1361" t="str">
        <f t="shared" si="153"/>
        <v>NO</v>
      </c>
      <c r="BI387" s="1361" t="str">
        <f t="shared" si="161"/>
        <v>W/C</v>
      </c>
      <c r="BK387" s="1361" t="b">
        <f t="shared" si="157"/>
        <v>1</v>
      </c>
      <c r="BL387" s="1361" t="b">
        <f t="shared" si="157"/>
        <v>1</v>
      </c>
      <c r="BM387" s="1361" t="b">
        <f t="shared" si="157"/>
        <v>1</v>
      </c>
      <c r="BN387" s="1361" t="b">
        <f t="shared" si="157"/>
        <v>1</v>
      </c>
      <c r="BO387" s="1361" t="b">
        <f t="shared" si="157"/>
        <v>1</v>
      </c>
      <c r="BP387" s="1361" t="b">
        <f t="shared" si="157"/>
        <v>1</v>
      </c>
      <c r="BQ387" s="1361" t="b">
        <f t="shared" si="157"/>
        <v>1</v>
      </c>
      <c r="BS387" s="1496"/>
    </row>
    <row r="388" spans="1:71" s="1374" customFormat="1" ht="12" customHeight="1">
      <c r="A388" s="1412">
        <v>16502463</v>
      </c>
      <c r="B388" s="1413" t="str">
        <f t="shared" si="162"/>
        <v>16502463</v>
      </c>
      <c r="C388" s="1359" t="s">
        <v>1411</v>
      </c>
      <c r="D388" s="1360" t="str">
        <f t="shared" si="142"/>
        <v>W/C</v>
      </c>
      <c r="E388" s="1360"/>
      <c r="F388" s="1359"/>
      <c r="G388" s="1360"/>
      <c r="H388" s="1361" t="str">
        <f t="shared" si="159"/>
        <v/>
      </c>
      <c r="I388" s="1361" t="str">
        <f t="shared" si="159"/>
        <v/>
      </c>
      <c r="J388" s="1361" t="str">
        <f t="shared" si="159"/>
        <v/>
      </c>
      <c r="K388" s="1361" t="str">
        <f t="shared" si="159"/>
        <v/>
      </c>
      <c r="L388" s="1361" t="str">
        <f t="shared" si="148"/>
        <v>W/C</v>
      </c>
      <c r="M388" s="1361" t="str">
        <f t="shared" si="148"/>
        <v>NO</v>
      </c>
      <c r="N388" s="1361" t="str">
        <f t="shared" si="152"/>
        <v>W/C</v>
      </c>
      <c r="O388" s="1411"/>
      <c r="P388" s="1363">
        <v>0</v>
      </c>
      <c r="Q388" s="1363">
        <v>0</v>
      </c>
      <c r="R388" s="1363">
        <v>0</v>
      </c>
      <c r="S388" s="1363">
        <v>0</v>
      </c>
      <c r="T388" s="1363">
        <v>0</v>
      </c>
      <c r="U388" s="1363">
        <v>0</v>
      </c>
      <c r="V388" s="1363">
        <v>0</v>
      </c>
      <c r="W388" s="1363">
        <v>0</v>
      </c>
      <c r="X388" s="1363">
        <v>0</v>
      </c>
      <c r="Y388" s="1363">
        <v>0</v>
      </c>
      <c r="Z388" s="1363">
        <v>0</v>
      </c>
      <c r="AA388" s="1363">
        <v>0</v>
      </c>
      <c r="AB388" s="1363">
        <v>0</v>
      </c>
      <c r="AC388" s="1363"/>
      <c r="AD388" s="1363"/>
      <c r="AE388" s="1363">
        <f t="shared" si="145"/>
        <v>0</v>
      </c>
      <c r="AF388" s="1376"/>
      <c r="AG388" s="1377"/>
      <c r="AH388" s="1365"/>
      <c r="AI388" s="1365"/>
      <c r="AJ388" s="1365"/>
      <c r="AK388" s="1366"/>
      <c r="AL388" s="1365">
        <f t="shared" si="130"/>
        <v>0</v>
      </c>
      <c r="AM388" s="1367">
        <f t="shared" si="158"/>
        <v>0</v>
      </c>
      <c r="AN388" s="1365"/>
      <c r="AO388" s="1368">
        <f t="shared" si="131"/>
        <v>0</v>
      </c>
      <c r="AP388" s="1369"/>
      <c r="AQ388" s="1370">
        <f t="shared" si="151"/>
        <v>0</v>
      </c>
      <c r="AR388" s="1365"/>
      <c r="AS388" s="1365"/>
      <c r="AT388" s="1365"/>
      <c r="AU388" s="1365"/>
      <c r="AV388" s="1371">
        <f t="shared" si="132"/>
        <v>0</v>
      </c>
      <c r="AW388" s="1365">
        <f t="shared" si="160"/>
        <v>0</v>
      </c>
      <c r="AX388" s="1365"/>
      <c r="AY388" s="1367">
        <f t="shared" si="133"/>
        <v>0</v>
      </c>
      <c r="AZ388" s="1372"/>
      <c r="BA388" s="1373">
        <f t="shared" si="154"/>
        <v>0</v>
      </c>
      <c r="BC388" s="1361" t="str">
        <f t="shared" si="156"/>
        <v/>
      </c>
      <c r="BD388" s="1361" t="str">
        <f t="shared" si="156"/>
        <v/>
      </c>
      <c r="BE388" s="1361" t="str">
        <f t="shared" si="156"/>
        <v/>
      </c>
      <c r="BF388" s="1361" t="str">
        <f t="shared" si="156"/>
        <v/>
      </c>
      <c r="BG388" s="1361" t="str">
        <f t="shared" si="153"/>
        <v>W/C</v>
      </c>
      <c r="BH388" s="1361" t="str">
        <f t="shared" si="153"/>
        <v>NO</v>
      </c>
      <c r="BI388" s="1361" t="str">
        <f t="shared" si="161"/>
        <v>W/C</v>
      </c>
      <c r="BK388" s="1361" t="b">
        <f t="shared" si="157"/>
        <v>1</v>
      </c>
      <c r="BL388" s="1361" t="b">
        <f t="shared" si="157"/>
        <v>1</v>
      </c>
      <c r="BM388" s="1361" t="b">
        <f t="shared" si="157"/>
        <v>1</v>
      </c>
      <c r="BN388" s="1361" t="b">
        <f t="shared" si="157"/>
        <v>1</v>
      </c>
      <c r="BO388" s="1361" t="b">
        <f t="shared" si="157"/>
        <v>1</v>
      </c>
      <c r="BP388" s="1361" t="b">
        <f t="shared" si="157"/>
        <v>1</v>
      </c>
      <c r="BQ388" s="1361" t="b">
        <f t="shared" si="157"/>
        <v>1</v>
      </c>
      <c r="BS388" s="1496"/>
    </row>
    <row r="389" spans="1:71" s="1374" customFormat="1" ht="12" customHeight="1">
      <c r="A389" s="1412">
        <v>16502473</v>
      </c>
      <c r="B389" s="1413" t="str">
        <f t="shared" si="162"/>
        <v>16502473</v>
      </c>
      <c r="C389" s="1360" t="s">
        <v>1412</v>
      </c>
      <c r="D389" s="1360" t="str">
        <f t="shared" si="142"/>
        <v>W/C</v>
      </c>
      <c r="E389" s="1360"/>
      <c r="F389" s="1360"/>
      <c r="G389" s="1360"/>
      <c r="H389" s="1361" t="str">
        <f t="shared" si="159"/>
        <v/>
      </c>
      <c r="I389" s="1361" t="str">
        <f t="shared" si="159"/>
        <v/>
      </c>
      <c r="J389" s="1361" t="str">
        <f t="shared" si="159"/>
        <v/>
      </c>
      <c r="K389" s="1361" t="str">
        <f t="shared" si="159"/>
        <v/>
      </c>
      <c r="L389" s="1361" t="str">
        <f t="shared" si="148"/>
        <v>W/C</v>
      </c>
      <c r="M389" s="1361" t="str">
        <f t="shared" si="148"/>
        <v>NO</v>
      </c>
      <c r="N389" s="1361" t="str">
        <f t="shared" si="152"/>
        <v>W/C</v>
      </c>
      <c r="O389" s="1411"/>
      <c r="P389" s="1363">
        <v>0</v>
      </c>
      <c r="Q389" s="1363">
        <v>0</v>
      </c>
      <c r="R389" s="1363">
        <v>0</v>
      </c>
      <c r="S389" s="1363">
        <v>0</v>
      </c>
      <c r="T389" s="1363">
        <v>0</v>
      </c>
      <c r="U389" s="1363">
        <v>0</v>
      </c>
      <c r="V389" s="1363">
        <v>0</v>
      </c>
      <c r="W389" s="1363">
        <v>0</v>
      </c>
      <c r="X389" s="1363">
        <v>0</v>
      </c>
      <c r="Y389" s="1363">
        <v>0</v>
      </c>
      <c r="Z389" s="1363">
        <v>0</v>
      </c>
      <c r="AA389" s="1363">
        <v>0</v>
      </c>
      <c r="AB389" s="1363">
        <v>0</v>
      </c>
      <c r="AC389" s="1363"/>
      <c r="AD389" s="1363"/>
      <c r="AE389" s="1363">
        <f t="shared" si="145"/>
        <v>0</v>
      </c>
      <c r="AF389" s="1376"/>
      <c r="AG389" s="1377"/>
      <c r="AH389" s="1365"/>
      <c r="AI389" s="1365"/>
      <c r="AJ389" s="1365"/>
      <c r="AK389" s="1366"/>
      <c r="AL389" s="1365">
        <f t="shared" si="130"/>
        <v>0</v>
      </c>
      <c r="AM389" s="1367">
        <f t="shared" si="158"/>
        <v>0</v>
      </c>
      <c r="AN389" s="1365"/>
      <c r="AO389" s="1368">
        <f t="shared" si="131"/>
        <v>0</v>
      </c>
      <c r="AP389" s="1369"/>
      <c r="AQ389" s="1370">
        <f t="shared" si="151"/>
        <v>0</v>
      </c>
      <c r="AR389" s="1365"/>
      <c r="AS389" s="1365"/>
      <c r="AT389" s="1365"/>
      <c r="AU389" s="1365"/>
      <c r="AV389" s="1371">
        <f t="shared" si="132"/>
        <v>0</v>
      </c>
      <c r="AW389" s="1365">
        <f t="shared" si="160"/>
        <v>0</v>
      </c>
      <c r="AX389" s="1365"/>
      <c r="AY389" s="1367">
        <f t="shared" si="133"/>
        <v>0</v>
      </c>
      <c r="AZ389" s="1372"/>
      <c r="BA389" s="1373">
        <f t="shared" si="154"/>
        <v>0</v>
      </c>
      <c r="BC389" s="1361" t="str">
        <f t="shared" si="156"/>
        <v/>
      </c>
      <c r="BD389" s="1361" t="str">
        <f t="shared" si="156"/>
        <v/>
      </c>
      <c r="BE389" s="1361" t="str">
        <f t="shared" si="156"/>
        <v/>
      </c>
      <c r="BF389" s="1361" t="str">
        <f t="shared" si="156"/>
        <v/>
      </c>
      <c r="BG389" s="1361" t="str">
        <f t="shared" si="153"/>
        <v>W/C</v>
      </c>
      <c r="BH389" s="1361" t="str">
        <f t="shared" si="153"/>
        <v>NO</v>
      </c>
      <c r="BI389" s="1361" t="str">
        <f t="shared" si="161"/>
        <v>W/C</v>
      </c>
      <c r="BK389" s="1361" t="b">
        <f t="shared" si="157"/>
        <v>1</v>
      </c>
      <c r="BL389" s="1361" t="b">
        <f t="shared" si="157"/>
        <v>1</v>
      </c>
      <c r="BM389" s="1361" t="b">
        <f t="shared" si="157"/>
        <v>1</v>
      </c>
      <c r="BN389" s="1361" t="b">
        <f t="shared" si="157"/>
        <v>1</v>
      </c>
      <c r="BO389" s="1361" t="b">
        <f t="shared" si="157"/>
        <v>1</v>
      </c>
      <c r="BP389" s="1361" t="b">
        <f t="shared" si="157"/>
        <v>1</v>
      </c>
      <c r="BQ389" s="1361" t="b">
        <f t="shared" si="157"/>
        <v>1</v>
      </c>
      <c r="BS389" s="1496"/>
    </row>
    <row r="390" spans="1:71" s="1374" customFormat="1" ht="12" customHeight="1">
      <c r="A390" s="1503">
        <v>16502483</v>
      </c>
      <c r="B390" s="1504" t="str">
        <f t="shared" si="162"/>
        <v>16502483</v>
      </c>
      <c r="C390" s="1359" t="s">
        <v>1413</v>
      </c>
      <c r="D390" s="1360" t="str">
        <f t="shared" si="142"/>
        <v>W/C</v>
      </c>
      <c r="E390" s="1360"/>
      <c r="F390" s="1359"/>
      <c r="G390" s="1360"/>
      <c r="H390" s="1361" t="str">
        <f t="shared" si="159"/>
        <v/>
      </c>
      <c r="I390" s="1361" t="str">
        <f t="shared" si="159"/>
        <v/>
      </c>
      <c r="J390" s="1361" t="str">
        <f t="shared" si="159"/>
        <v/>
      </c>
      <c r="K390" s="1361" t="str">
        <f t="shared" si="159"/>
        <v/>
      </c>
      <c r="L390" s="1361" t="str">
        <f t="shared" si="148"/>
        <v>W/C</v>
      </c>
      <c r="M390" s="1361" t="str">
        <f t="shared" si="148"/>
        <v>NO</v>
      </c>
      <c r="N390" s="1361" t="str">
        <f t="shared" si="152"/>
        <v>W/C</v>
      </c>
      <c r="O390" s="1411"/>
      <c r="P390" s="1363">
        <v>0</v>
      </c>
      <c r="Q390" s="1363">
        <v>0</v>
      </c>
      <c r="R390" s="1363">
        <v>0</v>
      </c>
      <c r="S390" s="1363">
        <v>0</v>
      </c>
      <c r="T390" s="1363">
        <v>0</v>
      </c>
      <c r="U390" s="1363">
        <v>0</v>
      </c>
      <c r="V390" s="1363">
        <v>0</v>
      </c>
      <c r="W390" s="1363">
        <v>0</v>
      </c>
      <c r="X390" s="1363">
        <v>0</v>
      </c>
      <c r="Y390" s="1363">
        <v>0</v>
      </c>
      <c r="Z390" s="1363">
        <v>0</v>
      </c>
      <c r="AA390" s="1363">
        <v>0</v>
      </c>
      <c r="AB390" s="1363">
        <v>0</v>
      </c>
      <c r="AC390" s="1363"/>
      <c r="AD390" s="1363"/>
      <c r="AE390" s="1363">
        <f t="shared" si="145"/>
        <v>0</v>
      </c>
      <c r="AF390" s="1376"/>
      <c r="AG390" s="1377"/>
      <c r="AH390" s="1365"/>
      <c r="AI390" s="1365"/>
      <c r="AJ390" s="1365"/>
      <c r="AK390" s="1366"/>
      <c r="AL390" s="1365">
        <f t="shared" si="130"/>
        <v>0</v>
      </c>
      <c r="AM390" s="1367">
        <f t="shared" si="158"/>
        <v>0</v>
      </c>
      <c r="AN390" s="1365"/>
      <c r="AO390" s="1368">
        <f t="shared" si="131"/>
        <v>0</v>
      </c>
      <c r="AP390" s="1369"/>
      <c r="AQ390" s="1370">
        <f t="shared" si="151"/>
        <v>0</v>
      </c>
      <c r="AR390" s="1365"/>
      <c r="AS390" s="1365"/>
      <c r="AT390" s="1365"/>
      <c r="AU390" s="1365"/>
      <c r="AV390" s="1371">
        <f t="shared" si="132"/>
        <v>0</v>
      </c>
      <c r="AW390" s="1365">
        <f t="shared" si="160"/>
        <v>0</v>
      </c>
      <c r="AX390" s="1365"/>
      <c r="AY390" s="1367">
        <f t="shared" si="133"/>
        <v>0</v>
      </c>
      <c r="AZ390" s="1372"/>
      <c r="BA390" s="1373">
        <f t="shared" si="154"/>
        <v>0</v>
      </c>
      <c r="BC390" s="1361" t="str">
        <f t="shared" si="156"/>
        <v/>
      </c>
      <c r="BD390" s="1361" t="str">
        <f t="shared" si="156"/>
        <v/>
      </c>
      <c r="BE390" s="1361" t="str">
        <f t="shared" si="156"/>
        <v/>
      </c>
      <c r="BF390" s="1361" t="str">
        <f t="shared" si="156"/>
        <v/>
      </c>
      <c r="BG390" s="1361" t="str">
        <f t="shared" si="153"/>
        <v>W/C</v>
      </c>
      <c r="BH390" s="1361" t="str">
        <f t="shared" si="153"/>
        <v>NO</v>
      </c>
      <c r="BI390" s="1361" t="str">
        <f t="shared" si="161"/>
        <v>W/C</v>
      </c>
      <c r="BK390" s="1361" t="b">
        <f t="shared" si="157"/>
        <v>1</v>
      </c>
      <c r="BL390" s="1361" t="b">
        <f t="shared" si="157"/>
        <v>1</v>
      </c>
      <c r="BM390" s="1361" t="b">
        <f t="shared" si="157"/>
        <v>1</v>
      </c>
      <c r="BN390" s="1361" t="b">
        <f t="shared" si="157"/>
        <v>1</v>
      </c>
      <c r="BO390" s="1361" t="b">
        <f t="shared" si="157"/>
        <v>1</v>
      </c>
      <c r="BP390" s="1361" t="b">
        <f t="shared" si="157"/>
        <v>1</v>
      </c>
      <c r="BQ390" s="1361" t="b">
        <f t="shared" si="157"/>
        <v>1</v>
      </c>
      <c r="BS390" s="1496"/>
    </row>
    <row r="391" spans="1:71" s="1374" customFormat="1" ht="12" customHeight="1">
      <c r="A391" s="1497">
        <v>16502493</v>
      </c>
      <c r="B391" s="1498" t="str">
        <f t="shared" si="162"/>
        <v>16502493</v>
      </c>
      <c r="C391" s="1416" t="s">
        <v>1414</v>
      </c>
      <c r="D391" s="1417" t="str">
        <f t="shared" si="142"/>
        <v>W/C</v>
      </c>
      <c r="E391" s="1417"/>
      <c r="F391" s="1483">
        <v>42842</v>
      </c>
      <c r="G391" s="1417"/>
      <c r="H391" s="1419" t="str">
        <f t="shared" si="159"/>
        <v/>
      </c>
      <c r="I391" s="1419" t="str">
        <f t="shared" si="159"/>
        <v/>
      </c>
      <c r="J391" s="1419" t="str">
        <f t="shared" si="159"/>
        <v/>
      </c>
      <c r="K391" s="1419" t="str">
        <f t="shared" si="159"/>
        <v/>
      </c>
      <c r="L391" s="1419" t="str">
        <f t="shared" si="148"/>
        <v>W/C</v>
      </c>
      <c r="M391" s="1419" t="str">
        <f t="shared" si="148"/>
        <v>NO</v>
      </c>
      <c r="N391" s="1419" t="str">
        <f t="shared" si="152"/>
        <v>W/C</v>
      </c>
      <c r="O391" s="1420"/>
      <c r="P391" s="1421">
        <v>0</v>
      </c>
      <c r="Q391" s="1421">
        <v>0</v>
      </c>
      <c r="R391" s="1421">
        <v>850089.09</v>
      </c>
      <c r="S391" s="1421">
        <v>0</v>
      </c>
      <c r="T391" s="1421">
        <v>850089.09</v>
      </c>
      <c r="U391" s="1421">
        <v>0</v>
      </c>
      <c r="V391" s="1421">
        <v>0</v>
      </c>
      <c r="W391" s="1421">
        <v>0</v>
      </c>
      <c r="X391" s="1421">
        <v>0</v>
      </c>
      <c r="Y391" s="1421">
        <v>0</v>
      </c>
      <c r="Z391" s="1421">
        <v>0</v>
      </c>
      <c r="AA391" s="1421">
        <v>0</v>
      </c>
      <c r="AB391" s="1421">
        <v>0</v>
      </c>
      <c r="AC391" s="1421"/>
      <c r="AD391" s="1421"/>
      <c r="AE391" s="1421">
        <f t="shared" si="145"/>
        <v>141681.51499999998</v>
      </c>
      <c r="AF391" s="1422"/>
      <c r="AG391" s="1423"/>
      <c r="AH391" s="1424"/>
      <c r="AI391" s="1424"/>
      <c r="AJ391" s="1424"/>
      <c r="AK391" s="1425"/>
      <c r="AL391" s="1424">
        <f t="shared" si="130"/>
        <v>0</v>
      </c>
      <c r="AM391" s="1426">
        <f t="shared" si="158"/>
        <v>141681.51499999998</v>
      </c>
      <c r="AN391" s="1424"/>
      <c r="AO391" s="1427">
        <f t="shared" si="131"/>
        <v>141681.51499999998</v>
      </c>
      <c r="AP391" s="1369"/>
      <c r="AQ391" s="1428">
        <f t="shared" si="151"/>
        <v>0</v>
      </c>
      <c r="AR391" s="1424"/>
      <c r="AS391" s="1424"/>
      <c r="AT391" s="1424"/>
      <c r="AU391" s="1424"/>
      <c r="AV391" s="1429">
        <f t="shared" si="132"/>
        <v>0</v>
      </c>
      <c r="AW391" s="1424">
        <f t="shared" si="160"/>
        <v>0</v>
      </c>
      <c r="AX391" s="1424"/>
      <c r="AY391" s="1426">
        <f t="shared" si="133"/>
        <v>0</v>
      </c>
      <c r="AZ391" s="1372"/>
      <c r="BA391" s="1373">
        <f t="shared" si="154"/>
        <v>0</v>
      </c>
      <c r="BC391" s="1419" t="str">
        <f t="shared" si="156"/>
        <v/>
      </c>
      <c r="BD391" s="1419" t="str">
        <f t="shared" si="156"/>
        <v/>
      </c>
      <c r="BE391" s="1419" t="str">
        <f t="shared" si="156"/>
        <v/>
      </c>
      <c r="BF391" s="1419" t="str">
        <f t="shared" si="156"/>
        <v/>
      </c>
      <c r="BG391" s="1419" t="str">
        <f t="shared" si="153"/>
        <v>W/C</v>
      </c>
      <c r="BH391" s="1419" t="str">
        <f t="shared" si="153"/>
        <v>NO</v>
      </c>
      <c r="BI391" s="1419" t="str">
        <f t="shared" si="161"/>
        <v>W/C</v>
      </c>
      <c r="BK391" s="1419" t="b">
        <f t="shared" si="157"/>
        <v>1</v>
      </c>
      <c r="BL391" s="1419" t="b">
        <f t="shared" si="157"/>
        <v>1</v>
      </c>
      <c r="BM391" s="1419" t="b">
        <f t="shared" si="157"/>
        <v>1</v>
      </c>
      <c r="BN391" s="1419" t="b">
        <f t="shared" si="157"/>
        <v>1</v>
      </c>
      <c r="BO391" s="1419" t="b">
        <f t="shared" si="157"/>
        <v>1</v>
      </c>
      <c r="BP391" s="1419" t="b">
        <f t="shared" si="157"/>
        <v>1</v>
      </c>
      <c r="BQ391" s="1419" t="b">
        <f t="shared" si="157"/>
        <v>1</v>
      </c>
      <c r="BS391" s="1496"/>
    </row>
    <row r="392" spans="1:71" s="1374" customFormat="1" ht="12" customHeight="1">
      <c r="A392" s="1497">
        <v>16502503</v>
      </c>
      <c r="B392" s="1498" t="str">
        <f t="shared" si="162"/>
        <v>16502503</v>
      </c>
      <c r="C392" s="1535" t="s">
        <v>1415</v>
      </c>
      <c r="D392" s="1417" t="str">
        <f t="shared" si="142"/>
        <v>W/C</v>
      </c>
      <c r="E392" s="1417"/>
      <c r="F392" s="1483">
        <v>42964</v>
      </c>
      <c r="G392" s="1417"/>
      <c r="H392" s="1419" t="str">
        <f t="shared" si="159"/>
        <v/>
      </c>
      <c r="I392" s="1419" t="str">
        <f t="shared" si="159"/>
        <v/>
      </c>
      <c r="J392" s="1419" t="str">
        <f t="shared" si="159"/>
        <v/>
      </c>
      <c r="K392" s="1419" t="str">
        <f t="shared" si="159"/>
        <v/>
      </c>
      <c r="L392" s="1419" t="str">
        <f t="shared" si="148"/>
        <v>W/C</v>
      </c>
      <c r="M392" s="1419" t="str">
        <f t="shared" si="148"/>
        <v>NO</v>
      </c>
      <c r="N392" s="1419" t="str">
        <f t="shared" si="152"/>
        <v>W/C</v>
      </c>
      <c r="O392" s="1420"/>
      <c r="P392" s="1421">
        <v>0</v>
      </c>
      <c r="Q392" s="1421">
        <v>0</v>
      </c>
      <c r="R392" s="1421">
        <v>0</v>
      </c>
      <c r="S392" s="1421">
        <v>0</v>
      </c>
      <c r="T392" s="1421">
        <v>0</v>
      </c>
      <c r="U392" s="1421">
        <v>0</v>
      </c>
      <c r="V392" s="1421">
        <v>0</v>
      </c>
      <c r="W392" s="1421">
        <v>0</v>
      </c>
      <c r="X392" s="1421">
        <v>0</v>
      </c>
      <c r="Y392" s="1421">
        <v>0</v>
      </c>
      <c r="Z392" s="1421">
        <v>0</v>
      </c>
      <c r="AA392" s="1421">
        <v>0</v>
      </c>
      <c r="AB392" s="1421">
        <v>0</v>
      </c>
      <c r="AC392" s="1421"/>
      <c r="AD392" s="1421"/>
      <c r="AE392" s="1421">
        <f t="shared" si="145"/>
        <v>0</v>
      </c>
      <c r="AF392" s="1422"/>
      <c r="AG392" s="1423"/>
      <c r="AH392" s="1424"/>
      <c r="AI392" s="1424"/>
      <c r="AJ392" s="1424"/>
      <c r="AK392" s="1425"/>
      <c r="AL392" s="1424">
        <f t="shared" si="130"/>
        <v>0</v>
      </c>
      <c r="AM392" s="1426">
        <f t="shared" si="158"/>
        <v>0</v>
      </c>
      <c r="AN392" s="1424"/>
      <c r="AO392" s="1427">
        <f t="shared" si="131"/>
        <v>0</v>
      </c>
      <c r="AP392" s="1369"/>
      <c r="AQ392" s="1428">
        <f t="shared" si="151"/>
        <v>0</v>
      </c>
      <c r="AR392" s="1424"/>
      <c r="AS392" s="1424"/>
      <c r="AT392" s="1424"/>
      <c r="AU392" s="1424"/>
      <c r="AV392" s="1429">
        <f t="shared" si="132"/>
        <v>0</v>
      </c>
      <c r="AW392" s="1424">
        <f t="shared" si="160"/>
        <v>0</v>
      </c>
      <c r="AX392" s="1424"/>
      <c r="AY392" s="1426">
        <f t="shared" si="133"/>
        <v>0</v>
      </c>
      <c r="AZ392" s="1372"/>
      <c r="BA392" s="1373">
        <f t="shared" si="154"/>
        <v>0</v>
      </c>
      <c r="BC392" s="1419" t="str">
        <f t="shared" si="156"/>
        <v/>
      </c>
      <c r="BD392" s="1419" t="str">
        <f t="shared" si="156"/>
        <v/>
      </c>
      <c r="BE392" s="1419" t="str">
        <f t="shared" si="156"/>
        <v/>
      </c>
      <c r="BF392" s="1419" t="str">
        <f t="shared" si="156"/>
        <v/>
      </c>
      <c r="BG392" s="1419" t="str">
        <f t="shared" si="153"/>
        <v>W/C</v>
      </c>
      <c r="BH392" s="1419" t="str">
        <f t="shared" si="153"/>
        <v>NO</v>
      </c>
      <c r="BI392" s="1419" t="str">
        <f t="shared" si="161"/>
        <v>W/C</v>
      </c>
      <c r="BK392" s="1419" t="b">
        <f t="shared" si="157"/>
        <v>1</v>
      </c>
      <c r="BL392" s="1419" t="b">
        <f t="shared" si="157"/>
        <v>1</v>
      </c>
      <c r="BM392" s="1419" t="b">
        <f t="shared" si="157"/>
        <v>1</v>
      </c>
      <c r="BN392" s="1419" t="b">
        <f t="shared" si="157"/>
        <v>1</v>
      </c>
      <c r="BO392" s="1419" t="b">
        <f t="shared" si="157"/>
        <v>1</v>
      </c>
      <c r="BP392" s="1419" t="b">
        <f t="shared" si="157"/>
        <v>1</v>
      </c>
      <c r="BQ392" s="1419" t="b">
        <f t="shared" si="157"/>
        <v>1</v>
      </c>
      <c r="BS392" s="1496"/>
    </row>
    <row r="393" spans="1:71" s="1374" customFormat="1" ht="12" customHeight="1">
      <c r="A393" s="1497">
        <v>16502513</v>
      </c>
      <c r="B393" s="1498" t="str">
        <f t="shared" si="162"/>
        <v>16502513</v>
      </c>
      <c r="C393" s="1535" t="s">
        <v>1416</v>
      </c>
      <c r="D393" s="1417" t="str">
        <f t="shared" si="142"/>
        <v>W/C</v>
      </c>
      <c r="E393" s="1417"/>
      <c r="F393" s="1483">
        <v>42964</v>
      </c>
      <c r="G393" s="1417"/>
      <c r="H393" s="1419" t="str">
        <f t="shared" si="159"/>
        <v/>
      </c>
      <c r="I393" s="1419" t="str">
        <f t="shared" si="159"/>
        <v/>
      </c>
      <c r="J393" s="1419" t="str">
        <f t="shared" si="159"/>
        <v/>
      </c>
      <c r="K393" s="1419" t="str">
        <f t="shared" si="159"/>
        <v/>
      </c>
      <c r="L393" s="1419" t="str">
        <f t="shared" si="148"/>
        <v>W/C</v>
      </c>
      <c r="M393" s="1419" t="str">
        <f t="shared" si="148"/>
        <v>NO</v>
      </c>
      <c r="N393" s="1419" t="str">
        <f t="shared" si="152"/>
        <v>W/C</v>
      </c>
      <c r="O393" s="1420"/>
      <c r="P393" s="1421">
        <v>0</v>
      </c>
      <c r="Q393" s="1421">
        <v>0</v>
      </c>
      <c r="R393" s="1421">
        <v>0</v>
      </c>
      <c r="S393" s="1421">
        <v>0</v>
      </c>
      <c r="T393" s="1421">
        <v>0</v>
      </c>
      <c r="U393" s="1421">
        <v>0</v>
      </c>
      <c r="V393" s="1421">
        <v>0</v>
      </c>
      <c r="W393" s="1421">
        <v>0</v>
      </c>
      <c r="X393" s="1421">
        <v>0</v>
      </c>
      <c r="Y393" s="1421">
        <v>0</v>
      </c>
      <c r="Z393" s="1421">
        <v>0</v>
      </c>
      <c r="AA393" s="1421">
        <v>0</v>
      </c>
      <c r="AB393" s="1421">
        <v>0</v>
      </c>
      <c r="AC393" s="1421"/>
      <c r="AD393" s="1421"/>
      <c r="AE393" s="1421">
        <f t="shared" si="145"/>
        <v>0</v>
      </c>
      <c r="AF393" s="1422"/>
      <c r="AG393" s="1423"/>
      <c r="AH393" s="1424"/>
      <c r="AI393" s="1424"/>
      <c r="AJ393" s="1424"/>
      <c r="AK393" s="1425"/>
      <c r="AL393" s="1424">
        <f t="shared" si="130"/>
        <v>0</v>
      </c>
      <c r="AM393" s="1426">
        <f t="shared" si="158"/>
        <v>0</v>
      </c>
      <c r="AN393" s="1424"/>
      <c r="AO393" s="1427">
        <f t="shared" si="131"/>
        <v>0</v>
      </c>
      <c r="AP393" s="1369"/>
      <c r="AQ393" s="1428">
        <f t="shared" si="151"/>
        <v>0</v>
      </c>
      <c r="AR393" s="1424"/>
      <c r="AS393" s="1424"/>
      <c r="AT393" s="1424"/>
      <c r="AU393" s="1424"/>
      <c r="AV393" s="1429">
        <f t="shared" si="132"/>
        <v>0</v>
      </c>
      <c r="AW393" s="1424">
        <f t="shared" si="160"/>
        <v>0</v>
      </c>
      <c r="AX393" s="1424"/>
      <c r="AY393" s="1426">
        <f t="shared" si="133"/>
        <v>0</v>
      </c>
      <c r="AZ393" s="1372"/>
      <c r="BA393" s="1373">
        <f t="shared" si="154"/>
        <v>0</v>
      </c>
      <c r="BC393" s="1419" t="str">
        <f t="shared" si="156"/>
        <v/>
      </c>
      <c r="BD393" s="1419" t="str">
        <f t="shared" si="156"/>
        <v/>
      </c>
      <c r="BE393" s="1419" t="str">
        <f t="shared" si="156"/>
        <v/>
      </c>
      <c r="BF393" s="1419" t="str">
        <f t="shared" si="156"/>
        <v/>
      </c>
      <c r="BG393" s="1419" t="str">
        <f t="shared" si="153"/>
        <v>W/C</v>
      </c>
      <c r="BH393" s="1419" t="str">
        <f t="shared" si="153"/>
        <v>NO</v>
      </c>
      <c r="BI393" s="1419" t="str">
        <f t="shared" si="161"/>
        <v>W/C</v>
      </c>
      <c r="BK393" s="1419" t="b">
        <f t="shared" si="157"/>
        <v>1</v>
      </c>
      <c r="BL393" s="1419" t="b">
        <f t="shared" si="157"/>
        <v>1</v>
      </c>
      <c r="BM393" s="1419" t="b">
        <f t="shared" si="157"/>
        <v>1</v>
      </c>
      <c r="BN393" s="1419" t="b">
        <f t="shared" si="157"/>
        <v>1</v>
      </c>
      <c r="BO393" s="1419" t="b">
        <f t="shared" si="157"/>
        <v>1</v>
      </c>
      <c r="BP393" s="1419" t="b">
        <f t="shared" si="157"/>
        <v>1</v>
      </c>
      <c r="BQ393" s="1419" t="b">
        <f t="shared" si="157"/>
        <v>1</v>
      </c>
      <c r="BS393" s="1496"/>
    </row>
    <row r="394" spans="1:71" s="1374" customFormat="1" ht="12" customHeight="1">
      <c r="A394" s="1497">
        <v>16502523</v>
      </c>
      <c r="B394" s="1498" t="str">
        <f t="shared" si="162"/>
        <v>16502523</v>
      </c>
      <c r="C394" s="1535" t="s">
        <v>1417</v>
      </c>
      <c r="D394" s="1417" t="str">
        <f t="shared" si="142"/>
        <v>W/C</v>
      </c>
      <c r="E394" s="1417"/>
      <c r="F394" s="1483">
        <v>42964</v>
      </c>
      <c r="G394" s="1417"/>
      <c r="H394" s="1419" t="str">
        <f t="shared" si="159"/>
        <v/>
      </c>
      <c r="I394" s="1419" t="str">
        <f t="shared" si="159"/>
        <v/>
      </c>
      <c r="J394" s="1419" t="str">
        <f t="shared" si="159"/>
        <v/>
      </c>
      <c r="K394" s="1419" t="str">
        <f t="shared" si="159"/>
        <v/>
      </c>
      <c r="L394" s="1419" t="str">
        <f t="shared" si="148"/>
        <v>W/C</v>
      </c>
      <c r="M394" s="1419" t="str">
        <f t="shared" si="148"/>
        <v>NO</v>
      </c>
      <c r="N394" s="1419" t="str">
        <f t="shared" si="152"/>
        <v>W/C</v>
      </c>
      <c r="O394" s="1420"/>
      <c r="P394" s="1421">
        <v>0</v>
      </c>
      <c r="Q394" s="1421">
        <v>0</v>
      </c>
      <c r="R394" s="1421">
        <v>0</v>
      </c>
      <c r="S394" s="1421">
        <v>0</v>
      </c>
      <c r="T394" s="1421">
        <v>0</v>
      </c>
      <c r="U394" s="1421">
        <v>0</v>
      </c>
      <c r="V394" s="1421">
        <v>0</v>
      </c>
      <c r="W394" s="1421">
        <v>0</v>
      </c>
      <c r="X394" s="1421">
        <v>0</v>
      </c>
      <c r="Y394" s="1421">
        <v>0</v>
      </c>
      <c r="Z394" s="1421">
        <v>0</v>
      </c>
      <c r="AA394" s="1421">
        <v>0</v>
      </c>
      <c r="AB394" s="1421">
        <v>0</v>
      </c>
      <c r="AC394" s="1421"/>
      <c r="AD394" s="1421"/>
      <c r="AE394" s="1421">
        <f t="shared" si="145"/>
        <v>0</v>
      </c>
      <c r="AF394" s="1422"/>
      <c r="AG394" s="1423"/>
      <c r="AH394" s="1424"/>
      <c r="AI394" s="1424"/>
      <c r="AJ394" s="1424"/>
      <c r="AK394" s="1425"/>
      <c r="AL394" s="1424">
        <f t="shared" si="130"/>
        <v>0</v>
      </c>
      <c r="AM394" s="1426">
        <f t="shared" si="158"/>
        <v>0</v>
      </c>
      <c r="AN394" s="1424"/>
      <c r="AO394" s="1427">
        <f t="shared" si="131"/>
        <v>0</v>
      </c>
      <c r="AP394" s="1369"/>
      <c r="AQ394" s="1428">
        <f t="shared" si="151"/>
        <v>0</v>
      </c>
      <c r="AR394" s="1424"/>
      <c r="AS394" s="1424"/>
      <c r="AT394" s="1424"/>
      <c r="AU394" s="1424"/>
      <c r="AV394" s="1429">
        <f t="shared" si="132"/>
        <v>0</v>
      </c>
      <c r="AW394" s="1424">
        <f t="shared" si="160"/>
        <v>0</v>
      </c>
      <c r="AX394" s="1424"/>
      <c r="AY394" s="1426">
        <f t="shared" si="133"/>
        <v>0</v>
      </c>
      <c r="AZ394" s="1372"/>
      <c r="BA394" s="1373">
        <f t="shared" si="154"/>
        <v>0</v>
      </c>
      <c r="BC394" s="1419" t="str">
        <f t="shared" si="156"/>
        <v/>
      </c>
      <c r="BD394" s="1419" t="str">
        <f t="shared" si="156"/>
        <v/>
      </c>
      <c r="BE394" s="1419" t="str">
        <f t="shared" si="156"/>
        <v/>
      </c>
      <c r="BF394" s="1419" t="str">
        <f t="shared" si="156"/>
        <v/>
      </c>
      <c r="BG394" s="1419" t="str">
        <f t="shared" si="153"/>
        <v>W/C</v>
      </c>
      <c r="BH394" s="1419" t="str">
        <f t="shared" si="153"/>
        <v>NO</v>
      </c>
      <c r="BI394" s="1419" t="str">
        <f t="shared" si="161"/>
        <v>W/C</v>
      </c>
      <c r="BK394" s="1419" t="b">
        <f t="shared" si="157"/>
        <v>1</v>
      </c>
      <c r="BL394" s="1419" t="b">
        <f t="shared" si="157"/>
        <v>1</v>
      </c>
      <c r="BM394" s="1419" t="b">
        <f t="shared" si="157"/>
        <v>1</v>
      </c>
      <c r="BN394" s="1419" t="b">
        <f t="shared" si="157"/>
        <v>1</v>
      </c>
      <c r="BO394" s="1419" t="b">
        <f t="shared" si="157"/>
        <v>1</v>
      </c>
      <c r="BP394" s="1419" t="b">
        <f t="shared" si="157"/>
        <v>1</v>
      </c>
      <c r="BQ394" s="1419" t="b">
        <f t="shared" si="157"/>
        <v>1</v>
      </c>
      <c r="BS394" s="1496"/>
    </row>
    <row r="395" spans="1:71" s="1374" customFormat="1" ht="12" customHeight="1">
      <c r="A395" s="1536">
        <v>16502543</v>
      </c>
      <c r="B395" s="1536" t="str">
        <f t="shared" si="162"/>
        <v>16502543</v>
      </c>
      <c r="C395" s="1537" t="s">
        <v>1418</v>
      </c>
      <c r="D395" s="1417" t="str">
        <f t="shared" si="142"/>
        <v>W/C</v>
      </c>
      <c r="E395" s="1417"/>
      <c r="F395" s="1483">
        <v>43101</v>
      </c>
      <c r="G395" s="1417"/>
      <c r="H395" s="1419" t="str">
        <f t="shared" si="159"/>
        <v/>
      </c>
      <c r="I395" s="1419" t="str">
        <f t="shared" si="159"/>
        <v/>
      </c>
      <c r="J395" s="1419" t="str">
        <f t="shared" si="159"/>
        <v/>
      </c>
      <c r="K395" s="1419" t="str">
        <f t="shared" si="159"/>
        <v/>
      </c>
      <c r="L395" s="1419" t="str">
        <f t="shared" si="148"/>
        <v>W/C</v>
      </c>
      <c r="M395" s="1419" t="str">
        <f t="shared" si="148"/>
        <v>NO</v>
      </c>
      <c r="N395" s="1419" t="str">
        <f t="shared" si="152"/>
        <v>W/C</v>
      </c>
      <c r="O395" s="1420"/>
      <c r="P395" s="1421">
        <v>0</v>
      </c>
      <c r="Q395" s="1421">
        <v>0</v>
      </c>
      <c r="R395" s="1421">
        <v>0</v>
      </c>
      <c r="S395" s="1421">
        <v>0</v>
      </c>
      <c r="T395" s="1421">
        <v>0</v>
      </c>
      <c r="U395" s="1421">
        <v>0</v>
      </c>
      <c r="V395" s="1421">
        <v>0</v>
      </c>
      <c r="W395" s="1421">
        <v>0</v>
      </c>
      <c r="X395" s="1421">
        <v>0</v>
      </c>
      <c r="Y395" s="1421">
        <v>0</v>
      </c>
      <c r="Z395" s="1421">
        <v>0</v>
      </c>
      <c r="AA395" s="1421">
        <v>0</v>
      </c>
      <c r="AB395" s="1421">
        <v>0</v>
      </c>
      <c r="AC395" s="1421"/>
      <c r="AD395" s="1421"/>
      <c r="AE395" s="1421">
        <f t="shared" si="145"/>
        <v>0</v>
      </c>
      <c r="AF395" s="1422"/>
      <c r="AG395" s="1423"/>
      <c r="AH395" s="1424"/>
      <c r="AI395" s="1424"/>
      <c r="AJ395" s="1424"/>
      <c r="AK395" s="1425"/>
      <c r="AL395" s="1424">
        <f t="shared" si="130"/>
        <v>0</v>
      </c>
      <c r="AM395" s="1426">
        <f t="shared" si="158"/>
        <v>0</v>
      </c>
      <c r="AN395" s="1424"/>
      <c r="AO395" s="1427">
        <f t="shared" si="131"/>
        <v>0</v>
      </c>
      <c r="AP395" s="1369"/>
      <c r="AQ395" s="1428">
        <f t="shared" si="151"/>
        <v>0</v>
      </c>
      <c r="AR395" s="1424"/>
      <c r="AS395" s="1424"/>
      <c r="AT395" s="1424"/>
      <c r="AU395" s="1424"/>
      <c r="AV395" s="1429">
        <f t="shared" si="132"/>
        <v>0</v>
      </c>
      <c r="AW395" s="1424">
        <f t="shared" si="160"/>
        <v>0</v>
      </c>
      <c r="AX395" s="1424"/>
      <c r="AY395" s="1426">
        <f t="shared" si="133"/>
        <v>0</v>
      </c>
      <c r="AZ395" s="1372"/>
      <c r="BA395" s="1373">
        <f t="shared" si="154"/>
        <v>0</v>
      </c>
      <c r="BC395" s="1419" t="str">
        <f t="shared" si="156"/>
        <v/>
      </c>
      <c r="BD395" s="1419" t="str">
        <f t="shared" si="156"/>
        <v/>
      </c>
      <c r="BE395" s="1419" t="str">
        <f t="shared" si="156"/>
        <v/>
      </c>
      <c r="BF395" s="1419" t="str">
        <f t="shared" si="156"/>
        <v/>
      </c>
      <c r="BG395" s="1419" t="str">
        <f t="shared" si="153"/>
        <v>W/C</v>
      </c>
      <c r="BH395" s="1419" t="str">
        <f t="shared" si="153"/>
        <v>NO</v>
      </c>
      <c r="BI395" s="1419" t="str">
        <f t="shared" si="161"/>
        <v>W/C</v>
      </c>
      <c r="BK395" s="1419" t="b">
        <f t="shared" si="157"/>
        <v>1</v>
      </c>
      <c r="BL395" s="1419" t="b">
        <f t="shared" si="157"/>
        <v>1</v>
      </c>
      <c r="BM395" s="1419" t="b">
        <f t="shared" si="157"/>
        <v>1</v>
      </c>
      <c r="BN395" s="1419" t="b">
        <f t="shared" si="157"/>
        <v>1</v>
      </c>
      <c r="BO395" s="1419" t="b">
        <f t="shared" si="157"/>
        <v>1</v>
      </c>
      <c r="BP395" s="1419" t="b">
        <f t="shared" si="157"/>
        <v>1</v>
      </c>
      <c r="BQ395" s="1419" t="b">
        <f t="shared" si="157"/>
        <v>1</v>
      </c>
      <c r="BS395" s="1496"/>
    </row>
    <row r="396" spans="1:71" s="1374" customFormat="1" ht="12" customHeight="1">
      <c r="A396" s="1538">
        <v>16502553</v>
      </c>
      <c r="B396" s="1538" t="str">
        <f t="shared" si="162"/>
        <v>16502553</v>
      </c>
      <c r="C396" s="1539" t="s">
        <v>1419</v>
      </c>
      <c r="D396" s="1396" t="str">
        <f t="shared" si="142"/>
        <v>W/C</v>
      </c>
      <c r="E396" s="1396"/>
      <c r="F396" s="1475">
        <v>43282</v>
      </c>
      <c r="G396" s="1475"/>
      <c r="H396" s="1398" t="str">
        <f t="shared" si="159"/>
        <v/>
      </c>
      <c r="I396" s="1398" t="str">
        <f t="shared" si="159"/>
        <v/>
      </c>
      <c r="J396" s="1398" t="str">
        <f t="shared" si="159"/>
        <v/>
      </c>
      <c r="K396" s="1398" t="str">
        <f t="shared" si="159"/>
        <v/>
      </c>
      <c r="L396" s="1398" t="str">
        <f t="shared" si="148"/>
        <v>W/C</v>
      </c>
      <c r="M396" s="1398" t="str">
        <f t="shared" si="148"/>
        <v>NO</v>
      </c>
      <c r="N396" s="1398" t="str">
        <f t="shared" si="152"/>
        <v>W/C</v>
      </c>
      <c r="O396" s="1399"/>
      <c r="P396" s="1400">
        <v>0</v>
      </c>
      <c r="Q396" s="1400">
        <v>0</v>
      </c>
      <c r="R396" s="1400">
        <v>0</v>
      </c>
      <c r="S396" s="1400">
        <v>0</v>
      </c>
      <c r="T396" s="1400">
        <v>0</v>
      </c>
      <c r="U396" s="1400">
        <v>0</v>
      </c>
      <c r="V396" s="1400">
        <v>0</v>
      </c>
      <c r="W396" s="1400">
        <v>0</v>
      </c>
      <c r="X396" s="1400">
        <v>0</v>
      </c>
      <c r="Y396" s="1400">
        <v>0</v>
      </c>
      <c r="Z396" s="1400">
        <v>0</v>
      </c>
      <c r="AA396" s="1400">
        <v>0</v>
      </c>
      <c r="AB396" s="1400">
        <v>0</v>
      </c>
      <c r="AC396" s="1400"/>
      <c r="AD396" s="1400"/>
      <c r="AE396" s="1400">
        <f t="shared" si="145"/>
        <v>0</v>
      </c>
      <c r="AF396" s="1401"/>
      <c r="AG396" s="1402"/>
      <c r="AH396" s="1403"/>
      <c r="AI396" s="1403"/>
      <c r="AJ396" s="1403"/>
      <c r="AK396" s="1404"/>
      <c r="AL396" s="1403">
        <f t="shared" si="130"/>
        <v>0</v>
      </c>
      <c r="AM396" s="1405">
        <f t="shared" si="158"/>
        <v>0</v>
      </c>
      <c r="AN396" s="1403"/>
      <c r="AO396" s="1406">
        <f t="shared" si="131"/>
        <v>0</v>
      </c>
      <c r="AP396" s="1369"/>
      <c r="AQ396" s="1407">
        <f t="shared" si="151"/>
        <v>0</v>
      </c>
      <c r="AR396" s="1403"/>
      <c r="AS396" s="1403"/>
      <c r="AT396" s="1403"/>
      <c r="AU396" s="1403"/>
      <c r="AV396" s="1408">
        <f>SUM(AS396:AU396)</f>
        <v>0</v>
      </c>
      <c r="AW396" s="1403">
        <f t="shared" si="160"/>
        <v>0</v>
      </c>
      <c r="AX396" s="1403"/>
      <c r="AY396" s="1405">
        <f t="shared" si="133"/>
        <v>0</v>
      </c>
      <c r="AZ396" s="1372"/>
      <c r="BA396" s="1373">
        <f t="shared" si="154"/>
        <v>0</v>
      </c>
      <c r="BC396" s="1419"/>
      <c r="BD396" s="1419"/>
      <c r="BE396" s="1419"/>
      <c r="BF396" s="1419"/>
      <c r="BG396" s="1419"/>
      <c r="BH396" s="1419"/>
      <c r="BI396" s="1419"/>
      <c r="BK396" s="1419"/>
      <c r="BL396" s="1419"/>
      <c r="BM396" s="1419"/>
      <c r="BN396" s="1419"/>
      <c r="BO396" s="1419"/>
      <c r="BP396" s="1419"/>
      <c r="BQ396" s="1419"/>
      <c r="BS396" s="1496"/>
    </row>
    <row r="397" spans="1:71" s="1374" customFormat="1" ht="12" customHeight="1">
      <c r="A397" s="1536">
        <v>16502563</v>
      </c>
      <c r="B397" s="1536" t="str">
        <f t="shared" si="162"/>
        <v>16502563</v>
      </c>
      <c r="C397" s="1537" t="s">
        <v>1420</v>
      </c>
      <c r="D397" s="1417" t="str">
        <f t="shared" si="142"/>
        <v>W/C</v>
      </c>
      <c r="E397" s="1417"/>
      <c r="F397" s="1418">
        <v>43268</v>
      </c>
      <c r="G397" s="1417"/>
      <c r="H397" s="1419"/>
      <c r="I397" s="1419"/>
      <c r="J397" s="1419"/>
      <c r="K397" s="1419"/>
      <c r="L397" s="1419" t="str">
        <f t="shared" si="148"/>
        <v>W/C</v>
      </c>
      <c r="M397" s="1419" t="str">
        <f t="shared" si="148"/>
        <v>NO</v>
      </c>
      <c r="N397" s="1419" t="str">
        <f t="shared" si="152"/>
        <v>W/C</v>
      </c>
      <c r="O397" s="1420"/>
      <c r="P397" s="1421">
        <v>0</v>
      </c>
      <c r="Q397" s="1421">
        <v>0</v>
      </c>
      <c r="R397" s="1421">
        <v>0</v>
      </c>
      <c r="S397" s="1421">
        <v>0</v>
      </c>
      <c r="T397" s="1421">
        <v>0</v>
      </c>
      <c r="U397" s="1421">
        <v>0</v>
      </c>
      <c r="V397" s="1421">
        <v>0</v>
      </c>
      <c r="W397" s="1421">
        <v>0</v>
      </c>
      <c r="X397" s="1421">
        <v>0</v>
      </c>
      <c r="Y397" s="1421">
        <v>0</v>
      </c>
      <c r="Z397" s="1421">
        <v>0</v>
      </c>
      <c r="AA397" s="1421">
        <v>0</v>
      </c>
      <c r="AB397" s="1421">
        <v>0</v>
      </c>
      <c r="AC397" s="1421"/>
      <c r="AD397" s="1421"/>
      <c r="AE397" s="1421">
        <f t="shared" si="145"/>
        <v>0</v>
      </c>
      <c r="AF397" s="1422"/>
      <c r="AG397" s="1423"/>
      <c r="AH397" s="1424"/>
      <c r="AI397" s="1424"/>
      <c r="AJ397" s="1424"/>
      <c r="AK397" s="1425"/>
      <c r="AL397" s="1424">
        <f t="shared" si="130"/>
        <v>0</v>
      </c>
      <c r="AM397" s="1426">
        <f t="shared" si="158"/>
        <v>0</v>
      </c>
      <c r="AN397" s="1424"/>
      <c r="AO397" s="1427">
        <f t="shared" si="131"/>
        <v>0</v>
      </c>
      <c r="AP397" s="1369"/>
      <c r="AQ397" s="1428">
        <f t="shared" si="151"/>
        <v>0</v>
      </c>
      <c r="AR397" s="1424"/>
      <c r="AS397" s="1424"/>
      <c r="AT397" s="1424"/>
      <c r="AU397" s="1424"/>
      <c r="AV397" s="1429">
        <f t="shared" si="132"/>
        <v>0</v>
      </c>
      <c r="AW397" s="1424">
        <f t="shared" si="160"/>
        <v>0</v>
      </c>
      <c r="AX397" s="1424"/>
      <c r="AY397" s="1426">
        <f t="shared" si="133"/>
        <v>0</v>
      </c>
      <c r="AZ397" s="1372"/>
      <c r="BA397" s="1373">
        <f t="shared" si="154"/>
        <v>0</v>
      </c>
      <c r="BC397" s="1419"/>
      <c r="BD397" s="1419"/>
      <c r="BE397" s="1419"/>
      <c r="BF397" s="1419"/>
      <c r="BG397" s="1419" t="str">
        <f t="shared" si="153"/>
        <v>W/C</v>
      </c>
      <c r="BH397" s="1419" t="str">
        <f t="shared" si="153"/>
        <v>NO</v>
      </c>
      <c r="BI397" s="1419" t="str">
        <f t="shared" si="161"/>
        <v>W/C</v>
      </c>
      <c r="BK397" s="1419" t="b">
        <f t="shared" ref="BK397:BQ397" si="163">BC397=H397</f>
        <v>1</v>
      </c>
      <c r="BL397" s="1419" t="b">
        <f t="shared" si="163"/>
        <v>1</v>
      </c>
      <c r="BM397" s="1419" t="b">
        <f t="shared" si="163"/>
        <v>1</v>
      </c>
      <c r="BN397" s="1419" t="b">
        <f t="shared" si="163"/>
        <v>1</v>
      </c>
      <c r="BO397" s="1419" t="b">
        <f t="shared" si="163"/>
        <v>1</v>
      </c>
      <c r="BP397" s="1419" t="b">
        <f t="shared" si="163"/>
        <v>1</v>
      </c>
      <c r="BQ397" s="1419" t="b">
        <f t="shared" si="163"/>
        <v>1</v>
      </c>
      <c r="BS397" s="1375"/>
    </row>
    <row r="398" spans="1:71" s="1374" customFormat="1" ht="12" customHeight="1">
      <c r="A398" s="1538">
        <v>16502573</v>
      </c>
      <c r="B398" s="1538" t="str">
        <f t="shared" si="162"/>
        <v>16502573</v>
      </c>
      <c r="C398" s="1539" t="s">
        <v>1421</v>
      </c>
      <c r="D398" s="1396" t="str">
        <f t="shared" si="142"/>
        <v>W/C</v>
      </c>
      <c r="E398" s="1396"/>
      <c r="F398" s="1475">
        <v>43282</v>
      </c>
      <c r="G398" s="1475"/>
      <c r="H398" s="1398" t="str">
        <f t="shared" ref="H398:K439" si="164">IF(VALUE(AH398),H$7,IF(ISBLANK(AH398),"",H$7))</f>
        <v/>
      </c>
      <c r="I398" s="1398" t="str">
        <f t="shared" si="164"/>
        <v/>
      </c>
      <c r="J398" s="1398" t="str">
        <f t="shared" si="164"/>
        <v/>
      </c>
      <c r="K398" s="1398" t="str">
        <f t="shared" si="164"/>
        <v/>
      </c>
      <c r="L398" s="1398" t="str">
        <f t="shared" si="148"/>
        <v>W/C</v>
      </c>
      <c r="M398" s="1398" t="str">
        <f t="shared" si="148"/>
        <v>NO</v>
      </c>
      <c r="N398" s="1398" t="str">
        <f t="shared" si="152"/>
        <v>W/C</v>
      </c>
      <c r="O398" s="1399"/>
      <c r="P398" s="1400">
        <v>0</v>
      </c>
      <c r="Q398" s="1400">
        <v>0</v>
      </c>
      <c r="R398" s="1400">
        <v>0</v>
      </c>
      <c r="S398" s="1400">
        <v>0</v>
      </c>
      <c r="T398" s="1400">
        <v>0</v>
      </c>
      <c r="U398" s="1400">
        <v>0</v>
      </c>
      <c r="V398" s="1400">
        <v>0</v>
      </c>
      <c r="W398" s="1400">
        <v>0</v>
      </c>
      <c r="X398" s="1400">
        <v>0</v>
      </c>
      <c r="Y398" s="1400">
        <v>0</v>
      </c>
      <c r="Z398" s="1400">
        <v>0</v>
      </c>
      <c r="AA398" s="1400">
        <v>0</v>
      </c>
      <c r="AB398" s="1400">
        <v>0</v>
      </c>
      <c r="AC398" s="1400"/>
      <c r="AD398" s="1400"/>
      <c r="AE398" s="1400">
        <f t="shared" si="145"/>
        <v>0</v>
      </c>
      <c r="AF398" s="1401"/>
      <c r="AG398" s="1402"/>
      <c r="AH398" s="1403"/>
      <c r="AI398" s="1403"/>
      <c r="AJ398" s="1403"/>
      <c r="AK398" s="1404"/>
      <c r="AL398" s="1403">
        <f t="shared" ref="AL398:AL404" si="165">SUM(AI398:AK398)</f>
        <v>0</v>
      </c>
      <c r="AM398" s="1405">
        <f t="shared" si="158"/>
        <v>0</v>
      </c>
      <c r="AN398" s="1403"/>
      <c r="AO398" s="1406">
        <f t="shared" si="131"/>
        <v>0</v>
      </c>
      <c r="AP398" s="1369"/>
      <c r="AQ398" s="1407">
        <f t="shared" si="151"/>
        <v>0</v>
      </c>
      <c r="AR398" s="1403"/>
      <c r="AS398" s="1403"/>
      <c r="AT398" s="1403"/>
      <c r="AU398" s="1403"/>
      <c r="AV398" s="1408">
        <f t="shared" si="132"/>
        <v>0</v>
      </c>
      <c r="AW398" s="1403">
        <f t="shared" si="160"/>
        <v>0</v>
      </c>
      <c r="AX398" s="1403"/>
      <c r="AY398" s="1405">
        <f t="shared" si="133"/>
        <v>0</v>
      </c>
      <c r="AZ398" s="1372"/>
      <c r="BA398" s="1373">
        <f t="shared" si="154"/>
        <v>0</v>
      </c>
      <c r="BC398" s="1419"/>
      <c r="BD398" s="1419"/>
      <c r="BE398" s="1419"/>
      <c r="BF398" s="1419"/>
      <c r="BG398" s="1419"/>
      <c r="BH398" s="1419"/>
      <c r="BI398" s="1419"/>
      <c r="BK398" s="1419"/>
      <c r="BL398" s="1419"/>
      <c r="BM398" s="1419"/>
      <c r="BN398" s="1419"/>
      <c r="BO398" s="1419"/>
      <c r="BP398" s="1419"/>
      <c r="BQ398" s="1419"/>
      <c r="BS398" s="1375"/>
    </row>
    <row r="399" spans="1:71" s="1374" customFormat="1" ht="12" customHeight="1">
      <c r="A399" s="1538">
        <v>16502583</v>
      </c>
      <c r="B399" s="1538" t="str">
        <f t="shared" si="162"/>
        <v>16502583</v>
      </c>
      <c r="C399" s="1523" t="s">
        <v>1422</v>
      </c>
      <c r="D399" s="1396" t="str">
        <f t="shared" si="142"/>
        <v>W/C</v>
      </c>
      <c r="E399" s="1396"/>
      <c r="F399" s="1475">
        <v>43313</v>
      </c>
      <c r="G399" s="1475"/>
      <c r="H399" s="1398" t="str">
        <f t="shared" si="164"/>
        <v/>
      </c>
      <c r="I399" s="1398" t="str">
        <f t="shared" si="164"/>
        <v/>
      </c>
      <c r="J399" s="1398" t="str">
        <f t="shared" si="164"/>
        <v/>
      </c>
      <c r="K399" s="1398" t="str">
        <f t="shared" si="164"/>
        <v/>
      </c>
      <c r="L399" s="1398" t="str">
        <f t="shared" si="148"/>
        <v>W/C</v>
      </c>
      <c r="M399" s="1398" t="str">
        <f t="shared" si="148"/>
        <v>NO</v>
      </c>
      <c r="N399" s="1398" t="str">
        <f t="shared" si="152"/>
        <v>W/C</v>
      </c>
      <c r="O399" s="1399"/>
      <c r="P399" s="1400">
        <v>0</v>
      </c>
      <c r="Q399" s="1400">
        <v>0</v>
      </c>
      <c r="R399" s="1400">
        <v>0</v>
      </c>
      <c r="S399" s="1400">
        <v>0</v>
      </c>
      <c r="T399" s="1400">
        <v>0</v>
      </c>
      <c r="U399" s="1400">
        <v>0</v>
      </c>
      <c r="V399" s="1400">
        <v>0</v>
      </c>
      <c r="W399" s="1400">
        <v>0</v>
      </c>
      <c r="X399" s="1400">
        <v>0</v>
      </c>
      <c r="Y399" s="1400">
        <v>0</v>
      </c>
      <c r="Z399" s="1400">
        <v>0</v>
      </c>
      <c r="AA399" s="1400">
        <v>0</v>
      </c>
      <c r="AB399" s="1400">
        <v>0</v>
      </c>
      <c r="AC399" s="1400"/>
      <c r="AD399" s="1400"/>
      <c r="AE399" s="1400">
        <f t="shared" si="145"/>
        <v>0</v>
      </c>
      <c r="AF399" s="1401"/>
      <c r="AG399" s="1402"/>
      <c r="AH399" s="1403"/>
      <c r="AI399" s="1403"/>
      <c r="AJ399" s="1403"/>
      <c r="AK399" s="1404"/>
      <c r="AL399" s="1403">
        <f t="shared" si="165"/>
        <v>0</v>
      </c>
      <c r="AM399" s="1405">
        <f t="shared" si="158"/>
        <v>0</v>
      </c>
      <c r="AN399" s="1403"/>
      <c r="AO399" s="1406">
        <f t="shared" si="131"/>
        <v>0</v>
      </c>
      <c r="AP399" s="1369"/>
      <c r="AQ399" s="1407">
        <f t="shared" si="151"/>
        <v>0</v>
      </c>
      <c r="AR399" s="1403"/>
      <c r="AS399" s="1403"/>
      <c r="AT399" s="1403"/>
      <c r="AU399" s="1403"/>
      <c r="AV399" s="1408">
        <f t="shared" si="132"/>
        <v>0</v>
      </c>
      <c r="AW399" s="1403">
        <f t="shared" si="160"/>
        <v>0</v>
      </c>
      <c r="AX399" s="1403"/>
      <c r="AY399" s="1405">
        <f t="shared" si="133"/>
        <v>0</v>
      </c>
      <c r="AZ399" s="1372"/>
      <c r="BA399" s="1373">
        <f t="shared" si="154"/>
        <v>0</v>
      </c>
      <c r="BC399" s="1419"/>
      <c r="BD399" s="1419"/>
      <c r="BE399" s="1419"/>
      <c r="BF399" s="1419"/>
      <c r="BG399" s="1419"/>
      <c r="BH399" s="1419"/>
      <c r="BI399" s="1419"/>
      <c r="BK399" s="1419"/>
      <c r="BL399" s="1419"/>
      <c r="BM399" s="1419"/>
      <c r="BN399" s="1419"/>
      <c r="BO399" s="1419"/>
      <c r="BP399" s="1419"/>
      <c r="BQ399" s="1419"/>
      <c r="BS399" s="1375"/>
    </row>
    <row r="400" spans="1:71" s="1374" customFormat="1" ht="12" customHeight="1">
      <c r="A400" s="1538">
        <v>16502593</v>
      </c>
      <c r="B400" s="1538" t="str">
        <f t="shared" si="162"/>
        <v>16502593</v>
      </c>
      <c r="C400" s="1523" t="s">
        <v>1423</v>
      </c>
      <c r="D400" s="1396" t="str">
        <f t="shared" si="142"/>
        <v>W/C</v>
      </c>
      <c r="E400" s="1396"/>
      <c r="F400" s="1475">
        <v>43497</v>
      </c>
      <c r="G400" s="1475"/>
      <c r="H400" s="1398" t="str">
        <f t="shared" si="164"/>
        <v/>
      </c>
      <c r="I400" s="1398" t="str">
        <f t="shared" si="164"/>
        <v/>
      </c>
      <c r="J400" s="1398" t="str">
        <f t="shared" si="164"/>
        <v/>
      </c>
      <c r="K400" s="1398" t="str">
        <f t="shared" si="164"/>
        <v/>
      </c>
      <c r="L400" s="1398" t="str">
        <f t="shared" si="148"/>
        <v>W/C</v>
      </c>
      <c r="M400" s="1398" t="str">
        <f t="shared" si="148"/>
        <v>NO</v>
      </c>
      <c r="N400" s="1398" t="str">
        <f t="shared" si="152"/>
        <v>W/C</v>
      </c>
      <c r="O400" s="1399"/>
      <c r="P400" s="1400">
        <v>0</v>
      </c>
      <c r="Q400" s="1400">
        <v>0</v>
      </c>
      <c r="R400" s="1400">
        <v>0</v>
      </c>
      <c r="S400" s="1400">
        <v>0</v>
      </c>
      <c r="T400" s="1400">
        <v>0</v>
      </c>
      <c r="U400" s="1400">
        <v>0</v>
      </c>
      <c r="V400" s="1400">
        <v>0</v>
      </c>
      <c r="W400" s="1400">
        <v>0</v>
      </c>
      <c r="X400" s="1400">
        <v>0</v>
      </c>
      <c r="Y400" s="1400">
        <v>0</v>
      </c>
      <c r="Z400" s="1400">
        <v>0</v>
      </c>
      <c r="AA400" s="1400">
        <v>0</v>
      </c>
      <c r="AB400" s="1400">
        <v>0</v>
      </c>
      <c r="AC400" s="1400"/>
      <c r="AD400" s="1400"/>
      <c r="AE400" s="1400">
        <f t="shared" si="145"/>
        <v>0</v>
      </c>
      <c r="AF400" s="1401"/>
      <c r="AG400" s="1402"/>
      <c r="AH400" s="1403"/>
      <c r="AI400" s="1403"/>
      <c r="AJ400" s="1403"/>
      <c r="AK400" s="1404"/>
      <c r="AL400" s="1403">
        <f t="shared" si="165"/>
        <v>0</v>
      </c>
      <c r="AM400" s="1405">
        <f t="shared" si="158"/>
        <v>0</v>
      </c>
      <c r="AN400" s="1403"/>
      <c r="AO400" s="1406">
        <f t="shared" si="131"/>
        <v>0</v>
      </c>
      <c r="AP400" s="1369"/>
      <c r="AQ400" s="1407">
        <f t="shared" si="151"/>
        <v>0</v>
      </c>
      <c r="AR400" s="1403"/>
      <c r="AS400" s="1403"/>
      <c r="AT400" s="1403"/>
      <c r="AU400" s="1403"/>
      <c r="AV400" s="1408">
        <f t="shared" si="132"/>
        <v>0</v>
      </c>
      <c r="AW400" s="1403">
        <f t="shared" si="160"/>
        <v>0</v>
      </c>
      <c r="AX400" s="1403"/>
      <c r="AY400" s="1405">
        <f t="shared" si="133"/>
        <v>0</v>
      </c>
      <c r="AZ400" s="1372"/>
      <c r="BA400" s="1373">
        <f t="shared" si="154"/>
        <v>0</v>
      </c>
      <c r="BC400" s="1419"/>
      <c r="BD400" s="1419"/>
      <c r="BE400" s="1419"/>
      <c r="BF400" s="1419"/>
      <c r="BG400" s="1419"/>
      <c r="BH400" s="1419"/>
      <c r="BI400" s="1419"/>
      <c r="BK400" s="1419"/>
      <c r="BL400" s="1419"/>
      <c r="BM400" s="1419"/>
      <c r="BN400" s="1419"/>
      <c r="BO400" s="1419"/>
      <c r="BP400" s="1419"/>
      <c r="BQ400" s="1419"/>
      <c r="BS400" s="1375"/>
    </row>
    <row r="401" spans="1:71" s="1374" customFormat="1" ht="12" customHeight="1">
      <c r="A401" s="1538">
        <v>16502603</v>
      </c>
      <c r="B401" s="1538" t="str">
        <f t="shared" si="162"/>
        <v>16502603</v>
      </c>
      <c r="C401" s="1523" t="s">
        <v>1424</v>
      </c>
      <c r="D401" s="1396" t="str">
        <f t="shared" ref="D401:D465" si="166">IF(CONCATENATE(H401,I401,J401,K401,N401)= "ERBGRB","CRB",CONCATENATE(H401,I401,J401,K401,N401))</f>
        <v>W/C</v>
      </c>
      <c r="E401" s="1396"/>
      <c r="F401" s="1475">
        <v>43282</v>
      </c>
      <c r="G401" s="1475"/>
      <c r="H401" s="1398" t="str">
        <f t="shared" si="164"/>
        <v/>
      </c>
      <c r="I401" s="1398" t="str">
        <f t="shared" si="164"/>
        <v/>
      </c>
      <c r="J401" s="1398" t="str">
        <f t="shared" si="164"/>
        <v/>
      </c>
      <c r="K401" s="1398" t="str">
        <f t="shared" si="164"/>
        <v/>
      </c>
      <c r="L401" s="1398" t="str">
        <f t="shared" si="148"/>
        <v>W/C</v>
      </c>
      <c r="M401" s="1398" t="str">
        <f t="shared" si="148"/>
        <v>NO</v>
      </c>
      <c r="N401" s="1398" t="str">
        <f t="shared" si="152"/>
        <v>W/C</v>
      </c>
      <c r="O401" s="1399"/>
      <c r="P401" s="1400">
        <v>0</v>
      </c>
      <c r="Q401" s="1400">
        <v>0</v>
      </c>
      <c r="R401" s="1400">
        <v>0</v>
      </c>
      <c r="S401" s="1400">
        <v>0</v>
      </c>
      <c r="T401" s="1400">
        <v>0</v>
      </c>
      <c r="U401" s="1400">
        <v>0</v>
      </c>
      <c r="V401" s="1400">
        <v>0</v>
      </c>
      <c r="W401" s="1400">
        <v>0</v>
      </c>
      <c r="X401" s="1400">
        <v>0</v>
      </c>
      <c r="Y401" s="1400">
        <v>0</v>
      </c>
      <c r="Z401" s="1400">
        <v>0</v>
      </c>
      <c r="AA401" s="1400">
        <v>0</v>
      </c>
      <c r="AB401" s="1400">
        <v>0</v>
      </c>
      <c r="AC401" s="1400"/>
      <c r="AD401" s="1400"/>
      <c r="AE401" s="1400">
        <f t="shared" si="145"/>
        <v>0</v>
      </c>
      <c r="AF401" s="1401"/>
      <c r="AG401" s="1402"/>
      <c r="AH401" s="1403"/>
      <c r="AI401" s="1403"/>
      <c r="AJ401" s="1403"/>
      <c r="AK401" s="1404"/>
      <c r="AL401" s="1403">
        <f t="shared" si="165"/>
        <v>0</v>
      </c>
      <c r="AM401" s="1405">
        <f t="shared" si="158"/>
        <v>0</v>
      </c>
      <c r="AN401" s="1403"/>
      <c r="AO401" s="1406">
        <f t="shared" si="131"/>
        <v>0</v>
      </c>
      <c r="AP401" s="1369"/>
      <c r="AQ401" s="1407">
        <f t="shared" si="151"/>
        <v>0</v>
      </c>
      <c r="AR401" s="1403"/>
      <c r="AS401" s="1403"/>
      <c r="AT401" s="1403"/>
      <c r="AU401" s="1403"/>
      <c r="AV401" s="1408">
        <f t="shared" si="132"/>
        <v>0</v>
      </c>
      <c r="AW401" s="1403">
        <f t="shared" si="160"/>
        <v>0</v>
      </c>
      <c r="AX401" s="1403"/>
      <c r="AY401" s="1405">
        <f t="shared" si="133"/>
        <v>0</v>
      </c>
      <c r="AZ401" s="1372"/>
      <c r="BA401" s="1373">
        <f t="shared" si="154"/>
        <v>0</v>
      </c>
      <c r="BC401" s="1419"/>
      <c r="BD401" s="1419"/>
      <c r="BE401" s="1419"/>
      <c r="BF401" s="1419"/>
      <c r="BG401" s="1419"/>
      <c r="BH401" s="1419"/>
      <c r="BI401" s="1419"/>
      <c r="BK401" s="1419"/>
      <c r="BL401" s="1419"/>
      <c r="BM401" s="1419"/>
      <c r="BN401" s="1419"/>
      <c r="BO401" s="1419"/>
      <c r="BP401" s="1419"/>
      <c r="BQ401" s="1419"/>
      <c r="BS401" s="1375"/>
    </row>
    <row r="402" spans="1:71" s="1374" customFormat="1" ht="12" customHeight="1">
      <c r="A402" s="1538">
        <v>16502613</v>
      </c>
      <c r="B402" s="1538" t="str">
        <f t="shared" si="162"/>
        <v>16502613</v>
      </c>
      <c r="C402" s="1523" t="s">
        <v>1425</v>
      </c>
      <c r="D402" s="1396" t="str">
        <f t="shared" si="166"/>
        <v>W/C</v>
      </c>
      <c r="E402" s="1396"/>
      <c r="F402" s="1475">
        <v>43344</v>
      </c>
      <c r="G402" s="1475"/>
      <c r="H402" s="1398" t="str">
        <f t="shared" si="164"/>
        <v/>
      </c>
      <c r="I402" s="1398" t="str">
        <f t="shared" si="164"/>
        <v/>
      </c>
      <c r="J402" s="1398" t="str">
        <f t="shared" si="164"/>
        <v/>
      </c>
      <c r="K402" s="1398" t="str">
        <f t="shared" si="164"/>
        <v/>
      </c>
      <c r="L402" s="1398" t="str">
        <f t="shared" si="148"/>
        <v>W/C</v>
      </c>
      <c r="M402" s="1398" t="str">
        <f t="shared" si="148"/>
        <v>NO</v>
      </c>
      <c r="N402" s="1398" t="str">
        <f t="shared" si="152"/>
        <v>W/C</v>
      </c>
      <c r="O402" s="1399"/>
      <c r="P402" s="1400">
        <v>0</v>
      </c>
      <c r="Q402" s="1400">
        <v>0</v>
      </c>
      <c r="R402" s="1400">
        <v>0</v>
      </c>
      <c r="S402" s="1400">
        <v>0</v>
      </c>
      <c r="T402" s="1400">
        <v>0</v>
      </c>
      <c r="U402" s="1400">
        <v>0</v>
      </c>
      <c r="V402" s="1400">
        <v>0</v>
      </c>
      <c r="W402" s="1400">
        <v>0</v>
      </c>
      <c r="X402" s="1400">
        <v>0</v>
      </c>
      <c r="Y402" s="1400">
        <v>0</v>
      </c>
      <c r="Z402" s="1400">
        <v>0</v>
      </c>
      <c r="AA402" s="1400">
        <v>0</v>
      </c>
      <c r="AB402" s="1400">
        <v>0</v>
      </c>
      <c r="AC402" s="1400"/>
      <c r="AD402" s="1400"/>
      <c r="AE402" s="1400">
        <f t="shared" si="145"/>
        <v>0</v>
      </c>
      <c r="AF402" s="1401"/>
      <c r="AG402" s="1402"/>
      <c r="AH402" s="1403"/>
      <c r="AI402" s="1403"/>
      <c r="AJ402" s="1403"/>
      <c r="AK402" s="1404"/>
      <c r="AL402" s="1403">
        <f t="shared" si="165"/>
        <v>0</v>
      </c>
      <c r="AM402" s="1405">
        <f t="shared" si="158"/>
        <v>0</v>
      </c>
      <c r="AN402" s="1403"/>
      <c r="AO402" s="1406">
        <f t="shared" si="131"/>
        <v>0</v>
      </c>
      <c r="AP402" s="1369"/>
      <c r="AQ402" s="1407">
        <f t="shared" si="151"/>
        <v>0</v>
      </c>
      <c r="AR402" s="1403"/>
      <c r="AS402" s="1403"/>
      <c r="AT402" s="1403"/>
      <c r="AU402" s="1403"/>
      <c r="AV402" s="1408">
        <f t="shared" si="132"/>
        <v>0</v>
      </c>
      <c r="AW402" s="1403">
        <f t="shared" si="160"/>
        <v>0</v>
      </c>
      <c r="AX402" s="1403"/>
      <c r="AY402" s="1405">
        <f t="shared" si="133"/>
        <v>0</v>
      </c>
      <c r="AZ402" s="1372"/>
      <c r="BA402" s="1373">
        <f t="shared" si="154"/>
        <v>0</v>
      </c>
      <c r="BC402" s="1419"/>
      <c r="BD402" s="1419"/>
      <c r="BE402" s="1419"/>
      <c r="BF402" s="1419"/>
      <c r="BG402" s="1419"/>
      <c r="BH402" s="1419"/>
      <c r="BI402" s="1419"/>
      <c r="BK402" s="1419"/>
      <c r="BL402" s="1419"/>
      <c r="BM402" s="1419"/>
      <c r="BN402" s="1419"/>
      <c r="BO402" s="1419"/>
      <c r="BP402" s="1419"/>
      <c r="BQ402" s="1419"/>
      <c r="BS402" s="1375"/>
    </row>
    <row r="403" spans="1:71" s="1374" customFormat="1" ht="12" customHeight="1">
      <c r="A403" s="1538">
        <v>16502623</v>
      </c>
      <c r="B403" s="1538" t="str">
        <f t="shared" si="162"/>
        <v>16502623</v>
      </c>
      <c r="C403" s="1539" t="s">
        <v>1426</v>
      </c>
      <c r="D403" s="1396" t="str">
        <f t="shared" si="166"/>
        <v>W/C</v>
      </c>
      <c r="E403" s="1396"/>
      <c r="F403" s="1475">
        <v>43282</v>
      </c>
      <c r="G403" s="1475"/>
      <c r="H403" s="1398" t="str">
        <f t="shared" si="164"/>
        <v/>
      </c>
      <c r="I403" s="1398" t="str">
        <f t="shared" si="164"/>
        <v/>
      </c>
      <c r="J403" s="1398" t="str">
        <f t="shared" si="164"/>
        <v/>
      </c>
      <c r="K403" s="1398" t="str">
        <f t="shared" si="164"/>
        <v/>
      </c>
      <c r="L403" s="1398" t="str">
        <f t="shared" si="148"/>
        <v>W/C</v>
      </c>
      <c r="M403" s="1398" t="str">
        <f t="shared" si="148"/>
        <v>NO</v>
      </c>
      <c r="N403" s="1398" t="str">
        <f t="shared" si="152"/>
        <v>W/C</v>
      </c>
      <c r="O403" s="1399"/>
      <c r="P403" s="1400">
        <v>0</v>
      </c>
      <c r="Q403" s="1400">
        <v>0</v>
      </c>
      <c r="R403" s="1400">
        <v>0</v>
      </c>
      <c r="S403" s="1400">
        <v>0</v>
      </c>
      <c r="T403" s="1400">
        <v>0</v>
      </c>
      <c r="U403" s="1400">
        <v>0</v>
      </c>
      <c r="V403" s="1400">
        <v>0</v>
      </c>
      <c r="W403" s="1400">
        <v>0</v>
      </c>
      <c r="X403" s="1400">
        <v>0</v>
      </c>
      <c r="Y403" s="1400">
        <v>0</v>
      </c>
      <c r="Z403" s="1400">
        <v>0</v>
      </c>
      <c r="AA403" s="1400">
        <v>0</v>
      </c>
      <c r="AB403" s="1400">
        <v>0</v>
      </c>
      <c r="AC403" s="1400"/>
      <c r="AD403" s="1400"/>
      <c r="AE403" s="1400">
        <f t="shared" si="145"/>
        <v>0</v>
      </c>
      <c r="AF403" s="1401"/>
      <c r="AG403" s="1402"/>
      <c r="AH403" s="1403"/>
      <c r="AI403" s="1403"/>
      <c r="AJ403" s="1403"/>
      <c r="AK403" s="1404"/>
      <c r="AL403" s="1403">
        <f t="shared" si="165"/>
        <v>0</v>
      </c>
      <c r="AM403" s="1405">
        <f t="shared" si="158"/>
        <v>0</v>
      </c>
      <c r="AN403" s="1403"/>
      <c r="AO403" s="1406">
        <f t="shared" si="131"/>
        <v>0</v>
      </c>
      <c r="AP403" s="1369"/>
      <c r="AQ403" s="1407">
        <f t="shared" si="151"/>
        <v>0</v>
      </c>
      <c r="AR403" s="1403"/>
      <c r="AS403" s="1403"/>
      <c r="AT403" s="1403"/>
      <c r="AU403" s="1403"/>
      <c r="AV403" s="1408">
        <f t="shared" si="132"/>
        <v>0</v>
      </c>
      <c r="AW403" s="1403">
        <f t="shared" si="160"/>
        <v>0</v>
      </c>
      <c r="AX403" s="1403"/>
      <c r="AY403" s="1405">
        <f t="shared" si="133"/>
        <v>0</v>
      </c>
      <c r="AZ403" s="1372"/>
      <c r="BA403" s="1373">
        <f t="shared" si="154"/>
        <v>0</v>
      </c>
      <c r="BC403" s="1419"/>
      <c r="BD403" s="1419"/>
      <c r="BE403" s="1419"/>
      <c r="BF403" s="1419"/>
      <c r="BG403" s="1419"/>
      <c r="BH403" s="1419"/>
      <c r="BI403" s="1419"/>
      <c r="BK403" s="1419"/>
      <c r="BL403" s="1419"/>
      <c r="BM403" s="1419"/>
      <c r="BN403" s="1419"/>
      <c r="BO403" s="1419"/>
      <c r="BP403" s="1419"/>
      <c r="BQ403" s="1419"/>
      <c r="BS403" s="1375"/>
    </row>
    <row r="404" spans="1:71" s="1374" customFormat="1" ht="12" customHeight="1">
      <c r="A404" s="1538">
        <v>16502643</v>
      </c>
      <c r="B404" s="1538" t="str">
        <f t="shared" si="162"/>
        <v>16502643</v>
      </c>
      <c r="C404" s="1539" t="s">
        <v>1427</v>
      </c>
      <c r="D404" s="1396" t="str">
        <f t="shared" si="166"/>
        <v>W/C</v>
      </c>
      <c r="E404" s="1396"/>
      <c r="F404" s="1475">
        <v>43586</v>
      </c>
      <c r="G404" s="1475"/>
      <c r="H404" s="1398" t="str">
        <f t="shared" si="164"/>
        <v/>
      </c>
      <c r="I404" s="1398" t="str">
        <f t="shared" si="164"/>
        <v/>
      </c>
      <c r="J404" s="1398" t="str">
        <f t="shared" si="164"/>
        <v/>
      </c>
      <c r="K404" s="1398" t="str">
        <f t="shared" si="164"/>
        <v/>
      </c>
      <c r="L404" s="1398" t="str">
        <f t="shared" si="148"/>
        <v>W/C</v>
      </c>
      <c r="M404" s="1398" t="str">
        <f t="shared" si="148"/>
        <v>NO</v>
      </c>
      <c r="N404" s="1398" t="str">
        <f t="shared" si="152"/>
        <v>W/C</v>
      </c>
      <c r="O404" s="1399"/>
      <c r="P404" s="1400">
        <v>66432.3</v>
      </c>
      <c r="Q404" s="1400">
        <v>0</v>
      </c>
      <c r="R404" s="1400">
        <v>0</v>
      </c>
      <c r="S404" s="1400">
        <v>0</v>
      </c>
      <c r="T404" s="1400">
        <v>0</v>
      </c>
      <c r="U404" s="1400">
        <v>0</v>
      </c>
      <c r="V404" s="1400">
        <v>0</v>
      </c>
      <c r="W404" s="1400">
        <v>0</v>
      </c>
      <c r="X404" s="1400">
        <v>0</v>
      </c>
      <c r="Y404" s="1400">
        <v>0</v>
      </c>
      <c r="Z404" s="1400">
        <v>0</v>
      </c>
      <c r="AA404" s="1400">
        <v>0</v>
      </c>
      <c r="AB404" s="1400">
        <v>0</v>
      </c>
      <c r="AC404" s="1400"/>
      <c r="AD404" s="1400"/>
      <c r="AE404" s="1400">
        <f t="shared" si="145"/>
        <v>2768.0125000000003</v>
      </c>
      <c r="AF404" s="1401"/>
      <c r="AG404" s="1402"/>
      <c r="AH404" s="1403"/>
      <c r="AI404" s="1403"/>
      <c r="AJ404" s="1403"/>
      <c r="AK404" s="1404"/>
      <c r="AL404" s="1403">
        <f t="shared" si="165"/>
        <v>0</v>
      </c>
      <c r="AM404" s="1405">
        <f t="shared" si="158"/>
        <v>2768.0125000000003</v>
      </c>
      <c r="AN404" s="1403"/>
      <c r="AO404" s="1406">
        <f t="shared" si="131"/>
        <v>2768.0125000000003</v>
      </c>
      <c r="AP404" s="1369"/>
      <c r="AQ404" s="1407">
        <f t="shared" si="151"/>
        <v>0</v>
      </c>
      <c r="AR404" s="1403"/>
      <c r="AS404" s="1403"/>
      <c r="AT404" s="1403"/>
      <c r="AU404" s="1403"/>
      <c r="AV404" s="1408">
        <f t="shared" si="132"/>
        <v>0</v>
      </c>
      <c r="AW404" s="1403">
        <f t="shared" si="160"/>
        <v>0</v>
      </c>
      <c r="AX404" s="1403"/>
      <c r="AY404" s="1405">
        <f t="shared" si="133"/>
        <v>0</v>
      </c>
      <c r="AZ404" s="1372"/>
      <c r="BA404" s="1373"/>
      <c r="BC404" s="1419"/>
      <c r="BD404" s="1419"/>
      <c r="BE404" s="1419"/>
      <c r="BF404" s="1419"/>
      <c r="BG404" s="1419"/>
      <c r="BH404" s="1419"/>
      <c r="BI404" s="1419"/>
      <c r="BK404" s="1419"/>
      <c r="BL404" s="1419"/>
      <c r="BM404" s="1419"/>
      <c r="BN404" s="1419"/>
      <c r="BO404" s="1419"/>
      <c r="BP404" s="1419"/>
      <c r="BQ404" s="1419"/>
      <c r="BS404" s="1375"/>
    </row>
    <row r="405" spans="1:71" s="1374" customFormat="1" ht="12" customHeight="1">
      <c r="A405" s="1412">
        <v>16504003</v>
      </c>
      <c r="B405" s="1413" t="str">
        <f t="shared" si="162"/>
        <v>16504003</v>
      </c>
      <c r="C405" s="1359" t="s">
        <v>1428</v>
      </c>
      <c r="D405" s="1360" t="str">
        <f t="shared" si="166"/>
        <v>W/C</v>
      </c>
      <c r="E405" s="1360"/>
      <c r="F405" s="1359"/>
      <c r="G405" s="1360"/>
      <c r="H405" s="1361" t="str">
        <f t="shared" si="164"/>
        <v/>
      </c>
      <c r="I405" s="1361" t="str">
        <f t="shared" si="164"/>
        <v/>
      </c>
      <c r="J405" s="1361" t="str">
        <f t="shared" si="164"/>
        <v/>
      </c>
      <c r="K405" s="1361" t="str">
        <f t="shared" si="164"/>
        <v/>
      </c>
      <c r="L405" s="1361" t="str">
        <f t="shared" si="148"/>
        <v>W/C</v>
      </c>
      <c r="M405" s="1361" t="str">
        <f t="shared" si="148"/>
        <v>NO</v>
      </c>
      <c r="N405" s="1361" t="str">
        <f t="shared" si="152"/>
        <v>W/C</v>
      </c>
      <c r="O405" s="1362"/>
      <c r="P405" s="1363">
        <v>0</v>
      </c>
      <c r="Q405" s="1363">
        <v>0</v>
      </c>
      <c r="R405" s="1363">
        <v>0</v>
      </c>
      <c r="S405" s="1363">
        <v>0</v>
      </c>
      <c r="T405" s="1363">
        <v>0</v>
      </c>
      <c r="U405" s="1363">
        <v>0</v>
      </c>
      <c r="V405" s="1363">
        <v>0</v>
      </c>
      <c r="W405" s="1363">
        <v>0</v>
      </c>
      <c r="X405" s="1363">
        <v>0</v>
      </c>
      <c r="Y405" s="1363">
        <v>0</v>
      </c>
      <c r="Z405" s="1363">
        <v>0</v>
      </c>
      <c r="AA405" s="1363">
        <v>0</v>
      </c>
      <c r="AB405" s="1363">
        <v>0</v>
      </c>
      <c r="AC405" s="1363"/>
      <c r="AD405" s="1363"/>
      <c r="AE405" s="1363">
        <f t="shared" si="145"/>
        <v>0</v>
      </c>
      <c r="AF405" s="1376"/>
      <c r="AG405" s="1377"/>
      <c r="AH405" s="1365"/>
      <c r="AI405" s="1365"/>
      <c r="AJ405" s="1365"/>
      <c r="AK405" s="1366"/>
      <c r="AL405" s="1365">
        <f t="shared" si="130"/>
        <v>0</v>
      </c>
      <c r="AM405" s="1367">
        <f t="shared" si="158"/>
        <v>0</v>
      </c>
      <c r="AN405" s="1365"/>
      <c r="AO405" s="1368">
        <f t="shared" si="131"/>
        <v>0</v>
      </c>
      <c r="AP405" s="1369"/>
      <c r="AQ405" s="1370">
        <f t="shared" si="151"/>
        <v>0</v>
      </c>
      <c r="AR405" s="1365"/>
      <c r="AS405" s="1365"/>
      <c r="AT405" s="1365"/>
      <c r="AU405" s="1365"/>
      <c r="AV405" s="1371">
        <f t="shared" si="132"/>
        <v>0</v>
      </c>
      <c r="AW405" s="1365">
        <f t="shared" si="160"/>
        <v>0</v>
      </c>
      <c r="AX405" s="1365"/>
      <c r="AY405" s="1367">
        <f t="shared" si="133"/>
        <v>0</v>
      </c>
      <c r="AZ405" s="1372"/>
      <c r="BA405" s="1373">
        <f t="shared" si="154"/>
        <v>0</v>
      </c>
      <c r="BC405" s="1361" t="str">
        <f t="shared" ref="BC405:BF439" si="167">IF(VALUE(AR405),BC$7,IF(ISBLANK(AR405),"",BC$7))</f>
        <v/>
      </c>
      <c r="BD405" s="1361" t="str">
        <f t="shared" si="167"/>
        <v/>
      </c>
      <c r="BE405" s="1361" t="str">
        <f t="shared" si="167"/>
        <v/>
      </c>
      <c r="BF405" s="1361" t="str">
        <f t="shared" si="167"/>
        <v/>
      </c>
      <c r="BG405" s="1361" t="str">
        <f t="shared" si="153"/>
        <v>W/C</v>
      </c>
      <c r="BH405" s="1361" t="str">
        <f t="shared" si="153"/>
        <v>NO</v>
      </c>
      <c r="BI405" s="1361" t="str">
        <f t="shared" si="161"/>
        <v>W/C</v>
      </c>
      <c r="BK405" s="1361" t="b">
        <f t="shared" ref="BK405:BQ440" si="168">BC405=H405</f>
        <v>1</v>
      </c>
      <c r="BL405" s="1361" t="b">
        <f t="shared" si="168"/>
        <v>1</v>
      </c>
      <c r="BM405" s="1361" t="b">
        <f t="shared" si="168"/>
        <v>1</v>
      </c>
      <c r="BN405" s="1361" t="b">
        <f t="shared" si="168"/>
        <v>1</v>
      </c>
      <c r="BO405" s="1361" t="b">
        <f t="shared" si="168"/>
        <v>1</v>
      </c>
      <c r="BP405" s="1361" t="b">
        <f t="shared" si="168"/>
        <v>1</v>
      </c>
      <c r="BQ405" s="1361" t="b">
        <f t="shared" si="168"/>
        <v>1</v>
      </c>
      <c r="BS405" s="1375"/>
    </row>
    <row r="406" spans="1:71" s="1374" customFormat="1" ht="12" customHeight="1">
      <c r="A406" s="1412">
        <v>16504013</v>
      </c>
      <c r="B406" s="1413" t="str">
        <f t="shared" si="162"/>
        <v>16504013</v>
      </c>
      <c r="C406" s="1359" t="s">
        <v>1429</v>
      </c>
      <c r="D406" s="1360" t="str">
        <f t="shared" si="166"/>
        <v>W/C</v>
      </c>
      <c r="E406" s="1360"/>
      <c r="F406" s="1359"/>
      <c r="G406" s="1360"/>
      <c r="H406" s="1361" t="str">
        <f t="shared" si="164"/>
        <v/>
      </c>
      <c r="I406" s="1361" t="str">
        <f t="shared" si="164"/>
        <v/>
      </c>
      <c r="J406" s="1361" t="str">
        <f t="shared" si="164"/>
        <v/>
      </c>
      <c r="K406" s="1361" t="str">
        <f t="shared" si="164"/>
        <v/>
      </c>
      <c r="L406" s="1361" t="str">
        <f t="shared" si="148"/>
        <v>W/C</v>
      </c>
      <c r="M406" s="1361" t="str">
        <f t="shared" si="148"/>
        <v>NO</v>
      </c>
      <c r="N406" s="1361" t="str">
        <f t="shared" si="152"/>
        <v>W/C</v>
      </c>
      <c r="O406" s="1362"/>
      <c r="P406" s="1363">
        <v>0</v>
      </c>
      <c r="Q406" s="1363">
        <v>0</v>
      </c>
      <c r="R406" s="1363">
        <v>0</v>
      </c>
      <c r="S406" s="1363">
        <v>0</v>
      </c>
      <c r="T406" s="1363">
        <v>0</v>
      </c>
      <c r="U406" s="1363">
        <v>0</v>
      </c>
      <c r="V406" s="1363">
        <v>0</v>
      </c>
      <c r="W406" s="1363">
        <v>0</v>
      </c>
      <c r="X406" s="1363">
        <v>0</v>
      </c>
      <c r="Y406" s="1363">
        <v>0</v>
      </c>
      <c r="Z406" s="1363">
        <v>0</v>
      </c>
      <c r="AA406" s="1363">
        <v>0</v>
      </c>
      <c r="AB406" s="1363">
        <v>0</v>
      </c>
      <c r="AC406" s="1363"/>
      <c r="AD406" s="1363"/>
      <c r="AE406" s="1363">
        <f t="shared" ref="AE406:AE472" si="169">(P406+AB406+SUM(Q406:AA406)*2)/24</f>
        <v>0</v>
      </c>
      <c r="AF406" s="1376"/>
      <c r="AG406" s="1377"/>
      <c r="AH406" s="1365"/>
      <c r="AI406" s="1365"/>
      <c r="AJ406" s="1365"/>
      <c r="AK406" s="1366"/>
      <c r="AL406" s="1365">
        <f t="shared" si="130"/>
        <v>0</v>
      </c>
      <c r="AM406" s="1367">
        <f t="shared" si="158"/>
        <v>0</v>
      </c>
      <c r="AN406" s="1365"/>
      <c r="AO406" s="1368">
        <f t="shared" si="131"/>
        <v>0</v>
      </c>
      <c r="AP406" s="1369"/>
      <c r="AQ406" s="1370">
        <f t="shared" si="151"/>
        <v>0</v>
      </c>
      <c r="AR406" s="1365"/>
      <c r="AS406" s="1365"/>
      <c r="AT406" s="1365"/>
      <c r="AU406" s="1365"/>
      <c r="AV406" s="1371">
        <f t="shared" si="132"/>
        <v>0</v>
      </c>
      <c r="AW406" s="1365">
        <f t="shared" si="160"/>
        <v>0</v>
      </c>
      <c r="AX406" s="1365"/>
      <c r="AY406" s="1367">
        <f t="shared" si="133"/>
        <v>0</v>
      </c>
      <c r="AZ406" s="1372"/>
      <c r="BA406" s="1373">
        <f t="shared" si="154"/>
        <v>0</v>
      </c>
      <c r="BC406" s="1361" t="str">
        <f t="shared" si="167"/>
        <v/>
      </c>
      <c r="BD406" s="1361" t="str">
        <f t="shared" si="167"/>
        <v/>
      </c>
      <c r="BE406" s="1361" t="str">
        <f t="shared" si="167"/>
        <v/>
      </c>
      <c r="BF406" s="1361" t="str">
        <f t="shared" si="167"/>
        <v/>
      </c>
      <c r="BG406" s="1361" t="str">
        <f t="shared" si="153"/>
        <v>W/C</v>
      </c>
      <c r="BH406" s="1361" t="str">
        <f t="shared" si="153"/>
        <v>NO</v>
      </c>
      <c r="BI406" s="1361" t="str">
        <f t="shared" si="161"/>
        <v>W/C</v>
      </c>
      <c r="BK406" s="1361" t="b">
        <f t="shared" si="168"/>
        <v>1</v>
      </c>
      <c r="BL406" s="1361" t="b">
        <f t="shared" si="168"/>
        <v>1</v>
      </c>
      <c r="BM406" s="1361" t="b">
        <f t="shared" si="168"/>
        <v>1</v>
      </c>
      <c r="BN406" s="1361" t="b">
        <f t="shared" si="168"/>
        <v>1</v>
      </c>
      <c r="BO406" s="1361" t="b">
        <f t="shared" si="168"/>
        <v>1</v>
      </c>
      <c r="BP406" s="1361" t="b">
        <f t="shared" si="168"/>
        <v>1</v>
      </c>
      <c r="BQ406" s="1361" t="b">
        <f t="shared" si="168"/>
        <v>1</v>
      </c>
      <c r="BS406" s="1375"/>
    </row>
    <row r="407" spans="1:71" s="1374" customFormat="1" ht="12" customHeight="1">
      <c r="A407" s="1412">
        <v>16504023</v>
      </c>
      <c r="B407" s="1413" t="str">
        <f t="shared" si="162"/>
        <v>16504023</v>
      </c>
      <c r="C407" s="1359" t="s">
        <v>1430</v>
      </c>
      <c r="D407" s="1360" t="str">
        <f t="shared" si="166"/>
        <v>W/C</v>
      </c>
      <c r="E407" s="1360"/>
      <c r="F407" s="1359"/>
      <c r="G407" s="1360"/>
      <c r="H407" s="1361" t="str">
        <f t="shared" si="164"/>
        <v/>
      </c>
      <c r="I407" s="1361" t="str">
        <f t="shared" si="164"/>
        <v/>
      </c>
      <c r="J407" s="1361" t="str">
        <f t="shared" si="164"/>
        <v/>
      </c>
      <c r="K407" s="1361" t="str">
        <f t="shared" si="164"/>
        <v/>
      </c>
      <c r="L407" s="1361" t="str">
        <f t="shared" si="148"/>
        <v>W/C</v>
      </c>
      <c r="M407" s="1361" t="str">
        <f t="shared" si="148"/>
        <v>NO</v>
      </c>
      <c r="N407" s="1361" t="str">
        <f t="shared" si="152"/>
        <v>W/C</v>
      </c>
      <c r="O407" s="1362"/>
      <c r="P407" s="1363">
        <v>0</v>
      </c>
      <c r="Q407" s="1363">
        <v>0</v>
      </c>
      <c r="R407" s="1363">
        <v>0</v>
      </c>
      <c r="S407" s="1363">
        <v>0</v>
      </c>
      <c r="T407" s="1363">
        <v>0</v>
      </c>
      <c r="U407" s="1363">
        <v>0</v>
      </c>
      <c r="V407" s="1363">
        <v>0</v>
      </c>
      <c r="W407" s="1363">
        <v>0</v>
      </c>
      <c r="X407" s="1363">
        <v>0</v>
      </c>
      <c r="Y407" s="1363">
        <v>0</v>
      </c>
      <c r="Z407" s="1363">
        <v>0</v>
      </c>
      <c r="AA407" s="1363">
        <v>0</v>
      </c>
      <c r="AB407" s="1363">
        <v>0</v>
      </c>
      <c r="AC407" s="1363"/>
      <c r="AD407" s="1363"/>
      <c r="AE407" s="1363">
        <f t="shared" si="169"/>
        <v>0</v>
      </c>
      <c r="AF407" s="1376"/>
      <c r="AG407" s="1377"/>
      <c r="AH407" s="1365"/>
      <c r="AI407" s="1365"/>
      <c r="AJ407" s="1365"/>
      <c r="AK407" s="1366"/>
      <c r="AL407" s="1365">
        <f t="shared" si="130"/>
        <v>0</v>
      </c>
      <c r="AM407" s="1367">
        <f t="shared" si="158"/>
        <v>0</v>
      </c>
      <c r="AN407" s="1365"/>
      <c r="AO407" s="1368">
        <f t="shared" si="131"/>
        <v>0</v>
      </c>
      <c r="AP407" s="1369"/>
      <c r="AQ407" s="1370">
        <f t="shared" si="151"/>
        <v>0</v>
      </c>
      <c r="AR407" s="1365"/>
      <c r="AS407" s="1365"/>
      <c r="AT407" s="1365"/>
      <c r="AU407" s="1365"/>
      <c r="AV407" s="1371">
        <f t="shared" si="132"/>
        <v>0</v>
      </c>
      <c r="AW407" s="1365">
        <f t="shared" si="160"/>
        <v>0</v>
      </c>
      <c r="AX407" s="1365"/>
      <c r="AY407" s="1367">
        <f t="shared" si="133"/>
        <v>0</v>
      </c>
      <c r="AZ407" s="1372"/>
      <c r="BA407" s="1373">
        <f t="shared" si="154"/>
        <v>0</v>
      </c>
      <c r="BC407" s="1361" t="str">
        <f t="shared" si="167"/>
        <v/>
      </c>
      <c r="BD407" s="1361" t="str">
        <f t="shared" si="167"/>
        <v/>
      </c>
      <c r="BE407" s="1361" t="str">
        <f t="shared" si="167"/>
        <v/>
      </c>
      <c r="BF407" s="1361" t="str">
        <f t="shared" si="167"/>
        <v/>
      </c>
      <c r="BG407" s="1361" t="str">
        <f t="shared" si="153"/>
        <v>W/C</v>
      </c>
      <c r="BH407" s="1361" t="str">
        <f t="shared" si="153"/>
        <v>NO</v>
      </c>
      <c r="BI407" s="1361" t="str">
        <f t="shared" si="161"/>
        <v>W/C</v>
      </c>
      <c r="BK407" s="1361" t="b">
        <f t="shared" si="168"/>
        <v>1</v>
      </c>
      <c r="BL407" s="1361" t="b">
        <f t="shared" si="168"/>
        <v>1</v>
      </c>
      <c r="BM407" s="1361" t="b">
        <f t="shared" si="168"/>
        <v>1</v>
      </c>
      <c r="BN407" s="1361" t="b">
        <f t="shared" si="168"/>
        <v>1</v>
      </c>
      <c r="BO407" s="1361" t="b">
        <f t="shared" si="168"/>
        <v>1</v>
      </c>
      <c r="BP407" s="1361" t="b">
        <f t="shared" si="168"/>
        <v>1</v>
      </c>
      <c r="BQ407" s="1361" t="b">
        <f t="shared" si="168"/>
        <v>1</v>
      </c>
      <c r="BS407" s="1375"/>
    </row>
    <row r="408" spans="1:71" s="1374" customFormat="1" ht="12" customHeight="1">
      <c r="A408" s="1412">
        <v>16504033</v>
      </c>
      <c r="B408" s="1413" t="str">
        <f t="shared" si="162"/>
        <v>16504033</v>
      </c>
      <c r="C408" s="1359" t="s">
        <v>1431</v>
      </c>
      <c r="D408" s="1360" t="str">
        <f t="shared" si="166"/>
        <v>W/C</v>
      </c>
      <c r="E408" s="1360"/>
      <c r="F408" s="1359"/>
      <c r="G408" s="1360"/>
      <c r="H408" s="1361" t="str">
        <f t="shared" si="164"/>
        <v/>
      </c>
      <c r="I408" s="1361" t="str">
        <f t="shared" si="164"/>
        <v/>
      </c>
      <c r="J408" s="1361" t="str">
        <f t="shared" si="164"/>
        <v/>
      </c>
      <c r="K408" s="1361" t="str">
        <f t="shared" si="164"/>
        <v/>
      </c>
      <c r="L408" s="1361" t="str">
        <f t="shared" si="148"/>
        <v>W/C</v>
      </c>
      <c r="M408" s="1361" t="str">
        <f t="shared" si="148"/>
        <v>NO</v>
      </c>
      <c r="N408" s="1361" t="str">
        <f t="shared" si="152"/>
        <v>W/C</v>
      </c>
      <c r="O408" s="1362"/>
      <c r="P408" s="1363">
        <v>0</v>
      </c>
      <c r="Q408" s="1363">
        <v>0</v>
      </c>
      <c r="R408" s="1363">
        <v>0</v>
      </c>
      <c r="S408" s="1363">
        <v>0</v>
      </c>
      <c r="T408" s="1363">
        <v>0</v>
      </c>
      <c r="U408" s="1363">
        <v>0</v>
      </c>
      <c r="V408" s="1363">
        <v>0</v>
      </c>
      <c r="W408" s="1363">
        <v>0</v>
      </c>
      <c r="X408" s="1363">
        <v>0</v>
      </c>
      <c r="Y408" s="1363">
        <v>0</v>
      </c>
      <c r="Z408" s="1363">
        <v>0</v>
      </c>
      <c r="AA408" s="1363">
        <v>0</v>
      </c>
      <c r="AB408" s="1363">
        <v>0</v>
      </c>
      <c r="AC408" s="1363"/>
      <c r="AD408" s="1363"/>
      <c r="AE408" s="1363">
        <f t="shared" si="169"/>
        <v>0</v>
      </c>
      <c r="AF408" s="1376"/>
      <c r="AG408" s="1377"/>
      <c r="AH408" s="1365"/>
      <c r="AI408" s="1365"/>
      <c r="AJ408" s="1365"/>
      <c r="AK408" s="1366"/>
      <c r="AL408" s="1365">
        <f t="shared" ref="AL408:AL492" si="170">SUM(AI408:AK408)</f>
        <v>0</v>
      </c>
      <c r="AM408" s="1367">
        <f t="shared" si="158"/>
        <v>0</v>
      </c>
      <c r="AN408" s="1365"/>
      <c r="AO408" s="1368">
        <f t="shared" ref="AO408:AO492" si="171">AM408+AN408</f>
        <v>0</v>
      </c>
      <c r="AP408" s="1369"/>
      <c r="AQ408" s="1370">
        <f t="shared" si="151"/>
        <v>0</v>
      </c>
      <c r="AR408" s="1365"/>
      <c r="AS408" s="1365"/>
      <c r="AT408" s="1365"/>
      <c r="AU408" s="1365"/>
      <c r="AV408" s="1371">
        <f t="shared" ref="AV408:AV492" si="172">SUM(AS408:AU408)</f>
        <v>0</v>
      </c>
      <c r="AW408" s="1365">
        <f>AQ408</f>
        <v>0</v>
      </c>
      <c r="AX408" s="1365"/>
      <c r="AY408" s="1367">
        <f t="shared" ref="AY408:AY492" si="173">AW408+AX408</f>
        <v>0</v>
      </c>
      <c r="AZ408" s="1372"/>
      <c r="BA408" s="1373">
        <f t="shared" si="154"/>
        <v>0</v>
      </c>
      <c r="BC408" s="1361" t="str">
        <f t="shared" si="167"/>
        <v/>
      </c>
      <c r="BD408" s="1361" t="str">
        <f t="shared" si="167"/>
        <v/>
      </c>
      <c r="BE408" s="1361" t="str">
        <f t="shared" si="167"/>
        <v/>
      </c>
      <c r="BF408" s="1361" t="str">
        <f t="shared" si="167"/>
        <v/>
      </c>
      <c r="BG408" s="1361" t="str">
        <f t="shared" si="153"/>
        <v>W/C</v>
      </c>
      <c r="BH408" s="1361" t="str">
        <f t="shared" si="153"/>
        <v>NO</v>
      </c>
      <c r="BI408" s="1361" t="str">
        <f t="shared" si="161"/>
        <v>W/C</v>
      </c>
      <c r="BK408" s="1361" t="b">
        <f t="shared" si="168"/>
        <v>1</v>
      </c>
      <c r="BL408" s="1361" t="b">
        <f t="shared" si="168"/>
        <v>1</v>
      </c>
      <c r="BM408" s="1361" t="b">
        <f t="shared" si="168"/>
        <v>1</v>
      </c>
      <c r="BN408" s="1361" t="b">
        <f t="shared" si="168"/>
        <v>1</v>
      </c>
      <c r="BO408" s="1361" t="b">
        <f t="shared" si="168"/>
        <v>1</v>
      </c>
      <c r="BP408" s="1361" t="b">
        <f t="shared" si="168"/>
        <v>1</v>
      </c>
      <c r="BQ408" s="1361" t="b">
        <f t="shared" si="168"/>
        <v>1</v>
      </c>
      <c r="BS408" s="1518"/>
    </row>
    <row r="409" spans="1:71" s="1374" customFormat="1" ht="12" customHeight="1">
      <c r="A409" s="1412">
        <v>16504043</v>
      </c>
      <c r="B409" s="1413" t="str">
        <f t="shared" si="162"/>
        <v>16504043</v>
      </c>
      <c r="C409" s="1359" t="s">
        <v>1432</v>
      </c>
      <c r="D409" s="1360" t="str">
        <f t="shared" si="166"/>
        <v>W/C</v>
      </c>
      <c r="E409" s="1360"/>
      <c r="F409" s="1359"/>
      <c r="G409" s="1360"/>
      <c r="H409" s="1361" t="str">
        <f t="shared" si="164"/>
        <v/>
      </c>
      <c r="I409" s="1361" t="str">
        <f t="shared" si="164"/>
        <v/>
      </c>
      <c r="J409" s="1361" t="str">
        <f t="shared" si="164"/>
        <v/>
      </c>
      <c r="K409" s="1361" t="str">
        <f t="shared" si="164"/>
        <v/>
      </c>
      <c r="L409" s="1361" t="str">
        <f t="shared" si="148"/>
        <v>W/C</v>
      </c>
      <c r="M409" s="1361" t="str">
        <f t="shared" si="148"/>
        <v>NO</v>
      </c>
      <c r="N409" s="1361" t="str">
        <f t="shared" si="152"/>
        <v>W/C</v>
      </c>
      <c r="O409" s="1362"/>
      <c r="P409" s="1363">
        <v>0</v>
      </c>
      <c r="Q409" s="1363">
        <v>0</v>
      </c>
      <c r="R409" s="1363">
        <v>0</v>
      </c>
      <c r="S409" s="1363">
        <v>0</v>
      </c>
      <c r="T409" s="1363">
        <v>0</v>
      </c>
      <c r="U409" s="1363">
        <v>0</v>
      </c>
      <c r="V409" s="1363">
        <v>0</v>
      </c>
      <c r="W409" s="1363">
        <v>0</v>
      </c>
      <c r="X409" s="1363">
        <v>0</v>
      </c>
      <c r="Y409" s="1363">
        <v>0</v>
      </c>
      <c r="Z409" s="1363">
        <v>0</v>
      </c>
      <c r="AA409" s="1363">
        <v>0</v>
      </c>
      <c r="AB409" s="1363">
        <v>0</v>
      </c>
      <c r="AC409" s="1363"/>
      <c r="AD409" s="1363"/>
      <c r="AE409" s="1363">
        <f t="shared" si="169"/>
        <v>0</v>
      </c>
      <c r="AF409" s="1376"/>
      <c r="AG409" s="1377"/>
      <c r="AH409" s="1365"/>
      <c r="AI409" s="1365"/>
      <c r="AJ409" s="1365"/>
      <c r="AK409" s="1366"/>
      <c r="AL409" s="1365">
        <f t="shared" si="170"/>
        <v>0</v>
      </c>
      <c r="AM409" s="1367">
        <f t="shared" si="158"/>
        <v>0</v>
      </c>
      <c r="AN409" s="1365"/>
      <c r="AO409" s="1368">
        <f t="shared" si="171"/>
        <v>0</v>
      </c>
      <c r="AP409" s="1369"/>
      <c r="AQ409" s="1370">
        <f t="shared" si="151"/>
        <v>0</v>
      </c>
      <c r="AR409" s="1365"/>
      <c r="AS409" s="1365"/>
      <c r="AT409" s="1365"/>
      <c r="AU409" s="1365"/>
      <c r="AV409" s="1371">
        <f t="shared" si="172"/>
        <v>0</v>
      </c>
      <c r="AW409" s="1365">
        <f t="shared" si="160"/>
        <v>0</v>
      </c>
      <c r="AX409" s="1365"/>
      <c r="AY409" s="1367">
        <f t="shared" si="173"/>
        <v>0</v>
      </c>
      <c r="AZ409" s="1372"/>
      <c r="BA409" s="1373">
        <f t="shared" si="154"/>
        <v>0</v>
      </c>
      <c r="BC409" s="1361" t="str">
        <f t="shared" si="167"/>
        <v/>
      </c>
      <c r="BD409" s="1361" t="str">
        <f t="shared" si="167"/>
        <v/>
      </c>
      <c r="BE409" s="1361" t="str">
        <f t="shared" si="167"/>
        <v/>
      </c>
      <c r="BF409" s="1361" t="str">
        <f t="shared" si="167"/>
        <v/>
      </c>
      <c r="BG409" s="1361" t="str">
        <f t="shared" si="153"/>
        <v>W/C</v>
      </c>
      <c r="BH409" s="1361" t="str">
        <f t="shared" si="153"/>
        <v>NO</v>
      </c>
      <c r="BI409" s="1361" t="str">
        <f t="shared" si="161"/>
        <v>W/C</v>
      </c>
      <c r="BK409" s="1361" t="b">
        <f t="shared" si="168"/>
        <v>1</v>
      </c>
      <c r="BL409" s="1361" t="b">
        <f t="shared" si="168"/>
        <v>1</v>
      </c>
      <c r="BM409" s="1361" t="b">
        <f t="shared" si="168"/>
        <v>1</v>
      </c>
      <c r="BN409" s="1361" t="b">
        <f t="shared" si="168"/>
        <v>1</v>
      </c>
      <c r="BO409" s="1361" t="b">
        <f t="shared" si="168"/>
        <v>1</v>
      </c>
      <c r="BP409" s="1361" t="b">
        <f t="shared" si="168"/>
        <v>1</v>
      </c>
      <c r="BQ409" s="1361" t="b">
        <f t="shared" si="168"/>
        <v>1</v>
      </c>
      <c r="BS409" s="1375"/>
    </row>
    <row r="410" spans="1:71" s="1374" customFormat="1" ht="12" customHeight="1">
      <c r="A410" s="1412">
        <v>16504053</v>
      </c>
      <c r="B410" s="1413" t="str">
        <f t="shared" si="162"/>
        <v>16504053</v>
      </c>
      <c r="C410" s="1413" t="s">
        <v>1433</v>
      </c>
      <c r="D410" s="1360" t="str">
        <f t="shared" si="166"/>
        <v>W/C</v>
      </c>
      <c r="E410" s="1360"/>
      <c r="F410" s="1413"/>
      <c r="G410" s="1360"/>
      <c r="H410" s="1361" t="str">
        <f t="shared" si="164"/>
        <v/>
      </c>
      <c r="I410" s="1361" t="str">
        <f t="shared" si="164"/>
        <v/>
      </c>
      <c r="J410" s="1361" t="str">
        <f t="shared" si="164"/>
        <v/>
      </c>
      <c r="K410" s="1361" t="str">
        <f t="shared" si="164"/>
        <v/>
      </c>
      <c r="L410" s="1361" t="str">
        <f t="shared" si="148"/>
        <v>W/C</v>
      </c>
      <c r="M410" s="1361" t="str">
        <f t="shared" si="148"/>
        <v>NO</v>
      </c>
      <c r="N410" s="1361" t="str">
        <f t="shared" si="152"/>
        <v>W/C</v>
      </c>
      <c r="O410" s="1362"/>
      <c r="P410" s="1363">
        <v>0</v>
      </c>
      <c r="Q410" s="1363">
        <v>0</v>
      </c>
      <c r="R410" s="1363">
        <v>0</v>
      </c>
      <c r="S410" s="1363">
        <v>0</v>
      </c>
      <c r="T410" s="1363">
        <v>0</v>
      </c>
      <c r="U410" s="1363">
        <v>0</v>
      </c>
      <c r="V410" s="1363">
        <v>0</v>
      </c>
      <c r="W410" s="1363">
        <v>0</v>
      </c>
      <c r="X410" s="1363">
        <v>0</v>
      </c>
      <c r="Y410" s="1363">
        <v>0</v>
      </c>
      <c r="Z410" s="1363">
        <v>0</v>
      </c>
      <c r="AA410" s="1363">
        <v>0</v>
      </c>
      <c r="AB410" s="1363">
        <v>0</v>
      </c>
      <c r="AC410" s="1363"/>
      <c r="AD410" s="1363"/>
      <c r="AE410" s="1363">
        <f t="shared" si="169"/>
        <v>0</v>
      </c>
      <c r="AF410" s="1376"/>
      <c r="AG410" s="1377"/>
      <c r="AH410" s="1365"/>
      <c r="AI410" s="1365"/>
      <c r="AJ410" s="1365"/>
      <c r="AK410" s="1366"/>
      <c r="AL410" s="1365">
        <f t="shared" si="170"/>
        <v>0</v>
      </c>
      <c r="AM410" s="1367">
        <f t="shared" si="158"/>
        <v>0</v>
      </c>
      <c r="AN410" s="1365"/>
      <c r="AO410" s="1368">
        <f t="shared" si="171"/>
        <v>0</v>
      </c>
      <c r="AP410" s="1369"/>
      <c r="AQ410" s="1370">
        <f t="shared" si="151"/>
        <v>0</v>
      </c>
      <c r="AR410" s="1365"/>
      <c r="AS410" s="1365"/>
      <c r="AT410" s="1365"/>
      <c r="AU410" s="1365"/>
      <c r="AV410" s="1371">
        <f t="shared" si="172"/>
        <v>0</v>
      </c>
      <c r="AW410" s="1365">
        <f t="shared" si="160"/>
        <v>0</v>
      </c>
      <c r="AX410" s="1365"/>
      <c r="AY410" s="1367">
        <f t="shared" si="173"/>
        <v>0</v>
      </c>
      <c r="AZ410" s="1372"/>
      <c r="BA410" s="1373">
        <f t="shared" si="154"/>
        <v>0</v>
      </c>
      <c r="BC410" s="1361" t="str">
        <f t="shared" si="167"/>
        <v/>
      </c>
      <c r="BD410" s="1361" t="str">
        <f t="shared" si="167"/>
        <v/>
      </c>
      <c r="BE410" s="1361" t="str">
        <f t="shared" si="167"/>
        <v/>
      </c>
      <c r="BF410" s="1361" t="str">
        <f t="shared" si="167"/>
        <v/>
      </c>
      <c r="BG410" s="1361" t="str">
        <f t="shared" si="153"/>
        <v>W/C</v>
      </c>
      <c r="BH410" s="1361" t="str">
        <f t="shared" si="153"/>
        <v>NO</v>
      </c>
      <c r="BI410" s="1361" t="str">
        <f t="shared" si="161"/>
        <v>W/C</v>
      </c>
      <c r="BK410" s="1361" t="b">
        <f t="shared" si="168"/>
        <v>1</v>
      </c>
      <c r="BL410" s="1361" t="b">
        <f t="shared" si="168"/>
        <v>1</v>
      </c>
      <c r="BM410" s="1361" t="b">
        <f t="shared" si="168"/>
        <v>1</v>
      </c>
      <c r="BN410" s="1361" t="b">
        <f t="shared" si="168"/>
        <v>1</v>
      </c>
      <c r="BO410" s="1361" t="b">
        <f t="shared" si="168"/>
        <v>1</v>
      </c>
      <c r="BP410" s="1361" t="b">
        <f t="shared" si="168"/>
        <v>1</v>
      </c>
      <c r="BQ410" s="1361" t="b">
        <f t="shared" si="168"/>
        <v>1</v>
      </c>
      <c r="BS410" s="1375"/>
    </row>
    <row r="411" spans="1:71" s="1374" customFormat="1" ht="12" customHeight="1">
      <c r="A411" s="1412">
        <v>16504063</v>
      </c>
      <c r="B411" s="1413" t="str">
        <f t="shared" si="162"/>
        <v>16504063</v>
      </c>
      <c r="C411" s="1359" t="s">
        <v>1434</v>
      </c>
      <c r="D411" s="1360" t="str">
        <f t="shared" si="166"/>
        <v>W/C</v>
      </c>
      <c r="E411" s="1360"/>
      <c r="F411" s="1359"/>
      <c r="G411" s="1360"/>
      <c r="H411" s="1361" t="str">
        <f t="shared" si="164"/>
        <v/>
      </c>
      <c r="I411" s="1361" t="str">
        <f t="shared" si="164"/>
        <v/>
      </c>
      <c r="J411" s="1361" t="str">
        <f t="shared" si="164"/>
        <v/>
      </c>
      <c r="K411" s="1361" t="str">
        <f t="shared" si="164"/>
        <v/>
      </c>
      <c r="L411" s="1361" t="str">
        <f t="shared" si="148"/>
        <v>W/C</v>
      </c>
      <c r="M411" s="1361" t="str">
        <f t="shared" si="148"/>
        <v>NO</v>
      </c>
      <c r="N411" s="1361" t="str">
        <f t="shared" si="152"/>
        <v>W/C</v>
      </c>
      <c r="O411" s="1362"/>
      <c r="P411" s="1363">
        <v>0</v>
      </c>
      <c r="Q411" s="1363">
        <v>0</v>
      </c>
      <c r="R411" s="1363">
        <v>0</v>
      </c>
      <c r="S411" s="1363">
        <v>0</v>
      </c>
      <c r="T411" s="1363">
        <v>0</v>
      </c>
      <c r="U411" s="1363">
        <v>0</v>
      </c>
      <c r="V411" s="1363">
        <v>0</v>
      </c>
      <c r="W411" s="1363">
        <v>0</v>
      </c>
      <c r="X411" s="1363">
        <v>0</v>
      </c>
      <c r="Y411" s="1363">
        <v>0</v>
      </c>
      <c r="Z411" s="1363">
        <v>0</v>
      </c>
      <c r="AA411" s="1363">
        <v>0</v>
      </c>
      <c r="AB411" s="1363">
        <v>0</v>
      </c>
      <c r="AC411" s="1363"/>
      <c r="AD411" s="1363"/>
      <c r="AE411" s="1363">
        <f t="shared" si="169"/>
        <v>0</v>
      </c>
      <c r="AF411" s="1376"/>
      <c r="AG411" s="1377"/>
      <c r="AH411" s="1365"/>
      <c r="AI411" s="1365"/>
      <c r="AJ411" s="1365"/>
      <c r="AK411" s="1366"/>
      <c r="AL411" s="1365">
        <f t="shared" si="170"/>
        <v>0</v>
      </c>
      <c r="AM411" s="1367">
        <f t="shared" si="158"/>
        <v>0</v>
      </c>
      <c r="AN411" s="1365"/>
      <c r="AO411" s="1368">
        <f t="shared" si="171"/>
        <v>0</v>
      </c>
      <c r="AP411" s="1369"/>
      <c r="AQ411" s="1370">
        <f t="shared" si="151"/>
        <v>0</v>
      </c>
      <c r="AR411" s="1365"/>
      <c r="AS411" s="1365"/>
      <c r="AT411" s="1365"/>
      <c r="AU411" s="1365"/>
      <c r="AV411" s="1371">
        <f t="shared" si="172"/>
        <v>0</v>
      </c>
      <c r="AW411" s="1365">
        <f t="shared" si="160"/>
        <v>0</v>
      </c>
      <c r="AX411" s="1365"/>
      <c r="AY411" s="1367">
        <f t="shared" si="173"/>
        <v>0</v>
      </c>
      <c r="AZ411" s="1372"/>
      <c r="BA411" s="1373">
        <f t="shared" si="154"/>
        <v>0</v>
      </c>
      <c r="BC411" s="1361" t="str">
        <f t="shared" si="167"/>
        <v/>
      </c>
      <c r="BD411" s="1361" t="str">
        <f t="shared" si="167"/>
        <v/>
      </c>
      <c r="BE411" s="1361" t="str">
        <f t="shared" si="167"/>
        <v/>
      </c>
      <c r="BF411" s="1361" t="str">
        <f t="shared" si="167"/>
        <v/>
      </c>
      <c r="BG411" s="1361" t="str">
        <f t="shared" si="153"/>
        <v>W/C</v>
      </c>
      <c r="BH411" s="1361" t="str">
        <f t="shared" si="153"/>
        <v>NO</v>
      </c>
      <c r="BI411" s="1361" t="str">
        <f t="shared" si="161"/>
        <v>W/C</v>
      </c>
      <c r="BK411" s="1361" t="b">
        <f t="shared" si="168"/>
        <v>1</v>
      </c>
      <c r="BL411" s="1361" t="b">
        <f t="shared" si="168"/>
        <v>1</v>
      </c>
      <c r="BM411" s="1361" t="b">
        <f t="shared" si="168"/>
        <v>1</v>
      </c>
      <c r="BN411" s="1361" t="b">
        <f t="shared" si="168"/>
        <v>1</v>
      </c>
      <c r="BO411" s="1361" t="b">
        <f t="shared" si="168"/>
        <v>1</v>
      </c>
      <c r="BP411" s="1361" t="b">
        <f t="shared" si="168"/>
        <v>1</v>
      </c>
      <c r="BQ411" s="1361" t="b">
        <f t="shared" si="168"/>
        <v>1</v>
      </c>
      <c r="BS411" s="1375"/>
    </row>
    <row r="412" spans="1:71" s="1374" customFormat="1" ht="12" customHeight="1">
      <c r="A412" s="1412">
        <v>16504073</v>
      </c>
      <c r="B412" s="1413" t="str">
        <f t="shared" si="162"/>
        <v>16504073</v>
      </c>
      <c r="C412" s="1359" t="s">
        <v>1406</v>
      </c>
      <c r="D412" s="1360" t="str">
        <f t="shared" si="166"/>
        <v>W/C</v>
      </c>
      <c r="E412" s="1360"/>
      <c r="F412" s="1359"/>
      <c r="G412" s="1360"/>
      <c r="H412" s="1361" t="str">
        <f t="shared" si="164"/>
        <v/>
      </c>
      <c r="I412" s="1361" t="str">
        <f t="shared" si="164"/>
        <v/>
      </c>
      <c r="J412" s="1361" t="str">
        <f t="shared" si="164"/>
        <v/>
      </c>
      <c r="K412" s="1361" t="str">
        <f t="shared" si="164"/>
        <v/>
      </c>
      <c r="L412" s="1361" t="str">
        <f t="shared" si="148"/>
        <v>W/C</v>
      </c>
      <c r="M412" s="1361" t="str">
        <f t="shared" si="148"/>
        <v>NO</v>
      </c>
      <c r="N412" s="1361" t="str">
        <f t="shared" si="152"/>
        <v>W/C</v>
      </c>
      <c r="O412" s="1362"/>
      <c r="P412" s="1363">
        <v>0</v>
      </c>
      <c r="Q412" s="1363">
        <v>0</v>
      </c>
      <c r="R412" s="1363">
        <v>0</v>
      </c>
      <c r="S412" s="1363">
        <v>0</v>
      </c>
      <c r="T412" s="1363">
        <v>0</v>
      </c>
      <c r="U412" s="1363">
        <v>0</v>
      </c>
      <c r="V412" s="1363">
        <v>0</v>
      </c>
      <c r="W412" s="1363">
        <v>0</v>
      </c>
      <c r="X412" s="1363">
        <v>0</v>
      </c>
      <c r="Y412" s="1363">
        <v>0</v>
      </c>
      <c r="Z412" s="1363">
        <v>0</v>
      </c>
      <c r="AA412" s="1363">
        <v>0</v>
      </c>
      <c r="AB412" s="1363">
        <v>0</v>
      </c>
      <c r="AC412" s="1363"/>
      <c r="AD412" s="1363"/>
      <c r="AE412" s="1363">
        <f t="shared" si="169"/>
        <v>0</v>
      </c>
      <c r="AF412" s="1376"/>
      <c r="AG412" s="1377"/>
      <c r="AH412" s="1365"/>
      <c r="AI412" s="1365"/>
      <c r="AJ412" s="1365"/>
      <c r="AK412" s="1366"/>
      <c r="AL412" s="1365">
        <f t="shared" si="170"/>
        <v>0</v>
      </c>
      <c r="AM412" s="1367">
        <f t="shared" si="158"/>
        <v>0</v>
      </c>
      <c r="AN412" s="1365"/>
      <c r="AO412" s="1368">
        <f t="shared" si="171"/>
        <v>0</v>
      </c>
      <c r="AP412" s="1369"/>
      <c r="AQ412" s="1370">
        <f t="shared" si="151"/>
        <v>0</v>
      </c>
      <c r="AR412" s="1365"/>
      <c r="AS412" s="1365"/>
      <c r="AT412" s="1365"/>
      <c r="AU412" s="1365"/>
      <c r="AV412" s="1371">
        <f t="shared" si="172"/>
        <v>0</v>
      </c>
      <c r="AW412" s="1365">
        <f t="shared" si="160"/>
        <v>0</v>
      </c>
      <c r="AX412" s="1365"/>
      <c r="AY412" s="1367">
        <f t="shared" si="173"/>
        <v>0</v>
      </c>
      <c r="AZ412" s="1372"/>
      <c r="BA412" s="1373">
        <f t="shared" si="154"/>
        <v>0</v>
      </c>
      <c r="BC412" s="1361" t="str">
        <f t="shared" si="167"/>
        <v/>
      </c>
      <c r="BD412" s="1361" t="str">
        <f t="shared" si="167"/>
        <v/>
      </c>
      <c r="BE412" s="1361" t="str">
        <f t="shared" si="167"/>
        <v/>
      </c>
      <c r="BF412" s="1361" t="str">
        <f t="shared" si="167"/>
        <v/>
      </c>
      <c r="BG412" s="1361" t="str">
        <f t="shared" si="153"/>
        <v>W/C</v>
      </c>
      <c r="BH412" s="1361" t="str">
        <f t="shared" si="153"/>
        <v>NO</v>
      </c>
      <c r="BI412" s="1361" t="str">
        <f t="shared" si="161"/>
        <v>W/C</v>
      </c>
      <c r="BK412" s="1361" t="b">
        <f t="shared" si="168"/>
        <v>1</v>
      </c>
      <c r="BL412" s="1361" t="b">
        <f t="shared" si="168"/>
        <v>1</v>
      </c>
      <c r="BM412" s="1361" t="b">
        <f t="shared" si="168"/>
        <v>1</v>
      </c>
      <c r="BN412" s="1361" t="b">
        <f t="shared" si="168"/>
        <v>1</v>
      </c>
      <c r="BO412" s="1361" t="b">
        <f t="shared" si="168"/>
        <v>1</v>
      </c>
      <c r="BP412" s="1361" t="b">
        <f t="shared" si="168"/>
        <v>1</v>
      </c>
      <c r="BQ412" s="1361" t="b">
        <f t="shared" si="168"/>
        <v>1</v>
      </c>
      <c r="BS412" s="1375"/>
    </row>
    <row r="413" spans="1:71" s="1374" customFormat="1" ht="12" customHeight="1">
      <c r="A413" s="1412">
        <v>16504083</v>
      </c>
      <c r="B413" s="1413" t="str">
        <f t="shared" si="162"/>
        <v>16504083</v>
      </c>
      <c r="C413" s="1359" t="s">
        <v>1405</v>
      </c>
      <c r="D413" s="1360" t="str">
        <f t="shared" si="166"/>
        <v>W/C</v>
      </c>
      <c r="E413" s="1360"/>
      <c r="F413" s="1359"/>
      <c r="G413" s="1360"/>
      <c r="H413" s="1361" t="str">
        <f t="shared" si="164"/>
        <v/>
      </c>
      <c r="I413" s="1361" t="str">
        <f t="shared" si="164"/>
        <v/>
      </c>
      <c r="J413" s="1361" t="str">
        <f t="shared" si="164"/>
        <v/>
      </c>
      <c r="K413" s="1361" t="str">
        <f t="shared" si="164"/>
        <v/>
      </c>
      <c r="L413" s="1361" t="str">
        <f t="shared" si="148"/>
        <v>W/C</v>
      </c>
      <c r="M413" s="1361" t="str">
        <f t="shared" si="148"/>
        <v>NO</v>
      </c>
      <c r="N413" s="1361" t="str">
        <f t="shared" si="152"/>
        <v>W/C</v>
      </c>
      <c r="O413" s="1362"/>
      <c r="P413" s="1363">
        <v>0</v>
      </c>
      <c r="Q413" s="1363">
        <v>0</v>
      </c>
      <c r="R413" s="1363">
        <v>0</v>
      </c>
      <c r="S413" s="1363">
        <v>0</v>
      </c>
      <c r="T413" s="1363">
        <v>0</v>
      </c>
      <c r="U413" s="1363">
        <v>0</v>
      </c>
      <c r="V413" s="1363">
        <v>0</v>
      </c>
      <c r="W413" s="1363">
        <v>0</v>
      </c>
      <c r="X413" s="1363">
        <v>0</v>
      </c>
      <c r="Y413" s="1363">
        <v>0</v>
      </c>
      <c r="Z413" s="1363">
        <v>0</v>
      </c>
      <c r="AA413" s="1363">
        <v>0</v>
      </c>
      <c r="AB413" s="1363">
        <v>0</v>
      </c>
      <c r="AC413" s="1363"/>
      <c r="AD413" s="1363"/>
      <c r="AE413" s="1363">
        <f t="shared" si="169"/>
        <v>0</v>
      </c>
      <c r="AF413" s="1376"/>
      <c r="AG413" s="1377"/>
      <c r="AH413" s="1365"/>
      <c r="AI413" s="1365"/>
      <c r="AJ413" s="1365"/>
      <c r="AK413" s="1366"/>
      <c r="AL413" s="1365">
        <f t="shared" si="170"/>
        <v>0</v>
      </c>
      <c r="AM413" s="1367">
        <f t="shared" si="158"/>
        <v>0</v>
      </c>
      <c r="AN413" s="1365"/>
      <c r="AO413" s="1368">
        <f t="shared" si="171"/>
        <v>0</v>
      </c>
      <c r="AP413" s="1369"/>
      <c r="AQ413" s="1370">
        <f t="shared" si="151"/>
        <v>0</v>
      </c>
      <c r="AR413" s="1365"/>
      <c r="AS413" s="1365"/>
      <c r="AT413" s="1365"/>
      <c r="AU413" s="1365"/>
      <c r="AV413" s="1371">
        <f t="shared" si="172"/>
        <v>0</v>
      </c>
      <c r="AW413" s="1365">
        <f t="shared" si="160"/>
        <v>0</v>
      </c>
      <c r="AX413" s="1365"/>
      <c r="AY413" s="1367">
        <f t="shared" si="173"/>
        <v>0</v>
      </c>
      <c r="AZ413" s="1372"/>
      <c r="BA413" s="1373">
        <f t="shared" si="154"/>
        <v>0</v>
      </c>
      <c r="BC413" s="1361" t="str">
        <f t="shared" si="167"/>
        <v/>
      </c>
      <c r="BD413" s="1361" t="str">
        <f t="shared" si="167"/>
        <v/>
      </c>
      <c r="BE413" s="1361" t="str">
        <f t="shared" si="167"/>
        <v/>
      </c>
      <c r="BF413" s="1361" t="str">
        <f t="shared" si="167"/>
        <v/>
      </c>
      <c r="BG413" s="1361" t="str">
        <f t="shared" si="153"/>
        <v>W/C</v>
      </c>
      <c r="BH413" s="1361" t="str">
        <f t="shared" si="153"/>
        <v>NO</v>
      </c>
      <c r="BI413" s="1361" t="str">
        <f t="shared" si="161"/>
        <v>W/C</v>
      </c>
      <c r="BK413" s="1361" t="b">
        <f t="shared" si="168"/>
        <v>1</v>
      </c>
      <c r="BL413" s="1361" t="b">
        <f t="shared" si="168"/>
        <v>1</v>
      </c>
      <c r="BM413" s="1361" t="b">
        <f t="shared" si="168"/>
        <v>1</v>
      </c>
      <c r="BN413" s="1361" t="b">
        <f t="shared" si="168"/>
        <v>1</v>
      </c>
      <c r="BO413" s="1361" t="b">
        <f t="shared" si="168"/>
        <v>1</v>
      </c>
      <c r="BP413" s="1361" t="b">
        <f t="shared" si="168"/>
        <v>1</v>
      </c>
      <c r="BQ413" s="1361" t="b">
        <f t="shared" si="168"/>
        <v>1</v>
      </c>
      <c r="BS413" s="1375"/>
    </row>
    <row r="414" spans="1:71" s="1374" customFormat="1" ht="12" customHeight="1">
      <c r="A414" s="1412">
        <v>16504093</v>
      </c>
      <c r="B414" s="1413" t="str">
        <f t="shared" si="162"/>
        <v>16504093</v>
      </c>
      <c r="C414" s="1359" t="s">
        <v>1435</v>
      </c>
      <c r="D414" s="1360" t="str">
        <f t="shared" si="166"/>
        <v>W/C</v>
      </c>
      <c r="E414" s="1360"/>
      <c r="F414" s="1359"/>
      <c r="G414" s="1360"/>
      <c r="H414" s="1361" t="str">
        <f t="shared" si="164"/>
        <v/>
      </c>
      <c r="I414" s="1361" t="str">
        <f t="shared" si="164"/>
        <v/>
      </c>
      <c r="J414" s="1361" t="str">
        <f t="shared" si="164"/>
        <v/>
      </c>
      <c r="K414" s="1361" t="str">
        <f t="shared" si="164"/>
        <v/>
      </c>
      <c r="L414" s="1361" t="str">
        <f t="shared" si="148"/>
        <v>W/C</v>
      </c>
      <c r="M414" s="1361" t="str">
        <f t="shared" si="148"/>
        <v>NO</v>
      </c>
      <c r="N414" s="1361" t="str">
        <f t="shared" si="152"/>
        <v>W/C</v>
      </c>
      <c r="O414" s="1362"/>
      <c r="P414" s="1363">
        <v>0</v>
      </c>
      <c r="Q414" s="1363">
        <v>0</v>
      </c>
      <c r="R414" s="1363">
        <v>0</v>
      </c>
      <c r="S414" s="1363">
        <v>0</v>
      </c>
      <c r="T414" s="1363">
        <v>0</v>
      </c>
      <c r="U414" s="1363">
        <v>0</v>
      </c>
      <c r="V414" s="1363">
        <v>0</v>
      </c>
      <c r="W414" s="1363">
        <v>0</v>
      </c>
      <c r="X414" s="1363">
        <v>0</v>
      </c>
      <c r="Y414" s="1363">
        <v>0</v>
      </c>
      <c r="Z414" s="1363">
        <v>0</v>
      </c>
      <c r="AA414" s="1363">
        <v>0</v>
      </c>
      <c r="AB414" s="1363">
        <v>0</v>
      </c>
      <c r="AC414" s="1363"/>
      <c r="AD414" s="1363"/>
      <c r="AE414" s="1363">
        <f t="shared" si="169"/>
        <v>0</v>
      </c>
      <c r="AF414" s="1376"/>
      <c r="AG414" s="1377"/>
      <c r="AH414" s="1365"/>
      <c r="AI414" s="1365"/>
      <c r="AJ414" s="1365"/>
      <c r="AK414" s="1366"/>
      <c r="AL414" s="1365">
        <f t="shared" si="170"/>
        <v>0</v>
      </c>
      <c r="AM414" s="1367">
        <f t="shared" si="158"/>
        <v>0</v>
      </c>
      <c r="AN414" s="1365"/>
      <c r="AO414" s="1368">
        <f t="shared" si="171"/>
        <v>0</v>
      </c>
      <c r="AP414" s="1369"/>
      <c r="AQ414" s="1370">
        <f t="shared" si="151"/>
        <v>0</v>
      </c>
      <c r="AR414" s="1365"/>
      <c r="AS414" s="1365"/>
      <c r="AT414" s="1365"/>
      <c r="AU414" s="1365"/>
      <c r="AV414" s="1371">
        <f t="shared" si="172"/>
        <v>0</v>
      </c>
      <c r="AW414" s="1365">
        <f t="shared" si="160"/>
        <v>0</v>
      </c>
      <c r="AX414" s="1365"/>
      <c r="AY414" s="1367">
        <f t="shared" si="173"/>
        <v>0</v>
      </c>
      <c r="AZ414" s="1372"/>
      <c r="BA414" s="1373">
        <f t="shared" si="154"/>
        <v>0</v>
      </c>
      <c r="BC414" s="1361" t="str">
        <f t="shared" si="167"/>
        <v/>
      </c>
      <c r="BD414" s="1361" t="str">
        <f t="shared" si="167"/>
        <v/>
      </c>
      <c r="BE414" s="1361" t="str">
        <f t="shared" si="167"/>
        <v/>
      </c>
      <c r="BF414" s="1361" t="str">
        <f t="shared" si="167"/>
        <v/>
      </c>
      <c r="BG414" s="1361" t="str">
        <f t="shared" si="153"/>
        <v>W/C</v>
      </c>
      <c r="BH414" s="1361" t="str">
        <f t="shared" si="153"/>
        <v>NO</v>
      </c>
      <c r="BI414" s="1361" t="str">
        <f t="shared" si="161"/>
        <v>W/C</v>
      </c>
      <c r="BK414" s="1361" t="b">
        <f t="shared" si="168"/>
        <v>1</v>
      </c>
      <c r="BL414" s="1361" t="b">
        <f t="shared" si="168"/>
        <v>1</v>
      </c>
      <c r="BM414" s="1361" t="b">
        <f t="shared" si="168"/>
        <v>1</v>
      </c>
      <c r="BN414" s="1361" t="b">
        <f t="shared" si="168"/>
        <v>1</v>
      </c>
      <c r="BO414" s="1361" t="b">
        <f t="shared" si="168"/>
        <v>1</v>
      </c>
      <c r="BP414" s="1361" t="b">
        <f t="shared" si="168"/>
        <v>1</v>
      </c>
      <c r="BQ414" s="1361" t="b">
        <f t="shared" si="168"/>
        <v>1</v>
      </c>
      <c r="BS414" s="1359"/>
    </row>
    <row r="415" spans="1:71" s="1374" customFormat="1" ht="12" customHeight="1">
      <c r="A415" s="1412">
        <v>16504101</v>
      </c>
      <c r="B415" s="1413" t="str">
        <f t="shared" si="162"/>
        <v>16504101</v>
      </c>
      <c r="C415" s="1359" t="s">
        <v>1380</v>
      </c>
      <c r="D415" s="1360" t="str">
        <f t="shared" si="166"/>
        <v>W/C</v>
      </c>
      <c r="E415" s="1360"/>
      <c r="F415" s="1359"/>
      <c r="G415" s="1360"/>
      <c r="H415" s="1361" t="str">
        <f t="shared" si="164"/>
        <v/>
      </c>
      <c r="I415" s="1361" t="str">
        <f t="shared" si="164"/>
        <v/>
      </c>
      <c r="J415" s="1361" t="str">
        <f t="shared" si="164"/>
        <v/>
      </c>
      <c r="K415" s="1361" t="str">
        <f t="shared" si="164"/>
        <v/>
      </c>
      <c r="L415" s="1361" t="str">
        <f t="shared" si="148"/>
        <v>W/C</v>
      </c>
      <c r="M415" s="1361" t="str">
        <f t="shared" si="148"/>
        <v>NO</v>
      </c>
      <c r="N415" s="1361" t="str">
        <f t="shared" si="152"/>
        <v>W/C</v>
      </c>
      <c r="O415" s="1411"/>
      <c r="P415" s="1363">
        <v>0</v>
      </c>
      <c r="Q415" s="1363">
        <v>0</v>
      </c>
      <c r="R415" s="1363">
        <v>0</v>
      </c>
      <c r="S415" s="1363">
        <v>0</v>
      </c>
      <c r="T415" s="1363">
        <v>0</v>
      </c>
      <c r="U415" s="1363">
        <v>0</v>
      </c>
      <c r="V415" s="1363">
        <v>0</v>
      </c>
      <c r="W415" s="1363">
        <v>0</v>
      </c>
      <c r="X415" s="1363">
        <v>0</v>
      </c>
      <c r="Y415" s="1363">
        <v>0</v>
      </c>
      <c r="Z415" s="1363">
        <v>0</v>
      </c>
      <c r="AA415" s="1363">
        <v>0</v>
      </c>
      <c r="AB415" s="1363">
        <v>0</v>
      </c>
      <c r="AC415" s="1363"/>
      <c r="AD415" s="1363"/>
      <c r="AE415" s="1363">
        <f t="shared" si="169"/>
        <v>0</v>
      </c>
      <c r="AF415" s="1376"/>
      <c r="AG415" s="1377"/>
      <c r="AH415" s="1365"/>
      <c r="AI415" s="1365"/>
      <c r="AJ415" s="1365"/>
      <c r="AK415" s="1366"/>
      <c r="AL415" s="1365">
        <f t="shared" si="170"/>
        <v>0</v>
      </c>
      <c r="AM415" s="1367">
        <f t="shared" si="158"/>
        <v>0</v>
      </c>
      <c r="AN415" s="1365"/>
      <c r="AO415" s="1368">
        <f t="shared" si="171"/>
        <v>0</v>
      </c>
      <c r="AP415" s="1369"/>
      <c r="AQ415" s="1370">
        <f t="shared" si="151"/>
        <v>0</v>
      </c>
      <c r="AR415" s="1365"/>
      <c r="AS415" s="1365"/>
      <c r="AT415" s="1365"/>
      <c r="AU415" s="1365"/>
      <c r="AV415" s="1371">
        <f t="shared" si="172"/>
        <v>0</v>
      </c>
      <c r="AW415" s="1365">
        <f t="shared" si="160"/>
        <v>0</v>
      </c>
      <c r="AX415" s="1365"/>
      <c r="AY415" s="1367">
        <f t="shared" si="173"/>
        <v>0</v>
      </c>
      <c r="AZ415" s="1372"/>
      <c r="BA415" s="1373">
        <f t="shared" si="154"/>
        <v>0</v>
      </c>
      <c r="BC415" s="1361" t="str">
        <f t="shared" si="167"/>
        <v/>
      </c>
      <c r="BD415" s="1361" t="str">
        <f t="shared" si="167"/>
        <v/>
      </c>
      <c r="BE415" s="1361" t="str">
        <f t="shared" si="167"/>
        <v/>
      </c>
      <c r="BF415" s="1361" t="str">
        <f t="shared" si="167"/>
        <v/>
      </c>
      <c r="BG415" s="1361" t="str">
        <f t="shared" si="153"/>
        <v>W/C</v>
      </c>
      <c r="BH415" s="1361" t="str">
        <f t="shared" si="153"/>
        <v>NO</v>
      </c>
      <c r="BI415" s="1361" t="str">
        <f t="shared" si="161"/>
        <v>W/C</v>
      </c>
      <c r="BK415" s="1361" t="b">
        <f t="shared" si="168"/>
        <v>1</v>
      </c>
      <c r="BL415" s="1361" t="b">
        <f t="shared" si="168"/>
        <v>1</v>
      </c>
      <c r="BM415" s="1361" t="b">
        <f t="shared" si="168"/>
        <v>1</v>
      </c>
      <c r="BN415" s="1361" t="b">
        <f t="shared" si="168"/>
        <v>1</v>
      </c>
      <c r="BO415" s="1361" t="b">
        <f t="shared" si="168"/>
        <v>1</v>
      </c>
      <c r="BP415" s="1361" t="b">
        <f t="shared" si="168"/>
        <v>1</v>
      </c>
      <c r="BQ415" s="1361" t="b">
        <f t="shared" si="168"/>
        <v>1</v>
      </c>
      <c r="BS415" s="1359"/>
    </row>
    <row r="416" spans="1:71" s="1374" customFormat="1" ht="12" customHeight="1">
      <c r="A416" s="1412">
        <v>16504112</v>
      </c>
      <c r="B416" s="1413" t="str">
        <f t="shared" si="162"/>
        <v>16504112</v>
      </c>
      <c r="C416" s="1359" t="s">
        <v>1436</v>
      </c>
      <c r="D416" s="1360" t="str">
        <f t="shared" si="166"/>
        <v>Non-Op</v>
      </c>
      <c r="E416" s="1360"/>
      <c r="F416" s="1359"/>
      <c r="G416" s="1360"/>
      <c r="H416" s="1361" t="str">
        <f t="shared" si="164"/>
        <v/>
      </c>
      <c r="I416" s="1361" t="str">
        <f t="shared" si="164"/>
        <v/>
      </c>
      <c r="J416" s="1361" t="str">
        <f t="shared" si="164"/>
        <v/>
      </c>
      <c r="K416" s="1361" t="str">
        <f t="shared" si="164"/>
        <v>Non-Op</v>
      </c>
      <c r="L416" s="1361" t="str">
        <f t="shared" si="148"/>
        <v>NO</v>
      </c>
      <c r="M416" s="1361" t="str">
        <f t="shared" si="148"/>
        <v>NO</v>
      </c>
      <c r="N416" s="1361" t="str">
        <f t="shared" si="152"/>
        <v/>
      </c>
      <c r="O416" s="1411"/>
      <c r="P416" s="1363">
        <v>603275</v>
      </c>
      <c r="Q416" s="1363">
        <v>603275</v>
      </c>
      <c r="R416" s="1363">
        <v>603275</v>
      </c>
      <c r="S416" s="1363">
        <v>679475</v>
      </c>
      <c r="T416" s="1363">
        <v>679475</v>
      </c>
      <c r="U416" s="1363">
        <v>679475</v>
      </c>
      <c r="V416" s="1363">
        <v>563700</v>
      </c>
      <c r="W416" s="1363">
        <v>563700</v>
      </c>
      <c r="X416" s="1363">
        <v>563700</v>
      </c>
      <c r="Y416" s="1363">
        <v>451200</v>
      </c>
      <c r="Z416" s="1363">
        <v>451200</v>
      </c>
      <c r="AA416" s="1363">
        <v>451200</v>
      </c>
      <c r="AB416" s="1363">
        <v>355650</v>
      </c>
      <c r="AC416" s="1363"/>
      <c r="AD416" s="1363"/>
      <c r="AE416" s="1363">
        <f t="shared" si="169"/>
        <v>564094.79166666663</v>
      </c>
      <c r="AF416" s="1476"/>
      <c r="AG416" s="1477"/>
      <c r="AH416" s="1365"/>
      <c r="AI416" s="1365"/>
      <c r="AJ416" s="1365"/>
      <c r="AK416" s="1366">
        <f>AE416</f>
        <v>564094.79166666663</v>
      </c>
      <c r="AL416" s="1365">
        <f t="shared" si="170"/>
        <v>564094.79166666663</v>
      </c>
      <c r="AM416" s="1367"/>
      <c r="AN416" s="1365"/>
      <c r="AO416" s="1368">
        <f t="shared" si="171"/>
        <v>0</v>
      </c>
      <c r="AP416" s="1369"/>
      <c r="AQ416" s="1370">
        <f t="shared" si="151"/>
        <v>355650</v>
      </c>
      <c r="AR416" s="1365"/>
      <c r="AS416" s="1365"/>
      <c r="AT416" s="1365"/>
      <c r="AU416" s="1365">
        <f>AQ416</f>
        <v>355650</v>
      </c>
      <c r="AV416" s="1371">
        <f t="shared" si="172"/>
        <v>355650</v>
      </c>
      <c r="AW416" s="1365"/>
      <c r="AX416" s="1365"/>
      <c r="AY416" s="1367">
        <f t="shared" si="173"/>
        <v>0</v>
      </c>
      <c r="AZ416" s="1372" t="s">
        <v>1401</v>
      </c>
      <c r="BA416" s="1373">
        <f t="shared" si="154"/>
        <v>0</v>
      </c>
      <c r="BC416" s="1361" t="str">
        <f t="shared" si="167"/>
        <v/>
      </c>
      <c r="BD416" s="1361" t="str">
        <f t="shared" si="167"/>
        <v/>
      </c>
      <c r="BE416" s="1361" t="str">
        <f t="shared" si="167"/>
        <v/>
      </c>
      <c r="BF416" s="1361" t="str">
        <f t="shared" si="167"/>
        <v>Non-Op</v>
      </c>
      <c r="BG416" s="1361" t="str">
        <f t="shared" si="153"/>
        <v>NO</v>
      </c>
      <c r="BH416" s="1361" t="str">
        <f t="shared" si="153"/>
        <v>NO</v>
      </c>
      <c r="BI416" s="1361" t="str">
        <f t="shared" si="161"/>
        <v/>
      </c>
      <c r="BK416" s="1361" t="b">
        <f t="shared" si="168"/>
        <v>1</v>
      </c>
      <c r="BL416" s="1361" t="b">
        <f t="shared" si="168"/>
        <v>1</v>
      </c>
      <c r="BM416" s="1361" t="b">
        <f t="shared" si="168"/>
        <v>1</v>
      </c>
      <c r="BN416" s="1361" t="b">
        <f t="shared" si="168"/>
        <v>1</v>
      </c>
      <c r="BO416" s="1361" t="b">
        <f t="shared" si="168"/>
        <v>1</v>
      </c>
      <c r="BP416" s="1361" t="b">
        <f t="shared" si="168"/>
        <v>1</v>
      </c>
      <c r="BQ416" s="1361" t="b">
        <f t="shared" si="168"/>
        <v>1</v>
      </c>
      <c r="BS416" s="1359"/>
    </row>
    <row r="417" spans="1:71" s="1374" customFormat="1" ht="12" customHeight="1">
      <c r="A417" s="1503">
        <v>16504171</v>
      </c>
      <c r="B417" s="1504" t="str">
        <f t="shared" si="162"/>
        <v>16504171</v>
      </c>
      <c r="C417" s="1359" t="s">
        <v>1383</v>
      </c>
      <c r="D417" s="1360" t="str">
        <f t="shared" si="166"/>
        <v>W/C</v>
      </c>
      <c r="E417" s="1360"/>
      <c r="F417" s="1359"/>
      <c r="G417" s="1360"/>
      <c r="H417" s="1361" t="str">
        <f t="shared" si="164"/>
        <v/>
      </c>
      <c r="I417" s="1361" t="str">
        <f t="shared" si="164"/>
        <v/>
      </c>
      <c r="J417" s="1361" t="str">
        <f t="shared" si="164"/>
        <v/>
      </c>
      <c r="K417" s="1361" t="str">
        <f t="shared" si="164"/>
        <v/>
      </c>
      <c r="L417" s="1361" t="str">
        <f t="shared" si="148"/>
        <v>W/C</v>
      </c>
      <c r="M417" s="1361" t="str">
        <f t="shared" si="148"/>
        <v>NO</v>
      </c>
      <c r="N417" s="1361" t="str">
        <f t="shared" si="152"/>
        <v>W/C</v>
      </c>
      <c r="O417" s="1411"/>
      <c r="P417" s="1363">
        <v>3132811.28</v>
      </c>
      <c r="Q417" s="1363">
        <v>3403274.86</v>
      </c>
      <c r="R417" s="1363">
        <v>3403274.86</v>
      </c>
      <c r="S417" s="1363">
        <v>3403274.86</v>
      </c>
      <c r="T417" s="1363">
        <v>3879205.54</v>
      </c>
      <c r="U417" s="1363">
        <v>3879205.54</v>
      </c>
      <c r="V417" s="1363">
        <v>3879205.54</v>
      </c>
      <c r="W417" s="1363">
        <v>4319710.08</v>
      </c>
      <c r="X417" s="1363">
        <v>4319710.08</v>
      </c>
      <c r="Y417" s="1363">
        <v>4319710.08</v>
      </c>
      <c r="Z417" s="1363">
        <v>4319710.08</v>
      </c>
      <c r="AA417" s="1363">
        <v>4767630.2300000004</v>
      </c>
      <c r="AB417" s="1363">
        <v>4767630.2300000004</v>
      </c>
      <c r="AC417" s="1363"/>
      <c r="AD417" s="1363"/>
      <c r="AE417" s="1363">
        <f t="shared" si="169"/>
        <v>3987011.0420833337</v>
      </c>
      <c r="AF417" s="1376"/>
      <c r="AG417" s="1377"/>
      <c r="AH417" s="1365"/>
      <c r="AI417" s="1365"/>
      <c r="AJ417" s="1365"/>
      <c r="AK417" s="1366"/>
      <c r="AL417" s="1365">
        <f t="shared" si="170"/>
        <v>0</v>
      </c>
      <c r="AM417" s="1367">
        <f t="shared" ref="AM417:AM466" si="174">AE417</f>
        <v>3987011.0420833337</v>
      </c>
      <c r="AN417" s="1365"/>
      <c r="AO417" s="1368">
        <f t="shared" si="171"/>
        <v>3987011.0420833337</v>
      </c>
      <c r="AP417" s="1369"/>
      <c r="AQ417" s="1370">
        <f t="shared" si="151"/>
        <v>4767630.2300000004</v>
      </c>
      <c r="AR417" s="1365"/>
      <c r="AS417" s="1365"/>
      <c r="AT417" s="1365"/>
      <c r="AU417" s="1365"/>
      <c r="AV417" s="1371">
        <f t="shared" si="172"/>
        <v>0</v>
      </c>
      <c r="AW417" s="1365">
        <f>AQ417</f>
        <v>4767630.2300000004</v>
      </c>
      <c r="AX417" s="1365"/>
      <c r="AY417" s="1367">
        <f t="shared" si="173"/>
        <v>4767630.2300000004</v>
      </c>
      <c r="AZ417" s="1372"/>
      <c r="BA417" s="1373">
        <f t="shared" si="154"/>
        <v>0</v>
      </c>
      <c r="BC417" s="1361" t="str">
        <f t="shared" si="167"/>
        <v/>
      </c>
      <c r="BD417" s="1361" t="str">
        <f t="shared" si="167"/>
        <v/>
      </c>
      <c r="BE417" s="1361" t="str">
        <f t="shared" si="167"/>
        <v/>
      </c>
      <c r="BF417" s="1361" t="str">
        <f t="shared" si="167"/>
        <v/>
      </c>
      <c r="BG417" s="1361" t="str">
        <f t="shared" si="153"/>
        <v>W/C</v>
      </c>
      <c r="BH417" s="1361" t="str">
        <f t="shared" si="153"/>
        <v>NO</v>
      </c>
      <c r="BI417" s="1361" t="str">
        <f t="shared" si="161"/>
        <v>W/C</v>
      </c>
      <c r="BK417" s="1361" t="b">
        <f t="shared" si="168"/>
        <v>1</v>
      </c>
      <c r="BL417" s="1361" t="b">
        <f t="shared" si="168"/>
        <v>1</v>
      </c>
      <c r="BM417" s="1361" t="b">
        <f t="shared" si="168"/>
        <v>1</v>
      </c>
      <c r="BN417" s="1361" t="b">
        <f t="shared" si="168"/>
        <v>1</v>
      </c>
      <c r="BO417" s="1361" t="b">
        <f t="shared" si="168"/>
        <v>1</v>
      </c>
      <c r="BP417" s="1361" t="b">
        <f t="shared" si="168"/>
        <v>1</v>
      </c>
      <c r="BQ417" s="1361" t="b">
        <f t="shared" si="168"/>
        <v>1</v>
      </c>
      <c r="BS417" s="1359"/>
    </row>
    <row r="418" spans="1:71" s="1374" customFormat="1" ht="12" customHeight="1">
      <c r="A418" s="1503">
        <v>16504181</v>
      </c>
      <c r="B418" s="1504" t="str">
        <f t="shared" si="162"/>
        <v>16504181</v>
      </c>
      <c r="C418" s="1359" t="s">
        <v>1384</v>
      </c>
      <c r="D418" s="1360" t="str">
        <f t="shared" si="166"/>
        <v>W/C</v>
      </c>
      <c r="E418" s="1360"/>
      <c r="F418" s="1359"/>
      <c r="G418" s="1360"/>
      <c r="H418" s="1361" t="str">
        <f t="shared" si="164"/>
        <v/>
      </c>
      <c r="I418" s="1361" t="str">
        <f t="shared" si="164"/>
        <v/>
      </c>
      <c r="J418" s="1361" t="str">
        <f t="shared" si="164"/>
        <v/>
      </c>
      <c r="K418" s="1361" t="str">
        <f t="shared" si="164"/>
        <v/>
      </c>
      <c r="L418" s="1361" t="str">
        <f t="shared" si="148"/>
        <v>W/C</v>
      </c>
      <c r="M418" s="1361" t="str">
        <f t="shared" si="148"/>
        <v>NO</v>
      </c>
      <c r="N418" s="1361" t="str">
        <f t="shared" si="152"/>
        <v>W/C</v>
      </c>
      <c r="O418" s="1411"/>
      <c r="P418" s="1363">
        <v>1719471.01</v>
      </c>
      <c r="Q418" s="1363">
        <v>1867929.07</v>
      </c>
      <c r="R418" s="1363">
        <v>1867929.07</v>
      </c>
      <c r="S418" s="1363">
        <v>1867929.07</v>
      </c>
      <c r="T418" s="1363">
        <v>2129168.4500000002</v>
      </c>
      <c r="U418" s="1363">
        <v>2129168.4500000002</v>
      </c>
      <c r="V418" s="1363">
        <v>2129168.4500000002</v>
      </c>
      <c r="W418" s="1363">
        <v>2370962.36</v>
      </c>
      <c r="X418" s="1363">
        <v>2370962.36</v>
      </c>
      <c r="Y418" s="1363">
        <v>2370962.36</v>
      </c>
      <c r="Z418" s="1363">
        <v>2370962.36</v>
      </c>
      <c r="AA418" s="1363">
        <v>2616826.77</v>
      </c>
      <c r="AB418" s="1363">
        <v>2616826.77</v>
      </c>
      <c r="AC418" s="1363"/>
      <c r="AD418" s="1363"/>
      <c r="AE418" s="1363">
        <f t="shared" si="169"/>
        <v>2188343.1383333332</v>
      </c>
      <c r="AF418" s="1376"/>
      <c r="AG418" s="1377"/>
      <c r="AH418" s="1365"/>
      <c r="AI418" s="1365"/>
      <c r="AJ418" s="1365"/>
      <c r="AK418" s="1366"/>
      <c r="AL418" s="1365">
        <f t="shared" si="170"/>
        <v>0</v>
      </c>
      <c r="AM418" s="1367">
        <f t="shared" si="174"/>
        <v>2188343.1383333332</v>
      </c>
      <c r="AN418" s="1365"/>
      <c r="AO418" s="1368">
        <f t="shared" si="171"/>
        <v>2188343.1383333332</v>
      </c>
      <c r="AP418" s="1369"/>
      <c r="AQ418" s="1370">
        <f t="shared" si="151"/>
        <v>2616826.77</v>
      </c>
      <c r="AR418" s="1365"/>
      <c r="AS418" s="1365"/>
      <c r="AT418" s="1365"/>
      <c r="AU418" s="1365"/>
      <c r="AV418" s="1371">
        <f t="shared" si="172"/>
        <v>0</v>
      </c>
      <c r="AW418" s="1365">
        <f t="shared" ref="AW418:AW466" si="175">AQ418</f>
        <v>2616826.77</v>
      </c>
      <c r="AX418" s="1365"/>
      <c r="AY418" s="1367">
        <f t="shared" si="173"/>
        <v>2616826.77</v>
      </c>
      <c r="AZ418" s="1372"/>
      <c r="BA418" s="1373">
        <f t="shared" si="154"/>
        <v>0</v>
      </c>
      <c r="BC418" s="1361" t="str">
        <f t="shared" si="167"/>
        <v/>
      </c>
      <c r="BD418" s="1361" t="str">
        <f t="shared" si="167"/>
        <v/>
      </c>
      <c r="BE418" s="1361" t="str">
        <f t="shared" si="167"/>
        <v/>
      </c>
      <c r="BF418" s="1361" t="str">
        <f t="shared" si="167"/>
        <v/>
      </c>
      <c r="BG418" s="1361" t="str">
        <f t="shared" si="153"/>
        <v>W/C</v>
      </c>
      <c r="BH418" s="1361" t="str">
        <f t="shared" si="153"/>
        <v>NO</v>
      </c>
      <c r="BI418" s="1361" t="str">
        <f t="shared" si="161"/>
        <v>W/C</v>
      </c>
      <c r="BK418" s="1361" t="b">
        <f t="shared" si="168"/>
        <v>1</v>
      </c>
      <c r="BL418" s="1361" t="b">
        <f t="shared" si="168"/>
        <v>1</v>
      </c>
      <c r="BM418" s="1361" t="b">
        <f t="shared" si="168"/>
        <v>1</v>
      </c>
      <c r="BN418" s="1361" t="b">
        <f t="shared" si="168"/>
        <v>1</v>
      </c>
      <c r="BO418" s="1361" t="b">
        <f t="shared" si="168"/>
        <v>1</v>
      </c>
      <c r="BP418" s="1361" t="b">
        <f t="shared" si="168"/>
        <v>1</v>
      </c>
      <c r="BQ418" s="1361" t="b">
        <f t="shared" si="168"/>
        <v>1</v>
      </c>
      <c r="BS418" s="1359"/>
    </row>
    <row r="419" spans="1:71" s="1374" customFormat="1" ht="12" customHeight="1">
      <c r="A419" s="1503">
        <v>16504191</v>
      </c>
      <c r="B419" s="1504" t="str">
        <f t="shared" si="162"/>
        <v>16504191</v>
      </c>
      <c r="C419" s="1359" t="s">
        <v>1437</v>
      </c>
      <c r="D419" s="1360" t="str">
        <f t="shared" si="166"/>
        <v>W/C</v>
      </c>
      <c r="E419" s="1360"/>
      <c r="F419" s="1359"/>
      <c r="G419" s="1360"/>
      <c r="H419" s="1361" t="str">
        <f t="shared" si="164"/>
        <v/>
      </c>
      <c r="I419" s="1361" t="str">
        <f t="shared" si="164"/>
        <v/>
      </c>
      <c r="J419" s="1361" t="str">
        <f t="shared" si="164"/>
        <v/>
      </c>
      <c r="K419" s="1361" t="str">
        <f t="shared" si="164"/>
        <v/>
      </c>
      <c r="L419" s="1361" t="str">
        <f t="shared" si="148"/>
        <v>W/C</v>
      </c>
      <c r="M419" s="1361" t="str">
        <f t="shared" si="148"/>
        <v>NO</v>
      </c>
      <c r="N419" s="1361" t="str">
        <f t="shared" si="152"/>
        <v>W/C</v>
      </c>
      <c r="O419" s="1411"/>
      <c r="P419" s="1363">
        <v>49953.38</v>
      </c>
      <c r="Q419" s="1363">
        <v>54272.160000000003</v>
      </c>
      <c r="R419" s="1363">
        <v>54272.160000000003</v>
      </c>
      <c r="S419" s="1363">
        <v>54272.160000000003</v>
      </c>
      <c r="T419" s="1363">
        <v>61871.85</v>
      </c>
      <c r="U419" s="1363">
        <v>61871.85</v>
      </c>
      <c r="V419" s="1363">
        <v>61871.85</v>
      </c>
      <c r="W419" s="1363">
        <v>68905.850000000006</v>
      </c>
      <c r="X419" s="1363">
        <v>68905.850000000006</v>
      </c>
      <c r="Y419" s="1363">
        <v>68905.850000000006</v>
      </c>
      <c r="Z419" s="1363">
        <v>68905.850000000006</v>
      </c>
      <c r="AA419" s="1363">
        <v>76058.37</v>
      </c>
      <c r="AB419" s="1363">
        <v>76058.37</v>
      </c>
      <c r="AC419" s="1363"/>
      <c r="AD419" s="1363"/>
      <c r="AE419" s="1363">
        <f t="shared" si="169"/>
        <v>63593.306249999994</v>
      </c>
      <c r="AF419" s="1376"/>
      <c r="AG419" s="1377"/>
      <c r="AH419" s="1365"/>
      <c r="AI419" s="1365"/>
      <c r="AJ419" s="1365"/>
      <c r="AK419" s="1366"/>
      <c r="AL419" s="1365">
        <f t="shared" si="170"/>
        <v>0</v>
      </c>
      <c r="AM419" s="1367">
        <f t="shared" si="174"/>
        <v>63593.306249999994</v>
      </c>
      <c r="AN419" s="1365"/>
      <c r="AO419" s="1368">
        <f t="shared" si="171"/>
        <v>63593.306249999994</v>
      </c>
      <c r="AP419" s="1369"/>
      <c r="AQ419" s="1370">
        <f t="shared" si="151"/>
        <v>76058.37</v>
      </c>
      <c r="AR419" s="1365"/>
      <c r="AS419" s="1365"/>
      <c r="AT419" s="1365"/>
      <c r="AU419" s="1365"/>
      <c r="AV419" s="1371">
        <f t="shared" si="172"/>
        <v>0</v>
      </c>
      <c r="AW419" s="1365">
        <f t="shared" si="175"/>
        <v>76058.37</v>
      </c>
      <c r="AX419" s="1365"/>
      <c r="AY419" s="1367">
        <f t="shared" si="173"/>
        <v>76058.37</v>
      </c>
      <c r="AZ419" s="1372"/>
      <c r="BA419" s="1373">
        <f t="shared" si="154"/>
        <v>0</v>
      </c>
      <c r="BC419" s="1361" t="str">
        <f t="shared" si="167"/>
        <v/>
      </c>
      <c r="BD419" s="1361" t="str">
        <f t="shared" si="167"/>
        <v/>
      </c>
      <c r="BE419" s="1361" t="str">
        <f t="shared" si="167"/>
        <v/>
      </c>
      <c r="BF419" s="1361" t="str">
        <f t="shared" si="167"/>
        <v/>
      </c>
      <c r="BG419" s="1361" t="str">
        <f t="shared" si="153"/>
        <v>W/C</v>
      </c>
      <c r="BH419" s="1361" t="str">
        <f t="shared" si="153"/>
        <v>NO</v>
      </c>
      <c r="BI419" s="1361" t="str">
        <f t="shared" si="161"/>
        <v>W/C</v>
      </c>
      <c r="BK419" s="1361" t="b">
        <f t="shared" si="168"/>
        <v>1</v>
      </c>
      <c r="BL419" s="1361" t="b">
        <f t="shared" si="168"/>
        <v>1</v>
      </c>
      <c r="BM419" s="1361" t="b">
        <f t="shared" si="168"/>
        <v>1</v>
      </c>
      <c r="BN419" s="1361" t="b">
        <f t="shared" si="168"/>
        <v>1</v>
      </c>
      <c r="BO419" s="1361" t="b">
        <f t="shared" si="168"/>
        <v>1</v>
      </c>
      <c r="BP419" s="1361" t="b">
        <f t="shared" si="168"/>
        <v>1</v>
      </c>
      <c r="BQ419" s="1361" t="b">
        <f t="shared" si="168"/>
        <v>1</v>
      </c>
      <c r="BS419" s="1359"/>
    </row>
    <row r="420" spans="1:71" s="1374" customFormat="1" ht="12" customHeight="1">
      <c r="A420" s="1503">
        <v>16504201</v>
      </c>
      <c r="B420" s="1504" t="str">
        <f t="shared" si="162"/>
        <v>16504201</v>
      </c>
      <c r="C420" s="1360" t="s">
        <v>1336</v>
      </c>
      <c r="D420" s="1360" t="str">
        <f t="shared" si="166"/>
        <v>W/C</v>
      </c>
      <c r="E420" s="1360"/>
      <c r="F420" s="1360"/>
      <c r="G420" s="1360"/>
      <c r="H420" s="1361" t="str">
        <f t="shared" si="164"/>
        <v/>
      </c>
      <c r="I420" s="1361" t="str">
        <f t="shared" si="164"/>
        <v/>
      </c>
      <c r="J420" s="1361" t="str">
        <f t="shared" si="164"/>
        <v/>
      </c>
      <c r="K420" s="1361" t="str">
        <f t="shared" si="164"/>
        <v/>
      </c>
      <c r="L420" s="1361" t="str">
        <f t="shared" si="148"/>
        <v>W/C</v>
      </c>
      <c r="M420" s="1361" t="str">
        <f t="shared" si="148"/>
        <v>NO</v>
      </c>
      <c r="N420" s="1361" t="str">
        <f t="shared" si="152"/>
        <v>W/C</v>
      </c>
      <c r="O420" s="1411"/>
      <c r="P420" s="1363">
        <v>33006</v>
      </c>
      <c r="Q420" s="1363">
        <v>33006</v>
      </c>
      <c r="R420" s="1363">
        <v>33006</v>
      </c>
      <c r="S420" s="1363">
        <v>33006</v>
      </c>
      <c r="T420" s="1363">
        <v>33006</v>
      </c>
      <c r="U420" s="1363">
        <v>33006</v>
      </c>
      <c r="V420" s="1363">
        <v>33006</v>
      </c>
      <c r="W420" s="1363">
        <v>33006</v>
      </c>
      <c r="X420" s="1363">
        <v>33006</v>
      </c>
      <c r="Y420" s="1363">
        <v>33006</v>
      </c>
      <c r="Z420" s="1363">
        <v>33006</v>
      </c>
      <c r="AA420" s="1363">
        <v>33006</v>
      </c>
      <c r="AB420" s="1363">
        <v>33006</v>
      </c>
      <c r="AC420" s="1363"/>
      <c r="AD420" s="1363"/>
      <c r="AE420" s="1363">
        <f t="shared" si="169"/>
        <v>33006</v>
      </c>
      <c r="AF420" s="1376"/>
      <c r="AG420" s="1377"/>
      <c r="AH420" s="1365"/>
      <c r="AI420" s="1365"/>
      <c r="AJ420" s="1365"/>
      <c r="AK420" s="1366"/>
      <c r="AL420" s="1365">
        <f t="shared" si="170"/>
        <v>0</v>
      </c>
      <c r="AM420" s="1367">
        <f t="shared" si="174"/>
        <v>33006</v>
      </c>
      <c r="AN420" s="1365"/>
      <c r="AO420" s="1368">
        <f t="shared" si="171"/>
        <v>33006</v>
      </c>
      <c r="AP420" s="1369"/>
      <c r="AQ420" s="1370">
        <f t="shared" si="151"/>
        <v>33006</v>
      </c>
      <c r="AR420" s="1365"/>
      <c r="AS420" s="1365"/>
      <c r="AT420" s="1365"/>
      <c r="AU420" s="1365"/>
      <c r="AV420" s="1371">
        <f t="shared" si="172"/>
        <v>0</v>
      </c>
      <c r="AW420" s="1365">
        <f t="shared" si="175"/>
        <v>33006</v>
      </c>
      <c r="AX420" s="1365"/>
      <c r="AY420" s="1367">
        <f t="shared" si="173"/>
        <v>33006</v>
      </c>
      <c r="AZ420" s="1372"/>
      <c r="BA420" s="1373">
        <f t="shared" si="154"/>
        <v>0</v>
      </c>
      <c r="BC420" s="1361" t="str">
        <f t="shared" si="167"/>
        <v/>
      </c>
      <c r="BD420" s="1361" t="str">
        <f t="shared" si="167"/>
        <v/>
      </c>
      <c r="BE420" s="1361" t="str">
        <f t="shared" si="167"/>
        <v/>
      </c>
      <c r="BF420" s="1361" t="str">
        <f t="shared" si="167"/>
        <v/>
      </c>
      <c r="BG420" s="1361" t="str">
        <f t="shared" si="153"/>
        <v>W/C</v>
      </c>
      <c r="BH420" s="1361" t="str">
        <f t="shared" si="153"/>
        <v>NO</v>
      </c>
      <c r="BI420" s="1361" t="str">
        <f t="shared" si="161"/>
        <v>W/C</v>
      </c>
      <c r="BK420" s="1361" t="b">
        <f t="shared" si="168"/>
        <v>1</v>
      </c>
      <c r="BL420" s="1361" t="b">
        <f t="shared" si="168"/>
        <v>1</v>
      </c>
      <c r="BM420" s="1361" t="b">
        <f t="shared" si="168"/>
        <v>1</v>
      </c>
      <c r="BN420" s="1361" t="b">
        <f t="shared" si="168"/>
        <v>1</v>
      </c>
      <c r="BO420" s="1361" t="b">
        <f t="shared" si="168"/>
        <v>1</v>
      </c>
      <c r="BP420" s="1361" t="b">
        <f t="shared" si="168"/>
        <v>1</v>
      </c>
      <c r="BQ420" s="1361" t="b">
        <f t="shared" si="168"/>
        <v>1</v>
      </c>
      <c r="BS420" s="1359"/>
    </row>
    <row r="421" spans="1:71" s="1374" customFormat="1" ht="12" customHeight="1">
      <c r="A421" s="1412">
        <v>16504221</v>
      </c>
      <c r="B421" s="1413" t="str">
        <f t="shared" si="162"/>
        <v>16504221</v>
      </c>
      <c r="C421" s="1359" t="s">
        <v>1381</v>
      </c>
      <c r="D421" s="1360" t="str">
        <f t="shared" si="166"/>
        <v>W/C</v>
      </c>
      <c r="E421" s="1360"/>
      <c r="F421" s="1359"/>
      <c r="G421" s="1360"/>
      <c r="H421" s="1361" t="str">
        <f t="shared" si="164"/>
        <v/>
      </c>
      <c r="I421" s="1361" t="str">
        <f t="shared" si="164"/>
        <v/>
      </c>
      <c r="J421" s="1361" t="str">
        <f t="shared" si="164"/>
        <v/>
      </c>
      <c r="K421" s="1361" t="str">
        <f t="shared" si="164"/>
        <v/>
      </c>
      <c r="L421" s="1361" t="str">
        <f t="shared" si="148"/>
        <v>W/C</v>
      </c>
      <c r="M421" s="1361" t="str">
        <f t="shared" si="148"/>
        <v>NO</v>
      </c>
      <c r="N421" s="1361" t="str">
        <f t="shared" si="152"/>
        <v>W/C</v>
      </c>
      <c r="O421" s="1362"/>
      <c r="P421" s="1363">
        <v>0</v>
      </c>
      <c r="Q421" s="1363">
        <v>0</v>
      </c>
      <c r="R421" s="1363">
        <v>0</v>
      </c>
      <c r="S421" s="1363">
        <v>0</v>
      </c>
      <c r="T421" s="1363">
        <v>0</v>
      </c>
      <c r="U421" s="1363">
        <v>0</v>
      </c>
      <c r="V421" s="1363">
        <v>0</v>
      </c>
      <c r="W421" s="1363">
        <v>0</v>
      </c>
      <c r="X421" s="1363">
        <v>0</v>
      </c>
      <c r="Y421" s="1363">
        <v>0</v>
      </c>
      <c r="Z421" s="1363">
        <v>0</v>
      </c>
      <c r="AA421" s="1363">
        <v>0</v>
      </c>
      <c r="AB421" s="1363">
        <v>0</v>
      </c>
      <c r="AC421" s="1363"/>
      <c r="AD421" s="1363"/>
      <c r="AE421" s="1363">
        <f t="shared" si="169"/>
        <v>0</v>
      </c>
      <c r="AF421" s="1376"/>
      <c r="AG421" s="1377"/>
      <c r="AH421" s="1365"/>
      <c r="AI421" s="1365"/>
      <c r="AJ421" s="1365"/>
      <c r="AK421" s="1366"/>
      <c r="AL421" s="1365">
        <f t="shared" si="170"/>
        <v>0</v>
      </c>
      <c r="AM421" s="1367">
        <f t="shared" si="174"/>
        <v>0</v>
      </c>
      <c r="AN421" s="1365"/>
      <c r="AO421" s="1368">
        <f t="shared" si="171"/>
        <v>0</v>
      </c>
      <c r="AP421" s="1369"/>
      <c r="AQ421" s="1370">
        <f t="shared" si="151"/>
        <v>0</v>
      </c>
      <c r="AR421" s="1365"/>
      <c r="AS421" s="1365"/>
      <c r="AT421" s="1365"/>
      <c r="AU421" s="1365"/>
      <c r="AV421" s="1371">
        <f t="shared" si="172"/>
        <v>0</v>
      </c>
      <c r="AW421" s="1365">
        <f t="shared" si="175"/>
        <v>0</v>
      </c>
      <c r="AX421" s="1365"/>
      <c r="AY421" s="1367">
        <f t="shared" si="173"/>
        <v>0</v>
      </c>
      <c r="AZ421" s="1372"/>
      <c r="BA421" s="1373">
        <f t="shared" si="154"/>
        <v>0</v>
      </c>
      <c r="BC421" s="1361" t="str">
        <f t="shared" si="167"/>
        <v/>
      </c>
      <c r="BD421" s="1361" t="str">
        <f t="shared" si="167"/>
        <v/>
      </c>
      <c r="BE421" s="1361" t="str">
        <f t="shared" si="167"/>
        <v/>
      </c>
      <c r="BF421" s="1361" t="str">
        <f t="shared" si="167"/>
        <v/>
      </c>
      <c r="BG421" s="1361" t="str">
        <f t="shared" si="153"/>
        <v>W/C</v>
      </c>
      <c r="BH421" s="1361" t="str">
        <f t="shared" si="153"/>
        <v>NO</v>
      </c>
      <c r="BI421" s="1361" t="str">
        <f t="shared" si="161"/>
        <v>W/C</v>
      </c>
      <c r="BK421" s="1361" t="b">
        <f t="shared" si="168"/>
        <v>1</v>
      </c>
      <c r="BL421" s="1361" t="b">
        <f t="shared" si="168"/>
        <v>1</v>
      </c>
      <c r="BM421" s="1361" t="b">
        <f t="shared" si="168"/>
        <v>1</v>
      </c>
      <c r="BN421" s="1361" t="b">
        <f t="shared" si="168"/>
        <v>1</v>
      </c>
      <c r="BO421" s="1361" t="b">
        <f t="shared" si="168"/>
        <v>1</v>
      </c>
      <c r="BP421" s="1361" t="b">
        <f t="shared" si="168"/>
        <v>1</v>
      </c>
      <c r="BQ421" s="1361" t="b">
        <f t="shared" si="168"/>
        <v>1</v>
      </c>
      <c r="BS421" s="1359"/>
    </row>
    <row r="422" spans="1:71" s="1374" customFormat="1" ht="12" customHeight="1">
      <c r="A422" s="1412">
        <v>16504223</v>
      </c>
      <c r="B422" s="1413" t="str">
        <f t="shared" si="162"/>
        <v>16504223</v>
      </c>
      <c r="C422" s="1360" t="s">
        <v>1438</v>
      </c>
      <c r="D422" s="1360" t="str">
        <f t="shared" si="166"/>
        <v>W/C</v>
      </c>
      <c r="E422" s="1360"/>
      <c r="F422" s="1360"/>
      <c r="G422" s="1360"/>
      <c r="H422" s="1361" t="str">
        <f t="shared" si="164"/>
        <v/>
      </c>
      <c r="I422" s="1361" t="str">
        <f t="shared" si="164"/>
        <v/>
      </c>
      <c r="J422" s="1361" t="str">
        <f t="shared" si="164"/>
        <v/>
      </c>
      <c r="K422" s="1361" t="str">
        <f t="shared" si="164"/>
        <v/>
      </c>
      <c r="L422" s="1361" t="str">
        <f t="shared" si="148"/>
        <v>W/C</v>
      </c>
      <c r="M422" s="1361" t="str">
        <f t="shared" si="148"/>
        <v>NO</v>
      </c>
      <c r="N422" s="1361" t="str">
        <f t="shared" si="152"/>
        <v>W/C</v>
      </c>
      <c r="O422" s="1362"/>
      <c r="P422" s="1363">
        <v>0</v>
      </c>
      <c r="Q422" s="1363">
        <v>0</v>
      </c>
      <c r="R422" s="1363">
        <v>0</v>
      </c>
      <c r="S422" s="1363">
        <v>0</v>
      </c>
      <c r="T422" s="1363">
        <v>0</v>
      </c>
      <c r="U422" s="1363">
        <v>0</v>
      </c>
      <c r="V422" s="1363">
        <v>0</v>
      </c>
      <c r="W422" s="1363">
        <v>0</v>
      </c>
      <c r="X422" s="1363">
        <v>0</v>
      </c>
      <c r="Y422" s="1363">
        <v>0</v>
      </c>
      <c r="Z422" s="1363">
        <v>0</v>
      </c>
      <c r="AA422" s="1363">
        <v>0</v>
      </c>
      <c r="AB422" s="1363">
        <v>0</v>
      </c>
      <c r="AC422" s="1363"/>
      <c r="AD422" s="1363"/>
      <c r="AE422" s="1363">
        <f t="shared" si="169"/>
        <v>0</v>
      </c>
      <c r="AF422" s="1376"/>
      <c r="AG422" s="1377"/>
      <c r="AH422" s="1365"/>
      <c r="AI422" s="1365"/>
      <c r="AJ422" s="1365"/>
      <c r="AK422" s="1366"/>
      <c r="AL422" s="1365">
        <f t="shared" si="170"/>
        <v>0</v>
      </c>
      <c r="AM422" s="1367">
        <f t="shared" si="174"/>
        <v>0</v>
      </c>
      <c r="AN422" s="1365"/>
      <c r="AO422" s="1368">
        <f t="shared" si="171"/>
        <v>0</v>
      </c>
      <c r="AP422" s="1369"/>
      <c r="AQ422" s="1370">
        <f t="shared" si="151"/>
        <v>0</v>
      </c>
      <c r="AR422" s="1365"/>
      <c r="AS422" s="1365"/>
      <c r="AT422" s="1365"/>
      <c r="AU422" s="1365"/>
      <c r="AV422" s="1371">
        <f t="shared" si="172"/>
        <v>0</v>
      </c>
      <c r="AW422" s="1365">
        <f t="shared" si="175"/>
        <v>0</v>
      </c>
      <c r="AX422" s="1365"/>
      <c r="AY422" s="1367">
        <f t="shared" si="173"/>
        <v>0</v>
      </c>
      <c r="AZ422" s="1372"/>
      <c r="BA422" s="1373">
        <f t="shared" si="154"/>
        <v>0</v>
      </c>
      <c r="BC422" s="1361" t="str">
        <f t="shared" si="167"/>
        <v/>
      </c>
      <c r="BD422" s="1361" t="str">
        <f t="shared" si="167"/>
        <v/>
      </c>
      <c r="BE422" s="1361" t="str">
        <f t="shared" si="167"/>
        <v/>
      </c>
      <c r="BF422" s="1361" t="str">
        <f t="shared" si="167"/>
        <v/>
      </c>
      <c r="BG422" s="1361" t="str">
        <f t="shared" si="153"/>
        <v>W/C</v>
      </c>
      <c r="BH422" s="1361" t="str">
        <f t="shared" si="153"/>
        <v>NO</v>
      </c>
      <c r="BI422" s="1361" t="str">
        <f t="shared" si="161"/>
        <v>W/C</v>
      </c>
      <c r="BK422" s="1361" t="b">
        <f t="shared" si="168"/>
        <v>1</v>
      </c>
      <c r="BL422" s="1361" t="b">
        <f t="shared" si="168"/>
        <v>1</v>
      </c>
      <c r="BM422" s="1361" t="b">
        <f t="shared" si="168"/>
        <v>1</v>
      </c>
      <c r="BN422" s="1361" t="b">
        <f t="shared" si="168"/>
        <v>1</v>
      </c>
      <c r="BO422" s="1361" t="b">
        <f t="shared" si="168"/>
        <v>1</v>
      </c>
      <c r="BP422" s="1361" t="b">
        <f t="shared" si="168"/>
        <v>1</v>
      </c>
      <c r="BQ422" s="1361" t="b">
        <f t="shared" si="168"/>
        <v>1</v>
      </c>
      <c r="BS422" s="1359"/>
    </row>
    <row r="423" spans="1:71" s="1374" customFormat="1" ht="12" customHeight="1">
      <c r="A423" s="1412">
        <v>16504231</v>
      </c>
      <c r="B423" s="1413" t="str">
        <f t="shared" si="162"/>
        <v>16504231</v>
      </c>
      <c r="C423" s="1359" t="s">
        <v>1399</v>
      </c>
      <c r="D423" s="1360" t="str">
        <f t="shared" si="166"/>
        <v>W/C</v>
      </c>
      <c r="E423" s="1360"/>
      <c r="F423" s="1359"/>
      <c r="G423" s="1360"/>
      <c r="H423" s="1361" t="str">
        <f t="shared" si="164"/>
        <v/>
      </c>
      <c r="I423" s="1361" t="str">
        <f t="shared" si="164"/>
        <v/>
      </c>
      <c r="J423" s="1361" t="str">
        <f t="shared" si="164"/>
        <v/>
      </c>
      <c r="K423" s="1361" t="str">
        <f t="shared" si="164"/>
        <v/>
      </c>
      <c r="L423" s="1361" t="str">
        <f t="shared" si="148"/>
        <v>W/C</v>
      </c>
      <c r="M423" s="1361" t="str">
        <f t="shared" si="148"/>
        <v>NO</v>
      </c>
      <c r="N423" s="1361" t="str">
        <f t="shared" si="152"/>
        <v>W/C</v>
      </c>
      <c r="O423" s="1362"/>
      <c r="P423" s="1363">
        <v>0</v>
      </c>
      <c r="Q423" s="1363">
        <v>0</v>
      </c>
      <c r="R423" s="1363">
        <v>0</v>
      </c>
      <c r="S423" s="1363">
        <v>0</v>
      </c>
      <c r="T423" s="1363">
        <v>0</v>
      </c>
      <c r="U423" s="1363">
        <v>0</v>
      </c>
      <c r="V423" s="1363">
        <v>0</v>
      </c>
      <c r="W423" s="1363">
        <v>0</v>
      </c>
      <c r="X423" s="1363">
        <v>0</v>
      </c>
      <c r="Y423" s="1363">
        <v>0</v>
      </c>
      <c r="Z423" s="1363">
        <v>0</v>
      </c>
      <c r="AA423" s="1363">
        <v>0</v>
      </c>
      <c r="AB423" s="1363">
        <v>0</v>
      </c>
      <c r="AC423" s="1363"/>
      <c r="AD423" s="1363"/>
      <c r="AE423" s="1363">
        <f t="shared" si="169"/>
        <v>0</v>
      </c>
      <c r="AF423" s="1376"/>
      <c r="AG423" s="1377"/>
      <c r="AH423" s="1365"/>
      <c r="AI423" s="1365"/>
      <c r="AJ423" s="1365"/>
      <c r="AK423" s="1366"/>
      <c r="AL423" s="1365">
        <f t="shared" si="170"/>
        <v>0</v>
      </c>
      <c r="AM423" s="1367">
        <f t="shared" si="174"/>
        <v>0</v>
      </c>
      <c r="AN423" s="1365"/>
      <c r="AO423" s="1368">
        <f t="shared" si="171"/>
        <v>0</v>
      </c>
      <c r="AP423" s="1369"/>
      <c r="AQ423" s="1370">
        <f t="shared" si="151"/>
        <v>0</v>
      </c>
      <c r="AR423" s="1365"/>
      <c r="AS423" s="1365"/>
      <c r="AT423" s="1365"/>
      <c r="AU423" s="1365"/>
      <c r="AV423" s="1371">
        <f t="shared" si="172"/>
        <v>0</v>
      </c>
      <c r="AW423" s="1365">
        <f t="shared" si="175"/>
        <v>0</v>
      </c>
      <c r="AX423" s="1365"/>
      <c r="AY423" s="1367">
        <f t="shared" si="173"/>
        <v>0</v>
      </c>
      <c r="AZ423" s="1372"/>
      <c r="BA423" s="1373">
        <f t="shared" si="154"/>
        <v>0</v>
      </c>
      <c r="BC423" s="1361" t="str">
        <f t="shared" si="167"/>
        <v/>
      </c>
      <c r="BD423" s="1361" t="str">
        <f t="shared" si="167"/>
        <v/>
      </c>
      <c r="BE423" s="1361" t="str">
        <f t="shared" si="167"/>
        <v/>
      </c>
      <c r="BF423" s="1361" t="str">
        <f t="shared" si="167"/>
        <v/>
      </c>
      <c r="BG423" s="1361" t="str">
        <f t="shared" si="153"/>
        <v>W/C</v>
      </c>
      <c r="BH423" s="1361" t="str">
        <f t="shared" si="153"/>
        <v>NO</v>
      </c>
      <c r="BI423" s="1361" t="str">
        <f t="shared" si="161"/>
        <v>W/C</v>
      </c>
      <c r="BK423" s="1361" t="b">
        <f t="shared" si="168"/>
        <v>1</v>
      </c>
      <c r="BL423" s="1361" t="b">
        <f t="shared" si="168"/>
        <v>1</v>
      </c>
      <c r="BM423" s="1361" t="b">
        <f t="shared" si="168"/>
        <v>1</v>
      </c>
      <c r="BN423" s="1361" t="b">
        <f t="shared" si="168"/>
        <v>1</v>
      </c>
      <c r="BO423" s="1361" t="b">
        <f t="shared" si="168"/>
        <v>1</v>
      </c>
      <c r="BP423" s="1361" t="b">
        <f t="shared" si="168"/>
        <v>1</v>
      </c>
      <c r="BQ423" s="1361" t="b">
        <f t="shared" si="168"/>
        <v>1</v>
      </c>
      <c r="BS423" s="1359"/>
    </row>
    <row r="424" spans="1:71" s="1374" customFormat="1" ht="12" customHeight="1">
      <c r="A424" s="1412">
        <v>16504233</v>
      </c>
      <c r="B424" s="1413" t="str">
        <f t="shared" si="162"/>
        <v>16504233</v>
      </c>
      <c r="C424" s="1360" t="s">
        <v>1410</v>
      </c>
      <c r="D424" s="1360" t="str">
        <f t="shared" si="166"/>
        <v>W/C</v>
      </c>
      <c r="E424" s="1360"/>
      <c r="F424" s="1360"/>
      <c r="G424" s="1360"/>
      <c r="H424" s="1361" t="str">
        <f t="shared" si="164"/>
        <v/>
      </c>
      <c r="I424" s="1361" t="str">
        <f t="shared" si="164"/>
        <v/>
      </c>
      <c r="J424" s="1361" t="str">
        <f t="shared" si="164"/>
        <v/>
      </c>
      <c r="K424" s="1361" t="str">
        <f t="shared" si="164"/>
        <v/>
      </c>
      <c r="L424" s="1361" t="str">
        <f t="shared" si="148"/>
        <v>W/C</v>
      </c>
      <c r="M424" s="1361" t="str">
        <f t="shared" si="148"/>
        <v>NO</v>
      </c>
      <c r="N424" s="1361" t="str">
        <f t="shared" si="152"/>
        <v>W/C</v>
      </c>
      <c r="O424" s="1362"/>
      <c r="P424" s="1363">
        <v>0</v>
      </c>
      <c r="Q424" s="1363">
        <v>0</v>
      </c>
      <c r="R424" s="1363">
        <v>0</v>
      </c>
      <c r="S424" s="1363">
        <v>0</v>
      </c>
      <c r="T424" s="1363">
        <v>0</v>
      </c>
      <c r="U424" s="1363">
        <v>0</v>
      </c>
      <c r="V424" s="1363">
        <v>0</v>
      </c>
      <c r="W424" s="1363">
        <v>0</v>
      </c>
      <c r="X424" s="1363">
        <v>0</v>
      </c>
      <c r="Y424" s="1363">
        <v>0</v>
      </c>
      <c r="Z424" s="1363">
        <v>0</v>
      </c>
      <c r="AA424" s="1363">
        <v>0</v>
      </c>
      <c r="AB424" s="1363">
        <v>0</v>
      </c>
      <c r="AC424" s="1363"/>
      <c r="AD424" s="1363"/>
      <c r="AE424" s="1363">
        <f t="shared" si="169"/>
        <v>0</v>
      </c>
      <c r="AF424" s="1376"/>
      <c r="AG424" s="1377"/>
      <c r="AH424" s="1365"/>
      <c r="AI424" s="1365"/>
      <c r="AJ424" s="1365"/>
      <c r="AK424" s="1366"/>
      <c r="AL424" s="1365">
        <f t="shared" si="170"/>
        <v>0</v>
      </c>
      <c r="AM424" s="1367">
        <f t="shared" si="174"/>
        <v>0</v>
      </c>
      <c r="AN424" s="1365"/>
      <c r="AO424" s="1368">
        <f t="shared" si="171"/>
        <v>0</v>
      </c>
      <c r="AP424" s="1369"/>
      <c r="AQ424" s="1370">
        <f t="shared" si="151"/>
        <v>0</v>
      </c>
      <c r="AR424" s="1365"/>
      <c r="AS424" s="1365"/>
      <c r="AT424" s="1365"/>
      <c r="AU424" s="1365"/>
      <c r="AV424" s="1371">
        <f t="shared" si="172"/>
        <v>0</v>
      </c>
      <c r="AW424" s="1365">
        <f t="shared" si="175"/>
        <v>0</v>
      </c>
      <c r="AX424" s="1365"/>
      <c r="AY424" s="1367">
        <f t="shared" si="173"/>
        <v>0</v>
      </c>
      <c r="AZ424" s="1372"/>
      <c r="BA424" s="1373">
        <f t="shared" si="154"/>
        <v>0</v>
      </c>
      <c r="BC424" s="1361" t="str">
        <f t="shared" si="167"/>
        <v/>
      </c>
      <c r="BD424" s="1361" t="str">
        <f t="shared" si="167"/>
        <v/>
      </c>
      <c r="BE424" s="1361" t="str">
        <f t="shared" si="167"/>
        <v/>
      </c>
      <c r="BF424" s="1361" t="str">
        <f t="shared" si="167"/>
        <v/>
      </c>
      <c r="BG424" s="1361" t="str">
        <f t="shared" si="153"/>
        <v>W/C</v>
      </c>
      <c r="BH424" s="1361" t="str">
        <f t="shared" si="153"/>
        <v>NO</v>
      </c>
      <c r="BI424" s="1361" t="str">
        <f t="shared" si="161"/>
        <v>W/C</v>
      </c>
      <c r="BK424" s="1361" t="b">
        <f t="shared" si="168"/>
        <v>1</v>
      </c>
      <c r="BL424" s="1361" t="b">
        <f t="shared" si="168"/>
        <v>1</v>
      </c>
      <c r="BM424" s="1361" t="b">
        <f t="shared" si="168"/>
        <v>1</v>
      </c>
      <c r="BN424" s="1361" t="b">
        <f t="shared" si="168"/>
        <v>1</v>
      </c>
      <c r="BO424" s="1361" t="b">
        <f t="shared" si="168"/>
        <v>1</v>
      </c>
      <c r="BP424" s="1361" t="b">
        <f t="shared" si="168"/>
        <v>1</v>
      </c>
      <c r="BQ424" s="1361" t="b">
        <f t="shared" si="168"/>
        <v>1</v>
      </c>
      <c r="BS424" s="1359"/>
    </row>
    <row r="425" spans="1:71" s="1374" customFormat="1" ht="12" customHeight="1">
      <c r="A425" s="1412">
        <v>16504241</v>
      </c>
      <c r="B425" s="1413" t="str">
        <f t="shared" si="162"/>
        <v>16504241</v>
      </c>
      <c r="C425" s="1359" t="s">
        <v>1402</v>
      </c>
      <c r="D425" s="1360" t="str">
        <f t="shared" si="166"/>
        <v>W/C</v>
      </c>
      <c r="E425" s="1360"/>
      <c r="F425" s="1359"/>
      <c r="G425" s="1360"/>
      <c r="H425" s="1361" t="str">
        <f t="shared" si="164"/>
        <v/>
      </c>
      <c r="I425" s="1361" t="str">
        <f t="shared" si="164"/>
        <v/>
      </c>
      <c r="J425" s="1361" t="str">
        <f t="shared" si="164"/>
        <v/>
      </c>
      <c r="K425" s="1361" t="str">
        <f t="shared" si="164"/>
        <v/>
      </c>
      <c r="L425" s="1361" t="str">
        <f t="shared" si="148"/>
        <v>W/C</v>
      </c>
      <c r="M425" s="1361" t="str">
        <f t="shared" si="148"/>
        <v>NO</v>
      </c>
      <c r="N425" s="1361" t="str">
        <f t="shared" si="152"/>
        <v>W/C</v>
      </c>
      <c r="O425" s="1362"/>
      <c r="P425" s="1363">
        <v>0</v>
      </c>
      <c r="Q425" s="1363">
        <v>0</v>
      </c>
      <c r="R425" s="1363">
        <v>0</v>
      </c>
      <c r="S425" s="1363">
        <v>0</v>
      </c>
      <c r="T425" s="1363">
        <v>0</v>
      </c>
      <c r="U425" s="1363">
        <v>0</v>
      </c>
      <c r="V425" s="1363">
        <v>0</v>
      </c>
      <c r="W425" s="1363">
        <v>0</v>
      </c>
      <c r="X425" s="1363">
        <v>0</v>
      </c>
      <c r="Y425" s="1363">
        <v>0</v>
      </c>
      <c r="Z425" s="1363">
        <v>0</v>
      </c>
      <c r="AA425" s="1363">
        <v>0</v>
      </c>
      <c r="AB425" s="1363">
        <v>0</v>
      </c>
      <c r="AC425" s="1363"/>
      <c r="AD425" s="1363"/>
      <c r="AE425" s="1363">
        <f t="shared" si="169"/>
        <v>0</v>
      </c>
      <c r="AF425" s="1376"/>
      <c r="AG425" s="1377"/>
      <c r="AH425" s="1365"/>
      <c r="AI425" s="1365"/>
      <c r="AJ425" s="1365"/>
      <c r="AK425" s="1366"/>
      <c r="AL425" s="1365">
        <f t="shared" si="170"/>
        <v>0</v>
      </c>
      <c r="AM425" s="1367">
        <f t="shared" si="174"/>
        <v>0</v>
      </c>
      <c r="AN425" s="1365"/>
      <c r="AO425" s="1368">
        <f t="shared" si="171"/>
        <v>0</v>
      </c>
      <c r="AP425" s="1369"/>
      <c r="AQ425" s="1370">
        <f t="shared" si="151"/>
        <v>0</v>
      </c>
      <c r="AR425" s="1365"/>
      <c r="AS425" s="1365"/>
      <c r="AT425" s="1365"/>
      <c r="AU425" s="1365"/>
      <c r="AV425" s="1371">
        <f t="shared" si="172"/>
        <v>0</v>
      </c>
      <c r="AW425" s="1365">
        <f t="shared" si="175"/>
        <v>0</v>
      </c>
      <c r="AX425" s="1365"/>
      <c r="AY425" s="1367">
        <f t="shared" si="173"/>
        <v>0</v>
      </c>
      <c r="AZ425" s="1372"/>
      <c r="BA425" s="1373">
        <f t="shared" si="154"/>
        <v>0</v>
      </c>
      <c r="BC425" s="1361" t="str">
        <f t="shared" si="167"/>
        <v/>
      </c>
      <c r="BD425" s="1361" t="str">
        <f t="shared" si="167"/>
        <v/>
      </c>
      <c r="BE425" s="1361" t="str">
        <f t="shared" si="167"/>
        <v/>
      </c>
      <c r="BF425" s="1361" t="str">
        <f t="shared" si="167"/>
        <v/>
      </c>
      <c r="BG425" s="1361" t="str">
        <f t="shared" si="153"/>
        <v>W/C</v>
      </c>
      <c r="BH425" s="1361" t="str">
        <f t="shared" si="153"/>
        <v>NO</v>
      </c>
      <c r="BI425" s="1361" t="str">
        <f t="shared" si="161"/>
        <v>W/C</v>
      </c>
      <c r="BK425" s="1361" t="b">
        <f t="shared" si="168"/>
        <v>1</v>
      </c>
      <c r="BL425" s="1361" t="b">
        <f t="shared" si="168"/>
        <v>1</v>
      </c>
      <c r="BM425" s="1361" t="b">
        <f t="shared" si="168"/>
        <v>1</v>
      </c>
      <c r="BN425" s="1361" t="b">
        <f t="shared" si="168"/>
        <v>1</v>
      </c>
      <c r="BO425" s="1361" t="b">
        <f t="shared" si="168"/>
        <v>1</v>
      </c>
      <c r="BP425" s="1361" t="b">
        <f t="shared" si="168"/>
        <v>1</v>
      </c>
      <c r="BQ425" s="1361" t="b">
        <f t="shared" si="168"/>
        <v>1</v>
      </c>
      <c r="BS425" s="1359"/>
    </row>
    <row r="426" spans="1:71" s="1374" customFormat="1" ht="12" customHeight="1">
      <c r="A426" s="1497">
        <v>16504243</v>
      </c>
      <c r="B426" s="1498" t="str">
        <f t="shared" si="162"/>
        <v>16504243</v>
      </c>
      <c r="C426" s="1416" t="s">
        <v>1439</v>
      </c>
      <c r="D426" s="1417" t="str">
        <f t="shared" si="166"/>
        <v>W/C</v>
      </c>
      <c r="E426" s="1417"/>
      <c r="F426" s="1418">
        <v>43025</v>
      </c>
      <c r="G426" s="1417"/>
      <c r="H426" s="1419" t="str">
        <f t="shared" si="164"/>
        <v/>
      </c>
      <c r="I426" s="1419" t="str">
        <f t="shared" si="164"/>
        <v/>
      </c>
      <c r="J426" s="1419" t="str">
        <f t="shared" si="164"/>
        <v/>
      </c>
      <c r="K426" s="1419" t="str">
        <f t="shared" si="164"/>
        <v/>
      </c>
      <c r="L426" s="1419" t="str">
        <f t="shared" si="148"/>
        <v>W/C</v>
      </c>
      <c r="M426" s="1419" t="str">
        <f t="shared" si="148"/>
        <v>NO</v>
      </c>
      <c r="N426" s="1419" t="str">
        <f t="shared" si="152"/>
        <v>W/C</v>
      </c>
      <c r="O426" s="1420"/>
      <c r="P426" s="1421">
        <v>0</v>
      </c>
      <c r="Q426" s="1421">
        <v>0</v>
      </c>
      <c r="R426" s="1421">
        <v>0</v>
      </c>
      <c r="S426" s="1421">
        <v>0</v>
      </c>
      <c r="T426" s="1421">
        <v>0</v>
      </c>
      <c r="U426" s="1421">
        <v>0</v>
      </c>
      <c r="V426" s="1421">
        <v>0</v>
      </c>
      <c r="W426" s="1421">
        <v>0</v>
      </c>
      <c r="X426" s="1421">
        <v>0</v>
      </c>
      <c r="Y426" s="1421">
        <v>0</v>
      </c>
      <c r="Z426" s="1421">
        <v>0</v>
      </c>
      <c r="AA426" s="1421">
        <v>0</v>
      </c>
      <c r="AB426" s="1421">
        <v>0</v>
      </c>
      <c r="AC426" s="1421"/>
      <c r="AD426" s="1421"/>
      <c r="AE426" s="1421">
        <f t="shared" si="169"/>
        <v>0</v>
      </c>
      <c r="AF426" s="1422"/>
      <c r="AG426" s="1423"/>
      <c r="AH426" s="1424"/>
      <c r="AI426" s="1424"/>
      <c r="AJ426" s="1424"/>
      <c r="AK426" s="1425"/>
      <c r="AL426" s="1424">
        <f t="shared" si="170"/>
        <v>0</v>
      </c>
      <c r="AM426" s="1426">
        <f t="shared" si="174"/>
        <v>0</v>
      </c>
      <c r="AN426" s="1424"/>
      <c r="AO426" s="1427">
        <f t="shared" si="171"/>
        <v>0</v>
      </c>
      <c r="AP426" s="1369"/>
      <c r="AQ426" s="1428">
        <f t="shared" si="151"/>
        <v>0</v>
      </c>
      <c r="AR426" s="1424"/>
      <c r="AS426" s="1424"/>
      <c r="AT426" s="1424"/>
      <c r="AU426" s="1424"/>
      <c r="AV426" s="1429">
        <f t="shared" si="172"/>
        <v>0</v>
      </c>
      <c r="AW426" s="1424">
        <f t="shared" si="175"/>
        <v>0</v>
      </c>
      <c r="AX426" s="1424"/>
      <c r="AY426" s="1426">
        <f t="shared" si="173"/>
        <v>0</v>
      </c>
      <c r="AZ426" s="1372"/>
      <c r="BA426" s="1373">
        <f t="shared" si="154"/>
        <v>0</v>
      </c>
      <c r="BC426" s="1419" t="str">
        <f t="shared" si="167"/>
        <v/>
      </c>
      <c r="BD426" s="1419" t="str">
        <f t="shared" si="167"/>
        <v/>
      </c>
      <c r="BE426" s="1419" t="str">
        <f t="shared" si="167"/>
        <v/>
      </c>
      <c r="BF426" s="1419" t="str">
        <f t="shared" si="167"/>
        <v/>
      </c>
      <c r="BG426" s="1419" t="str">
        <f t="shared" si="153"/>
        <v>W/C</v>
      </c>
      <c r="BH426" s="1419" t="str">
        <f t="shared" si="153"/>
        <v>NO</v>
      </c>
      <c r="BI426" s="1419" t="str">
        <f t="shared" si="161"/>
        <v>W/C</v>
      </c>
      <c r="BK426" s="1419" t="b">
        <f t="shared" si="168"/>
        <v>1</v>
      </c>
      <c r="BL426" s="1419" t="b">
        <f t="shared" si="168"/>
        <v>1</v>
      </c>
      <c r="BM426" s="1419" t="b">
        <f t="shared" si="168"/>
        <v>1</v>
      </c>
      <c r="BN426" s="1419" t="b">
        <f t="shared" si="168"/>
        <v>1</v>
      </c>
      <c r="BO426" s="1419" t="b">
        <f t="shared" si="168"/>
        <v>1</v>
      </c>
      <c r="BP426" s="1419" t="b">
        <f t="shared" si="168"/>
        <v>1</v>
      </c>
      <c r="BQ426" s="1419" t="b">
        <f t="shared" si="168"/>
        <v>1</v>
      </c>
      <c r="BS426" s="1359"/>
    </row>
    <row r="427" spans="1:71" s="1374" customFormat="1" ht="12" customHeight="1">
      <c r="A427" s="1412">
        <v>16504251</v>
      </c>
      <c r="B427" s="1413" t="str">
        <f t="shared" si="162"/>
        <v>16504251</v>
      </c>
      <c r="C427" s="1359" t="s">
        <v>1404</v>
      </c>
      <c r="D427" s="1360" t="str">
        <f t="shared" si="166"/>
        <v>W/C</v>
      </c>
      <c r="E427" s="1360"/>
      <c r="F427" s="1520"/>
      <c r="G427" s="1360"/>
      <c r="H427" s="1361" t="str">
        <f t="shared" si="164"/>
        <v/>
      </c>
      <c r="I427" s="1361" t="str">
        <f t="shared" si="164"/>
        <v/>
      </c>
      <c r="J427" s="1361" t="str">
        <f t="shared" si="164"/>
        <v/>
      </c>
      <c r="K427" s="1361" t="str">
        <f t="shared" si="164"/>
        <v/>
      </c>
      <c r="L427" s="1361" t="str">
        <f t="shared" si="148"/>
        <v>W/C</v>
      </c>
      <c r="M427" s="1361" t="str">
        <f t="shared" si="148"/>
        <v>NO</v>
      </c>
      <c r="N427" s="1361" t="str">
        <f t="shared" si="152"/>
        <v>W/C</v>
      </c>
      <c r="O427" s="1362"/>
      <c r="P427" s="1363">
        <v>0</v>
      </c>
      <c r="Q427" s="1363">
        <v>0</v>
      </c>
      <c r="R427" s="1363">
        <v>0</v>
      </c>
      <c r="S427" s="1363">
        <v>0</v>
      </c>
      <c r="T427" s="1363">
        <v>0</v>
      </c>
      <c r="U427" s="1363">
        <v>0</v>
      </c>
      <c r="V427" s="1363">
        <v>0</v>
      </c>
      <c r="W427" s="1363">
        <v>0</v>
      </c>
      <c r="X427" s="1363">
        <v>0</v>
      </c>
      <c r="Y427" s="1363">
        <v>0</v>
      </c>
      <c r="Z427" s="1363">
        <v>0</v>
      </c>
      <c r="AA427" s="1363">
        <v>0</v>
      </c>
      <c r="AB427" s="1363">
        <v>0</v>
      </c>
      <c r="AC427" s="1363"/>
      <c r="AD427" s="1363"/>
      <c r="AE427" s="1363">
        <f t="shared" si="169"/>
        <v>0</v>
      </c>
      <c r="AF427" s="1376"/>
      <c r="AG427" s="1377"/>
      <c r="AH427" s="1365"/>
      <c r="AI427" s="1365"/>
      <c r="AJ427" s="1365"/>
      <c r="AK427" s="1366"/>
      <c r="AL427" s="1365">
        <f t="shared" si="170"/>
        <v>0</v>
      </c>
      <c r="AM427" s="1367">
        <f t="shared" si="174"/>
        <v>0</v>
      </c>
      <c r="AN427" s="1365"/>
      <c r="AO427" s="1368">
        <f t="shared" si="171"/>
        <v>0</v>
      </c>
      <c r="AP427" s="1369"/>
      <c r="AQ427" s="1370">
        <f t="shared" ref="AQ427:AQ501" si="176">AB427</f>
        <v>0</v>
      </c>
      <c r="AR427" s="1365"/>
      <c r="AS427" s="1365"/>
      <c r="AT427" s="1365"/>
      <c r="AU427" s="1365"/>
      <c r="AV427" s="1371">
        <f t="shared" si="172"/>
        <v>0</v>
      </c>
      <c r="AW427" s="1365">
        <f t="shared" si="175"/>
        <v>0</v>
      </c>
      <c r="AX427" s="1365"/>
      <c r="AY427" s="1367">
        <f t="shared" si="173"/>
        <v>0</v>
      </c>
      <c r="AZ427" s="1372"/>
      <c r="BA427" s="1373">
        <f t="shared" si="154"/>
        <v>0</v>
      </c>
      <c r="BC427" s="1361" t="str">
        <f t="shared" si="167"/>
        <v/>
      </c>
      <c r="BD427" s="1361" t="str">
        <f t="shared" si="167"/>
        <v/>
      </c>
      <c r="BE427" s="1361" t="str">
        <f t="shared" si="167"/>
        <v/>
      </c>
      <c r="BF427" s="1361" t="str">
        <f t="shared" si="167"/>
        <v/>
      </c>
      <c r="BG427" s="1361" t="str">
        <f t="shared" si="153"/>
        <v>W/C</v>
      </c>
      <c r="BH427" s="1361" t="str">
        <f t="shared" si="153"/>
        <v>NO</v>
      </c>
      <c r="BI427" s="1361" t="str">
        <f t="shared" si="161"/>
        <v>W/C</v>
      </c>
      <c r="BK427" s="1361" t="b">
        <f t="shared" si="168"/>
        <v>1</v>
      </c>
      <c r="BL427" s="1361" t="b">
        <f t="shared" si="168"/>
        <v>1</v>
      </c>
      <c r="BM427" s="1361" t="b">
        <f t="shared" si="168"/>
        <v>1</v>
      </c>
      <c r="BN427" s="1361" t="b">
        <f t="shared" si="168"/>
        <v>1</v>
      </c>
      <c r="BO427" s="1361" t="b">
        <f t="shared" si="168"/>
        <v>1</v>
      </c>
      <c r="BP427" s="1361" t="b">
        <f t="shared" si="168"/>
        <v>1</v>
      </c>
      <c r="BQ427" s="1361" t="b">
        <f t="shared" si="168"/>
        <v>1</v>
      </c>
      <c r="BS427" s="1359"/>
    </row>
    <row r="428" spans="1:71" s="1374" customFormat="1" ht="12" customHeight="1">
      <c r="A428" s="1412">
        <v>16504253</v>
      </c>
      <c r="B428" s="1413" t="str">
        <f t="shared" si="162"/>
        <v>16504253</v>
      </c>
      <c r="C428" s="1359" t="s">
        <v>1440</v>
      </c>
      <c r="D428" s="1360" t="str">
        <f t="shared" si="166"/>
        <v>W/C</v>
      </c>
      <c r="E428" s="1360"/>
      <c r="F428" s="1520"/>
      <c r="G428" s="1360"/>
      <c r="H428" s="1361" t="str">
        <f t="shared" si="164"/>
        <v/>
      </c>
      <c r="I428" s="1361" t="str">
        <f t="shared" si="164"/>
        <v/>
      </c>
      <c r="J428" s="1361" t="str">
        <f t="shared" si="164"/>
        <v/>
      </c>
      <c r="K428" s="1361" t="str">
        <f t="shared" si="164"/>
        <v/>
      </c>
      <c r="L428" s="1361" t="str">
        <f t="shared" si="148"/>
        <v>W/C</v>
      </c>
      <c r="M428" s="1361" t="str">
        <f t="shared" si="148"/>
        <v>NO</v>
      </c>
      <c r="N428" s="1361" t="str">
        <f t="shared" si="152"/>
        <v>W/C</v>
      </c>
      <c r="O428" s="1362"/>
      <c r="P428" s="1363">
        <v>0</v>
      </c>
      <c r="Q428" s="1363">
        <v>0</v>
      </c>
      <c r="R428" s="1363">
        <v>0</v>
      </c>
      <c r="S428" s="1363">
        <v>0</v>
      </c>
      <c r="T428" s="1363">
        <v>0</v>
      </c>
      <c r="U428" s="1363">
        <v>0</v>
      </c>
      <c r="V428" s="1363">
        <v>0</v>
      </c>
      <c r="W428" s="1363">
        <v>0</v>
      </c>
      <c r="X428" s="1363">
        <v>0</v>
      </c>
      <c r="Y428" s="1363">
        <v>0</v>
      </c>
      <c r="Z428" s="1363">
        <v>0</v>
      </c>
      <c r="AA428" s="1363">
        <v>0</v>
      </c>
      <c r="AB428" s="1363">
        <v>0</v>
      </c>
      <c r="AC428" s="1363"/>
      <c r="AD428" s="1363"/>
      <c r="AE428" s="1363">
        <f t="shared" si="169"/>
        <v>0</v>
      </c>
      <c r="AF428" s="1376"/>
      <c r="AG428" s="1377"/>
      <c r="AH428" s="1365"/>
      <c r="AI428" s="1365"/>
      <c r="AJ428" s="1365"/>
      <c r="AK428" s="1366"/>
      <c r="AL428" s="1365">
        <f t="shared" si="170"/>
        <v>0</v>
      </c>
      <c r="AM428" s="1367">
        <f t="shared" si="174"/>
        <v>0</v>
      </c>
      <c r="AN428" s="1365"/>
      <c r="AO428" s="1368">
        <f t="shared" si="171"/>
        <v>0</v>
      </c>
      <c r="AP428" s="1369"/>
      <c r="AQ428" s="1370">
        <f t="shared" si="176"/>
        <v>0</v>
      </c>
      <c r="AR428" s="1365"/>
      <c r="AS428" s="1365"/>
      <c r="AT428" s="1365"/>
      <c r="AU428" s="1365"/>
      <c r="AV428" s="1371">
        <f t="shared" si="172"/>
        <v>0</v>
      </c>
      <c r="AW428" s="1365">
        <f t="shared" si="175"/>
        <v>0</v>
      </c>
      <c r="AX428" s="1365"/>
      <c r="AY428" s="1367">
        <f t="shared" si="173"/>
        <v>0</v>
      </c>
      <c r="AZ428" s="1372"/>
      <c r="BA428" s="1373">
        <f t="shared" si="154"/>
        <v>0</v>
      </c>
      <c r="BC428" s="1361" t="str">
        <f t="shared" si="167"/>
        <v/>
      </c>
      <c r="BD428" s="1361" t="str">
        <f t="shared" si="167"/>
        <v/>
      </c>
      <c r="BE428" s="1361" t="str">
        <f t="shared" si="167"/>
        <v/>
      </c>
      <c r="BF428" s="1361" t="str">
        <f t="shared" si="167"/>
        <v/>
      </c>
      <c r="BG428" s="1361" t="str">
        <f t="shared" si="153"/>
        <v>W/C</v>
      </c>
      <c r="BH428" s="1361" t="str">
        <f t="shared" si="153"/>
        <v>NO</v>
      </c>
      <c r="BI428" s="1361" t="str">
        <f t="shared" si="161"/>
        <v>W/C</v>
      </c>
      <c r="BK428" s="1361" t="b">
        <f t="shared" si="168"/>
        <v>1</v>
      </c>
      <c r="BL428" s="1361" t="b">
        <f t="shared" si="168"/>
        <v>1</v>
      </c>
      <c r="BM428" s="1361" t="b">
        <f t="shared" si="168"/>
        <v>1</v>
      </c>
      <c r="BN428" s="1361" t="b">
        <f t="shared" si="168"/>
        <v>1</v>
      </c>
      <c r="BO428" s="1361" t="b">
        <f t="shared" si="168"/>
        <v>1</v>
      </c>
      <c r="BP428" s="1361" t="b">
        <f t="shared" si="168"/>
        <v>1</v>
      </c>
      <c r="BQ428" s="1361" t="b">
        <f t="shared" si="168"/>
        <v>1</v>
      </c>
      <c r="BS428" s="1359"/>
    </row>
    <row r="429" spans="1:71" s="1374" customFormat="1" ht="12" customHeight="1">
      <c r="A429" s="1412">
        <v>16504261</v>
      </c>
      <c r="B429" s="1413" t="str">
        <f t="shared" si="162"/>
        <v>16504261</v>
      </c>
      <c r="C429" s="1359" t="s">
        <v>1387</v>
      </c>
      <c r="D429" s="1360" t="str">
        <f t="shared" si="166"/>
        <v>W/C</v>
      </c>
      <c r="E429" s="1360"/>
      <c r="F429" s="1520"/>
      <c r="G429" s="1360"/>
      <c r="H429" s="1361" t="str">
        <f t="shared" si="164"/>
        <v/>
      </c>
      <c r="I429" s="1361" t="str">
        <f t="shared" si="164"/>
        <v/>
      </c>
      <c r="J429" s="1361" t="str">
        <f t="shared" si="164"/>
        <v/>
      </c>
      <c r="K429" s="1361" t="str">
        <f t="shared" si="164"/>
        <v/>
      </c>
      <c r="L429" s="1361" t="str">
        <f t="shared" si="148"/>
        <v>W/C</v>
      </c>
      <c r="M429" s="1361" t="str">
        <f t="shared" si="148"/>
        <v>NO</v>
      </c>
      <c r="N429" s="1361" t="str">
        <f t="shared" si="152"/>
        <v>W/C</v>
      </c>
      <c r="O429" s="1362"/>
      <c r="P429" s="1363">
        <v>2226619.46</v>
      </c>
      <c r="Q429" s="1363">
        <v>2452732.77</v>
      </c>
      <c r="R429" s="1363">
        <v>2452732.77</v>
      </c>
      <c r="S429" s="1363">
        <v>2452732.77</v>
      </c>
      <c r="T429" s="1363">
        <v>2920434.98</v>
      </c>
      <c r="U429" s="1363">
        <v>2920434.98</v>
      </c>
      <c r="V429" s="1363">
        <v>2920434.98</v>
      </c>
      <c r="W429" s="1363">
        <v>3336393.51</v>
      </c>
      <c r="X429" s="1363">
        <v>3336393.51</v>
      </c>
      <c r="Y429" s="1363">
        <v>3336393.51</v>
      </c>
      <c r="Z429" s="1363">
        <v>3764590.14</v>
      </c>
      <c r="AA429" s="1363">
        <v>3764590.14</v>
      </c>
      <c r="AB429" s="1363">
        <v>3764590.14</v>
      </c>
      <c r="AC429" s="1363"/>
      <c r="AD429" s="1363"/>
      <c r="AE429" s="1363">
        <f t="shared" si="169"/>
        <v>3054455.7383333333</v>
      </c>
      <c r="AF429" s="1376"/>
      <c r="AG429" s="1377"/>
      <c r="AH429" s="1365"/>
      <c r="AI429" s="1365"/>
      <c r="AJ429" s="1365"/>
      <c r="AK429" s="1366"/>
      <c r="AL429" s="1365">
        <f t="shared" si="170"/>
        <v>0</v>
      </c>
      <c r="AM429" s="1367">
        <f t="shared" si="174"/>
        <v>3054455.7383333333</v>
      </c>
      <c r="AN429" s="1365"/>
      <c r="AO429" s="1368">
        <f t="shared" si="171"/>
        <v>3054455.7383333333</v>
      </c>
      <c r="AP429" s="1369"/>
      <c r="AQ429" s="1370">
        <f t="shared" si="176"/>
        <v>3764590.14</v>
      </c>
      <c r="AR429" s="1365"/>
      <c r="AS429" s="1365"/>
      <c r="AT429" s="1365"/>
      <c r="AU429" s="1365"/>
      <c r="AV429" s="1371">
        <f t="shared" si="172"/>
        <v>0</v>
      </c>
      <c r="AW429" s="1365">
        <f t="shared" si="175"/>
        <v>3764590.14</v>
      </c>
      <c r="AX429" s="1365"/>
      <c r="AY429" s="1367">
        <f t="shared" si="173"/>
        <v>3764590.14</v>
      </c>
      <c r="AZ429" s="1372"/>
      <c r="BA429" s="1373">
        <f t="shared" si="154"/>
        <v>0</v>
      </c>
      <c r="BC429" s="1361" t="str">
        <f t="shared" si="167"/>
        <v/>
      </c>
      <c r="BD429" s="1361" t="str">
        <f t="shared" si="167"/>
        <v/>
      </c>
      <c r="BE429" s="1361" t="str">
        <f t="shared" si="167"/>
        <v/>
      </c>
      <c r="BF429" s="1361" t="str">
        <f t="shared" si="167"/>
        <v/>
      </c>
      <c r="BG429" s="1361" t="str">
        <f t="shared" si="153"/>
        <v>W/C</v>
      </c>
      <c r="BH429" s="1361" t="str">
        <f t="shared" si="153"/>
        <v>NO</v>
      </c>
      <c r="BI429" s="1361" t="str">
        <f t="shared" si="161"/>
        <v>W/C</v>
      </c>
      <c r="BK429" s="1361" t="b">
        <f t="shared" si="168"/>
        <v>1</v>
      </c>
      <c r="BL429" s="1361" t="b">
        <f t="shared" si="168"/>
        <v>1</v>
      </c>
      <c r="BM429" s="1361" t="b">
        <f t="shared" si="168"/>
        <v>1</v>
      </c>
      <c r="BN429" s="1361" t="b">
        <f t="shared" si="168"/>
        <v>1</v>
      </c>
      <c r="BO429" s="1361" t="b">
        <f t="shared" si="168"/>
        <v>1</v>
      </c>
      <c r="BP429" s="1361" t="b">
        <f t="shared" si="168"/>
        <v>1</v>
      </c>
      <c r="BQ429" s="1361" t="b">
        <f t="shared" si="168"/>
        <v>1</v>
      </c>
      <c r="BS429" s="1359"/>
    </row>
    <row r="430" spans="1:71" s="1374" customFormat="1" ht="12" customHeight="1">
      <c r="A430" s="1412">
        <v>16504271</v>
      </c>
      <c r="B430" s="1413" t="str">
        <f t="shared" si="162"/>
        <v>16504271</v>
      </c>
      <c r="C430" s="1359" t="s">
        <v>1388</v>
      </c>
      <c r="D430" s="1360" t="str">
        <f t="shared" si="166"/>
        <v>W/C</v>
      </c>
      <c r="E430" s="1360"/>
      <c r="F430" s="1520"/>
      <c r="G430" s="1360"/>
      <c r="H430" s="1361" t="str">
        <f t="shared" si="164"/>
        <v/>
      </c>
      <c r="I430" s="1361" t="str">
        <f t="shared" si="164"/>
        <v/>
      </c>
      <c r="J430" s="1361" t="str">
        <f t="shared" si="164"/>
        <v/>
      </c>
      <c r="K430" s="1361" t="str">
        <f t="shared" si="164"/>
        <v/>
      </c>
      <c r="L430" s="1361" t="str">
        <f t="shared" si="148"/>
        <v>W/C</v>
      </c>
      <c r="M430" s="1361" t="str">
        <f t="shared" si="148"/>
        <v>NO</v>
      </c>
      <c r="N430" s="1361" t="str">
        <f t="shared" si="152"/>
        <v>W/C</v>
      </c>
      <c r="O430" s="1362"/>
      <c r="P430" s="1363">
        <v>1222196.33</v>
      </c>
      <c r="Q430" s="1363">
        <v>1346310.43</v>
      </c>
      <c r="R430" s="1363">
        <v>1346310.43</v>
      </c>
      <c r="S430" s="1363">
        <v>1346310.43</v>
      </c>
      <c r="T430" s="1363">
        <v>1603033.19</v>
      </c>
      <c r="U430" s="1363">
        <v>1603033.19</v>
      </c>
      <c r="V430" s="1363">
        <v>1603033.19</v>
      </c>
      <c r="W430" s="1363">
        <v>1831353.74</v>
      </c>
      <c r="X430" s="1363">
        <v>1831353.74</v>
      </c>
      <c r="Y430" s="1363">
        <v>1831353.74</v>
      </c>
      <c r="Z430" s="1363">
        <v>2066391.8</v>
      </c>
      <c r="AA430" s="1363">
        <v>2066391.8</v>
      </c>
      <c r="AB430" s="1363">
        <v>2066391.8</v>
      </c>
      <c r="AC430" s="1363"/>
      <c r="AD430" s="1363"/>
      <c r="AE430" s="1363">
        <f t="shared" si="169"/>
        <v>1676597.47875</v>
      </c>
      <c r="AF430" s="1376"/>
      <c r="AG430" s="1377"/>
      <c r="AH430" s="1365"/>
      <c r="AI430" s="1365"/>
      <c r="AJ430" s="1365"/>
      <c r="AK430" s="1366"/>
      <c r="AL430" s="1365">
        <f t="shared" si="170"/>
        <v>0</v>
      </c>
      <c r="AM430" s="1367">
        <f t="shared" si="174"/>
        <v>1676597.47875</v>
      </c>
      <c r="AN430" s="1365"/>
      <c r="AO430" s="1368">
        <f t="shared" si="171"/>
        <v>1676597.47875</v>
      </c>
      <c r="AP430" s="1369"/>
      <c r="AQ430" s="1370">
        <f t="shared" si="176"/>
        <v>2066391.8</v>
      </c>
      <c r="AR430" s="1365"/>
      <c r="AS430" s="1365"/>
      <c r="AT430" s="1365"/>
      <c r="AU430" s="1365"/>
      <c r="AV430" s="1371">
        <f t="shared" si="172"/>
        <v>0</v>
      </c>
      <c r="AW430" s="1365">
        <f t="shared" si="175"/>
        <v>2066391.8</v>
      </c>
      <c r="AX430" s="1365"/>
      <c r="AY430" s="1367">
        <f t="shared" si="173"/>
        <v>2066391.8</v>
      </c>
      <c r="AZ430" s="1372"/>
      <c r="BA430" s="1373">
        <f t="shared" si="154"/>
        <v>0</v>
      </c>
      <c r="BC430" s="1361" t="str">
        <f t="shared" si="167"/>
        <v/>
      </c>
      <c r="BD430" s="1361" t="str">
        <f t="shared" si="167"/>
        <v/>
      </c>
      <c r="BE430" s="1361" t="str">
        <f t="shared" si="167"/>
        <v/>
      </c>
      <c r="BF430" s="1361" t="str">
        <f t="shared" si="167"/>
        <v/>
      </c>
      <c r="BG430" s="1361" t="str">
        <f t="shared" si="153"/>
        <v>W/C</v>
      </c>
      <c r="BH430" s="1361" t="str">
        <f t="shared" si="153"/>
        <v>NO</v>
      </c>
      <c r="BI430" s="1361" t="str">
        <f t="shared" si="161"/>
        <v>W/C</v>
      </c>
      <c r="BK430" s="1361" t="b">
        <f t="shared" si="168"/>
        <v>1</v>
      </c>
      <c r="BL430" s="1361" t="b">
        <f t="shared" si="168"/>
        <v>1</v>
      </c>
      <c r="BM430" s="1361" t="b">
        <f t="shared" si="168"/>
        <v>1</v>
      </c>
      <c r="BN430" s="1361" t="b">
        <f t="shared" si="168"/>
        <v>1</v>
      </c>
      <c r="BO430" s="1361" t="b">
        <f t="shared" si="168"/>
        <v>1</v>
      </c>
      <c r="BP430" s="1361" t="b">
        <f t="shared" si="168"/>
        <v>1</v>
      </c>
      <c r="BQ430" s="1361" t="b">
        <f t="shared" si="168"/>
        <v>1</v>
      </c>
      <c r="BS430" s="1359"/>
    </row>
    <row r="431" spans="1:71" s="1374" customFormat="1" ht="12" customHeight="1">
      <c r="A431" s="1412">
        <v>16504273</v>
      </c>
      <c r="B431" s="1413" t="str">
        <f t="shared" si="162"/>
        <v>16504273</v>
      </c>
      <c r="C431" s="1359" t="s">
        <v>1441</v>
      </c>
      <c r="D431" s="1360" t="str">
        <f t="shared" si="166"/>
        <v>W/C</v>
      </c>
      <c r="E431" s="1360"/>
      <c r="F431" s="1520"/>
      <c r="G431" s="1360"/>
      <c r="H431" s="1361" t="str">
        <f t="shared" si="164"/>
        <v/>
      </c>
      <c r="I431" s="1361" t="str">
        <f t="shared" si="164"/>
        <v/>
      </c>
      <c r="J431" s="1361" t="str">
        <f t="shared" si="164"/>
        <v/>
      </c>
      <c r="K431" s="1361" t="str">
        <f t="shared" si="164"/>
        <v/>
      </c>
      <c r="L431" s="1361" t="str">
        <f t="shared" si="148"/>
        <v>W/C</v>
      </c>
      <c r="M431" s="1361" t="str">
        <f t="shared" si="148"/>
        <v>NO</v>
      </c>
      <c r="N431" s="1361" t="str">
        <f t="shared" si="152"/>
        <v>W/C</v>
      </c>
      <c r="O431" s="1362"/>
      <c r="P431" s="1363">
        <v>0</v>
      </c>
      <c r="Q431" s="1363">
        <v>0</v>
      </c>
      <c r="R431" s="1363">
        <v>0</v>
      </c>
      <c r="S431" s="1363">
        <v>0</v>
      </c>
      <c r="T431" s="1363">
        <v>0</v>
      </c>
      <c r="U431" s="1363">
        <v>0</v>
      </c>
      <c r="V431" s="1363">
        <v>0</v>
      </c>
      <c r="W431" s="1363">
        <v>0</v>
      </c>
      <c r="X431" s="1363">
        <v>0</v>
      </c>
      <c r="Y431" s="1363">
        <v>0</v>
      </c>
      <c r="Z431" s="1363">
        <v>0</v>
      </c>
      <c r="AA431" s="1363">
        <v>0</v>
      </c>
      <c r="AB431" s="1363">
        <v>0</v>
      </c>
      <c r="AC431" s="1363"/>
      <c r="AD431" s="1363"/>
      <c r="AE431" s="1363">
        <f t="shared" si="169"/>
        <v>0</v>
      </c>
      <c r="AF431" s="1376"/>
      <c r="AG431" s="1377"/>
      <c r="AH431" s="1365"/>
      <c r="AI431" s="1365"/>
      <c r="AJ431" s="1365"/>
      <c r="AK431" s="1366"/>
      <c r="AL431" s="1365">
        <f t="shared" si="170"/>
        <v>0</v>
      </c>
      <c r="AM431" s="1367">
        <f t="shared" si="174"/>
        <v>0</v>
      </c>
      <c r="AN431" s="1365"/>
      <c r="AO431" s="1368">
        <f t="shared" si="171"/>
        <v>0</v>
      </c>
      <c r="AP431" s="1369"/>
      <c r="AQ431" s="1370">
        <f t="shared" si="176"/>
        <v>0</v>
      </c>
      <c r="AR431" s="1365"/>
      <c r="AS431" s="1365"/>
      <c r="AT431" s="1365"/>
      <c r="AU431" s="1365"/>
      <c r="AV431" s="1371">
        <f t="shared" si="172"/>
        <v>0</v>
      </c>
      <c r="AW431" s="1365">
        <f t="shared" si="175"/>
        <v>0</v>
      </c>
      <c r="AX431" s="1365"/>
      <c r="AY431" s="1367">
        <f t="shared" si="173"/>
        <v>0</v>
      </c>
      <c r="AZ431" s="1372"/>
      <c r="BA431" s="1373">
        <f t="shared" si="154"/>
        <v>0</v>
      </c>
      <c r="BC431" s="1361" t="str">
        <f t="shared" si="167"/>
        <v/>
      </c>
      <c r="BD431" s="1361" t="str">
        <f t="shared" si="167"/>
        <v/>
      </c>
      <c r="BE431" s="1361" t="str">
        <f t="shared" si="167"/>
        <v/>
      </c>
      <c r="BF431" s="1361" t="str">
        <f t="shared" si="167"/>
        <v/>
      </c>
      <c r="BG431" s="1361" t="str">
        <f t="shared" si="153"/>
        <v>W/C</v>
      </c>
      <c r="BH431" s="1361" t="str">
        <f t="shared" si="153"/>
        <v>NO</v>
      </c>
      <c r="BI431" s="1361" t="str">
        <f t="shared" si="161"/>
        <v>W/C</v>
      </c>
      <c r="BK431" s="1361" t="b">
        <f t="shared" si="168"/>
        <v>1</v>
      </c>
      <c r="BL431" s="1361" t="b">
        <f t="shared" si="168"/>
        <v>1</v>
      </c>
      <c r="BM431" s="1361" t="b">
        <f t="shared" si="168"/>
        <v>1</v>
      </c>
      <c r="BN431" s="1361" t="b">
        <f t="shared" si="168"/>
        <v>1</v>
      </c>
      <c r="BO431" s="1361" t="b">
        <f t="shared" si="168"/>
        <v>1</v>
      </c>
      <c r="BP431" s="1361" t="b">
        <f t="shared" si="168"/>
        <v>1</v>
      </c>
      <c r="BQ431" s="1361" t="b">
        <f t="shared" si="168"/>
        <v>1</v>
      </c>
      <c r="BS431" s="1359"/>
    </row>
    <row r="432" spans="1:71" s="1374" customFormat="1" ht="12" customHeight="1">
      <c r="A432" s="1497">
        <v>16504281</v>
      </c>
      <c r="B432" s="1498" t="str">
        <f t="shared" si="162"/>
        <v>16504281</v>
      </c>
      <c r="C432" s="1540" t="s">
        <v>1442</v>
      </c>
      <c r="D432" s="1417" t="str">
        <f t="shared" si="166"/>
        <v>W/C</v>
      </c>
      <c r="E432" s="1417"/>
      <c r="F432" s="1434">
        <v>42995</v>
      </c>
      <c r="G432" s="1417"/>
      <c r="H432" s="1419" t="str">
        <f t="shared" si="164"/>
        <v/>
      </c>
      <c r="I432" s="1419" t="str">
        <f t="shared" si="164"/>
        <v/>
      </c>
      <c r="J432" s="1419" t="str">
        <f t="shared" si="164"/>
        <v/>
      </c>
      <c r="K432" s="1419" t="str">
        <f t="shared" si="164"/>
        <v/>
      </c>
      <c r="L432" s="1419" t="str">
        <f t="shared" si="148"/>
        <v>W/C</v>
      </c>
      <c r="M432" s="1419" t="str">
        <f t="shared" si="148"/>
        <v>NO</v>
      </c>
      <c r="N432" s="1419" t="str">
        <f t="shared" si="152"/>
        <v>W/C</v>
      </c>
      <c r="O432" s="1420"/>
      <c r="P432" s="1421">
        <v>35554.79</v>
      </c>
      <c r="Q432" s="1421">
        <v>39165.379999999997</v>
      </c>
      <c r="R432" s="1421">
        <v>39165.379999999997</v>
      </c>
      <c r="S432" s="1421">
        <v>39165.379999999997</v>
      </c>
      <c r="T432" s="1421">
        <v>46633.67</v>
      </c>
      <c r="U432" s="1421">
        <v>46633.67</v>
      </c>
      <c r="V432" s="1421">
        <v>46633.67</v>
      </c>
      <c r="W432" s="1421">
        <v>53275.72</v>
      </c>
      <c r="X432" s="1421">
        <v>53275.72</v>
      </c>
      <c r="Y432" s="1421">
        <v>53275.72</v>
      </c>
      <c r="Z432" s="1421">
        <v>60113.2</v>
      </c>
      <c r="AA432" s="1421">
        <v>60113.2</v>
      </c>
      <c r="AB432" s="1421">
        <v>60113.2</v>
      </c>
      <c r="AC432" s="1421"/>
      <c r="AD432" s="1421"/>
      <c r="AE432" s="1421">
        <f t="shared" si="169"/>
        <v>48773.725416666661</v>
      </c>
      <c r="AF432" s="1422"/>
      <c r="AG432" s="1423"/>
      <c r="AH432" s="1424"/>
      <c r="AI432" s="1424"/>
      <c r="AJ432" s="1424"/>
      <c r="AK432" s="1425"/>
      <c r="AL432" s="1424">
        <f t="shared" si="170"/>
        <v>0</v>
      </c>
      <c r="AM432" s="1426">
        <f t="shared" si="174"/>
        <v>48773.725416666661</v>
      </c>
      <c r="AN432" s="1424"/>
      <c r="AO432" s="1427">
        <f t="shared" si="171"/>
        <v>48773.725416666661</v>
      </c>
      <c r="AP432" s="1369"/>
      <c r="AQ432" s="1428">
        <f t="shared" si="176"/>
        <v>60113.2</v>
      </c>
      <c r="AR432" s="1424"/>
      <c r="AS432" s="1424"/>
      <c r="AT432" s="1424"/>
      <c r="AU432" s="1424"/>
      <c r="AV432" s="1429">
        <f t="shared" si="172"/>
        <v>0</v>
      </c>
      <c r="AW432" s="1424">
        <f t="shared" si="175"/>
        <v>60113.2</v>
      </c>
      <c r="AX432" s="1424"/>
      <c r="AY432" s="1426">
        <f t="shared" si="173"/>
        <v>60113.2</v>
      </c>
      <c r="AZ432" s="1372"/>
      <c r="BA432" s="1373">
        <f t="shared" si="154"/>
        <v>0</v>
      </c>
      <c r="BC432" s="1419" t="str">
        <f t="shared" si="167"/>
        <v/>
      </c>
      <c r="BD432" s="1419" t="str">
        <f t="shared" si="167"/>
        <v/>
      </c>
      <c r="BE432" s="1419" t="str">
        <f t="shared" si="167"/>
        <v/>
      </c>
      <c r="BF432" s="1419" t="str">
        <f t="shared" si="167"/>
        <v/>
      </c>
      <c r="BG432" s="1419" t="str">
        <f t="shared" si="153"/>
        <v>W/C</v>
      </c>
      <c r="BH432" s="1419" t="str">
        <f t="shared" si="153"/>
        <v>NO</v>
      </c>
      <c r="BI432" s="1419" t="str">
        <f t="shared" si="161"/>
        <v>W/C</v>
      </c>
      <c r="BK432" s="1419" t="b">
        <f t="shared" si="168"/>
        <v>1</v>
      </c>
      <c r="BL432" s="1419" t="b">
        <f t="shared" si="168"/>
        <v>1</v>
      </c>
      <c r="BM432" s="1419" t="b">
        <f t="shared" si="168"/>
        <v>1</v>
      </c>
      <c r="BN432" s="1419" t="b">
        <f t="shared" si="168"/>
        <v>1</v>
      </c>
      <c r="BO432" s="1419" t="b">
        <f t="shared" si="168"/>
        <v>1</v>
      </c>
      <c r="BP432" s="1419" t="b">
        <f t="shared" si="168"/>
        <v>1</v>
      </c>
      <c r="BQ432" s="1419" t="b">
        <f t="shared" si="168"/>
        <v>1</v>
      </c>
      <c r="BS432" s="1359"/>
    </row>
    <row r="433" spans="1:71" s="1374" customFormat="1" ht="12" customHeight="1">
      <c r="A433" s="1503">
        <v>16504283</v>
      </c>
      <c r="B433" s="1504" t="str">
        <f t="shared" si="162"/>
        <v>16504283</v>
      </c>
      <c r="C433" s="1359" t="s">
        <v>1443</v>
      </c>
      <c r="D433" s="1360" t="str">
        <f t="shared" si="166"/>
        <v>W/C</v>
      </c>
      <c r="E433" s="1360"/>
      <c r="F433" s="1520"/>
      <c r="G433" s="1360"/>
      <c r="H433" s="1361" t="str">
        <f t="shared" si="164"/>
        <v/>
      </c>
      <c r="I433" s="1361" t="str">
        <f t="shared" si="164"/>
        <v/>
      </c>
      <c r="J433" s="1361" t="str">
        <f t="shared" si="164"/>
        <v/>
      </c>
      <c r="K433" s="1361" t="str">
        <f t="shared" si="164"/>
        <v/>
      </c>
      <c r="L433" s="1361" t="str">
        <f t="shared" ref="L433:M523" si="177">IF(VALUE(AM433),"W/C",IF(ISBLANK(AM433),"NO","W/C"))</f>
        <v>W/C</v>
      </c>
      <c r="M433" s="1361" t="str">
        <f t="shared" si="177"/>
        <v>NO</v>
      </c>
      <c r="N433" s="1361" t="str">
        <f t="shared" si="152"/>
        <v>W/C</v>
      </c>
      <c r="O433" s="1411"/>
      <c r="P433" s="1363">
        <v>0</v>
      </c>
      <c r="Q433" s="1363">
        <v>0</v>
      </c>
      <c r="R433" s="1363">
        <v>0</v>
      </c>
      <c r="S433" s="1363">
        <v>0</v>
      </c>
      <c r="T433" s="1363">
        <v>0</v>
      </c>
      <c r="U433" s="1363">
        <v>0</v>
      </c>
      <c r="V433" s="1363">
        <v>0</v>
      </c>
      <c r="W433" s="1363">
        <v>0</v>
      </c>
      <c r="X433" s="1363">
        <v>0</v>
      </c>
      <c r="Y433" s="1363">
        <v>0</v>
      </c>
      <c r="Z433" s="1363">
        <v>0</v>
      </c>
      <c r="AA433" s="1363">
        <v>0</v>
      </c>
      <c r="AB433" s="1363">
        <v>0</v>
      </c>
      <c r="AC433" s="1363"/>
      <c r="AD433" s="1363"/>
      <c r="AE433" s="1363">
        <f t="shared" si="169"/>
        <v>0</v>
      </c>
      <c r="AF433" s="1376"/>
      <c r="AG433" s="1377"/>
      <c r="AH433" s="1365"/>
      <c r="AI433" s="1365"/>
      <c r="AJ433" s="1365"/>
      <c r="AK433" s="1366"/>
      <c r="AL433" s="1365">
        <f t="shared" si="170"/>
        <v>0</v>
      </c>
      <c r="AM433" s="1367">
        <f t="shared" si="174"/>
        <v>0</v>
      </c>
      <c r="AN433" s="1365"/>
      <c r="AO433" s="1368">
        <f t="shared" si="171"/>
        <v>0</v>
      </c>
      <c r="AP433" s="1369"/>
      <c r="AQ433" s="1370">
        <f t="shared" si="176"/>
        <v>0</v>
      </c>
      <c r="AR433" s="1365"/>
      <c r="AS433" s="1365"/>
      <c r="AT433" s="1365"/>
      <c r="AU433" s="1365"/>
      <c r="AV433" s="1371">
        <f t="shared" si="172"/>
        <v>0</v>
      </c>
      <c r="AW433" s="1365">
        <f t="shared" si="175"/>
        <v>0</v>
      </c>
      <c r="AX433" s="1365"/>
      <c r="AY433" s="1367">
        <f t="shared" si="173"/>
        <v>0</v>
      </c>
      <c r="AZ433" s="1372"/>
      <c r="BA433" s="1373">
        <f t="shared" si="154"/>
        <v>0</v>
      </c>
      <c r="BC433" s="1361" t="str">
        <f t="shared" si="167"/>
        <v/>
      </c>
      <c r="BD433" s="1361" t="str">
        <f t="shared" si="167"/>
        <v/>
      </c>
      <c r="BE433" s="1361" t="str">
        <f t="shared" si="167"/>
        <v/>
      </c>
      <c r="BF433" s="1361" t="str">
        <f t="shared" si="167"/>
        <v/>
      </c>
      <c r="BG433" s="1361" t="str">
        <f t="shared" si="153"/>
        <v>W/C</v>
      </c>
      <c r="BH433" s="1361" t="str">
        <f t="shared" si="153"/>
        <v>NO</v>
      </c>
      <c r="BI433" s="1361" t="str">
        <f t="shared" si="161"/>
        <v>W/C</v>
      </c>
      <c r="BK433" s="1361" t="b">
        <f t="shared" si="168"/>
        <v>1</v>
      </c>
      <c r="BL433" s="1361" t="b">
        <f t="shared" si="168"/>
        <v>1</v>
      </c>
      <c r="BM433" s="1361" t="b">
        <f t="shared" si="168"/>
        <v>1</v>
      </c>
      <c r="BN433" s="1361" t="b">
        <f t="shared" si="168"/>
        <v>1</v>
      </c>
      <c r="BO433" s="1361" t="b">
        <f t="shared" si="168"/>
        <v>1</v>
      </c>
      <c r="BP433" s="1361" t="b">
        <f t="shared" si="168"/>
        <v>1</v>
      </c>
      <c r="BQ433" s="1361" t="b">
        <f t="shared" si="168"/>
        <v>1</v>
      </c>
      <c r="BS433" s="1359"/>
    </row>
    <row r="434" spans="1:71" s="1374" customFormat="1" ht="12" customHeight="1">
      <c r="A434" s="1497">
        <v>16504293</v>
      </c>
      <c r="B434" s="1498" t="str">
        <f t="shared" si="162"/>
        <v>16504293</v>
      </c>
      <c r="C434" s="1416" t="s">
        <v>1444</v>
      </c>
      <c r="D434" s="1417" t="str">
        <f t="shared" si="166"/>
        <v>W/C</v>
      </c>
      <c r="E434" s="1417"/>
      <c r="F434" s="1434">
        <v>42842</v>
      </c>
      <c r="G434" s="1417"/>
      <c r="H434" s="1419" t="str">
        <f t="shared" si="164"/>
        <v/>
      </c>
      <c r="I434" s="1419" t="str">
        <f t="shared" si="164"/>
        <v/>
      </c>
      <c r="J434" s="1419" t="str">
        <f t="shared" si="164"/>
        <v/>
      </c>
      <c r="K434" s="1419" t="str">
        <f t="shared" si="164"/>
        <v/>
      </c>
      <c r="L434" s="1419" t="str">
        <f t="shared" si="177"/>
        <v>W/C</v>
      </c>
      <c r="M434" s="1419" t="str">
        <f t="shared" si="177"/>
        <v>NO</v>
      </c>
      <c r="N434" s="1419" t="str">
        <f t="shared" si="152"/>
        <v>W/C</v>
      </c>
      <c r="O434" s="1420"/>
      <c r="P434" s="1421">
        <v>0</v>
      </c>
      <c r="Q434" s="1421">
        <v>0</v>
      </c>
      <c r="R434" s="1421">
        <v>0</v>
      </c>
      <c r="S434" s="1421">
        <v>0</v>
      </c>
      <c r="T434" s="1421">
        <v>0</v>
      </c>
      <c r="U434" s="1421">
        <v>0</v>
      </c>
      <c r="V434" s="1421">
        <v>0</v>
      </c>
      <c r="W434" s="1421">
        <v>0</v>
      </c>
      <c r="X434" s="1421">
        <v>0</v>
      </c>
      <c r="Y434" s="1421">
        <v>0</v>
      </c>
      <c r="Z434" s="1421">
        <v>0</v>
      </c>
      <c r="AA434" s="1421">
        <v>0</v>
      </c>
      <c r="AB434" s="1421">
        <v>0</v>
      </c>
      <c r="AC434" s="1421"/>
      <c r="AD434" s="1421"/>
      <c r="AE434" s="1421">
        <f t="shared" si="169"/>
        <v>0</v>
      </c>
      <c r="AF434" s="1422"/>
      <c r="AG434" s="1423"/>
      <c r="AH434" s="1424"/>
      <c r="AI434" s="1424"/>
      <c r="AJ434" s="1424"/>
      <c r="AK434" s="1425"/>
      <c r="AL434" s="1424">
        <f t="shared" si="170"/>
        <v>0</v>
      </c>
      <c r="AM434" s="1426">
        <f t="shared" si="174"/>
        <v>0</v>
      </c>
      <c r="AN434" s="1424"/>
      <c r="AO434" s="1427">
        <f t="shared" si="171"/>
        <v>0</v>
      </c>
      <c r="AP434" s="1369"/>
      <c r="AQ434" s="1428">
        <f t="shared" si="176"/>
        <v>0</v>
      </c>
      <c r="AR434" s="1424"/>
      <c r="AS434" s="1424"/>
      <c r="AT434" s="1424"/>
      <c r="AU434" s="1424"/>
      <c r="AV434" s="1429">
        <f t="shared" si="172"/>
        <v>0</v>
      </c>
      <c r="AW434" s="1424">
        <f t="shared" si="175"/>
        <v>0</v>
      </c>
      <c r="AX434" s="1424"/>
      <c r="AY434" s="1426">
        <f t="shared" si="173"/>
        <v>0</v>
      </c>
      <c r="AZ434" s="1372"/>
      <c r="BA434" s="1373">
        <f t="shared" si="154"/>
        <v>0</v>
      </c>
      <c r="BC434" s="1419" t="str">
        <f t="shared" si="167"/>
        <v/>
      </c>
      <c r="BD434" s="1419" t="str">
        <f t="shared" si="167"/>
        <v/>
      </c>
      <c r="BE434" s="1419" t="str">
        <f t="shared" si="167"/>
        <v/>
      </c>
      <c r="BF434" s="1419" t="str">
        <f t="shared" si="167"/>
        <v/>
      </c>
      <c r="BG434" s="1419" t="str">
        <f t="shared" si="153"/>
        <v>W/C</v>
      </c>
      <c r="BH434" s="1419" t="str">
        <f t="shared" si="153"/>
        <v>NO</v>
      </c>
      <c r="BI434" s="1419" t="str">
        <f t="shared" si="161"/>
        <v>W/C</v>
      </c>
      <c r="BK434" s="1419" t="b">
        <f t="shared" si="168"/>
        <v>1</v>
      </c>
      <c r="BL434" s="1419" t="b">
        <f t="shared" si="168"/>
        <v>1</v>
      </c>
      <c r="BM434" s="1419" t="b">
        <f t="shared" si="168"/>
        <v>1</v>
      </c>
      <c r="BN434" s="1419" t="b">
        <f t="shared" si="168"/>
        <v>1</v>
      </c>
      <c r="BO434" s="1419" t="b">
        <f t="shared" si="168"/>
        <v>1</v>
      </c>
      <c r="BP434" s="1419" t="b">
        <f t="shared" si="168"/>
        <v>1</v>
      </c>
      <c r="BQ434" s="1419" t="b">
        <f t="shared" si="168"/>
        <v>1</v>
      </c>
      <c r="BS434" s="1359"/>
    </row>
    <row r="435" spans="1:71" s="1374" customFormat="1" ht="12" customHeight="1">
      <c r="A435" s="1497">
        <v>16504303</v>
      </c>
      <c r="B435" s="1498" t="str">
        <f t="shared" si="162"/>
        <v>16504303</v>
      </c>
      <c r="C435" s="1535" t="s">
        <v>1445</v>
      </c>
      <c r="D435" s="1417" t="str">
        <f t="shared" si="166"/>
        <v>W/C</v>
      </c>
      <c r="E435" s="1417"/>
      <c r="F435" s="1483">
        <v>42964</v>
      </c>
      <c r="G435" s="1417"/>
      <c r="H435" s="1419" t="str">
        <f t="shared" si="164"/>
        <v/>
      </c>
      <c r="I435" s="1419" t="str">
        <f t="shared" si="164"/>
        <v/>
      </c>
      <c r="J435" s="1419" t="str">
        <f t="shared" si="164"/>
        <v/>
      </c>
      <c r="K435" s="1419" t="str">
        <f t="shared" si="164"/>
        <v/>
      </c>
      <c r="L435" s="1419" t="str">
        <f t="shared" si="177"/>
        <v>W/C</v>
      </c>
      <c r="M435" s="1419" t="str">
        <f t="shared" si="177"/>
        <v>NO</v>
      </c>
      <c r="N435" s="1419" t="str">
        <f t="shared" si="152"/>
        <v>W/C</v>
      </c>
      <c r="O435" s="1420"/>
      <c r="P435" s="1421">
        <v>0</v>
      </c>
      <c r="Q435" s="1421">
        <v>0</v>
      </c>
      <c r="R435" s="1421">
        <v>0</v>
      </c>
      <c r="S435" s="1421">
        <v>0</v>
      </c>
      <c r="T435" s="1421">
        <v>0</v>
      </c>
      <c r="U435" s="1421">
        <v>0</v>
      </c>
      <c r="V435" s="1421">
        <v>0</v>
      </c>
      <c r="W435" s="1421">
        <v>0</v>
      </c>
      <c r="X435" s="1421">
        <v>0</v>
      </c>
      <c r="Y435" s="1421">
        <v>0</v>
      </c>
      <c r="Z435" s="1421">
        <v>0</v>
      </c>
      <c r="AA435" s="1421">
        <v>0</v>
      </c>
      <c r="AB435" s="1421">
        <v>0</v>
      </c>
      <c r="AC435" s="1421"/>
      <c r="AD435" s="1421"/>
      <c r="AE435" s="1421">
        <f t="shared" si="169"/>
        <v>0</v>
      </c>
      <c r="AF435" s="1422"/>
      <c r="AG435" s="1423"/>
      <c r="AH435" s="1424"/>
      <c r="AI435" s="1424"/>
      <c r="AJ435" s="1424"/>
      <c r="AK435" s="1425"/>
      <c r="AL435" s="1424">
        <f t="shared" si="170"/>
        <v>0</v>
      </c>
      <c r="AM435" s="1426">
        <f t="shared" si="174"/>
        <v>0</v>
      </c>
      <c r="AN435" s="1424"/>
      <c r="AO435" s="1427">
        <f t="shared" si="171"/>
        <v>0</v>
      </c>
      <c r="AP435" s="1369"/>
      <c r="AQ435" s="1428">
        <f t="shared" si="176"/>
        <v>0</v>
      </c>
      <c r="AR435" s="1424"/>
      <c r="AS435" s="1424"/>
      <c r="AT435" s="1424"/>
      <c r="AU435" s="1424"/>
      <c r="AV435" s="1429">
        <f t="shared" si="172"/>
        <v>0</v>
      </c>
      <c r="AW435" s="1424">
        <f t="shared" si="175"/>
        <v>0</v>
      </c>
      <c r="AX435" s="1424"/>
      <c r="AY435" s="1426">
        <f t="shared" si="173"/>
        <v>0</v>
      </c>
      <c r="AZ435" s="1372"/>
      <c r="BA435" s="1373">
        <f t="shared" si="154"/>
        <v>0</v>
      </c>
      <c r="BC435" s="1419" t="str">
        <f t="shared" si="167"/>
        <v/>
      </c>
      <c r="BD435" s="1419" t="str">
        <f t="shared" si="167"/>
        <v/>
      </c>
      <c r="BE435" s="1419" t="str">
        <f t="shared" si="167"/>
        <v/>
      </c>
      <c r="BF435" s="1419" t="str">
        <f t="shared" si="167"/>
        <v/>
      </c>
      <c r="BG435" s="1419" t="str">
        <f t="shared" si="153"/>
        <v>W/C</v>
      </c>
      <c r="BH435" s="1419" t="str">
        <f t="shared" si="153"/>
        <v>NO</v>
      </c>
      <c r="BI435" s="1419" t="str">
        <f t="shared" si="161"/>
        <v>W/C</v>
      </c>
      <c r="BK435" s="1419" t="b">
        <f t="shared" si="168"/>
        <v>1</v>
      </c>
      <c r="BL435" s="1419" t="b">
        <f t="shared" si="168"/>
        <v>1</v>
      </c>
      <c r="BM435" s="1419" t="b">
        <f t="shared" si="168"/>
        <v>1</v>
      </c>
      <c r="BN435" s="1419" t="b">
        <f t="shared" si="168"/>
        <v>1</v>
      </c>
      <c r="BO435" s="1419" t="b">
        <f t="shared" si="168"/>
        <v>1</v>
      </c>
      <c r="BP435" s="1419" t="b">
        <f t="shared" si="168"/>
        <v>1</v>
      </c>
      <c r="BQ435" s="1419" t="b">
        <f t="shared" si="168"/>
        <v>1</v>
      </c>
      <c r="BS435" s="1359"/>
    </row>
    <row r="436" spans="1:71" s="1374" customFormat="1" ht="12" customHeight="1">
      <c r="A436" s="1497">
        <v>16504313</v>
      </c>
      <c r="B436" s="1498" t="str">
        <f t="shared" si="162"/>
        <v>16504313</v>
      </c>
      <c r="C436" s="1535" t="s">
        <v>1446</v>
      </c>
      <c r="D436" s="1417" t="str">
        <f t="shared" si="166"/>
        <v>W/C</v>
      </c>
      <c r="E436" s="1417"/>
      <c r="F436" s="1434">
        <v>42964</v>
      </c>
      <c r="G436" s="1417"/>
      <c r="H436" s="1419" t="str">
        <f t="shared" si="164"/>
        <v/>
      </c>
      <c r="I436" s="1419" t="str">
        <f t="shared" si="164"/>
        <v/>
      </c>
      <c r="J436" s="1419" t="str">
        <f t="shared" si="164"/>
        <v/>
      </c>
      <c r="K436" s="1419" t="str">
        <f t="shared" si="164"/>
        <v/>
      </c>
      <c r="L436" s="1419" t="str">
        <f t="shared" si="177"/>
        <v>W/C</v>
      </c>
      <c r="M436" s="1419" t="str">
        <f t="shared" si="177"/>
        <v>NO</v>
      </c>
      <c r="N436" s="1419" t="str">
        <f t="shared" si="152"/>
        <v>W/C</v>
      </c>
      <c r="O436" s="1420"/>
      <c r="P436" s="1421">
        <v>0</v>
      </c>
      <c r="Q436" s="1421">
        <v>0</v>
      </c>
      <c r="R436" s="1421">
        <v>0</v>
      </c>
      <c r="S436" s="1421">
        <v>0</v>
      </c>
      <c r="T436" s="1421">
        <v>0</v>
      </c>
      <c r="U436" s="1421">
        <v>0</v>
      </c>
      <c r="V436" s="1421">
        <v>0</v>
      </c>
      <c r="W436" s="1421">
        <v>0</v>
      </c>
      <c r="X436" s="1421">
        <v>0</v>
      </c>
      <c r="Y436" s="1421">
        <v>0</v>
      </c>
      <c r="Z436" s="1421">
        <v>0</v>
      </c>
      <c r="AA436" s="1421">
        <v>0</v>
      </c>
      <c r="AB436" s="1421">
        <v>0</v>
      </c>
      <c r="AC436" s="1421"/>
      <c r="AD436" s="1421"/>
      <c r="AE436" s="1421">
        <f t="shared" si="169"/>
        <v>0</v>
      </c>
      <c r="AF436" s="1422"/>
      <c r="AG436" s="1423"/>
      <c r="AH436" s="1424"/>
      <c r="AI436" s="1424"/>
      <c r="AJ436" s="1424"/>
      <c r="AK436" s="1425"/>
      <c r="AL436" s="1424">
        <f t="shared" si="170"/>
        <v>0</v>
      </c>
      <c r="AM436" s="1426">
        <f t="shared" si="174"/>
        <v>0</v>
      </c>
      <c r="AN436" s="1424"/>
      <c r="AO436" s="1427">
        <f t="shared" si="171"/>
        <v>0</v>
      </c>
      <c r="AP436" s="1369"/>
      <c r="AQ436" s="1428">
        <f t="shared" si="176"/>
        <v>0</v>
      </c>
      <c r="AR436" s="1424"/>
      <c r="AS436" s="1424"/>
      <c r="AT436" s="1424"/>
      <c r="AU436" s="1424"/>
      <c r="AV436" s="1429">
        <f t="shared" si="172"/>
        <v>0</v>
      </c>
      <c r="AW436" s="1424">
        <f t="shared" si="175"/>
        <v>0</v>
      </c>
      <c r="AX436" s="1424"/>
      <c r="AY436" s="1426">
        <f t="shared" si="173"/>
        <v>0</v>
      </c>
      <c r="AZ436" s="1372"/>
      <c r="BA436" s="1373">
        <f t="shared" si="154"/>
        <v>0</v>
      </c>
      <c r="BC436" s="1419" t="str">
        <f t="shared" si="167"/>
        <v/>
      </c>
      <c r="BD436" s="1419" t="str">
        <f t="shared" si="167"/>
        <v/>
      </c>
      <c r="BE436" s="1419" t="str">
        <f t="shared" si="167"/>
        <v/>
      </c>
      <c r="BF436" s="1419" t="str">
        <f t="shared" si="167"/>
        <v/>
      </c>
      <c r="BG436" s="1419" t="str">
        <f t="shared" si="153"/>
        <v>W/C</v>
      </c>
      <c r="BH436" s="1419" t="str">
        <f t="shared" si="153"/>
        <v>NO</v>
      </c>
      <c r="BI436" s="1419" t="str">
        <f t="shared" si="161"/>
        <v>W/C</v>
      </c>
      <c r="BK436" s="1419" t="b">
        <f t="shared" si="168"/>
        <v>1</v>
      </c>
      <c r="BL436" s="1419" t="b">
        <f t="shared" si="168"/>
        <v>1</v>
      </c>
      <c r="BM436" s="1419" t="b">
        <f t="shared" si="168"/>
        <v>1</v>
      </c>
      <c r="BN436" s="1419" t="b">
        <f t="shared" si="168"/>
        <v>1</v>
      </c>
      <c r="BO436" s="1419" t="b">
        <f t="shared" si="168"/>
        <v>1</v>
      </c>
      <c r="BP436" s="1419" t="b">
        <f t="shared" si="168"/>
        <v>1</v>
      </c>
      <c r="BQ436" s="1419" t="b">
        <f t="shared" si="168"/>
        <v>1</v>
      </c>
      <c r="BS436" s="1359"/>
    </row>
    <row r="437" spans="1:71" s="1374" customFormat="1" ht="12" customHeight="1">
      <c r="A437" s="1497">
        <v>16504323</v>
      </c>
      <c r="B437" s="1498" t="str">
        <f t="shared" si="162"/>
        <v>16504323</v>
      </c>
      <c r="C437" s="1535" t="s">
        <v>1447</v>
      </c>
      <c r="D437" s="1417" t="str">
        <f t="shared" si="166"/>
        <v>W/C</v>
      </c>
      <c r="E437" s="1417"/>
      <c r="F437" s="1483">
        <v>42964</v>
      </c>
      <c r="G437" s="1417"/>
      <c r="H437" s="1419" t="str">
        <f t="shared" si="164"/>
        <v/>
      </c>
      <c r="I437" s="1419" t="str">
        <f t="shared" si="164"/>
        <v/>
      </c>
      <c r="J437" s="1419" t="str">
        <f t="shared" si="164"/>
        <v/>
      </c>
      <c r="K437" s="1419" t="str">
        <f t="shared" si="164"/>
        <v/>
      </c>
      <c r="L437" s="1419" t="str">
        <f t="shared" si="177"/>
        <v>W/C</v>
      </c>
      <c r="M437" s="1419" t="str">
        <f t="shared" si="177"/>
        <v>NO</v>
      </c>
      <c r="N437" s="1419" t="str">
        <f t="shared" si="152"/>
        <v>W/C</v>
      </c>
      <c r="O437" s="1420"/>
      <c r="P437" s="1421">
        <v>0</v>
      </c>
      <c r="Q437" s="1421">
        <v>0</v>
      </c>
      <c r="R437" s="1421">
        <v>0</v>
      </c>
      <c r="S437" s="1421">
        <v>0</v>
      </c>
      <c r="T437" s="1421">
        <v>0</v>
      </c>
      <c r="U437" s="1421">
        <v>0</v>
      </c>
      <c r="V437" s="1421">
        <v>0</v>
      </c>
      <c r="W437" s="1421">
        <v>0</v>
      </c>
      <c r="X437" s="1421">
        <v>0</v>
      </c>
      <c r="Y437" s="1421">
        <v>0</v>
      </c>
      <c r="Z437" s="1421">
        <v>0</v>
      </c>
      <c r="AA437" s="1421">
        <v>0</v>
      </c>
      <c r="AB437" s="1421">
        <v>0</v>
      </c>
      <c r="AC437" s="1421"/>
      <c r="AD437" s="1421"/>
      <c r="AE437" s="1421">
        <f t="shared" si="169"/>
        <v>0</v>
      </c>
      <c r="AF437" s="1422"/>
      <c r="AG437" s="1423"/>
      <c r="AH437" s="1424"/>
      <c r="AI437" s="1424"/>
      <c r="AJ437" s="1424"/>
      <c r="AK437" s="1425"/>
      <c r="AL437" s="1424">
        <f t="shared" si="170"/>
        <v>0</v>
      </c>
      <c r="AM437" s="1426">
        <f t="shared" si="174"/>
        <v>0</v>
      </c>
      <c r="AN437" s="1424"/>
      <c r="AO437" s="1427">
        <f t="shared" si="171"/>
        <v>0</v>
      </c>
      <c r="AP437" s="1369"/>
      <c r="AQ437" s="1428">
        <f t="shared" si="176"/>
        <v>0</v>
      </c>
      <c r="AR437" s="1424"/>
      <c r="AS437" s="1424"/>
      <c r="AT437" s="1424"/>
      <c r="AU437" s="1424"/>
      <c r="AV437" s="1429">
        <f t="shared" si="172"/>
        <v>0</v>
      </c>
      <c r="AW437" s="1424">
        <f t="shared" si="175"/>
        <v>0</v>
      </c>
      <c r="AX437" s="1424"/>
      <c r="AY437" s="1426">
        <f t="shared" si="173"/>
        <v>0</v>
      </c>
      <c r="AZ437" s="1372"/>
      <c r="BA437" s="1373">
        <f t="shared" si="154"/>
        <v>0</v>
      </c>
      <c r="BC437" s="1419" t="str">
        <f t="shared" si="167"/>
        <v/>
      </c>
      <c r="BD437" s="1419" t="str">
        <f t="shared" si="167"/>
        <v/>
      </c>
      <c r="BE437" s="1419" t="str">
        <f t="shared" si="167"/>
        <v/>
      </c>
      <c r="BF437" s="1419" t="str">
        <f t="shared" si="167"/>
        <v/>
      </c>
      <c r="BG437" s="1419" t="str">
        <f t="shared" si="153"/>
        <v>W/C</v>
      </c>
      <c r="BH437" s="1419" t="str">
        <f t="shared" si="153"/>
        <v>NO</v>
      </c>
      <c r="BI437" s="1419" t="str">
        <f t="shared" si="161"/>
        <v>W/C</v>
      </c>
      <c r="BK437" s="1419" t="b">
        <f t="shared" si="168"/>
        <v>1</v>
      </c>
      <c r="BL437" s="1419" t="b">
        <f t="shared" si="168"/>
        <v>1</v>
      </c>
      <c r="BM437" s="1419" t="b">
        <f t="shared" si="168"/>
        <v>1</v>
      </c>
      <c r="BN437" s="1419" t="b">
        <f t="shared" si="168"/>
        <v>1</v>
      </c>
      <c r="BO437" s="1419" t="b">
        <f t="shared" si="168"/>
        <v>1</v>
      </c>
      <c r="BP437" s="1419" t="b">
        <f t="shared" si="168"/>
        <v>1</v>
      </c>
      <c r="BQ437" s="1419" t="b">
        <f t="shared" si="168"/>
        <v>1</v>
      </c>
      <c r="BS437" s="1359"/>
    </row>
    <row r="438" spans="1:71" s="1374" customFormat="1" ht="12" customHeight="1">
      <c r="A438" s="1497">
        <v>16504353</v>
      </c>
      <c r="B438" s="1498" t="str">
        <f t="shared" si="162"/>
        <v>16504353</v>
      </c>
      <c r="C438" s="1535" t="s">
        <v>1284</v>
      </c>
      <c r="D438" s="1417" t="str">
        <f t="shared" si="166"/>
        <v>W/C</v>
      </c>
      <c r="E438" s="1417"/>
      <c r="F438" s="1434">
        <v>43070</v>
      </c>
      <c r="G438" s="1417"/>
      <c r="H438" s="1419" t="str">
        <f t="shared" si="164"/>
        <v/>
      </c>
      <c r="I438" s="1419" t="str">
        <f t="shared" si="164"/>
        <v/>
      </c>
      <c r="J438" s="1419" t="str">
        <f t="shared" si="164"/>
        <v/>
      </c>
      <c r="K438" s="1419" t="str">
        <f t="shared" si="164"/>
        <v/>
      </c>
      <c r="L438" s="1419" t="str">
        <f t="shared" si="177"/>
        <v>W/C</v>
      </c>
      <c r="M438" s="1419" t="str">
        <f t="shared" si="177"/>
        <v>NO</v>
      </c>
      <c r="N438" s="1419" t="str">
        <f t="shared" si="152"/>
        <v>W/C</v>
      </c>
      <c r="O438" s="1420"/>
      <c r="P438" s="1421">
        <v>0</v>
      </c>
      <c r="Q438" s="1421">
        <v>0</v>
      </c>
      <c r="R438" s="1421">
        <v>0</v>
      </c>
      <c r="S438" s="1421">
        <v>0</v>
      </c>
      <c r="T438" s="1421">
        <v>0</v>
      </c>
      <c r="U438" s="1421">
        <v>0</v>
      </c>
      <c r="V438" s="1421">
        <v>0</v>
      </c>
      <c r="W438" s="1421">
        <v>0</v>
      </c>
      <c r="X438" s="1421">
        <v>0</v>
      </c>
      <c r="Y438" s="1421">
        <v>0</v>
      </c>
      <c r="Z438" s="1421">
        <v>0</v>
      </c>
      <c r="AA438" s="1421">
        <v>0</v>
      </c>
      <c r="AB438" s="1421">
        <v>0</v>
      </c>
      <c r="AC438" s="1421"/>
      <c r="AD438" s="1421"/>
      <c r="AE438" s="1421">
        <f t="shared" si="169"/>
        <v>0</v>
      </c>
      <c r="AF438" s="1422"/>
      <c r="AG438" s="1423"/>
      <c r="AH438" s="1424"/>
      <c r="AI438" s="1424"/>
      <c r="AJ438" s="1424"/>
      <c r="AK438" s="1425"/>
      <c r="AL438" s="1424">
        <f t="shared" si="170"/>
        <v>0</v>
      </c>
      <c r="AM438" s="1426">
        <f t="shared" si="174"/>
        <v>0</v>
      </c>
      <c r="AN438" s="1424"/>
      <c r="AO438" s="1427">
        <f t="shared" si="171"/>
        <v>0</v>
      </c>
      <c r="AP438" s="1369"/>
      <c r="AQ438" s="1428">
        <f t="shared" si="176"/>
        <v>0</v>
      </c>
      <c r="AR438" s="1424"/>
      <c r="AS438" s="1424"/>
      <c r="AT438" s="1424"/>
      <c r="AU438" s="1424"/>
      <c r="AV438" s="1429">
        <f t="shared" si="172"/>
        <v>0</v>
      </c>
      <c r="AW438" s="1424">
        <f t="shared" si="175"/>
        <v>0</v>
      </c>
      <c r="AX438" s="1424"/>
      <c r="AY438" s="1426">
        <f t="shared" si="173"/>
        <v>0</v>
      </c>
      <c r="AZ438" s="1372"/>
      <c r="BA438" s="1373">
        <f t="shared" si="154"/>
        <v>0</v>
      </c>
      <c r="BC438" s="1419" t="str">
        <f t="shared" si="167"/>
        <v/>
      </c>
      <c r="BD438" s="1419" t="str">
        <f t="shared" si="167"/>
        <v/>
      </c>
      <c r="BE438" s="1419" t="str">
        <f t="shared" si="167"/>
        <v/>
      </c>
      <c r="BF438" s="1419" t="str">
        <f t="shared" si="167"/>
        <v/>
      </c>
      <c r="BG438" s="1419" t="str">
        <f t="shared" si="153"/>
        <v>W/C</v>
      </c>
      <c r="BH438" s="1419" t="str">
        <f t="shared" si="153"/>
        <v>NO</v>
      </c>
      <c r="BI438" s="1419" t="str">
        <f t="shared" si="161"/>
        <v>W/C</v>
      </c>
      <c r="BK438" s="1419" t="b">
        <f t="shared" si="168"/>
        <v>1</v>
      </c>
      <c r="BL438" s="1419" t="b">
        <f t="shared" si="168"/>
        <v>1</v>
      </c>
      <c r="BM438" s="1419" t="b">
        <f t="shared" si="168"/>
        <v>1</v>
      </c>
      <c r="BN438" s="1419" t="b">
        <f t="shared" si="168"/>
        <v>1</v>
      </c>
      <c r="BO438" s="1419" t="b">
        <f t="shared" si="168"/>
        <v>1</v>
      </c>
      <c r="BP438" s="1419" t="b">
        <f t="shared" si="168"/>
        <v>1</v>
      </c>
      <c r="BQ438" s="1419" t="b">
        <f t="shared" si="168"/>
        <v>1</v>
      </c>
      <c r="BS438" s="1359"/>
    </row>
    <row r="439" spans="1:71" s="1374" customFormat="1" ht="12" customHeight="1">
      <c r="A439" s="1536">
        <v>16504373</v>
      </c>
      <c r="B439" s="1536" t="str">
        <f t="shared" si="162"/>
        <v>16504373</v>
      </c>
      <c r="C439" s="1537" t="s">
        <v>1448</v>
      </c>
      <c r="D439" s="1417" t="str">
        <f t="shared" si="166"/>
        <v>W/C</v>
      </c>
      <c r="E439" s="1417"/>
      <c r="F439" s="1483">
        <v>43101</v>
      </c>
      <c r="G439" s="1417"/>
      <c r="H439" s="1419" t="str">
        <f t="shared" si="164"/>
        <v/>
      </c>
      <c r="I439" s="1419" t="str">
        <f t="shared" si="164"/>
        <v/>
      </c>
      <c r="J439" s="1419" t="str">
        <f t="shared" si="164"/>
        <v/>
      </c>
      <c r="K439" s="1419" t="str">
        <f t="shared" si="164"/>
        <v/>
      </c>
      <c r="L439" s="1419" t="str">
        <f t="shared" si="177"/>
        <v>W/C</v>
      </c>
      <c r="M439" s="1419" t="str">
        <f t="shared" si="177"/>
        <v>NO</v>
      </c>
      <c r="N439" s="1419" t="str">
        <f t="shared" si="152"/>
        <v>W/C</v>
      </c>
      <c r="O439" s="1420"/>
      <c r="P439" s="1421">
        <v>0</v>
      </c>
      <c r="Q439" s="1421">
        <v>0</v>
      </c>
      <c r="R439" s="1421">
        <v>0</v>
      </c>
      <c r="S439" s="1421">
        <v>0</v>
      </c>
      <c r="T439" s="1421">
        <v>0</v>
      </c>
      <c r="U439" s="1421">
        <v>0</v>
      </c>
      <c r="V439" s="1421">
        <v>0</v>
      </c>
      <c r="W439" s="1421">
        <v>0</v>
      </c>
      <c r="X439" s="1421">
        <v>0</v>
      </c>
      <c r="Y439" s="1421">
        <v>0</v>
      </c>
      <c r="Z439" s="1421">
        <v>0</v>
      </c>
      <c r="AA439" s="1421">
        <v>0</v>
      </c>
      <c r="AB439" s="1421">
        <v>0</v>
      </c>
      <c r="AC439" s="1421"/>
      <c r="AD439" s="1421"/>
      <c r="AE439" s="1421">
        <f t="shared" si="169"/>
        <v>0</v>
      </c>
      <c r="AF439" s="1422"/>
      <c r="AG439" s="1423"/>
      <c r="AH439" s="1424"/>
      <c r="AI439" s="1424"/>
      <c r="AJ439" s="1424"/>
      <c r="AK439" s="1425"/>
      <c r="AL439" s="1424">
        <f t="shared" si="170"/>
        <v>0</v>
      </c>
      <c r="AM439" s="1426">
        <f t="shared" si="174"/>
        <v>0</v>
      </c>
      <c r="AN439" s="1424"/>
      <c r="AO439" s="1427">
        <f t="shared" si="171"/>
        <v>0</v>
      </c>
      <c r="AP439" s="1369"/>
      <c r="AQ439" s="1428">
        <f t="shared" si="176"/>
        <v>0</v>
      </c>
      <c r="AR439" s="1424"/>
      <c r="AS439" s="1424"/>
      <c r="AT439" s="1424"/>
      <c r="AU439" s="1424"/>
      <c r="AV439" s="1429">
        <f t="shared" si="172"/>
        <v>0</v>
      </c>
      <c r="AW439" s="1424">
        <f t="shared" si="175"/>
        <v>0</v>
      </c>
      <c r="AX439" s="1424"/>
      <c r="AY439" s="1426">
        <f t="shared" si="173"/>
        <v>0</v>
      </c>
      <c r="AZ439" s="1372"/>
      <c r="BA439" s="1373">
        <f t="shared" si="154"/>
        <v>0</v>
      </c>
      <c r="BC439" s="1419" t="str">
        <f t="shared" si="167"/>
        <v/>
      </c>
      <c r="BD439" s="1419" t="str">
        <f t="shared" si="167"/>
        <v/>
      </c>
      <c r="BE439" s="1419" t="str">
        <f t="shared" si="167"/>
        <v/>
      </c>
      <c r="BF439" s="1419" t="str">
        <f t="shared" si="167"/>
        <v/>
      </c>
      <c r="BG439" s="1419" t="str">
        <f t="shared" si="153"/>
        <v>W/C</v>
      </c>
      <c r="BH439" s="1419" t="str">
        <f t="shared" si="153"/>
        <v>NO</v>
      </c>
      <c r="BI439" s="1419" t="str">
        <f t="shared" si="161"/>
        <v>W/C</v>
      </c>
      <c r="BK439" s="1419" t="b">
        <f t="shared" si="168"/>
        <v>1</v>
      </c>
      <c r="BL439" s="1419" t="b">
        <f t="shared" si="168"/>
        <v>1</v>
      </c>
      <c r="BM439" s="1419" t="b">
        <f t="shared" si="168"/>
        <v>1</v>
      </c>
      <c r="BN439" s="1419" t="b">
        <f t="shared" si="168"/>
        <v>1</v>
      </c>
      <c r="BO439" s="1419" t="b">
        <f t="shared" si="168"/>
        <v>1</v>
      </c>
      <c r="BP439" s="1419" t="b">
        <f t="shared" si="168"/>
        <v>1</v>
      </c>
      <c r="BQ439" s="1419" t="b">
        <f t="shared" si="168"/>
        <v>1</v>
      </c>
      <c r="BS439" s="1359"/>
    </row>
    <row r="440" spans="1:71" s="1374" customFormat="1" ht="12" customHeight="1">
      <c r="A440" s="1536">
        <v>16504383</v>
      </c>
      <c r="B440" s="1536" t="str">
        <f t="shared" si="162"/>
        <v>16504383</v>
      </c>
      <c r="C440" s="1510" t="s">
        <v>1449</v>
      </c>
      <c r="D440" s="1417" t="str">
        <f t="shared" si="166"/>
        <v>W/C</v>
      </c>
      <c r="E440" s="1417"/>
      <c r="F440" s="1483">
        <v>43221</v>
      </c>
      <c r="G440" s="1417"/>
      <c r="H440" s="1419"/>
      <c r="I440" s="1419"/>
      <c r="J440" s="1419"/>
      <c r="K440" s="1419"/>
      <c r="L440" s="1419" t="str">
        <f t="shared" si="177"/>
        <v>W/C</v>
      </c>
      <c r="M440" s="1419" t="str">
        <f t="shared" si="177"/>
        <v>NO</v>
      </c>
      <c r="N440" s="1419" t="str">
        <f t="shared" si="152"/>
        <v>W/C</v>
      </c>
      <c r="O440" s="1420"/>
      <c r="P440" s="1421">
        <v>0</v>
      </c>
      <c r="Q440" s="1421">
        <v>0</v>
      </c>
      <c r="R440" s="1421">
        <v>0</v>
      </c>
      <c r="S440" s="1421">
        <v>0</v>
      </c>
      <c r="T440" s="1421">
        <v>0</v>
      </c>
      <c r="U440" s="1421">
        <v>0</v>
      </c>
      <c r="V440" s="1421">
        <v>0</v>
      </c>
      <c r="W440" s="1421">
        <v>0</v>
      </c>
      <c r="X440" s="1421">
        <v>0</v>
      </c>
      <c r="Y440" s="1421">
        <v>0</v>
      </c>
      <c r="Z440" s="1421">
        <v>0</v>
      </c>
      <c r="AA440" s="1421">
        <v>0</v>
      </c>
      <c r="AB440" s="1421">
        <v>0</v>
      </c>
      <c r="AC440" s="1421"/>
      <c r="AD440" s="1421"/>
      <c r="AE440" s="1421">
        <f t="shared" si="169"/>
        <v>0</v>
      </c>
      <c r="AF440" s="1422"/>
      <c r="AG440" s="1423"/>
      <c r="AH440" s="1424"/>
      <c r="AI440" s="1424"/>
      <c r="AJ440" s="1424"/>
      <c r="AK440" s="1425"/>
      <c r="AL440" s="1424">
        <f t="shared" si="170"/>
        <v>0</v>
      </c>
      <c r="AM440" s="1426">
        <f t="shared" si="174"/>
        <v>0</v>
      </c>
      <c r="AN440" s="1424"/>
      <c r="AO440" s="1427">
        <f t="shared" si="171"/>
        <v>0</v>
      </c>
      <c r="AP440" s="1369"/>
      <c r="AQ440" s="1428">
        <f t="shared" si="176"/>
        <v>0</v>
      </c>
      <c r="AR440" s="1424"/>
      <c r="AS440" s="1424"/>
      <c r="AT440" s="1424"/>
      <c r="AU440" s="1424"/>
      <c r="AV440" s="1429">
        <f t="shared" si="172"/>
        <v>0</v>
      </c>
      <c r="AW440" s="1424">
        <f t="shared" si="175"/>
        <v>0</v>
      </c>
      <c r="AX440" s="1424"/>
      <c r="AY440" s="1426">
        <f t="shared" si="173"/>
        <v>0</v>
      </c>
      <c r="AZ440" s="1372"/>
      <c r="BA440" s="1373">
        <f t="shared" si="154"/>
        <v>0</v>
      </c>
      <c r="BC440" s="1419"/>
      <c r="BD440" s="1419"/>
      <c r="BE440" s="1419"/>
      <c r="BF440" s="1419"/>
      <c r="BG440" s="1419" t="str">
        <f t="shared" si="153"/>
        <v>W/C</v>
      </c>
      <c r="BH440" s="1419" t="str">
        <f t="shared" si="153"/>
        <v>NO</v>
      </c>
      <c r="BI440" s="1419" t="str">
        <f t="shared" si="161"/>
        <v>W/C</v>
      </c>
      <c r="BK440" s="1419" t="b">
        <f t="shared" si="168"/>
        <v>1</v>
      </c>
      <c r="BL440" s="1419" t="b">
        <f t="shared" si="168"/>
        <v>1</v>
      </c>
      <c r="BM440" s="1419" t="b">
        <f t="shared" si="168"/>
        <v>1</v>
      </c>
      <c r="BN440" s="1419" t="b">
        <f t="shared" si="168"/>
        <v>1</v>
      </c>
      <c r="BO440" s="1419" t="b">
        <f t="shared" si="168"/>
        <v>1</v>
      </c>
      <c r="BP440" s="1419" t="b">
        <f t="shared" si="168"/>
        <v>1</v>
      </c>
      <c r="BQ440" s="1419" t="b">
        <f t="shared" si="168"/>
        <v>1</v>
      </c>
      <c r="BS440" s="1359"/>
    </row>
    <row r="441" spans="1:71" s="1374" customFormat="1" ht="12" customHeight="1">
      <c r="A441" s="1538">
        <v>16504393</v>
      </c>
      <c r="B441" s="1538" t="str">
        <f t="shared" si="162"/>
        <v>16504393</v>
      </c>
      <c r="C441" s="1539" t="s">
        <v>1450</v>
      </c>
      <c r="D441" s="1396" t="str">
        <f t="shared" si="166"/>
        <v>W/C</v>
      </c>
      <c r="E441" s="1396"/>
      <c r="F441" s="1475">
        <v>43282</v>
      </c>
      <c r="G441" s="1396"/>
      <c r="H441" s="1398"/>
      <c r="I441" s="1398"/>
      <c r="J441" s="1398"/>
      <c r="K441" s="1398"/>
      <c r="L441" s="1398" t="str">
        <f t="shared" si="177"/>
        <v>W/C</v>
      </c>
      <c r="M441" s="1398" t="str">
        <f t="shared" si="177"/>
        <v>NO</v>
      </c>
      <c r="N441" s="1398" t="str">
        <f t="shared" ref="N441:N504" si="178">IF(OR(CONCATENATE(L441,M441)="NOW/C",CONCATENATE(L441,M441)="W/CNO"),"W/C","")</f>
        <v>W/C</v>
      </c>
      <c r="O441" s="1399"/>
      <c r="P441" s="1400">
        <v>0</v>
      </c>
      <c r="Q441" s="1400">
        <v>0</v>
      </c>
      <c r="R441" s="1400">
        <v>0</v>
      </c>
      <c r="S441" s="1400">
        <v>0</v>
      </c>
      <c r="T441" s="1400">
        <v>0</v>
      </c>
      <c r="U441" s="1400">
        <v>0</v>
      </c>
      <c r="V441" s="1400">
        <v>0</v>
      </c>
      <c r="W441" s="1400">
        <v>0</v>
      </c>
      <c r="X441" s="1400">
        <v>0</v>
      </c>
      <c r="Y441" s="1400">
        <v>0</v>
      </c>
      <c r="Z441" s="1400">
        <v>0</v>
      </c>
      <c r="AA441" s="1400">
        <v>0</v>
      </c>
      <c r="AB441" s="1400">
        <v>0</v>
      </c>
      <c r="AC441" s="1400"/>
      <c r="AD441" s="1400"/>
      <c r="AE441" s="1400">
        <f t="shared" si="169"/>
        <v>0</v>
      </c>
      <c r="AF441" s="1401"/>
      <c r="AG441" s="1402"/>
      <c r="AH441" s="1403"/>
      <c r="AI441" s="1403"/>
      <c r="AJ441" s="1403"/>
      <c r="AK441" s="1404"/>
      <c r="AL441" s="1403">
        <f t="shared" ref="AL441:AL455" si="179">SUM(AI441:AK441)</f>
        <v>0</v>
      </c>
      <c r="AM441" s="1405">
        <f t="shared" si="174"/>
        <v>0</v>
      </c>
      <c r="AN441" s="1403"/>
      <c r="AO441" s="1406">
        <f t="shared" si="171"/>
        <v>0</v>
      </c>
      <c r="AP441" s="1369"/>
      <c r="AQ441" s="1407">
        <f t="shared" si="176"/>
        <v>0</v>
      </c>
      <c r="AR441" s="1403"/>
      <c r="AS441" s="1403"/>
      <c r="AT441" s="1403"/>
      <c r="AU441" s="1403"/>
      <c r="AV441" s="1408">
        <f t="shared" si="172"/>
        <v>0</v>
      </c>
      <c r="AW441" s="1403">
        <f t="shared" si="175"/>
        <v>0</v>
      </c>
      <c r="AX441" s="1403"/>
      <c r="AY441" s="1405">
        <f t="shared" si="173"/>
        <v>0</v>
      </c>
      <c r="AZ441" s="1372"/>
      <c r="BA441" s="1373">
        <f t="shared" si="154"/>
        <v>0</v>
      </c>
      <c r="BC441" s="1419"/>
      <c r="BD441" s="1419"/>
      <c r="BE441" s="1419"/>
      <c r="BF441" s="1419"/>
      <c r="BG441" s="1419"/>
      <c r="BH441" s="1419"/>
      <c r="BI441" s="1419"/>
      <c r="BK441" s="1419"/>
      <c r="BL441" s="1419"/>
      <c r="BM441" s="1419"/>
      <c r="BN441" s="1419"/>
      <c r="BO441" s="1419"/>
      <c r="BP441" s="1419"/>
      <c r="BQ441" s="1419"/>
      <c r="BS441" s="1359"/>
    </row>
    <row r="442" spans="1:71" s="1374" customFormat="1" ht="12" customHeight="1">
      <c r="A442" s="1536">
        <v>16504403</v>
      </c>
      <c r="B442" s="1536" t="str">
        <f t="shared" si="162"/>
        <v>16504403</v>
      </c>
      <c r="C442" s="1510" t="s">
        <v>1451</v>
      </c>
      <c r="D442" s="1417" t="str">
        <f t="shared" si="166"/>
        <v>W/C</v>
      </c>
      <c r="E442" s="1417"/>
      <c r="F442" s="1483">
        <v>43252</v>
      </c>
      <c r="G442" s="1417"/>
      <c r="H442" s="1419"/>
      <c r="I442" s="1419"/>
      <c r="J442" s="1419"/>
      <c r="K442" s="1419"/>
      <c r="L442" s="1419" t="str">
        <f t="shared" si="177"/>
        <v>W/C</v>
      </c>
      <c r="M442" s="1419" t="str">
        <f t="shared" si="177"/>
        <v>NO</v>
      </c>
      <c r="N442" s="1419" t="str">
        <f t="shared" si="178"/>
        <v>W/C</v>
      </c>
      <c r="O442" s="1420"/>
      <c r="P442" s="1421">
        <v>0</v>
      </c>
      <c r="Q442" s="1421">
        <v>0</v>
      </c>
      <c r="R442" s="1421">
        <v>0</v>
      </c>
      <c r="S442" s="1421">
        <v>0</v>
      </c>
      <c r="T442" s="1421">
        <v>0</v>
      </c>
      <c r="U442" s="1421">
        <v>0</v>
      </c>
      <c r="V442" s="1421">
        <v>0</v>
      </c>
      <c r="W442" s="1421">
        <v>0</v>
      </c>
      <c r="X442" s="1421">
        <v>0</v>
      </c>
      <c r="Y442" s="1421">
        <v>0</v>
      </c>
      <c r="Z442" s="1421">
        <v>0</v>
      </c>
      <c r="AA442" s="1421">
        <v>0</v>
      </c>
      <c r="AB442" s="1421">
        <v>0</v>
      </c>
      <c r="AC442" s="1421"/>
      <c r="AD442" s="1421"/>
      <c r="AE442" s="1421">
        <f t="shared" si="169"/>
        <v>0</v>
      </c>
      <c r="AF442" s="1422"/>
      <c r="AG442" s="1423"/>
      <c r="AH442" s="1424"/>
      <c r="AI442" s="1424"/>
      <c r="AJ442" s="1424"/>
      <c r="AK442" s="1425"/>
      <c r="AL442" s="1424">
        <f t="shared" si="179"/>
        <v>0</v>
      </c>
      <c r="AM442" s="1426">
        <f t="shared" si="174"/>
        <v>0</v>
      </c>
      <c r="AN442" s="1424"/>
      <c r="AO442" s="1427">
        <f t="shared" si="171"/>
        <v>0</v>
      </c>
      <c r="AP442" s="1369"/>
      <c r="AQ442" s="1428">
        <f t="shared" si="176"/>
        <v>0</v>
      </c>
      <c r="AR442" s="1424"/>
      <c r="AS442" s="1424"/>
      <c r="AT442" s="1424"/>
      <c r="AU442" s="1424"/>
      <c r="AV442" s="1429">
        <f t="shared" si="172"/>
        <v>0</v>
      </c>
      <c r="AW442" s="1424">
        <f t="shared" si="175"/>
        <v>0</v>
      </c>
      <c r="AX442" s="1424"/>
      <c r="AY442" s="1426">
        <f t="shared" si="173"/>
        <v>0</v>
      </c>
      <c r="AZ442" s="1372"/>
      <c r="BA442" s="1373">
        <f t="shared" si="154"/>
        <v>0</v>
      </c>
      <c r="BC442" s="1419"/>
      <c r="BD442" s="1419"/>
      <c r="BE442" s="1419"/>
      <c r="BF442" s="1419"/>
      <c r="BG442" s="1419" t="str">
        <f t="shared" si="153"/>
        <v>W/C</v>
      </c>
      <c r="BH442" s="1419" t="str">
        <f t="shared" si="153"/>
        <v>NO</v>
      </c>
      <c r="BI442" s="1419" t="str">
        <f t="shared" si="161"/>
        <v>W/C</v>
      </c>
      <c r="BK442" s="1419" t="b">
        <f t="shared" ref="BK442:BQ442" si="180">BC442=H442</f>
        <v>1</v>
      </c>
      <c r="BL442" s="1419" t="b">
        <f t="shared" si="180"/>
        <v>1</v>
      </c>
      <c r="BM442" s="1419" t="b">
        <f t="shared" si="180"/>
        <v>1</v>
      </c>
      <c r="BN442" s="1419" t="b">
        <f t="shared" si="180"/>
        <v>1</v>
      </c>
      <c r="BO442" s="1419" t="b">
        <f t="shared" si="180"/>
        <v>1</v>
      </c>
      <c r="BP442" s="1419" t="b">
        <f t="shared" si="180"/>
        <v>1</v>
      </c>
      <c r="BQ442" s="1419" t="b">
        <f t="shared" si="180"/>
        <v>1</v>
      </c>
      <c r="BS442" s="1359"/>
    </row>
    <row r="443" spans="1:71" s="1374" customFormat="1" ht="12" customHeight="1">
      <c r="A443" s="1538">
        <v>16504413</v>
      </c>
      <c r="B443" s="1538" t="str">
        <f t="shared" si="162"/>
        <v>16504413</v>
      </c>
      <c r="C443" s="1523" t="s">
        <v>1452</v>
      </c>
      <c r="D443" s="1396" t="str">
        <f t="shared" si="166"/>
        <v>W/C</v>
      </c>
      <c r="E443" s="1396"/>
      <c r="F443" s="1475">
        <v>43313</v>
      </c>
      <c r="G443" s="1396"/>
      <c r="H443" s="1398"/>
      <c r="I443" s="1398"/>
      <c r="J443" s="1398"/>
      <c r="K443" s="1398"/>
      <c r="L443" s="1398" t="str">
        <f t="shared" si="177"/>
        <v>W/C</v>
      </c>
      <c r="M443" s="1398" t="str">
        <f t="shared" si="177"/>
        <v>NO</v>
      </c>
      <c r="N443" s="1398" t="str">
        <f t="shared" si="178"/>
        <v>W/C</v>
      </c>
      <c r="O443" s="1399"/>
      <c r="P443" s="1400">
        <v>0</v>
      </c>
      <c r="Q443" s="1400">
        <v>0</v>
      </c>
      <c r="R443" s="1400">
        <v>0</v>
      </c>
      <c r="S443" s="1400">
        <v>0</v>
      </c>
      <c r="T443" s="1400">
        <v>0</v>
      </c>
      <c r="U443" s="1400">
        <v>0</v>
      </c>
      <c r="V443" s="1400">
        <v>0</v>
      </c>
      <c r="W443" s="1400">
        <v>0</v>
      </c>
      <c r="X443" s="1400">
        <v>0</v>
      </c>
      <c r="Y443" s="1400">
        <v>0</v>
      </c>
      <c r="Z443" s="1400">
        <v>0</v>
      </c>
      <c r="AA443" s="1400">
        <v>0</v>
      </c>
      <c r="AB443" s="1400">
        <v>0</v>
      </c>
      <c r="AC443" s="1400"/>
      <c r="AD443" s="1400"/>
      <c r="AE443" s="1400">
        <f t="shared" si="169"/>
        <v>0</v>
      </c>
      <c r="AF443" s="1401"/>
      <c r="AG443" s="1402"/>
      <c r="AH443" s="1403"/>
      <c r="AI443" s="1403"/>
      <c r="AJ443" s="1403"/>
      <c r="AK443" s="1404"/>
      <c r="AL443" s="1403">
        <f t="shared" si="179"/>
        <v>0</v>
      </c>
      <c r="AM443" s="1405">
        <f t="shared" si="174"/>
        <v>0</v>
      </c>
      <c r="AN443" s="1403"/>
      <c r="AO443" s="1406">
        <f t="shared" si="171"/>
        <v>0</v>
      </c>
      <c r="AP443" s="1369"/>
      <c r="AQ443" s="1407">
        <f t="shared" si="176"/>
        <v>0</v>
      </c>
      <c r="AR443" s="1403"/>
      <c r="AS443" s="1403"/>
      <c r="AT443" s="1403"/>
      <c r="AU443" s="1403"/>
      <c r="AV443" s="1408">
        <f t="shared" si="172"/>
        <v>0</v>
      </c>
      <c r="AW443" s="1403">
        <f t="shared" si="175"/>
        <v>0</v>
      </c>
      <c r="AX443" s="1403"/>
      <c r="AY443" s="1405">
        <f t="shared" si="173"/>
        <v>0</v>
      </c>
      <c r="AZ443" s="1372"/>
      <c r="BA443" s="1373">
        <f t="shared" si="154"/>
        <v>0</v>
      </c>
      <c r="BC443" s="1419"/>
      <c r="BD443" s="1419"/>
      <c r="BE443" s="1419"/>
      <c r="BF443" s="1419"/>
      <c r="BG443" s="1419"/>
      <c r="BH443" s="1419"/>
      <c r="BI443" s="1419"/>
      <c r="BK443" s="1419"/>
      <c r="BL443" s="1419"/>
      <c r="BM443" s="1419"/>
      <c r="BN443" s="1419"/>
      <c r="BO443" s="1419"/>
      <c r="BP443" s="1419"/>
      <c r="BQ443" s="1419"/>
      <c r="BS443" s="1359"/>
    </row>
    <row r="444" spans="1:71" s="1374" customFormat="1" ht="12" customHeight="1">
      <c r="A444" s="1536">
        <v>16504433</v>
      </c>
      <c r="B444" s="1536" t="s">
        <v>1453</v>
      </c>
      <c r="C444" s="1510" t="s">
        <v>1453</v>
      </c>
      <c r="D444" s="1417" t="str">
        <f t="shared" si="166"/>
        <v>W/C</v>
      </c>
      <c r="E444" s="1417"/>
      <c r="F444" s="1483">
        <v>43252</v>
      </c>
      <c r="G444" s="1417"/>
      <c r="H444" s="1419"/>
      <c r="I444" s="1419"/>
      <c r="J444" s="1419"/>
      <c r="K444" s="1419"/>
      <c r="L444" s="1419" t="str">
        <f t="shared" si="177"/>
        <v>W/C</v>
      </c>
      <c r="M444" s="1419" t="str">
        <f t="shared" si="177"/>
        <v>NO</v>
      </c>
      <c r="N444" s="1419" t="str">
        <f t="shared" si="178"/>
        <v>W/C</v>
      </c>
      <c r="O444" s="1420"/>
      <c r="P444" s="1421">
        <v>0</v>
      </c>
      <c r="Q444" s="1421">
        <v>0</v>
      </c>
      <c r="R444" s="1421">
        <v>0</v>
      </c>
      <c r="S444" s="1421">
        <v>0</v>
      </c>
      <c r="T444" s="1421">
        <v>0</v>
      </c>
      <c r="U444" s="1421">
        <v>0</v>
      </c>
      <c r="V444" s="1421">
        <v>0</v>
      </c>
      <c r="W444" s="1421">
        <v>0</v>
      </c>
      <c r="X444" s="1421">
        <v>0</v>
      </c>
      <c r="Y444" s="1421">
        <v>0</v>
      </c>
      <c r="Z444" s="1421">
        <v>0</v>
      </c>
      <c r="AA444" s="1421">
        <v>0</v>
      </c>
      <c r="AB444" s="1421">
        <v>0</v>
      </c>
      <c r="AC444" s="1421"/>
      <c r="AD444" s="1421"/>
      <c r="AE444" s="1421">
        <f t="shared" si="169"/>
        <v>0</v>
      </c>
      <c r="AF444" s="1422"/>
      <c r="AG444" s="1423"/>
      <c r="AH444" s="1424"/>
      <c r="AI444" s="1424"/>
      <c r="AJ444" s="1424"/>
      <c r="AK444" s="1425"/>
      <c r="AL444" s="1424">
        <f t="shared" si="179"/>
        <v>0</v>
      </c>
      <c r="AM444" s="1426">
        <f t="shared" si="174"/>
        <v>0</v>
      </c>
      <c r="AN444" s="1424"/>
      <c r="AO444" s="1427">
        <f t="shared" si="171"/>
        <v>0</v>
      </c>
      <c r="AP444" s="1369"/>
      <c r="AQ444" s="1428">
        <f t="shared" si="176"/>
        <v>0</v>
      </c>
      <c r="AR444" s="1424"/>
      <c r="AS444" s="1424"/>
      <c r="AT444" s="1424"/>
      <c r="AU444" s="1424"/>
      <c r="AV444" s="1429">
        <f t="shared" ref="AV444:AV455" si="181">AP444</f>
        <v>0</v>
      </c>
      <c r="AW444" s="1424">
        <f t="shared" si="175"/>
        <v>0</v>
      </c>
      <c r="AX444" s="1424"/>
      <c r="AY444" s="1426">
        <f t="shared" si="173"/>
        <v>0</v>
      </c>
      <c r="AZ444" s="1372"/>
      <c r="BA444" s="1373">
        <f t="shared" si="154"/>
        <v>0</v>
      </c>
      <c r="BC444" s="1419"/>
      <c r="BD444" s="1419"/>
      <c r="BE444" s="1419"/>
      <c r="BF444" s="1419"/>
      <c r="BG444" s="1419" t="str">
        <f t="shared" si="153"/>
        <v>W/C</v>
      </c>
      <c r="BH444" s="1419" t="str">
        <f t="shared" si="153"/>
        <v>NO</v>
      </c>
      <c r="BI444" s="1419" t="str">
        <f t="shared" si="161"/>
        <v>W/C</v>
      </c>
      <c r="BK444" s="1419" t="b">
        <f t="shared" ref="BK444:BQ445" si="182">BC444=H444</f>
        <v>1</v>
      </c>
      <c r="BL444" s="1419" t="b">
        <f t="shared" si="182"/>
        <v>1</v>
      </c>
      <c r="BM444" s="1419" t="b">
        <f t="shared" si="182"/>
        <v>1</v>
      </c>
      <c r="BN444" s="1419" t="b">
        <f t="shared" si="182"/>
        <v>1</v>
      </c>
      <c r="BO444" s="1419" t="b">
        <f t="shared" si="182"/>
        <v>1</v>
      </c>
      <c r="BP444" s="1419" t="b">
        <f t="shared" si="182"/>
        <v>1</v>
      </c>
      <c r="BQ444" s="1419" t="b">
        <f t="shared" si="182"/>
        <v>1</v>
      </c>
      <c r="BS444" s="1359"/>
    </row>
    <row r="445" spans="1:71" s="1374" customFormat="1" ht="12" customHeight="1">
      <c r="A445" s="1536">
        <v>16504443</v>
      </c>
      <c r="B445" s="1536" t="s">
        <v>1454</v>
      </c>
      <c r="C445" s="1510" t="s">
        <v>1454</v>
      </c>
      <c r="D445" s="1417" t="str">
        <f t="shared" si="166"/>
        <v>W/C</v>
      </c>
      <c r="E445" s="1417"/>
      <c r="F445" s="1483">
        <v>43252</v>
      </c>
      <c r="G445" s="1417"/>
      <c r="H445" s="1419"/>
      <c r="I445" s="1419"/>
      <c r="J445" s="1419"/>
      <c r="K445" s="1419"/>
      <c r="L445" s="1419" t="str">
        <f t="shared" si="177"/>
        <v>W/C</v>
      </c>
      <c r="M445" s="1419" t="str">
        <f t="shared" si="177"/>
        <v>NO</v>
      </c>
      <c r="N445" s="1419" t="str">
        <f t="shared" si="178"/>
        <v>W/C</v>
      </c>
      <c r="O445" s="1420"/>
      <c r="P445" s="1421">
        <v>0</v>
      </c>
      <c r="Q445" s="1421">
        <v>0</v>
      </c>
      <c r="R445" s="1421">
        <v>0</v>
      </c>
      <c r="S445" s="1421">
        <v>0</v>
      </c>
      <c r="T445" s="1421">
        <v>0</v>
      </c>
      <c r="U445" s="1421">
        <v>0</v>
      </c>
      <c r="V445" s="1421">
        <v>0</v>
      </c>
      <c r="W445" s="1421">
        <v>0</v>
      </c>
      <c r="X445" s="1421">
        <v>0</v>
      </c>
      <c r="Y445" s="1421">
        <v>0</v>
      </c>
      <c r="Z445" s="1421">
        <v>0</v>
      </c>
      <c r="AA445" s="1421">
        <v>0</v>
      </c>
      <c r="AB445" s="1421">
        <v>0</v>
      </c>
      <c r="AC445" s="1421"/>
      <c r="AD445" s="1421"/>
      <c r="AE445" s="1421">
        <f t="shared" si="169"/>
        <v>0</v>
      </c>
      <c r="AF445" s="1422"/>
      <c r="AG445" s="1423"/>
      <c r="AH445" s="1424"/>
      <c r="AI445" s="1424"/>
      <c r="AJ445" s="1424"/>
      <c r="AK445" s="1425"/>
      <c r="AL445" s="1424">
        <f t="shared" si="179"/>
        <v>0</v>
      </c>
      <c r="AM445" s="1426">
        <f t="shared" si="174"/>
        <v>0</v>
      </c>
      <c r="AN445" s="1424"/>
      <c r="AO445" s="1427">
        <f t="shared" si="171"/>
        <v>0</v>
      </c>
      <c r="AP445" s="1369"/>
      <c r="AQ445" s="1428">
        <f t="shared" si="176"/>
        <v>0</v>
      </c>
      <c r="AR445" s="1424"/>
      <c r="AS445" s="1424"/>
      <c r="AT445" s="1424"/>
      <c r="AU445" s="1424"/>
      <c r="AV445" s="1429">
        <f t="shared" si="181"/>
        <v>0</v>
      </c>
      <c r="AW445" s="1424">
        <f t="shared" si="175"/>
        <v>0</v>
      </c>
      <c r="AX445" s="1424"/>
      <c r="AY445" s="1426">
        <f t="shared" si="173"/>
        <v>0</v>
      </c>
      <c r="AZ445" s="1372"/>
      <c r="BA445" s="1373">
        <f t="shared" si="154"/>
        <v>0</v>
      </c>
      <c r="BC445" s="1419"/>
      <c r="BD445" s="1419"/>
      <c r="BE445" s="1419"/>
      <c r="BF445" s="1419"/>
      <c r="BG445" s="1419" t="str">
        <f t="shared" si="153"/>
        <v>W/C</v>
      </c>
      <c r="BH445" s="1419" t="str">
        <f t="shared" si="153"/>
        <v>NO</v>
      </c>
      <c r="BI445" s="1419" t="str">
        <f t="shared" si="161"/>
        <v>W/C</v>
      </c>
      <c r="BK445" s="1419" t="b">
        <f t="shared" si="182"/>
        <v>1</v>
      </c>
      <c r="BL445" s="1419" t="b">
        <f t="shared" si="182"/>
        <v>1</v>
      </c>
      <c r="BM445" s="1419" t="b">
        <f t="shared" si="182"/>
        <v>1</v>
      </c>
      <c r="BN445" s="1419" t="b">
        <f t="shared" si="182"/>
        <v>1</v>
      </c>
      <c r="BO445" s="1419" t="b">
        <f t="shared" si="182"/>
        <v>1</v>
      </c>
      <c r="BP445" s="1419" t="b">
        <f t="shared" si="182"/>
        <v>1</v>
      </c>
      <c r="BQ445" s="1419" t="b">
        <f t="shared" si="182"/>
        <v>1</v>
      </c>
      <c r="BS445" s="1359"/>
    </row>
    <row r="446" spans="1:71" s="1374" customFormat="1" ht="12" customHeight="1">
      <c r="A446" s="1538">
        <v>16504453</v>
      </c>
      <c r="B446" s="1538" t="str">
        <f t="shared" si="162"/>
        <v>16504453</v>
      </c>
      <c r="C446" s="1395" t="s">
        <v>1455</v>
      </c>
      <c r="D446" s="1396" t="str">
        <f t="shared" si="166"/>
        <v>W/C</v>
      </c>
      <c r="E446" s="1396"/>
      <c r="F446" s="1475">
        <v>43313</v>
      </c>
      <c r="G446" s="1396"/>
      <c r="H446" s="1398"/>
      <c r="I446" s="1398"/>
      <c r="J446" s="1398"/>
      <c r="K446" s="1398"/>
      <c r="L446" s="1398" t="str">
        <f t="shared" si="177"/>
        <v>W/C</v>
      </c>
      <c r="M446" s="1398" t="str">
        <f t="shared" si="177"/>
        <v>NO</v>
      </c>
      <c r="N446" s="1398" t="str">
        <f t="shared" si="178"/>
        <v>W/C</v>
      </c>
      <c r="O446" s="1399"/>
      <c r="P446" s="1400">
        <v>0</v>
      </c>
      <c r="Q446" s="1400">
        <v>0</v>
      </c>
      <c r="R446" s="1400">
        <v>0</v>
      </c>
      <c r="S446" s="1400">
        <v>0</v>
      </c>
      <c r="T446" s="1400">
        <v>0</v>
      </c>
      <c r="U446" s="1400">
        <v>0</v>
      </c>
      <c r="V446" s="1400">
        <v>0</v>
      </c>
      <c r="W446" s="1400">
        <v>0</v>
      </c>
      <c r="X446" s="1400">
        <v>0</v>
      </c>
      <c r="Y446" s="1400">
        <v>0</v>
      </c>
      <c r="Z446" s="1400">
        <v>0</v>
      </c>
      <c r="AA446" s="1400">
        <v>0</v>
      </c>
      <c r="AB446" s="1400">
        <v>0</v>
      </c>
      <c r="AC446" s="1400"/>
      <c r="AD446" s="1400"/>
      <c r="AE446" s="1400">
        <f t="shared" si="169"/>
        <v>0</v>
      </c>
      <c r="AF446" s="1401"/>
      <c r="AG446" s="1402"/>
      <c r="AH446" s="1403"/>
      <c r="AI446" s="1403"/>
      <c r="AJ446" s="1403"/>
      <c r="AK446" s="1404"/>
      <c r="AL446" s="1403">
        <f t="shared" si="179"/>
        <v>0</v>
      </c>
      <c r="AM446" s="1405">
        <f t="shared" si="174"/>
        <v>0</v>
      </c>
      <c r="AN446" s="1403"/>
      <c r="AO446" s="1406">
        <f t="shared" si="171"/>
        <v>0</v>
      </c>
      <c r="AP446" s="1369"/>
      <c r="AQ446" s="1407">
        <f t="shared" si="176"/>
        <v>0</v>
      </c>
      <c r="AR446" s="1403"/>
      <c r="AS446" s="1403"/>
      <c r="AT446" s="1403"/>
      <c r="AU446" s="1403"/>
      <c r="AV446" s="1408">
        <f t="shared" si="181"/>
        <v>0</v>
      </c>
      <c r="AW446" s="1403">
        <f t="shared" si="175"/>
        <v>0</v>
      </c>
      <c r="AX446" s="1403"/>
      <c r="AY446" s="1405">
        <f t="shared" si="173"/>
        <v>0</v>
      </c>
      <c r="AZ446" s="1372"/>
      <c r="BA446" s="1373">
        <f t="shared" si="154"/>
        <v>0</v>
      </c>
      <c r="BC446" s="1419"/>
      <c r="BD446" s="1419"/>
      <c r="BE446" s="1419"/>
      <c r="BF446" s="1419"/>
      <c r="BG446" s="1419"/>
      <c r="BH446" s="1419"/>
      <c r="BI446" s="1419"/>
      <c r="BK446" s="1419"/>
      <c r="BL446" s="1419"/>
      <c r="BM446" s="1419"/>
      <c r="BN446" s="1419"/>
      <c r="BO446" s="1419"/>
      <c r="BP446" s="1419"/>
      <c r="BQ446" s="1419"/>
      <c r="BS446" s="1359"/>
    </row>
    <row r="447" spans="1:71" s="1374" customFormat="1" ht="12" customHeight="1">
      <c r="A447" s="1538">
        <v>16504463</v>
      </c>
      <c r="B447" s="1538" t="str">
        <f t="shared" si="162"/>
        <v>16504463</v>
      </c>
      <c r="C447" s="1395" t="s">
        <v>1456</v>
      </c>
      <c r="D447" s="1396" t="str">
        <f t="shared" si="166"/>
        <v>W/C</v>
      </c>
      <c r="E447" s="1396"/>
      <c r="F447" s="1475">
        <v>43344</v>
      </c>
      <c r="G447" s="1396"/>
      <c r="H447" s="1398"/>
      <c r="I447" s="1398"/>
      <c r="J447" s="1398"/>
      <c r="K447" s="1398"/>
      <c r="L447" s="1398" t="str">
        <f t="shared" si="177"/>
        <v>W/C</v>
      </c>
      <c r="M447" s="1398" t="str">
        <f t="shared" si="177"/>
        <v>NO</v>
      </c>
      <c r="N447" s="1398" t="str">
        <f t="shared" si="178"/>
        <v>W/C</v>
      </c>
      <c r="O447" s="1399"/>
      <c r="P447" s="1400">
        <v>0</v>
      </c>
      <c r="Q447" s="1400">
        <v>0</v>
      </c>
      <c r="R447" s="1400">
        <v>0</v>
      </c>
      <c r="S447" s="1400">
        <v>0</v>
      </c>
      <c r="T447" s="1400">
        <v>0</v>
      </c>
      <c r="U447" s="1400">
        <v>0</v>
      </c>
      <c r="V447" s="1400">
        <v>0</v>
      </c>
      <c r="W447" s="1400">
        <v>0</v>
      </c>
      <c r="X447" s="1400">
        <v>0</v>
      </c>
      <c r="Y447" s="1400">
        <v>0</v>
      </c>
      <c r="Z447" s="1400">
        <v>0</v>
      </c>
      <c r="AA447" s="1400">
        <v>0</v>
      </c>
      <c r="AB447" s="1400">
        <v>0</v>
      </c>
      <c r="AC447" s="1400"/>
      <c r="AD447" s="1400"/>
      <c r="AE447" s="1400">
        <f t="shared" si="169"/>
        <v>0</v>
      </c>
      <c r="AF447" s="1401"/>
      <c r="AG447" s="1402"/>
      <c r="AH447" s="1403"/>
      <c r="AI447" s="1403"/>
      <c r="AJ447" s="1403"/>
      <c r="AK447" s="1404"/>
      <c r="AL447" s="1403">
        <f t="shared" si="179"/>
        <v>0</v>
      </c>
      <c r="AM447" s="1405">
        <f t="shared" si="174"/>
        <v>0</v>
      </c>
      <c r="AN447" s="1403"/>
      <c r="AO447" s="1406">
        <f t="shared" si="171"/>
        <v>0</v>
      </c>
      <c r="AP447" s="1369"/>
      <c r="AQ447" s="1407">
        <f t="shared" si="176"/>
        <v>0</v>
      </c>
      <c r="AR447" s="1403"/>
      <c r="AS447" s="1403"/>
      <c r="AT447" s="1403"/>
      <c r="AU447" s="1403"/>
      <c r="AV447" s="1408">
        <f t="shared" si="181"/>
        <v>0</v>
      </c>
      <c r="AW447" s="1403">
        <f t="shared" si="175"/>
        <v>0</v>
      </c>
      <c r="AX447" s="1403"/>
      <c r="AY447" s="1405">
        <f t="shared" si="173"/>
        <v>0</v>
      </c>
      <c r="AZ447" s="1372"/>
      <c r="BA447" s="1373">
        <f t="shared" si="154"/>
        <v>0</v>
      </c>
      <c r="BC447" s="1419"/>
      <c r="BD447" s="1419"/>
      <c r="BE447" s="1419"/>
      <c r="BF447" s="1419"/>
      <c r="BG447" s="1419"/>
      <c r="BH447" s="1419"/>
      <c r="BI447" s="1419"/>
      <c r="BK447" s="1419"/>
      <c r="BL447" s="1419"/>
      <c r="BM447" s="1419"/>
      <c r="BN447" s="1419"/>
      <c r="BO447" s="1419"/>
      <c r="BP447" s="1419"/>
      <c r="BQ447" s="1419"/>
      <c r="BS447" s="1359"/>
    </row>
    <row r="448" spans="1:71" s="1374" customFormat="1" ht="12" customHeight="1">
      <c r="A448" s="1538">
        <v>16504483</v>
      </c>
      <c r="B448" s="1538" t="str">
        <f t="shared" si="162"/>
        <v>16504483</v>
      </c>
      <c r="C448" s="1395" t="s">
        <v>1457</v>
      </c>
      <c r="D448" s="1396" t="str">
        <f t="shared" si="166"/>
        <v>W/C</v>
      </c>
      <c r="E448" s="1396"/>
      <c r="F448" s="1475">
        <v>43466</v>
      </c>
      <c r="G448" s="1396"/>
      <c r="H448" s="1398"/>
      <c r="I448" s="1398"/>
      <c r="J448" s="1398"/>
      <c r="K448" s="1398"/>
      <c r="L448" s="1398" t="str">
        <f t="shared" si="177"/>
        <v>W/C</v>
      </c>
      <c r="M448" s="1398" t="str">
        <f t="shared" si="177"/>
        <v>NO</v>
      </c>
      <c r="N448" s="1398" t="str">
        <f t="shared" si="178"/>
        <v>W/C</v>
      </c>
      <c r="O448" s="1399"/>
      <c r="P448" s="1400">
        <v>0</v>
      </c>
      <c r="Q448" s="1400">
        <v>0</v>
      </c>
      <c r="R448" s="1400">
        <v>0</v>
      </c>
      <c r="S448" s="1400">
        <v>0</v>
      </c>
      <c r="T448" s="1400">
        <v>0</v>
      </c>
      <c r="U448" s="1400">
        <v>0</v>
      </c>
      <c r="V448" s="1400">
        <v>0</v>
      </c>
      <c r="W448" s="1400">
        <v>0</v>
      </c>
      <c r="X448" s="1400">
        <v>0</v>
      </c>
      <c r="Y448" s="1400">
        <v>0</v>
      </c>
      <c r="Z448" s="1400">
        <v>0</v>
      </c>
      <c r="AA448" s="1400">
        <v>0</v>
      </c>
      <c r="AB448" s="1400">
        <v>0</v>
      </c>
      <c r="AC448" s="1400"/>
      <c r="AD448" s="1400"/>
      <c r="AE448" s="1400">
        <f t="shared" si="169"/>
        <v>0</v>
      </c>
      <c r="AF448" s="1401"/>
      <c r="AG448" s="1402"/>
      <c r="AH448" s="1403"/>
      <c r="AI448" s="1403"/>
      <c r="AJ448" s="1403"/>
      <c r="AK448" s="1404"/>
      <c r="AL448" s="1403">
        <f t="shared" si="179"/>
        <v>0</v>
      </c>
      <c r="AM448" s="1405">
        <f t="shared" si="174"/>
        <v>0</v>
      </c>
      <c r="AN448" s="1403"/>
      <c r="AO448" s="1406">
        <f t="shared" si="171"/>
        <v>0</v>
      </c>
      <c r="AP448" s="1369"/>
      <c r="AQ448" s="1407">
        <f t="shared" si="176"/>
        <v>0</v>
      </c>
      <c r="AR448" s="1403"/>
      <c r="AS448" s="1403"/>
      <c r="AT448" s="1403"/>
      <c r="AU448" s="1403"/>
      <c r="AV448" s="1408">
        <f t="shared" si="181"/>
        <v>0</v>
      </c>
      <c r="AW448" s="1403">
        <f t="shared" si="175"/>
        <v>0</v>
      </c>
      <c r="AX448" s="1403"/>
      <c r="AY448" s="1405">
        <f t="shared" si="173"/>
        <v>0</v>
      </c>
      <c r="AZ448" s="1372"/>
      <c r="BA448" s="1373">
        <f t="shared" si="154"/>
        <v>0</v>
      </c>
      <c r="BC448" s="1419"/>
      <c r="BD448" s="1419"/>
      <c r="BE448" s="1419"/>
      <c r="BF448" s="1419"/>
      <c r="BG448" s="1419"/>
      <c r="BH448" s="1419"/>
      <c r="BI448" s="1419"/>
      <c r="BK448" s="1419"/>
      <c r="BL448" s="1419"/>
      <c r="BM448" s="1419"/>
      <c r="BN448" s="1419"/>
      <c r="BO448" s="1419"/>
      <c r="BP448" s="1419"/>
      <c r="BQ448" s="1419"/>
      <c r="BS448" s="1359"/>
    </row>
    <row r="449" spans="1:71" s="1374" customFormat="1" ht="12" customHeight="1">
      <c r="A449" s="1538">
        <v>16504493</v>
      </c>
      <c r="B449" s="1538" t="str">
        <f t="shared" si="162"/>
        <v>16504493</v>
      </c>
      <c r="C449" s="1395" t="s">
        <v>1458</v>
      </c>
      <c r="D449" s="1396" t="str">
        <f t="shared" si="166"/>
        <v>W/C</v>
      </c>
      <c r="E449" s="1396"/>
      <c r="F449" s="1475">
        <v>43497</v>
      </c>
      <c r="G449" s="1396"/>
      <c r="H449" s="1398"/>
      <c r="I449" s="1398"/>
      <c r="J449" s="1398"/>
      <c r="K449" s="1398"/>
      <c r="L449" s="1398" t="str">
        <f t="shared" si="177"/>
        <v>W/C</v>
      </c>
      <c r="M449" s="1398" t="str">
        <f t="shared" si="177"/>
        <v>NO</v>
      </c>
      <c r="N449" s="1398" t="str">
        <f t="shared" si="178"/>
        <v>W/C</v>
      </c>
      <c r="O449" s="1399"/>
      <c r="P449" s="1400">
        <v>0</v>
      </c>
      <c r="Q449" s="1400">
        <v>0</v>
      </c>
      <c r="R449" s="1400">
        <v>0</v>
      </c>
      <c r="S449" s="1400">
        <v>0</v>
      </c>
      <c r="T449" s="1400">
        <v>0</v>
      </c>
      <c r="U449" s="1400">
        <v>0</v>
      </c>
      <c r="V449" s="1400">
        <v>0</v>
      </c>
      <c r="W449" s="1400">
        <v>0</v>
      </c>
      <c r="X449" s="1400">
        <v>0</v>
      </c>
      <c r="Y449" s="1400">
        <v>0</v>
      </c>
      <c r="Z449" s="1400">
        <v>0</v>
      </c>
      <c r="AA449" s="1400">
        <v>0</v>
      </c>
      <c r="AB449" s="1400">
        <v>0</v>
      </c>
      <c r="AC449" s="1400"/>
      <c r="AD449" s="1400"/>
      <c r="AE449" s="1400">
        <f t="shared" si="169"/>
        <v>0</v>
      </c>
      <c r="AF449" s="1401"/>
      <c r="AG449" s="1402"/>
      <c r="AH449" s="1403"/>
      <c r="AI449" s="1403"/>
      <c r="AJ449" s="1403"/>
      <c r="AK449" s="1404"/>
      <c r="AL449" s="1403">
        <f t="shared" si="179"/>
        <v>0</v>
      </c>
      <c r="AM449" s="1405">
        <f t="shared" si="174"/>
        <v>0</v>
      </c>
      <c r="AN449" s="1403"/>
      <c r="AO449" s="1406">
        <f t="shared" si="171"/>
        <v>0</v>
      </c>
      <c r="AP449" s="1369"/>
      <c r="AQ449" s="1407">
        <f t="shared" si="176"/>
        <v>0</v>
      </c>
      <c r="AR449" s="1403"/>
      <c r="AS449" s="1403"/>
      <c r="AT449" s="1403"/>
      <c r="AU449" s="1403"/>
      <c r="AV449" s="1408">
        <f t="shared" si="181"/>
        <v>0</v>
      </c>
      <c r="AW449" s="1403">
        <f t="shared" si="175"/>
        <v>0</v>
      </c>
      <c r="AX449" s="1403"/>
      <c r="AY449" s="1405">
        <f t="shared" si="173"/>
        <v>0</v>
      </c>
      <c r="AZ449" s="1372"/>
      <c r="BA449" s="1373">
        <f t="shared" si="154"/>
        <v>0</v>
      </c>
      <c r="BC449" s="1419"/>
      <c r="BD449" s="1419"/>
      <c r="BE449" s="1419"/>
      <c r="BF449" s="1419"/>
      <c r="BG449" s="1419"/>
      <c r="BH449" s="1419"/>
      <c r="BI449" s="1419"/>
      <c r="BK449" s="1419"/>
      <c r="BL449" s="1419"/>
      <c r="BM449" s="1419"/>
      <c r="BN449" s="1419"/>
      <c r="BO449" s="1419"/>
      <c r="BP449" s="1419"/>
      <c r="BQ449" s="1419"/>
      <c r="BS449" s="1359"/>
    </row>
    <row r="450" spans="1:71" s="1374" customFormat="1" ht="12" customHeight="1">
      <c r="A450" s="1538">
        <v>16504503</v>
      </c>
      <c r="B450" s="1538" t="str">
        <f t="shared" si="162"/>
        <v>16504503</v>
      </c>
      <c r="C450" s="1395" t="s">
        <v>1459</v>
      </c>
      <c r="D450" s="1396" t="str">
        <f t="shared" si="166"/>
        <v>W/C</v>
      </c>
      <c r="E450" s="1396"/>
      <c r="F450" s="1475">
        <v>43466</v>
      </c>
      <c r="G450" s="1396"/>
      <c r="H450" s="1398"/>
      <c r="I450" s="1398"/>
      <c r="J450" s="1398"/>
      <c r="K450" s="1398"/>
      <c r="L450" s="1398" t="str">
        <f t="shared" si="177"/>
        <v>W/C</v>
      </c>
      <c r="M450" s="1398" t="str">
        <f t="shared" si="177"/>
        <v>NO</v>
      </c>
      <c r="N450" s="1398" t="str">
        <f t="shared" si="178"/>
        <v>W/C</v>
      </c>
      <c r="O450" s="1399"/>
      <c r="P450" s="1400">
        <v>0</v>
      </c>
      <c r="Q450" s="1400">
        <v>0</v>
      </c>
      <c r="R450" s="1400">
        <v>0</v>
      </c>
      <c r="S450" s="1400">
        <v>0</v>
      </c>
      <c r="T450" s="1400">
        <v>0</v>
      </c>
      <c r="U450" s="1400">
        <v>0</v>
      </c>
      <c r="V450" s="1400">
        <v>0</v>
      </c>
      <c r="W450" s="1400">
        <v>0</v>
      </c>
      <c r="X450" s="1400">
        <v>0</v>
      </c>
      <c r="Y450" s="1400">
        <v>0</v>
      </c>
      <c r="Z450" s="1400">
        <v>0</v>
      </c>
      <c r="AA450" s="1400">
        <v>0</v>
      </c>
      <c r="AB450" s="1400">
        <v>0</v>
      </c>
      <c r="AC450" s="1400"/>
      <c r="AD450" s="1400"/>
      <c r="AE450" s="1400">
        <f t="shared" si="169"/>
        <v>0</v>
      </c>
      <c r="AF450" s="1401"/>
      <c r="AG450" s="1402"/>
      <c r="AH450" s="1403"/>
      <c r="AI450" s="1403"/>
      <c r="AJ450" s="1403"/>
      <c r="AK450" s="1404"/>
      <c r="AL450" s="1403">
        <f t="shared" si="179"/>
        <v>0</v>
      </c>
      <c r="AM450" s="1405">
        <f t="shared" si="174"/>
        <v>0</v>
      </c>
      <c r="AN450" s="1403"/>
      <c r="AO450" s="1406">
        <f t="shared" si="171"/>
        <v>0</v>
      </c>
      <c r="AP450" s="1369"/>
      <c r="AQ450" s="1407">
        <f t="shared" si="176"/>
        <v>0</v>
      </c>
      <c r="AR450" s="1403"/>
      <c r="AS450" s="1403"/>
      <c r="AT450" s="1403"/>
      <c r="AU450" s="1403"/>
      <c r="AV450" s="1408">
        <f t="shared" si="181"/>
        <v>0</v>
      </c>
      <c r="AW450" s="1403">
        <f t="shared" si="175"/>
        <v>0</v>
      </c>
      <c r="AX450" s="1403"/>
      <c r="AY450" s="1405">
        <f t="shared" si="173"/>
        <v>0</v>
      </c>
      <c r="AZ450" s="1372"/>
      <c r="BA450" s="1373">
        <f t="shared" si="154"/>
        <v>0</v>
      </c>
      <c r="BC450" s="1419"/>
      <c r="BD450" s="1419"/>
      <c r="BE450" s="1419"/>
      <c r="BF450" s="1419"/>
      <c r="BG450" s="1419"/>
      <c r="BH450" s="1419"/>
      <c r="BI450" s="1419"/>
      <c r="BK450" s="1419"/>
      <c r="BL450" s="1419"/>
      <c r="BM450" s="1419"/>
      <c r="BN450" s="1419"/>
      <c r="BO450" s="1419"/>
      <c r="BP450" s="1419"/>
      <c r="BQ450" s="1419"/>
      <c r="BS450" s="1359"/>
    </row>
    <row r="451" spans="1:71" s="1374" customFormat="1" ht="12" customHeight="1">
      <c r="A451" s="1538">
        <v>16504523</v>
      </c>
      <c r="B451" s="1538" t="str">
        <f t="shared" si="162"/>
        <v>16504523</v>
      </c>
      <c r="C451" s="1395" t="s">
        <v>1460</v>
      </c>
      <c r="D451" s="1396" t="str">
        <f t="shared" si="166"/>
        <v>W/C</v>
      </c>
      <c r="E451" s="1396"/>
      <c r="F451" s="1475">
        <v>43525</v>
      </c>
      <c r="G451" s="1396"/>
      <c r="H451" s="1398"/>
      <c r="I451" s="1398"/>
      <c r="J451" s="1398"/>
      <c r="K451" s="1398"/>
      <c r="L451" s="1398" t="str">
        <f t="shared" si="177"/>
        <v>W/C</v>
      </c>
      <c r="M451" s="1398" t="str">
        <f t="shared" si="177"/>
        <v>NO</v>
      </c>
      <c r="N451" s="1398" t="str">
        <f t="shared" si="178"/>
        <v>W/C</v>
      </c>
      <c r="O451" s="1399"/>
      <c r="P451" s="1400">
        <v>556744.46</v>
      </c>
      <c r="Q451" s="1400">
        <v>0</v>
      </c>
      <c r="R451" s="1400">
        <v>0</v>
      </c>
      <c r="S451" s="1400">
        <v>0</v>
      </c>
      <c r="T451" s="1400">
        <v>0</v>
      </c>
      <c r="U451" s="1400">
        <v>0</v>
      </c>
      <c r="V451" s="1400">
        <v>0</v>
      </c>
      <c r="W451" s="1400">
        <v>0</v>
      </c>
      <c r="X451" s="1400">
        <v>0</v>
      </c>
      <c r="Y451" s="1400">
        <v>0</v>
      </c>
      <c r="Z451" s="1400">
        <v>0</v>
      </c>
      <c r="AA451" s="1400">
        <v>0</v>
      </c>
      <c r="AB451" s="1400">
        <v>0</v>
      </c>
      <c r="AC451" s="1400"/>
      <c r="AD451" s="1400"/>
      <c r="AE451" s="1400">
        <f t="shared" si="169"/>
        <v>23197.685833333333</v>
      </c>
      <c r="AF451" s="1401"/>
      <c r="AG451" s="1402"/>
      <c r="AH451" s="1403"/>
      <c r="AI451" s="1403"/>
      <c r="AJ451" s="1403"/>
      <c r="AK451" s="1404"/>
      <c r="AL451" s="1403">
        <f t="shared" si="179"/>
        <v>0</v>
      </c>
      <c r="AM451" s="1405">
        <f t="shared" si="174"/>
        <v>23197.685833333333</v>
      </c>
      <c r="AN451" s="1403"/>
      <c r="AO451" s="1406">
        <f t="shared" si="171"/>
        <v>23197.685833333333</v>
      </c>
      <c r="AP451" s="1369"/>
      <c r="AQ451" s="1407">
        <f t="shared" si="176"/>
        <v>0</v>
      </c>
      <c r="AR451" s="1403"/>
      <c r="AS451" s="1403"/>
      <c r="AT451" s="1403"/>
      <c r="AU451" s="1403"/>
      <c r="AV451" s="1408">
        <f t="shared" si="181"/>
        <v>0</v>
      </c>
      <c r="AW451" s="1403">
        <f t="shared" si="175"/>
        <v>0</v>
      </c>
      <c r="AX451" s="1403"/>
      <c r="AY451" s="1405">
        <f t="shared" si="173"/>
        <v>0</v>
      </c>
      <c r="AZ451" s="1372"/>
      <c r="BA451" s="1373">
        <f t="shared" si="154"/>
        <v>0</v>
      </c>
      <c r="BC451" s="1419"/>
      <c r="BD451" s="1419"/>
      <c r="BE451" s="1419"/>
      <c r="BF451" s="1419"/>
      <c r="BG451" s="1419"/>
      <c r="BH451" s="1419"/>
      <c r="BI451" s="1419"/>
      <c r="BK451" s="1419"/>
      <c r="BL451" s="1419"/>
      <c r="BM451" s="1419"/>
      <c r="BN451" s="1419"/>
      <c r="BO451" s="1419"/>
      <c r="BP451" s="1419"/>
      <c r="BQ451" s="1419"/>
      <c r="BS451" s="1359"/>
    </row>
    <row r="452" spans="1:71" s="1374" customFormat="1" ht="12" customHeight="1">
      <c r="A452" s="1538">
        <v>16504543</v>
      </c>
      <c r="B452" s="1538" t="str">
        <f t="shared" si="162"/>
        <v>16504543</v>
      </c>
      <c r="C452" s="1395" t="s">
        <v>1461</v>
      </c>
      <c r="D452" s="1396" t="str">
        <f t="shared" si="166"/>
        <v>W/C</v>
      </c>
      <c r="E452" s="1396"/>
      <c r="F452" s="1475">
        <v>43739</v>
      </c>
      <c r="G452" s="1396"/>
      <c r="H452" s="1398"/>
      <c r="I452" s="1398"/>
      <c r="J452" s="1398"/>
      <c r="K452" s="1398"/>
      <c r="L452" s="1398" t="str">
        <f t="shared" si="177"/>
        <v>W/C</v>
      </c>
      <c r="M452" s="1398" t="str">
        <f t="shared" si="177"/>
        <v>NO</v>
      </c>
      <c r="N452" s="1398" t="str">
        <f t="shared" si="178"/>
        <v>W/C</v>
      </c>
      <c r="O452" s="1399"/>
      <c r="P452" s="1400"/>
      <c r="Q452" s="1400"/>
      <c r="R452" s="1400"/>
      <c r="S452" s="1400"/>
      <c r="T452" s="1400">
        <v>154317.98000000001</v>
      </c>
      <c r="U452" s="1400">
        <v>147608.5</v>
      </c>
      <c r="V452" s="1400">
        <v>140899.01999999999</v>
      </c>
      <c r="W452" s="1400">
        <v>134189.54</v>
      </c>
      <c r="X452" s="1400">
        <v>127480.06</v>
      </c>
      <c r="Y452" s="1400">
        <v>120770.58</v>
      </c>
      <c r="Z452" s="1400">
        <v>114061.1</v>
      </c>
      <c r="AA452" s="1400">
        <v>107351.62</v>
      </c>
      <c r="AB452" s="1400">
        <v>100642.14</v>
      </c>
      <c r="AC452" s="1400"/>
      <c r="AD452" s="1400"/>
      <c r="AE452" s="1400">
        <f t="shared" si="169"/>
        <v>91416.622499999998</v>
      </c>
      <c r="AF452" s="1401"/>
      <c r="AG452" s="1402"/>
      <c r="AH452" s="1403"/>
      <c r="AI452" s="1403"/>
      <c r="AJ452" s="1403"/>
      <c r="AK452" s="1404"/>
      <c r="AL452" s="1403">
        <f t="shared" si="179"/>
        <v>0</v>
      </c>
      <c r="AM452" s="1405">
        <f t="shared" si="174"/>
        <v>91416.622499999998</v>
      </c>
      <c r="AN452" s="1403"/>
      <c r="AO452" s="1406">
        <f t="shared" si="171"/>
        <v>91416.622499999998</v>
      </c>
      <c r="AP452" s="1369"/>
      <c r="AQ452" s="1407">
        <f t="shared" si="176"/>
        <v>100642.14</v>
      </c>
      <c r="AR452" s="1403"/>
      <c r="AS452" s="1403"/>
      <c r="AT452" s="1403"/>
      <c r="AU452" s="1403"/>
      <c r="AV452" s="1408">
        <f t="shared" si="181"/>
        <v>0</v>
      </c>
      <c r="AW452" s="1403">
        <f t="shared" si="175"/>
        <v>100642.14</v>
      </c>
      <c r="AX452" s="1403"/>
      <c r="AY452" s="1405">
        <f t="shared" si="173"/>
        <v>100642.14</v>
      </c>
      <c r="AZ452" s="1372"/>
      <c r="BA452" s="1373">
        <f t="shared" si="154"/>
        <v>0</v>
      </c>
      <c r="BC452" s="1419"/>
      <c r="BD452" s="1419"/>
      <c r="BE452" s="1419"/>
      <c r="BF452" s="1419"/>
      <c r="BG452" s="1419"/>
      <c r="BH452" s="1419"/>
      <c r="BI452" s="1419"/>
      <c r="BK452" s="1419"/>
      <c r="BL452" s="1419"/>
      <c r="BM452" s="1419"/>
      <c r="BN452" s="1419"/>
      <c r="BO452" s="1419"/>
      <c r="BP452" s="1419"/>
      <c r="BQ452" s="1419"/>
      <c r="BS452" s="1359"/>
    </row>
    <row r="453" spans="1:71" s="1374" customFormat="1" ht="12" customHeight="1">
      <c r="A453" s="1538">
        <v>16504553</v>
      </c>
      <c r="B453" s="1538" t="str">
        <f t="shared" si="162"/>
        <v>16504553</v>
      </c>
      <c r="C453" s="1395" t="s">
        <v>1462</v>
      </c>
      <c r="D453" s="1396" t="str">
        <f t="shared" si="166"/>
        <v>W/C</v>
      </c>
      <c r="E453" s="1396"/>
      <c r="F453" s="1475">
        <v>43617</v>
      </c>
      <c r="G453" s="1396"/>
      <c r="H453" s="1398"/>
      <c r="I453" s="1398"/>
      <c r="J453" s="1398"/>
      <c r="K453" s="1398"/>
      <c r="L453" s="1398" t="str">
        <f t="shared" si="177"/>
        <v>W/C</v>
      </c>
      <c r="M453" s="1398" t="str">
        <f t="shared" si="177"/>
        <v>NO</v>
      </c>
      <c r="N453" s="1398" t="str">
        <f t="shared" si="178"/>
        <v>W/C</v>
      </c>
      <c r="O453" s="1399"/>
      <c r="P453" s="1400">
        <v>3123281.93</v>
      </c>
      <c r="Q453" s="1400">
        <v>2875221</v>
      </c>
      <c r="R453" s="1400">
        <v>2630207.9900000002</v>
      </c>
      <c r="S453" s="1400">
        <v>2702013.11</v>
      </c>
      <c r="T453" s="1400">
        <v>2683496.86</v>
      </c>
      <c r="U453" s="1400">
        <v>2589369.65</v>
      </c>
      <c r="V453" s="1400">
        <v>2411090.66</v>
      </c>
      <c r="W453" s="1400">
        <v>3470059.42</v>
      </c>
      <c r="X453" s="1400">
        <v>3160594.73</v>
      </c>
      <c r="Y453" s="1400">
        <v>2937198.05</v>
      </c>
      <c r="Z453" s="1400">
        <v>2630690.0299999998</v>
      </c>
      <c r="AA453" s="1400">
        <v>2323840.79</v>
      </c>
      <c r="AB453" s="1400">
        <v>2025296.12</v>
      </c>
      <c r="AC453" s="1400"/>
      <c r="AD453" s="1400"/>
      <c r="AE453" s="1400">
        <f t="shared" si="169"/>
        <v>2749005.9429166666</v>
      </c>
      <c r="AF453" s="1401"/>
      <c r="AG453" s="1402"/>
      <c r="AH453" s="1403"/>
      <c r="AI453" s="1403"/>
      <c r="AJ453" s="1403"/>
      <c r="AK453" s="1404"/>
      <c r="AL453" s="1403">
        <f t="shared" si="179"/>
        <v>0</v>
      </c>
      <c r="AM453" s="1405">
        <f t="shared" si="174"/>
        <v>2749005.9429166666</v>
      </c>
      <c r="AN453" s="1403"/>
      <c r="AO453" s="1406">
        <f t="shared" si="171"/>
        <v>2749005.9429166666</v>
      </c>
      <c r="AP453" s="1369"/>
      <c r="AQ453" s="1407">
        <f t="shared" si="176"/>
        <v>2025296.12</v>
      </c>
      <c r="AR453" s="1403"/>
      <c r="AS453" s="1403"/>
      <c r="AT453" s="1403"/>
      <c r="AU453" s="1403"/>
      <c r="AV453" s="1408">
        <f t="shared" si="181"/>
        <v>0</v>
      </c>
      <c r="AW453" s="1403">
        <f t="shared" si="175"/>
        <v>2025296.12</v>
      </c>
      <c r="AX453" s="1403"/>
      <c r="AY453" s="1405">
        <f t="shared" si="173"/>
        <v>2025296.12</v>
      </c>
      <c r="AZ453" s="1372"/>
      <c r="BA453" s="1373">
        <f t="shared" si="154"/>
        <v>0</v>
      </c>
      <c r="BC453" s="1419"/>
      <c r="BD453" s="1419"/>
      <c r="BE453" s="1419"/>
      <c r="BF453" s="1419"/>
      <c r="BG453" s="1419"/>
      <c r="BH453" s="1419"/>
      <c r="BI453" s="1419"/>
      <c r="BK453" s="1419"/>
      <c r="BL453" s="1419"/>
      <c r="BM453" s="1419"/>
      <c r="BN453" s="1419"/>
      <c r="BO453" s="1419"/>
      <c r="BP453" s="1419"/>
      <c r="BQ453" s="1419"/>
      <c r="BS453" s="1359"/>
    </row>
    <row r="454" spans="1:71" s="1374" customFormat="1" ht="12" customHeight="1">
      <c r="A454" s="1538">
        <v>16504563</v>
      </c>
      <c r="B454" s="1538" t="str">
        <f t="shared" si="162"/>
        <v>16504563</v>
      </c>
      <c r="C454" s="1395" t="s">
        <v>1463</v>
      </c>
      <c r="D454" s="1396" t="str">
        <f t="shared" si="166"/>
        <v>W/C</v>
      </c>
      <c r="E454" s="1396"/>
      <c r="F454" s="1475">
        <v>43831</v>
      </c>
      <c r="G454" s="1396"/>
      <c r="H454" s="1398"/>
      <c r="I454" s="1398"/>
      <c r="J454" s="1398"/>
      <c r="K454" s="1398"/>
      <c r="L454" s="1398" t="str">
        <f t="shared" si="177"/>
        <v>W/C</v>
      </c>
      <c r="M454" s="1398" t="str">
        <f t="shared" si="177"/>
        <v>NO</v>
      </c>
      <c r="N454" s="1398" t="str">
        <f t="shared" si="178"/>
        <v>W/C</v>
      </c>
      <c r="O454" s="1399"/>
      <c r="P454" s="1400"/>
      <c r="Q454" s="1400"/>
      <c r="R454" s="1400"/>
      <c r="S454" s="1400"/>
      <c r="T454" s="1400"/>
      <c r="U454" s="1400"/>
      <c r="V454" s="1400"/>
      <c r="W454" s="1400">
        <v>165432.21</v>
      </c>
      <c r="X454" s="1400">
        <v>150392.92000000001</v>
      </c>
      <c r="Y454" s="1400">
        <v>135353.63</v>
      </c>
      <c r="Z454" s="1400">
        <v>120314.34</v>
      </c>
      <c r="AA454" s="1400">
        <v>105275.05</v>
      </c>
      <c r="AB454" s="1400">
        <v>90235.76</v>
      </c>
      <c r="AC454" s="1400"/>
      <c r="AD454" s="1400"/>
      <c r="AE454" s="1400">
        <f t="shared" si="169"/>
        <v>60157.169166666667</v>
      </c>
      <c r="AF454" s="1401"/>
      <c r="AG454" s="1402"/>
      <c r="AH454" s="1403"/>
      <c r="AI454" s="1403"/>
      <c r="AJ454" s="1403"/>
      <c r="AK454" s="1404"/>
      <c r="AL454" s="1403">
        <f t="shared" si="179"/>
        <v>0</v>
      </c>
      <c r="AM454" s="1405">
        <f t="shared" si="174"/>
        <v>60157.169166666667</v>
      </c>
      <c r="AN454" s="1403"/>
      <c r="AO454" s="1406">
        <f t="shared" si="171"/>
        <v>60157.169166666667</v>
      </c>
      <c r="AP454" s="1369"/>
      <c r="AQ454" s="1407">
        <f t="shared" si="176"/>
        <v>90235.76</v>
      </c>
      <c r="AR454" s="1403"/>
      <c r="AS454" s="1403"/>
      <c r="AT454" s="1403"/>
      <c r="AU454" s="1403"/>
      <c r="AV454" s="1408">
        <f t="shared" si="181"/>
        <v>0</v>
      </c>
      <c r="AW454" s="1403">
        <f t="shared" si="175"/>
        <v>90235.76</v>
      </c>
      <c r="AX454" s="1403"/>
      <c r="AY454" s="1405">
        <f t="shared" si="173"/>
        <v>90235.76</v>
      </c>
      <c r="AZ454" s="1372"/>
      <c r="BA454" s="1373">
        <f t="shared" si="154"/>
        <v>0</v>
      </c>
      <c r="BC454" s="1419"/>
      <c r="BD454" s="1419"/>
      <c r="BE454" s="1419"/>
      <c r="BF454" s="1419"/>
      <c r="BG454" s="1419"/>
      <c r="BH454" s="1419"/>
      <c r="BI454" s="1419"/>
      <c r="BK454" s="1419"/>
      <c r="BL454" s="1419"/>
      <c r="BM454" s="1419"/>
      <c r="BN454" s="1419"/>
      <c r="BO454" s="1419"/>
      <c r="BP454" s="1419"/>
      <c r="BQ454" s="1419"/>
      <c r="BS454" s="1359"/>
    </row>
    <row r="455" spans="1:71" s="1374" customFormat="1" ht="12" customHeight="1">
      <c r="A455" s="1538">
        <v>16504573</v>
      </c>
      <c r="B455" s="1538" t="str">
        <f t="shared" si="162"/>
        <v>16504573</v>
      </c>
      <c r="C455" s="1395" t="s">
        <v>1464</v>
      </c>
      <c r="D455" s="1396" t="str">
        <f t="shared" si="166"/>
        <v>W/C</v>
      </c>
      <c r="E455" s="1396"/>
      <c r="F455" s="1475">
        <v>43586</v>
      </c>
      <c r="G455" s="1396"/>
      <c r="H455" s="1398"/>
      <c r="I455" s="1398"/>
      <c r="J455" s="1398"/>
      <c r="K455" s="1398"/>
      <c r="L455" s="1398" t="str">
        <f t="shared" si="177"/>
        <v>W/C</v>
      </c>
      <c r="M455" s="1398" t="str">
        <f t="shared" si="177"/>
        <v>NO</v>
      </c>
      <c r="N455" s="1398" t="str">
        <f t="shared" si="178"/>
        <v>W/C</v>
      </c>
      <c r="O455" s="1399"/>
      <c r="P455" s="1400">
        <v>240611.8</v>
      </c>
      <c r="Q455" s="1400">
        <v>236469.6</v>
      </c>
      <c r="R455" s="1400">
        <v>234398.5</v>
      </c>
      <c r="S455" s="1400">
        <v>232327.4</v>
      </c>
      <c r="T455" s="1400">
        <v>230256.3</v>
      </c>
      <c r="U455" s="1400">
        <v>228185.2</v>
      </c>
      <c r="V455" s="1400">
        <v>226114.1</v>
      </c>
      <c r="W455" s="1400">
        <v>224043</v>
      </c>
      <c r="X455" s="1400">
        <v>221971.9</v>
      </c>
      <c r="Y455" s="1400">
        <v>219900.79999999999</v>
      </c>
      <c r="Z455" s="1400">
        <v>217829.7</v>
      </c>
      <c r="AA455" s="1400">
        <v>215758.6</v>
      </c>
      <c r="AB455" s="1400">
        <v>214286.57</v>
      </c>
      <c r="AC455" s="1400"/>
      <c r="AD455" s="1400"/>
      <c r="AE455" s="1400">
        <f t="shared" si="169"/>
        <v>226225.35708333334</v>
      </c>
      <c r="AF455" s="1401"/>
      <c r="AG455" s="1402"/>
      <c r="AH455" s="1403"/>
      <c r="AI455" s="1403"/>
      <c r="AJ455" s="1403"/>
      <c r="AK455" s="1404"/>
      <c r="AL455" s="1403">
        <f t="shared" si="179"/>
        <v>0</v>
      </c>
      <c r="AM455" s="1405">
        <f t="shared" si="174"/>
        <v>226225.35708333334</v>
      </c>
      <c r="AN455" s="1403"/>
      <c r="AO455" s="1406">
        <f t="shared" si="171"/>
        <v>226225.35708333334</v>
      </c>
      <c r="AP455" s="1369"/>
      <c r="AQ455" s="1407">
        <f t="shared" si="176"/>
        <v>214286.57</v>
      </c>
      <c r="AR455" s="1403"/>
      <c r="AS455" s="1403"/>
      <c r="AT455" s="1403"/>
      <c r="AU455" s="1403"/>
      <c r="AV455" s="1408">
        <f t="shared" si="181"/>
        <v>0</v>
      </c>
      <c r="AW455" s="1403">
        <f t="shared" si="175"/>
        <v>214286.57</v>
      </c>
      <c r="AX455" s="1403"/>
      <c r="AY455" s="1405">
        <f t="shared" si="173"/>
        <v>214286.57</v>
      </c>
      <c r="AZ455" s="1372"/>
      <c r="BA455" s="1373">
        <f t="shared" si="154"/>
        <v>0</v>
      </c>
      <c r="BC455" s="1419"/>
      <c r="BD455" s="1419"/>
      <c r="BE455" s="1419"/>
      <c r="BF455" s="1419"/>
      <c r="BG455" s="1419"/>
      <c r="BH455" s="1419"/>
      <c r="BI455" s="1419"/>
      <c r="BK455" s="1419"/>
      <c r="BL455" s="1419"/>
      <c r="BM455" s="1419"/>
      <c r="BN455" s="1419"/>
      <c r="BO455" s="1419"/>
      <c r="BP455" s="1419"/>
      <c r="BQ455" s="1419"/>
      <c r="BS455" s="1359"/>
    </row>
    <row r="456" spans="1:71" s="1374" customFormat="1" ht="12" customHeight="1">
      <c r="A456" s="1412">
        <v>16580001</v>
      </c>
      <c r="B456" s="1413" t="str">
        <f t="shared" si="162"/>
        <v>16580001</v>
      </c>
      <c r="C456" s="1359" t="s">
        <v>1465</v>
      </c>
      <c r="D456" s="1360" t="str">
        <f t="shared" si="166"/>
        <v>W/C</v>
      </c>
      <c r="E456" s="1360"/>
      <c r="F456" s="1359"/>
      <c r="G456" s="1360"/>
      <c r="H456" s="1361" t="str">
        <f t="shared" ref="H456:K465" si="183">IF(VALUE(AH456),H$7,IF(ISBLANK(AH456),"",H$7))</f>
        <v/>
      </c>
      <c r="I456" s="1361" t="str">
        <f t="shared" si="183"/>
        <v/>
      </c>
      <c r="J456" s="1361" t="str">
        <f t="shared" si="183"/>
        <v/>
      </c>
      <c r="K456" s="1361" t="str">
        <f t="shared" si="183"/>
        <v/>
      </c>
      <c r="L456" s="1361" t="str">
        <f t="shared" si="177"/>
        <v>W/C</v>
      </c>
      <c r="M456" s="1361" t="str">
        <f t="shared" si="177"/>
        <v>NO</v>
      </c>
      <c r="N456" s="1361" t="str">
        <f t="shared" si="178"/>
        <v>W/C</v>
      </c>
      <c r="O456" s="1362"/>
      <c r="P456" s="1363">
        <v>-8419612.25</v>
      </c>
      <c r="Q456" s="1363">
        <v>-8419612.25</v>
      </c>
      <c r="R456" s="1363">
        <v>-8419612.25</v>
      </c>
      <c r="S456" s="1363">
        <v>-9272890.6699999999</v>
      </c>
      <c r="T456" s="1363">
        <v>-9196690.6699999999</v>
      </c>
      <c r="U456" s="1363">
        <v>-9196690.6699999999</v>
      </c>
      <c r="V456" s="1363">
        <v>-10673353.68</v>
      </c>
      <c r="W456" s="1363">
        <v>-10673353.68</v>
      </c>
      <c r="X456" s="1363">
        <v>-10673353.68</v>
      </c>
      <c r="Y456" s="1363">
        <v>-12013607.26</v>
      </c>
      <c r="Z456" s="1363">
        <v>-12013607.26</v>
      </c>
      <c r="AA456" s="1363">
        <v>-12013607.26</v>
      </c>
      <c r="AB456" s="1363">
        <v>-13384616.51</v>
      </c>
      <c r="AC456" s="1363"/>
      <c r="AD456" s="1363"/>
      <c r="AE456" s="1363">
        <f t="shared" si="169"/>
        <v>-10289041.142500002</v>
      </c>
      <c r="AF456" s="1376"/>
      <c r="AG456" s="1377"/>
      <c r="AH456" s="1365"/>
      <c r="AI456" s="1365"/>
      <c r="AJ456" s="1365"/>
      <c r="AK456" s="1366"/>
      <c r="AL456" s="1365">
        <f t="shared" si="170"/>
        <v>0</v>
      </c>
      <c r="AM456" s="1367">
        <f t="shared" si="174"/>
        <v>-10289041.142500002</v>
      </c>
      <c r="AN456" s="1365"/>
      <c r="AO456" s="1368">
        <f t="shared" si="171"/>
        <v>-10289041.142500002</v>
      </c>
      <c r="AP456" s="1369"/>
      <c r="AQ456" s="1370">
        <f t="shared" si="176"/>
        <v>-13384616.51</v>
      </c>
      <c r="AR456" s="1365"/>
      <c r="AS456" s="1365"/>
      <c r="AT456" s="1365"/>
      <c r="AU456" s="1365"/>
      <c r="AV456" s="1371">
        <f t="shared" si="172"/>
        <v>0</v>
      </c>
      <c r="AW456" s="1365">
        <f t="shared" si="175"/>
        <v>-13384616.51</v>
      </c>
      <c r="AX456" s="1365"/>
      <c r="AY456" s="1367">
        <f t="shared" si="173"/>
        <v>-13384616.51</v>
      </c>
      <c r="AZ456" s="1372"/>
      <c r="BA456" s="1373">
        <f t="shared" si="154"/>
        <v>0</v>
      </c>
      <c r="BC456" s="1361" t="str">
        <f t="shared" ref="BC456:BF479" si="184">IF(VALUE(AR456),BC$7,IF(ISBLANK(AR456),"",BC$7))</f>
        <v/>
      </c>
      <c r="BD456" s="1361" t="str">
        <f t="shared" si="184"/>
        <v/>
      </c>
      <c r="BE456" s="1361" t="str">
        <f t="shared" si="184"/>
        <v/>
      </c>
      <c r="BF456" s="1361" t="str">
        <f t="shared" si="184"/>
        <v/>
      </c>
      <c r="BG456" s="1361" t="str">
        <f t="shared" si="153"/>
        <v>W/C</v>
      </c>
      <c r="BH456" s="1361" t="str">
        <f t="shared" si="153"/>
        <v>NO</v>
      </c>
      <c r="BI456" s="1361" t="str">
        <f t="shared" si="161"/>
        <v>W/C</v>
      </c>
      <c r="BK456" s="1361" t="b">
        <f t="shared" ref="BK456:BQ465" si="185">BC456=H456</f>
        <v>1</v>
      </c>
      <c r="BL456" s="1361" t="b">
        <f t="shared" si="185"/>
        <v>1</v>
      </c>
      <c r="BM456" s="1361" t="b">
        <f t="shared" si="185"/>
        <v>1</v>
      </c>
      <c r="BN456" s="1361" t="b">
        <f t="shared" si="185"/>
        <v>1</v>
      </c>
      <c r="BO456" s="1361" t="b">
        <f t="shared" si="185"/>
        <v>1</v>
      </c>
      <c r="BP456" s="1361" t="b">
        <f t="shared" si="185"/>
        <v>1</v>
      </c>
      <c r="BQ456" s="1361" t="b">
        <f t="shared" si="185"/>
        <v>1</v>
      </c>
      <c r="BS456" s="1359"/>
    </row>
    <row r="457" spans="1:71" s="1374" customFormat="1" ht="12" customHeight="1">
      <c r="A457" s="1412">
        <v>16580002</v>
      </c>
      <c r="B457" s="1413" t="str">
        <f t="shared" si="162"/>
        <v>16580002</v>
      </c>
      <c r="C457" s="1359" t="s">
        <v>1466</v>
      </c>
      <c r="D457" s="1360" t="str">
        <f t="shared" si="166"/>
        <v>W/C</v>
      </c>
      <c r="E457" s="1360"/>
      <c r="F457" s="1359"/>
      <c r="G457" s="1360"/>
      <c r="H457" s="1361" t="str">
        <f t="shared" si="183"/>
        <v/>
      </c>
      <c r="I457" s="1361" t="str">
        <f t="shared" si="183"/>
        <v/>
      </c>
      <c r="J457" s="1361" t="str">
        <f t="shared" si="183"/>
        <v/>
      </c>
      <c r="K457" s="1361" t="str">
        <f t="shared" si="183"/>
        <v/>
      </c>
      <c r="L457" s="1361" t="str">
        <f t="shared" si="177"/>
        <v>W/C</v>
      </c>
      <c r="M457" s="1361" t="str">
        <f t="shared" si="177"/>
        <v>NO</v>
      </c>
      <c r="N457" s="1361" t="str">
        <f t="shared" si="178"/>
        <v>W/C</v>
      </c>
      <c r="O457" s="1362"/>
      <c r="P457" s="1363">
        <v>-603275</v>
      </c>
      <c r="Q457" s="1363">
        <v>-603275</v>
      </c>
      <c r="R457" s="1363">
        <v>-603275</v>
      </c>
      <c r="S457" s="1363">
        <v>-603275</v>
      </c>
      <c r="T457" s="1363">
        <v>-679475</v>
      </c>
      <c r="U457" s="1363">
        <v>-679475</v>
      </c>
      <c r="V457" s="1363">
        <v>-563700</v>
      </c>
      <c r="W457" s="1363">
        <v>-563700</v>
      </c>
      <c r="X457" s="1363">
        <v>-563700</v>
      </c>
      <c r="Y457" s="1363">
        <v>-451200</v>
      </c>
      <c r="Z457" s="1363">
        <v>-451200</v>
      </c>
      <c r="AA457" s="1363">
        <v>-451200</v>
      </c>
      <c r="AB457" s="1363">
        <v>-355650</v>
      </c>
      <c r="AC457" s="1363"/>
      <c r="AD457" s="1363"/>
      <c r="AE457" s="1363">
        <f t="shared" si="169"/>
        <v>-557744.79166666663</v>
      </c>
      <c r="AF457" s="1376"/>
      <c r="AG457" s="1377"/>
      <c r="AH457" s="1365"/>
      <c r="AI457" s="1365"/>
      <c r="AJ457" s="1365"/>
      <c r="AK457" s="1366"/>
      <c r="AL457" s="1365">
        <f t="shared" si="170"/>
        <v>0</v>
      </c>
      <c r="AM457" s="1367">
        <f t="shared" si="174"/>
        <v>-557744.79166666663</v>
      </c>
      <c r="AN457" s="1365"/>
      <c r="AO457" s="1368">
        <f t="shared" si="171"/>
        <v>-557744.79166666663</v>
      </c>
      <c r="AP457" s="1369"/>
      <c r="AQ457" s="1370">
        <f t="shared" si="176"/>
        <v>-355650</v>
      </c>
      <c r="AR457" s="1365"/>
      <c r="AS457" s="1365"/>
      <c r="AT457" s="1365"/>
      <c r="AU457" s="1365"/>
      <c r="AV457" s="1371">
        <f t="shared" si="172"/>
        <v>0</v>
      </c>
      <c r="AW457" s="1365">
        <f t="shared" si="175"/>
        <v>-355650</v>
      </c>
      <c r="AX457" s="1365"/>
      <c r="AY457" s="1367">
        <f t="shared" si="173"/>
        <v>-355650</v>
      </c>
      <c r="AZ457" s="1372"/>
      <c r="BA457" s="1373">
        <f t="shared" si="154"/>
        <v>0</v>
      </c>
      <c r="BC457" s="1361" t="str">
        <f t="shared" si="184"/>
        <v/>
      </c>
      <c r="BD457" s="1361" t="str">
        <f t="shared" si="184"/>
        <v/>
      </c>
      <c r="BE457" s="1361" t="str">
        <f t="shared" si="184"/>
        <v/>
      </c>
      <c r="BF457" s="1361" t="str">
        <f t="shared" si="184"/>
        <v/>
      </c>
      <c r="BG457" s="1361" t="str">
        <f t="shared" si="153"/>
        <v>W/C</v>
      </c>
      <c r="BH457" s="1361" t="str">
        <f t="shared" si="153"/>
        <v>NO</v>
      </c>
      <c r="BI457" s="1361" t="str">
        <f t="shared" si="161"/>
        <v>W/C</v>
      </c>
      <c r="BK457" s="1361" t="b">
        <f t="shared" si="185"/>
        <v>1</v>
      </c>
      <c r="BL457" s="1361" t="b">
        <f t="shared" si="185"/>
        <v>1</v>
      </c>
      <c r="BM457" s="1361" t="b">
        <f t="shared" si="185"/>
        <v>1</v>
      </c>
      <c r="BN457" s="1361" t="b">
        <f t="shared" si="185"/>
        <v>1</v>
      </c>
      <c r="BO457" s="1361" t="b">
        <f t="shared" si="185"/>
        <v>1</v>
      </c>
      <c r="BP457" s="1361" t="b">
        <f t="shared" si="185"/>
        <v>1</v>
      </c>
      <c r="BQ457" s="1361" t="b">
        <f t="shared" si="185"/>
        <v>1</v>
      </c>
      <c r="BS457" s="1359"/>
    </row>
    <row r="458" spans="1:71" s="1374" customFormat="1" ht="12" customHeight="1">
      <c r="A458" s="1412">
        <v>16580003</v>
      </c>
      <c r="B458" s="1413" t="str">
        <f t="shared" si="162"/>
        <v>16580003</v>
      </c>
      <c r="C458" s="1359" t="s">
        <v>1467</v>
      </c>
      <c r="D458" s="1360" t="str">
        <f t="shared" si="166"/>
        <v>W/C</v>
      </c>
      <c r="E458" s="1360"/>
      <c r="F458" s="1359"/>
      <c r="G458" s="1360"/>
      <c r="H458" s="1361" t="str">
        <f t="shared" si="183"/>
        <v/>
      </c>
      <c r="I458" s="1361" t="str">
        <f t="shared" si="183"/>
        <v/>
      </c>
      <c r="J458" s="1361" t="str">
        <f t="shared" si="183"/>
        <v/>
      </c>
      <c r="K458" s="1361" t="str">
        <f t="shared" si="183"/>
        <v/>
      </c>
      <c r="L458" s="1361" t="str">
        <f t="shared" si="177"/>
        <v>W/C</v>
      </c>
      <c r="M458" s="1361" t="str">
        <f t="shared" si="177"/>
        <v>NO</v>
      </c>
      <c r="N458" s="1361" t="str">
        <f t="shared" si="178"/>
        <v>W/C</v>
      </c>
      <c r="O458" s="1362"/>
      <c r="P458" s="1363">
        <v>-3680026.39</v>
      </c>
      <c r="Q458" s="1363">
        <v>-3680026.39</v>
      </c>
      <c r="R458" s="1363">
        <v>-3680026.39</v>
      </c>
      <c r="S458" s="1363">
        <v>0</v>
      </c>
      <c r="T458" s="1363">
        <v>0</v>
      </c>
      <c r="U458" s="1363">
        <v>0</v>
      </c>
      <c r="V458" s="1363">
        <v>0</v>
      </c>
      <c r="W458" s="1363">
        <v>0</v>
      </c>
      <c r="X458" s="1363">
        <v>0</v>
      </c>
      <c r="Y458" s="1363">
        <v>0</v>
      </c>
      <c r="Z458" s="1363">
        <v>0</v>
      </c>
      <c r="AA458" s="1363">
        <v>0</v>
      </c>
      <c r="AB458" s="1363">
        <v>0</v>
      </c>
      <c r="AC458" s="1363"/>
      <c r="AD458" s="1363"/>
      <c r="AE458" s="1363">
        <f t="shared" si="169"/>
        <v>-766672.1645833333</v>
      </c>
      <c r="AF458" s="1376"/>
      <c r="AG458" s="1377"/>
      <c r="AH458" s="1365"/>
      <c r="AI458" s="1365"/>
      <c r="AJ458" s="1365"/>
      <c r="AK458" s="1366"/>
      <c r="AL458" s="1365">
        <f t="shared" si="170"/>
        <v>0</v>
      </c>
      <c r="AM458" s="1367">
        <f t="shared" si="174"/>
        <v>-766672.1645833333</v>
      </c>
      <c r="AN458" s="1365"/>
      <c r="AO458" s="1368">
        <f t="shared" si="171"/>
        <v>-766672.1645833333</v>
      </c>
      <c r="AP458" s="1369"/>
      <c r="AQ458" s="1370">
        <f t="shared" si="176"/>
        <v>0</v>
      </c>
      <c r="AR458" s="1365"/>
      <c r="AS458" s="1365"/>
      <c r="AT458" s="1365"/>
      <c r="AU458" s="1365"/>
      <c r="AV458" s="1371">
        <f t="shared" si="172"/>
        <v>0</v>
      </c>
      <c r="AW458" s="1365">
        <f t="shared" si="175"/>
        <v>0</v>
      </c>
      <c r="AX458" s="1365"/>
      <c r="AY458" s="1367">
        <f t="shared" si="173"/>
        <v>0</v>
      </c>
      <c r="AZ458" s="1372"/>
      <c r="BA458" s="1373">
        <f t="shared" si="154"/>
        <v>0</v>
      </c>
      <c r="BC458" s="1361" t="str">
        <f t="shared" si="184"/>
        <v/>
      </c>
      <c r="BD458" s="1361" t="str">
        <f t="shared" si="184"/>
        <v/>
      </c>
      <c r="BE458" s="1361" t="str">
        <f t="shared" si="184"/>
        <v/>
      </c>
      <c r="BF458" s="1361" t="str">
        <f t="shared" si="184"/>
        <v/>
      </c>
      <c r="BG458" s="1361" t="str">
        <f t="shared" ref="BG458:BH529" si="186">IF(VALUE(AW458),"W/C",IF(ISBLANK(AW458),"NO","W/C"))</f>
        <v>W/C</v>
      </c>
      <c r="BH458" s="1361" t="str">
        <f t="shared" si="186"/>
        <v>NO</v>
      </c>
      <c r="BI458" s="1361" t="str">
        <f t="shared" si="161"/>
        <v>W/C</v>
      </c>
      <c r="BK458" s="1361" t="b">
        <f t="shared" si="185"/>
        <v>1</v>
      </c>
      <c r="BL458" s="1361" t="b">
        <f t="shared" si="185"/>
        <v>1</v>
      </c>
      <c r="BM458" s="1361" t="b">
        <f t="shared" si="185"/>
        <v>1</v>
      </c>
      <c r="BN458" s="1361" t="b">
        <f t="shared" si="185"/>
        <v>1</v>
      </c>
      <c r="BO458" s="1361" t="b">
        <f t="shared" si="185"/>
        <v>1</v>
      </c>
      <c r="BP458" s="1361" t="b">
        <f t="shared" si="185"/>
        <v>1</v>
      </c>
      <c r="BQ458" s="1361" t="b">
        <f t="shared" si="185"/>
        <v>1</v>
      </c>
      <c r="BS458" s="1359"/>
    </row>
    <row r="459" spans="1:71" s="1374" customFormat="1" ht="12" customHeight="1">
      <c r="A459" s="1412">
        <v>16590001</v>
      </c>
      <c r="B459" s="1413" t="str">
        <f t="shared" si="162"/>
        <v>16590001</v>
      </c>
      <c r="C459" s="1359" t="s">
        <v>1465</v>
      </c>
      <c r="D459" s="1360" t="str">
        <f t="shared" si="166"/>
        <v>W/C</v>
      </c>
      <c r="E459" s="1360"/>
      <c r="F459" s="1359"/>
      <c r="G459" s="1360"/>
      <c r="H459" s="1361" t="str">
        <f t="shared" si="183"/>
        <v/>
      </c>
      <c r="I459" s="1361" t="str">
        <f t="shared" si="183"/>
        <v/>
      </c>
      <c r="J459" s="1361" t="str">
        <f t="shared" si="183"/>
        <v/>
      </c>
      <c r="K459" s="1361" t="str">
        <f t="shared" si="183"/>
        <v/>
      </c>
      <c r="L459" s="1361" t="str">
        <f t="shared" si="177"/>
        <v>W/C</v>
      </c>
      <c r="M459" s="1361" t="str">
        <f t="shared" si="177"/>
        <v>NO</v>
      </c>
      <c r="N459" s="1361" t="str">
        <f t="shared" si="178"/>
        <v>W/C</v>
      </c>
      <c r="O459" s="1362"/>
      <c r="P459" s="1363">
        <v>8419612.25</v>
      </c>
      <c r="Q459" s="1363">
        <v>8419612.25</v>
      </c>
      <c r="R459" s="1363">
        <v>8419612.25</v>
      </c>
      <c r="S459" s="1363">
        <v>9272890.6699999999</v>
      </c>
      <c r="T459" s="1363">
        <v>9196690.6699999999</v>
      </c>
      <c r="U459" s="1363">
        <v>9196690.6699999999</v>
      </c>
      <c r="V459" s="1363">
        <v>10673353.68</v>
      </c>
      <c r="W459" s="1363">
        <v>10673353.68</v>
      </c>
      <c r="X459" s="1363">
        <v>10673353.68</v>
      </c>
      <c r="Y459" s="1363">
        <v>12013607.26</v>
      </c>
      <c r="Z459" s="1363">
        <v>12013607.26</v>
      </c>
      <c r="AA459" s="1363">
        <v>12013607.26</v>
      </c>
      <c r="AB459" s="1363">
        <v>13384616.51</v>
      </c>
      <c r="AC459" s="1363"/>
      <c r="AD459" s="1363"/>
      <c r="AE459" s="1363">
        <f t="shared" si="169"/>
        <v>10289041.142500002</v>
      </c>
      <c r="AF459" s="1376"/>
      <c r="AG459" s="1377"/>
      <c r="AH459" s="1365"/>
      <c r="AI459" s="1365"/>
      <c r="AJ459" s="1365"/>
      <c r="AK459" s="1366"/>
      <c r="AL459" s="1365">
        <f t="shared" si="170"/>
        <v>0</v>
      </c>
      <c r="AM459" s="1367">
        <f t="shared" si="174"/>
        <v>10289041.142500002</v>
      </c>
      <c r="AN459" s="1365"/>
      <c r="AO459" s="1368">
        <f t="shared" si="171"/>
        <v>10289041.142500002</v>
      </c>
      <c r="AP459" s="1369"/>
      <c r="AQ459" s="1370">
        <f t="shared" si="176"/>
        <v>13384616.51</v>
      </c>
      <c r="AR459" s="1365"/>
      <c r="AS459" s="1365"/>
      <c r="AT459" s="1365"/>
      <c r="AU459" s="1365"/>
      <c r="AV459" s="1371">
        <f t="shared" si="172"/>
        <v>0</v>
      </c>
      <c r="AW459" s="1365">
        <f t="shared" si="175"/>
        <v>13384616.51</v>
      </c>
      <c r="AX459" s="1365"/>
      <c r="AY459" s="1367">
        <f t="shared" si="173"/>
        <v>13384616.51</v>
      </c>
      <c r="AZ459" s="1372"/>
      <c r="BA459" s="1373">
        <f t="shared" si="154"/>
        <v>0</v>
      </c>
      <c r="BC459" s="1361" t="str">
        <f t="shared" si="184"/>
        <v/>
      </c>
      <c r="BD459" s="1361" t="str">
        <f t="shared" si="184"/>
        <v/>
      </c>
      <c r="BE459" s="1361" t="str">
        <f t="shared" si="184"/>
        <v/>
      </c>
      <c r="BF459" s="1361" t="str">
        <f t="shared" si="184"/>
        <v/>
      </c>
      <c r="BG459" s="1361" t="str">
        <f t="shared" si="186"/>
        <v>W/C</v>
      </c>
      <c r="BH459" s="1361" t="str">
        <f t="shared" si="186"/>
        <v>NO</v>
      </c>
      <c r="BI459" s="1361" t="str">
        <f t="shared" si="161"/>
        <v>W/C</v>
      </c>
      <c r="BK459" s="1361" t="b">
        <f t="shared" si="185"/>
        <v>1</v>
      </c>
      <c r="BL459" s="1361" t="b">
        <f t="shared" si="185"/>
        <v>1</v>
      </c>
      <c r="BM459" s="1361" t="b">
        <f t="shared" si="185"/>
        <v>1</v>
      </c>
      <c r="BN459" s="1361" t="b">
        <f t="shared" si="185"/>
        <v>1</v>
      </c>
      <c r="BO459" s="1361" t="b">
        <f t="shared" si="185"/>
        <v>1</v>
      </c>
      <c r="BP459" s="1361" t="b">
        <f t="shared" si="185"/>
        <v>1</v>
      </c>
      <c r="BQ459" s="1361" t="b">
        <f t="shared" si="185"/>
        <v>1</v>
      </c>
      <c r="BS459" s="1359"/>
    </row>
    <row r="460" spans="1:71" s="1374" customFormat="1" ht="12" customHeight="1">
      <c r="A460" s="1412">
        <v>16590002</v>
      </c>
      <c r="B460" s="1413" t="str">
        <f t="shared" si="162"/>
        <v>16590002</v>
      </c>
      <c r="C460" s="1359" t="s">
        <v>1468</v>
      </c>
      <c r="D460" s="1360" t="str">
        <f t="shared" si="166"/>
        <v>W/C</v>
      </c>
      <c r="E460" s="1360"/>
      <c r="F460" s="1359"/>
      <c r="G460" s="1360"/>
      <c r="H460" s="1361" t="str">
        <f t="shared" si="183"/>
        <v/>
      </c>
      <c r="I460" s="1361" t="str">
        <f t="shared" si="183"/>
        <v/>
      </c>
      <c r="J460" s="1361" t="str">
        <f t="shared" si="183"/>
        <v/>
      </c>
      <c r="K460" s="1361" t="str">
        <f t="shared" si="183"/>
        <v/>
      </c>
      <c r="L460" s="1361" t="str">
        <f t="shared" si="177"/>
        <v>W/C</v>
      </c>
      <c r="M460" s="1361" t="str">
        <f t="shared" si="177"/>
        <v>NO</v>
      </c>
      <c r="N460" s="1361" t="str">
        <f t="shared" si="178"/>
        <v>W/C</v>
      </c>
      <c r="O460" s="1362"/>
      <c r="P460" s="1363">
        <v>603275</v>
      </c>
      <c r="Q460" s="1363">
        <v>603275</v>
      </c>
      <c r="R460" s="1363">
        <v>603275</v>
      </c>
      <c r="S460" s="1363">
        <v>603275</v>
      </c>
      <c r="T460" s="1363">
        <v>679475</v>
      </c>
      <c r="U460" s="1363">
        <v>679475</v>
      </c>
      <c r="V460" s="1363">
        <v>563700</v>
      </c>
      <c r="W460" s="1363">
        <v>563700</v>
      </c>
      <c r="X460" s="1363">
        <v>563700</v>
      </c>
      <c r="Y460" s="1363">
        <v>451200</v>
      </c>
      <c r="Z460" s="1363">
        <v>451200</v>
      </c>
      <c r="AA460" s="1363">
        <v>451200</v>
      </c>
      <c r="AB460" s="1363">
        <v>355650</v>
      </c>
      <c r="AC460" s="1363"/>
      <c r="AD460" s="1363"/>
      <c r="AE460" s="1363">
        <f t="shared" si="169"/>
        <v>557744.79166666663</v>
      </c>
      <c r="AF460" s="1376"/>
      <c r="AG460" s="1377"/>
      <c r="AH460" s="1365"/>
      <c r="AI460" s="1365"/>
      <c r="AJ460" s="1365"/>
      <c r="AK460" s="1366"/>
      <c r="AL460" s="1365">
        <f t="shared" si="170"/>
        <v>0</v>
      </c>
      <c r="AM460" s="1367">
        <f t="shared" si="174"/>
        <v>557744.79166666663</v>
      </c>
      <c r="AN460" s="1365"/>
      <c r="AO460" s="1368">
        <f t="shared" si="171"/>
        <v>557744.79166666663</v>
      </c>
      <c r="AP460" s="1369"/>
      <c r="AQ460" s="1370">
        <f t="shared" si="176"/>
        <v>355650</v>
      </c>
      <c r="AR460" s="1365"/>
      <c r="AS460" s="1365"/>
      <c r="AT460" s="1365"/>
      <c r="AU460" s="1365"/>
      <c r="AV460" s="1371">
        <f t="shared" si="172"/>
        <v>0</v>
      </c>
      <c r="AW460" s="1365">
        <f t="shared" si="175"/>
        <v>355650</v>
      </c>
      <c r="AX460" s="1365"/>
      <c r="AY460" s="1367">
        <f t="shared" si="173"/>
        <v>355650</v>
      </c>
      <c r="AZ460" s="1372"/>
      <c r="BA460" s="1373">
        <f t="shared" si="154"/>
        <v>0</v>
      </c>
      <c r="BC460" s="1361" t="str">
        <f t="shared" si="184"/>
        <v/>
      </c>
      <c r="BD460" s="1361" t="str">
        <f t="shared" si="184"/>
        <v/>
      </c>
      <c r="BE460" s="1361" t="str">
        <f t="shared" si="184"/>
        <v/>
      </c>
      <c r="BF460" s="1361" t="str">
        <f t="shared" si="184"/>
        <v/>
      </c>
      <c r="BG460" s="1361" t="str">
        <f t="shared" si="186"/>
        <v>W/C</v>
      </c>
      <c r="BH460" s="1361" t="str">
        <f t="shared" si="186"/>
        <v>NO</v>
      </c>
      <c r="BI460" s="1361" t="str">
        <f t="shared" si="161"/>
        <v>W/C</v>
      </c>
      <c r="BK460" s="1361" t="b">
        <f t="shared" si="185"/>
        <v>1</v>
      </c>
      <c r="BL460" s="1361" t="b">
        <f t="shared" si="185"/>
        <v>1</v>
      </c>
      <c r="BM460" s="1361" t="b">
        <f t="shared" si="185"/>
        <v>1</v>
      </c>
      <c r="BN460" s="1361" t="b">
        <f t="shared" si="185"/>
        <v>1</v>
      </c>
      <c r="BO460" s="1361" t="b">
        <f t="shared" si="185"/>
        <v>1</v>
      </c>
      <c r="BP460" s="1361" t="b">
        <f t="shared" si="185"/>
        <v>1</v>
      </c>
      <c r="BQ460" s="1361" t="b">
        <f t="shared" si="185"/>
        <v>1</v>
      </c>
      <c r="BS460" s="1359"/>
    </row>
    <row r="461" spans="1:71" s="1374" customFormat="1" ht="12" customHeight="1">
      <c r="A461" s="1412">
        <v>16590003</v>
      </c>
      <c r="B461" s="1413" t="str">
        <f t="shared" si="162"/>
        <v>16590003</v>
      </c>
      <c r="C461" s="1359" t="s">
        <v>1467</v>
      </c>
      <c r="D461" s="1360" t="str">
        <f t="shared" si="166"/>
        <v>W/C</v>
      </c>
      <c r="E461" s="1360"/>
      <c r="F461" s="1359"/>
      <c r="G461" s="1360"/>
      <c r="H461" s="1361" t="str">
        <f t="shared" si="183"/>
        <v/>
      </c>
      <c r="I461" s="1361" t="str">
        <f t="shared" si="183"/>
        <v/>
      </c>
      <c r="J461" s="1361" t="str">
        <f t="shared" si="183"/>
        <v/>
      </c>
      <c r="K461" s="1361" t="str">
        <f t="shared" si="183"/>
        <v/>
      </c>
      <c r="L461" s="1361" t="str">
        <f t="shared" si="177"/>
        <v>W/C</v>
      </c>
      <c r="M461" s="1361" t="str">
        <f t="shared" si="177"/>
        <v>NO</v>
      </c>
      <c r="N461" s="1361" t="str">
        <f t="shared" si="178"/>
        <v>W/C</v>
      </c>
      <c r="O461" s="1362"/>
      <c r="P461" s="1363">
        <v>3680026.39</v>
      </c>
      <c r="Q461" s="1363">
        <v>3680026.39</v>
      </c>
      <c r="R461" s="1363">
        <v>3680026.39</v>
      </c>
      <c r="S461" s="1363">
        <v>0</v>
      </c>
      <c r="T461" s="1363">
        <v>0</v>
      </c>
      <c r="U461" s="1363">
        <v>0</v>
      </c>
      <c r="V461" s="1363">
        <v>0</v>
      </c>
      <c r="W461" s="1363">
        <v>0</v>
      </c>
      <c r="X461" s="1363">
        <v>0</v>
      </c>
      <c r="Y461" s="1363">
        <v>0</v>
      </c>
      <c r="Z461" s="1363">
        <v>0</v>
      </c>
      <c r="AA461" s="1363">
        <v>0</v>
      </c>
      <c r="AB461" s="1363">
        <v>0</v>
      </c>
      <c r="AC461" s="1363"/>
      <c r="AD461" s="1363"/>
      <c r="AE461" s="1363">
        <f t="shared" si="169"/>
        <v>766672.1645833333</v>
      </c>
      <c r="AF461" s="1376"/>
      <c r="AG461" s="1377"/>
      <c r="AH461" s="1365"/>
      <c r="AI461" s="1365"/>
      <c r="AJ461" s="1365"/>
      <c r="AK461" s="1366"/>
      <c r="AL461" s="1365">
        <f t="shared" si="170"/>
        <v>0</v>
      </c>
      <c r="AM461" s="1367">
        <f t="shared" si="174"/>
        <v>766672.1645833333</v>
      </c>
      <c r="AN461" s="1365"/>
      <c r="AO461" s="1368">
        <f t="shared" si="171"/>
        <v>766672.1645833333</v>
      </c>
      <c r="AP461" s="1369"/>
      <c r="AQ461" s="1370">
        <f t="shared" si="176"/>
        <v>0</v>
      </c>
      <c r="AR461" s="1365"/>
      <c r="AS461" s="1365"/>
      <c r="AT461" s="1365"/>
      <c r="AU461" s="1365"/>
      <c r="AV461" s="1371">
        <f t="shared" si="172"/>
        <v>0</v>
      </c>
      <c r="AW461" s="1365">
        <f t="shared" si="175"/>
        <v>0</v>
      </c>
      <c r="AX461" s="1365"/>
      <c r="AY461" s="1367">
        <f t="shared" si="173"/>
        <v>0</v>
      </c>
      <c r="AZ461" s="1372"/>
      <c r="BA461" s="1373">
        <f t="shared" si="154"/>
        <v>0</v>
      </c>
      <c r="BC461" s="1361" t="str">
        <f t="shared" si="184"/>
        <v/>
      </c>
      <c r="BD461" s="1361" t="str">
        <f t="shared" si="184"/>
        <v/>
      </c>
      <c r="BE461" s="1361" t="str">
        <f t="shared" si="184"/>
        <v/>
      </c>
      <c r="BF461" s="1361" t="str">
        <f t="shared" si="184"/>
        <v/>
      </c>
      <c r="BG461" s="1361" t="str">
        <f t="shared" si="186"/>
        <v>W/C</v>
      </c>
      <c r="BH461" s="1361" t="str">
        <f t="shared" si="186"/>
        <v>NO</v>
      </c>
      <c r="BI461" s="1361" t="str">
        <f t="shared" si="161"/>
        <v>W/C</v>
      </c>
      <c r="BK461" s="1361" t="b">
        <f t="shared" si="185"/>
        <v>1</v>
      </c>
      <c r="BL461" s="1361" t="b">
        <f t="shared" si="185"/>
        <v>1</v>
      </c>
      <c r="BM461" s="1361" t="b">
        <f t="shared" si="185"/>
        <v>1</v>
      </c>
      <c r="BN461" s="1361" t="b">
        <f t="shared" si="185"/>
        <v>1</v>
      </c>
      <c r="BO461" s="1361" t="b">
        <f t="shared" si="185"/>
        <v>1</v>
      </c>
      <c r="BP461" s="1361" t="b">
        <f t="shared" si="185"/>
        <v>1</v>
      </c>
      <c r="BQ461" s="1361" t="b">
        <f t="shared" si="185"/>
        <v>1</v>
      </c>
      <c r="BS461" s="1359"/>
    </row>
    <row r="462" spans="1:71" s="1374" customFormat="1" ht="12" customHeight="1">
      <c r="A462" s="1412">
        <v>17300001</v>
      </c>
      <c r="B462" s="1413" t="str">
        <f t="shared" si="162"/>
        <v>17300001</v>
      </c>
      <c r="C462" s="1359" t="s">
        <v>1469</v>
      </c>
      <c r="D462" s="1360" t="str">
        <f t="shared" si="166"/>
        <v>W/C</v>
      </c>
      <c r="E462" s="1360"/>
      <c r="F462" s="1359"/>
      <c r="G462" s="1360"/>
      <c r="H462" s="1361" t="str">
        <f t="shared" si="183"/>
        <v/>
      </c>
      <c r="I462" s="1361" t="str">
        <f t="shared" si="183"/>
        <v/>
      </c>
      <c r="J462" s="1361" t="str">
        <f t="shared" si="183"/>
        <v/>
      </c>
      <c r="K462" s="1361" t="str">
        <f t="shared" si="183"/>
        <v/>
      </c>
      <c r="L462" s="1361" t="str">
        <f t="shared" si="177"/>
        <v>W/C</v>
      </c>
      <c r="M462" s="1361" t="str">
        <f t="shared" si="177"/>
        <v>NO</v>
      </c>
      <c r="N462" s="1361" t="str">
        <f t="shared" si="178"/>
        <v>W/C</v>
      </c>
      <c r="O462" s="1362"/>
      <c r="P462" s="1363">
        <v>109346985.84999999</v>
      </c>
      <c r="Q462" s="1363">
        <v>109793147.81</v>
      </c>
      <c r="R462" s="1363">
        <v>122022962.14</v>
      </c>
      <c r="S462" s="1363">
        <v>116635978.17</v>
      </c>
      <c r="T462" s="1363">
        <v>134433265.66</v>
      </c>
      <c r="U462" s="1363">
        <v>148498644.87</v>
      </c>
      <c r="V462" s="1363">
        <v>157629864.38999999</v>
      </c>
      <c r="W462" s="1363">
        <v>156033134.13999999</v>
      </c>
      <c r="X462" s="1363">
        <v>147346065.03999999</v>
      </c>
      <c r="Y462" s="1363">
        <v>139722000.28999999</v>
      </c>
      <c r="Z462" s="1363">
        <v>107759970.06999999</v>
      </c>
      <c r="AA462" s="1363">
        <v>101812104.48999999</v>
      </c>
      <c r="AB462" s="1363">
        <v>90777231.650000006</v>
      </c>
      <c r="AC462" s="1363"/>
      <c r="AD462" s="1363"/>
      <c r="AE462" s="1363">
        <f t="shared" si="169"/>
        <v>128479103.81833333</v>
      </c>
      <c r="AF462" s="1376"/>
      <c r="AG462" s="1377"/>
      <c r="AH462" s="1365"/>
      <c r="AI462" s="1365"/>
      <c r="AJ462" s="1365"/>
      <c r="AK462" s="1366"/>
      <c r="AL462" s="1365">
        <f t="shared" si="170"/>
        <v>0</v>
      </c>
      <c r="AM462" s="1367">
        <f t="shared" si="174"/>
        <v>128479103.81833333</v>
      </c>
      <c r="AN462" s="1365"/>
      <c r="AO462" s="1368">
        <f t="shared" si="171"/>
        <v>128479103.81833333</v>
      </c>
      <c r="AP462" s="1369"/>
      <c r="AQ462" s="1370">
        <f t="shared" si="176"/>
        <v>90777231.650000006</v>
      </c>
      <c r="AR462" s="1365"/>
      <c r="AS462" s="1365"/>
      <c r="AT462" s="1365"/>
      <c r="AU462" s="1365"/>
      <c r="AV462" s="1371">
        <f t="shared" si="172"/>
        <v>0</v>
      </c>
      <c r="AW462" s="1365">
        <f t="shared" si="175"/>
        <v>90777231.650000006</v>
      </c>
      <c r="AX462" s="1365"/>
      <c r="AY462" s="1367">
        <f t="shared" si="173"/>
        <v>90777231.650000006</v>
      </c>
      <c r="AZ462" s="1372"/>
      <c r="BA462" s="1373">
        <f t="shared" si="154"/>
        <v>0</v>
      </c>
      <c r="BC462" s="1361" t="str">
        <f t="shared" si="184"/>
        <v/>
      </c>
      <c r="BD462" s="1361" t="str">
        <f t="shared" si="184"/>
        <v/>
      </c>
      <c r="BE462" s="1361" t="str">
        <f t="shared" si="184"/>
        <v/>
      </c>
      <c r="BF462" s="1361" t="str">
        <f t="shared" si="184"/>
        <v/>
      </c>
      <c r="BG462" s="1361" t="str">
        <f t="shared" si="186"/>
        <v>W/C</v>
      </c>
      <c r="BH462" s="1361" t="str">
        <f t="shared" si="186"/>
        <v>NO</v>
      </c>
      <c r="BI462" s="1361" t="str">
        <f t="shared" si="161"/>
        <v>W/C</v>
      </c>
      <c r="BK462" s="1361" t="b">
        <f t="shared" si="185"/>
        <v>1</v>
      </c>
      <c r="BL462" s="1361" t="b">
        <f t="shared" si="185"/>
        <v>1</v>
      </c>
      <c r="BM462" s="1361" t="b">
        <f t="shared" si="185"/>
        <v>1</v>
      </c>
      <c r="BN462" s="1361" t="b">
        <f t="shared" si="185"/>
        <v>1</v>
      </c>
      <c r="BO462" s="1361" t="b">
        <f t="shared" si="185"/>
        <v>1</v>
      </c>
      <c r="BP462" s="1361" t="b">
        <f t="shared" si="185"/>
        <v>1</v>
      </c>
      <c r="BQ462" s="1361" t="b">
        <f t="shared" si="185"/>
        <v>1</v>
      </c>
      <c r="BS462" s="1359"/>
    </row>
    <row r="463" spans="1:71" s="1374" customFormat="1" ht="12" customHeight="1">
      <c r="A463" s="1412">
        <v>17300002</v>
      </c>
      <c r="B463" s="1413" t="str">
        <f t="shared" si="162"/>
        <v>17300002</v>
      </c>
      <c r="C463" s="1359" t="s">
        <v>1470</v>
      </c>
      <c r="D463" s="1360" t="str">
        <f t="shared" si="166"/>
        <v>W/C</v>
      </c>
      <c r="E463" s="1360"/>
      <c r="F463" s="1359"/>
      <c r="G463" s="1360"/>
      <c r="H463" s="1361" t="str">
        <f t="shared" si="183"/>
        <v/>
      </c>
      <c r="I463" s="1361" t="str">
        <f t="shared" si="183"/>
        <v/>
      </c>
      <c r="J463" s="1361" t="str">
        <f t="shared" si="183"/>
        <v/>
      </c>
      <c r="K463" s="1361" t="str">
        <f t="shared" si="183"/>
        <v/>
      </c>
      <c r="L463" s="1361" t="str">
        <f t="shared" si="177"/>
        <v>W/C</v>
      </c>
      <c r="M463" s="1361" t="str">
        <f t="shared" si="177"/>
        <v>NO</v>
      </c>
      <c r="N463" s="1361" t="str">
        <f t="shared" si="178"/>
        <v>W/C</v>
      </c>
      <c r="O463" s="1362"/>
      <c r="P463" s="1363">
        <v>26038191.010000002</v>
      </c>
      <c r="Q463" s="1363">
        <v>22920935.66</v>
      </c>
      <c r="R463" s="1363">
        <v>23329331.739999998</v>
      </c>
      <c r="S463" s="1363">
        <v>28437330.489999998</v>
      </c>
      <c r="T463" s="1363">
        <v>47000644.039999999</v>
      </c>
      <c r="U463" s="1363">
        <v>64523448.450000003</v>
      </c>
      <c r="V463" s="1363">
        <v>67026629.93</v>
      </c>
      <c r="W463" s="1363">
        <v>66772986.270000003</v>
      </c>
      <c r="X463" s="1363">
        <v>61522671.740000002</v>
      </c>
      <c r="Y463" s="1363">
        <v>56641664.640000001</v>
      </c>
      <c r="Z463" s="1363">
        <v>35700880.119999997</v>
      </c>
      <c r="AA463" s="1363">
        <v>28179478.469999999</v>
      </c>
      <c r="AB463" s="1363">
        <v>25448100.489999998</v>
      </c>
      <c r="AC463" s="1363"/>
      <c r="AD463" s="1363"/>
      <c r="AE463" s="1363">
        <f t="shared" si="169"/>
        <v>43983262.274999999</v>
      </c>
      <c r="AF463" s="1376"/>
      <c r="AG463" s="1377"/>
      <c r="AH463" s="1365"/>
      <c r="AI463" s="1365"/>
      <c r="AJ463" s="1365"/>
      <c r="AK463" s="1366"/>
      <c r="AL463" s="1365">
        <f t="shared" si="170"/>
        <v>0</v>
      </c>
      <c r="AM463" s="1367">
        <f t="shared" si="174"/>
        <v>43983262.274999999</v>
      </c>
      <c r="AN463" s="1365"/>
      <c r="AO463" s="1368">
        <f t="shared" si="171"/>
        <v>43983262.274999999</v>
      </c>
      <c r="AP463" s="1369"/>
      <c r="AQ463" s="1370">
        <f t="shared" si="176"/>
        <v>25448100.489999998</v>
      </c>
      <c r="AR463" s="1365"/>
      <c r="AS463" s="1365"/>
      <c r="AT463" s="1365"/>
      <c r="AU463" s="1365"/>
      <c r="AV463" s="1371">
        <f t="shared" si="172"/>
        <v>0</v>
      </c>
      <c r="AW463" s="1365">
        <f t="shared" si="175"/>
        <v>25448100.489999998</v>
      </c>
      <c r="AX463" s="1365"/>
      <c r="AY463" s="1367">
        <f t="shared" si="173"/>
        <v>25448100.489999998</v>
      </c>
      <c r="AZ463" s="1372"/>
      <c r="BA463" s="1373">
        <f t="shared" si="154"/>
        <v>0</v>
      </c>
      <c r="BC463" s="1361" t="str">
        <f t="shared" si="184"/>
        <v/>
      </c>
      <c r="BD463" s="1361" t="str">
        <f t="shared" si="184"/>
        <v/>
      </c>
      <c r="BE463" s="1361" t="str">
        <f t="shared" si="184"/>
        <v/>
      </c>
      <c r="BF463" s="1361" t="str">
        <f t="shared" si="184"/>
        <v/>
      </c>
      <c r="BG463" s="1361" t="str">
        <f t="shared" si="186"/>
        <v>W/C</v>
      </c>
      <c r="BH463" s="1361" t="str">
        <f t="shared" si="186"/>
        <v>NO</v>
      </c>
      <c r="BI463" s="1361" t="str">
        <f t="shared" si="161"/>
        <v>W/C</v>
      </c>
      <c r="BK463" s="1361" t="b">
        <f t="shared" si="185"/>
        <v>1</v>
      </c>
      <c r="BL463" s="1361" t="b">
        <f t="shared" si="185"/>
        <v>1</v>
      </c>
      <c r="BM463" s="1361" t="b">
        <f t="shared" si="185"/>
        <v>1</v>
      </c>
      <c r="BN463" s="1361" t="b">
        <f t="shared" si="185"/>
        <v>1</v>
      </c>
      <c r="BO463" s="1361" t="b">
        <f t="shared" si="185"/>
        <v>1</v>
      </c>
      <c r="BP463" s="1361" t="b">
        <f t="shared" si="185"/>
        <v>1</v>
      </c>
      <c r="BQ463" s="1361" t="b">
        <f t="shared" si="185"/>
        <v>1</v>
      </c>
      <c r="BS463" s="1359"/>
    </row>
    <row r="464" spans="1:71" s="1374" customFormat="1" ht="12" customHeight="1">
      <c r="A464" s="1412">
        <v>17400001</v>
      </c>
      <c r="B464" s="1413" t="str">
        <f t="shared" si="162"/>
        <v>17400001</v>
      </c>
      <c r="C464" s="1359" t="s">
        <v>1471</v>
      </c>
      <c r="D464" s="1360" t="str">
        <f t="shared" si="166"/>
        <v>W/C</v>
      </c>
      <c r="E464" s="1360"/>
      <c r="F464" s="1359"/>
      <c r="G464" s="1360"/>
      <c r="H464" s="1361" t="str">
        <f t="shared" si="183"/>
        <v/>
      </c>
      <c r="I464" s="1361" t="str">
        <f t="shared" si="183"/>
        <v/>
      </c>
      <c r="J464" s="1361" t="str">
        <f t="shared" si="183"/>
        <v/>
      </c>
      <c r="K464" s="1361" t="str">
        <f t="shared" si="183"/>
        <v/>
      </c>
      <c r="L464" s="1361" t="str">
        <f t="shared" si="177"/>
        <v>W/C</v>
      </c>
      <c r="M464" s="1361" t="str">
        <f t="shared" si="177"/>
        <v>NO</v>
      </c>
      <c r="N464" s="1361" t="str">
        <f t="shared" si="178"/>
        <v>W/C</v>
      </c>
      <c r="O464" s="1362"/>
      <c r="P464" s="1363">
        <v>0</v>
      </c>
      <c r="Q464" s="1363">
        <v>0</v>
      </c>
      <c r="R464" s="1363">
        <v>0</v>
      </c>
      <c r="S464" s="1363">
        <v>5699477.2699999996</v>
      </c>
      <c r="T464" s="1363">
        <v>5699477.2699999996</v>
      </c>
      <c r="U464" s="1363">
        <v>5311874.47</v>
      </c>
      <c r="V464" s="1363">
        <v>0</v>
      </c>
      <c r="W464" s="1363">
        <v>0</v>
      </c>
      <c r="X464" s="1363">
        <v>0</v>
      </c>
      <c r="Y464" s="1363">
        <v>0</v>
      </c>
      <c r="Z464" s="1363">
        <v>0</v>
      </c>
      <c r="AA464" s="1363">
        <v>0</v>
      </c>
      <c r="AB464" s="1363">
        <v>0</v>
      </c>
      <c r="AC464" s="1363"/>
      <c r="AD464" s="1363"/>
      <c r="AE464" s="1363">
        <f t="shared" si="169"/>
        <v>1392569.0841666665</v>
      </c>
      <c r="AF464" s="1376"/>
      <c r="AG464" s="1377"/>
      <c r="AH464" s="1365"/>
      <c r="AI464" s="1365"/>
      <c r="AJ464" s="1365"/>
      <c r="AK464" s="1366"/>
      <c r="AL464" s="1365">
        <f t="shared" si="170"/>
        <v>0</v>
      </c>
      <c r="AM464" s="1367">
        <f t="shared" si="174"/>
        <v>1392569.0841666665</v>
      </c>
      <c r="AN464" s="1365"/>
      <c r="AO464" s="1368">
        <f t="shared" si="171"/>
        <v>1392569.0841666665</v>
      </c>
      <c r="AP464" s="1369"/>
      <c r="AQ464" s="1370">
        <f t="shared" si="176"/>
        <v>0</v>
      </c>
      <c r="AR464" s="1365"/>
      <c r="AS464" s="1365"/>
      <c r="AT464" s="1365"/>
      <c r="AU464" s="1365"/>
      <c r="AV464" s="1371">
        <f t="shared" si="172"/>
        <v>0</v>
      </c>
      <c r="AW464" s="1365">
        <f t="shared" si="175"/>
        <v>0</v>
      </c>
      <c r="AX464" s="1365"/>
      <c r="AY464" s="1367">
        <f t="shared" si="173"/>
        <v>0</v>
      </c>
      <c r="AZ464" s="1372"/>
      <c r="BA464" s="1373">
        <f t="shared" ref="BA464:BA536" si="187">AQ464-AV464-AY464</f>
        <v>0</v>
      </c>
      <c r="BC464" s="1361" t="str">
        <f t="shared" si="184"/>
        <v/>
      </c>
      <c r="BD464" s="1361" t="str">
        <f t="shared" si="184"/>
        <v/>
      </c>
      <c r="BE464" s="1361" t="str">
        <f t="shared" si="184"/>
        <v/>
      </c>
      <c r="BF464" s="1361" t="str">
        <f t="shared" si="184"/>
        <v/>
      </c>
      <c r="BG464" s="1361" t="str">
        <f t="shared" si="186"/>
        <v>W/C</v>
      </c>
      <c r="BH464" s="1361" t="str">
        <f t="shared" si="186"/>
        <v>NO</v>
      </c>
      <c r="BI464" s="1361" t="str">
        <f t="shared" si="161"/>
        <v>W/C</v>
      </c>
      <c r="BK464" s="1361" t="b">
        <f t="shared" si="185"/>
        <v>1</v>
      </c>
      <c r="BL464" s="1361" t="b">
        <f t="shared" si="185"/>
        <v>1</v>
      </c>
      <c r="BM464" s="1361" t="b">
        <f t="shared" si="185"/>
        <v>1</v>
      </c>
      <c r="BN464" s="1361" t="b">
        <f t="shared" si="185"/>
        <v>1</v>
      </c>
      <c r="BO464" s="1361" t="b">
        <f t="shared" si="185"/>
        <v>1</v>
      </c>
      <c r="BP464" s="1361" t="b">
        <f t="shared" si="185"/>
        <v>1</v>
      </c>
      <c r="BQ464" s="1361" t="b">
        <f t="shared" si="185"/>
        <v>1</v>
      </c>
      <c r="BS464" s="1359"/>
    </row>
    <row r="465" spans="1:71" s="1374" customFormat="1" ht="12" customHeight="1">
      <c r="A465" s="1497">
        <v>17400011</v>
      </c>
      <c r="B465" s="1498" t="str">
        <f t="shared" si="162"/>
        <v>17400011</v>
      </c>
      <c r="C465" s="1416" t="s">
        <v>1472</v>
      </c>
      <c r="D465" s="1417" t="str">
        <f t="shared" si="166"/>
        <v>W/C</v>
      </c>
      <c r="E465" s="1417"/>
      <c r="F465" s="1483">
        <v>42933</v>
      </c>
      <c r="G465" s="1417"/>
      <c r="H465" s="1419" t="str">
        <f t="shared" si="183"/>
        <v/>
      </c>
      <c r="I465" s="1419" t="str">
        <f t="shared" si="183"/>
        <v/>
      </c>
      <c r="J465" s="1419" t="str">
        <f t="shared" si="183"/>
        <v/>
      </c>
      <c r="K465" s="1419" t="str">
        <f t="shared" si="183"/>
        <v/>
      </c>
      <c r="L465" s="1419" t="str">
        <f t="shared" si="177"/>
        <v>W/C</v>
      </c>
      <c r="M465" s="1419" t="str">
        <f t="shared" si="177"/>
        <v>NO</v>
      </c>
      <c r="N465" s="1419" t="str">
        <f t="shared" si="178"/>
        <v>W/C</v>
      </c>
      <c r="O465" s="1420"/>
      <c r="P465" s="1421">
        <v>0</v>
      </c>
      <c r="Q465" s="1421">
        <v>0</v>
      </c>
      <c r="R465" s="1421">
        <v>0</v>
      </c>
      <c r="S465" s="1421">
        <v>0</v>
      </c>
      <c r="T465" s="1421">
        <v>0</v>
      </c>
      <c r="U465" s="1421">
        <v>0</v>
      </c>
      <c r="V465" s="1421">
        <v>0</v>
      </c>
      <c r="W465" s="1421">
        <v>0</v>
      </c>
      <c r="X465" s="1421">
        <v>0</v>
      </c>
      <c r="Y465" s="1421">
        <v>0</v>
      </c>
      <c r="Z465" s="1421">
        <v>0</v>
      </c>
      <c r="AA465" s="1421">
        <v>0</v>
      </c>
      <c r="AB465" s="1421">
        <v>0</v>
      </c>
      <c r="AC465" s="1421"/>
      <c r="AD465" s="1421"/>
      <c r="AE465" s="1421">
        <f t="shared" si="169"/>
        <v>0</v>
      </c>
      <c r="AF465" s="1422"/>
      <c r="AG465" s="1423"/>
      <c r="AH465" s="1424"/>
      <c r="AI465" s="1424"/>
      <c r="AJ465" s="1424"/>
      <c r="AK465" s="1425"/>
      <c r="AL465" s="1424">
        <f t="shared" si="170"/>
        <v>0</v>
      </c>
      <c r="AM465" s="1426">
        <f t="shared" si="174"/>
        <v>0</v>
      </c>
      <c r="AN465" s="1424"/>
      <c r="AO465" s="1427">
        <f t="shared" si="171"/>
        <v>0</v>
      </c>
      <c r="AP465" s="1369"/>
      <c r="AQ465" s="1428">
        <f t="shared" si="176"/>
        <v>0</v>
      </c>
      <c r="AR465" s="1424"/>
      <c r="AS465" s="1424"/>
      <c r="AT465" s="1424"/>
      <c r="AU465" s="1424"/>
      <c r="AV465" s="1429">
        <f t="shared" si="172"/>
        <v>0</v>
      </c>
      <c r="AW465" s="1424">
        <f t="shared" si="175"/>
        <v>0</v>
      </c>
      <c r="AX465" s="1424"/>
      <c r="AY465" s="1426">
        <f t="shared" si="173"/>
        <v>0</v>
      </c>
      <c r="AZ465" s="1372"/>
      <c r="BA465" s="1373">
        <f t="shared" si="187"/>
        <v>0</v>
      </c>
      <c r="BC465" s="1419" t="str">
        <f t="shared" si="184"/>
        <v/>
      </c>
      <c r="BD465" s="1419" t="str">
        <f t="shared" si="184"/>
        <v/>
      </c>
      <c r="BE465" s="1419" t="str">
        <f t="shared" si="184"/>
        <v/>
      </c>
      <c r="BF465" s="1419" t="str">
        <f t="shared" si="184"/>
        <v/>
      </c>
      <c r="BG465" s="1419" t="str">
        <f t="shared" si="186"/>
        <v>W/C</v>
      </c>
      <c r="BH465" s="1419" t="str">
        <f t="shared" si="186"/>
        <v>NO</v>
      </c>
      <c r="BI465" s="1419" t="str">
        <f t="shared" si="161"/>
        <v>W/C</v>
      </c>
      <c r="BK465" s="1419" t="b">
        <f t="shared" si="185"/>
        <v>1</v>
      </c>
      <c r="BL465" s="1419" t="b">
        <f t="shared" si="185"/>
        <v>1</v>
      </c>
      <c r="BM465" s="1419" t="b">
        <f t="shared" si="185"/>
        <v>1</v>
      </c>
      <c r="BN465" s="1419" t="b">
        <f t="shared" si="185"/>
        <v>1</v>
      </c>
      <c r="BO465" s="1419" t="b">
        <f t="shared" si="185"/>
        <v>1</v>
      </c>
      <c r="BP465" s="1419" t="b">
        <f t="shared" si="185"/>
        <v>1</v>
      </c>
      <c r="BQ465" s="1419" t="b">
        <f t="shared" si="185"/>
        <v>1</v>
      </c>
      <c r="BS465" s="1359"/>
    </row>
    <row r="466" spans="1:71" s="1374" customFormat="1" ht="12" customHeight="1">
      <c r="A466" s="1538">
        <v>17400021</v>
      </c>
      <c r="B466" s="1538" t="str">
        <f t="shared" si="162"/>
        <v>17400021</v>
      </c>
      <c r="C466" s="1395" t="s">
        <v>1473</v>
      </c>
      <c r="D466" s="1396" t="str">
        <f t="shared" ref="D466:D533" si="188">IF(CONCATENATE(H466,I466,J466,K466,N466)= "ERBGRB","CRB",CONCATENATE(H466,I466,J466,K466,N466))</f>
        <v>W/C</v>
      </c>
      <c r="E466" s="1396"/>
      <c r="F466" s="1475">
        <v>43617</v>
      </c>
      <c r="G466" s="1396"/>
      <c r="H466" s="1398"/>
      <c r="I466" s="1398"/>
      <c r="J466" s="1398"/>
      <c r="K466" s="1398"/>
      <c r="L466" s="1398" t="str">
        <f t="shared" si="177"/>
        <v>W/C</v>
      </c>
      <c r="M466" s="1398" t="str">
        <f t="shared" si="177"/>
        <v>NO</v>
      </c>
      <c r="N466" s="1398" t="str">
        <f t="shared" si="178"/>
        <v>W/C</v>
      </c>
      <c r="O466" s="1399"/>
      <c r="P466" s="1400">
        <v>363640.91</v>
      </c>
      <c r="Q466" s="1400">
        <v>424247.73</v>
      </c>
      <c r="R466" s="1400">
        <v>484854.55</v>
      </c>
      <c r="S466" s="1400">
        <v>545461.37</v>
      </c>
      <c r="T466" s="1400">
        <v>606068.18999999994</v>
      </c>
      <c r="U466" s="1400">
        <v>666675.01</v>
      </c>
      <c r="V466" s="1400">
        <v>727281.83</v>
      </c>
      <c r="W466" s="1400">
        <v>727281.83</v>
      </c>
      <c r="X466" s="1400">
        <v>727281.83</v>
      </c>
      <c r="Y466" s="1400">
        <v>727281.83</v>
      </c>
      <c r="Z466" s="1400">
        <v>727281.83</v>
      </c>
      <c r="AA466" s="1400">
        <v>727281.83</v>
      </c>
      <c r="AB466" s="1400">
        <v>727281.83</v>
      </c>
      <c r="AC466" s="1400"/>
      <c r="AD466" s="1400"/>
      <c r="AE466" s="1400">
        <f t="shared" si="169"/>
        <v>636371.6</v>
      </c>
      <c r="AF466" s="1401"/>
      <c r="AG466" s="1402"/>
      <c r="AH466" s="1403"/>
      <c r="AI466" s="1403"/>
      <c r="AJ466" s="1403"/>
      <c r="AK466" s="1404"/>
      <c r="AL466" s="1403">
        <f>SUM(AI466:AK466)</f>
        <v>0</v>
      </c>
      <c r="AM466" s="1405">
        <f t="shared" si="174"/>
        <v>636371.6</v>
      </c>
      <c r="AN466" s="1403"/>
      <c r="AO466" s="1406">
        <f t="shared" si="171"/>
        <v>636371.6</v>
      </c>
      <c r="AP466" s="1369"/>
      <c r="AQ466" s="1407">
        <f t="shared" si="176"/>
        <v>727281.83</v>
      </c>
      <c r="AR466" s="1403"/>
      <c r="AS466" s="1403"/>
      <c r="AT466" s="1403"/>
      <c r="AU466" s="1403"/>
      <c r="AV466" s="1408">
        <f t="shared" si="172"/>
        <v>0</v>
      </c>
      <c r="AW466" s="1403">
        <f t="shared" si="175"/>
        <v>727281.83</v>
      </c>
      <c r="AX466" s="1403"/>
      <c r="AY466" s="1405">
        <f t="shared" si="173"/>
        <v>727281.83</v>
      </c>
      <c r="AZ466" s="1372"/>
      <c r="BA466" s="1373">
        <f t="shared" si="187"/>
        <v>0</v>
      </c>
      <c r="BC466" s="1419"/>
      <c r="BD466" s="1419"/>
      <c r="BE466" s="1419"/>
      <c r="BF466" s="1419"/>
      <c r="BG466" s="1419"/>
      <c r="BH466" s="1419"/>
      <c r="BI466" s="1419"/>
      <c r="BK466" s="1419"/>
      <c r="BL466" s="1419"/>
      <c r="BM466" s="1419"/>
      <c r="BN466" s="1419"/>
      <c r="BO466" s="1419"/>
      <c r="BP466" s="1419"/>
      <c r="BQ466" s="1419"/>
      <c r="BS466" s="1359"/>
    </row>
    <row r="467" spans="1:71" s="1374" customFormat="1" ht="12" customHeight="1">
      <c r="A467" s="1538">
        <v>17400031</v>
      </c>
      <c r="B467" s="1538" t="str">
        <f t="shared" si="162"/>
        <v>17400031</v>
      </c>
      <c r="C467" s="1436" t="s">
        <v>1474</v>
      </c>
      <c r="D467" s="1437" t="str">
        <f t="shared" si="188"/>
        <v>Non-Op</v>
      </c>
      <c r="E467" s="1396"/>
      <c r="F467" s="1475">
        <v>43800</v>
      </c>
      <c r="G467" s="1396"/>
      <c r="H467" s="1439" t="str">
        <f t="shared" ref="H467:K482" si="189">IF(VALUE(AH467),H$7,IF(ISBLANK(AH467),"",H$7))</f>
        <v/>
      </c>
      <c r="I467" s="1439" t="str">
        <f t="shared" si="189"/>
        <v/>
      </c>
      <c r="J467" s="1439" t="str">
        <f t="shared" si="189"/>
        <v/>
      </c>
      <c r="K467" s="1439" t="str">
        <f t="shared" si="189"/>
        <v>Non-Op</v>
      </c>
      <c r="L467" s="1439" t="str">
        <f t="shared" si="177"/>
        <v>NO</v>
      </c>
      <c r="M467" s="1439" t="str">
        <f t="shared" si="177"/>
        <v>NO</v>
      </c>
      <c r="N467" s="1439" t="str">
        <f t="shared" si="178"/>
        <v/>
      </c>
      <c r="O467" s="1399"/>
      <c r="P467" s="1400"/>
      <c r="Q467" s="1400"/>
      <c r="R467" s="1400"/>
      <c r="S467" s="1400"/>
      <c r="T467" s="1400"/>
      <c r="U467" s="1400"/>
      <c r="V467" s="1400">
        <v>578874</v>
      </c>
      <c r="W467" s="1400">
        <v>0</v>
      </c>
      <c r="X467" s="1400">
        <v>0</v>
      </c>
      <c r="Y467" s="1400">
        <v>0</v>
      </c>
      <c r="Z467" s="1400">
        <v>0</v>
      </c>
      <c r="AA467" s="1400">
        <v>0</v>
      </c>
      <c r="AB467" s="1400">
        <v>0</v>
      </c>
      <c r="AC467" s="1441"/>
      <c r="AD467" s="1441"/>
      <c r="AE467" s="1441">
        <f t="shared" si="169"/>
        <v>48239.5</v>
      </c>
      <c r="AF467" s="1401"/>
      <c r="AG467" s="1402"/>
      <c r="AH467" s="1403"/>
      <c r="AI467" s="1403"/>
      <c r="AJ467" s="1403"/>
      <c r="AK467" s="1445">
        <f>AE467</f>
        <v>48239.5</v>
      </c>
      <c r="AL467" s="1444">
        <f>SUM(AI467:AK467)</f>
        <v>48239.5</v>
      </c>
      <c r="AM467" s="1446"/>
      <c r="AN467" s="1444"/>
      <c r="AO467" s="1447">
        <f t="shared" si="171"/>
        <v>0</v>
      </c>
      <c r="AP467" s="1369"/>
      <c r="AQ467" s="1448">
        <f t="shared" si="176"/>
        <v>0</v>
      </c>
      <c r="AR467" s="1444"/>
      <c r="AS467" s="1444"/>
      <c r="AT467" s="1444"/>
      <c r="AU467" s="1444">
        <f>AQ467</f>
        <v>0</v>
      </c>
      <c r="AV467" s="1449">
        <f t="shared" si="172"/>
        <v>0</v>
      </c>
      <c r="AW467" s="1444"/>
      <c r="AX467" s="1444"/>
      <c r="AY467" s="1446">
        <f t="shared" si="173"/>
        <v>0</v>
      </c>
      <c r="AZ467" s="1372" t="s">
        <v>1050</v>
      </c>
      <c r="BA467" s="1373">
        <f t="shared" si="187"/>
        <v>0</v>
      </c>
      <c r="BC467" s="1419"/>
      <c r="BD467" s="1419"/>
      <c r="BE467" s="1419"/>
      <c r="BF467" s="1419"/>
      <c r="BG467" s="1419"/>
      <c r="BH467" s="1419"/>
      <c r="BI467" s="1419"/>
      <c r="BK467" s="1419"/>
      <c r="BL467" s="1419"/>
      <c r="BM467" s="1419"/>
      <c r="BN467" s="1419"/>
      <c r="BO467" s="1419"/>
      <c r="BP467" s="1419"/>
      <c r="BQ467" s="1419"/>
      <c r="BS467" s="1359"/>
    </row>
    <row r="468" spans="1:71" s="1374" customFormat="1" ht="12" customHeight="1">
      <c r="A468" s="1412">
        <v>17500001</v>
      </c>
      <c r="B468" s="1413" t="str">
        <f t="shared" si="162"/>
        <v>17500001</v>
      </c>
      <c r="C468" s="1359" t="s">
        <v>1475</v>
      </c>
      <c r="D468" s="1360" t="str">
        <f t="shared" si="188"/>
        <v>Non-Op</v>
      </c>
      <c r="E468" s="1360"/>
      <c r="F468" s="1359"/>
      <c r="G468" s="1360"/>
      <c r="H468" s="1361" t="str">
        <f t="shared" si="189"/>
        <v/>
      </c>
      <c r="I468" s="1361" t="str">
        <f t="shared" si="189"/>
        <v/>
      </c>
      <c r="J468" s="1361" t="str">
        <f t="shared" si="189"/>
        <v/>
      </c>
      <c r="K468" s="1361" t="str">
        <f t="shared" si="189"/>
        <v>Non-Op</v>
      </c>
      <c r="L468" s="1361" t="str">
        <f t="shared" si="177"/>
        <v>NO</v>
      </c>
      <c r="M468" s="1361" t="str">
        <f t="shared" si="177"/>
        <v>NO</v>
      </c>
      <c r="N468" s="1361" t="str">
        <f t="shared" si="178"/>
        <v/>
      </c>
      <c r="O468" s="1362"/>
      <c r="P468" s="1363">
        <v>16849990.5</v>
      </c>
      <c r="Q468" s="1363">
        <v>10345108.720000001</v>
      </c>
      <c r="R468" s="1363">
        <v>5937822.54</v>
      </c>
      <c r="S468" s="1363">
        <v>8379544.8600000003</v>
      </c>
      <c r="T468" s="1363">
        <v>9649329.3599999994</v>
      </c>
      <c r="U468" s="1363">
        <v>23599911.170000002</v>
      </c>
      <c r="V468" s="1363">
        <v>15399281.35</v>
      </c>
      <c r="W468" s="1363">
        <v>11643267.18</v>
      </c>
      <c r="X468" s="1363">
        <v>8156139.3600000003</v>
      </c>
      <c r="Y468" s="1363">
        <v>9104516.3599999994</v>
      </c>
      <c r="Z468" s="1363">
        <v>26827752.649999999</v>
      </c>
      <c r="AA468" s="1363">
        <v>20154507.75</v>
      </c>
      <c r="AB468" s="1363">
        <v>16474973.189999999</v>
      </c>
      <c r="AC468" s="1363"/>
      <c r="AD468" s="1363"/>
      <c r="AE468" s="1363">
        <f t="shared" si="169"/>
        <v>13821638.595416667</v>
      </c>
      <c r="AF468" s="1376"/>
      <c r="AG468" s="1377"/>
      <c r="AH468" s="1365"/>
      <c r="AI468" s="1365"/>
      <c r="AJ468" s="1365"/>
      <c r="AK468" s="1366">
        <f>AE468</f>
        <v>13821638.595416667</v>
      </c>
      <c r="AL468" s="1365">
        <f t="shared" si="170"/>
        <v>13821638.595416667</v>
      </c>
      <c r="AM468" s="1367"/>
      <c r="AN468" s="1365"/>
      <c r="AO468" s="1368">
        <f t="shared" si="171"/>
        <v>0</v>
      </c>
      <c r="AP468" s="1369"/>
      <c r="AQ468" s="1370">
        <f t="shared" si="176"/>
        <v>16474973.189999999</v>
      </c>
      <c r="AR468" s="1365"/>
      <c r="AS468" s="1365"/>
      <c r="AT468" s="1365"/>
      <c r="AU468" s="1365">
        <f>AQ468</f>
        <v>16474973.189999999</v>
      </c>
      <c r="AV468" s="1371">
        <f t="shared" si="172"/>
        <v>16474973.189999999</v>
      </c>
      <c r="AW468" s="1365"/>
      <c r="AX468" s="1365"/>
      <c r="AY468" s="1367">
        <f t="shared" si="173"/>
        <v>0</v>
      </c>
      <c r="AZ468" s="1372" t="s">
        <v>1476</v>
      </c>
      <c r="BA468" s="1373">
        <f t="shared" si="187"/>
        <v>0</v>
      </c>
      <c r="BC468" s="1361" t="str">
        <f t="shared" si="184"/>
        <v/>
      </c>
      <c r="BD468" s="1361" t="str">
        <f t="shared" si="184"/>
        <v/>
      </c>
      <c r="BE468" s="1361" t="str">
        <f t="shared" si="184"/>
        <v/>
      </c>
      <c r="BF468" s="1361" t="str">
        <f t="shared" si="184"/>
        <v>Non-Op</v>
      </c>
      <c r="BG468" s="1361" t="str">
        <f t="shared" si="186"/>
        <v>NO</v>
      </c>
      <c r="BH468" s="1361" t="str">
        <f t="shared" si="186"/>
        <v>NO</v>
      </c>
      <c r="BI468" s="1361" t="str">
        <f t="shared" si="161"/>
        <v/>
      </c>
      <c r="BK468" s="1361" t="b">
        <f t="shared" ref="BK468:BQ505" si="190">BC468=H468</f>
        <v>1</v>
      </c>
      <c r="BL468" s="1361" t="b">
        <f t="shared" si="190"/>
        <v>1</v>
      </c>
      <c r="BM468" s="1361" t="b">
        <f t="shared" si="190"/>
        <v>1</v>
      </c>
      <c r="BN468" s="1361" t="b">
        <f t="shared" si="190"/>
        <v>1</v>
      </c>
      <c r="BO468" s="1361" t="b">
        <f t="shared" si="190"/>
        <v>1</v>
      </c>
      <c r="BP468" s="1361" t="b">
        <f t="shared" si="190"/>
        <v>1</v>
      </c>
      <c r="BQ468" s="1361" t="b">
        <f t="shared" si="190"/>
        <v>1</v>
      </c>
      <c r="BS468" s="1359"/>
    </row>
    <row r="469" spans="1:71" s="1374" customFormat="1" ht="12" customHeight="1">
      <c r="A469" s="1412">
        <v>17500002</v>
      </c>
      <c r="B469" s="1413" t="str">
        <f t="shared" si="162"/>
        <v>17500002</v>
      </c>
      <c r="C469" s="1359" t="s">
        <v>1477</v>
      </c>
      <c r="D469" s="1360" t="str">
        <f t="shared" si="188"/>
        <v>Non-Op</v>
      </c>
      <c r="E469" s="1360"/>
      <c r="F469" s="1359"/>
      <c r="G469" s="1360"/>
      <c r="H469" s="1361" t="str">
        <f t="shared" si="189"/>
        <v/>
      </c>
      <c r="I469" s="1361" t="str">
        <f t="shared" si="189"/>
        <v/>
      </c>
      <c r="J469" s="1361" t="str">
        <f t="shared" si="189"/>
        <v/>
      </c>
      <c r="K469" s="1361" t="str">
        <f t="shared" si="189"/>
        <v>Non-Op</v>
      </c>
      <c r="L469" s="1361" t="str">
        <f t="shared" si="177"/>
        <v>NO</v>
      </c>
      <c r="M469" s="1361" t="str">
        <f t="shared" si="177"/>
        <v>NO</v>
      </c>
      <c r="N469" s="1361" t="str">
        <f t="shared" si="178"/>
        <v/>
      </c>
      <c r="O469" s="1362"/>
      <c r="P469" s="1363">
        <v>6675259.3899999997</v>
      </c>
      <c r="Q469" s="1363">
        <v>5330667.33</v>
      </c>
      <c r="R469" s="1363">
        <v>4097522.9</v>
      </c>
      <c r="S469" s="1363">
        <v>5767234.4800000004</v>
      </c>
      <c r="T469" s="1363">
        <v>9420133.5899999999</v>
      </c>
      <c r="U469" s="1363">
        <v>17180181.359999999</v>
      </c>
      <c r="V469" s="1363">
        <v>8226743.6799999997</v>
      </c>
      <c r="W469" s="1363">
        <v>6645540.2800000003</v>
      </c>
      <c r="X469" s="1363">
        <v>5380919</v>
      </c>
      <c r="Y469" s="1363">
        <v>5800932.0599999996</v>
      </c>
      <c r="Z469" s="1363">
        <v>22140032.219999999</v>
      </c>
      <c r="AA469" s="1363">
        <v>15561385.810000001</v>
      </c>
      <c r="AB469" s="1363">
        <v>10943840.640000001</v>
      </c>
      <c r="AC469" s="1363"/>
      <c r="AD469" s="1363"/>
      <c r="AE469" s="1363">
        <f t="shared" si="169"/>
        <v>9530070.2270833328</v>
      </c>
      <c r="AF469" s="1376"/>
      <c r="AG469" s="1377"/>
      <c r="AH469" s="1365"/>
      <c r="AI469" s="1365"/>
      <c r="AJ469" s="1365"/>
      <c r="AK469" s="1366">
        <f>AE469</f>
        <v>9530070.2270833328</v>
      </c>
      <c r="AL469" s="1365">
        <f t="shared" si="170"/>
        <v>9530070.2270833328</v>
      </c>
      <c r="AM469" s="1367"/>
      <c r="AN469" s="1365"/>
      <c r="AO469" s="1368">
        <f t="shared" si="171"/>
        <v>0</v>
      </c>
      <c r="AP469" s="1369"/>
      <c r="AQ469" s="1370">
        <f t="shared" si="176"/>
        <v>10943840.640000001</v>
      </c>
      <c r="AR469" s="1365"/>
      <c r="AS469" s="1365"/>
      <c r="AT469" s="1365"/>
      <c r="AU469" s="1365">
        <f>AQ469</f>
        <v>10943840.640000001</v>
      </c>
      <c r="AV469" s="1371">
        <f t="shared" si="172"/>
        <v>10943840.640000001</v>
      </c>
      <c r="AW469" s="1365"/>
      <c r="AX469" s="1365"/>
      <c r="AY469" s="1367">
        <f t="shared" si="173"/>
        <v>0</v>
      </c>
      <c r="AZ469" s="1372" t="s">
        <v>1401</v>
      </c>
      <c r="BA469" s="1373">
        <f t="shared" si="187"/>
        <v>0</v>
      </c>
      <c r="BC469" s="1361" t="str">
        <f t="shared" si="184"/>
        <v/>
      </c>
      <c r="BD469" s="1361" t="str">
        <f t="shared" si="184"/>
        <v/>
      </c>
      <c r="BE469" s="1361" t="str">
        <f t="shared" si="184"/>
        <v/>
      </c>
      <c r="BF469" s="1361" t="str">
        <f t="shared" si="184"/>
        <v>Non-Op</v>
      </c>
      <c r="BG469" s="1361" t="str">
        <f t="shared" si="186"/>
        <v>NO</v>
      </c>
      <c r="BH469" s="1361" t="str">
        <f t="shared" si="186"/>
        <v>NO</v>
      </c>
      <c r="BI469" s="1361" t="str">
        <f t="shared" si="161"/>
        <v/>
      </c>
      <c r="BK469" s="1361" t="b">
        <f t="shared" si="190"/>
        <v>1</v>
      </c>
      <c r="BL469" s="1361" t="b">
        <f t="shared" si="190"/>
        <v>1</v>
      </c>
      <c r="BM469" s="1361" t="b">
        <f t="shared" si="190"/>
        <v>1</v>
      </c>
      <c r="BN469" s="1361" t="b">
        <f t="shared" si="190"/>
        <v>1</v>
      </c>
      <c r="BO469" s="1361" t="b">
        <f t="shared" si="190"/>
        <v>1</v>
      </c>
      <c r="BP469" s="1361" t="b">
        <f t="shared" si="190"/>
        <v>1</v>
      </c>
      <c r="BQ469" s="1361" t="b">
        <f t="shared" si="190"/>
        <v>1</v>
      </c>
      <c r="BS469" s="1359"/>
    </row>
    <row r="470" spans="1:71" s="1374" customFormat="1" ht="12" customHeight="1">
      <c r="A470" s="1412">
        <v>17500011</v>
      </c>
      <c r="B470" s="1413" t="str">
        <f t="shared" si="162"/>
        <v>17500011</v>
      </c>
      <c r="C470" s="1359" t="s">
        <v>1478</v>
      </c>
      <c r="D470" s="1360" t="str">
        <f t="shared" si="188"/>
        <v>Non-Op</v>
      </c>
      <c r="E470" s="1360"/>
      <c r="F470" s="1359"/>
      <c r="G470" s="1360"/>
      <c r="H470" s="1361" t="str">
        <f t="shared" si="189"/>
        <v/>
      </c>
      <c r="I470" s="1361" t="str">
        <f t="shared" si="189"/>
        <v/>
      </c>
      <c r="J470" s="1361" t="str">
        <f t="shared" si="189"/>
        <v/>
      </c>
      <c r="K470" s="1361" t="str">
        <f t="shared" si="189"/>
        <v>Non-Op</v>
      </c>
      <c r="L470" s="1361" t="str">
        <f t="shared" si="177"/>
        <v>NO</v>
      </c>
      <c r="M470" s="1361" t="str">
        <f t="shared" si="177"/>
        <v>NO</v>
      </c>
      <c r="N470" s="1361" t="str">
        <f t="shared" si="178"/>
        <v/>
      </c>
      <c r="O470" s="1362"/>
      <c r="P470" s="1363">
        <v>1625881.77</v>
      </c>
      <c r="Q470" s="1363">
        <v>1053258.48</v>
      </c>
      <c r="R470" s="1363">
        <v>788353.87</v>
      </c>
      <c r="S470" s="1363">
        <v>1103039.79</v>
      </c>
      <c r="T470" s="1363">
        <v>3846945.94</v>
      </c>
      <c r="U470" s="1363">
        <v>6731385.0700000003</v>
      </c>
      <c r="V470" s="1363">
        <v>4533590.37</v>
      </c>
      <c r="W470" s="1363">
        <v>1086831.5900000001</v>
      </c>
      <c r="X470" s="1363">
        <v>1142432.8999999999</v>
      </c>
      <c r="Y470" s="1363">
        <v>1922637.69</v>
      </c>
      <c r="Z470" s="1363">
        <v>6736781.0899999999</v>
      </c>
      <c r="AA470" s="1363">
        <v>6109408.3399999999</v>
      </c>
      <c r="AB470" s="1363">
        <v>3812775.71</v>
      </c>
      <c r="AC470" s="1363"/>
      <c r="AD470" s="1363"/>
      <c r="AE470" s="1363">
        <f t="shared" si="169"/>
        <v>3147832.8224999998</v>
      </c>
      <c r="AF470" s="1376"/>
      <c r="AG470" s="1377"/>
      <c r="AH470" s="1365"/>
      <c r="AI470" s="1365"/>
      <c r="AJ470" s="1365"/>
      <c r="AK470" s="1366">
        <f>AE470</f>
        <v>3147832.8224999998</v>
      </c>
      <c r="AL470" s="1365">
        <f t="shared" si="170"/>
        <v>3147832.8224999998</v>
      </c>
      <c r="AM470" s="1367"/>
      <c r="AN470" s="1365"/>
      <c r="AO470" s="1368">
        <f t="shared" si="171"/>
        <v>0</v>
      </c>
      <c r="AP470" s="1369"/>
      <c r="AQ470" s="1370">
        <f t="shared" si="176"/>
        <v>3812775.71</v>
      </c>
      <c r="AR470" s="1365"/>
      <c r="AS470" s="1365"/>
      <c r="AT470" s="1365"/>
      <c r="AU470" s="1365">
        <f>AQ470</f>
        <v>3812775.71</v>
      </c>
      <c r="AV470" s="1371">
        <f t="shared" si="172"/>
        <v>3812775.71</v>
      </c>
      <c r="AW470" s="1365"/>
      <c r="AX470" s="1365"/>
      <c r="AY470" s="1367">
        <f t="shared" si="173"/>
        <v>0</v>
      </c>
      <c r="AZ470" s="1372" t="s">
        <v>1476</v>
      </c>
      <c r="BA470" s="1373">
        <f t="shared" si="187"/>
        <v>0</v>
      </c>
      <c r="BC470" s="1361" t="str">
        <f t="shared" si="184"/>
        <v/>
      </c>
      <c r="BD470" s="1361" t="str">
        <f t="shared" si="184"/>
        <v/>
      </c>
      <c r="BE470" s="1361" t="str">
        <f t="shared" si="184"/>
        <v/>
      </c>
      <c r="BF470" s="1361" t="str">
        <f t="shared" si="184"/>
        <v>Non-Op</v>
      </c>
      <c r="BG470" s="1361" t="str">
        <f t="shared" si="186"/>
        <v>NO</v>
      </c>
      <c r="BH470" s="1361" t="str">
        <f t="shared" si="186"/>
        <v>NO</v>
      </c>
      <c r="BI470" s="1361" t="str">
        <f t="shared" si="161"/>
        <v/>
      </c>
      <c r="BK470" s="1361" t="b">
        <f t="shared" si="190"/>
        <v>1</v>
      </c>
      <c r="BL470" s="1361" t="b">
        <f t="shared" si="190"/>
        <v>1</v>
      </c>
      <c r="BM470" s="1361" t="b">
        <f t="shared" si="190"/>
        <v>1</v>
      </c>
      <c r="BN470" s="1361" t="b">
        <f t="shared" si="190"/>
        <v>1</v>
      </c>
      <c r="BO470" s="1361" t="b">
        <f t="shared" si="190"/>
        <v>1</v>
      </c>
      <c r="BP470" s="1361" t="b">
        <f t="shared" si="190"/>
        <v>1</v>
      </c>
      <c r="BQ470" s="1361" t="b">
        <f t="shared" si="190"/>
        <v>1</v>
      </c>
      <c r="BS470" s="1359"/>
    </row>
    <row r="471" spans="1:71" s="1374" customFormat="1" ht="12" customHeight="1">
      <c r="A471" s="1412">
        <v>17500012</v>
      </c>
      <c r="B471" s="1413" t="str">
        <f t="shared" si="162"/>
        <v>17500012</v>
      </c>
      <c r="C471" s="1359" t="s">
        <v>1479</v>
      </c>
      <c r="D471" s="1360" t="str">
        <f t="shared" si="188"/>
        <v>Non-Op</v>
      </c>
      <c r="E471" s="1360"/>
      <c r="F471" s="1359"/>
      <c r="G471" s="1360"/>
      <c r="H471" s="1361" t="str">
        <f t="shared" si="189"/>
        <v/>
      </c>
      <c r="I471" s="1361" t="str">
        <f t="shared" si="189"/>
        <v/>
      </c>
      <c r="J471" s="1361" t="str">
        <f t="shared" si="189"/>
        <v/>
      </c>
      <c r="K471" s="1361" t="str">
        <f t="shared" si="189"/>
        <v>Non-Op</v>
      </c>
      <c r="L471" s="1361" t="str">
        <f t="shared" si="177"/>
        <v>NO</v>
      </c>
      <c r="M471" s="1361" t="str">
        <f t="shared" si="177"/>
        <v>NO</v>
      </c>
      <c r="N471" s="1361" t="str">
        <f t="shared" si="178"/>
        <v/>
      </c>
      <c r="O471" s="1362"/>
      <c r="P471" s="1363">
        <v>1622791.92</v>
      </c>
      <c r="Q471" s="1363">
        <v>1453247.52</v>
      </c>
      <c r="R471" s="1363">
        <v>1210810.74</v>
      </c>
      <c r="S471" s="1363">
        <v>1191477.78</v>
      </c>
      <c r="T471" s="1363">
        <v>1694526.94</v>
      </c>
      <c r="U471" s="1363">
        <v>3112478.76</v>
      </c>
      <c r="V471" s="1363">
        <v>3147570.65</v>
      </c>
      <c r="W471" s="1363">
        <v>924484.83</v>
      </c>
      <c r="X471" s="1363">
        <v>708482.25</v>
      </c>
      <c r="Y471" s="1363">
        <v>1794910.03</v>
      </c>
      <c r="Z471" s="1363">
        <v>6898238.4699999997</v>
      </c>
      <c r="AA471" s="1363">
        <v>5181960.78</v>
      </c>
      <c r="AB471" s="1363">
        <v>3310783.13</v>
      </c>
      <c r="AC471" s="1363"/>
      <c r="AD471" s="1363"/>
      <c r="AE471" s="1363">
        <f t="shared" si="169"/>
        <v>2482081.3562499997</v>
      </c>
      <c r="AF471" s="1376"/>
      <c r="AG471" s="1377"/>
      <c r="AH471" s="1365"/>
      <c r="AI471" s="1365"/>
      <c r="AJ471" s="1365"/>
      <c r="AK471" s="1366">
        <f>AE471</f>
        <v>2482081.3562499997</v>
      </c>
      <c r="AL471" s="1365">
        <f t="shared" si="170"/>
        <v>2482081.3562499997</v>
      </c>
      <c r="AM471" s="1367"/>
      <c r="AN471" s="1365"/>
      <c r="AO471" s="1368">
        <f t="shared" si="171"/>
        <v>0</v>
      </c>
      <c r="AP471" s="1369"/>
      <c r="AQ471" s="1370">
        <f t="shared" si="176"/>
        <v>3310783.13</v>
      </c>
      <c r="AR471" s="1365"/>
      <c r="AS471" s="1365"/>
      <c r="AT471" s="1365"/>
      <c r="AU471" s="1365">
        <f>AQ471</f>
        <v>3310783.13</v>
      </c>
      <c r="AV471" s="1371">
        <f t="shared" si="172"/>
        <v>3310783.13</v>
      </c>
      <c r="AW471" s="1365"/>
      <c r="AX471" s="1365"/>
      <c r="AY471" s="1367">
        <f t="shared" si="173"/>
        <v>0</v>
      </c>
      <c r="AZ471" s="1372" t="s">
        <v>1401</v>
      </c>
      <c r="BA471" s="1373">
        <f t="shared" si="187"/>
        <v>0</v>
      </c>
      <c r="BC471" s="1361" t="str">
        <f t="shared" si="184"/>
        <v/>
      </c>
      <c r="BD471" s="1361" t="str">
        <f t="shared" si="184"/>
        <v/>
      </c>
      <c r="BE471" s="1361" t="str">
        <f t="shared" si="184"/>
        <v/>
      </c>
      <c r="BF471" s="1361" t="str">
        <f t="shared" si="184"/>
        <v>Non-Op</v>
      </c>
      <c r="BG471" s="1361" t="str">
        <f t="shared" si="186"/>
        <v>NO</v>
      </c>
      <c r="BH471" s="1361" t="str">
        <f t="shared" si="186"/>
        <v>NO</v>
      </c>
      <c r="BI471" s="1361" t="str">
        <f t="shared" ref="BI471:BI545" si="191">IF(OR(CONCATENATE(BG471,BH471)="NOW/C",CONCATENATE(BG471,BH471)="W/CNO"),"W/C","")</f>
        <v/>
      </c>
      <c r="BK471" s="1361" t="b">
        <f t="shared" si="190"/>
        <v>1</v>
      </c>
      <c r="BL471" s="1361" t="b">
        <f t="shared" si="190"/>
        <v>1</v>
      </c>
      <c r="BM471" s="1361" t="b">
        <f t="shared" si="190"/>
        <v>1</v>
      </c>
      <c r="BN471" s="1361" t="b">
        <f t="shared" si="190"/>
        <v>1</v>
      </c>
      <c r="BO471" s="1361" t="b">
        <f t="shared" si="190"/>
        <v>1</v>
      </c>
      <c r="BP471" s="1361" t="b">
        <f t="shared" si="190"/>
        <v>1</v>
      </c>
      <c r="BQ471" s="1361" t="b">
        <f t="shared" si="190"/>
        <v>1</v>
      </c>
      <c r="BS471" s="1359"/>
    </row>
    <row r="472" spans="1:71" s="1374" customFormat="1" ht="12" customHeight="1">
      <c r="A472" s="1412">
        <v>18100003</v>
      </c>
      <c r="B472" s="1413" t="str">
        <f t="shared" si="162"/>
        <v>18100003</v>
      </c>
      <c r="C472" s="1359" t="s">
        <v>1480</v>
      </c>
      <c r="D472" s="1360" t="str">
        <f t="shared" si="188"/>
        <v>AIC</v>
      </c>
      <c r="E472" s="1360"/>
      <c r="F472" s="1359"/>
      <c r="G472" s="1360"/>
      <c r="H472" s="1361" t="str">
        <f t="shared" si="189"/>
        <v>AIC</v>
      </c>
      <c r="I472" s="1361" t="str">
        <f t="shared" si="189"/>
        <v/>
      </c>
      <c r="J472" s="1361" t="str">
        <f t="shared" si="189"/>
        <v/>
      </c>
      <c r="K472" s="1361" t="str">
        <f t="shared" si="189"/>
        <v/>
      </c>
      <c r="L472" s="1361" t="str">
        <f t="shared" si="177"/>
        <v>NO</v>
      </c>
      <c r="M472" s="1361" t="str">
        <f t="shared" si="177"/>
        <v>NO</v>
      </c>
      <c r="N472" s="1361" t="str">
        <f t="shared" si="178"/>
        <v/>
      </c>
      <c r="O472" s="1362"/>
      <c r="P472" s="1363">
        <v>0</v>
      </c>
      <c r="Q472" s="1363">
        <v>0</v>
      </c>
      <c r="R472" s="1363">
        <v>0</v>
      </c>
      <c r="S472" s="1363">
        <v>0</v>
      </c>
      <c r="T472" s="1363">
        <v>0</v>
      </c>
      <c r="U472" s="1363">
        <v>0</v>
      </c>
      <c r="V472" s="1363">
        <v>0</v>
      </c>
      <c r="W472" s="1363">
        <v>0</v>
      </c>
      <c r="X472" s="1363">
        <v>0</v>
      </c>
      <c r="Y472" s="1363">
        <v>0</v>
      </c>
      <c r="Z472" s="1363">
        <v>0</v>
      </c>
      <c r="AA472" s="1363">
        <v>0</v>
      </c>
      <c r="AB472" s="1363">
        <v>0</v>
      </c>
      <c r="AC472" s="1363"/>
      <c r="AD472" s="1363"/>
      <c r="AE472" s="1363">
        <f t="shared" si="169"/>
        <v>0</v>
      </c>
      <c r="AF472" s="1376"/>
      <c r="AG472" s="1377"/>
      <c r="AH472" s="1365">
        <f t="shared" ref="AH472:AH496" si="192">AE472</f>
        <v>0</v>
      </c>
      <c r="AI472" s="1365"/>
      <c r="AJ472" s="1365"/>
      <c r="AK472" s="1366"/>
      <c r="AL472" s="1365">
        <f t="shared" si="170"/>
        <v>0</v>
      </c>
      <c r="AM472" s="1367"/>
      <c r="AN472" s="1365"/>
      <c r="AO472" s="1368">
        <f t="shared" si="171"/>
        <v>0</v>
      </c>
      <c r="AP472" s="1369"/>
      <c r="AQ472" s="1370">
        <f t="shared" si="176"/>
        <v>0</v>
      </c>
      <c r="AR472" s="1365">
        <f t="shared" ref="AR472:AR496" si="193">AQ472</f>
        <v>0</v>
      </c>
      <c r="AS472" s="1365"/>
      <c r="AT472" s="1365"/>
      <c r="AU472" s="1365"/>
      <c r="AV472" s="1371">
        <f t="shared" si="172"/>
        <v>0</v>
      </c>
      <c r="AW472" s="1365"/>
      <c r="AX472" s="1365"/>
      <c r="AY472" s="1367">
        <f t="shared" si="173"/>
        <v>0</v>
      </c>
      <c r="AZ472" s="1372"/>
      <c r="BA472" s="1373">
        <f t="shared" si="187"/>
        <v>0</v>
      </c>
      <c r="BC472" s="1361" t="str">
        <f t="shared" si="184"/>
        <v>AIC</v>
      </c>
      <c r="BD472" s="1361" t="str">
        <f t="shared" si="184"/>
        <v/>
      </c>
      <c r="BE472" s="1361" t="str">
        <f t="shared" si="184"/>
        <v/>
      </c>
      <c r="BF472" s="1361" t="str">
        <f t="shared" si="184"/>
        <v/>
      </c>
      <c r="BG472" s="1361" t="str">
        <f t="shared" si="186"/>
        <v>NO</v>
      </c>
      <c r="BH472" s="1361" t="str">
        <f t="shared" si="186"/>
        <v>NO</v>
      </c>
      <c r="BI472" s="1361" t="str">
        <f t="shared" si="191"/>
        <v/>
      </c>
      <c r="BK472" s="1361" t="b">
        <f t="shared" si="190"/>
        <v>1</v>
      </c>
      <c r="BL472" s="1361" t="b">
        <f t="shared" si="190"/>
        <v>1</v>
      </c>
      <c r="BM472" s="1361" t="b">
        <f t="shared" si="190"/>
        <v>1</v>
      </c>
      <c r="BN472" s="1361" t="b">
        <f t="shared" si="190"/>
        <v>1</v>
      </c>
      <c r="BO472" s="1361" t="b">
        <f t="shared" si="190"/>
        <v>1</v>
      </c>
      <c r="BP472" s="1361" t="b">
        <f t="shared" si="190"/>
        <v>1</v>
      </c>
      <c r="BQ472" s="1361" t="b">
        <f t="shared" si="190"/>
        <v>1</v>
      </c>
      <c r="BS472" s="1359"/>
    </row>
    <row r="473" spans="1:71" s="1374" customFormat="1" ht="12" customHeight="1">
      <c r="A473" s="1412">
        <v>18100093</v>
      </c>
      <c r="B473" s="1413" t="str">
        <f t="shared" si="162"/>
        <v>18100093</v>
      </c>
      <c r="C473" s="1359" t="s">
        <v>1481</v>
      </c>
      <c r="D473" s="1360" t="str">
        <f t="shared" si="188"/>
        <v>AIC</v>
      </c>
      <c r="E473" s="1360"/>
      <c r="F473" s="1359"/>
      <c r="G473" s="1360"/>
      <c r="H473" s="1361" t="str">
        <f t="shared" si="189"/>
        <v>AIC</v>
      </c>
      <c r="I473" s="1361" t="str">
        <f t="shared" si="189"/>
        <v/>
      </c>
      <c r="J473" s="1361" t="str">
        <f t="shared" si="189"/>
        <v/>
      </c>
      <c r="K473" s="1361" t="str">
        <f t="shared" si="189"/>
        <v/>
      </c>
      <c r="L473" s="1361" t="str">
        <f t="shared" si="177"/>
        <v>NO</v>
      </c>
      <c r="M473" s="1361" t="str">
        <f t="shared" si="177"/>
        <v>NO</v>
      </c>
      <c r="N473" s="1361" t="str">
        <f t="shared" si="178"/>
        <v/>
      </c>
      <c r="O473" s="1362"/>
      <c r="P473" s="1363">
        <v>28657.7</v>
      </c>
      <c r="Q473" s="1363">
        <v>28285.53</v>
      </c>
      <c r="R473" s="1363">
        <v>27913.360000000001</v>
      </c>
      <c r="S473" s="1363">
        <v>27541.19</v>
      </c>
      <c r="T473" s="1363">
        <v>27169.02</v>
      </c>
      <c r="U473" s="1363">
        <v>26796.85</v>
      </c>
      <c r="V473" s="1363">
        <v>26424.68</v>
      </c>
      <c r="W473" s="1363">
        <v>26052.51</v>
      </c>
      <c r="X473" s="1363">
        <v>25680.34</v>
      </c>
      <c r="Y473" s="1363">
        <v>25308.17</v>
      </c>
      <c r="Z473" s="1363">
        <v>24936</v>
      </c>
      <c r="AA473" s="1363">
        <v>24563.83</v>
      </c>
      <c r="AB473" s="1363">
        <v>24191.66</v>
      </c>
      <c r="AC473" s="1363"/>
      <c r="AD473" s="1363"/>
      <c r="AE473" s="1363">
        <f t="shared" ref="AE473:AE540" si="194">(P473+AB473+SUM(Q473:AA473)*2)/24</f>
        <v>26424.680000000004</v>
      </c>
      <c r="AF473" s="1376"/>
      <c r="AG473" s="1377"/>
      <c r="AH473" s="1365">
        <f t="shared" si="192"/>
        <v>26424.680000000004</v>
      </c>
      <c r="AI473" s="1365"/>
      <c r="AJ473" s="1365"/>
      <c r="AK473" s="1366"/>
      <c r="AL473" s="1365">
        <f t="shared" si="170"/>
        <v>0</v>
      </c>
      <c r="AM473" s="1367"/>
      <c r="AN473" s="1365"/>
      <c r="AO473" s="1368">
        <f t="shared" si="171"/>
        <v>0</v>
      </c>
      <c r="AP473" s="1369"/>
      <c r="AQ473" s="1370">
        <f t="shared" si="176"/>
        <v>24191.66</v>
      </c>
      <c r="AR473" s="1365">
        <f t="shared" si="193"/>
        <v>24191.66</v>
      </c>
      <c r="AS473" s="1365"/>
      <c r="AT473" s="1365"/>
      <c r="AU473" s="1365"/>
      <c r="AV473" s="1371">
        <f t="shared" si="172"/>
        <v>0</v>
      </c>
      <c r="AW473" s="1365"/>
      <c r="AX473" s="1365"/>
      <c r="AY473" s="1367">
        <f t="shared" si="173"/>
        <v>0</v>
      </c>
      <c r="AZ473" s="1372"/>
      <c r="BA473" s="1373">
        <f t="shared" si="187"/>
        <v>24191.66</v>
      </c>
      <c r="BC473" s="1361" t="str">
        <f t="shared" si="184"/>
        <v>AIC</v>
      </c>
      <c r="BD473" s="1361" t="str">
        <f t="shared" si="184"/>
        <v/>
      </c>
      <c r="BE473" s="1361" t="str">
        <f t="shared" si="184"/>
        <v/>
      </c>
      <c r="BF473" s="1361" t="str">
        <f t="shared" si="184"/>
        <v/>
      </c>
      <c r="BG473" s="1361" t="str">
        <f t="shared" si="186"/>
        <v>NO</v>
      </c>
      <c r="BH473" s="1361" t="str">
        <f t="shared" si="186"/>
        <v>NO</v>
      </c>
      <c r="BI473" s="1361" t="str">
        <f t="shared" si="191"/>
        <v/>
      </c>
      <c r="BK473" s="1361" t="b">
        <f t="shared" si="190"/>
        <v>1</v>
      </c>
      <c r="BL473" s="1361" t="b">
        <f t="shared" si="190"/>
        <v>1</v>
      </c>
      <c r="BM473" s="1361" t="b">
        <f t="shared" si="190"/>
        <v>1</v>
      </c>
      <c r="BN473" s="1361" t="b">
        <f t="shared" si="190"/>
        <v>1</v>
      </c>
      <c r="BO473" s="1361" t="b">
        <f t="shared" si="190"/>
        <v>1</v>
      </c>
      <c r="BP473" s="1361" t="b">
        <f t="shared" si="190"/>
        <v>1</v>
      </c>
      <c r="BQ473" s="1361" t="b">
        <f t="shared" si="190"/>
        <v>1</v>
      </c>
      <c r="BS473" s="1359"/>
    </row>
    <row r="474" spans="1:71" s="1374" customFormat="1" ht="12" customHeight="1">
      <c r="A474" s="1412">
        <v>18100203</v>
      </c>
      <c r="B474" s="1413" t="str">
        <f t="shared" ref="B474:B544" si="195">TEXT(A474,"##")</f>
        <v>18100203</v>
      </c>
      <c r="C474" s="1359" t="s">
        <v>1482</v>
      </c>
      <c r="D474" s="1360" t="str">
        <f t="shared" si="188"/>
        <v>AIC</v>
      </c>
      <c r="E474" s="1360"/>
      <c r="F474" s="1359"/>
      <c r="G474" s="1360"/>
      <c r="H474" s="1361" t="str">
        <f t="shared" si="189"/>
        <v>AIC</v>
      </c>
      <c r="I474" s="1361" t="str">
        <f t="shared" si="189"/>
        <v/>
      </c>
      <c r="J474" s="1361" t="str">
        <f t="shared" si="189"/>
        <v/>
      </c>
      <c r="K474" s="1361" t="str">
        <f t="shared" si="189"/>
        <v/>
      </c>
      <c r="L474" s="1361" t="str">
        <f t="shared" si="177"/>
        <v>NO</v>
      </c>
      <c r="M474" s="1361" t="str">
        <f t="shared" si="177"/>
        <v>NO</v>
      </c>
      <c r="N474" s="1361" t="str">
        <f t="shared" si="178"/>
        <v/>
      </c>
      <c r="O474" s="1362"/>
      <c r="P474" s="1363">
        <v>1305435.8</v>
      </c>
      <c r="Q474" s="1363">
        <v>1298601.05</v>
      </c>
      <c r="R474" s="1363">
        <v>1291766.3</v>
      </c>
      <c r="S474" s="1363">
        <v>1284931.55</v>
      </c>
      <c r="T474" s="1363">
        <v>1278096.8</v>
      </c>
      <c r="U474" s="1363">
        <v>1271262.05</v>
      </c>
      <c r="V474" s="1363">
        <v>1264427.3</v>
      </c>
      <c r="W474" s="1363">
        <v>1257592.55</v>
      </c>
      <c r="X474" s="1363">
        <v>1250757.8</v>
      </c>
      <c r="Y474" s="1363">
        <v>1243923.05</v>
      </c>
      <c r="Z474" s="1363">
        <v>1237088.3</v>
      </c>
      <c r="AA474" s="1363">
        <v>1230253.55</v>
      </c>
      <c r="AB474" s="1363">
        <v>1223418.8</v>
      </c>
      <c r="AC474" s="1363"/>
      <c r="AD474" s="1363"/>
      <c r="AE474" s="1363">
        <f t="shared" si="194"/>
        <v>1264427.3000000003</v>
      </c>
      <c r="AF474" s="1376"/>
      <c r="AG474" s="1377"/>
      <c r="AH474" s="1365">
        <f t="shared" si="192"/>
        <v>1264427.3000000003</v>
      </c>
      <c r="AI474" s="1365"/>
      <c r="AJ474" s="1365"/>
      <c r="AK474" s="1366"/>
      <c r="AL474" s="1365">
        <f t="shared" si="170"/>
        <v>0</v>
      </c>
      <c r="AM474" s="1367"/>
      <c r="AN474" s="1365"/>
      <c r="AO474" s="1368">
        <f t="shared" si="171"/>
        <v>0</v>
      </c>
      <c r="AP474" s="1369"/>
      <c r="AQ474" s="1370">
        <f t="shared" si="176"/>
        <v>1223418.8</v>
      </c>
      <c r="AR474" s="1365">
        <f t="shared" si="193"/>
        <v>1223418.8</v>
      </c>
      <c r="AS474" s="1365"/>
      <c r="AT474" s="1365"/>
      <c r="AU474" s="1365"/>
      <c r="AV474" s="1371">
        <f t="shared" si="172"/>
        <v>0</v>
      </c>
      <c r="AW474" s="1365"/>
      <c r="AX474" s="1365"/>
      <c r="AY474" s="1367">
        <f t="shared" si="173"/>
        <v>0</v>
      </c>
      <c r="AZ474" s="1372"/>
      <c r="BA474" s="1373">
        <f t="shared" si="187"/>
        <v>1223418.8</v>
      </c>
      <c r="BC474" s="1361" t="str">
        <f t="shared" si="184"/>
        <v>AIC</v>
      </c>
      <c r="BD474" s="1361" t="str">
        <f t="shared" si="184"/>
        <v/>
      </c>
      <c r="BE474" s="1361" t="str">
        <f t="shared" si="184"/>
        <v/>
      </c>
      <c r="BF474" s="1361" t="str">
        <f t="shared" si="184"/>
        <v/>
      </c>
      <c r="BG474" s="1361" t="str">
        <f t="shared" si="186"/>
        <v>NO</v>
      </c>
      <c r="BH474" s="1361" t="str">
        <f t="shared" si="186"/>
        <v>NO</v>
      </c>
      <c r="BI474" s="1361" t="str">
        <f t="shared" si="191"/>
        <v/>
      </c>
      <c r="BK474" s="1361" t="b">
        <f t="shared" si="190"/>
        <v>1</v>
      </c>
      <c r="BL474" s="1361" t="b">
        <f t="shared" si="190"/>
        <v>1</v>
      </c>
      <c r="BM474" s="1361" t="b">
        <f t="shared" si="190"/>
        <v>1</v>
      </c>
      <c r="BN474" s="1361" t="b">
        <f t="shared" si="190"/>
        <v>1</v>
      </c>
      <c r="BO474" s="1361" t="b">
        <f t="shared" si="190"/>
        <v>1</v>
      </c>
      <c r="BP474" s="1361" t="b">
        <f t="shared" si="190"/>
        <v>1</v>
      </c>
      <c r="BQ474" s="1361" t="b">
        <f t="shared" si="190"/>
        <v>1</v>
      </c>
      <c r="BS474" s="1359"/>
    </row>
    <row r="475" spans="1:71" s="1374" customFormat="1" ht="12" customHeight="1">
      <c r="A475" s="1412">
        <v>18100213</v>
      </c>
      <c r="B475" s="1413" t="str">
        <f t="shared" si="195"/>
        <v>18100213</v>
      </c>
      <c r="C475" s="1359" t="s">
        <v>1483</v>
      </c>
      <c r="D475" s="1360" t="str">
        <f t="shared" si="188"/>
        <v>AIC</v>
      </c>
      <c r="E475" s="1360"/>
      <c r="F475" s="1359"/>
      <c r="G475" s="1360"/>
      <c r="H475" s="1361" t="str">
        <f t="shared" si="189"/>
        <v>AIC</v>
      </c>
      <c r="I475" s="1361" t="str">
        <f t="shared" si="189"/>
        <v/>
      </c>
      <c r="J475" s="1361" t="str">
        <f t="shared" si="189"/>
        <v/>
      </c>
      <c r="K475" s="1361" t="str">
        <f t="shared" si="189"/>
        <v/>
      </c>
      <c r="L475" s="1361" t="str">
        <f t="shared" si="177"/>
        <v>NO</v>
      </c>
      <c r="M475" s="1361" t="str">
        <f t="shared" si="177"/>
        <v>NO</v>
      </c>
      <c r="N475" s="1361" t="str">
        <f t="shared" si="178"/>
        <v/>
      </c>
      <c r="O475" s="1362"/>
      <c r="P475" s="1363">
        <v>3988135.76</v>
      </c>
      <c r="Q475" s="1363">
        <v>3975270.81</v>
      </c>
      <c r="R475" s="1363">
        <v>3962405.86</v>
      </c>
      <c r="S475" s="1363">
        <v>3949540.91</v>
      </c>
      <c r="T475" s="1363">
        <v>3936675.96</v>
      </c>
      <c r="U475" s="1363">
        <v>3923811.01</v>
      </c>
      <c r="V475" s="1363">
        <v>3910946.06</v>
      </c>
      <c r="W475" s="1363">
        <v>3898081.11</v>
      </c>
      <c r="X475" s="1363">
        <v>3885216.16</v>
      </c>
      <c r="Y475" s="1363">
        <v>3872351.21</v>
      </c>
      <c r="Z475" s="1363">
        <v>3859486.26</v>
      </c>
      <c r="AA475" s="1363">
        <v>3846621.31</v>
      </c>
      <c r="AB475" s="1363">
        <v>3833756.36</v>
      </c>
      <c r="AC475" s="1363"/>
      <c r="AD475" s="1363"/>
      <c r="AE475" s="1363">
        <f t="shared" si="194"/>
        <v>3910946.06</v>
      </c>
      <c r="AF475" s="1376"/>
      <c r="AG475" s="1377"/>
      <c r="AH475" s="1365">
        <f t="shared" si="192"/>
        <v>3910946.06</v>
      </c>
      <c r="AI475" s="1365"/>
      <c r="AJ475" s="1365"/>
      <c r="AK475" s="1366"/>
      <c r="AL475" s="1365">
        <f t="shared" si="170"/>
        <v>0</v>
      </c>
      <c r="AM475" s="1367"/>
      <c r="AN475" s="1365"/>
      <c r="AO475" s="1368">
        <f t="shared" si="171"/>
        <v>0</v>
      </c>
      <c r="AP475" s="1369"/>
      <c r="AQ475" s="1370">
        <f t="shared" si="176"/>
        <v>3833756.36</v>
      </c>
      <c r="AR475" s="1365">
        <f t="shared" si="193"/>
        <v>3833756.36</v>
      </c>
      <c r="AS475" s="1365"/>
      <c r="AT475" s="1365"/>
      <c r="AU475" s="1365"/>
      <c r="AV475" s="1371">
        <f t="shared" si="172"/>
        <v>0</v>
      </c>
      <c r="AW475" s="1365"/>
      <c r="AX475" s="1365"/>
      <c r="AY475" s="1367">
        <f t="shared" si="173"/>
        <v>0</v>
      </c>
      <c r="AZ475" s="1372"/>
      <c r="BA475" s="1373">
        <f t="shared" si="187"/>
        <v>3833756.36</v>
      </c>
      <c r="BC475" s="1361" t="str">
        <f t="shared" si="184"/>
        <v>AIC</v>
      </c>
      <c r="BD475" s="1361" t="str">
        <f t="shared" si="184"/>
        <v/>
      </c>
      <c r="BE475" s="1361" t="str">
        <f t="shared" si="184"/>
        <v/>
      </c>
      <c r="BF475" s="1361" t="str">
        <f t="shared" si="184"/>
        <v/>
      </c>
      <c r="BG475" s="1361" t="str">
        <f t="shared" si="186"/>
        <v>NO</v>
      </c>
      <c r="BH475" s="1361" t="str">
        <f t="shared" si="186"/>
        <v>NO</v>
      </c>
      <c r="BI475" s="1361" t="str">
        <f t="shared" si="191"/>
        <v/>
      </c>
      <c r="BK475" s="1361" t="b">
        <f t="shared" si="190"/>
        <v>1</v>
      </c>
      <c r="BL475" s="1361" t="b">
        <f t="shared" si="190"/>
        <v>1</v>
      </c>
      <c r="BM475" s="1361" t="b">
        <f t="shared" si="190"/>
        <v>1</v>
      </c>
      <c r="BN475" s="1361" t="b">
        <f t="shared" si="190"/>
        <v>1</v>
      </c>
      <c r="BO475" s="1361" t="b">
        <f t="shared" si="190"/>
        <v>1</v>
      </c>
      <c r="BP475" s="1361" t="b">
        <f t="shared" si="190"/>
        <v>1</v>
      </c>
      <c r="BQ475" s="1361" t="b">
        <f t="shared" si="190"/>
        <v>1</v>
      </c>
      <c r="BS475" s="1359"/>
    </row>
    <row r="476" spans="1:71" s="1374" customFormat="1" ht="12" customHeight="1">
      <c r="A476" s="1412">
        <v>18100223</v>
      </c>
      <c r="B476" s="1413" t="str">
        <f t="shared" si="195"/>
        <v>18100223</v>
      </c>
      <c r="C476" s="1359" t="s">
        <v>1484</v>
      </c>
      <c r="D476" s="1360" t="str">
        <f t="shared" si="188"/>
        <v>AIC</v>
      </c>
      <c r="E476" s="1360"/>
      <c r="F476" s="1359"/>
      <c r="G476" s="1360"/>
      <c r="H476" s="1361" t="str">
        <f t="shared" si="189"/>
        <v>AIC</v>
      </c>
      <c r="I476" s="1361" t="str">
        <f t="shared" si="189"/>
        <v/>
      </c>
      <c r="J476" s="1361" t="str">
        <f t="shared" si="189"/>
        <v/>
      </c>
      <c r="K476" s="1361" t="str">
        <f t="shared" si="189"/>
        <v/>
      </c>
      <c r="L476" s="1361" t="str">
        <f t="shared" si="177"/>
        <v>NO</v>
      </c>
      <c r="M476" s="1361" t="str">
        <f t="shared" si="177"/>
        <v>NO</v>
      </c>
      <c r="N476" s="1361" t="str">
        <f t="shared" si="178"/>
        <v/>
      </c>
      <c r="O476" s="1362"/>
      <c r="P476" s="1363">
        <v>965109.28</v>
      </c>
      <c r="Q476" s="1363">
        <v>958215.64</v>
      </c>
      <c r="R476" s="1363">
        <v>951322</v>
      </c>
      <c r="S476" s="1363">
        <v>944428.36</v>
      </c>
      <c r="T476" s="1363">
        <v>937534.72</v>
      </c>
      <c r="U476" s="1363">
        <v>930641.08</v>
      </c>
      <c r="V476" s="1363">
        <v>923747.44</v>
      </c>
      <c r="W476" s="1363">
        <v>916853.8</v>
      </c>
      <c r="X476" s="1363">
        <v>909960.16</v>
      </c>
      <c r="Y476" s="1363">
        <v>903066.52</v>
      </c>
      <c r="Z476" s="1363">
        <v>896172.88</v>
      </c>
      <c r="AA476" s="1363">
        <v>889279.24</v>
      </c>
      <c r="AB476" s="1363">
        <v>882385.6</v>
      </c>
      <c r="AC476" s="1363"/>
      <c r="AD476" s="1363"/>
      <c r="AE476" s="1363">
        <f t="shared" si="194"/>
        <v>923747.44000000006</v>
      </c>
      <c r="AF476" s="1376"/>
      <c r="AG476" s="1377"/>
      <c r="AH476" s="1365">
        <f t="shared" si="192"/>
        <v>923747.44000000006</v>
      </c>
      <c r="AI476" s="1365"/>
      <c r="AJ476" s="1365"/>
      <c r="AK476" s="1366"/>
      <c r="AL476" s="1365">
        <f t="shared" si="170"/>
        <v>0</v>
      </c>
      <c r="AM476" s="1367"/>
      <c r="AN476" s="1365"/>
      <c r="AO476" s="1368">
        <f t="shared" si="171"/>
        <v>0</v>
      </c>
      <c r="AP476" s="1369"/>
      <c r="AQ476" s="1370">
        <f t="shared" si="176"/>
        <v>882385.6</v>
      </c>
      <c r="AR476" s="1365">
        <f t="shared" si="193"/>
        <v>882385.6</v>
      </c>
      <c r="AS476" s="1365"/>
      <c r="AT476" s="1365"/>
      <c r="AU476" s="1365"/>
      <c r="AV476" s="1371">
        <f t="shared" si="172"/>
        <v>0</v>
      </c>
      <c r="AW476" s="1365"/>
      <c r="AX476" s="1365"/>
      <c r="AY476" s="1367">
        <f t="shared" si="173"/>
        <v>0</v>
      </c>
      <c r="AZ476" s="1372"/>
      <c r="BA476" s="1373">
        <f t="shared" si="187"/>
        <v>882385.6</v>
      </c>
      <c r="BC476" s="1361" t="str">
        <f t="shared" si="184"/>
        <v>AIC</v>
      </c>
      <c r="BD476" s="1361" t="str">
        <f t="shared" si="184"/>
        <v/>
      </c>
      <c r="BE476" s="1361" t="str">
        <f t="shared" si="184"/>
        <v/>
      </c>
      <c r="BF476" s="1361" t="str">
        <f t="shared" si="184"/>
        <v/>
      </c>
      <c r="BG476" s="1361" t="str">
        <f t="shared" si="186"/>
        <v>NO</v>
      </c>
      <c r="BH476" s="1361" t="str">
        <f t="shared" si="186"/>
        <v>NO</v>
      </c>
      <c r="BI476" s="1361" t="str">
        <f t="shared" si="191"/>
        <v/>
      </c>
      <c r="BK476" s="1361" t="b">
        <f t="shared" si="190"/>
        <v>1</v>
      </c>
      <c r="BL476" s="1361" t="b">
        <f t="shared" si="190"/>
        <v>1</v>
      </c>
      <c r="BM476" s="1361" t="b">
        <f t="shared" si="190"/>
        <v>1</v>
      </c>
      <c r="BN476" s="1361" t="b">
        <f t="shared" si="190"/>
        <v>1</v>
      </c>
      <c r="BO476" s="1361" t="b">
        <f t="shared" si="190"/>
        <v>1</v>
      </c>
      <c r="BP476" s="1361" t="b">
        <f t="shared" si="190"/>
        <v>1</v>
      </c>
      <c r="BQ476" s="1361" t="b">
        <f t="shared" si="190"/>
        <v>1</v>
      </c>
      <c r="BS476" s="1359"/>
    </row>
    <row r="477" spans="1:71" s="1374" customFormat="1" ht="12" customHeight="1">
      <c r="A477" s="1412">
        <v>18100233</v>
      </c>
      <c r="B477" s="1413" t="str">
        <f t="shared" si="195"/>
        <v>18100233</v>
      </c>
      <c r="C477" s="1359" t="s">
        <v>1485</v>
      </c>
      <c r="D477" s="1360" t="str">
        <f t="shared" si="188"/>
        <v>AIC</v>
      </c>
      <c r="E477" s="1360"/>
      <c r="F477" s="1359"/>
      <c r="G477" s="1360"/>
      <c r="H477" s="1361" t="str">
        <f t="shared" si="189"/>
        <v>AIC</v>
      </c>
      <c r="I477" s="1361" t="str">
        <f t="shared" si="189"/>
        <v/>
      </c>
      <c r="J477" s="1361" t="str">
        <f t="shared" si="189"/>
        <v/>
      </c>
      <c r="K477" s="1361" t="str">
        <f t="shared" si="189"/>
        <v/>
      </c>
      <c r="L477" s="1361" t="str">
        <f t="shared" si="177"/>
        <v>NO</v>
      </c>
      <c r="M477" s="1361" t="str">
        <f t="shared" si="177"/>
        <v>NO</v>
      </c>
      <c r="N477" s="1361" t="str">
        <f t="shared" si="178"/>
        <v/>
      </c>
      <c r="O477" s="1362"/>
      <c r="P477" s="1363">
        <v>163097.69</v>
      </c>
      <c r="Q477" s="1363">
        <v>161932.70000000001</v>
      </c>
      <c r="R477" s="1363">
        <v>160767.71</v>
      </c>
      <c r="S477" s="1363">
        <v>159602.72</v>
      </c>
      <c r="T477" s="1363">
        <v>158437.73000000001</v>
      </c>
      <c r="U477" s="1363">
        <v>157272.74</v>
      </c>
      <c r="V477" s="1363">
        <v>156107.75</v>
      </c>
      <c r="W477" s="1363">
        <v>154942.76</v>
      </c>
      <c r="X477" s="1363">
        <v>153777.76999999999</v>
      </c>
      <c r="Y477" s="1363">
        <v>152612.78</v>
      </c>
      <c r="Z477" s="1363">
        <v>151447.79</v>
      </c>
      <c r="AA477" s="1363">
        <v>150282.79999999999</v>
      </c>
      <c r="AB477" s="1363">
        <v>149117.81</v>
      </c>
      <c r="AC477" s="1363"/>
      <c r="AD477" s="1363"/>
      <c r="AE477" s="1363">
        <f t="shared" si="194"/>
        <v>156107.75</v>
      </c>
      <c r="AF477" s="1376"/>
      <c r="AG477" s="1377"/>
      <c r="AH477" s="1365">
        <f t="shared" si="192"/>
        <v>156107.75</v>
      </c>
      <c r="AI477" s="1365"/>
      <c r="AJ477" s="1365"/>
      <c r="AK477" s="1366"/>
      <c r="AL477" s="1365">
        <f t="shared" si="170"/>
        <v>0</v>
      </c>
      <c r="AM477" s="1367"/>
      <c r="AN477" s="1365"/>
      <c r="AO477" s="1368">
        <f t="shared" si="171"/>
        <v>0</v>
      </c>
      <c r="AP477" s="1369"/>
      <c r="AQ477" s="1370">
        <f t="shared" si="176"/>
        <v>149117.81</v>
      </c>
      <c r="AR477" s="1365">
        <f t="shared" si="193"/>
        <v>149117.81</v>
      </c>
      <c r="AS477" s="1365"/>
      <c r="AT477" s="1365"/>
      <c r="AU477" s="1365"/>
      <c r="AV477" s="1371">
        <f t="shared" si="172"/>
        <v>0</v>
      </c>
      <c r="AW477" s="1365"/>
      <c r="AX477" s="1365"/>
      <c r="AY477" s="1367">
        <f t="shared" si="173"/>
        <v>0</v>
      </c>
      <c r="AZ477" s="1372"/>
      <c r="BA477" s="1373">
        <f t="shared" si="187"/>
        <v>149117.81</v>
      </c>
      <c r="BC477" s="1361" t="str">
        <f t="shared" si="184"/>
        <v>AIC</v>
      </c>
      <c r="BD477" s="1361" t="str">
        <f t="shared" si="184"/>
        <v/>
      </c>
      <c r="BE477" s="1361" t="str">
        <f t="shared" si="184"/>
        <v/>
      </c>
      <c r="BF477" s="1361" t="str">
        <f t="shared" si="184"/>
        <v/>
      </c>
      <c r="BG477" s="1361" t="str">
        <f t="shared" si="186"/>
        <v>NO</v>
      </c>
      <c r="BH477" s="1361" t="str">
        <f t="shared" si="186"/>
        <v>NO</v>
      </c>
      <c r="BI477" s="1361" t="str">
        <f t="shared" si="191"/>
        <v/>
      </c>
      <c r="BK477" s="1361" t="b">
        <f t="shared" si="190"/>
        <v>1</v>
      </c>
      <c r="BL477" s="1361" t="b">
        <f t="shared" si="190"/>
        <v>1</v>
      </c>
      <c r="BM477" s="1361" t="b">
        <f t="shared" si="190"/>
        <v>1</v>
      </c>
      <c r="BN477" s="1361" t="b">
        <f t="shared" si="190"/>
        <v>1</v>
      </c>
      <c r="BO477" s="1361" t="b">
        <f t="shared" si="190"/>
        <v>1</v>
      </c>
      <c r="BP477" s="1361" t="b">
        <f t="shared" si="190"/>
        <v>1</v>
      </c>
      <c r="BQ477" s="1361" t="b">
        <f t="shared" si="190"/>
        <v>1</v>
      </c>
      <c r="BS477" s="1359"/>
    </row>
    <row r="478" spans="1:71" s="1374" customFormat="1" ht="12" customHeight="1">
      <c r="A478" s="1412">
        <v>18100473</v>
      </c>
      <c r="B478" s="1413" t="str">
        <f t="shared" si="195"/>
        <v>18100473</v>
      </c>
      <c r="C478" s="1359" t="s">
        <v>1486</v>
      </c>
      <c r="D478" s="1360" t="str">
        <f t="shared" si="188"/>
        <v>AIC</v>
      </c>
      <c r="E478" s="1360"/>
      <c r="F478" s="1359"/>
      <c r="G478" s="1360"/>
      <c r="H478" s="1361" t="str">
        <f t="shared" si="189"/>
        <v>AIC</v>
      </c>
      <c r="I478" s="1361" t="str">
        <f t="shared" si="189"/>
        <v/>
      </c>
      <c r="J478" s="1361" t="str">
        <f t="shared" si="189"/>
        <v/>
      </c>
      <c r="K478" s="1361" t="str">
        <f t="shared" si="189"/>
        <v/>
      </c>
      <c r="L478" s="1361" t="str">
        <f t="shared" si="177"/>
        <v>NO</v>
      </c>
      <c r="M478" s="1361" t="str">
        <f t="shared" si="177"/>
        <v>NO</v>
      </c>
      <c r="N478" s="1361" t="str">
        <f t="shared" si="178"/>
        <v/>
      </c>
      <c r="O478" s="1362"/>
      <c r="P478" s="1363">
        <v>851562.36</v>
      </c>
      <c r="Q478" s="1363">
        <v>843131.04</v>
      </c>
      <c r="R478" s="1363">
        <v>834699.72</v>
      </c>
      <c r="S478" s="1363">
        <v>826268.4</v>
      </c>
      <c r="T478" s="1363">
        <v>817837.08</v>
      </c>
      <c r="U478" s="1363">
        <v>809405.76</v>
      </c>
      <c r="V478" s="1363">
        <v>800974.44</v>
      </c>
      <c r="W478" s="1363">
        <v>792543.12</v>
      </c>
      <c r="X478" s="1363">
        <v>784111.8</v>
      </c>
      <c r="Y478" s="1363">
        <v>775680.48</v>
      </c>
      <c r="Z478" s="1363">
        <v>767249.16</v>
      </c>
      <c r="AA478" s="1363">
        <v>758817.84</v>
      </c>
      <c r="AB478" s="1363">
        <v>750386.52</v>
      </c>
      <c r="AC478" s="1363"/>
      <c r="AD478" s="1363"/>
      <c r="AE478" s="1363">
        <f t="shared" si="194"/>
        <v>800974.44</v>
      </c>
      <c r="AF478" s="1376"/>
      <c r="AG478" s="1377"/>
      <c r="AH478" s="1365">
        <f t="shared" si="192"/>
        <v>800974.44</v>
      </c>
      <c r="AI478" s="1365"/>
      <c r="AJ478" s="1365"/>
      <c r="AK478" s="1366"/>
      <c r="AL478" s="1365">
        <f t="shared" si="170"/>
        <v>0</v>
      </c>
      <c r="AM478" s="1367"/>
      <c r="AN478" s="1365"/>
      <c r="AO478" s="1368">
        <f t="shared" si="171"/>
        <v>0</v>
      </c>
      <c r="AP478" s="1369"/>
      <c r="AQ478" s="1370">
        <f t="shared" si="176"/>
        <v>750386.52</v>
      </c>
      <c r="AR478" s="1365">
        <f t="shared" si="193"/>
        <v>750386.52</v>
      </c>
      <c r="AS478" s="1365"/>
      <c r="AT478" s="1365"/>
      <c r="AU478" s="1365"/>
      <c r="AV478" s="1371">
        <f t="shared" si="172"/>
        <v>0</v>
      </c>
      <c r="AW478" s="1365"/>
      <c r="AX478" s="1365"/>
      <c r="AY478" s="1367">
        <f t="shared" si="173"/>
        <v>0</v>
      </c>
      <c r="AZ478" s="1372"/>
      <c r="BA478" s="1373">
        <f t="shared" si="187"/>
        <v>750386.52</v>
      </c>
      <c r="BC478" s="1361" t="str">
        <f t="shared" si="184"/>
        <v>AIC</v>
      </c>
      <c r="BD478" s="1361" t="str">
        <f t="shared" si="184"/>
        <v/>
      </c>
      <c r="BE478" s="1361" t="str">
        <f t="shared" si="184"/>
        <v/>
      </c>
      <c r="BF478" s="1361" t="str">
        <f t="shared" si="184"/>
        <v/>
      </c>
      <c r="BG478" s="1361" t="str">
        <f t="shared" si="186"/>
        <v>NO</v>
      </c>
      <c r="BH478" s="1361" t="str">
        <f t="shared" si="186"/>
        <v>NO</v>
      </c>
      <c r="BI478" s="1361" t="str">
        <f t="shared" si="191"/>
        <v/>
      </c>
      <c r="BK478" s="1361" t="b">
        <f t="shared" si="190"/>
        <v>1</v>
      </c>
      <c r="BL478" s="1361" t="b">
        <f t="shared" si="190"/>
        <v>1</v>
      </c>
      <c r="BM478" s="1361" t="b">
        <f t="shared" si="190"/>
        <v>1</v>
      </c>
      <c r="BN478" s="1361" t="b">
        <f t="shared" si="190"/>
        <v>1</v>
      </c>
      <c r="BO478" s="1361" t="b">
        <f t="shared" si="190"/>
        <v>1</v>
      </c>
      <c r="BP478" s="1361" t="b">
        <f t="shared" si="190"/>
        <v>1</v>
      </c>
      <c r="BQ478" s="1361" t="b">
        <f t="shared" si="190"/>
        <v>1</v>
      </c>
      <c r="BS478" s="1359"/>
    </row>
    <row r="479" spans="1:71" s="1374" customFormat="1" ht="12" customHeight="1">
      <c r="A479" s="1412">
        <v>18100493</v>
      </c>
      <c r="B479" s="1413" t="str">
        <f t="shared" si="195"/>
        <v>18100493</v>
      </c>
      <c r="C479" s="1359" t="s">
        <v>1487</v>
      </c>
      <c r="D479" s="1360" t="str">
        <f t="shared" si="188"/>
        <v>AIC</v>
      </c>
      <c r="E479" s="1360"/>
      <c r="F479" s="1359"/>
      <c r="G479" s="1360"/>
      <c r="H479" s="1361" t="str">
        <f t="shared" si="189"/>
        <v>AIC</v>
      </c>
      <c r="I479" s="1361" t="str">
        <f t="shared" si="189"/>
        <v/>
      </c>
      <c r="J479" s="1361" t="str">
        <f t="shared" si="189"/>
        <v/>
      </c>
      <c r="K479" s="1361" t="str">
        <f t="shared" si="189"/>
        <v/>
      </c>
      <c r="L479" s="1361" t="str">
        <f t="shared" si="177"/>
        <v>NO</v>
      </c>
      <c r="M479" s="1361" t="str">
        <f t="shared" si="177"/>
        <v>NO</v>
      </c>
      <c r="N479" s="1361" t="str">
        <f t="shared" si="178"/>
        <v/>
      </c>
      <c r="O479" s="1362"/>
      <c r="P479" s="1363">
        <v>308529.23</v>
      </c>
      <c r="Q479" s="1363">
        <v>305876.36</v>
      </c>
      <c r="R479" s="1363">
        <v>303223.49</v>
      </c>
      <c r="S479" s="1363">
        <v>300570.62</v>
      </c>
      <c r="T479" s="1363">
        <v>297917.75</v>
      </c>
      <c r="U479" s="1363">
        <v>295264.88</v>
      </c>
      <c r="V479" s="1363">
        <v>292612.01</v>
      </c>
      <c r="W479" s="1363">
        <v>289959.14</v>
      </c>
      <c r="X479" s="1363">
        <v>287306.27</v>
      </c>
      <c r="Y479" s="1363">
        <v>284653.40000000002</v>
      </c>
      <c r="Z479" s="1363">
        <v>282000.53000000003</v>
      </c>
      <c r="AA479" s="1363">
        <v>279347.65999999997</v>
      </c>
      <c r="AB479" s="1363">
        <v>276694.78999999998</v>
      </c>
      <c r="AC479" s="1363"/>
      <c r="AD479" s="1363"/>
      <c r="AE479" s="1363">
        <f t="shared" si="194"/>
        <v>292612.01</v>
      </c>
      <c r="AF479" s="1376"/>
      <c r="AG479" s="1377"/>
      <c r="AH479" s="1365">
        <f t="shared" si="192"/>
        <v>292612.01</v>
      </c>
      <c r="AI479" s="1365"/>
      <c r="AJ479" s="1365"/>
      <c r="AK479" s="1366"/>
      <c r="AL479" s="1365">
        <f t="shared" si="170"/>
        <v>0</v>
      </c>
      <c r="AM479" s="1367"/>
      <c r="AN479" s="1365"/>
      <c r="AO479" s="1368">
        <f t="shared" si="171"/>
        <v>0</v>
      </c>
      <c r="AP479" s="1369"/>
      <c r="AQ479" s="1370">
        <f t="shared" si="176"/>
        <v>276694.78999999998</v>
      </c>
      <c r="AR479" s="1365">
        <f t="shared" si="193"/>
        <v>276694.78999999998</v>
      </c>
      <c r="AS479" s="1365"/>
      <c r="AT479" s="1365"/>
      <c r="AU479" s="1365"/>
      <c r="AV479" s="1371">
        <f t="shared" si="172"/>
        <v>0</v>
      </c>
      <c r="AW479" s="1365"/>
      <c r="AX479" s="1365"/>
      <c r="AY479" s="1367">
        <f t="shared" si="173"/>
        <v>0</v>
      </c>
      <c r="AZ479" s="1372"/>
      <c r="BA479" s="1373">
        <f t="shared" si="187"/>
        <v>276694.78999999998</v>
      </c>
      <c r="BC479" s="1361" t="str">
        <f t="shared" si="184"/>
        <v>AIC</v>
      </c>
      <c r="BD479" s="1361" t="str">
        <f t="shared" si="184"/>
        <v/>
      </c>
      <c r="BE479" s="1361" t="str">
        <f t="shared" si="184"/>
        <v/>
      </c>
      <c r="BF479" s="1361" t="str">
        <f t="shared" si="184"/>
        <v/>
      </c>
      <c r="BG479" s="1361" t="str">
        <f t="shared" si="186"/>
        <v>NO</v>
      </c>
      <c r="BH479" s="1361" t="str">
        <f t="shared" si="186"/>
        <v>NO</v>
      </c>
      <c r="BI479" s="1361" t="str">
        <f t="shared" si="191"/>
        <v/>
      </c>
      <c r="BK479" s="1361" t="b">
        <f t="shared" si="190"/>
        <v>1</v>
      </c>
      <c r="BL479" s="1361" t="b">
        <f t="shared" si="190"/>
        <v>1</v>
      </c>
      <c r="BM479" s="1361" t="b">
        <f t="shared" si="190"/>
        <v>1</v>
      </c>
      <c r="BN479" s="1361" t="b">
        <f t="shared" si="190"/>
        <v>1</v>
      </c>
      <c r="BO479" s="1361" t="b">
        <f t="shared" si="190"/>
        <v>1</v>
      </c>
      <c r="BP479" s="1361" t="b">
        <f t="shared" si="190"/>
        <v>1</v>
      </c>
      <c r="BQ479" s="1361" t="b">
        <f t="shared" si="190"/>
        <v>1</v>
      </c>
      <c r="BS479" s="1359"/>
    </row>
    <row r="480" spans="1:71" s="1374" customFormat="1" ht="12" customHeight="1">
      <c r="A480" s="1414" t="s">
        <v>1488</v>
      </c>
      <c r="B480" s="1498" t="str">
        <f t="shared" si="195"/>
        <v>18100633</v>
      </c>
      <c r="C480" s="1416" t="s">
        <v>1489</v>
      </c>
      <c r="D480" s="1417" t="str">
        <f t="shared" si="188"/>
        <v>AIC</v>
      </c>
      <c r="E480" s="1417"/>
      <c r="F480" s="1483">
        <v>43268</v>
      </c>
      <c r="G480" s="1417"/>
      <c r="H480" s="1419" t="str">
        <f t="shared" si="189"/>
        <v>AIC</v>
      </c>
      <c r="I480" s="1419"/>
      <c r="J480" s="1419"/>
      <c r="K480" s="1419"/>
      <c r="L480" s="1419" t="str">
        <f t="shared" si="177"/>
        <v>NO</v>
      </c>
      <c r="M480" s="1419" t="str">
        <f t="shared" si="177"/>
        <v>NO</v>
      </c>
      <c r="N480" s="1419" t="str">
        <f t="shared" si="178"/>
        <v/>
      </c>
      <c r="O480" s="1420"/>
      <c r="P480" s="1421">
        <v>1381821.98</v>
      </c>
      <c r="Q480" s="1421">
        <v>1377839.78</v>
      </c>
      <c r="R480" s="1421">
        <v>1373857.58</v>
      </c>
      <c r="S480" s="1421">
        <v>1369875.38</v>
      </c>
      <c r="T480" s="1421">
        <v>1365893.18</v>
      </c>
      <c r="U480" s="1421">
        <v>1376484.87</v>
      </c>
      <c r="V480" s="1421">
        <v>1372460.06</v>
      </c>
      <c r="W480" s="1421">
        <v>1368435.25</v>
      </c>
      <c r="X480" s="1421">
        <v>1364410.44</v>
      </c>
      <c r="Y480" s="1421">
        <v>1360385.63</v>
      </c>
      <c r="Z480" s="1421">
        <v>1356360.82</v>
      </c>
      <c r="AA480" s="1421">
        <v>1352336.01</v>
      </c>
      <c r="AB480" s="1421">
        <v>1348311.2</v>
      </c>
      <c r="AC480" s="1421"/>
      <c r="AD480" s="1421"/>
      <c r="AE480" s="1421">
        <f t="shared" si="194"/>
        <v>1366950.4658333331</v>
      </c>
      <c r="AF480" s="1422"/>
      <c r="AG480" s="1423"/>
      <c r="AH480" s="1424">
        <f t="shared" si="192"/>
        <v>1366950.4658333331</v>
      </c>
      <c r="AI480" s="1424"/>
      <c r="AJ480" s="1424"/>
      <c r="AK480" s="1425"/>
      <c r="AL480" s="1424">
        <f t="shared" si="170"/>
        <v>0</v>
      </c>
      <c r="AM480" s="1426"/>
      <c r="AN480" s="1424"/>
      <c r="AO480" s="1427">
        <f t="shared" si="171"/>
        <v>0</v>
      </c>
      <c r="AP480" s="1369"/>
      <c r="AQ480" s="1428">
        <f t="shared" si="176"/>
        <v>1348311.2</v>
      </c>
      <c r="AR480" s="1424">
        <f t="shared" si="193"/>
        <v>1348311.2</v>
      </c>
      <c r="AS480" s="1424"/>
      <c r="AT480" s="1424"/>
      <c r="AU480" s="1424"/>
      <c r="AV480" s="1429">
        <f>SUM(AS480:AU480)</f>
        <v>0</v>
      </c>
      <c r="AW480" s="1424"/>
      <c r="AX480" s="1424"/>
      <c r="AY480" s="1426">
        <f t="shared" si="173"/>
        <v>0</v>
      </c>
      <c r="AZ480" s="1372"/>
      <c r="BA480" s="1373">
        <f>AQ480-AV480-AY480</f>
        <v>1348311.2</v>
      </c>
      <c r="BC480" s="1419" t="str">
        <f t="shared" ref="BC480:BF515" si="196">IF(VALUE(AR480),BC$7,IF(ISBLANK(AR480),"",BC$7))</f>
        <v>AIC</v>
      </c>
      <c r="BD480" s="1419"/>
      <c r="BE480" s="1419"/>
      <c r="BF480" s="1419"/>
      <c r="BG480" s="1419" t="str">
        <f t="shared" si="186"/>
        <v>NO</v>
      </c>
      <c r="BH480" s="1419" t="str">
        <f t="shared" si="186"/>
        <v>NO</v>
      </c>
      <c r="BI480" s="1419" t="str">
        <f t="shared" si="191"/>
        <v/>
      </c>
      <c r="BK480" s="1419" t="b">
        <f t="shared" si="190"/>
        <v>1</v>
      </c>
      <c r="BL480" s="1419" t="b">
        <f t="shared" si="190"/>
        <v>1</v>
      </c>
      <c r="BM480" s="1419" t="b">
        <f t="shared" si="190"/>
        <v>1</v>
      </c>
      <c r="BN480" s="1419" t="b">
        <f t="shared" si="190"/>
        <v>1</v>
      </c>
      <c r="BO480" s="1419" t="b">
        <f t="shared" si="190"/>
        <v>1</v>
      </c>
      <c r="BP480" s="1419" t="b">
        <f t="shared" si="190"/>
        <v>1</v>
      </c>
      <c r="BQ480" s="1419" t="b">
        <f t="shared" si="190"/>
        <v>1</v>
      </c>
      <c r="BS480" s="1359"/>
    </row>
    <row r="481" spans="1:71" s="1374" customFormat="1" ht="12" customHeight="1">
      <c r="A481" s="1499">
        <v>18100643</v>
      </c>
      <c r="B481" s="1500" t="str">
        <f t="shared" si="195"/>
        <v>18100643</v>
      </c>
      <c r="C481" s="1450" t="s">
        <v>1490</v>
      </c>
      <c r="D481" s="1437" t="str">
        <f t="shared" si="188"/>
        <v>AIC</v>
      </c>
      <c r="E481" s="1437"/>
      <c r="F481" s="1480">
        <v>43678</v>
      </c>
      <c r="G481" s="1437"/>
      <c r="H481" s="1439" t="str">
        <f t="shared" si="189"/>
        <v>AIC</v>
      </c>
      <c r="I481" s="1439"/>
      <c r="J481" s="1439"/>
      <c r="K481" s="1439"/>
      <c r="L481" s="1439" t="str">
        <f t="shared" si="177"/>
        <v>NO</v>
      </c>
      <c r="M481" s="1439" t="str">
        <f t="shared" si="177"/>
        <v>NO</v>
      </c>
      <c r="N481" s="1439" t="str">
        <f t="shared" si="178"/>
        <v/>
      </c>
      <c r="O481" s="1440"/>
      <c r="P481" s="1441"/>
      <c r="Q481" s="1441"/>
      <c r="R481" s="1441">
        <v>3926562.5</v>
      </c>
      <c r="S481" s="1441">
        <v>1069394.54</v>
      </c>
      <c r="T481" s="1441">
        <v>1024345.74</v>
      </c>
      <c r="U481" s="1441">
        <v>1178253.1499999999</v>
      </c>
      <c r="V481" s="1441">
        <v>1175330.6599999999</v>
      </c>
      <c r="W481" s="1441">
        <v>1180101.8700000001</v>
      </c>
      <c r="X481" s="1441">
        <v>1176777.6399999999</v>
      </c>
      <c r="Y481" s="1441">
        <v>1173453.4099999999</v>
      </c>
      <c r="Z481" s="1441">
        <v>1170726.8799999999</v>
      </c>
      <c r="AA481" s="1441">
        <v>1167400.95</v>
      </c>
      <c r="AB481" s="1441">
        <v>1164075.02</v>
      </c>
      <c r="AC481" s="1441"/>
      <c r="AD481" s="1441"/>
      <c r="AE481" s="1441">
        <f t="shared" si="194"/>
        <v>1235365.4041666666</v>
      </c>
      <c r="AF481" s="1442"/>
      <c r="AG481" s="1443"/>
      <c r="AH481" s="1444">
        <f t="shared" si="192"/>
        <v>1235365.4041666666</v>
      </c>
      <c r="AI481" s="1444"/>
      <c r="AJ481" s="1444"/>
      <c r="AK481" s="1445"/>
      <c r="AL481" s="1444">
        <f t="shared" si="170"/>
        <v>0</v>
      </c>
      <c r="AM481" s="1446"/>
      <c r="AN481" s="1444"/>
      <c r="AO481" s="1447">
        <f t="shared" si="171"/>
        <v>0</v>
      </c>
      <c r="AP481" s="1369"/>
      <c r="AQ481" s="1448">
        <f t="shared" si="176"/>
        <v>1164075.02</v>
      </c>
      <c r="AR481" s="1444">
        <f t="shared" si="193"/>
        <v>1164075.02</v>
      </c>
      <c r="AS481" s="1444"/>
      <c r="AT481" s="1444"/>
      <c r="AU481" s="1444"/>
      <c r="AV481" s="1449">
        <f>SUM(AS481:AU481)</f>
        <v>0</v>
      </c>
      <c r="AW481" s="1444"/>
      <c r="AX481" s="1444"/>
      <c r="AY481" s="1446">
        <f t="shared" si="173"/>
        <v>0</v>
      </c>
      <c r="AZ481" s="1372"/>
      <c r="BA481" s="1373">
        <f>AQ481-AV481-AY481</f>
        <v>1164075.02</v>
      </c>
      <c r="BC481" s="1361"/>
      <c r="BD481" s="1361"/>
      <c r="BE481" s="1361"/>
      <c r="BF481" s="1361"/>
      <c r="BG481" s="1361"/>
      <c r="BH481" s="1361"/>
      <c r="BI481" s="1361"/>
      <c r="BK481" s="1361"/>
      <c r="BL481" s="1361"/>
      <c r="BM481" s="1361"/>
      <c r="BN481" s="1361"/>
      <c r="BO481" s="1361"/>
      <c r="BP481" s="1361"/>
      <c r="BQ481" s="1361"/>
      <c r="BS481" s="1359"/>
    </row>
    <row r="482" spans="1:71" s="1374" customFormat="1" ht="12" customHeight="1">
      <c r="A482" s="1412">
        <v>18100663</v>
      </c>
      <c r="B482" s="1413" t="str">
        <f t="shared" si="195"/>
        <v>18100663</v>
      </c>
      <c r="C482" s="1359" t="s">
        <v>1491</v>
      </c>
      <c r="D482" s="1360" t="str">
        <f t="shared" si="188"/>
        <v>AIC</v>
      </c>
      <c r="E482" s="1360"/>
      <c r="F482" s="1359"/>
      <c r="G482" s="1360"/>
      <c r="H482" s="1361" t="str">
        <f t="shared" si="189"/>
        <v>AIC</v>
      </c>
      <c r="I482" s="1361" t="str">
        <f t="shared" si="189"/>
        <v/>
      </c>
      <c r="J482" s="1361" t="str">
        <f t="shared" si="189"/>
        <v/>
      </c>
      <c r="K482" s="1361" t="str">
        <f t="shared" si="189"/>
        <v/>
      </c>
      <c r="L482" s="1361" t="str">
        <f t="shared" si="177"/>
        <v>NO</v>
      </c>
      <c r="M482" s="1361" t="str">
        <f t="shared" si="177"/>
        <v>NO</v>
      </c>
      <c r="N482" s="1361" t="str">
        <f t="shared" si="178"/>
        <v/>
      </c>
      <c r="O482" s="1362"/>
      <c r="P482" s="1363">
        <v>207340.56</v>
      </c>
      <c r="Q482" s="1363">
        <v>202157.05</v>
      </c>
      <c r="R482" s="1363">
        <v>196973.54</v>
      </c>
      <c r="S482" s="1363">
        <v>191790.03</v>
      </c>
      <c r="T482" s="1363">
        <v>186606.52</v>
      </c>
      <c r="U482" s="1363">
        <v>181423.01</v>
      </c>
      <c r="V482" s="1363">
        <v>176239.5</v>
      </c>
      <c r="W482" s="1363">
        <v>171055.99</v>
      </c>
      <c r="X482" s="1363">
        <v>165872.48000000001</v>
      </c>
      <c r="Y482" s="1363">
        <v>160688.97</v>
      </c>
      <c r="Z482" s="1363">
        <v>155505.46</v>
      </c>
      <c r="AA482" s="1363">
        <v>150321.95000000001</v>
      </c>
      <c r="AB482" s="1363">
        <v>145138.44</v>
      </c>
      <c r="AC482" s="1363"/>
      <c r="AD482" s="1363"/>
      <c r="AE482" s="1363">
        <f t="shared" si="194"/>
        <v>176239.5</v>
      </c>
      <c r="AF482" s="1376"/>
      <c r="AG482" s="1377"/>
      <c r="AH482" s="1365">
        <f t="shared" si="192"/>
        <v>176239.5</v>
      </c>
      <c r="AI482" s="1365"/>
      <c r="AJ482" s="1365"/>
      <c r="AK482" s="1366"/>
      <c r="AL482" s="1365">
        <f t="shared" si="170"/>
        <v>0</v>
      </c>
      <c r="AM482" s="1367"/>
      <c r="AN482" s="1365"/>
      <c r="AO482" s="1368">
        <f t="shared" si="171"/>
        <v>0</v>
      </c>
      <c r="AP482" s="1369"/>
      <c r="AQ482" s="1370">
        <f t="shared" si="176"/>
        <v>145138.44</v>
      </c>
      <c r="AR482" s="1365">
        <f t="shared" si="193"/>
        <v>145138.44</v>
      </c>
      <c r="AS482" s="1365"/>
      <c r="AT482" s="1365"/>
      <c r="AU482" s="1365"/>
      <c r="AV482" s="1371">
        <f t="shared" si="172"/>
        <v>0</v>
      </c>
      <c r="AW482" s="1365"/>
      <c r="AX482" s="1365"/>
      <c r="AY482" s="1367">
        <f t="shared" si="173"/>
        <v>0</v>
      </c>
      <c r="AZ482" s="1372"/>
      <c r="BA482" s="1373">
        <f t="shared" si="187"/>
        <v>145138.44</v>
      </c>
      <c r="BC482" s="1361" t="str">
        <f t="shared" si="196"/>
        <v>AIC</v>
      </c>
      <c r="BD482" s="1361" t="str">
        <f t="shared" si="196"/>
        <v/>
      </c>
      <c r="BE482" s="1361" t="str">
        <f t="shared" si="196"/>
        <v/>
      </c>
      <c r="BF482" s="1361" t="str">
        <f t="shared" si="196"/>
        <v/>
      </c>
      <c r="BG482" s="1361" t="str">
        <f t="shared" si="186"/>
        <v>NO</v>
      </c>
      <c r="BH482" s="1361" t="str">
        <f t="shared" si="186"/>
        <v>NO</v>
      </c>
      <c r="BI482" s="1361" t="str">
        <f t="shared" si="191"/>
        <v/>
      </c>
      <c r="BK482" s="1361" t="b">
        <f t="shared" si="190"/>
        <v>1</v>
      </c>
      <c r="BL482" s="1361" t="b">
        <f t="shared" si="190"/>
        <v>1</v>
      </c>
      <c r="BM482" s="1361" t="b">
        <f t="shared" si="190"/>
        <v>1</v>
      </c>
      <c r="BN482" s="1361" t="b">
        <f t="shared" si="190"/>
        <v>1</v>
      </c>
      <c r="BO482" s="1361" t="b">
        <f t="shared" si="190"/>
        <v>1</v>
      </c>
      <c r="BP482" s="1361" t="b">
        <f t="shared" si="190"/>
        <v>1</v>
      </c>
      <c r="BQ482" s="1361" t="b">
        <f t="shared" si="190"/>
        <v>1</v>
      </c>
      <c r="BS482" s="1359"/>
    </row>
    <row r="483" spans="1:71" s="1374" customFormat="1" ht="12" customHeight="1">
      <c r="A483" s="1412">
        <v>18100673</v>
      </c>
      <c r="B483" s="1413" t="str">
        <f t="shared" si="195"/>
        <v>18100673</v>
      </c>
      <c r="C483" s="1359" t="s">
        <v>1492</v>
      </c>
      <c r="D483" s="1360" t="str">
        <f t="shared" si="188"/>
        <v>AIC</v>
      </c>
      <c r="E483" s="1360"/>
      <c r="F483" s="1359"/>
      <c r="G483" s="1360"/>
      <c r="H483" s="1361" t="str">
        <f t="shared" ref="H483:K516" si="197">IF(VALUE(AH483),H$7,IF(ISBLANK(AH483),"",H$7))</f>
        <v>AIC</v>
      </c>
      <c r="I483" s="1361" t="str">
        <f t="shared" si="197"/>
        <v/>
      </c>
      <c r="J483" s="1361" t="str">
        <f t="shared" si="197"/>
        <v/>
      </c>
      <c r="K483" s="1361" t="str">
        <f t="shared" si="197"/>
        <v/>
      </c>
      <c r="L483" s="1361" t="str">
        <f t="shared" si="177"/>
        <v>NO</v>
      </c>
      <c r="M483" s="1361" t="str">
        <f t="shared" si="177"/>
        <v>NO</v>
      </c>
      <c r="N483" s="1361" t="str">
        <f t="shared" si="178"/>
        <v/>
      </c>
      <c r="O483" s="1362"/>
      <c r="P483" s="1363">
        <v>410879.85</v>
      </c>
      <c r="Q483" s="1363">
        <v>400668.41</v>
      </c>
      <c r="R483" s="1363">
        <v>390456.97</v>
      </c>
      <c r="S483" s="1363">
        <v>380245.53</v>
      </c>
      <c r="T483" s="1363">
        <v>370034.09</v>
      </c>
      <c r="U483" s="1363">
        <v>359822.65</v>
      </c>
      <c r="V483" s="1363">
        <v>349611.21</v>
      </c>
      <c r="W483" s="1363">
        <v>339399.77</v>
      </c>
      <c r="X483" s="1363">
        <v>329188.33</v>
      </c>
      <c r="Y483" s="1363">
        <v>318976.89</v>
      </c>
      <c r="Z483" s="1363">
        <v>308765.45</v>
      </c>
      <c r="AA483" s="1363">
        <v>298554.01</v>
      </c>
      <c r="AB483" s="1363">
        <v>288342.57</v>
      </c>
      <c r="AC483" s="1363"/>
      <c r="AD483" s="1363"/>
      <c r="AE483" s="1363">
        <f t="shared" si="194"/>
        <v>349611.21</v>
      </c>
      <c r="AF483" s="1376"/>
      <c r="AG483" s="1377"/>
      <c r="AH483" s="1365">
        <f t="shared" si="192"/>
        <v>349611.21</v>
      </c>
      <c r="AI483" s="1365"/>
      <c r="AJ483" s="1365"/>
      <c r="AK483" s="1366"/>
      <c r="AL483" s="1365">
        <f t="shared" si="170"/>
        <v>0</v>
      </c>
      <c r="AM483" s="1367"/>
      <c r="AN483" s="1365"/>
      <c r="AO483" s="1368">
        <f t="shared" si="171"/>
        <v>0</v>
      </c>
      <c r="AP483" s="1369"/>
      <c r="AQ483" s="1370">
        <f t="shared" si="176"/>
        <v>288342.57</v>
      </c>
      <c r="AR483" s="1365">
        <f t="shared" si="193"/>
        <v>288342.57</v>
      </c>
      <c r="AS483" s="1365"/>
      <c r="AT483" s="1365"/>
      <c r="AU483" s="1365"/>
      <c r="AV483" s="1371">
        <f t="shared" si="172"/>
        <v>0</v>
      </c>
      <c r="AW483" s="1365"/>
      <c r="AX483" s="1365"/>
      <c r="AY483" s="1367">
        <f t="shared" si="173"/>
        <v>0</v>
      </c>
      <c r="AZ483" s="1372"/>
      <c r="BA483" s="1373">
        <f t="shared" si="187"/>
        <v>288342.57</v>
      </c>
      <c r="BC483" s="1361" t="str">
        <f t="shared" si="196"/>
        <v>AIC</v>
      </c>
      <c r="BD483" s="1361" t="str">
        <f t="shared" si="196"/>
        <v/>
      </c>
      <c r="BE483" s="1361" t="str">
        <f t="shared" si="196"/>
        <v/>
      </c>
      <c r="BF483" s="1361" t="str">
        <f t="shared" si="196"/>
        <v/>
      </c>
      <c r="BG483" s="1361" t="str">
        <f t="shared" si="186"/>
        <v>NO</v>
      </c>
      <c r="BH483" s="1361" t="str">
        <f t="shared" si="186"/>
        <v>NO</v>
      </c>
      <c r="BI483" s="1361" t="str">
        <f t="shared" si="191"/>
        <v/>
      </c>
      <c r="BK483" s="1361" t="b">
        <f t="shared" si="190"/>
        <v>1</v>
      </c>
      <c r="BL483" s="1361" t="b">
        <f t="shared" si="190"/>
        <v>1</v>
      </c>
      <c r="BM483" s="1361" t="b">
        <f t="shared" si="190"/>
        <v>1</v>
      </c>
      <c r="BN483" s="1361" t="b">
        <f t="shared" si="190"/>
        <v>1</v>
      </c>
      <c r="BO483" s="1361" t="b">
        <f t="shared" si="190"/>
        <v>1</v>
      </c>
      <c r="BP483" s="1361" t="b">
        <f t="shared" si="190"/>
        <v>1</v>
      </c>
      <c r="BQ483" s="1361" t="b">
        <f t="shared" si="190"/>
        <v>1</v>
      </c>
      <c r="BS483" s="1359"/>
    </row>
    <row r="484" spans="1:71" s="1374" customFormat="1" ht="12" customHeight="1">
      <c r="A484" s="1414">
        <v>18100683</v>
      </c>
      <c r="B484" s="1498" t="str">
        <f t="shared" si="195"/>
        <v>18100683</v>
      </c>
      <c r="C484" s="1416" t="s">
        <v>1493</v>
      </c>
      <c r="D484" s="1417" t="str">
        <f t="shared" si="188"/>
        <v>AIC</v>
      </c>
      <c r="E484" s="1417"/>
      <c r="F484" s="1434">
        <v>43040</v>
      </c>
      <c r="G484" s="1417"/>
      <c r="H484" s="1419" t="str">
        <f t="shared" si="197"/>
        <v>AIC</v>
      </c>
      <c r="I484" s="1419" t="str">
        <f t="shared" si="197"/>
        <v/>
      </c>
      <c r="J484" s="1419" t="str">
        <f t="shared" si="197"/>
        <v/>
      </c>
      <c r="K484" s="1419" t="str">
        <f t="shared" si="197"/>
        <v/>
      </c>
      <c r="L484" s="1419" t="str">
        <f t="shared" si="177"/>
        <v>NO</v>
      </c>
      <c r="M484" s="1419" t="str">
        <f t="shared" si="177"/>
        <v>NO</v>
      </c>
      <c r="N484" s="1419" t="str">
        <f t="shared" si="178"/>
        <v/>
      </c>
      <c r="O484" s="1420"/>
      <c r="P484" s="1421">
        <v>1878498</v>
      </c>
      <c r="Q484" s="1421">
        <v>1831535.55</v>
      </c>
      <c r="R484" s="1421">
        <v>1784573.1</v>
      </c>
      <c r="S484" s="1421">
        <v>2287881.64</v>
      </c>
      <c r="T484" s="1421">
        <v>2280378.75</v>
      </c>
      <c r="U484" s="1421">
        <v>2232870.86</v>
      </c>
      <c r="V484" s="1421">
        <v>2188496.36</v>
      </c>
      <c r="W484" s="1421">
        <v>2140920.35</v>
      </c>
      <c r="X484" s="1421">
        <v>2093344.34</v>
      </c>
      <c r="Y484" s="1421">
        <v>2045768.33</v>
      </c>
      <c r="Z484" s="1421">
        <v>1998192.32</v>
      </c>
      <c r="AA484" s="1421">
        <v>1950616.31</v>
      </c>
      <c r="AB484" s="1421">
        <v>1903040.3</v>
      </c>
      <c r="AC484" s="1421"/>
      <c r="AD484" s="1421"/>
      <c r="AE484" s="1421">
        <f t="shared" si="194"/>
        <v>2060445.5883333331</v>
      </c>
      <c r="AF484" s="1422"/>
      <c r="AG484" s="1423"/>
      <c r="AH484" s="1424">
        <f t="shared" si="192"/>
        <v>2060445.5883333331</v>
      </c>
      <c r="AI484" s="1424"/>
      <c r="AJ484" s="1424"/>
      <c r="AK484" s="1425"/>
      <c r="AL484" s="1424">
        <f t="shared" si="170"/>
        <v>0</v>
      </c>
      <c r="AM484" s="1426"/>
      <c r="AN484" s="1424"/>
      <c r="AO484" s="1427">
        <f t="shared" si="171"/>
        <v>0</v>
      </c>
      <c r="AP484" s="1369"/>
      <c r="AQ484" s="1428">
        <f t="shared" si="176"/>
        <v>1903040.3</v>
      </c>
      <c r="AR484" s="1424">
        <f t="shared" si="193"/>
        <v>1903040.3</v>
      </c>
      <c r="AS484" s="1424"/>
      <c r="AT484" s="1424"/>
      <c r="AU484" s="1424"/>
      <c r="AV484" s="1429">
        <f t="shared" si="172"/>
        <v>0</v>
      </c>
      <c r="AW484" s="1424"/>
      <c r="AX484" s="1424"/>
      <c r="AY484" s="1426">
        <f t="shared" si="173"/>
        <v>0</v>
      </c>
      <c r="AZ484" s="1372"/>
      <c r="BA484" s="1373">
        <f t="shared" si="187"/>
        <v>1903040.3</v>
      </c>
      <c r="BC484" s="1419" t="str">
        <f t="shared" si="196"/>
        <v>AIC</v>
      </c>
      <c r="BD484" s="1419" t="str">
        <f t="shared" si="196"/>
        <v/>
      </c>
      <c r="BE484" s="1419" t="str">
        <f t="shared" si="196"/>
        <v/>
      </c>
      <c r="BF484" s="1419" t="str">
        <f t="shared" si="196"/>
        <v/>
      </c>
      <c r="BG484" s="1419" t="str">
        <f t="shared" si="186"/>
        <v>NO</v>
      </c>
      <c r="BH484" s="1419" t="str">
        <f t="shared" si="186"/>
        <v>NO</v>
      </c>
      <c r="BI484" s="1419" t="str">
        <f t="shared" si="191"/>
        <v/>
      </c>
      <c r="BK484" s="1419" t="b">
        <f t="shared" si="190"/>
        <v>1</v>
      </c>
      <c r="BL484" s="1419" t="b">
        <f t="shared" si="190"/>
        <v>1</v>
      </c>
      <c r="BM484" s="1419" t="b">
        <f t="shared" si="190"/>
        <v>1</v>
      </c>
      <c r="BN484" s="1419" t="b">
        <f t="shared" si="190"/>
        <v>1</v>
      </c>
      <c r="BO484" s="1419" t="b">
        <f t="shared" si="190"/>
        <v>1</v>
      </c>
      <c r="BP484" s="1419" t="b">
        <f t="shared" si="190"/>
        <v>1</v>
      </c>
      <c r="BQ484" s="1419" t="b">
        <f t="shared" si="190"/>
        <v>1</v>
      </c>
      <c r="BS484" s="1359"/>
    </row>
    <row r="485" spans="1:71" s="1374" customFormat="1" ht="12" customHeight="1">
      <c r="A485" s="1412">
        <v>18100923</v>
      </c>
      <c r="B485" s="1413" t="str">
        <f t="shared" si="195"/>
        <v>18100923</v>
      </c>
      <c r="C485" s="1359" t="s">
        <v>1494</v>
      </c>
      <c r="D485" s="1360" t="str">
        <f t="shared" si="188"/>
        <v>AIC</v>
      </c>
      <c r="E485" s="1360"/>
      <c r="F485" s="1359"/>
      <c r="G485" s="1360"/>
      <c r="H485" s="1361" t="str">
        <f t="shared" si="197"/>
        <v>AIC</v>
      </c>
      <c r="I485" s="1361" t="str">
        <f t="shared" si="197"/>
        <v/>
      </c>
      <c r="J485" s="1361" t="str">
        <f t="shared" si="197"/>
        <v/>
      </c>
      <c r="K485" s="1361" t="str">
        <f t="shared" si="197"/>
        <v/>
      </c>
      <c r="L485" s="1361" t="str">
        <f t="shared" si="177"/>
        <v>NO</v>
      </c>
      <c r="M485" s="1361" t="str">
        <f t="shared" si="177"/>
        <v>NO</v>
      </c>
      <c r="N485" s="1361" t="str">
        <f t="shared" si="178"/>
        <v/>
      </c>
      <c r="O485" s="1362"/>
      <c r="P485" s="1363">
        <v>1937075.18</v>
      </c>
      <c r="Q485" s="1363">
        <v>1929847.29</v>
      </c>
      <c r="R485" s="1363">
        <v>1922619.4</v>
      </c>
      <c r="S485" s="1363">
        <v>1915391.51</v>
      </c>
      <c r="T485" s="1363">
        <v>1908163.62</v>
      </c>
      <c r="U485" s="1363">
        <v>1900935.73</v>
      </c>
      <c r="V485" s="1363">
        <v>1893707.84</v>
      </c>
      <c r="W485" s="1363">
        <v>1886479.95</v>
      </c>
      <c r="X485" s="1363">
        <v>1879252.06</v>
      </c>
      <c r="Y485" s="1363">
        <v>1872024.17</v>
      </c>
      <c r="Z485" s="1363">
        <v>1864796.28</v>
      </c>
      <c r="AA485" s="1363">
        <v>1857568.39</v>
      </c>
      <c r="AB485" s="1363">
        <v>1850340.5</v>
      </c>
      <c r="AC485" s="1363"/>
      <c r="AD485" s="1363"/>
      <c r="AE485" s="1363">
        <f t="shared" si="194"/>
        <v>1893707.84</v>
      </c>
      <c r="AF485" s="1376"/>
      <c r="AG485" s="1377"/>
      <c r="AH485" s="1365">
        <f t="shared" si="192"/>
        <v>1893707.84</v>
      </c>
      <c r="AI485" s="1365"/>
      <c r="AJ485" s="1365"/>
      <c r="AK485" s="1366"/>
      <c r="AL485" s="1365">
        <f t="shared" si="170"/>
        <v>0</v>
      </c>
      <c r="AM485" s="1367"/>
      <c r="AN485" s="1365"/>
      <c r="AO485" s="1368">
        <f t="shared" si="171"/>
        <v>0</v>
      </c>
      <c r="AP485" s="1369"/>
      <c r="AQ485" s="1370">
        <f t="shared" si="176"/>
        <v>1850340.5</v>
      </c>
      <c r="AR485" s="1365">
        <f t="shared" si="193"/>
        <v>1850340.5</v>
      </c>
      <c r="AS485" s="1365"/>
      <c r="AT485" s="1365"/>
      <c r="AU485" s="1365"/>
      <c r="AV485" s="1371">
        <f t="shared" si="172"/>
        <v>0</v>
      </c>
      <c r="AW485" s="1365"/>
      <c r="AX485" s="1365"/>
      <c r="AY485" s="1367">
        <f t="shared" si="173"/>
        <v>0</v>
      </c>
      <c r="AZ485" s="1372"/>
      <c r="BA485" s="1373">
        <f t="shared" si="187"/>
        <v>1850340.5</v>
      </c>
      <c r="BC485" s="1361" t="str">
        <f t="shared" si="196"/>
        <v>AIC</v>
      </c>
      <c r="BD485" s="1361" t="str">
        <f t="shared" si="196"/>
        <v/>
      </c>
      <c r="BE485" s="1361" t="str">
        <f t="shared" si="196"/>
        <v/>
      </c>
      <c r="BF485" s="1361" t="str">
        <f t="shared" si="196"/>
        <v/>
      </c>
      <c r="BG485" s="1361" t="str">
        <f t="shared" si="186"/>
        <v>NO</v>
      </c>
      <c r="BH485" s="1361" t="str">
        <f t="shared" si="186"/>
        <v>NO</v>
      </c>
      <c r="BI485" s="1361" t="str">
        <f t="shared" si="191"/>
        <v/>
      </c>
      <c r="BK485" s="1361" t="b">
        <f t="shared" si="190"/>
        <v>1</v>
      </c>
      <c r="BL485" s="1361" t="b">
        <f t="shared" si="190"/>
        <v>1</v>
      </c>
      <c r="BM485" s="1361" t="b">
        <f t="shared" si="190"/>
        <v>1</v>
      </c>
      <c r="BN485" s="1361" t="b">
        <f t="shared" si="190"/>
        <v>1</v>
      </c>
      <c r="BO485" s="1361" t="b">
        <f t="shared" si="190"/>
        <v>1</v>
      </c>
      <c r="BP485" s="1361" t="b">
        <f t="shared" si="190"/>
        <v>1</v>
      </c>
      <c r="BQ485" s="1361" t="b">
        <f t="shared" si="190"/>
        <v>1</v>
      </c>
      <c r="BS485" s="1359"/>
    </row>
    <row r="486" spans="1:71" s="1374" customFormat="1" ht="12" customHeight="1">
      <c r="A486" s="1412">
        <v>18100933</v>
      </c>
      <c r="B486" s="1413" t="str">
        <f t="shared" si="195"/>
        <v>18100933</v>
      </c>
      <c r="C486" s="1359" t="s">
        <v>1495</v>
      </c>
      <c r="D486" s="1360" t="str">
        <f t="shared" si="188"/>
        <v>AIC</v>
      </c>
      <c r="E486" s="1360"/>
      <c r="F486" s="1359"/>
      <c r="G486" s="1360"/>
      <c r="H486" s="1361" t="str">
        <f t="shared" si="197"/>
        <v>AIC</v>
      </c>
      <c r="I486" s="1361" t="str">
        <f t="shared" si="197"/>
        <v/>
      </c>
      <c r="J486" s="1361" t="str">
        <f t="shared" si="197"/>
        <v/>
      </c>
      <c r="K486" s="1361" t="str">
        <f t="shared" si="197"/>
        <v/>
      </c>
      <c r="L486" s="1361" t="str">
        <f t="shared" si="177"/>
        <v>NO</v>
      </c>
      <c r="M486" s="1361" t="str">
        <f t="shared" si="177"/>
        <v>NO</v>
      </c>
      <c r="N486" s="1361" t="str">
        <f t="shared" si="178"/>
        <v/>
      </c>
      <c r="O486" s="1362"/>
      <c r="P486" s="1363">
        <v>413979.14</v>
      </c>
      <c r="Q486" s="1363">
        <v>412912.18</v>
      </c>
      <c r="R486" s="1363">
        <v>411845.22</v>
      </c>
      <c r="S486" s="1363">
        <v>410778.26</v>
      </c>
      <c r="T486" s="1363">
        <v>409711.3</v>
      </c>
      <c r="U486" s="1363">
        <v>408644.34</v>
      </c>
      <c r="V486" s="1363">
        <v>407577.38</v>
      </c>
      <c r="W486" s="1363">
        <v>406510.42</v>
      </c>
      <c r="X486" s="1363">
        <v>405443.46</v>
      </c>
      <c r="Y486" s="1363">
        <v>404376.5</v>
      </c>
      <c r="Z486" s="1363">
        <v>403309.54</v>
      </c>
      <c r="AA486" s="1363">
        <v>402242.58</v>
      </c>
      <c r="AB486" s="1363">
        <v>401175.62</v>
      </c>
      <c r="AC486" s="1363"/>
      <c r="AD486" s="1363"/>
      <c r="AE486" s="1363">
        <f t="shared" si="194"/>
        <v>407577.37999999995</v>
      </c>
      <c r="AF486" s="1376"/>
      <c r="AG486" s="1377"/>
      <c r="AH486" s="1365">
        <f t="shared" si="192"/>
        <v>407577.37999999995</v>
      </c>
      <c r="AI486" s="1365"/>
      <c r="AJ486" s="1365"/>
      <c r="AK486" s="1366"/>
      <c r="AL486" s="1365">
        <f t="shared" si="170"/>
        <v>0</v>
      </c>
      <c r="AM486" s="1367"/>
      <c r="AN486" s="1365"/>
      <c r="AO486" s="1368">
        <f t="shared" si="171"/>
        <v>0</v>
      </c>
      <c r="AP486" s="1369"/>
      <c r="AQ486" s="1370">
        <f t="shared" si="176"/>
        <v>401175.62</v>
      </c>
      <c r="AR486" s="1365">
        <f t="shared" si="193"/>
        <v>401175.62</v>
      </c>
      <c r="AS486" s="1365"/>
      <c r="AT486" s="1365"/>
      <c r="AU486" s="1365"/>
      <c r="AV486" s="1371">
        <f t="shared" si="172"/>
        <v>0</v>
      </c>
      <c r="AW486" s="1365"/>
      <c r="AX486" s="1365"/>
      <c r="AY486" s="1367">
        <f t="shared" si="173"/>
        <v>0</v>
      </c>
      <c r="AZ486" s="1372"/>
      <c r="BA486" s="1373">
        <f t="shared" si="187"/>
        <v>401175.62</v>
      </c>
      <c r="BC486" s="1361" t="str">
        <f t="shared" si="196"/>
        <v>AIC</v>
      </c>
      <c r="BD486" s="1361" t="str">
        <f t="shared" si="196"/>
        <v/>
      </c>
      <c r="BE486" s="1361" t="str">
        <f t="shared" si="196"/>
        <v/>
      </c>
      <c r="BF486" s="1361" t="str">
        <f t="shared" si="196"/>
        <v/>
      </c>
      <c r="BG486" s="1361" t="str">
        <f t="shared" si="186"/>
        <v>NO</v>
      </c>
      <c r="BH486" s="1361" t="str">
        <f t="shared" si="186"/>
        <v>NO</v>
      </c>
      <c r="BI486" s="1361" t="str">
        <f t="shared" si="191"/>
        <v/>
      </c>
      <c r="BK486" s="1361" t="b">
        <f t="shared" si="190"/>
        <v>1</v>
      </c>
      <c r="BL486" s="1361" t="b">
        <f t="shared" si="190"/>
        <v>1</v>
      </c>
      <c r="BM486" s="1361" t="b">
        <f t="shared" si="190"/>
        <v>1</v>
      </c>
      <c r="BN486" s="1361" t="b">
        <f t="shared" si="190"/>
        <v>1</v>
      </c>
      <c r="BO486" s="1361" t="b">
        <f t="shared" si="190"/>
        <v>1</v>
      </c>
      <c r="BP486" s="1361" t="b">
        <f t="shared" si="190"/>
        <v>1</v>
      </c>
      <c r="BQ486" s="1361" t="b">
        <f t="shared" si="190"/>
        <v>1</v>
      </c>
      <c r="BS486" s="1359"/>
    </row>
    <row r="487" spans="1:71" s="1374" customFormat="1" ht="12" customHeight="1">
      <c r="A487" s="1503">
        <v>18100993</v>
      </c>
      <c r="B487" s="1504" t="str">
        <f t="shared" si="195"/>
        <v>18100993</v>
      </c>
      <c r="C487" s="1359" t="s">
        <v>1496</v>
      </c>
      <c r="D487" s="1360" t="str">
        <f t="shared" si="188"/>
        <v>AIC</v>
      </c>
      <c r="E487" s="1360"/>
      <c r="F487" s="1359"/>
      <c r="G487" s="1360"/>
      <c r="H487" s="1361" t="str">
        <f t="shared" si="197"/>
        <v>AIC</v>
      </c>
      <c r="I487" s="1361" t="str">
        <f t="shared" si="197"/>
        <v/>
      </c>
      <c r="J487" s="1361" t="str">
        <f t="shared" si="197"/>
        <v/>
      </c>
      <c r="K487" s="1361" t="str">
        <f t="shared" si="197"/>
        <v/>
      </c>
      <c r="L487" s="1361" t="str">
        <f t="shared" si="177"/>
        <v>NO</v>
      </c>
      <c r="M487" s="1361" t="str">
        <f t="shared" si="177"/>
        <v>NO</v>
      </c>
      <c r="N487" s="1361" t="str">
        <f t="shared" si="178"/>
        <v/>
      </c>
      <c r="O487" s="1411"/>
      <c r="P487" s="1363">
        <v>0</v>
      </c>
      <c r="Q487" s="1363">
        <v>0</v>
      </c>
      <c r="R487" s="1363">
        <v>0</v>
      </c>
      <c r="S487" s="1363">
        <v>0</v>
      </c>
      <c r="T487" s="1363">
        <v>0</v>
      </c>
      <c r="U487" s="1363">
        <v>0</v>
      </c>
      <c r="V487" s="1363">
        <v>0</v>
      </c>
      <c r="W487" s="1363">
        <v>0</v>
      </c>
      <c r="X487" s="1363">
        <v>0</v>
      </c>
      <c r="Y487" s="1363">
        <v>0</v>
      </c>
      <c r="Z487" s="1363">
        <v>0</v>
      </c>
      <c r="AA487" s="1363">
        <v>0</v>
      </c>
      <c r="AB487" s="1363">
        <v>0</v>
      </c>
      <c r="AC487" s="1363"/>
      <c r="AD487" s="1363"/>
      <c r="AE487" s="1363">
        <f t="shared" si="194"/>
        <v>0</v>
      </c>
      <c r="AF487" s="1376"/>
      <c r="AG487" s="1377"/>
      <c r="AH487" s="1365">
        <f t="shared" si="192"/>
        <v>0</v>
      </c>
      <c r="AI487" s="1365"/>
      <c r="AJ487" s="1365"/>
      <c r="AK487" s="1366"/>
      <c r="AL487" s="1365">
        <f t="shared" si="170"/>
        <v>0</v>
      </c>
      <c r="AM487" s="1367"/>
      <c r="AN487" s="1365"/>
      <c r="AO487" s="1368">
        <f t="shared" si="171"/>
        <v>0</v>
      </c>
      <c r="AP487" s="1369"/>
      <c r="AQ487" s="1370">
        <f t="shared" si="176"/>
        <v>0</v>
      </c>
      <c r="AR487" s="1365">
        <f t="shared" si="193"/>
        <v>0</v>
      </c>
      <c r="AS487" s="1365"/>
      <c r="AT487" s="1365"/>
      <c r="AU487" s="1365"/>
      <c r="AV487" s="1371">
        <f t="shared" si="172"/>
        <v>0</v>
      </c>
      <c r="AW487" s="1365"/>
      <c r="AX487" s="1365"/>
      <c r="AY487" s="1367">
        <f t="shared" si="173"/>
        <v>0</v>
      </c>
      <c r="AZ487" s="1372"/>
      <c r="BA487" s="1373">
        <f t="shared" si="187"/>
        <v>0</v>
      </c>
      <c r="BC487" s="1361" t="str">
        <f t="shared" si="196"/>
        <v>AIC</v>
      </c>
      <c r="BD487" s="1361" t="str">
        <f t="shared" si="196"/>
        <v/>
      </c>
      <c r="BE487" s="1361" t="str">
        <f t="shared" si="196"/>
        <v/>
      </c>
      <c r="BF487" s="1361" t="str">
        <f t="shared" si="196"/>
        <v/>
      </c>
      <c r="BG487" s="1361" t="str">
        <f t="shared" si="186"/>
        <v>NO</v>
      </c>
      <c r="BH487" s="1361" t="str">
        <f t="shared" si="186"/>
        <v>NO</v>
      </c>
      <c r="BI487" s="1361" t="str">
        <f t="shared" si="191"/>
        <v/>
      </c>
      <c r="BK487" s="1361" t="b">
        <f t="shared" si="190"/>
        <v>1</v>
      </c>
      <c r="BL487" s="1361" t="b">
        <f t="shared" si="190"/>
        <v>1</v>
      </c>
      <c r="BM487" s="1361" t="b">
        <f t="shared" si="190"/>
        <v>1</v>
      </c>
      <c r="BN487" s="1361" t="b">
        <f t="shared" si="190"/>
        <v>1</v>
      </c>
      <c r="BO487" s="1361" t="b">
        <f t="shared" si="190"/>
        <v>1</v>
      </c>
      <c r="BP487" s="1361" t="b">
        <f t="shared" si="190"/>
        <v>1</v>
      </c>
      <c r="BQ487" s="1361" t="b">
        <f t="shared" si="190"/>
        <v>1</v>
      </c>
      <c r="BS487" s="1359"/>
    </row>
    <row r="488" spans="1:71" s="1374" customFormat="1" ht="12" customHeight="1">
      <c r="A488" s="1412">
        <v>18101023</v>
      </c>
      <c r="B488" s="1413" t="str">
        <f t="shared" si="195"/>
        <v>18101023</v>
      </c>
      <c r="C488" s="1359" t="s">
        <v>1497</v>
      </c>
      <c r="D488" s="1360" t="str">
        <f t="shared" si="188"/>
        <v>AIC</v>
      </c>
      <c r="E488" s="1360"/>
      <c r="F488" s="1359"/>
      <c r="G488" s="1360"/>
      <c r="H488" s="1361" t="str">
        <f t="shared" si="197"/>
        <v>AIC</v>
      </c>
      <c r="I488" s="1361" t="str">
        <f t="shared" si="197"/>
        <v/>
      </c>
      <c r="J488" s="1361" t="str">
        <f t="shared" si="197"/>
        <v/>
      </c>
      <c r="K488" s="1361" t="str">
        <f t="shared" si="197"/>
        <v/>
      </c>
      <c r="L488" s="1361" t="str">
        <f t="shared" si="177"/>
        <v>NO</v>
      </c>
      <c r="M488" s="1361" t="str">
        <f t="shared" si="177"/>
        <v>NO</v>
      </c>
      <c r="N488" s="1361" t="str">
        <f t="shared" si="178"/>
        <v/>
      </c>
      <c r="O488" s="1362"/>
      <c r="P488" s="1363">
        <v>1436163.64</v>
      </c>
      <c r="Q488" s="1363">
        <v>1429112.76</v>
      </c>
      <c r="R488" s="1363">
        <v>1422061.88</v>
      </c>
      <c r="S488" s="1363">
        <v>1415011</v>
      </c>
      <c r="T488" s="1363">
        <v>1407960.12</v>
      </c>
      <c r="U488" s="1363">
        <v>1400909.24</v>
      </c>
      <c r="V488" s="1363">
        <v>1393858.36</v>
      </c>
      <c r="W488" s="1363">
        <v>1386807.48</v>
      </c>
      <c r="X488" s="1363">
        <v>1379756.6</v>
      </c>
      <c r="Y488" s="1363">
        <v>1372705.72</v>
      </c>
      <c r="Z488" s="1363">
        <v>1365654.84</v>
      </c>
      <c r="AA488" s="1363">
        <v>1358603.96</v>
      </c>
      <c r="AB488" s="1363">
        <v>1351553.08</v>
      </c>
      <c r="AC488" s="1363"/>
      <c r="AD488" s="1363"/>
      <c r="AE488" s="1363">
        <f t="shared" si="194"/>
        <v>1393858.36</v>
      </c>
      <c r="AF488" s="1376"/>
      <c r="AG488" s="1377"/>
      <c r="AH488" s="1365">
        <f t="shared" si="192"/>
        <v>1393858.36</v>
      </c>
      <c r="AI488" s="1365"/>
      <c r="AJ488" s="1365"/>
      <c r="AK488" s="1366"/>
      <c r="AL488" s="1365">
        <f t="shared" si="170"/>
        <v>0</v>
      </c>
      <c r="AM488" s="1367"/>
      <c r="AN488" s="1365"/>
      <c r="AO488" s="1368">
        <f t="shared" si="171"/>
        <v>0</v>
      </c>
      <c r="AP488" s="1369"/>
      <c r="AQ488" s="1370">
        <f t="shared" si="176"/>
        <v>1351553.08</v>
      </c>
      <c r="AR488" s="1365">
        <f t="shared" si="193"/>
        <v>1351553.08</v>
      </c>
      <c r="AS488" s="1365"/>
      <c r="AT488" s="1365"/>
      <c r="AU488" s="1365"/>
      <c r="AV488" s="1371">
        <f t="shared" si="172"/>
        <v>0</v>
      </c>
      <c r="AW488" s="1365"/>
      <c r="AX488" s="1365"/>
      <c r="AY488" s="1367">
        <f t="shared" si="173"/>
        <v>0</v>
      </c>
      <c r="AZ488" s="1372"/>
      <c r="BA488" s="1373">
        <f t="shared" si="187"/>
        <v>1351553.08</v>
      </c>
      <c r="BC488" s="1361" t="str">
        <f t="shared" si="196"/>
        <v>AIC</v>
      </c>
      <c r="BD488" s="1361" t="str">
        <f t="shared" si="196"/>
        <v/>
      </c>
      <c r="BE488" s="1361" t="str">
        <f t="shared" si="196"/>
        <v/>
      </c>
      <c r="BF488" s="1361" t="str">
        <f t="shared" si="196"/>
        <v/>
      </c>
      <c r="BG488" s="1361" t="str">
        <f t="shared" si="186"/>
        <v>NO</v>
      </c>
      <c r="BH488" s="1361" t="str">
        <f t="shared" si="186"/>
        <v>NO</v>
      </c>
      <c r="BI488" s="1361" t="str">
        <f t="shared" si="191"/>
        <v/>
      </c>
      <c r="BK488" s="1361" t="b">
        <f t="shared" si="190"/>
        <v>1</v>
      </c>
      <c r="BL488" s="1361" t="b">
        <f t="shared" si="190"/>
        <v>1</v>
      </c>
      <c r="BM488" s="1361" t="b">
        <f t="shared" si="190"/>
        <v>1</v>
      </c>
      <c r="BN488" s="1361" t="b">
        <f t="shared" si="190"/>
        <v>1</v>
      </c>
      <c r="BO488" s="1361" t="b">
        <f t="shared" si="190"/>
        <v>1</v>
      </c>
      <c r="BP488" s="1361" t="b">
        <f t="shared" si="190"/>
        <v>1</v>
      </c>
      <c r="BQ488" s="1361" t="b">
        <f t="shared" si="190"/>
        <v>1</v>
      </c>
      <c r="BS488" s="1359"/>
    </row>
    <row r="489" spans="1:71" s="1374" customFormat="1" ht="12" customHeight="1">
      <c r="A489" s="1412">
        <v>18101033</v>
      </c>
      <c r="B489" s="1413" t="str">
        <f t="shared" si="195"/>
        <v>18101033</v>
      </c>
      <c r="C489" s="1359" t="s">
        <v>1498</v>
      </c>
      <c r="D489" s="1360" t="str">
        <f t="shared" si="188"/>
        <v>AIC</v>
      </c>
      <c r="E489" s="1360"/>
      <c r="F489" s="1359"/>
      <c r="G489" s="1360"/>
      <c r="H489" s="1361" t="str">
        <f t="shared" si="197"/>
        <v>AIC</v>
      </c>
      <c r="I489" s="1361" t="str">
        <f t="shared" si="197"/>
        <v/>
      </c>
      <c r="J489" s="1361" t="str">
        <f t="shared" si="197"/>
        <v/>
      </c>
      <c r="K489" s="1361" t="str">
        <f t="shared" si="197"/>
        <v/>
      </c>
      <c r="L489" s="1361" t="str">
        <f t="shared" si="177"/>
        <v>NO</v>
      </c>
      <c r="M489" s="1361" t="str">
        <f t="shared" si="177"/>
        <v>NO</v>
      </c>
      <c r="N489" s="1361" t="str">
        <f t="shared" si="178"/>
        <v/>
      </c>
      <c r="O489" s="1362"/>
      <c r="P489" s="1363">
        <v>1694957.35</v>
      </c>
      <c r="Q489" s="1363">
        <v>1686962.27</v>
      </c>
      <c r="R489" s="1363">
        <v>1678967.19</v>
      </c>
      <c r="S489" s="1363">
        <v>1670972.11</v>
      </c>
      <c r="T489" s="1363">
        <v>1662977.03</v>
      </c>
      <c r="U489" s="1363">
        <v>1654981.95</v>
      </c>
      <c r="V489" s="1363">
        <v>1646986.87</v>
      </c>
      <c r="W489" s="1363">
        <v>1638991.79</v>
      </c>
      <c r="X489" s="1363">
        <v>1630996.71</v>
      </c>
      <c r="Y489" s="1363">
        <v>1623001.63</v>
      </c>
      <c r="Z489" s="1363">
        <v>1615006.55</v>
      </c>
      <c r="AA489" s="1363">
        <v>1607011.47</v>
      </c>
      <c r="AB489" s="1363">
        <v>1599016.39</v>
      </c>
      <c r="AC489" s="1363"/>
      <c r="AD489" s="1363"/>
      <c r="AE489" s="1363">
        <f t="shared" si="194"/>
        <v>1646986.87</v>
      </c>
      <c r="AF489" s="1376"/>
      <c r="AG489" s="1377"/>
      <c r="AH489" s="1365">
        <f t="shared" si="192"/>
        <v>1646986.87</v>
      </c>
      <c r="AI489" s="1365"/>
      <c r="AJ489" s="1365"/>
      <c r="AK489" s="1366"/>
      <c r="AL489" s="1365">
        <f t="shared" si="170"/>
        <v>0</v>
      </c>
      <c r="AM489" s="1367"/>
      <c r="AN489" s="1365"/>
      <c r="AO489" s="1368">
        <f t="shared" si="171"/>
        <v>0</v>
      </c>
      <c r="AP489" s="1369"/>
      <c r="AQ489" s="1370">
        <f t="shared" si="176"/>
        <v>1599016.39</v>
      </c>
      <c r="AR489" s="1365">
        <f t="shared" si="193"/>
        <v>1599016.39</v>
      </c>
      <c r="AS489" s="1365"/>
      <c r="AT489" s="1365"/>
      <c r="AU489" s="1365"/>
      <c r="AV489" s="1371">
        <f t="shared" si="172"/>
        <v>0</v>
      </c>
      <c r="AW489" s="1365"/>
      <c r="AX489" s="1365"/>
      <c r="AY489" s="1367">
        <f t="shared" si="173"/>
        <v>0</v>
      </c>
      <c r="AZ489" s="1372"/>
      <c r="BA489" s="1373">
        <f t="shared" si="187"/>
        <v>1599016.39</v>
      </c>
      <c r="BC489" s="1361" t="str">
        <f t="shared" si="196"/>
        <v>AIC</v>
      </c>
      <c r="BD489" s="1361" t="str">
        <f t="shared" si="196"/>
        <v/>
      </c>
      <c r="BE489" s="1361" t="str">
        <f t="shared" si="196"/>
        <v/>
      </c>
      <c r="BF489" s="1361" t="str">
        <f t="shared" si="196"/>
        <v/>
      </c>
      <c r="BG489" s="1361" t="str">
        <f t="shared" si="186"/>
        <v>NO</v>
      </c>
      <c r="BH489" s="1361" t="str">
        <f t="shared" si="186"/>
        <v>NO</v>
      </c>
      <c r="BI489" s="1361" t="str">
        <f t="shared" si="191"/>
        <v/>
      </c>
      <c r="BK489" s="1361" t="b">
        <f t="shared" si="190"/>
        <v>1</v>
      </c>
      <c r="BL489" s="1361" t="b">
        <f t="shared" si="190"/>
        <v>1</v>
      </c>
      <c r="BM489" s="1361" t="b">
        <f t="shared" si="190"/>
        <v>1</v>
      </c>
      <c r="BN489" s="1361" t="b">
        <f t="shared" si="190"/>
        <v>1</v>
      </c>
      <c r="BO489" s="1361" t="b">
        <f t="shared" si="190"/>
        <v>1</v>
      </c>
      <c r="BP489" s="1361" t="b">
        <f t="shared" si="190"/>
        <v>1</v>
      </c>
      <c r="BQ489" s="1361" t="b">
        <f t="shared" si="190"/>
        <v>1</v>
      </c>
      <c r="BS489" s="1359"/>
    </row>
    <row r="490" spans="1:71" s="1374" customFormat="1" ht="12" customHeight="1">
      <c r="A490" s="1541">
        <v>18101053</v>
      </c>
      <c r="B490" s="1542" t="str">
        <f t="shared" si="195"/>
        <v>18101053</v>
      </c>
      <c r="C490" s="1543" t="s">
        <v>1499</v>
      </c>
      <c r="D490" s="1360" t="str">
        <f t="shared" si="188"/>
        <v>AIC</v>
      </c>
      <c r="E490" s="1360"/>
      <c r="F490" s="1527"/>
      <c r="G490" s="1360"/>
      <c r="H490" s="1361" t="str">
        <f t="shared" si="197"/>
        <v>AIC</v>
      </c>
      <c r="I490" s="1361" t="str">
        <f t="shared" si="197"/>
        <v/>
      </c>
      <c r="J490" s="1361" t="str">
        <f t="shared" si="197"/>
        <v/>
      </c>
      <c r="K490" s="1361" t="str">
        <f t="shared" si="197"/>
        <v/>
      </c>
      <c r="L490" s="1361" t="str">
        <f t="shared" si="177"/>
        <v>NO</v>
      </c>
      <c r="M490" s="1361" t="str">
        <f t="shared" si="177"/>
        <v>NO</v>
      </c>
      <c r="N490" s="1361" t="str">
        <f t="shared" si="178"/>
        <v/>
      </c>
      <c r="O490" s="1362"/>
      <c r="P490" s="1363">
        <v>0</v>
      </c>
      <c r="Q490" s="1363">
        <v>0</v>
      </c>
      <c r="R490" s="1363">
        <v>0</v>
      </c>
      <c r="S490" s="1363">
        <v>0</v>
      </c>
      <c r="T490" s="1363">
        <v>0</v>
      </c>
      <c r="U490" s="1363">
        <v>0</v>
      </c>
      <c r="V490" s="1363">
        <v>0</v>
      </c>
      <c r="W490" s="1363">
        <v>0</v>
      </c>
      <c r="X490" s="1363">
        <v>0</v>
      </c>
      <c r="Y490" s="1363">
        <v>0</v>
      </c>
      <c r="Z490" s="1363">
        <v>0</v>
      </c>
      <c r="AA490" s="1363">
        <v>0</v>
      </c>
      <c r="AB490" s="1363">
        <v>0</v>
      </c>
      <c r="AC490" s="1363"/>
      <c r="AD490" s="1363"/>
      <c r="AE490" s="1363">
        <f t="shared" si="194"/>
        <v>0</v>
      </c>
      <c r="AF490" s="1376"/>
      <c r="AG490" s="1377"/>
      <c r="AH490" s="1365">
        <f t="shared" si="192"/>
        <v>0</v>
      </c>
      <c r="AI490" s="1365"/>
      <c r="AJ490" s="1365"/>
      <c r="AK490" s="1366"/>
      <c r="AL490" s="1365">
        <f t="shared" si="170"/>
        <v>0</v>
      </c>
      <c r="AM490" s="1367"/>
      <c r="AN490" s="1365"/>
      <c r="AO490" s="1368">
        <f t="shared" si="171"/>
        <v>0</v>
      </c>
      <c r="AP490" s="1369"/>
      <c r="AQ490" s="1370">
        <f t="shared" si="176"/>
        <v>0</v>
      </c>
      <c r="AR490" s="1365">
        <f t="shared" si="193"/>
        <v>0</v>
      </c>
      <c r="AS490" s="1365"/>
      <c r="AT490" s="1365"/>
      <c r="AU490" s="1365"/>
      <c r="AV490" s="1371">
        <f t="shared" si="172"/>
        <v>0</v>
      </c>
      <c r="AW490" s="1365"/>
      <c r="AX490" s="1365"/>
      <c r="AY490" s="1367">
        <f t="shared" si="173"/>
        <v>0</v>
      </c>
      <c r="AZ490" s="1372"/>
      <c r="BA490" s="1373">
        <f t="shared" si="187"/>
        <v>0</v>
      </c>
      <c r="BC490" s="1361" t="str">
        <f t="shared" si="196"/>
        <v>AIC</v>
      </c>
      <c r="BD490" s="1361" t="str">
        <f t="shared" si="196"/>
        <v/>
      </c>
      <c r="BE490" s="1361" t="str">
        <f t="shared" si="196"/>
        <v/>
      </c>
      <c r="BF490" s="1361" t="str">
        <f t="shared" si="196"/>
        <v/>
      </c>
      <c r="BG490" s="1361" t="str">
        <f t="shared" si="186"/>
        <v>NO</v>
      </c>
      <c r="BH490" s="1361" t="str">
        <f t="shared" si="186"/>
        <v>NO</v>
      </c>
      <c r="BI490" s="1361" t="str">
        <f t="shared" si="191"/>
        <v/>
      </c>
      <c r="BK490" s="1361" t="b">
        <f t="shared" si="190"/>
        <v>1</v>
      </c>
      <c r="BL490" s="1361" t="b">
        <f t="shared" si="190"/>
        <v>1</v>
      </c>
      <c r="BM490" s="1361" t="b">
        <f t="shared" si="190"/>
        <v>1</v>
      </c>
      <c r="BN490" s="1361" t="b">
        <f t="shared" si="190"/>
        <v>1</v>
      </c>
      <c r="BO490" s="1361" t="b">
        <f t="shared" si="190"/>
        <v>1</v>
      </c>
      <c r="BP490" s="1361" t="b">
        <f t="shared" si="190"/>
        <v>1</v>
      </c>
      <c r="BQ490" s="1361" t="b">
        <f t="shared" si="190"/>
        <v>1</v>
      </c>
      <c r="BS490" s="1359"/>
    </row>
    <row r="491" spans="1:71" s="1374" customFormat="1" ht="12" customHeight="1">
      <c r="A491" s="1469">
        <v>18101083</v>
      </c>
      <c r="B491" s="1470" t="str">
        <f t="shared" si="195"/>
        <v>18101083</v>
      </c>
      <c r="C491" s="1471" t="s">
        <v>1500</v>
      </c>
      <c r="D491" s="1360" t="str">
        <f t="shared" si="188"/>
        <v>AIC</v>
      </c>
      <c r="E491" s="1360"/>
      <c r="F491" s="1471"/>
      <c r="G491" s="1360"/>
      <c r="H491" s="1361" t="str">
        <f t="shared" si="197"/>
        <v>AIC</v>
      </c>
      <c r="I491" s="1361" t="str">
        <f t="shared" si="197"/>
        <v/>
      </c>
      <c r="J491" s="1361" t="str">
        <f t="shared" si="197"/>
        <v/>
      </c>
      <c r="K491" s="1361" t="str">
        <f t="shared" si="197"/>
        <v/>
      </c>
      <c r="L491" s="1361" t="str">
        <f t="shared" si="177"/>
        <v>NO</v>
      </c>
      <c r="M491" s="1361" t="str">
        <f t="shared" si="177"/>
        <v>NO</v>
      </c>
      <c r="N491" s="1361" t="str">
        <f t="shared" si="178"/>
        <v/>
      </c>
      <c r="O491" s="1362"/>
      <c r="P491" s="1363">
        <v>0</v>
      </c>
      <c r="Q491" s="1363">
        <v>0</v>
      </c>
      <c r="R491" s="1363">
        <v>0</v>
      </c>
      <c r="S491" s="1363">
        <v>0</v>
      </c>
      <c r="T491" s="1363">
        <v>0</v>
      </c>
      <c r="U491" s="1363">
        <v>0</v>
      </c>
      <c r="V491" s="1363">
        <v>0</v>
      </c>
      <c r="W491" s="1363">
        <v>0</v>
      </c>
      <c r="X491" s="1363">
        <v>0</v>
      </c>
      <c r="Y491" s="1363">
        <v>0</v>
      </c>
      <c r="Z491" s="1363">
        <v>0</v>
      </c>
      <c r="AA491" s="1363">
        <v>0</v>
      </c>
      <c r="AB491" s="1363">
        <v>0</v>
      </c>
      <c r="AC491" s="1363"/>
      <c r="AD491" s="1363"/>
      <c r="AE491" s="1363">
        <f t="shared" si="194"/>
        <v>0</v>
      </c>
      <c r="AF491" s="1376"/>
      <c r="AG491" s="1377"/>
      <c r="AH491" s="1365">
        <f t="shared" si="192"/>
        <v>0</v>
      </c>
      <c r="AI491" s="1365"/>
      <c r="AJ491" s="1365"/>
      <c r="AK491" s="1366"/>
      <c r="AL491" s="1365">
        <f t="shared" si="170"/>
        <v>0</v>
      </c>
      <c r="AM491" s="1367"/>
      <c r="AN491" s="1365"/>
      <c r="AO491" s="1368">
        <f t="shared" si="171"/>
        <v>0</v>
      </c>
      <c r="AP491" s="1369"/>
      <c r="AQ491" s="1370">
        <f t="shared" si="176"/>
        <v>0</v>
      </c>
      <c r="AR491" s="1365">
        <f t="shared" si="193"/>
        <v>0</v>
      </c>
      <c r="AS491" s="1365"/>
      <c r="AT491" s="1365"/>
      <c r="AU491" s="1365"/>
      <c r="AV491" s="1371">
        <f t="shared" si="172"/>
        <v>0</v>
      </c>
      <c r="AW491" s="1365"/>
      <c r="AX491" s="1365"/>
      <c r="AY491" s="1367">
        <f t="shared" si="173"/>
        <v>0</v>
      </c>
      <c r="AZ491" s="1372"/>
      <c r="BA491" s="1373">
        <f t="shared" si="187"/>
        <v>0</v>
      </c>
      <c r="BC491" s="1361" t="str">
        <f t="shared" si="196"/>
        <v>AIC</v>
      </c>
      <c r="BD491" s="1361" t="str">
        <f t="shared" si="196"/>
        <v/>
      </c>
      <c r="BE491" s="1361" t="str">
        <f t="shared" si="196"/>
        <v/>
      </c>
      <c r="BF491" s="1361" t="str">
        <f t="shared" si="196"/>
        <v/>
      </c>
      <c r="BG491" s="1361" t="str">
        <f t="shared" si="186"/>
        <v>NO</v>
      </c>
      <c r="BH491" s="1361" t="str">
        <f t="shared" si="186"/>
        <v>NO</v>
      </c>
      <c r="BI491" s="1361" t="str">
        <f t="shared" si="191"/>
        <v/>
      </c>
      <c r="BK491" s="1361" t="b">
        <f t="shared" si="190"/>
        <v>1</v>
      </c>
      <c r="BL491" s="1361" t="b">
        <f t="shared" si="190"/>
        <v>1</v>
      </c>
      <c r="BM491" s="1361" t="b">
        <f t="shared" si="190"/>
        <v>1</v>
      </c>
      <c r="BN491" s="1361" t="b">
        <f t="shared" si="190"/>
        <v>1</v>
      </c>
      <c r="BO491" s="1361" t="b">
        <f t="shared" si="190"/>
        <v>1</v>
      </c>
      <c r="BP491" s="1361" t="b">
        <f t="shared" si="190"/>
        <v>1</v>
      </c>
      <c r="BQ491" s="1361" t="b">
        <f t="shared" si="190"/>
        <v>1</v>
      </c>
      <c r="BS491" s="1359"/>
    </row>
    <row r="492" spans="1:71" s="1374" customFormat="1" ht="12" customHeight="1">
      <c r="A492" s="1469">
        <v>18101093</v>
      </c>
      <c r="B492" s="1470" t="str">
        <f t="shared" si="195"/>
        <v>18101093</v>
      </c>
      <c r="C492" s="1471" t="s">
        <v>1501</v>
      </c>
      <c r="D492" s="1360" t="str">
        <f t="shared" si="188"/>
        <v>AIC</v>
      </c>
      <c r="E492" s="1360"/>
      <c r="F492" s="1471"/>
      <c r="G492" s="1360"/>
      <c r="H492" s="1361" t="str">
        <f t="shared" si="197"/>
        <v>AIC</v>
      </c>
      <c r="I492" s="1361" t="str">
        <f t="shared" si="197"/>
        <v/>
      </c>
      <c r="J492" s="1361" t="str">
        <f t="shared" si="197"/>
        <v/>
      </c>
      <c r="K492" s="1361" t="str">
        <f t="shared" si="197"/>
        <v/>
      </c>
      <c r="L492" s="1361" t="str">
        <f t="shared" si="177"/>
        <v>NO</v>
      </c>
      <c r="M492" s="1361" t="str">
        <f t="shared" si="177"/>
        <v>NO</v>
      </c>
      <c r="N492" s="1361" t="str">
        <f t="shared" si="178"/>
        <v/>
      </c>
      <c r="O492" s="1362"/>
      <c r="P492" s="1363">
        <v>0</v>
      </c>
      <c r="Q492" s="1363">
        <v>0</v>
      </c>
      <c r="R492" s="1363">
        <v>0</v>
      </c>
      <c r="S492" s="1363">
        <v>0</v>
      </c>
      <c r="T492" s="1363">
        <v>0</v>
      </c>
      <c r="U492" s="1363">
        <v>0</v>
      </c>
      <c r="V492" s="1363">
        <v>0</v>
      </c>
      <c r="W492" s="1363">
        <v>0</v>
      </c>
      <c r="X492" s="1363">
        <v>0</v>
      </c>
      <c r="Y492" s="1363">
        <v>0</v>
      </c>
      <c r="Z492" s="1363">
        <v>0</v>
      </c>
      <c r="AA492" s="1363">
        <v>0</v>
      </c>
      <c r="AB492" s="1363">
        <v>0</v>
      </c>
      <c r="AC492" s="1363"/>
      <c r="AD492" s="1363"/>
      <c r="AE492" s="1363">
        <f t="shared" si="194"/>
        <v>0</v>
      </c>
      <c r="AF492" s="1376"/>
      <c r="AG492" s="1377"/>
      <c r="AH492" s="1365">
        <f t="shared" si="192"/>
        <v>0</v>
      </c>
      <c r="AI492" s="1365"/>
      <c r="AJ492" s="1365"/>
      <c r="AK492" s="1366"/>
      <c r="AL492" s="1365">
        <f t="shared" si="170"/>
        <v>0</v>
      </c>
      <c r="AM492" s="1367"/>
      <c r="AN492" s="1365"/>
      <c r="AO492" s="1368">
        <f t="shared" si="171"/>
        <v>0</v>
      </c>
      <c r="AP492" s="1369"/>
      <c r="AQ492" s="1370">
        <f t="shared" si="176"/>
        <v>0</v>
      </c>
      <c r="AR492" s="1365">
        <f t="shared" si="193"/>
        <v>0</v>
      </c>
      <c r="AS492" s="1365"/>
      <c r="AT492" s="1365"/>
      <c r="AU492" s="1365"/>
      <c r="AV492" s="1371">
        <f t="shared" si="172"/>
        <v>0</v>
      </c>
      <c r="AW492" s="1365"/>
      <c r="AX492" s="1365"/>
      <c r="AY492" s="1367">
        <f t="shared" si="173"/>
        <v>0</v>
      </c>
      <c r="AZ492" s="1372"/>
      <c r="BA492" s="1373">
        <f t="shared" si="187"/>
        <v>0</v>
      </c>
      <c r="BC492" s="1361" t="str">
        <f t="shared" si="196"/>
        <v>AIC</v>
      </c>
      <c r="BD492" s="1361" t="str">
        <f t="shared" si="196"/>
        <v/>
      </c>
      <c r="BE492" s="1361" t="str">
        <f t="shared" si="196"/>
        <v/>
      </c>
      <c r="BF492" s="1361" t="str">
        <f t="shared" si="196"/>
        <v/>
      </c>
      <c r="BG492" s="1361" t="str">
        <f t="shared" si="186"/>
        <v>NO</v>
      </c>
      <c r="BH492" s="1361" t="str">
        <f t="shared" si="186"/>
        <v>NO</v>
      </c>
      <c r="BI492" s="1361" t="str">
        <f t="shared" si="191"/>
        <v/>
      </c>
      <c r="BK492" s="1361" t="b">
        <f t="shared" si="190"/>
        <v>1</v>
      </c>
      <c r="BL492" s="1361" t="b">
        <f t="shared" si="190"/>
        <v>1</v>
      </c>
      <c r="BM492" s="1361" t="b">
        <f t="shared" si="190"/>
        <v>1</v>
      </c>
      <c r="BN492" s="1361" t="b">
        <f t="shared" si="190"/>
        <v>1</v>
      </c>
      <c r="BO492" s="1361" t="b">
        <f t="shared" si="190"/>
        <v>1</v>
      </c>
      <c r="BP492" s="1361" t="b">
        <f t="shared" si="190"/>
        <v>1</v>
      </c>
      <c r="BQ492" s="1361" t="b">
        <f t="shared" si="190"/>
        <v>1</v>
      </c>
      <c r="BS492" s="1359"/>
    </row>
    <row r="493" spans="1:71" s="1374" customFormat="1" ht="12" customHeight="1">
      <c r="A493" s="1412">
        <v>18101113</v>
      </c>
      <c r="B493" s="1413" t="str">
        <f t="shared" si="195"/>
        <v>18101113</v>
      </c>
      <c r="C493" s="1359" t="s">
        <v>1502</v>
      </c>
      <c r="D493" s="1360" t="str">
        <f t="shared" si="188"/>
        <v>AIC</v>
      </c>
      <c r="E493" s="1360"/>
      <c r="F493" s="1359"/>
      <c r="G493" s="1360"/>
      <c r="H493" s="1361" t="str">
        <f t="shared" si="197"/>
        <v>AIC</v>
      </c>
      <c r="I493" s="1361" t="str">
        <f t="shared" si="197"/>
        <v/>
      </c>
      <c r="J493" s="1361" t="str">
        <f t="shared" si="197"/>
        <v/>
      </c>
      <c r="K493" s="1361" t="str">
        <f t="shared" si="197"/>
        <v/>
      </c>
      <c r="L493" s="1361" t="str">
        <f t="shared" si="177"/>
        <v>NO</v>
      </c>
      <c r="M493" s="1361" t="str">
        <f t="shared" si="177"/>
        <v>NO</v>
      </c>
      <c r="N493" s="1361" t="str">
        <f t="shared" si="178"/>
        <v/>
      </c>
      <c r="O493" s="1362"/>
      <c r="P493" s="1363">
        <v>2394228.5099999998</v>
      </c>
      <c r="Q493" s="1363">
        <v>2384335.0099999998</v>
      </c>
      <c r="R493" s="1363">
        <v>2374441.5099999998</v>
      </c>
      <c r="S493" s="1363">
        <v>2364548.0099999998</v>
      </c>
      <c r="T493" s="1363">
        <v>2354654.5099999998</v>
      </c>
      <c r="U493" s="1363">
        <v>2344761.0099999998</v>
      </c>
      <c r="V493" s="1363">
        <v>2334867.5099999998</v>
      </c>
      <c r="W493" s="1363">
        <v>2324974.0099999998</v>
      </c>
      <c r="X493" s="1363">
        <v>2315080.5099999998</v>
      </c>
      <c r="Y493" s="1363">
        <v>2305187.0099999998</v>
      </c>
      <c r="Z493" s="1363">
        <v>2295293.5099999998</v>
      </c>
      <c r="AA493" s="1363">
        <v>2285400.0099999998</v>
      </c>
      <c r="AB493" s="1363">
        <v>2275506.5099999998</v>
      </c>
      <c r="AC493" s="1363"/>
      <c r="AD493" s="1363"/>
      <c r="AE493" s="1363">
        <f t="shared" si="194"/>
        <v>2334867.5099999993</v>
      </c>
      <c r="AF493" s="1376"/>
      <c r="AG493" s="1377"/>
      <c r="AH493" s="1365">
        <f t="shared" si="192"/>
        <v>2334867.5099999993</v>
      </c>
      <c r="AI493" s="1365"/>
      <c r="AJ493" s="1365"/>
      <c r="AK493" s="1366"/>
      <c r="AL493" s="1365">
        <f t="shared" ref="AL493:AL561" si="198">SUM(AI493:AK493)</f>
        <v>0</v>
      </c>
      <c r="AM493" s="1367"/>
      <c r="AN493" s="1365"/>
      <c r="AO493" s="1368">
        <f t="shared" ref="AO493:AO561" si="199">AM493+AN493</f>
        <v>0</v>
      </c>
      <c r="AP493" s="1369"/>
      <c r="AQ493" s="1370">
        <f t="shared" si="176"/>
        <v>2275506.5099999998</v>
      </c>
      <c r="AR493" s="1365">
        <f t="shared" si="193"/>
        <v>2275506.5099999998</v>
      </c>
      <c r="AS493" s="1365"/>
      <c r="AT493" s="1365"/>
      <c r="AU493" s="1365"/>
      <c r="AV493" s="1371">
        <f t="shared" ref="AV493:AV561" si="200">SUM(AS493:AU493)</f>
        <v>0</v>
      </c>
      <c r="AW493" s="1365"/>
      <c r="AX493" s="1365"/>
      <c r="AY493" s="1367">
        <f t="shared" ref="AY493:AY561" si="201">AW493+AX493</f>
        <v>0</v>
      </c>
      <c r="AZ493" s="1372"/>
      <c r="BA493" s="1373">
        <f t="shared" si="187"/>
        <v>2275506.5099999998</v>
      </c>
      <c r="BC493" s="1361" t="str">
        <f t="shared" si="196"/>
        <v>AIC</v>
      </c>
      <c r="BD493" s="1361" t="str">
        <f t="shared" si="196"/>
        <v/>
      </c>
      <c r="BE493" s="1361" t="str">
        <f t="shared" si="196"/>
        <v/>
      </c>
      <c r="BF493" s="1361" t="str">
        <f t="shared" si="196"/>
        <v/>
      </c>
      <c r="BG493" s="1361" t="str">
        <f t="shared" si="186"/>
        <v>NO</v>
      </c>
      <c r="BH493" s="1361" t="str">
        <f t="shared" si="186"/>
        <v>NO</v>
      </c>
      <c r="BI493" s="1361" t="str">
        <f t="shared" si="191"/>
        <v/>
      </c>
      <c r="BK493" s="1361" t="b">
        <f t="shared" si="190"/>
        <v>1</v>
      </c>
      <c r="BL493" s="1361" t="b">
        <f t="shared" si="190"/>
        <v>1</v>
      </c>
      <c r="BM493" s="1361" t="b">
        <f t="shared" si="190"/>
        <v>1</v>
      </c>
      <c r="BN493" s="1361" t="b">
        <f t="shared" si="190"/>
        <v>1</v>
      </c>
      <c r="BO493" s="1361" t="b">
        <f t="shared" si="190"/>
        <v>1</v>
      </c>
      <c r="BP493" s="1361" t="b">
        <f t="shared" si="190"/>
        <v>1</v>
      </c>
      <c r="BQ493" s="1361" t="b">
        <f t="shared" si="190"/>
        <v>1</v>
      </c>
      <c r="BS493" s="1359"/>
    </row>
    <row r="494" spans="1:71" s="1374" customFormat="1" ht="12" customHeight="1">
      <c r="A494" s="1412">
        <v>18101123</v>
      </c>
      <c r="B494" s="1413" t="str">
        <f t="shared" si="195"/>
        <v>18101123</v>
      </c>
      <c r="C494" s="1360" t="s">
        <v>1503</v>
      </c>
      <c r="D494" s="1360" t="str">
        <f t="shared" si="188"/>
        <v>AIC</v>
      </c>
      <c r="E494" s="1360"/>
      <c r="F494" s="1360"/>
      <c r="G494" s="1360"/>
      <c r="H494" s="1361" t="str">
        <f t="shared" si="197"/>
        <v>AIC</v>
      </c>
      <c r="I494" s="1361" t="str">
        <f t="shared" si="197"/>
        <v/>
      </c>
      <c r="J494" s="1361" t="str">
        <f t="shared" si="197"/>
        <v/>
      </c>
      <c r="K494" s="1361" t="str">
        <f t="shared" si="197"/>
        <v/>
      </c>
      <c r="L494" s="1361" t="str">
        <f t="shared" si="177"/>
        <v>NO</v>
      </c>
      <c r="M494" s="1361" t="str">
        <f t="shared" si="177"/>
        <v>NO</v>
      </c>
      <c r="N494" s="1361" t="str">
        <f t="shared" si="178"/>
        <v/>
      </c>
      <c r="O494" s="1362"/>
      <c r="P494" s="1363">
        <v>2332019.21</v>
      </c>
      <c r="Q494" s="1363">
        <v>2322615.91</v>
      </c>
      <c r="R494" s="1363">
        <v>2313212.61</v>
      </c>
      <c r="S494" s="1363">
        <v>2303809.31</v>
      </c>
      <c r="T494" s="1363">
        <v>2294406.0099999998</v>
      </c>
      <c r="U494" s="1363">
        <v>2285002.71</v>
      </c>
      <c r="V494" s="1363">
        <v>2275599.41</v>
      </c>
      <c r="W494" s="1363">
        <v>2266196.11</v>
      </c>
      <c r="X494" s="1363">
        <v>2256792.81</v>
      </c>
      <c r="Y494" s="1363">
        <v>2247389.5099999998</v>
      </c>
      <c r="Z494" s="1363">
        <v>2237986.21</v>
      </c>
      <c r="AA494" s="1363">
        <v>2228582.91</v>
      </c>
      <c r="AB494" s="1363">
        <v>2219179.61</v>
      </c>
      <c r="AC494" s="1363"/>
      <c r="AD494" s="1363"/>
      <c r="AE494" s="1363">
        <f t="shared" si="194"/>
        <v>2275599.41</v>
      </c>
      <c r="AF494" s="1376"/>
      <c r="AG494" s="1377"/>
      <c r="AH494" s="1365">
        <f t="shared" si="192"/>
        <v>2275599.41</v>
      </c>
      <c r="AI494" s="1365"/>
      <c r="AJ494" s="1365"/>
      <c r="AK494" s="1366"/>
      <c r="AL494" s="1365">
        <f t="shared" si="198"/>
        <v>0</v>
      </c>
      <c r="AM494" s="1367"/>
      <c r="AN494" s="1365"/>
      <c r="AO494" s="1368">
        <f t="shared" si="199"/>
        <v>0</v>
      </c>
      <c r="AP494" s="1369"/>
      <c r="AQ494" s="1370">
        <f t="shared" si="176"/>
        <v>2219179.61</v>
      </c>
      <c r="AR494" s="1365">
        <f t="shared" si="193"/>
        <v>2219179.61</v>
      </c>
      <c r="AS494" s="1365"/>
      <c r="AT494" s="1365"/>
      <c r="AU494" s="1365"/>
      <c r="AV494" s="1371">
        <f t="shared" si="200"/>
        <v>0</v>
      </c>
      <c r="AW494" s="1365"/>
      <c r="AX494" s="1365"/>
      <c r="AY494" s="1367">
        <f t="shared" si="201"/>
        <v>0</v>
      </c>
      <c r="AZ494" s="1372"/>
      <c r="BA494" s="1373">
        <f t="shared" si="187"/>
        <v>2219179.61</v>
      </c>
      <c r="BC494" s="1361" t="str">
        <f t="shared" si="196"/>
        <v>AIC</v>
      </c>
      <c r="BD494" s="1361" t="str">
        <f t="shared" si="196"/>
        <v/>
      </c>
      <c r="BE494" s="1361" t="str">
        <f t="shared" si="196"/>
        <v/>
      </c>
      <c r="BF494" s="1361" t="str">
        <f t="shared" si="196"/>
        <v/>
      </c>
      <c r="BG494" s="1361" t="str">
        <f t="shared" si="186"/>
        <v>NO</v>
      </c>
      <c r="BH494" s="1361" t="str">
        <f t="shared" si="186"/>
        <v>NO</v>
      </c>
      <c r="BI494" s="1361" t="str">
        <f t="shared" si="191"/>
        <v/>
      </c>
      <c r="BK494" s="1361" t="b">
        <f t="shared" si="190"/>
        <v>1</v>
      </c>
      <c r="BL494" s="1361" t="b">
        <f t="shared" si="190"/>
        <v>1</v>
      </c>
      <c r="BM494" s="1361" t="b">
        <f t="shared" si="190"/>
        <v>1</v>
      </c>
      <c r="BN494" s="1361" t="b">
        <f t="shared" si="190"/>
        <v>1</v>
      </c>
      <c r="BO494" s="1361" t="b">
        <f t="shared" si="190"/>
        <v>1</v>
      </c>
      <c r="BP494" s="1361" t="b">
        <f t="shared" si="190"/>
        <v>1</v>
      </c>
      <c r="BQ494" s="1361" t="b">
        <f t="shared" si="190"/>
        <v>1</v>
      </c>
      <c r="BS494" s="1359"/>
    </row>
    <row r="495" spans="1:71" s="1374" customFormat="1" ht="12" customHeight="1">
      <c r="A495" s="1412">
        <v>18101133</v>
      </c>
      <c r="B495" s="1413" t="str">
        <f t="shared" si="195"/>
        <v>18101133</v>
      </c>
      <c r="C495" s="1360" t="s">
        <v>1504</v>
      </c>
      <c r="D495" s="1360" t="str">
        <f t="shared" si="188"/>
        <v>AIC</v>
      </c>
      <c r="E495" s="1360"/>
      <c r="F495" s="1360"/>
      <c r="G495" s="1360"/>
      <c r="H495" s="1361" t="str">
        <f t="shared" si="197"/>
        <v>AIC</v>
      </c>
      <c r="I495" s="1361" t="str">
        <f t="shared" si="197"/>
        <v/>
      </c>
      <c r="J495" s="1361" t="str">
        <f t="shared" si="197"/>
        <v/>
      </c>
      <c r="K495" s="1361" t="str">
        <f t="shared" si="197"/>
        <v/>
      </c>
      <c r="L495" s="1361" t="str">
        <f t="shared" si="177"/>
        <v>NO</v>
      </c>
      <c r="M495" s="1361" t="str">
        <f t="shared" si="177"/>
        <v>NO</v>
      </c>
      <c r="N495" s="1361" t="str">
        <f t="shared" si="178"/>
        <v/>
      </c>
      <c r="O495" s="1362"/>
      <c r="P495" s="1363">
        <v>1812370.6</v>
      </c>
      <c r="Q495" s="1363">
        <v>1805207.08</v>
      </c>
      <c r="R495" s="1363">
        <v>1798043.56</v>
      </c>
      <c r="S495" s="1363">
        <v>1790880.04</v>
      </c>
      <c r="T495" s="1363">
        <v>1783716.52</v>
      </c>
      <c r="U495" s="1363">
        <v>1776553</v>
      </c>
      <c r="V495" s="1363">
        <v>1769389.48</v>
      </c>
      <c r="W495" s="1363">
        <v>1762225.96</v>
      </c>
      <c r="X495" s="1363">
        <v>1755062.44</v>
      </c>
      <c r="Y495" s="1363">
        <v>1747898.92</v>
      </c>
      <c r="Z495" s="1363">
        <v>1740735.4</v>
      </c>
      <c r="AA495" s="1363">
        <v>1733571.88</v>
      </c>
      <c r="AB495" s="1363">
        <v>1726408.36</v>
      </c>
      <c r="AC495" s="1363"/>
      <c r="AD495" s="1363"/>
      <c r="AE495" s="1363">
        <f t="shared" si="194"/>
        <v>1769389.4799999997</v>
      </c>
      <c r="AF495" s="1376"/>
      <c r="AG495" s="1377"/>
      <c r="AH495" s="1365">
        <f t="shared" si="192"/>
        <v>1769389.4799999997</v>
      </c>
      <c r="AI495" s="1365"/>
      <c r="AJ495" s="1365"/>
      <c r="AK495" s="1366"/>
      <c r="AL495" s="1365">
        <f t="shared" si="198"/>
        <v>0</v>
      </c>
      <c r="AM495" s="1367"/>
      <c r="AN495" s="1365"/>
      <c r="AO495" s="1368">
        <f t="shared" si="199"/>
        <v>0</v>
      </c>
      <c r="AP495" s="1369"/>
      <c r="AQ495" s="1370">
        <f t="shared" si="176"/>
        <v>1726408.36</v>
      </c>
      <c r="AR495" s="1365">
        <f t="shared" si="193"/>
        <v>1726408.36</v>
      </c>
      <c r="AS495" s="1365"/>
      <c r="AT495" s="1365"/>
      <c r="AU495" s="1365"/>
      <c r="AV495" s="1371">
        <f t="shared" si="200"/>
        <v>0</v>
      </c>
      <c r="AW495" s="1365"/>
      <c r="AX495" s="1365"/>
      <c r="AY495" s="1367">
        <f t="shared" si="201"/>
        <v>0</v>
      </c>
      <c r="AZ495" s="1372"/>
      <c r="BA495" s="1373">
        <f t="shared" si="187"/>
        <v>1726408.36</v>
      </c>
      <c r="BC495" s="1361" t="str">
        <f t="shared" si="196"/>
        <v>AIC</v>
      </c>
      <c r="BD495" s="1361" t="str">
        <f t="shared" si="196"/>
        <v/>
      </c>
      <c r="BE495" s="1361" t="str">
        <f t="shared" si="196"/>
        <v/>
      </c>
      <c r="BF495" s="1361" t="str">
        <f t="shared" si="196"/>
        <v/>
      </c>
      <c r="BG495" s="1361" t="str">
        <f t="shared" si="186"/>
        <v>NO</v>
      </c>
      <c r="BH495" s="1361" t="str">
        <f t="shared" si="186"/>
        <v>NO</v>
      </c>
      <c r="BI495" s="1361" t="str">
        <f t="shared" si="191"/>
        <v/>
      </c>
      <c r="BK495" s="1361" t="b">
        <f t="shared" si="190"/>
        <v>1</v>
      </c>
      <c r="BL495" s="1361" t="b">
        <f t="shared" si="190"/>
        <v>1</v>
      </c>
      <c r="BM495" s="1361" t="b">
        <f t="shared" si="190"/>
        <v>1</v>
      </c>
      <c r="BN495" s="1361" t="b">
        <f t="shared" si="190"/>
        <v>1</v>
      </c>
      <c r="BO495" s="1361" t="b">
        <f t="shared" si="190"/>
        <v>1</v>
      </c>
      <c r="BP495" s="1361" t="b">
        <f t="shared" si="190"/>
        <v>1</v>
      </c>
      <c r="BQ495" s="1361" t="b">
        <f t="shared" si="190"/>
        <v>1</v>
      </c>
      <c r="BS495" s="1359"/>
    </row>
    <row r="496" spans="1:71" s="1374" customFormat="1" ht="12" customHeight="1">
      <c r="A496" s="1412">
        <v>18101143</v>
      </c>
      <c r="B496" s="1413" t="str">
        <f t="shared" si="195"/>
        <v>18101143</v>
      </c>
      <c r="C496" s="1360" t="s">
        <v>1505</v>
      </c>
      <c r="D496" s="1360" t="str">
        <f t="shared" si="188"/>
        <v>AIC</v>
      </c>
      <c r="E496" s="1360"/>
      <c r="F496" s="1360"/>
      <c r="G496" s="1360"/>
      <c r="H496" s="1361" t="str">
        <f t="shared" si="197"/>
        <v>AIC</v>
      </c>
      <c r="I496" s="1361" t="str">
        <f t="shared" si="197"/>
        <v/>
      </c>
      <c r="J496" s="1361" t="str">
        <f t="shared" si="197"/>
        <v/>
      </c>
      <c r="K496" s="1361" t="str">
        <f t="shared" si="197"/>
        <v/>
      </c>
      <c r="L496" s="1361" t="str">
        <f t="shared" si="177"/>
        <v>NO</v>
      </c>
      <c r="M496" s="1361" t="str">
        <f t="shared" si="177"/>
        <v>NO</v>
      </c>
      <c r="N496" s="1361" t="str">
        <f t="shared" si="178"/>
        <v/>
      </c>
      <c r="O496" s="1362"/>
      <c r="P496" s="1363">
        <v>2234375.5499999998</v>
      </c>
      <c r="Q496" s="1363">
        <v>2225870.42</v>
      </c>
      <c r="R496" s="1363">
        <v>2217365.29</v>
      </c>
      <c r="S496" s="1363">
        <v>2208860.1600000001</v>
      </c>
      <c r="T496" s="1363">
        <v>2200355.0299999998</v>
      </c>
      <c r="U496" s="1363">
        <v>2191849.9</v>
      </c>
      <c r="V496" s="1363">
        <v>2183344.77</v>
      </c>
      <c r="W496" s="1363">
        <v>2174839.64</v>
      </c>
      <c r="X496" s="1363">
        <v>2166334.5099999998</v>
      </c>
      <c r="Y496" s="1363">
        <v>2157829.38</v>
      </c>
      <c r="Z496" s="1363">
        <v>2149324.25</v>
      </c>
      <c r="AA496" s="1363">
        <v>2140819.12</v>
      </c>
      <c r="AB496" s="1363">
        <v>2132313.9900000002</v>
      </c>
      <c r="AC496" s="1363"/>
      <c r="AD496" s="1363"/>
      <c r="AE496" s="1363">
        <f t="shared" si="194"/>
        <v>2183344.77</v>
      </c>
      <c r="AF496" s="1376"/>
      <c r="AG496" s="1377"/>
      <c r="AH496" s="1365">
        <f t="shared" si="192"/>
        <v>2183344.77</v>
      </c>
      <c r="AI496" s="1365"/>
      <c r="AJ496" s="1365"/>
      <c r="AK496" s="1366"/>
      <c r="AL496" s="1365">
        <f t="shared" si="198"/>
        <v>0</v>
      </c>
      <c r="AM496" s="1367"/>
      <c r="AN496" s="1365"/>
      <c r="AO496" s="1368">
        <f t="shared" si="199"/>
        <v>0</v>
      </c>
      <c r="AP496" s="1369"/>
      <c r="AQ496" s="1370">
        <f t="shared" si="176"/>
        <v>2132313.9900000002</v>
      </c>
      <c r="AR496" s="1365">
        <f t="shared" si="193"/>
        <v>2132313.9900000002</v>
      </c>
      <c r="AS496" s="1365"/>
      <c r="AT496" s="1365"/>
      <c r="AU496" s="1365"/>
      <c r="AV496" s="1371">
        <f t="shared" si="200"/>
        <v>0</v>
      </c>
      <c r="AW496" s="1365"/>
      <c r="AX496" s="1365"/>
      <c r="AY496" s="1367">
        <f t="shared" si="201"/>
        <v>0</v>
      </c>
      <c r="AZ496" s="1372"/>
      <c r="BA496" s="1373">
        <f t="shared" si="187"/>
        <v>2132313.9900000002</v>
      </c>
      <c r="BC496" s="1361" t="str">
        <f t="shared" si="196"/>
        <v>AIC</v>
      </c>
      <c r="BD496" s="1361" t="str">
        <f t="shared" si="196"/>
        <v/>
      </c>
      <c r="BE496" s="1361" t="str">
        <f t="shared" si="196"/>
        <v/>
      </c>
      <c r="BF496" s="1361" t="str">
        <f t="shared" si="196"/>
        <v/>
      </c>
      <c r="BG496" s="1361" t="str">
        <f t="shared" si="186"/>
        <v>NO</v>
      </c>
      <c r="BH496" s="1361" t="str">
        <f t="shared" si="186"/>
        <v>NO</v>
      </c>
      <c r="BI496" s="1361" t="str">
        <f t="shared" si="191"/>
        <v/>
      </c>
      <c r="BK496" s="1361" t="b">
        <f t="shared" si="190"/>
        <v>1</v>
      </c>
      <c r="BL496" s="1361" t="b">
        <f t="shared" si="190"/>
        <v>1</v>
      </c>
      <c r="BM496" s="1361" t="b">
        <f t="shared" si="190"/>
        <v>1</v>
      </c>
      <c r="BN496" s="1361" t="b">
        <f t="shared" si="190"/>
        <v>1</v>
      </c>
      <c r="BO496" s="1361" t="b">
        <f t="shared" si="190"/>
        <v>1</v>
      </c>
      <c r="BP496" s="1361" t="b">
        <f t="shared" si="190"/>
        <v>1</v>
      </c>
      <c r="BQ496" s="1361" t="b">
        <f t="shared" si="190"/>
        <v>1</v>
      </c>
      <c r="BS496" s="1359"/>
    </row>
    <row r="497" spans="1:71" s="1551" customFormat="1" ht="12" customHeight="1">
      <c r="A497" s="1544">
        <v>18210231</v>
      </c>
      <c r="B497" s="1545" t="str">
        <f t="shared" si="195"/>
        <v>18210231</v>
      </c>
      <c r="C497" s="1546" t="s">
        <v>1506</v>
      </c>
      <c r="D497" s="1360" t="str">
        <f t="shared" si="188"/>
        <v>W/C</v>
      </c>
      <c r="E497" s="1360"/>
      <c r="F497" s="1546"/>
      <c r="G497" s="1360"/>
      <c r="H497" s="1361" t="str">
        <f t="shared" si="197"/>
        <v/>
      </c>
      <c r="I497" s="1361" t="str">
        <f t="shared" si="197"/>
        <v/>
      </c>
      <c r="J497" s="1361" t="str">
        <f t="shared" si="197"/>
        <v/>
      </c>
      <c r="K497" s="1361" t="str">
        <f t="shared" si="197"/>
        <v/>
      </c>
      <c r="L497" s="1361" t="str">
        <f t="shared" si="177"/>
        <v>W/C</v>
      </c>
      <c r="M497" s="1361" t="str">
        <f t="shared" si="177"/>
        <v>NO</v>
      </c>
      <c r="N497" s="1361" t="str">
        <f t="shared" si="178"/>
        <v>W/C</v>
      </c>
      <c r="O497" s="1362"/>
      <c r="P497" s="1363">
        <v>0</v>
      </c>
      <c r="Q497" s="1363">
        <v>0</v>
      </c>
      <c r="R497" s="1363">
        <v>0</v>
      </c>
      <c r="S497" s="1363">
        <v>0</v>
      </c>
      <c r="T497" s="1363">
        <v>0</v>
      </c>
      <c r="U497" s="1363">
        <v>0</v>
      </c>
      <c r="V497" s="1363">
        <v>0</v>
      </c>
      <c r="W497" s="1363">
        <v>0</v>
      </c>
      <c r="X497" s="1363">
        <v>0</v>
      </c>
      <c r="Y497" s="1363">
        <v>0</v>
      </c>
      <c r="Z497" s="1363">
        <v>0</v>
      </c>
      <c r="AA497" s="1363">
        <v>0</v>
      </c>
      <c r="AB497" s="1363">
        <v>0</v>
      </c>
      <c r="AC497" s="1363"/>
      <c r="AD497" s="1363"/>
      <c r="AE497" s="1363">
        <f t="shared" si="194"/>
        <v>0</v>
      </c>
      <c r="AF497" s="1376"/>
      <c r="AG497" s="1377"/>
      <c r="AH497" s="1547"/>
      <c r="AI497" s="1547"/>
      <c r="AJ497" s="1547"/>
      <c r="AK497" s="1548"/>
      <c r="AL497" s="1365">
        <f t="shared" si="198"/>
        <v>0</v>
      </c>
      <c r="AM497" s="1549">
        <f t="shared" ref="AM497:AM508" si="202">AE497</f>
        <v>0</v>
      </c>
      <c r="AN497" s="1547"/>
      <c r="AO497" s="1368">
        <f t="shared" si="199"/>
        <v>0</v>
      </c>
      <c r="AP497" s="1369"/>
      <c r="AQ497" s="1370">
        <f t="shared" si="176"/>
        <v>0</v>
      </c>
      <c r="AR497" s="1547"/>
      <c r="AS497" s="1547"/>
      <c r="AT497" s="1547"/>
      <c r="AU497" s="1547"/>
      <c r="AV497" s="1371">
        <f t="shared" si="200"/>
        <v>0</v>
      </c>
      <c r="AW497" s="1550">
        <f>AQ497</f>
        <v>0</v>
      </c>
      <c r="AX497" s="1547"/>
      <c r="AY497" s="1367">
        <f t="shared" si="201"/>
        <v>0</v>
      </c>
      <c r="AZ497" s="1372"/>
      <c r="BA497" s="1373">
        <f t="shared" si="187"/>
        <v>0</v>
      </c>
      <c r="BC497" s="1361" t="str">
        <f t="shared" si="196"/>
        <v/>
      </c>
      <c r="BD497" s="1361" t="str">
        <f t="shared" si="196"/>
        <v/>
      </c>
      <c r="BE497" s="1361" t="str">
        <f t="shared" si="196"/>
        <v/>
      </c>
      <c r="BF497" s="1361" t="str">
        <f t="shared" si="196"/>
        <v/>
      </c>
      <c r="BG497" s="1361" t="str">
        <f t="shared" si="186"/>
        <v>W/C</v>
      </c>
      <c r="BH497" s="1361" t="str">
        <f t="shared" si="186"/>
        <v>NO</v>
      </c>
      <c r="BI497" s="1361" t="str">
        <f t="shared" si="191"/>
        <v>W/C</v>
      </c>
      <c r="BK497" s="1361" t="b">
        <f t="shared" si="190"/>
        <v>1</v>
      </c>
      <c r="BL497" s="1361" t="b">
        <f t="shared" si="190"/>
        <v>1</v>
      </c>
      <c r="BM497" s="1361" t="b">
        <f t="shared" si="190"/>
        <v>1</v>
      </c>
      <c r="BN497" s="1361" t="b">
        <f t="shared" si="190"/>
        <v>1</v>
      </c>
      <c r="BO497" s="1361" t="b">
        <f t="shared" si="190"/>
        <v>1</v>
      </c>
      <c r="BP497" s="1361" t="b">
        <f t="shared" si="190"/>
        <v>1</v>
      </c>
      <c r="BQ497" s="1361" t="b">
        <f t="shared" si="190"/>
        <v>1</v>
      </c>
      <c r="BS497" s="1552"/>
    </row>
    <row r="498" spans="1:71" s="1551" customFormat="1" ht="12" customHeight="1">
      <c r="A498" s="1544">
        <v>18210261</v>
      </c>
      <c r="B498" s="1545" t="str">
        <f t="shared" si="195"/>
        <v>18210261</v>
      </c>
      <c r="C498" s="1546" t="s">
        <v>1507</v>
      </c>
      <c r="D498" s="1360" t="str">
        <f t="shared" si="188"/>
        <v>W/C</v>
      </c>
      <c r="E498" s="1360"/>
      <c r="F498" s="1546"/>
      <c r="G498" s="1360"/>
      <c r="H498" s="1361" t="str">
        <f t="shared" si="197"/>
        <v/>
      </c>
      <c r="I498" s="1361" t="str">
        <f t="shared" si="197"/>
        <v/>
      </c>
      <c r="J498" s="1361" t="str">
        <f t="shared" si="197"/>
        <v/>
      </c>
      <c r="K498" s="1361" t="str">
        <f t="shared" si="197"/>
        <v/>
      </c>
      <c r="L498" s="1361" t="str">
        <f t="shared" si="177"/>
        <v>W/C</v>
      </c>
      <c r="M498" s="1361" t="str">
        <f t="shared" si="177"/>
        <v>NO</v>
      </c>
      <c r="N498" s="1361" t="str">
        <f t="shared" si="178"/>
        <v>W/C</v>
      </c>
      <c r="O498" s="1362"/>
      <c r="P498" s="1363">
        <v>0</v>
      </c>
      <c r="Q498" s="1363">
        <v>0</v>
      </c>
      <c r="R498" s="1363">
        <v>0</v>
      </c>
      <c r="S498" s="1363">
        <v>0</v>
      </c>
      <c r="T498" s="1363">
        <v>0</v>
      </c>
      <c r="U498" s="1363">
        <v>0</v>
      </c>
      <c r="V498" s="1363">
        <v>0</v>
      </c>
      <c r="W498" s="1363">
        <v>0</v>
      </c>
      <c r="X498" s="1363">
        <v>0</v>
      </c>
      <c r="Y498" s="1363">
        <v>0</v>
      </c>
      <c r="Z498" s="1363">
        <v>0</v>
      </c>
      <c r="AA498" s="1363">
        <v>0</v>
      </c>
      <c r="AB498" s="1363">
        <v>0</v>
      </c>
      <c r="AC498" s="1363"/>
      <c r="AD498" s="1363"/>
      <c r="AE498" s="1363">
        <f t="shared" si="194"/>
        <v>0</v>
      </c>
      <c r="AF498" s="1376"/>
      <c r="AG498" s="1377"/>
      <c r="AH498" s="1547"/>
      <c r="AI498" s="1547"/>
      <c r="AJ498" s="1547"/>
      <c r="AK498" s="1548"/>
      <c r="AL498" s="1365">
        <f t="shared" si="198"/>
        <v>0</v>
      </c>
      <c r="AM498" s="1549">
        <f t="shared" si="202"/>
        <v>0</v>
      </c>
      <c r="AN498" s="1547"/>
      <c r="AO498" s="1368">
        <f t="shared" si="199"/>
        <v>0</v>
      </c>
      <c r="AP498" s="1369"/>
      <c r="AQ498" s="1370">
        <f t="shared" si="176"/>
        <v>0</v>
      </c>
      <c r="AR498" s="1547"/>
      <c r="AS498" s="1547"/>
      <c r="AT498" s="1547"/>
      <c r="AU498" s="1547"/>
      <c r="AV498" s="1371">
        <f t="shared" si="200"/>
        <v>0</v>
      </c>
      <c r="AW498" s="1550">
        <f t="shared" ref="AW498:AW508" si="203">AQ498</f>
        <v>0</v>
      </c>
      <c r="AX498" s="1547"/>
      <c r="AY498" s="1367">
        <f t="shared" si="201"/>
        <v>0</v>
      </c>
      <c r="AZ498" s="1372"/>
      <c r="BA498" s="1373">
        <f t="shared" si="187"/>
        <v>0</v>
      </c>
      <c r="BC498" s="1361" t="str">
        <f t="shared" si="196"/>
        <v/>
      </c>
      <c r="BD498" s="1361" t="str">
        <f t="shared" si="196"/>
        <v/>
      </c>
      <c r="BE498" s="1361" t="str">
        <f t="shared" si="196"/>
        <v/>
      </c>
      <c r="BF498" s="1361" t="str">
        <f t="shared" si="196"/>
        <v/>
      </c>
      <c r="BG498" s="1361" t="str">
        <f t="shared" si="186"/>
        <v>W/C</v>
      </c>
      <c r="BH498" s="1361" t="str">
        <f t="shared" si="186"/>
        <v>NO</v>
      </c>
      <c r="BI498" s="1361" t="str">
        <f t="shared" si="191"/>
        <v>W/C</v>
      </c>
      <c r="BK498" s="1361" t="b">
        <f t="shared" si="190"/>
        <v>1</v>
      </c>
      <c r="BL498" s="1361" t="b">
        <f t="shared" si="190"/>
        <v>1</v>
      </c>
      <c r="BM498" s="1361" t="b">
        <f t="shared" si="190"/>
        <v>1</v>
      </c>
      <c r="BN498" s="1361" t="b">
        <f t="shared" si="190"/>
        <v>1</v>
      </c>
      <c r="BO498" s="1361" t="b">
        <f t="shared" si="190"/>
        <v>1</v>
      </c>
      <c r="BP498" s="1361" t="b">
        <f t="shared" si="190"/>
        <v>1</v>
      </c>
      <c r="BQ498" s="1361" t="b">
        <f t="shared" si="190"/>
        <v>1</v>
      </c>
      <c r="BS498" s="1552"/>
    </row>
    <row r="499" spans="1:71" s="1551" customFormat="1" ht="12" customHeight="1">
      <c r="A499" s="1544">
        <v>18210281</v>
      </c>
      <c r="B499" s="1545" t="str">
        <f t="shared" si="195"/>
        <v>18210281</v>
      </c>
      <c r="C499" s="1546" t="s">
        <v>1508</v>
      </c>
      <c r="D499" s="1360" t="str">
        <f t="shared" si="188"/>
        <v>W/C</v>
      </c>
      <c r="E499" s="1360"/>
      <c r="F499" s="1546"/>
      <c r="G499" s="1360"/>
      <c r="H499" s="1361" t="str">
        <f t="shared" si="197"/>
        <v/>
      </c>
      <c r="I499" s="1361" t="str">
        <f t="shared" si="197"/>
        <v/>
      </c>
      <c r="J499" s="1361" t="str">
        <f t="shared" si="197"/>
        <v/>
      </c>
      <c r="K499" s="1361" t="str">
        <f t="shared" si="197"/>
        <v/>
      </c>
      <c r="L499" s="1361" t="str">
        <f t="shared" si="177"/>
        <v>W/C</v>
      </c>
      <c r="M499" s="1361" t="str">
        <f t="shared" si="177"/>
        <v>NO</v>
      </c>
      <c r="N499" s="1361" t="str">
        <f t="shared" si="178"/>
        <v>W/C</v>
      </c>
      <c r="O499" s="1362"/>
      <c r="P499" s="1363">
        <v>41000418.810000002</v>
      </c>
      <c r="Q499" s="1363">
        <v>40245303.810000002</v>
      </c>
      <c r="R499" s="1363">
        <v>39490188.810000002</v>
      </c>
      <c r="S499" s="1363">
        <v>38735073.810000002</v>
      </c>
      <c r="T499" s="1363">
        <v>37979958.810000002</v>
      </c>
      <c r="U499" s="1363">
        <v>37224843.810000002</v>
      </c>
      <c r="V499" s="1363">
        <v>36469728.810000002</v>
      </c>
      <c r="W499" s="1363">
        <v>35714613.810000002</v>
      </c>
      <c r="X499" s="1363">
        <v>34959498.810000002</v>
      </c>
      <c r="Y499" s="1363">
        <v>34204383.810000002</v>
      </c>
      <c r="Z499" s="1363">
        <v>33449268.809999999</v>
      </c>
      <c r="AA499" s="1363">
        <v>32694153.809999999</v>
      </c>
      <c r="AB499" s="1363">
        <v>31939038.809999999</v>
      </c>
      <c r="AC499" s="1363"/>
      <c r="AD499" s="1363"/>
      <c r="AE499" s="1363">
        <f t="shared" si="194"/>
        <v>36469728.810000002</v>
      </c>
      <c r="AF499" s="1376"/>
      <c r="AG499" s="1377"/>
      <c r="AH499" s="1547"/>
      <c r="AI499" s="1547"/>
      <c r="AJ499" s="1547"/>
      <c r="AK499" s="1548"/>
      <c r="AL499" s="1365">
        <f t="shared" si="198"/>
        <v>0</v>
      </c>
      <c r="AM499" s="1549">
        <f t="shared" si="202"/>
        <v>36469728.810000002</v>
      </c>
      <c r="AN499" s="1547"/>
      <c r="AO499" s="1368">
        <f t="shared" si="199"/>
        <v>36469728.810000002</v>
      </c>
      <c r="AP499" s="1369"/>
      <c r="AQ499" s="1370">
        <f t="shared" si="176"/>
        <v>31939038.809999999</v>
      </c>
      <c r="AR499" s="1547"/>
      <c r="AS499" s="1547"/>
      <c r="AT499" s="1547"/>
      <c r="AU499" s="1547"/>
      <c r="AV499" s="1371">
        <f t="shared" si="200"/>
        <v>0</v>
      </c>
      <c r="AW499" s="1550">
        <f t="shared" si="203"/>
        <v>31939038.809999999</v>
      </c>
      <c r="AX499" s="1547"/>
      <c r="AY499" s="1367">
        <f t="shared" si="201"/>
        <v>31939038.809999999</v>
      </c>
      <c r="AZ499" s="1372"/>
      <c r="BA499" s="1373">
        <f t="shared" si="187"/>
        <v>0</v>
      </c>
      <c r="BC499" s="1361" t="str">
        <f t="shared" si="196"/>
        <v/>
      </c>
      <c r="BD499" s="1361" t="str">
        <f t="shared" si="196"/>
        <v/>
      </c>
      <c r="BE499" s="1361" t="str">
        <f t="shared" si="196"/>
        <v/>
      </c>
      <c r="BF499" s="1361" t="str">
        <f t="shared" si="196"/>
        <v/>
      </c>
      <c r="BG499" s="1361" t="str">
        <f t="shared" si="186"/>
        <v>W/C</v>
      </c>
      <c r="BH499" s="1361" t="str">
        <f t="shared" si="186"/>
        <v>NO</v>
      </c>
      <c r="BI499" s="1361" t="str">
        <f t="shared" si="191"/>
        <v>W/C</v>
      </c>
      <c r="BK499" s="1361" t="b">
        <f t="shared" si="190"/>
        <v>1</v>
      </c>
      <c r="BL499" s="1361" t="b">
        <f t="shared" si="190"/>
        <v>1</v>
      </c>
      <c r="BM499" s="1361" t="b">
        <f t="shared" si="190"/>
        <v>1</v>
      </c>
      <c r="BN499" s="1361" t="b">
        <f t="shared" si="190"/>
        <v>1</v>
      </c>
      <c r="BO499" s="1361" t="b">
        <f t="shared" si="190"/>
        <v>1</v>
      </c>
      <c r="BP499" s="1361" t="b">
        <f t="shared" si="190"/>
        <v>1</v>
      </c>
      <c r="BQ499" s="1361" t="b">
        <f t="shared" si="190"/>
        <v>1</v>
      </c>
      <c r="BS499" s="1552"/>
    </row>
    <row r="500" spans="1:71" s="1551" customFormat="1" ht="12" customHeight="1">
      <c r="A500" s="1544">
        <v>18210291</v>
      </c>
      <c r="B500" s="1545" t="str">
        <f t="shared" si="195"/>
        <v>18210291</v>
      </c>
      <c r="C500" s="1546" t="s">
        <v>1509</v>
      </c>
      <c r="D500" s="1360" t="str">
        <f t="shared" si="188"/>
        <v>W/C</v>
      </c>
      <c r="E500" s="1360"/>
      <c r="F500" s="1546"/>
      <c r="G500" s="1360"/>
      <c r="H500" s="1361" t="str">
        <f t="shared" si="197"/>
        <v/>
      </c>
      <c r="I500" s="1361" t="str">
        <f t="shared" si="197"/>
        <v/>
      </c>
      <c r="J500" s="1361" t="str">
        <f t="shared" si="197"/>
        <v/>
      </c>
      <c r="K500" s="1361" t="str">
        <f t="shared" si="197"/>
        <v/>
      </c>
      <c r="L500" s="1361" t="str">
        <f t="shared" si="177"/>
        <v>W/C</v>
      </c>
      <c r="M500" s="1361" t="str">
        <f t="shared" si="177"/>
        <v>NO</v>
      </c>
      <c r="N500" s="1361" t="str">
        <f t="shared" si="178"/>
        <v>W/C</v>
      </c>
      <c r="O500" s="1362"/>
      <c r="P500" s="1363">
        <v>0</v>
      </c>
      <c r="Q500" s="1363">
        <v>0</v>
      </c>
      <c r="R500" s="1363">
        <v>0</v>
      </c>
      <c r="S500" s="1363">
        <v>0</v>
      </c>
      <c r="T500" s="1363">
        <v>0</v>
      </c>
      <c r="U500" s="1363">
        <v>0</v>
      </c>
      <c r="V500" s="1363">
        <v>0</v>
      </c>
      <c r="W500" s="1363">
        <v>0</v>
      </c>
      <c r="X500" s="1363">
        <v>0</v>
      </c>
      <c r="Y500" s="1363">
        <v>0</v>
      </c>
      <c r="Z500" s="1363">
        <v>0</v>
      </c>
      <c r="AA500" s="1363">
        <v>0</v>
      </c>
      <c r="AB500" s="1363">
        <v>0</v>
      </c>
      <c r="AC500" s="1363"/>
      <c r="AD500" s="1363"/>
      <c r="AE500" s="1363">
        <f t="shared" si="194"/>
        <v>0</v>
      </c>
      <c r="AF500" s="1376"/>
      <c r="AG500" s="1377"/>
      <c r="AH500" s="1547"/>
      <c r="AI500" s="1547"/>
      <c r="AJ500" s="1547"/>
      <c r="AK500" s="1548"/>
      <c r="AL500" s="1365">
        <f t="shared" si="198"/>
        <v>0</v>
      </c>
      <c r="AM500" s="1549">
        <f t="shared" si="202"/>
        <v>0</v>
      </c>
      <c r="AN500" s="1547"/>
      <c r="AO500" s="1368">
        <f t="shared" si="199"/>
        <v>0</v>
      </c>
      <c r="AP500" s="1369"/>
      <c r="AQ500" s="1370">
        <f t="shared" si="176"/>
        <v>0</v>
      </c>
      <c r="AR500" s="1547"/>
      <c r="AS500" s="1547"/>
      <c r="AT500" s="1547"/>
      <c r="AU500" s="1547"/>
      <c r="AV500" s="1371">
        <f t="shared" si="200"/>
        <v>0</v>
      </c>
      <c r="AW500" s="1550">
        <f t="shared" si="203"/>
        <v>0</v>
      </c>
      <c r="AX500" s="1547"/>
      <c r="AY500" s="1367">
        <f t="shared" si="201"/>
        <v>0</v>
      </c>
      <c r="AZ500" s="1372"/>
      <c r="BA500" s="1373">
        <f t="shared" si="187"/>
        <v>0</v>
      </c>
      <c r="BC500" s="1361" t="str">
        <f t="shared" si="196"/>
        <v/>
      </c>
      <c r="BD500" s="1361" t="str">
        <f t="shared" si="196"/>
        <v/>
      </c>
      <c r="BE500" s="1361" t="str">
        <f t="shared" si="196"/>
        <v/>
      </c>
      <c r="BF500" s="1361" t="str">
        <f t="shared" si="196"/>
        <v/>
      </c>
      <c r="BG500" s="1361" t="str">
        <f t="shared" si="186"/>
        <v>W/C</v>
      </c>
      <c r="BH500" s="1361" t="str">
        <f t="shared" si="186"/>
        <v>NO</v>
      </c>
      <c r="BI500" s="1361" t="str">
        <f t="shared" si="191"/>
        <v>W/C</v>
      </c>
      <c r="BK500" s="1361" t="b">
        <f t="shared" si="190"/>
        <v>1</v>
      </c>
      <c r="BL500" s="1361" t="b">
        <f t="shared" si="190"/>
        <v>1</v>
      </c>
      <c r="BM500" s="1361" t="b">
        <f t="shared" si="190"/>
        <v>1</v>
      </c>
      <c r="BN500" s="1361" t="b">
        <f t="shared" si="190"/>
        <v>1</v>
      </c>
      <c r="BO500" s="1361" t="b">
        <f t="shared" si="190"/>
        <v>1</v>
      </c>
      <c r="BP500" s="1361" t="b">
        <f t="shared" si="190"/>
        <v>1</v>
      </c>
      <c r="BQ500" s="1361" t="b">
        <f t="shared" si="190"/>
        <v>1</v>
      </c>
      <c r="BS500" s="1552"/>
    </row>
    <row r="501" spans="1:71" s="1551" customFormat="1" ht="12" customHeight="1">
      <c r="A501" s="1544">
        <v>18210301</v>
      </c>
      <c r="B501" s="1545" t="str">
        <f t="shared" si="195"/>
        <v>18210301</v>
      </c>
      <c r="C501" s="1546" t="s">
        <v>1510</v>
      </c>
      <c r="D501" s="1360" t="str">
        <f t="shared" si="188"/>
        <v>W/C</v>
      </c>
      <c r="E501" s="1360"/>
      <c r="F501" s="1546"/>
      <c r="G501" s="1360"/>
      <c r="H501" s="1361" t="str">
        <f t="shared" si="197"/>
        <v/>
      </c>
      <c r="I501" s="1361" t="str">
        <f t="shared" si="197"/>
        <v/>
      </c>
      <c r="J501" s="1361" t="str">
        <f t="shared" si="197"/>
        <v/>
      </c>
      <c r="K501" s="1361" t="str">
        <f t="shared" si="197"/>
        <v/>
      </c>
      <c r="L501" s="1361" t="str">
        <f t="shared" si="177"/>
        <v>W/C</v>
      </c>
      <c r="M501" s="1361" t="str">
        <f t="shared" si="177"/>
        <v>NO</v>
      </c>
      <c r="N501" s="1361" t="str">
        <f t="shared" si="178"/>
        <v>W/C</v>
      </c>
      <c r="O501" s="1362"/>
      <c r="P501" s="1363">
        <v>0</v>
      </c>
      <c r="Q501" s="1363">
        <v>0</v>
      </c>
      <c r="R501" s="1363">
        <v>0</v>
      </c>
      <c r="S501" s="1363">
        <v>0</v>
      </c>
      <c r="T501" s="1363">
        <v>0</v>
      </c>
      <c r="U501" s="1363">
        <v>0</v>
      </c>
      <c r="V501" s="1363">
        <v>0</v>
      </c>
      <c r="W501" s="1363">
        <v>0</v>
      </c>
      <c r="X501" s="1363">
        <v>0</v>
      </c>
      <c r="Y501" s="1363">
        <v>0</v>
      </c>
      <c r="Z501" s="1363">
        <v>0</v>
      </c>
      <c r="AA501" s="1363">
        <v>0</v>
      </c>
      <c r="AB501" s="1363">
        <v>0</v>
      </c>
      <c r="AC501" s="1363"/>
      <c r="AD501" s="1363"/>
      <c r="AE501" s="1363">
        <f t="shared" si="194"/>
        <v>0</v>
      </c>
      <c r="AF501" s="1376"/>
      <c r="AG501" s="1377"/>
      <c r="AH501" s="1547"/>
      <c r="AI501" s="1547"/>
      <c r="AJ501" s="1547"/>
      <c r="AK501" s="1548"/>
      <c r="AL501" s="1365">
        <f t="shared" si="198"/>
        <v>0</v>
      </c>
      <c r="AM501" s="1549">
        <f t="shared" si="202"/>
        <v>0</v>
      </c>
      <c r="AN501" s="1547"/>
      <c r="AO501" s="1368">
        <f t="shared" si="199"/>
        <v>0</v>
      </c>
      <c r="AP501" s="1369"/>
      <c r="AQ501" s="1370">
        <f t="shared" si="176"/>
        <v>0</v>
      </c>
      <c r="AR501" s="1547"/>
      <c r="AS501" s="1547"/>
      <c r="AT501" s="1547"/>
      <c r="AU501" s="1547"/>
      <c r="AV501" s="1371">
        <f t="shared" si="200"/>
        <v>0</v>
      </c>
      <c r="AW501" s="1550">
        <f t="shared" si="203"/>
        <v>0</v>
      </c>
      <c r="AX501" s="1547"/>
      <c r="AY501" s="1367">
        <f t="shared" si="201"/>
        <v>0</v>
      </c>
      <c r="AZ501" s="1372"/>
      <c r="BA501" s="1373">
        <f t="shared" si="187"/>
        <v>0</v>
      </c>
      <c r="BC501" s="1361" t="str">
        <f t="shared" si="196"/>
        <v/>
      </c>
      <c r="BD501" s="1361" t="str">
        <f t="shared" si="196"/>
        <v/>
      </c>
      <c r="BE501" s="1361" t="str">
        <f t="shared" si="196"/>
        <v/>
      </c>
      <c r="BF501" s="1361" t="str">
        <f t="shared" si="196"/>
        <v/>
      </c>
      <c r="BG501" s="1361" t="str">
        <f t="shared" si="186"/>
        <v>W/C</v>
      </c>
      <c r="BH501" s="1361" t="str">
        <f t="shared" si="186"/>
        <v>NO</v>
      </c>
      <c r="BI501" s="1361" t="str">
        <f t="shared" si="191"/>
        <v>W/C</v>
      </c>
      <c r="BK501" s="1361" t="b">
        <f t="shared" si="190"/>
        <v>1</v>
      </c>
      <c r="BL501" s="1361" t="b">
        <f t="shared" si="190"/>
        <v>1</v>
      </c>
      <c r="BM501" s="1361" t="b">
        <f t="shared" si="190"/>
        <v>1</v>
      </c>
      <c r="BN501" s="1361" t="b">
        <f t="shared" si="190"/>
        <v>1</v>
      </c>
      <c r="BO501" s="1361" t="b">
        <f t="shared" si="190"/>
        <v>1</v>
      </c>
      <c r="BP501" s="1361" t="b">
        <f t="shared" si="190"/>
        <v>1</v>
      </c>
      <c r="BQ501" s="1361" t="b">
        <f t="shared" si="190"/>
        <v>1</v>
      </c>
      <c r="BS501" s="1552"/>
    </row>
    <row r="502" spans="1:71" s="1551" customFormat="1" ht="12" customHeight="1">
      <c r="A502" s="1412">
        <v>18210311</v>
      </c>
      <c r="B502" s="1413" t="str">
        <f t="shared" si="195"/>
        <v>18210311</v>
      </c>
      <c r="C502" s="1413" t="s">
        <v>1511</v>
      </c>
      <c r="D502" s="1360" t="str">
        <f t="shared" si="188"/>
        <v>W/C</v>
      </c>
      <c r="E502" s="1360"/>
      <c r="F502" s="1413"/>
      <c r="G502" s="1360"/>
      <c r="H502" s="1361" t="str">
        <f t="shared" si="197"/>
        <v/>
      </c>
      <c r="I502" s="1361" t="str">
        <f t="shared" si="197"/>
        <v/>
      </c>
      <c r="J502" s="1361" t="str">
        <f t="shared" si="197"/>
        <v/>
      </c>
      <c r="K502" s="1361" t="str">
        <f t="shared" si="197"/>
        <v/>
      </c>
      <c r="L502" s="1361" t="str">
        <f t="shared" si="177"/>
        <v>W/C</v>
      </c>
      <c r="M502" s="1361" t="str">
        <f t="shared" si="177"/>
        <v>NO</v>
      </c>
      <c r="N502" s="1361" t="str">
        <f t="shared" si="178"/>
        <v>W/C</v>
      </c>
      <c r="O502" s="1362"/>
      <c r="P502" s="1363">
        <v>17433511.359999999</v>
      </c>
      <c r="Q502" s="1363">
        <v>16078383.359999999</v>
      </c>
      <c r="R502" s="1363">
        <v>14723255.359999999</v>
      </c>
      <c r="S502" s="1363">
        <v>13368127.359999999</v>
      </c>
      <c r="T502" s="1363">
        <v>12012999.359999999</v>
      </c>
      <c r="U502" s="1363">
        <v>10657871.359999999</v>
      </c>
      <c r="V502" s="1363">
        <v>9302743.3599999994</v>
      </c>
      <c r="W502" s="1363">
        <v>7947615.3600000003</v>
      </c>
      <c r="X502" s="1363">
        <v>6592487.3600000003</v>
      </c>
      <c r="Y502" s="1363">
        <v>5237359.3600000003</v>
      </c>
      <c r="Z502" s="1363">
        <v>3882231.36</v>
      </c>
      <c r="AA502" s="1363">
        <v>2527103.36</v>
      </c>
      <c r="AB502" s="1363">
        <v>1171975.3600000001</v>
      </c>
      <c r="AC502" s="1363"/>
      <c r="AD502" s="1363"/>
      <c r="AE502" s="1363">
        <f t="shared" si="194"/>
        <v>9302743.3599999994</v>
      </c>
      <c r="AF502" s="1376"/>
      <c r="AG502" s="1377"/>
      <c r="AH502" s="1547"/>
      <c r="AI502" s="1547"/>
      <c r="AJ502" s="1547"/>
      <c r="AK502" s="1548"/>
      <c r="AL502" s="1365">
        <f t="shared" si="198"/>
        <v>0</v>
      </c>
      <c r="AM502" s="1549">
        <f t="shared" si="202"/>
        <v>9302743.3599999994</v>
      </c>
      <c r="AN502" s="1547"/>
      <c r="AO502" s="1368">
        <f t="shared" si="199"/>
        <v>9302743.3599999994</v>
      </c>
      <c r="AP502" s="1369"/>
      <c r="AQ502" s="1370">
        <f t="shared" ref="AQ502:AQ570" si="204">AB502</f>
        <v>1171975.3600000001</v>
      </c>
      <c r="AR502" s="1547"/>
      <c r="AS502" s="1547"/>
      <c r="AT502" s="1547"/>
      <c r="AU502" s="1547"/>
      <c r="AV502" s="1371">
        <f t="shared" si="200"/>
        <v>0</v>
      </c>
      <c r="AW502" s="1550">
        <f t="shared" si="203"/>
        <v>1171975.3600000001</v>
      </c>
      <c r="AX502" s="1547"/>
      <c r="AY502" s="1367">
        <f t="shared" si="201"/>
        <v>1171975.3600000001</v>
      </c>
      <c r="AZ502" s="1372"/>
      <c r="BA502" s="1373">
        <f t="shared" si="187"/>
        <v>0</v>
      </c>
      <c r="BC502" s="1361" t="str">
        <f t="shared" si="196"/>
        <v/>
      </c>
      <c r="BD502" s="1361" t="str">
        <f t="shared" si="196"/>
        <v/>
      </c>
      <c r="BE502" s="1361" t="str">
        <f t="shared" si="196"/>
        <v/>
      </c>
      <c r="BF502" s="1361" t="str">
        <f t="shared" si="196"/>
        <v/>
      </c>
      <c r="BG502" s="1361" t="str">
        <f t="shared" si="186"/>
        <v>W/C</v>
      </c>
      <c r="BH502" s="1361" t="str">
        <f t="shared" si="186"/>
        <v>NO</v>
      </c>
      <c r="BI502" s="1361" t="str">
        <f t="shared" si="191"/>
        <v>W/C</v>
      </c>
      <c r="BK502" s="1361" t="b">
        <f t="shared" si="190"/>
        <v>1</v>
      </c>
      <c r="BL502" s="1361" t="b">
        <f t="shared" si="190"/>
        <v>1</v>
      </c>
      <c r="BM502" s="1361" t="b">
        <f t="shared" si="190"/>
        <v>1</v>
      </c>
      <c r="BN502" s="1361" t="b">
        <f t="shared" si="190"/>
        <v>1</v>
      </c>
      <c r="BO502" s="1361" t="b">
        <f t="shared" si="190"/>
        <v>1</v>
      </c>
      <c r="BP502" s="1361" t="b">
        <f t="shared" si="190"/>
        <v>1</v>
      </c>
      <c r="BQ502" s="1361" t="b">
        <f t="shared" si="190"/>
        <v>1</v>
      </c>
      <c r="BS502" s="1552"/>
    </row>
    <row r="503" spans="1:71" s="1551" customFormat="1" ht="12" customHeight="1">
      <c r="A503" s="1412">
        <v>18210321</v>
      </c>
      <c r="B503" s="1413" t="str">
        <f t="shared" si="195"/>
        <v>18210321</v>
      </c>
      <c r="C503" s="1359" t="s">
        <v>1512</v>
      </c>
      <c r="D503" s="1360" t="str">
        <f t="shared" si="188"/>
        <v>W/C</v>
      </c>
      <c r="E503" s="1360"/>
      <c r="F503" s="1359"/>
      <c r="G503" s="1360"/>
      <c r="H503" s="1361" t="str">
        <f t="shared" si="197"/>
        <v/>
      </c>
      <c r="I503" s="1361" t="str">
        <f t="shared" si="197"/>
        <v/>
      </c>
      <c r="J503" s="1361" t="str">
        <f t="shared" si="197"/>
        <v/>
      </c>
      <c r="K503" s="1361" t="str">
        <f t="shared" si="197"/>
        <v/>
      </c>
      <c r="L503" s="1361" t="str">
        <f t="shared" si="177"/>
        <v>W/C</v>
      </c>
      <c r="M503" s="1361" t="str">
        <f t="shared" si="177"/>
        <v>NO</v>
      </c>
      <c r="N503" s="1361" t="str">
        <f t="shared" si="178"/>
        <v>W/C</v>
      </c>
      <c r="O503" s="1362"/>
      <c r="P503" s="1363">
        <v>10437020.220000001</v>
      </c>
      <c r="Q503" s="1363">
        <v>10437020.220000001</v>
      </c>
      <c r="R503" s="1363">
        <v>10437020.220000001</v>
      </c>
      <c r="S503" s="1363">
        <v>10437020.220000001</v>
      </c>
      <c r="T503" s="1363">
        <v>10437020.220000001</v>
      </c>
      <c r="U503" s="1363">
        <v>10437020.220000001</v>
      </c>
      <c r="V503" s="1363">
        <v>10437020.220000001</v>
      </c>
      <c r="W503" s="1363">
        <v>10437020.220000001</v>
      </c>
      <c r="X503" s="1363">
        <v>10437020.220000001</v>
      </c>
      <c r="Y503" s="1363">
        <v>10437020.220000001</v>
      </c>
      <c r="Z503" s="1363">
        <v>10437020.220000001</v>
      </c>
      <c r="AA503" s="1363">
        <v>10437020.220000001</v>
      </c>
      <c r="AB503" s="1363">
        <v>10437020.220000001</v>
      </c>
      <c r="AC503" s="1363"/>
      <c r="AD503" s="1363"/>
      <c r="AE503" s="1363">
        <f t="shared" si="194"/>
        <v>10437020.220000001</v>
      </c>
      <c r="AF503" s="1376"/>
      <c r="AG503" s="1377"/>
      <c r="AH503" s="1547"/>
      <c r="AI503" s="1547"/>
      <c r="AJ503" s="1547"/>
      <c r="AK503" s="1548"/>
      <c r="AL503" s="1365">
        <f t="shared" si="198"/>
        <v>0</v>
      </c>
      <c r="AM503" s="1549">
        <f t="shared" si="202"/>
        <v>10437020.220000001</v>
      </c>
      <c r="AN503" s="1547"/>
      <c r="AO503" s="1368">
        <f t="shared" si="199"/>
        <v>10437020.220000001</v>
      </c>
      <c r="AP503" s="1369"/>
      <c r="AQ503" s="1370">
        <f t="shared" si="204"/>
        <v>10437020.220000001</v>
      </c>
      <c r="AR503" s="1547"/>
      <c r="AS503" s="1547"/>
      <c r="AT503" s="1547"/>
      <c r="AU503" s="1547"/>
      <c r="AV503" s="1371">
        <f t="shared" si="200"/>
        <v>0</v>
      </c>
      <c r="AW503" s="1550">
        <f t="shared" si="203"/>
        <v>10437020.220000001</v>
      </c>
      <c r="AX503" s="1547"/>
      <c r="AY503" s="1367">
        <f t="shared" si="201"/>
        <v>10437020.220000001</v>
      </c>
      <c r="AZ503" s="1372"/>
      <c r="BA503" s="1373">
        <f t="shared" si="187"/>
        <v>0</v>
      </c>
      <c r="BC503" s="1361" t="str">
        <f t="shared" si="196"/>
        <v/>
      </c>
      <c r="BD503" s="1361" t="str">
        <f t="shared" si="196"/>
        <v/>
      </c>
      <c r="BE503" s="1361" t="str">
        <f t="shared" si="196"/>
        <v/>
      </c>
      <c r="BF503" s="1361" t="str">
        <f t="shared" si="196"/>
        <v/>
      </c>
      <c r="BG503" s="1361" t="str">
        <f t="shared" si="186"/>
        <v>W/C</v>
      </c>
      <c r="BH503" s="1361" t="str">
        <f t="shared" si="186"/>
        <v>NO</v>
      </c>
      <c r="BI503" s="1361" t="str">
        <f t="shared" si="191"/>
        <v>W/C</v>
      </c>
      <c r="BK503" s="1361" t="b">
        <f t="shared" si="190"/>
        <v>1</v>
      </c>
      <c r="BL503" s="1361" t="b">
        <f t="shared" si="190"/>
        <v>1</v>
      </c>
      <c r="BM503" s="1361" t="b">
        <f t="shared" si="190"/>
        <v>1</v>
      </c>
      <c r="BN503" s="1361" t="b">
        <f t="shared" si="190"/>
        <v>1</v>
      </c>
      <c r="BO503" s="1361" t="b">
        <f t="shared" si="190"/>
        <v>1</v>
      </c>
      <c r="BP503" s="1361" t="b">
        <f t="shared" si="190"/>
        <v>1</v>
      </c>
      <c r="BQ503" s="1361" t="b">
        <f t="shared" si="190"/>
        <v>1</v>
      </c>
      <c r="BS503" s="1552"/>
    </row>
    <row r="504" spans="1:71" s="1551" customFormat="1" ht="12" customHeight="1">
      <c r="A504" s="1497">
        <v>18210331</v>
      </c>
      <c r="B504" s="1498" t="str">
        <f t="shared" si="195"/>
        <v>18210331</v>
      </c>
      <c r="C504" s="1416" t="s">
        <v>1513</v>
      </c>
      <c r="D504" s="1417" t="str">
        <f t="shared" si="188"/>
        <v>W/C</v>
      </c>
      <c r="E504" s="1417"/>
      <c r="F504" s="1434">
        <v>42783</v>
      </c>
      <c r="G504" s="1417"/>
      <c r="H504" s="1419" t="str">
        <f t="shared" si="197"/>
        <v/>
      </c>
      <c r="I504" s="1419" t="str">
        <f t="shared" si="197"/>
        <v/>
      </c>
      <c r="J504" s="1419" t="str">
        <f t="shared" si="197"/>
        <v/>
      </c>
      <c r="K504" s="1419" t="str">
        <f t="shared" si="197"/>
        <v/>
      </c>
      <c r="L504" s="1419" t="str">
        <f t="shared" si="177"/>
        <v>W/C</v>
      </c>
      <c r="M504" s="1419" t="str">
        <f t="shared" si="177"/>
        <v>NO</v>
      </c>
      <c r="N504" s="1419" t="str">
        <f t="shared" si="178"/>
        <v>W/C</v>
      </c>
      <c r="O504" s="1420"/>
      <c r="P504" s="1421">
        <v>12707858.34</v>
      </c>
      <c r="Q504" s="1421">
        <v>12707858.34</v>
      </c>
      <c r="R504" s="1421">
        <v>12707858.34</v>
      </c>
      <c r="S504" s="1421">
        <v>12707858.34</v>
      </c>
      <c r="T504" s="1421">
        <v>12707858.34</v>
      </c>
      <c r="U504" s="1421">
        <v>12707858.34</v>
      </c>
      <c r="V504" s="1421">
        <v>12707858.34</v>
      </c>
      <c r="W504" s="1421">
        <v>12707858.34</v>
      </c>
      <c r="X504" s="1421">
        <v>12707858.34</v>
      </c>
      <c r="Y504" s="1421">
        <v>12707858.34</v>
      </c>
      <c r="Z504" s="1421">
        <v>12707858.34</v>
      </c>
      <c r="AA504" s="1421">
        <v>12707858.34</v>
      </c>
      <c r="AB504" s="1421">
        <v>12707858.34</v>
      </c>
      <c r="AC504" s="1421"/>
      <c r="AD504" s="1421"/>
      <c r="AE504" s="1421">
        <f t="shared" si="194"/>
        <v>12707858.340000002</v>
      </c>
      <c r="AF504" s="1422"/>
      <c r="AG504" s="1423"/>
      <c r="AH504" s="1553"/>
      <c r="AI504" s="1553"/>
      <c r="AJ504" s="1553"/>
      <c r="AK504" s="1554"/>
      <c r="AL504" s="1424">
        <f t="shared" si="198"/>
        <v>0</v>
      </c>
      <c r="AM504" s="1555">
        <f t="shared" si="202"/>
        <v>12707858.340000002</v>
      </c>
      <c r="AN504" s="1553"/>
      <c r="AO504" s="1427">
        <f t="shared" si="199"/>
        <v>12707858.340000002</v>
      </c>
      <c r="AP504" s="1369"/>
      <c r="AQ504" s="1428">
        <f t="shared" si="204"/>
        <v>12707858.34</v>
      </c>
      <c r="AR504" s="1553"/>
      <c r="AS504" s="1553"/>
      <c r="AT504" s="1553"/>
      <c r="AU504" s="1553"/>
      <c r="AV504" s="1429">
        <f t="shared" si="200"/>
        <v>0</v>
      </c>
      <c r="AW504" s="1556">
        <f t="shared" si="203"/>
        <v>12707858.34</v>
      </c>
      <c r="AX504" s="1553"/>
      <c r="AY504" s="1426">
        <f t="shared" si="201"/>
        <v>12707858.34</v>
      </c>
      <c r="AZ504" s="1372"/>
      <c r="BA504" s="1373">
        <f t="shared" si="187"/>
        <v>0</v>
      </c>
      <c r="BC504" s="1419" t="str">
        <f t="shared" si="196"/>
        <v/>
      </c>
      <c r="BD504" s="1419" t="str">
        <f t="shared" si="196"/>
        <v/>
      </c>
      <c r="BE504" s="1419" t="str">
        <f t="shared" si="196"/>
        <v/>
      </c>
      <c r="BF504" s="1419" t="str">
        <f t="shared" si="196"/>
        <v/>
      </c>
      <c r="BG504" s="1419" t="str">
        <f t="shared" si="186"/>
        <v>W/C</v>
      </c>
      <c r="BH504" s="1419" t="str">
        <f t="shared" si="186"/>
        <v>NO</v>
      </c>
      <c r="BI504" s="1419" t="str">
        <f t="shared" si="191"/>
        <v>W/C</v>
      </c>
      <c r="BK504" s="1419" t="b">
        <f t="shared" si="190"/>
        <v>1</v>
      </c>
      <c r="BL504" s="1419" t="b">
        <f t="shared" si="190"/>
        <v>1</v>
      </c>
      <c r="BM504" s="1419" t="b">
        <f t="shared" si="190"/>
        <v>1</v>
      </c>
      <c r="BN504" s="1419" t="b">
        <f t="shared" si="190"/>
        <v>1</v>
      </c>
      <c r="BO504" s="1419" t="b">
        <f t="shared" si="190"/>
        <v>1</v>
      </c>
      <c r="BP504" s="1419" t="b">
        <f t="shared" si="190"/>
        <v>1</v>
      </c>
      <c r="BQ504" s="1419" t="b">
        <f t="shared" si="190"/>
        <v>1</v>
      </c>
      <c r="BS504" s="1552"/>
    </row>
    <row r="505" spans="1:71" s="1551" customFormat="1" ht="12" customHeight="1">
      <c r="A505" s="1497">
        <v>18210341</v>
      </c>
      <c r="B505" s="1498" t="str">
        <f t="shared" si="195"/>
        <v>18210341</v>
      </c>
      <c r="C505" s="1416" t="s">
        <v>1514</v>
      </c>
      <c r="D505" s="1417" t="str">
        <f t="shared" si="188"/>
        <v>W/C</v>
      </c>
      <c r="E505" s="1417"/>
      <c r="F505" s="1434">
        <v>43070</v>
      </c>
      <c r="G505" s="1417"/>
      <c r="H505" s="1419" t="str">
        <f t="shared" si="197"/>
        <v/>
      </c>
      <c r="I505" s="1419" t="str">
        <f t="shared" si="197"/>
        <v/>
      </c>
      <c r="J505" s="1419" t="str">
        <f t="shared" si="197"/>
        <v/>
      </c>
      <c r="K505" s="1419" t="str">
        <f t="shared" si="197"/>
        <v/>
      </c>
      <c r="L505" s="1419" t="str">
        <f t="shared" si="177"/>
        <v>W/C</v>
      </c>
      <c r="M505" s="1419" t="str">
        <f t="shared" si="177"/>
        <v>NO</v>
      </c>
      <c r="N505" s="1419" t="str">
        <f t="shared" ref="N505:N575" si="205">IF(OR(CONCATENATE(L505,M505)="NOW/C",CONCATENATE(L505,M505)="W/CNO"),"W/C","")</f>
        <v>W/C</v>
      </c>
      <c r="O505" s="1420"/>
      <c r="P505" s="1421">
        <v>12215518.98</v>
      </c>
      <c r="Q505" s="1421">
        <v>12215518.98</v>
      </c>
      <c r="R505" s="1421">
        <v>12215518.98</v>
      </c>
      <c r="S505" s="1421">
        <v>12215518.98</v>
      </c>
      <c r="T505" s="1421">
        <v>12215518.98</v>
      </c>
      <c r="U505" s="1421">
        <v>12215518.98</v>
      </c>
      <c r="V505" s="1421">
        <v>12215518.98</v>
      </c>
      <c r="W505" s="1421">
        <v>12215518.98</v>
      </c>
      <c r="X505" s="1421">
        <v>12215518.98</v>
      </c>
      <c r="Y505" s="1421">
        <v>12215518.98</v>
      </c>
      <c r="Z505" s="1421">
        <v>12215518.98</v>
      </c>
      <c r="AA505" s="1421">
        <v>12215518.98</v>
      </c>
      <c r="AB505" s="1421">
        <v>12215518.98</v>
      </c>
      <c r="AC505" s="1421"/>
      <c r="AD505" s="1421"/>
      <c r="AE505" s="1421">
        <f t="shared" si="194"/>
        <v>12215518.980000002</v>
      </c>
      <c r="AF505" s="1422"/>
      <c r="AG505" s="1423"/>
      <c r="AH505" s="1553"/>
      <c r="AI505" s="1553"/>
      <c r="AJ505" s="1553"/>
      <c r="AK505" s="1554"/>
      <c r="AL505" s="1424">
        <f t="shared" si="198"/>
        <v>0</v>
      </c>
      <c r="AM505" s="1555">
        <f t="shared" si="202"/>
        <v>12215518.980000002</v>
      </c>
      <c r="AN505" s="1553"/>
      <c r="AO505" s="1427">
        <f t="shared" si="199"/>
        <v>12215518.980000002</v>
      </c>
      <c r="AP505" s="1369"/>
      <c r="AQ505" s="1428">
        <f t="shared" si="204"/>
        <v>12215518.98</v>
      </c>
      <c r="AR505" s="1553"/>
      <c r="AS505" s="1553"/>
      <c r="AT505" s="1553"/>
      <c r="AU505" s="1553"/>
      <c r="AV505" s="1429">
        <f t="shared" si="200"/>
        <v>0</v>
      </c>
      <c r="AW505" s="1556">
        <f t="shared" si="203"/>
        <v>12215518.98</v>
      </c>
      <c r="AX505" s="1553"/>
      <c r="AY505" s="1426">
        <f t="shared" si="201"/>
        <v>12215518.98</v>
      </c>
      <c r="AZ505" s="1372"/>
      <c r="BA505" s="1373">
        <f t="shared" si="187"/>
        <v>0</v>
      </c>
      <c r="BC505" s="1419" t="str">
        <f t="shared" si="196"/>
        <v/>
      </c>
      <c r="BD505" s="1419" t="str">
        <f t="shared" si="196"/>
        <v/>
      </c>
      <c r="BE505" s="1419" t="str">
        <f t="shared" si="196"/>
        <v/>
      </c>
      <c r="BF505" s="1419" t="str">
        <f t="shared" si="196"/>
        <v/>
      </c>
      <c r="BG505" s="1419" t="str">
        <f t="shared" si="186"/>
        <v>W/C</v>
      </c>
      <c r="BH505" s="1419" t="str">
        <f t="shared" si="186"/>
        <v>NO</v>
      </c>
      <c r="BI505" s="1419" t="str">
        <f t="shared" si="191"/>
        <v>W/C</v>
      </c>
      <c r="BK505" s="1419" t="b">
        <f t="shared" si="190"/>
        <v>1</v>
      </c>
      <c r="BL505" s="1419" t="b">
        <f t="shared" si="190"/>
        <v>1</v>
      </c>
      <c r="BM505" s="1419" t="b">
        <f t="shared" si="190"/>
        <v>1</v>
      </c>
      <c r="BN505" s="1419" t="b">
        <f>BF505=K505</f>
        <v>1</v>
      </c>
      <c r="BO505" s="1419" t="b">
        <f>BG505=L505</f>
        <v>1</v>
      </c>
      <c r="BP505" s="1419" t="b">
        <f>BH505=M505</f>
        <v>1</v>
      </c>
      <c r="BQ505" s="1419" t="b">
        <f>BI505=N505</f>
        <v>1</v>
      </c>
      <c r="BS505" s="1552"/>
    </row>
    <row r="506" spans="1:71" s="1551" customFormat="1" ht="12" customHeight="1">
      <c r="A506" s="1522">
        <v>18210351</v>
      </c>
      <c r="B506" s="1524" t="str">
        <f t="shared" si="195"/>
        <v>18210351</v>
      </c>
      <c r="C506" s="1395" t="s">
        <v>1515</v>
      </c>
      <c r="D506" s="1396" t="str">
        <f t="shared" si="188"/>
        <v>W/C</v>
      </c>
      <c r="E506" s="1396"/>
      <c r="F506" s="1433">
        <v>43435</v>
      </c>
      <c r="G506" s="1396"/>
      <c r="H506" s="1398" t="str">
        <f t="shared" si="197"/>
        <v/>
      </c>
      <c r="I506" s="1398" t="str">
        <f t="shared" si="197"/>
        <v/>
      </c>
      <c r="J506" s="1398" t="str">
        <f t="shared" si="197"/>
        <v/>
      </c>
      <c r="K506" s="1398" t="str">
        <f t="shared" si="197"/>
        <v/>
      </c>
      <c r="L506" s="1398" t="str">
        <f t="shared" si="177"/>
        <v>W/C</v>
      </c>
      <c r="M506" s="1398" t="str">
        <f t="shared" si="177"/>
        <v>NO</v>
      </c>
      <c r="N506" s="1398" t="str">
        <f t="shared" si="205"/>
        <v>W/C</v>
      </c>
      <c r="O506" s="1399"/>
      <c r="P506" s="1400">
        <v>12263019.09</v>
      </c>
      <c r="Q506" s="1400">
        <v>12112998.24</v>
      </c>
      <c r="R506" s="1400">
        <v>12243358.68</v>
      </c>
      <c r="S506" s="1400">
        <v>12247269.48</v>
      </c>
      <c r="T506" s="1400">
        <v>12247269.48</v>
      </c>
      <c r="U506" s="1400">
        <v>12247269.48</v>
      </c>
      <c r="V506" s="1400">
        <v>12247269.48</v>
      </c>
      <c r="W506" s="1400">
        <v>12247269.48</v>
      </c>
      <c r="X506" s="1400">
        <v>12247269.48</v>
      </c>
      <c r="Y506" s="1400">
        <v>12247269.48</v>
      </c>
      <c r="Z506" s="1400">
        <v>12247269.48</v>
      </c>
      <c r="AA506" s="1400">
        <v>12247269.48</v>
      </c>
      <c r="AB506" s="1400">
        <v>12247269.48</v>
      </c>
      <c r="AC506" s="1400"/>
      <c r="AD506" s="1400"/>
      <c r="AE506" s="1400">
        <f t="shared" si="194"/>
        <v>12236410.543750003</v>
      </c>
      <c r="AF506" s="1401"/>
      <c r="AG506" s="1402"/>
      <c r="AH506" s="1557"/>
      <c r="AI506" s="1557"/>
      <c r="AJ506" s="1557"/>
      <c r="AK506" s="1558"/>
      <c r="AL506" s="1403">
        <f>SUM(AI506:AK506)</f>
        <v>0</v>
      </c>
      <c r="AM506" s="1559">
        <f t="shared" si="202"/>
        <v>12236410.543750003</v>
      </c>
      <c r="AN506" s="1557"/>
      <c r="AO506" s="1406">
        <f t="shared" si="199"/>
        <v>12236410.543750003</v>
      </c>
      <c r="AP506" s="1369"/>
      <c r="AQ506" s="1407">
        <f t="shared" si="204"/>
        <v>12247269.48</v>
      </c>
      <c r="AR506" s="1557"/>
      <c r="AS506" s="1557"/>
      <c r="AT506" s="1557"/>
      <c r="AU506" s="1557"/>
      <c r="AV506" s="1408">
        <f t="shared" si="200"/>
        <v>0</v>
      </c>
      <c r="AW506" s="1560">
        <f t="shared" si="203"/>
        <v>12247269.48</v>
      </c>
      <c r="AX506" s="1557"/>
      <c r="AY506" s="1405">
        <f t="shared" si="201"/>
        <v>12247269.48</v>
      </c>
      <c r="AZ506" s="1372"/>
      <c r="BA506" s="1373">
        <f t="shared" si="187"/>
        <v>0</v>
      </c>
      <c r="BC506" s="1419"/>
      <c r="BD506" s="1419"/>
      <c r="BE506" s="1419"/>
      <c r="BF506" s="1419"/>
      <c r="BG506" s="1419"/>
      <c r="BH506" s="1419"/>
      <c r="BI506" s="1419"/>
      <c r="BK506" s="1419"/>
      <c r="BL506" s="1419"/>
      <c r="BM506" s="1419"/>
      <c r="BN506" s="1419"/>
      <c r="BO506" s="1419"/>
      <c r="BP506" s="1419"/>
      <c r="BQ506" s="1419"/>
      <c r="BS506" s="1552"/>
    </row>
    <row r="507" spans="1:71" s="1551" customFormat="1" ht="12" customHeight="1">
      <c r="A507" s="1522">
        <v>18210361</v>
      </c>
      <c r="B507" s="1524" t="str">
        <f t="shared" si="195"/>
        <v>18210361</v>
      </c>
      <c r="C507" s="1395" t="s">
        <v>1516</v>
      </c>
      <c r="D507" s="1396" t="str">
        <f t="shared" si="188"/>
        <v>W/C</v>
      </c>
      <c r="E507" s="1396"/>
      <c r="F507" s="1433">
        <v>43525</v>
      </c>
      <c r="G507" s="1396"/>
      <c r="H507" s="1398" t="str">
        <f t="shared" si="197"/>
        <v/>
      </c>
      <c r="I507" s="1398" t="str">
        <f t="shared" si="197"/>
        <v/>
      </c>
      <c r="J507" s="1398" t="str">
        <f t="shared" si="197"/>
        <v/>
      </c>
      <c r="K507" s="1398" t="str">
        <f t="shared" si="197"/>
        <v/>
      </c>
      <c r="L507" s="1398" t="str">
        <f t="shared" si="177"/>
        <v>W/C</v>
      </c>
      <c r="M507" s="1398" t="str">
        <f t="shared" si="177"/>
        <v>NO</v>
      </c>
      <c r="N507" s="1398" t="str">
        <f t="shared" si="205"/>
        <v>W/C</v>
      </c>
      <c r="O507" s="1399"/>
      <c r="P507" s="1400">
        <v>28326408.100000001</v>
      </c>
      <c r="Q507" s="1400">
        <v>28453971.02</v>
      </c>
      <c r="R507" s="1400">
        <v>28429021.559999999</v>
      </c>
      <c r="S507" s="1400">
        <v>28482762.030000001</v>
      </c>
      <c r="T507" s="1400">
        <v>28509465.460000001</v>
      </c>
      <c r="U507" s="1400">
        <v>28509732.239999998</v>
      </c>
      <c r="V507" s="1400">
        <v>28513472.699999999</v>
      </c>
      <c r="W507" s="1400">
        <v>28513472.699999999</v>
      </c>
      <c r="X507" s="1400">
        <v>28513472.699999999</v>
      </c>
      <c r="Y507" s="1400">
        <v>28513472.699999999</v>
      </c>
      <c r="Z507" s="1400">
        <v>28513472.699999999</v>
      </c>
      <c r="AA507" s="1400">
        <v>28513472.699999999</v>
      </c>
      <c r="AB507" s="1400">
        <v>28513472.699999999</v>
      </c>
      <c r="AC507" s="1400"/>
      <c r="AD507" s="1400"/>
      <c r="AE507" s="1400">
        <f t="shared" si="194"/>
        <v>28490477.40916666</v>
      </c>
      <c r="AF507" s="1401"/>
      <c r="AG507" s="1402"/>
      <c r="AH507" s="1557"/>
      <c r="AI507" s="1557"/>
      <c r="AJ507" s="1557"/>
      <c r="AK507" s="1558"/>
      <c r="AL507" s="1403">
        <f>SUM(AI507:AK507)</f>
        <v>0</v>
      </c>
      <c r="AM507" s="1559">
        <f t="shared" si="202"/>
        <v>28490477.40916666</v>
      </c>
      <c r="AN507" s="1557"/>
      <c r="AO507" s="1406">
        <f t="shared" si="199"/>
        <v>28490477.40916666</v>
      </c>
      <c r="AP507" s="1369"/>
      <c r="AQ507" s="1407">
        <f t="shared" si="204"/>
        <v>28513472.699999999</v>
      </c>
      <c r="AR507" s="1557"/>
      <c r="AS507" s="1557"/>
      <c r="AT507" s="1557"/>
      <c r="AU507" s="1557"/>
      <c r="AV507" s="1408">
        <f t="shared" si="200"/>
        <v>0</v>
      </c>
      <c r="AW507" s="1560">
        <f t="shared" si="203"/>
        <v>28513472.699999999</v>
      </c>
      <c r="AX507" s="1557"/>
      <c r="AY507" s="1405">
        <f t="shared" si="201"/>
        <v>28513472.699999999</v>
      </c>
      <c r="AZ507" s="1372"/>
      <c r="BA507" s="1373">
        <f t="shared" si="187"/>
        <v>0</v>
      </c>
      <c r="BC507" s="1419"/>
      <c r="BD507" s="1419"/>
      <c r="BE507" s="1419"/>
      <c r="BF507" s="1419"/>
      <c r="BG507" s="1419"/>
      <c r="BH507" s="1419"/>
      <c r="BI507" s="1419"/>
      <c r="BK507" s="1419"/>
      <c r="BL507" s="1419"/>
      <c r="BM507" s="1419"/>
      <c r="BN507" s="1419"/>
      <c r="BO507" s="1419"/>
      <c r="BP507" s="1419"/>
      <c r="BQ507" s="1419"/>
      <c r="BS507" s="1552"/>
    </row>
    <row r="508" spans="1:71" s="1551" customFormat="1" ht="12" customHeight="1">
      <c r="A508" s="1522">
        <v>18210371</v>
      </c>
      <c r="B508" s="1524" t="str">
        <f t="shared" si="195"/>
        <v>18210371</v>
      </c>
      <c r="C508" s="1395" t="s">
        <v>1517</v>
      </c>
      <c r="D508" s="1396" t="str">
        <f t="shared" si="188"/>
        <v>W/C</v>
      </c>
      <c r="E508" s="1396"/>
      <c r="F508" s="1433">
        <v>43862</v>
      </c>
      <c r="G508" s="1396"/>
      <c r="H508" s="1398" t="str">
        <f t="shared" si="197"/>
        <v/>
      </c>
      <c r="I508" s="1398" t="str">
        <f t="shared" si="197"/>
        <v/>
      </c>
      <c r="J508" s="1398" t="str">
        <f t="shared" si="197"/>
        <v/>
      </c>
      <c r="K508" s="1398" t="str">
        <f t="shared" si="197"/>
        <v/>
      </c>
      <c r="L508" s="1398" t="str">
        <f t="shared" si="177"/>
        <v>W/C</v>
      </c>
      <c r="M508" s="1398" t="str">
        <f t="shared" si="177"/>
        <v>NO</v>
      </c>
      <c r="N508" s="1398" t="str">
        <f t="shared" si="205"/>
        <v>W/C</v>
      </c>
      <c r="O508" s="1399"/>
      <c r="P508" s="1400"/>
      <c r="Q508" s="1400"/>
      <c r="R508" s="1400"/>
      <c r="S508" s="1400"/>
      <c r="T508" s="1400"/>
      <c r="U508" s="1400"/>
      <c r="V508" s="1400"/>
      <c r="W508" s="1400"/>
      <c r="X508" s="1400">
        <v>768136.36</v>
      </c>
      <c r="Y508" s="1400">
        <v>0</v>
      </c>
      <c r="Z508" s="1400">
        <v>357368.88</v>
      </c>
      <c r="AA508" s="1400">
        <v>0</v>
      </c>
      <c r="AB508" s="1400">
        <v>0</v>
      </c>
      <c r="AC508" s="1400"/>
      <c r="AD508" s="1400"/>
      <c r="AE508" s="1400">
        <f t="shared" si="194"/>
        <v>93792.103333333333</v>
      </c>
      <c r="AF508" s="1401"/>
      <c r="AG508" s="1402"/>
      <c r="AH508" s="1557"/>
      <c r="AI508" s="1557"/>
      <c r="AJ508" s="1557"/>
      <c r="AK508" s="1558"/>
      <c r="AL508" s="1403">
        <f>SUM(AI508:AK508)</f>
        <v>0</v>
      </c>
      <c r="AM508" s="1559">
        <f t="shared" si="202"/>
        <v>93792.103333333333</v>
      </c>
      <c r="AN508" s="1557"/>
      <c r="AO508" s="1406">
        <f t="shared" si="199"/>
        <v>93792.103333333333</v>
      </c>
      <c r="AP508" s="1369"/>
      <c r="AQ508" s="1407">
        <f t="shared" si="204"/>
        <v>0</v>
      </c>
      <c r="AR508" s="1557"/>
      <c r="AS508" s="1557"/>
      <c r="AT508" s="1557"/>
      <c r="AU508" s="1557"/>
      <c r="AV508" s="1408">
        <f t="shared" si="200"/>
        <v>0</v>
      </c>
      <c r="AW508" s="1560">
        <f t="shared" si="203"/>
        <v>0</v>
      </c>
      <c r="AX508" s="1557"/>
      <c r="AY508" s="1405">
        <f t="shared" si="201"/>
        <v>0</v>
      </c>
      <c r="AZ508" s="1372"/>
      <c r="BA508" s="1373">
        <f t="shared" si="187"/>
        <v>0</v>
      </c>
      <c r="BC508" s="1419"/>
      <c r="BD508" s="1419"/>
      <c r="BE508" s="1419"/>
      <c r="BF508" s="1419"/>
      <c r="BG508" s="1419"/>
      <c r="BH508" s="1419"/>
      <c r="BI508" s="1419"/>
      <c r="BK508" s="1419"/>
      <c r="BL508" s="1419"/>
      <c r="BM508" s="1419"/>
      <c r="BN508" s="1419"/>
      <c r="BO508" s="1419"/>
      <c r="BP508" s="1419"/>
      <c r="BQ508" s="1419"/>
      <c r="BS508" s="1552"/>
    </row>
    <row r="509" spans="1:71" s="1374" customFormat="1" ht="12" customHeight="1">
      <c r="A509" s="1412">
        <v>18220011</v>
      </c>
      <c r="B509" s="1413" t="str">
        <f t="shared" si="195"/>
        <v>18220011</v>
      </c>
      <c r="C509" s="1359" t="s">
        <v>924</v>
      </c>
      <c r="D509" s="1360" t="str">
        <f t="shared" si="188"/>
        <v>ERB</v>
      </c>
      <c r="E509" s="1360"/>
      <c r="F509" s="1359"/>
      <c r="G509" s="1360"/>
      <c r="H509" s="1361" t="str">
        <f t="shared" si="197"/>
        <v/>
      </c>
      <c r="I509" s="1361" t="str">
        <f t="shared" si="197"/>
        <v>ERB</v>
      </c>
      <c r="J509" s="1361" t="str">
        <f t="shared" si="197"/>
        <v/>
      </c>
      <c r="K509" s="1361" t="str">
        <f t="shared" si="197"/>
        <v/>
      </c>
      <c r="L509" s="1361" t="str">
        <f t="shared" si="177"/>
        <v>NO</v>
      </c>
      <c r="M509" s="1361" t="str">
        <f t="shared" si="177"/>
        <v>NO</v>
      </c>
      <c r="N509" s="1361" t="str">
        <f t="shared" si="205"/>
        <v/>
      </c>
      <c r="O509" s="1362"/>
      <c r="P509" s="1363">
        <v>0</v>
      </c>
      <c r="Q509" s="1363">
        <v>0</v>
      </c>
      <c r="R509" s="1363">
        <v>0</v>
      </c>
      <c r="S509" s="1363">
        <v>0</v>
      </c>
      <c r="T509" s="1363">
        <v>0</v>
      </c>
      <c r="U509" s="1363">
        <v>0</v>
      </c>
      <c r="V509" s="1363">
        <v>0</v>
      </c>
      <c r="W509" s="1363">
        <v>0</v>
      </c>
      <c r="X509" s="1363">
        <v>0</v>
      </c>
      <c r="Y509" s="1363">
        <v>0</v>
      </c>
      <c r="Z509" s="1363">
        <v>0</v>
      </c>
      <c r="AA509" s="1363">
        <v>0</v>
      </c>
      <c r="AB509" s="1363">
        <v>0</v>
      </c>
      <c r="AC509" s="1363"/>
      <c r="AD509" s="1363"/>
      <c r="AE509" s="1363">
        <f t="shared" si="194"/>
        <v>0</v>
      </c>
      <c r="AF509" s="1376" t="s">
        <v>1518</v>
      </c>
      <c r="AG509" s="1377"/>
      <c r="AH509" s="1365"/>
      <c r="AI509" s="1365">
        <f t="shared" ref="AI509:AI516" si="206">AE509</f>
        <v>0</v>
      </c>
      <c r="AJ509" s="1365"/>
      <c r="AK509" s="1366"/>
      <c r="AL509" s="1365">
        <f t="shared" si="198"/>
        <v>0</v>
      </c>
      <c r="AM509" s="1367"/>
      <c r="AN509" s="1365"/>
      <c r="AO509" s="1368">
        <f t="shared" si="199"/>
        <v>0</v>
      </c>
      <c r="AP509" s="1369"/>
      <c r="AQ509" s="1370">
        <f t="shared" si="204"/>
        <v>0</v>
      </c>
      <c r="AR509" s="1365"/>
      <c r="AS509" s="1365">
        <f t="shared" ref="AS509:AS516" si="207">AQ509</f>
        <v>0</v>
      </c>
      <c r="AT509" s="1365"/>
      <c r="AU509" s="1365"/>
      <c r="AV509" s="1371">
        <f t="shared" si="200"/>
        <v>0</v>
      </c>
      <c r="AW509" s="1365"/>
      <c r="AX509" s="1365"/>
      <c r="AY509" s="1367">
        <f t="shared" si="201"/>
        <v>0</v>
      </c>
      <c r="AZ509" s="1372"/>
      <c r="BA509" s="1373">
        <f t="shared" si="187"/>
        <v>0</v>
      </c>
      <c r="BC509" s="1361" t="str">
        <f t="shared" si="196"/>
        <v/>
      </c>
      <c r="BD509" s="1361" t="str">
        <f t="shared" si="196"/>
        <v>ERB</v>
      </c>
      <c r="BE509" s="1361" t="str">
        <f t="shared" si="196"/>
        <v/>
      </c>
      <c r="BF509" s="1361" t="str">
        <f t="shared" si="196"/>
        <v/>
      </c>
      <c r="BG509" s="1361" t="str">
        <f t="shared" si="186"/>
        <v>NO</v>
      </c>
      <c r="BH509" s="1361" t="str">
        <f t="shared" si="186"/>
        <v>NO</v>
      </c>
      <c r="BI509" s="1361" t="str">
        <f t="shared" si="191"/>
        <v/>
      </c>
      <c r="BK509" s="1361" t="b">
        <f t="shared" ref="BK509:BQ542" si="208">BC509=H509</f>
        <v>1</v>
      </c>
      <c r="BL509" s="1361" t="b">
        <f t="shared" si="208"/>
        <v>1</v>
      </c>
      <c r="BM509" s="1361" t="b">
        <f t="shared" si="208"/>
        <v>1</v>
      </c>
      <c r="BN509" s="1361" t="b">
        <f t="shared" si="208"/>
        <v>1</v>
      </c>
      <c r="BO509" s="1361" t="b">
        <f t="shared" si="208"/>
        <v>1</v>
      </c>
      <c r="BP509" s="1361" t="b">
        <f t="shared" si="208"/>
        <v>1</v>
      </c>
      <c r="BQ509" s="1361" t="b">
        <f t="shared" si="208"/>
        <v>1</v>
      </c>
      <c r="BS509" s="1359"/>
    </row>
    <row r="510" spans="1:71" s="1374" customFormat="1" ht="12" customHeight="1">
      <c r="A510" s="1412">
        <v>18220021</v>
      </c>
      <c r="B510" s="1413" t="str">
        <f t="shared" si="195"/>
        <v>18220021</v>
      </c>
      <c r="C510" s="1359" t="s">
        <v>925</v>
      </c>
      <c r="D510" s="1360" t="str">
        <f t="shared" si="188"/>
        <v>ERB</v>
      </c>
      <c r="E510" s="1360"/>
      <c r="F510" s="1359"/>
      <c r="G510" s="1360"/>
      <c r="H510" s="1361" t="str">
        <f t="shared" si="197"/>
        <v/>
      </c>
      <c r="I510" s="1361" t="str">
        <f t="shared" si="197"/>
        <v>ERB</v>
      </c>
      <c r="J510" s="1361" t="str">
        <f t="shared" si="197"/>
        <v/>
      </c>
      <c r="K510" s="1361" t="str">
        <f t="shared" si="197"/>
        <v/>
      </c>
      <c r="L510" s="1361" t="str">
        <f t="shared" si="177"/>
        <v>NO</v>
      </c>
      <c r="M510" s="1361" t="str">
        <f t="shared" si="177"/>
        <v>NO</v>
      </c>
      <c r="N510" s="1361" t="str">
        <f t="shared" si="205"/>
        <v/>
      </c>
      <c r="O510" s="1362"/>
      <c r="P510" s="1363">
        <v>0</v>
      </c>
      <c r="Q510" s="1363">
        <v>0</v>
      </c>
      <c r="R510" s="1363">
        <v>0</v>
      </c>
      <c r="S510" s="1363">
        <v>0</v>
      </c>
      <c r="T510" s="1363">
        <v>0</v>
      </c>
      <c r="U510" s="1363">
        <v>0</v>
      </c>
      <c r="V510" s="1363">
        <v>0</v>
      </c>
      <c r="W510" s="1363">
        <v>0</v>
      </c>
      <c r="X510" s="1363">
        <v>0</v>
      </c>
      <c r="Y510" s="1363">
        <v>0</v>
      </c>
      <c r="Z510" s="1363">
        <v>0</v>
      </c>
      <c r="AA510" s="1363">
        <v>0</v>
      </c>
      <c r="AB510" s="1363">
        <v>0</v>
      </c>
      <c r="AC510" s="1363"/>
      <c r="AD510" s="1363"/>
      <c r="AE510" s="1363">
        <f t="shared" si="194"/>
        <v>0</v>
      </c>
      <c r="AF510" s="1376" t="s">
        <v>1518</v>
      </c>
      <c r="AG510" s="1377"/>
      <c r="AH510" s="1365"/>
      <c r="AI510" s="1365">
        <f t="shared" si="206"/>
        <v>0</v>
      </c>
      <c r="AJ510" s="1365"/>
      <c r="AK510" s="1366"/>
      <c r="AL510" s="1365">
        <f t="shared" si="198"/>
        <v>0</v>
      </c>
      <c r="AM510" s="1367"/>
      <c r="AN510" s="1365"/>
      <c r="AO510" s="1368">
        <f t="shared" si="199"/>
        <v>0</v>
      </c>
      <c r="AP510" s="1369"/>
      <c r="AQ510" s="1370">
        <f t="shared" si="204"/>
        <v>0</v>
      </c>
      <c r="AR510" s="1365"/>
      <c r="AS510" s="1365">
        <f t="shared" si="207"/>
        <v>0</v>
      </c>
      <c r="AT510" s="1365"/>
      <c r="AU510" s="1365"/>
      <c r="AV510" s="1371">
        <f t="shared" si="200"/>
        <v>0</v>
      </c>
      <c r="AW510" s="1365"/>
      <c r="AX510" s="1365"/>
      <c r="AY510" s="1367">
        <f t="shared" si="201"/>
        <v>0</v>
      </c>
      <c r="AZ510" s="1372"/>
      <c r="BA510" s="1373">
        <f t="shared" si="187"/>
        <v>0</v>
      </c>
      <c r="BC510" s="1361" t="str">
        <f t="shared" si="196"/>
        <v/>
      </c>
      <c r="BD510" s="1361" t="str">
        <f t="shared" si="196"/>
        <v>ERB</v>
      </c>
      <c r="BE510" s="1361" t="str">
        <f t="shared" si="196"/>
        <v/>
      </c>
      <c r="BF510" s="1361" t="str">
        <f t="shared" si="196"/>
        <v/>
      </c>
      <c r="BG510" s="1361" t="str">
        <f t="shared" si="186"/>
        <v>NO</v>
      </c>
      <c r="BH510" s="1361" t="str">
        <f t="shared" si="186"/>
        <v>NO</v>
      </c>
      <c r="BI510" s="1361" t="str">
        <f t="shared" si="191"/>
        <v/>
      </c>
      <c r="BK510" s="1361" t="b">
        <f t="shared" si="208"/>
        <v>1</v>
      </c>
      <c r="BL510" s="1361" t="b">
        <f t="shared" si="208"/>
        <v>1</v>
      </c>
      <c r="BM510" s="1361" t="b">
        <f t="shared" si="208"/>
        <v>1</v>
      </c>
      <c r="BN510" s="1361" t="b">
        <f t="shared" si="208"/>
        <v>1</v>
      </c>
      <c r="BO510" s="1361" t="b">
        <f t="shared" si="208"/>
        <v>1</v>
      </c>
      <c r="BP510" s="1361" t="b">
        <f t="shared" si="208"/>
        <v>1</v>
      </c>
      <c r="BQ510" s="1361" t="b">
        <f t="shared" si="208"/>
        <v>1</v>
      </c>
      <c r="BS510" s="1359"/>
    </row>
    <row r="511" spans="1:71" s="1374" customFormat="1" ht="12" customHeight="1">
      <c r="A511" s="1412">
        <v>18220031</v>
      </c>
      <c r="B511" s="1413" t="str">
        <f t="shared" si="195"/>
        <v>18220031</v>
      </c>
      <c r="C511" s="1359" t="s">
        <v>1519</v>
      </c>
      <c r="D511" s="1360" t="str">
        <f t="shared" si="188"/>
        <v>ERB</v>
      </c>
      <c r="E511" s="1360"/>
      <c r="F511" s="1359"/>
      <c r="G511" s="1360"/>
      <c r="H511" s="1361" t="str">
        <f t="shared" si="197"/>
        <v/>
      </c>
      <c r="I511" s="1361" t="str">
        <f t="shared" si="197"/>
        <v>ERB</v>
      </c>
      <c r="J511" s="1361" t="str">
        <f t="shared" si="197"/>
        <v/>
      </c>
      <c r="K511" s="1361" t="str">
        <f t="shared" si="197"/>
        <v/>
      </c>
      <c r="L511" s="1361" t="str">
        <f t="shared" si="177"/>
        <v>NO</v>
      </c>
      <c r="M511" s="1361" t="str">
        <f t="shared" si="177"/>
        <v>NO</v>
      </c>
      <c r="N511" s="1361" t="str">
        <f t="shared" si="205"/>
        <v/>
      </c>
      <c r="O511" s="1362"/>
      <c r="P511" s="1363">
        <v>0</v>
      </c>
      <c r="Q511" s="1363">
        <v>0</v>
      </c>
      <c r="R511" s="1363">
        <v>0</v>
      </c>
      <c r="S511" s="1363">
        <v>0</v>
      </c>
      <c r="T511" s="1363">
        <v>0</v>
      </c>
      <c r="U511" s="1363">
        <v>0</v>
      </c>
      <c r="V511" s="1363">
        <v>0</v>
      </c>
      <c r="W511" s="1363">
        <v>0</v>
      </c>
      <c r="X511" s="1363">
        <v>0</v>
      </c>
      <c r="Y511" s="1363">
        <v>0</v>
      </c>
      <c r="Z511" s="1363">
        <v>0</v>
      </c>
      <c r="AA511" s="1363">
        <v>0</v>
      </c>
      <c r="AB511" s="1363">
        <v>0</v>
      </c>
      <c r="AC511" s="1363"/>
      <c r="AD511" s="1363"/>
      <c r="AE511" s="1363">
        <f t="shared" si="194"/>
        <v>0</v>
      </c>
      <c r="AF511" s="1376" t="s">
        <v>1518</v>
      </c>
      <c r="AG511" s="1377"/>
      <c r="AH511" s="1365"/>
      <c r="AI511" s="1365">
        <f t="shared" si="206"/>
        <v>0</v>
      </c>
      <c r="AJ511" s="1365"/>
      <c r="AK511" s="1366"/>
      <c r="AL511" s="1365">
        <f t="shared" si="198"/>
        <v>0</v>
      </c>
      <c r="AM511" s="1367"/>
      <c r="AN511" s="1365"/>
      <c r="AO511" s="1368">
        <f t="shared" si="199"/>
        <v>0</v>
      </c>
      <c r="AP511" s="1369"/>
      <c r="AQ511" s="1370">
        <f t="shared" si="204"/>
        <v>0</v>
      </c>
      <c r="AR511" s="1365"/>
      <c r="AS511" s="1365">
        <f t="shared" si="207"/>
        <v>0</v>
      </c>
      <c r="AT511" s="1365"/>
      <c r="AU511" s="1365"/>
      <c r="AV511" s="1371">
        <f t="shared" si="200"/>
        <v>0</v>
      </c>
      <c r="AW511" s="1365"/>
      <c r="AX511" s="1365"/>
      <c r="AY511" s="1367">
        <f t="shared" si="201"/>
        <v>0</v>
      </c>
      <c r="AZ511" s="1372"/>
      <c r="BA511" s="1373">
        <f t="shared" si="187"/>
        <v>0</v>
      </c>
      <c r="BC511" s="1361" t="str">
        <f t="shared" si="196"/>
        <v/>
      </c>
      <c r="BD511" s="1361" t="str">
        <f t="shared" si="196"/>
        <v>ERB</v>
      </c>
      <c r="BE511" s="1361" t="str">
        <f t="shared" si="196"/>
        <v/>
      </c>
      <c r="BF511" s="1361" t="str">
        <f t="shared" si="196"/>
        <v/>
      </c>
      <c r="BG511" s="1361" t="str">
        <f t="shared" si="186"/>
        <v>NO</v>
      </c>
      <c r="BH511" s="1361" t="str">
        <f t="shared" si="186"/>
        <v>NO</v>
      </c>
      <c r="BI511" s="1361" t="str">
        <f t="shared" si="191"/>
        <v/>
      </c>
      <c r="BK511" s="1361" t="b">
        <f t="shared" si="208"/>
        <v>1</v>
      </c>
      <c r="BL511" s="1361" t="b">
        <f t="shared" si="208"/>
        <v>1</v>
      </c>
      <c r="BM511" s="1361" t="b">
        <f t="shared" si="208"/>
        <v>1</v>
      </c>
      <c r="BN511" s="1361" t="b">
        <f t="shared" si="208"/>
        <v>1</v>
      </c>
      <c r="BO511" s="1361" t="b">
        <f t="shared" si="208"/>
        <v>1</v>
      </c>
      <c r="BP511" s="1361" t="b">
        <f t="shared" si="208"/>
        <v>1</v>
      </c>
      <c r="BQ511" s="1361" t="b">
        <f t="shared" si="208"/>
        <v>1</v>
      </c>
      <c r="BS511" s="1359"/>
    </row>
    <row r="512" spans="1:71" s="1374" customFormat="1" ht="12" customHeight="1">
      <c r="A512" s="1412">
        <v>18220041</v>
      </c>
      <c r="B512" s="1413" t="str">
        <f t="shared" si="195"/>
        <v>18220041</v>
      </c>
      <c r="C512" s="1359" t="s">
        <v>1520</v>
      </c>
      <c r="D512" s="1360" t="str">
        <f t="shared" si="188"/>
        <v>ERB</v>
      </c>
      <c r="E512" s="1360"/>
      <c r="F512" s="1359"/>
      <c r="G512" s="1360"/>
      <c r="H512" s="1361" t="str">
        <f t="shared" si="197"/>
        <v/>
      </c>
      <c r="I512" s="1361" t="str">
        <f t="shared" si="197"/>
        <v>ERB</v>
      </c>
      <c r="J512" s="1361" t="str">
        <f t="shared" si="197"/>
        <v/>
      </c>
      <c r="K512" s="1361" t="str">
        <f t="shared" si="197"/>
        <v/>
      </c>
      <c r="L512" s="1361" t="str">
        <f t="shared" si="177"/>
        <v>NO</v>
      </c>
      <c r="M512" s="1361" t="str">
        <f t="shared" si="177"/>
        <v>NO</v>
      </c>
      <c r="N512" s="1361" t="str">
        <f t="shared" si="205"/>
        <v/>
      </c>
      <c r="O512" s="1362"/>
      <c r="P512" s="1363">
        <v>0</v>
      </c>
      <c r="Q512" s="1363">
        <v>0</v>
      </c>
      <c r="R512" s="1363">
        <v>0</v>
      </c>
      <c r="S512" s="1363">
        <v>0</v>
      </c>
      <c r="T512" s="1363">
        <v>0</v>
      </c>
      <c r="U512" s="1363">
        <v>0</v>
      </c>
      <c r="V512" s="1363">
        <v>0</v>
      </c>
      <c r="W512" s="1363">
        <v>0</v>
      </c>
      <c r="X512" s="1363">
        <v>0</v>
      </c>
      <c r="Y512" s="1363">
        <v>0</v>
      </c>
      <c r="Z512" s="1363">
        <v>0</v>
      </c>
      <c r="AA512" s="1363">
        <v>0</v>
      </c>
      <c r="AB512" s="1363">
        <v>0</v>
      </c>
      <c r="AC512" s="1363"/>
      <c r="AD512" s="1363"/>
      <c r="AE512" s="1363">
        <f t="shared" si="194"/>
        <v>0</v>
      </c>
      <c r="AF512" s="1376" t="s">
        <v>1518</v>
      </c>
      <c r="AG512" s="1377"/>
      <c r="AH512" s="1365"/>
      <c r="AI512" s="1365">
        <f t="shared" si="206"/>
        <v>0</v>
      </c>
      <c r="AJ512" s="1365"/>
      <c r="AK512" s="1366"/>
      <c r="AL512" s="1365">
        <f t="shared" si="198"/>
        <v>0</v>
      </c>
      <c r="AM512" s="1367"/>
      <c r="AN512" s="1365"/>
      <c r="AO512" s="1368">
        <f t="shared" si="199"/>
        <v>0</v>
      </c>
      <c r="AP512" s="1369"/>
      <c r="AQ512" s="1370">
        <f t="shared" si="204"/>
        <v>0</v>
      </c>
      <c r="AR512" s="1365"/>
      <c r="AS512" s="1365">
        <f t="shared" si="207"/>
        <v>0</v>
      </c>
      <c r="AT512" s="1365"/>
      <c r="AU512" s="1365"/>
      <c r="AV512" s="1371">
        <f t="shared" si="200"/>
        <v>0</v>
      </c>
      <c r="AW512" s="1365"/>
      <c r="AX512" s="1365"/>
      <c r="AY512" s="1367">
        <f t="shared" si="201"/>
        <v>0</v>
      </c>
      <c r="AZ512" s="1372"/>
      <c r="BA512" s="1373">
        <f t="shared" si="187"/>
        <v>0</v>
      </c>
      <c r="BC512" s="1361" t="str">
        <f t="shared" si="196"/>
        <v/>
      </c>
      <c r="BD512" s="1361" t="str">
        <f t="shared" si="196"/>
        <v>ERB</v>
      </c>
      <c r="BE512" s="1361" t="str">
        <f t="shared" si="196"/>
        <v/>
      </c>
      <c r="BF512" s="1361" t="str">
        <f t="shared" si="196"/>
        <v/>
      </c>
      <c r="BG512" s="1361" t="str">
        <f t="shared" si="186"/>
        <v>NO</v>
      </c>
      <c r="BH512" s="1361" t="str">
        <f t="shared" si="186"/>
        <v>NO</v>
      </c>
      <c r="BI512" s="1361" t="str">
        <f t="shared" si="191"/>
        <v/>
      </c>
      <c r="BK512" s="1361" t="b">
        <f t="shared" si="208"/>
        <v>1</v>
      </c>
      <c r="BL512" s="1361" t="b">
        <f t="shared" si="208"/>
        <v>1</v>
      </c>
      <c r="BM512" s="1361" t="b">
        <f t="shared" si="208"/>
        <v>1</v>
      </c>
      <c r="BN512" s="1361" t="b">
        <f t="shared" si="208"/>
        <v>1</v>
      </c>
      <c r="BO512" s="1361" t="b">
        <f t="shared" si="208"/>
        <v>1</v>
      </c>
      <c r="BP512" s="1361" t="b">
        <f t="shared" si="208"/>
        <v>1</v>
      </c>
      <c r="BQ512" s="1361" t="b">
        <f t="shared" si="208"/>
        <v>1</v>
      </c>
      <c r="BS512" s="1359"/>
    </row>
    <row r="513" spans="1:71" s="1374" customFormat="1" ht="12" customHeight="1">
      <c r="A513" s="1412">
        <v>18220061</v>
      </c>
      <c r="B513" s="1413" t="str">
        <f t="shared" si="195"/>
        <v>18220061</v>
      </c>
      <c r="C513" s="1359" t="s">
        <v>1521</v>
      </c>
      <c r="D513" s="1360" t="str">
        <f t="shared" si="188"/>
        <v>ERB</v>
      </c>
      <c r="E513" s="1360"/>
      <c r="F513" s="1359"/>
      <c r="G513" s="1360"/>
      <c r="H513" s="1361" t="str">
        <f t="shared" si="197"/>
        <v/>
      </c>
      <c r="I513" s="1361" t="str">
        <f t="shared" si="197"/>
        <v>ERB</v>
      </c>
      <c r="J513" s="1361" t="str">
        <f t="shared" si="197"/>
        <v/>
      </c>
      <c r="K513" s="1361" t="str">
        <f t="shared" si="197"/>
        <v/>
      </c>
      <c r="L513" s="1361" t="str">
        <f t="shared" si="177"/>
        <v>NO</v>
      </c>
      <c r="M513" s="1361" t="str">
        <f t="shared" si="177"/>
        <v>NO</v>
      </c>
      <c r="N513" s="1361" t="str">
        <f t="shared" si="205"/>
        <v/>
      </c>
      <c r="O513" s="1362"/>
      <c r="P513" s="1363">
        <v>0</v>
      </c>
      <c r="Q513" s="1363">
        <v>0</v>
      </c>
      <c r="R513" s="1363">
        <v>0</v>
      </c>
      <c r="S513" s="1363">
        <v>0</v>
      </c>
      <c r="T513" s="1363">
        <v>0</v>
      </c>
      <c r="U513" s="1363">
        <v>0</v>
      </c>
      <c r="V513" s="1363">
        <v>0</v>
      </c>
      <c r="W513" s="1363">
        <v>0</v>
      </c>
      <c r="X513" s="1363">
        <v>0</v>
      </c>
      <c r="Y513" s="1363">
        <v>0</v>
      </c>
      <c r="Z513" s="1363">
        <v>0</v>
      </c>
      <c r="AA513" s="1363">
        <v>0</v>
      </c>
      <c r="AB513" s="1363">
        <v>0</v>
      </c>
      <c r="AC513" s="1363"/>
      <c r="AD513" s="1363"/>
      <c r="AE513" s="1363">
        <f t="shared" si="194"/>
        <v>0</v>
      </c>
      <c r="AF513" s="1376" t="s">
        <v>1522</v>
      </c>
      <c r="AG513" s="1377"/>
      <c r="AH513" s="1365"/>
      <c r="AI513" s="1365">
        <f t="shared" si="206"/>
        <v>0</v>
      </c>
      <c r="AJ513" s="1365"/>
      <c r="AK513" s="1366"/>
      <c r="AL513" s="1365">
        <f t="shared" si="198"/>
        <v>0</v>
      </c>
      <c r="AM513" s="1367"/>
      <c r="AN513" s="1365"/>
      <c r="AO513" s="1368">
        <f t="shared" si="199"/>
        <v>0</v>
      </c>
      <c r="AP513" s="1369"/>
      <c r="AQ513" s="1370">
        <f t="shared" si="204"/>
        <v>0</v>
      </c>
      <c r="AR513" s="1365"/>
      <c r="AS513" s="1365">
        <f t="shared" si="207"/>
        <v>0</v>
      </c>
      <c r="AT513" s="1365"/>
      <c r="AU513" s="1365"/>
      <c r="AV513" s="1371">
        <f t="shared" si="200"/>
        <v>0</v>
      </c>
      <c r="AW513" s="1365"/>
      <c r="AX513" s="1365"/>
      <c r="AY513" s="1367">
        <f t="shared" si="201"/>
        <v>0</v>
      </c>
      <c r="AZ513" s="1372"/>
      <c r="BA513" s="1373">
        <f t="shared" si="187"/>
        <v>0</v>
      </c>
      <c r="BC513" s="1361" t="str">
        <f t="shared" si="196"/>
        <v/>
      </c>
      <c r="BD513" s="1361" t="str">
        <f t="shared" si="196"/>
        <v>ERB</v>
      </c>
      <c r="BE513" s="1361" t="str">
        <f t="shared" si="196"/>
        <v/>
      </c>
      <c r="BF513" s="1361" t="str">
        <f t="shared" si="196"/>
        <v/>
      </c>
      <c r="BG513" s="1361" t="str">
        <f t="shared" si="186"/>
        <v>NO</v>
      </c>
      <c r="BH513" s="1361" t="str">
        <f t="shared" si="186"/>
        <v>NO</v>
      </c>
      <c r="BI513" s="1361" t="str">
        <f t="shared" si="191"/>
        <v/>
      </c>
      <c r="BK513" s="1361" t="b">
        <f t="shared" si="208"/>
        <v>1</v>
      </c>
      <c r="BL513" s="1361" t="b">
        <f t="shared" si="208"/>
        <v>1</v>
      </c>
      <c r="BM513" s="1361" t="b">
        <f t="shared" si="208"/>
        <v>1</v>
      </c>
      <c r="BN513" s="1361" t="b">
        <f t="shared" si="208"/>
        <v>1</v>
      </c>
      <c r="BO513" s="1361" t="b">
        <f t="shared" si="208"/>
        <v>1</v>
      </c>
      <c r="BP513" s="1361" t="b">
        <f t="shared" si="208"/>
        <v>1</v>
      </c>
      <c r="BQ513" s="1361" t="b">
        <f t="shared" si="208"/>
        <v>1</v>
      </c>
      <c r="BS513" s="1359"/>
    </row>
    <row r="514" spans="1:71" s="1374" customFormat="1" ht="12" customHeight="1">
      <c r="A514" s="1412">
        <v>18220091</v>
      </c>
      <c r="B514" s="1413" t="str">
        <f t="shared" si="195"/>
        <v>18220091</v>
      </c>
      <c r="C514" s="1359" t="s">
        <v>1523</v>
      </c>
      <c r="D514" s="1360" t="str">
        <f t="shared" si="188"/>
        <v>ERB</v>
      </c>
      <c r="E514" s="1360"/>
      <c r="F514" s="1359"/>
      <c r="G514" s="1360"/>
      <c r="H514" s="1361" t="str">
        <f t="shared" si="197"/>
        <v/>
      </c>
      <c r="I514" s="1361" t="str">
        <f t="shared" si="197"/>
        <v>ERB</v>
      </c>
      <c r="J514" s="1361" t="str">
        <f t="shared" si="197"/>
        <v/>
      </c>
      <c r="K514" s="1361" t="str">
        <f t="shared" si="197"/>
        <v/>
      </c>
      <c r="L514" s="1361" t="str">
        <f t="shared" si="177"/>
        <v>NO</v>
      </c>
      <c r="M514" s="1361" t="str">
        <f t="shared" si="177"/>
        <v>NO</v>
      </c>
      <c r="N514" s="1361" t="str">
        <f t="shared" si="205"/>
        <v/>
      </c>
      <c r="O514" s="1362"/>
      <c r="P514" s="1363">
        <v>0</v>
      </c>
      <c r="Q514" s="1363">
        <v>0</v>
      </c>
      <c r="R514" s="1363">
        <v>0</v>
      </c>
      <c r="S514" s="1363">
        <v>0</v>
      </c>
      <c r="T514" s="1363">
        <v>0</v>
      </c>
      <c r="U514" s="1363">
        <v>0</v>
      </c>
      <c r="V514" s="1363">
        <v>0</v>
      </c>
      <c r="W514" s="1363">
        <v>0</v>
      </c>
      <c r="X514" s="1363">
        <v>0</v>
      </c>
      <c r="Y514" s="1363">
        <v>0</v>
      </c>
      <c r="Z514" s="1363">
        <v>0</v>
      </c>
      <c r="AA514" s="1363">
        <v>0</v>
      </c>
      <c r="AB514" s="1363">
        <v>0</v>
      </c>
      <c r="AC514" s="1363"/>
      <c r="AD514" s="1363"/>
      <c r="AE514" s="1363">
        <f t="shared" si="194"/>
        <v>0</v>
      </c>
      <c r="AF514" s="1376" t="s">
        <v>1524</v>
      </c>
      <c r="AG514" s="1377"/>
      <c r="AH514" s="1365"/>
      <c r="AI514" s="1365">
        <f t="shared" si="206"/>
        <v>0</v>
      </c>
      <c r="AJ514" s="1365"/>
      <c r="AK514" s="1366"/>
      <c r="AL514" s="1365">
        <f t="shared" si="198"/>
        <v>0</v>
      </c>
      <c r="AM514" s="1367"/>
      <c r="AN514" s="1365"/>
      <c r="AO514" s="1368">
        <f t="shared" si="199"/>
        <v>0</v>
      </c>
      <c r="AP514" s="1369"/>
      <c r="AQ514" s="1370">
        <f t="shared" si="204"/>
        <v>0</v>
      </c>
      <c r="AR514" s="1365"/>
      <c r="AS514" s="1365">
        <f t="shared" si="207"/>
        <v>0</v>
      </c>
      <c r="AT514" s="1365"/>
      <c r="AU514" s="1365"/>
      <c r="AV514" s="1371">
        <f t="shared" si="200"/>
        <v>0</v>
      </c>
      <c r="AW514" s="1365"/>
      <c r="AX514" s="1365"/>
      <c r="AY514" s="1367">
        <f t="shared" si="201"/>
        <v>0</v>
      </c>
      <c r="AZ514" s="1372"/>
      <c r="BA514" s="1373">
        <f t="shared" si="187"/>
        <v>0</v>
      </c>
      <c r="BC514" s="1361" t="str">
        <f t="shared" si="196"/>
        <v/>
      </c>
      <c r="BD514" s="1361" t="str">
        <f t="shared" si="196"/>
        <v>ERB</v>
      </c>
      <c r="BE514" s="1361" t="str">
        <f t="shared" si="196"/>
        <v/>
      </c>
      <c r="BF514" s="1361" t="str">
        <f t="shared" si="196"/>
        <v/>
      </c>
      <c r="BG514" s="1361" t="str">
        <f t="shared" si="186"/>
        <v>NO</v>
      </c>
      <c r="BH514" s="1361" t="str">
        <f t="shared" si="186"/>
        <v>NO</v>
      </c>
      <c r="BI514" s="1361" t="str">
        <f t="shared" si="191"/>
        <v/>
      </c>
      <c r="BK514" s="1361" t="b">
        <f t="shared" si="208"/>
        <v>1</v>
      </c>
      <c r="BL514" s="1361" t="b">
        <f t="shared" si="208"/>
        <v>1</v>
      </c>
      <c r="BM514" s="1361" t="b">
        <f t="shared" si="208"/>
        <v>1</v>
      </c>
      <c r="BN514" s="1361" t="b">
        <f t="shared" si="208"/>
        <v>1</v>
      </c>
      <c r="BO514" s="1361" t="b">
        <f t="shared" si="208"/>
        <v>1</v>
      </c>
      <c r="BP514" s="1361" t="b">
        <f t="shared" si="208"/>
        <v>1</v>
      </c>
      <c r="BQ514" s="1361" t="b">
        <f t="shared" si="208"/>
        <v>1</v>
      </c>
      <c r="BS514" s="1359"/>
    </row>
    <row r="515" spans="1:71" s="1374" customFormat="1" ht="12" customHeight="1">
      <c r="A515" s="1412">
        <v>18220101</v>
      </c>
      <c r="B515" s="1413" t="str">
        <f t="shared" si="195"/>
        <v>18220101</v>
      </c>
      <c r="C515" s="1359" t="s">
        <v>801</v>
      </c>
      <c r="D515" s="1360" t="str">
        <f t="shared" si="188"/>
        <v>ERB</v>
      </c>
      <c r="E515" s="1360"/>
      <c r="F515" s="1359"/>
      <c r="G515" s="1360"/>
      <c r="H515" s="1361" t="str">
        <f t="shared" si="197"/>
        <v/>
      </c>
      <c r="I515" s="1361" t="str">
        <f t="shared" si="197"/>
        <v>ERB</v>
      </c>
      <c r="J515" s="1361" t="str">
        <f t="shared" si="197"/>
        <v/>
      </c>
      <c r="K515" s="1361" t="str">
        <f t="shared" si="197"/>
        <v/>
      </c>
      <c r="L515" s="1361" t="str">
        <f t="shared" si="177"/>
        <v>NO</v>
      </c>
      <c r="M515" s="1361" t="str">
        <f t="shared" si="177"/>
        <v>NO</v>
      </c>
      <c r="N515" s="1361" t="str">
        <f t="shared" si="205"/>
        <v/>
      </c>
      <c r="O515" s="1362"/>
      <c r="P515" s="1363">
        <v>0</v>
      </c>
      <c r="Q515" s="1363">
        <v>0</v>
      </c>
      <c r="R515" s="1363">
        <v>0</v>
      </c>
      <c r="S515" s="1363">
        <v>0</v>
      </c>
      <c r="T515" s="1363">
        <v>0</v>
      </c>
      <c r="U515" s="1363">
        <v>0</v>
      </c>
      <c r="V515" s="1363">
        <v>0</v>
      </c>
      <c r="W515" s="1363">
        <v>0</v>
      </c>
      <c r="X515" s="1363">
        <v>0</v>
      </c>
      <c r="Y515" s="1363">
        <v>0</v>
      </c>
      <c r="Z515" s="1363">
        <v>0</v>
      </c>
      <c r="AA515" s="1363">
        <v>0</v>
      </c>
      <c r="AB515" s="1363">
        <v>0</v>
      </c>
      <c r="AC515" s="1363"/>
      <c r="AD515" s="1363"/>
      <c r="AE515" s="1363">
        <f t="shared" si="194"/>
        <v>0</v>
      </c>
      <c r="AF515" s="1376" t="s">
        <v>802</v>
      </c>
      <c r="AG515" s="1377"/>
      <c r="AH515" s="1365"/>
      <c r="AI515" s="1365">
        <f t="shared" si="206"/>
        <v>0</v>
      </c>
      <c r="AJ515" s="1365"/>
      <c r="AK515" s="1366"/>
      <c r="AL515" s="1365">
        <f t="shared" si="198"/>
        <v>0</v>
      </c>
      <c r="AM515" s="1367"/>
      <c r="AN515" s="1365"/>
      <c r="AO515" s="1368">
        <f t="shared" si="199"/>
        <v>0</v>
      </c>
      <c r="AP515" s="1369"/>
      <c r="AQ515" s="1370">
        <f t="shared" si="204"/>
        <v>0</v>
      </c>
      <c r="AR515" s="1365"/>
      <c r="AS515" s="1365">
        <f t="shared" si="207"/>
        <v>0</v>
      </c>
      <c r="AT515" s="1365"/>
      <c r="AU515" s="1365"/>
      <c r="AV515" s="1371">
        <f t="shared" si="200"/>
        <v>0</v>
      </c>
      <c r="AW515" s="1365"/>
      <c r="AX515" s="1365"/>
      <c r="AY515" s="1367">
        <f t="shared" si="201"/>
        <v>0</v>
      </c>
      <c r="AZ515" s="1372"/>
      <c r="BA515" s="1373">
        <f t="shared" si="187"/>
        <v>0</v>
      </c>
      <c r="BC515" s="1361" t="str">
        <f t="shared" si="196"/>
        <v/>
      </c>
      <c r="BD515" s="1361" t="str">
        <f t="shared" si="196"/>
        <v>ERB</v>
      </c>
      <c r="BE515" s="1361" t="str">
        <f t="shared" si="196"/>
        <v/>
      </c>
      <c r="BF515" s="1361" t="str">
        <f t="shared" si="196"/>
        <v/>
      </c>
      <c r="BG515" s="1361" t="str">
        <f t="shared" si="186"/>
        <v>NO</v>
      </c>
      <c r="BH515" s="1361" t="str">
        <f t="shared" si="186"/>
        <v>NO</v>
      </c>
      <c r="BI515" s="1361" t="str">
        <f t="shared" si="191"/>
        <v/>
      </c>
      <c r="BK515" s="1361" t="b">
        <f t="shared" si="208"/>
        <v>1</v>
      </c>
      <c r="BL515" s="1361" t="b">
        <f t="shared" si="208"/>
        <v>1</v>
      </c>
      <c r="BM515" s="1361" t="b">
        <f t="shared" si="208"/>
        <v>1</v>
      </c>
      <c r="BN515" s="1361" t="b">
        <f t="shared" si="208"/>
        <v>1</v>
      </c>
      <c r="BO515" s="1361" t="b">
        <f t="shared" si="208"/>
        <v>1</v>
      </c>
      <c r="BP515" s="1361" t="b">
        <f t="shared" si="208"/>
        <v>1</v>
      </c>
      <c r="BQ515" s="1361" t="b">
        <f t="shared" si="208"/>
        <v>1</v>
      </c>
      <c r="BS515" s="1359"/>
    </row>
    <row r="516" spans="1:71" s="1374" customFormat="1" ht="12" customHeight="1">
      <c r="A516" s="1435" t="s">
        <v>1525</v>
      </c>
      <c r="B516" s="1432" t="str">
        <f t="shared" si="195"/>
        <v>18220111</v>
      </c>
      <c r="C516" s="1436" t="s">
        <v>1526</v>
      </c>
      <c r="D516" s="1396" t="str">
        <f t="shared" si="188"/>
        <v>ERB</v>
      </c>
      <c r="E516" s="1396"/>
      <c r="F516" s="1433">
        <v>43800</v>
      </c>
      <c r="G516" s="1396"/>
      <c r="H516" s="1398" t="str">
        <f t="shared" si="197"/>
        <v/>
      </c>
      <c r="I516" s="1398" t="str">
        <f t="shared" si="197"/>
        <v>ERB</v>
      </c>
      <c r="J516" s="1398" t="str">
        <f t="shared" si="197"/>
        <v/>
      </c>
      <c r="K516" s="1398" t="str">
        <f t="shared" si="197"/>
        <v/>
      </c>
      <c r="L516" s="1398" t="str">
        <f t="shared" si="177"/>
        <v>NO</v>
      </c>
      <c r="M516" s="1398" t="str">
        <f t="shared" si="177"/>
        <v>NO</v>
      </c>
      <c r="N516" s="1398" t="str">
        <f t="shared" si="205"/>
        <v/>
      </c>
      <c r="O516" s="1440"/>
      <c r="P516" s="1441"/>
      <c r="Q516" s="1441"/>
      <c r="R516" s="1441"/>
      <c r="S516" s="1441"/>
      <c r="T516" s="1441"/>
      <c r="U516" s="1441"/>
      <c r="V516" s="1441">
        <v>126549623.15000001</v>
      </c>
      <c r="W516" s="1441">
        <v>126549623.16</v>
      </c>
      <c r="X516" s="1441">
        <v>123466289.81999999</v>
      </c>
      <c r="Y516" s="1441">
        <v>121924623.15000001</v>
      </c>
      <c r="Z516" s="1441">
        <v>120382956.48</v>
      </c>
      <c r="AA516" s="1441">
        <v>118841289.81</v>
      </c>
      <c r="AB516" s="1441">
        <v>117299623.14</v>
      </c>
      <c r="AC516" s="1441"/>
      <c r="AD516" s="1441"/>
      <c r="AE516" s="1441">
        <f t="shared" si="194"/>
        <v>66363684.761666663</v>
      </c>
      <c r="AF516" s="1442" t="s">
        <v>1527</v>
      </c>
      <c r="AG516" s="1443"/>
      <c r="AH516" s="1444"/>
      <c r="AI516" s="1403">
        <f t="shared" si="206"/>
        <v>66363684.761666663</v>
      </c>
      <c r="AJ516" s="1444"/>
      <c r="AK516" s="1445"/>
      <c r="AL516" s="1444">
        <f>SUM(AI516:AK516)</f>
        <v>66363684.761666663</v>
      </c>
      <c r="AM516" s="1446"/>
      <c r="AN516" s="1444"/>
      <c r="AO516" s="1447">
        <f t="shared" si="199"/>
        <v>0</v>
      </c>
      <c r="AP516" s="1369"/>
      <c r="AQ516" s="1448">
        <f t="shared" si="204"/>
        <v>117299623.14</v>
      </c>
      <c r="AR516" s="1444"/>
      <c r="AS516" s="1403">
        <f t="shared" si="207"/>
        <v>117299623.14</v>
      </c>
      <c r="AT516" s="1444"/>
      <c r="AU516" s="1444"/>
      <c r="AV516" s="1449">
        <f>SUM(AS516:AU516)</f>
        <v>117299623.14</v>
      </c>
      <c r="AW516" s="1444"/>
      <c r="AX516" s="1444"/>
      <c r="AY516" s="1446">
        <f t="shared" si="201"/>
        <v>0</v>
      </c>
      <c r="AZ516" s="1561"/>
      <c r="BA516" s="1373">
        <f t="shared" si="187"/>
        <v>0</v>
      </c>
      <c r="BC516" s="1361"/>
      <c r="BD516" s="1361"/>
      <c r="BE516" s="1361"/>
      <c r="BF516" s="1361"/>
      <c r="BG516" s="1361"/>
      <c r="BH516" s="1361"/>
      <c r="BI516" s="1361"/>
      <c r="BK516" s="1361"/>
      <c r="BL516" s="1361"/>
      <c r="BM516" s="1361"/>
      <c r="BN516" s="1361"/>
      <c r="BO516" s="1361"/>
      <c r="BP516" s="1361"/>
      <c r="BQ516" s="1361"/>
      <c r="BS516" s="1359"/>
    </row>
    <row r="517" spans="1:71" s="1374" customFormat="1" ht="12" customHeight="1">
      <c r="A517" s="1435" t="s">
        <v>1528</v>
      </c>
      <c r="B517" s="1432" t="str">
        <f t="shared" si="195"/>
        <v>18220121</v>
      </c>
      <c r="C517" s="1436" t="s">
        <v>1529</v>
      </c>
      <c r="D517" s="1396" t="str">
        <f t="shared" si="188"/>
        <v>Non-Op</v>
      </c>
      <c r="E517" s="1396"/>
      <c r="F517" s="1433">
        <v>43800</v>
      </c>
      <c r="G517" s="1396"/>
      <c r="H517" s="1398" t="str">
        <f t="shared" ref="H517:K532" si="209">IF(VALUE(AH517),H$7,IF(ISBLANK(AH517),"",H$7))</f>
        <v/>
      </c>
      <c r="I517" s="1398" t="str">
        <f t="shared" si="209"/>
        <v/>
      </c>
      <c r="J517" s="1398" t="str">
        <f t="shared" si="209"/>
        <v/>
      </c>
      <c r="K517" s="1398" t="str">
        <f t="shared" si="209"/>
        <v>Non-Op</v>
      </c>
      <c r="L517" s="1398" t="str">
        <f t="shared" si="177"/>
        <v>NO</v>
      </c>
      <c r="M517" s="1398" t="str">
        <f t="shared" si="177"/>
        <v>NO</v>
      </c>
      <c r="N517" s="1398" t="str">
        <f t="shared" si="205"/>
        <v/>
      </c>
      <c r="O517" s="1440"/>
      <c r="P517" s="1441"/>
      <c r="Q517" s="1441"/>
      <c r="R517" s="1441"/>
      <c r="S517" s="1441"/>
      <c r="T517" s="1441"/>
      <c r="U517" s="1441"/>
      <c r="V517" s="1441">
        <v>-82224442.969999999</v>
      </c>
      <c r="W517" s="1441">
        <v>-82224442.969999999</v>
      </c>
      <c r="X517" s="1441">
        <v>-82224442.969999999</v>
      </c>
      <c r="Y517" s="1441">
        <v>-82224442.969999999</v>
      </c>
      <c r="Z517" s="1441">
        <v>-82224442.969999999</v>
      </c>
      <c r="AA517" s="1441">
        <v>-82224442.969999999</v>
      </c>
      <c r="AB517" s="1441">
        <v>-82224442.969999999</v>
      </c>
      <c r="AC517" s="1441"/>
      <c r="AD517" s="1441"/>
      <c r="AE517" s="1441">
        <f t="shared" si="194"/>
        <v>-44538239.942083336</v>
      </c>
      <c r="AF517" s="1442"/>
      <c r="AG517" s="1443"/>
      <c r="AH517" s="1444"/>
      <c r="AI517" s="1444"/>
      <c r="AJ517" s="1444"/>
      <c r="AK517" s="1445">
        <f>AE517</f>
        <v>-44538239.942083336</v>
      </c>
      <c r="AL517" s="1444">
        <f>SUM(AI517:AK517)</f>
        <v>-44538239.942083336</v>
      </c>
      <c r="AM517" s="1446"/>
      <c r="AN517" s="1444"/>
      <c r="AO517" s="1447">
        <f t="shared" si="199"/>
        <v>0</v>
      </c>
      <c r="AP517" s="1369"/>
      <c r="AQ517" s="1448">
        <f t="shared" si="204"/>
        <v>-82224442.969999999</v>
      </c>
      <c r="AR517" s="1444"/>
      <c r="AS517" s="1444"/>
      <c r="AT517" s="1444"/>
      <c r="AU517" s="1444">
        <f>AQ517</f>
        <v>-82224442.969999999</v>
      </c>
      <c r="AV517" s="1449">
        <f>SUM(AS517:AU517)</f>
        <v>-82224442.969999999</v>
      </c>
      <c r="AW517" s="1444"/>
      <c r="AX517" s="1444"/>
      <c r="AY517" s="1446">
        <f t="shared" si="201"/>
        <v>0</v>
      </c>
      <c r="AZ517" s="1372" t="s">
        <v>1044</v>
      </c>
      <c r="BA517" s="1373">
        <f t="shared" si="187"/>
        <v>0</v>
      </c>
      <c r="BC517" s="1361"/>
      <c r="BD517" s="1361"/>
      <c r="BE517" s="1361"/>
      <c r="BF517" s="1361"/>
      <c r="BG517" s="1361"/>
      <c r="BH517" s="1361"/>
      <c r="BI517" s="1361"/>
      <c r="BK517" s="1361"/>
      <c r="BL517" s="1361"/>
      <c r="BM517" s="1361"/>
      <c r="BN517" s="1361"/>
      <c r="BO517" s="1361"/>
      <c r="BP517" s="1361"/>
      <c r="BQ517" s="1361"/>
      <c r="BS517" s="1359"/>
    </row>
    <row r="518" spans="1:71" s="1374" customFormat="1" ht="12" customHeight="1">
      <c r="A518" s="1412">
        <v>18230002</v>
      </c>
      <c r="B518" s="1413" t="str">
        <f t="shared" si="195"/>
        <v>18230002</v>
      </c>
      <c r="C518" s="1359" t="s">
        <v>1530</v>
      </c>
      <c r="D518" s="1360" t="str">
        <f t="shared" si="188"/>
        <v>Non-Op</v>
      </c>
      <c r="E518" s="1360"/>
      <c r="F518" s="1359"/>
      <c r="G518" s="1360"/>
      <c r="H518" s="1361" t="str">
        <f t="shared" si="209"/>
        <v/>
      </c>
      <c r="I518" s="1361" t="str">
        <f t="shared" si="209"/>
        <v/>
      </c>
      <c r="J518" s="1361" t="str">
        <f t="shared" si="209"/>
        <v/>
      </c>
      <c r="K518" s="1361" t="str">
        <f t="shared" si="209"/>
        <v>Non-Op</v>
      </c>
      <c r="L518" s="1361" t="str">
        <f t="shared" si="177"/>
        <v>NO</v>
      </c>
      <c r="M518" s="1361" t="str">
        <f t="shared" si="177"/>
        <v>NO</v>
      </c>
      <c r="N518" s="1361" t="str">
        <f t="shared" si="205"/>
        <v/>
      </c>
      <c r="O518" s="1362"/>
      <c r="P518" s="1363">
        <v>0</v>
      </c>
      <c r="Q518" s="1363">
        <v>0</v>
      </c>
      <c r="R518" s="1363">
        <v>0</v>
      </c>
      <c r="S518" s="1363">
        <v>0</v>
      </c>
      <c r="T518" s="1363">
        <v>0</v>
      </c>
      <c r="U518" s="1363">
        <v>0</v>
      </c>
      <c r="V518" s="1363">
        <v>0</v>
      </c>
      <c r="W518" s="1363">
        <v>0</v>
      </c>
      <c r="X518" s="1363">
        <v>0</v>
      </c>
      <c r="Y518" s="1363">
        <v>0</v>
      </c>
      <c r="Z518" s="1363">
        <v>0</v>
      </c>
      <c r="AA518" s="1363">
        <v>0</v>
      </c>
      <c r="AB518" s="1363">
        <v>0</v>
      </c>
      <c r="AC518" s="1363"/>
      <c r="AD518" s="1363"/>
      <c r="AE518" s="1363">
        <f t="shared" si="194"/>
        <v>0</v>
      </c>
      <c r="AF518" s="1376"/>
      <c r="AG518" s="1377"/>
      <c r="AH518" s="1365"/>
      <c r="AI518" s="1365"/>
      <c r="AJ518" s="1365"/>
      <c r="AK518" s="1366">
        <f>AE518</f>
        <v>0</v>
      </c>
      <c r="AL518" s="1365">
        <f t="shared" si="198"/>
        <v>0</v>
      </c>
      <c r="AM518" s="1367"/>
      <c r="AN518" s="1365"/>
      <c r="AO518" s="1368">
        <f t="shared" si="199"/>
        <v>0</v>
      </c>
      <c r="AP518" s="1369"/>
      <c r="AQ518" s="1370">
        <f t="shared" si="204"/>
        <v>0</v>
      </c>
      <c r="AR518" s="1365"/>
      <c r="AS518" s="1365"/>
      <c r="AT518" s="1365"/>
      <c r="AU518" s="1365">
        <f>AQ518</f>
        <v>0</v>
      </c>
      <c r="AV518" s="1371">
        <f t="shared" si="200"/>
        <v>0</v>
      </c>
      <c r="AW518" s="1365"/>
      <c r="AX518" s="1365"/>
      <c r="AY518" s="1367">
        <f t="shared" si="201"/>
        <v>0</v>
      </c>
      <c r="AZ518" s="1372" t="s">
        <v>1531</v>
      </c>
      <c r="BA518" s="1373">
        <f t="shared" si="187"/>
        <v>0</v>
      </c>
      <c r="BC518" s="1361" t="str">
        <f t="shared" ref="BC518:BF549" si="210">IF(VALUE(AR518),BC$7,IF(ISBLANK(AR518),"",BC$7))</f>
        <v/>
      </c>
      <c r="BD518" s="1361" t="str">
        <f t="shared" si="210"/>
        <v/>
      </c>
      <c r="BE518" s="1361" t="str">
        <f t="shared" si="210"/>
        <v/>
      </c>
      <c r="BF518" s="1361" t="str">
        <f t="shared" si="210"/>
        <v>Non-Op</v>
      </c>
      <c r="BG518" s="1361" t="str">
        <f t="shared" si="186"/>
        <v>NO</v>
      </c>
      <c r="BH518" s="1361" t="str">
        <f t="shared" si="186"/>
        <v>NO</v>
      </c>
      <c r="BI518" s="1361" t="str">
        <f t="shared" si="191"/>
        <v/>
      </c>
      <c r="BK518" s="1361" t="b">
        <f t="shared" si="208"/>
        <v>1</v>
      </c>
      <c r="BL518" s="1361" t="b">
        <f t="shared" si="208"/>
        <v>1</v>
      </c>
      <c r="BM518" s="1361" t="b">
        <f t="shared" si="208"/>
        <v>1</v>
      </c>
      <c r="BN518" s="1361" t="b">
        <f t="shared" si="208"/>
        <v>1</v>
      </c>
      <c r="BO518" s="1361" t="b">
        <f t="shared" si="208"/>
        <v>1</v>
      </c>
      <c r="BP518" s="1361" t="b">
        <f t="shared" si="208"/>
        <v>1</v>
      </c>
      <c r="BQ518" s="1361" t="b">
        <f t="shared" si="208"/>
        <v>1</v>
      </c>
      <c r="BS518" s="1359"/>
    </row>
    <row r="519" spans="1:71" s="1374" customFormat="1" ht="12" customHeight="1">
      <c r="A519" s="1412">
        <v>18230021</v>
      </c>
      <c r="B519" s="1413" t="str">
        <f t="shared" si="195"/>
        <v>18230021</v>
      </c>
      <c r="C519" s="1359" t="s">
        <v>1532</v>
      </c>
      <c r="D519" s="1360" t="str">
        <f t="shared" si="188"/>
        <v>W/C</v>
      </c>
      <c r="E519" s="1360"/>
      <c r="F519" s="1359"/>
      <c r="G519" s="1360"/>
      <c r="H519" s="1361" t="str">
        <f t="shared" si="209"/>
        <v/>
      </c>
      <c r="I519" s="1361" t="str">
        <f t="shared" si="209"/>
        <v/>
      </c>
      <c r="J519" s="1361" t="str">
        <f t="shared" si="209"/>
        <v/>
      </c>
      <c r="K519" s="1361" t="str">
        <f t="shared" si="209"/>
        <v/>
      </c>
      <c r="L519" s="1361" t="str">
        <f t="shared" si="177"/>
        <v>W/C</v>
      </c>
      <c r="M519" s="1361" t="str">
        <f t="shared" si="177"/>
        <v>NO</v>
      </c>
      <c r="N519" s="1361" t="str">
        <f t="shared" si="205"/>
        <v>W/C</v>
      </c>
      <c r="O519" s="1362"/>
      <c r="P519" s="1363">
        <v>32888944.670000002</v>
      </c>
      <c r="Q519" s="1363">
        <v>40173031.640000001</v>
      </c>
      <c r="R519" s="1363">
        <v>46650418.609999999</v>
      </c>
      <c r="S519" s="1363">
        <v>53570185.219999999</v>
      </c>
      <c r="T519" s="1363">
        <v>59233935.670000002</v>
      </c>
      <c r="U519" s="1363">
        <v>64716943.600000001</v>
      </c>
      <c r="V519" s="1363">
        <v>73398572.439999998</v>
      </c>
      <c r="W519" s="1363">
        <v>78485000.75</v>
      </c>
      <c r="X519" s="1363">
        <v>83249909.400000006</v>
      </c>
      <c r="Y519" s="1363">
        <v>88976457.760000005</v>
      </c>
      <c r="Z519" s="1363">
        <v>93033368.209999993</v>
      </c>
      <c r="AA519" s="1363">
        <v>24413457.129999999</v>
      </c>
      <c r="AB519" s="1363">
        <v>29703486.449999999</v>
      </c>
      <c r="AC519" s="1363"/>
      <c r="AD519" s="1363"/>
      <c r="AE519" s="1363">
        <f t="shared" si="194"/>
        <v>61433124.665833332</v>
      </c>
      <c r="AF519" s="1476"/>
      <c r="AG519" s="1477"/>
      <c r="AH519" s="1365"/>
      <c r="AI519" s="1365"/>
      <c r="AJ519" s="1365"/>
      <c r="AK519" s="1366"/>
      <c r="AL519" s="1365">
        <f t="shared" si="198"/>
        <v>0</v>
      </c>
      <c r="AM519" s="1367">
        <f>AE519</f>
        <v>61433124.665833332</v>
      </c>
      <c r="AN519" s="1365"/>
      <c r="AO519" s="1368">
        <f t="shared" si="199"/>
        <v>61433124.665833332</v>
      </c>
      <c r="AP519" s="1369"/>
      <c r="AQ519" s="1370">
        <f t="shared" si="204"/>
        <v>29703486.449999999</v>
      </c>
      <c r="AR519" s="1365"/>
      <c r="AS519" s="1365"/>
      <c r="AT519" s="1365"/>
      <c r="AU519" s="1365"/>
      <c r="AV519" s="1371">
        <f t="shared" si="200"/>
        <v>0</v>
      </c>
      <c r="AW519" s="1365">
        <f>AQ519</f>
        <v>29703486.449999999</v>
      </c>
      <c r="AX519" s="1365"/>
      <c r="AY519" s="1367">
        <f t="shared" si="201"/>
        <v>29703486.449999999</v>
      </c>
      <c r="AZ519" s="1372"/>
      <c r="BA519" s="1373">
        <f t="shared" si="187"/>
        <v>0</v>
      </c>
      <c r="BC519" s="1361" t="str">
        <f t="shared" si="210"/>
        <v/>
      </c>
      <c r="BD519" s="1361" t="str">
        <f t="shared" si="210"/>
        <v/>
      </c>
      <c r="BE519" s="1361" t="str">
        <f t="shared" si="210"/>
        <v/>
      </c>
      <c r="BF519" s="1361" t="str">
        <f t="shared" si="210"/>
        <v/>
      </c>
      <c r="BG519" s="1361" t="str">
        <f t="shared" si="186"/>
        <v>W/C</v>
      </c>
      <c r="BH519" s="1361" t="str">
        <f t="shared" si="186"/>
        <v>NO</v>
      </c>
      <c r="BI519" s="1361" t="str">
        <f t="shared" si="191"/>
        <v>W/C</v>
      </c>
      <c r="BK519" s="1361" t="b">
        <f t="shared" si="208"/>
        <v>1</v>
      </c>
      <c r="BL519" s="1361" t="b">
        <f t="shared" si="208"/>
        <v>1</v>
      </c>
      <c r="BM519" s="1361" t="b">
        <f t="shared" si="208"/>
        <v>1</v>
      </c>
      <c r="BN519" s="1361" t="b">
        <f t="shared" si="208"/>
        <v>1</v>
      </c>
      <c r="BO519" s="1361" t="b">
        <f t="shared" si="208"/>
        <v>1</v>
      </c>
      <c r="BP519" s="1361" t="b">
        <f t="shared" si="208"/>
        <v>1</v>
      </c>
      <c r="BQ519" s="1361" t="b">
        <f t="shared" si="208"/>
        <v>1</v>
      </c>
      <c r="BS519" s="1359"/>
    </row>
    <row r="520" spans="1:71" s="1374" customFormat="1" ht="12" customHeight="1">
      <c r="A520" s="1412">
        <v>18230031</v>
      </c>
      <c r="B520" s="1413" t="str">
        <f t="shared" si="195"/>
        <v>18230031</v>
      </c>
      <c r="C520" s="1359" t="s">
        <v>1533</v>
      </c>
      <c r="D520" s="1360" t="str">
        <f t="shared" si="188"/>
        <v>ERB</v>
      </c>
      <c r="E520" s="1360"/>
      <c r="F520" s="1359"/>
      <c r="G520" s="1360"/>
      <c r="H520" s="1361" t="str">
        <f t="shared" si="209"/>
        <v/>
      </c>
      <c r="I520" s="1361" t="str">
        <f t="shared" si="209"/>
        <v>ERB</v>
      </c>
      <c r="J520" s="1361" t="str">
        <f t="shared" si="209"/>
        <v/>
      </c>
      <c r="K520" s="1361" t="str">
        <f t="shared" si="209"/>
        <v/>
      </c>
      <c r="L520" s="1361" t="str">
        <f t="shared" si="177"/>
        <v>NO</v>
      </c>
      <c r="M520" s="1361" t="str">
        <f t="shared" si="177"/>
        <v>NO</v>
      </c>
      <c r="N520" s="1361" t="str">
        <f t="shared" si="205"/>
        <v/>
      </c>
      <c r="O520" s="1362"/>
      <c r="P520" s="1363">
        <v>50722488.619999997</v>
      </c>
      <c r="Q520" s="1363">
        <v>50504771.219999999</v>
      </c>
      <c r="R520" s="1363">
        <v>50287053.82</v>
      </c>
      <c r="S520" s="1363">
        <v>50069336.420000002</v>
      </c>
      <c r="T520" s="1363">
        <v>49851619.020000003</v>
      </c>
      <c r="U520" s="1363">
        <v>49633901.619999997</v>
      </c>
      <c r="V520" s="1363">
        <v>57553295.43</v>
      </c>
      <c r="W520" s="1363">
        <v>57316669.969999999</v>
      </c>
      <c r="X520" s="1363">
        <v>57080044.509999998</v>
      </c>
      <c r="Y520" s="1363">
        <v>56843419.049999997</v>
      </c>
      <c r="Z520" s="1363">
        <v>56606793.590000004</v>
      </c>
      <c r="AA520" s="1363">
        <v>56370168.130000003</v>
      </c>
      <c r="AB520" s="1363">
        <v>56133542.670000002</v>
      </c>
      <c r="AC520" s="1363"/>
      <c r="AD520" s="1363"/>
      <c r="AE520" s="1363">
        <f t="shared" si="194"/>
        <v>53795424.035416663</v>
      </c>
      <c r="AF520" s="1376" t="s">
        <v>1534</v>
      </c>
      <c r="AG520" s="1377"/>
      <c r="AH520" s="1365"/>
      <c r="AI520" s="1365">
        <f>AE520</f>
        <v>53795424.035416663</v>
      </c>
      <c r="AJ520" s="1365"/>
      <c r="AK520" s="1366"/>
      <c r="AL520" s="1365">
        <f t="shared" si="198"/>
        <v>53795424.035416663</v>
      </c>
      <c r="AM520" s="1367"/>
      <c r="AN520" s="1365"/>
      <c r="AO520" s="1368">
        <f t="shared" si="199"/>
        <v>0</v>
      </c>
      <c r="AP520" s="1369"/>
      <c r="AQ520" s="1370">
        <f t="shared" si="204"/>
        <v>56133542.670000002</v>
      </c>
      <c r="AR520" s="1365"/>
      <c r="AS520" s="1365">
        <f>AQ520</f>
        <v>56133542.670000002</v>
      </c>
      <c r="AT520" s="1365"/>
      <c r="AU520" s="1365"/>
      <c r="AV520" s="1371">
        <f t="shared" si="200"/>
        <v>56133542.670000002</v>
      </c>
      <c r="AW520" s="1365"/>
      <c r="AX520" s="1365"/>
      <c r="AY520" s="1367">
        <f t="shared" si="201"/>
        <v>0</v>
      </c>
      <c r="AZ520" s="1372"/>
      <c r="BA520" s="1373">
        <f t="shared" si="187"/>
        <v>0</v>
      </c>
      <c r="BC520" s="1361" t="str">
        <f t="shared" si="210"/>
        <v/>
      </c>
      <c r="BD520" s="1361" t="str">
        <f t="shared" si="210"/>
        <v>ERB</v>
      </c>
      <c r="BE520" s="1361" t="str">
        <f t="shared" si="210"/>
        <v/>
      </c>
      <c r="BF520" s="1361" t="str">
        <f t="shared" si="210"/>
        <v/>
      </c>
      <c r="BG520" s="1361" t="str">
        <f t="shared" si="186"/>
        <v>NO</v>
      </c>
      <c r="BH520" s="1361" t="str">
        <f t="shared" si="186"/>
        <v>NO</v>
      </c>
      <c r="BI520" s="1361" t="str">
        <f t="shared" si="191"/>
        <v/>
      </c>
      <c r="BK520" s="1361" t="b">
        <f t="shared" si="208"/>
        <v>1</v>
      </c>
      <c r="BL520" s="1361" t="b">
        <f t="shared" si="208"/>
        <v>1</v>
      </c>
      <c r="BM520" s="1361" t="b">
        <f t="shared" si="208"/>
        <v>1</v>
      </c>
      <c r="BN520" s="1361" t="b">
        <f t="shared" si="208"/>
        <v>1</v>
      </c>
      <c r="BO520" s="1361" t="b">
        <f t="shared" si="208"/>
        <v>1</v>
      </c>
      <c r="BP520" s="1361" t="b">
        <f t="shared" si="208"/>
        <v>1</v>
      </c>
      <c r="BQ520" s="1361" t="b">
        <f t="shared" si="208"/>
        <v>1</v>
      </c>
      <c r="BS520" s="1359"/>
    </row>
    <row r="521" spans="1:71" s="1374" customFormat="1" ht="12" customHeight="1">
      <c r="A521" s="1412">
        <v>18230032</v>
      </c>
      <c r="B521" s="1413" t="str">
        <f t="shared" si="195"/>
        <v>18230032</v>
      </c>
      <c r="C521" s="1359" t="s">
        <v>1535</v>
      </c>
      <c r="D521" s="1360" t="str">
        <f t="shared" si="188"/>
        <v>W/C</v>
      </c>
      <c r="E521" s="1360"/>
      <c r="F521" s="1359"/>
      <c r="G521" s="1360"/>
      <c r="H521" s="1361" t="str">
        <f t="shared" si="209"/>
        <v/>
      </c>
      <c r="I521" s="1361" t="str">
        <f t="shared" si="209"/>
        <v/>
      </c>
      <c r="J521" s="1361" t="str">
        <f t="shared" si="209"/>
        <v/>
      </c>
      <c r="K521" s="1361" t="str">
        <f t="shared" si="209"/>
        <v/>
      </c>
      <c r="L521" s="1361" t="str">
        <f t="shared" si="177"/>
        <v>W/C</v>
      </c>
      <c r="M521" s="1361" t="str">
        <f t="shared" si="177"/>
        <v>NO</v>
      </c>
      <c r="N521" s="1361" t="str">
        <f t="shared" si="205"/>
        <v>W/C</v>
      </c>
      <c r="O521" s="1362"/>
      <c r="P521" s="1363">
        <v>8555240.9000000004</v>
      </c>
      <c r="Q521" s="1363">
        <v>10654091.789999999</v>
      </c>
      <c r="R521" s="1363">
        <v>11755486.789999999</v>
      </c>
      <c r="S521" s="1363">
        <v>12745780.74</v>
      </c>
      <c r="T521" s="1363">
        <v>13718177.92</v>
      </c>
      <c r="U521" s="1363">
        <v>14947113.77</v>
      </c>
      <c r="V521" s="1363">
        <v>17755124.800000001</v>
      </c>
      <c r="W521" s="1363">
        <v>19197266.879999999</v>
      </c>
      <c r="X521" s="1363">
        <v>20178828.960000001</v>
      </c>
      <c r="Y521" s="1363">
        <v>21362880.260000002</v>
      </c>
      <c r="Z521" s="1363">
        <v>22423575.59</v>
      </c>
      <c r="AA521" s="1363">
        <v>6661648.3200000003</v>
      </c>
      <c r="AB521" s="1363">
        <v>7816549.3600000003</v>
      </c>
      <c r="AC521" s="1363"/>
      <c r="AD521" s="1363"/>
      <c r="AE521" s="1363">
        <f t="shared" si="194"/>
        <v>14965489.245833332</v>
      </c>
      <c r="AF521" s="1376"/>
      <c r="AG521" s="1377"/>
      <c r="AH521" s="1365"/>
      <c r="AI521" s="1365"/>
      <c r="AJ521" s="1365"/>
      <c r="AK521" s="1366"/>
      <c r="AL521" s="1365">
        <f t="shared" si="198"/>
        <v>0</v>
      </c>
      <c r="AM521" s="1367">
        <f>AE521</f>
        <v>14965489.245833332</v>
      </c>
      <c r="AN521" s="1365"/>
      <c r="AO521" s="1368">
        <f t="shared" si="199"/>
        <v>14965489.245833332</v>
      </c>
      <c r="AP521" s="1369"/>
      <c r="AQ521" s="1370">
        <f t="shared" si="204"/>
        <v>7816549.3600000003</v>
      </c>
      <c r="AR521" s="1365"/>
      <c r="AS521" s="1365"/>
      <c r="AT521" s="1365"/>
      <c r="AU521" s="1365"/>
      <c r="AV521" s="1371">
        <f t="shared" si="200"/>
        <v>0</v>
      </c>
      <c r="AW521" s="1365">
        <f>AQ521</f>
        <v>7816549.3600000003</v>
      </c>
      <c r="AX521" s="1365"/>
      <c r="AY521" s="1367">
        <f t="shared" si="201"/>
        <v>7816549.3600000003</v>
      </c>
      <c r="AZ521" s="1372"/>
      <c r="BA521" s="1373">
        <f t="shared" si="187"/>
        <v>0</v>
      </c>
      <c r="BC521" s="1361" t="str">
        <f t="shared" si="210"/>
        <v/>
      </c>
      <c r="BD521" s="1361" t="str">
        <f t="shared" si="210"/>
        <v/>
      </c>
      <c r="BE521" s="1361" t="str">
        <f t="shared" si="210"/>
        <v/>
      </c>
      <c r="BF521" s="1361" t="str">
        <f t="shared" si="210"/>
        <v/>
      </c>
      <c r="BG521" s="1361" t="str">
        <f t="shared" si="186"/>
        <v>W/C</v>
      </c>
      <c r="BH521" s="1361" t="str">
        <f t="shared" si="186"/>
        <v>NO</v>
      </c>
      <c r="BI521" s="1361" t="str">
        <f t="shared" si="191"/>
        <v>W/C</v>
      </c>
      <c r="BK521" s="1361" t="b">
        <f t="shared" si="208"/>
        <v>1</v>
      </c>
      <c r="BL521" s="1361" t="b">
        <f t="shared" si="208"/>
        <v>1</v>
      </c>
      <c r="BM521" s="1361" t="b">
        <f t="shared" si="208"/>
        <v>1</v>
      </c>
      <c r="BN521" s="1361" t="b">
        <f t="shared" si="208"/>
        <v>1</v>
      </c>
      <c r="BO521" s="1361" t="b">
        <f t="shared" si="208"/>
        <v>1</v>
      </c>
      <c r="BP521" s="1361" t="b">
        <f t="shared" si="208"/>
        <v>1</v>
      </c>
      <c r="BQ521" s="1361" t="b">
        <f t="shared" si="208"/>
        <v>1</v>
      </c>
      <c r="BS521" s="1359"/>
    </row>
    <row r="522" spans="1:71" s="1374" customFormat="1" ht="12" customHeight="1">
      <c r="A522" s="1412">
        <v>18230041</v>
      </c>
      <c r="B522" s="1413" t="str">
        <f t="shared" si="195"/>
        <v>18230041</v>
      </c>
      <c r="C522" s="1359" t="s">
        <v>1536</v>
      </c>
      <c r="D522" s="1360" t="str">
        <f t="shared" si="188"/>
        <v>ERB</v>
      </c>
      <c r="E522" s="1360"/>
      <c r="F522" s="1359"/>
      <c r="G522" s="1360"/>
      <c r="H522" s="1361" t="str">
        <f t="shared" si="209"/>
        <v/>
      </c>
      <c r="I522" s="1361" t="str">
        <f t="shared" si="209"/>
        <v>ERB</v>
      </c>
      <c r="J522" s="1361" t="str">
        <f t="shared" si="209"/>
        <v/>
      </c>
      <c r="K522" s="1361" t="str">
        <f t="shared" si="209"/>
        <v/>
      </c>
      <c r="L522" s="1361" t="str">
        <f t="shared" si="177"/>
        <v>NO</v>
      </c>
      <c r="M522" s="1361" t="str">
        <f t="shared" si="177"/>
        <v>NO</v>
      </c>
      <c r="N522" s="1361" t="str">
        <f t="shared" si="205"/>
        <v/>
      </c>
      <c r="O522" s="1362"/>
      <c r="P522" s="1363">
        <v>21589277</v>
      </c>
      <c r="Q522" s="1363">
        <v>21589277</v>
      </c>
      <c r="R522" s="1363">
        <v>21589277</v>
      </c>
      <c r="S522" s="1363">
        <v>21589277</v>
      </c>
      <c r="T522" s="1363">
        <v>21589277</v>
      </c>
      <c r="U522" s="1363">
        <v>21589277</v>
      </c>
      <c r="V522" s="1363">
        <v>21589277</v>
      </c>
      <c r="W522" s="1363">
        <v>21589277</v>
      </c>
      <c r="X522" s="1363">
        <v>21589277</v>
      </c>
      <c r="Y522" s="1363">
        <v>21589277</v>
      </c>
      <c r="Z522" s="1363">
        <v>21589277</v>
      </c>
      <c r="AA522" s="1363">
        <v>21589277</v>
      </c>
      <c r="AB522" s="1363">
        <v>21589277</v>
      </c>
      <c r="AC522" s="1363"/>
      <c r="AD522" s="1363"/>
      <c r="AE522" s="1363">
        <f t="shared" si="194"/>
        <v>21589277</v>
      </c>
      <c r="AF522" s="1376">
        <v>7</v>
      </c>
      <c r="AG522" s="1377"/>
      <c r="AH522" s="1365"/>
      <c r="AI522" s="1365">
        <f>AE522</f>
        <v>21589277</v>
      </c>
      <c r="AJ522" s="1365"/>
      <c r="AK522" s="1366"/>
      <c r="AL522" s="1365">
        <f t="shared" si="198"/>
        <v>21589277</v>
      </c>
      <c r="AM522" s="1367"/>
      <c r="AN522" s="1365"/>
      <c r="AO522" s="1368">
        <f t="shared" si="199"/>
        <v>0</v>
      </c>
      <c r="AP522" s="1369"/>
      <c r="AQ522" s="1370">
        <f t="shared" si="204"/>
        <v>21589277</v>
      </c>
      <c r="AR522" s="1365"/>
      <c r="AS522" s="1365">
        <f>AQ522</f>
        <v>21589277</v>
      </c>
      <c r="AT522" s="1365"/>
      <c r="AU522" s="1365"/>
      <c r="AV522" s="1371">
        <f t="shared" si="200"/>
        <v>21589277</v>
      </c>
      <c r="AW522" s="1365"/>
      <c r="AX522" s="1365"/>
      <c r="AY522" s="1367">
        <f t="shared" si="201"/>
        <v>0</v>
      </c>
      <c r="AZ522" s="1372"/>
      <c r="BA522" s="1373">
        <f t="shared" si="187"/>
        <v>0</v>
      </c>
      <c r="BC522" s="1361" t="str">
        <f t="shared" si="210"/>
        <v/>
      </c>
      <c r="BD522" s="1361" t="str">
        <f t="shared" si="210"/>
        <v>ERB</v>
      </c>
      <c r="BE522" s="1361" t="str">
        <f t="shared" si="210"/>
        <v/>
      </c>
      <c r="BF522" s="1361" t="str">
        <f t="shared" si="210"/>
        <v/>
      </c>
      <c r="BG522" s="1361" t="str">
        <f t="shared" si="186"/>
        <v>NO</v>
      </c>
      <c r="BH522" s="1361" t="str">
        <f t="shared" si="186"/>
        <v>NO</v>
      </c>
      <c r="BI522" s="1361" t="str">
        <f t="shared" si="191"/>
        <v/>
      </c>
      <c r="BK522" s="1361" t="b">
        <f t="shared" si="208"/>
        <v>1</v>
      </c>
      <c r="BL522" s="1361" t="b">
        <f t="shared" si="208"/>
        <v>1</v>
      </c>
      <c r="BM522" s="1361" t="b">
        <f t="shared" si="208"/>
        <v>1</v>
      </c>
      <c r="BN522" s="1361" t="b">
        <f t="shared" si="208"/>
        <v>1</v>
      </c>
      <c r="BO522" s="1361" t="b">
        <f t="shared" si="208"/>
        <v>1</v>
      </c>
      <c r="BP522" s="1361" t="b">
        <f t="shared" si="208"/>
        <v>1</v>
      </c>
      <c r="BQ522" s="1361" t="b">
        <f t="shared" si="208"/>
        <v>1</v>
      </c>
      <c r="BS522" s="1359"/>
    </row>
    <row r="523" spans="1:71" s="1374" customFormat="1" ht="12" customHeight="1">
      <c r="A523" s="1412">
        <v>18230042</v>
      </c>
      <c r="B523" s="1413" t="str">
        <f t="shared" si="195"/>
        <v>18230042</v>
      </c>
      <c r="C523" s="1359" t="s">
        <v>1537</v>
      </c>
      <c r="D523" s="1360" t="str">
        <f t="shared" si="188"/>
        <v>W/C</v>
      </c>
      <c r="E523" s="1360"/>
      <c r="F523" s="1359"/>
      <c r="G523" s="1360"/>
      <c r="H523" s="1361" t="str">
        <f t="shared" si="209"/>
        <v/>
      </c>
      <c r="I523" s="1361" t="str">
        <f t="shared" si="209"/>
        <v/>
      </c>
      <c r="J523" s="1361" t="str">
        <f t="shared" si="209"/>
        <v/>
      </c>
      <c r="K523" s="1361" t="str">
        <f t="shared" si="209"/>
        <v/>
      </c>
      <c r="L523" s="1361" t="str">
        <f t="shared" si="177"/>
        <v>W/C</v>
      </c>
      <c r="M523" s="1361" t="str">
        <f t="shared" si="177"/>
        <v>NO</v>
      </c>
      <c r="N523" s="1361" t="str">
        <f t="shared" si="205"/>
        <v>W/C</v>
      </c>
      <c r="O523" s="1362"/>
      <c r="P523" s="1363">
        <v>-698170.05</v>
      </c>
      <c r="Q523" s="1363">
        <v>-1176628.08</v>
      </c>
      <c r="R523" s="1363">
        <v>-1639056.42</v>
      </c>
      <c r="S523" s="1363">
        <v>-2242568.7799999998</v>
      </c>
      <c r="T523" s="1363">
        <v>-3659479.25</v>
      </c>
      <c r="U523" s="1363">
        <v>-5389334.4100000001</v>
      </c>
      <c r="V523" s="1363">
        <v>-7669477.5300000003</v>
      </c>
      <c r="W523" s="1363">
        <v>-9982365.4199999999</v>
      </c>
      <c r="X523" s="1363">
        <v>-12111546.4</v>
      </c>
      <c r="Y523" s="1363">
        <v>-14140323.58</v>
      </c>
      <c r="Z523" s="1363">
        <v>-15352718.550000001</v>
      </c>
      <c r="AA523" s="1363">
        <v>1497206.27</v>
      </c>
      <c r="AB523" s="1363">
        <v>694726.6</v>
      </c>
      <c r="AC523" s="1363"/>
      <c r="AD523" s="1363"/>
      <c r="AE523" s="1363">
        <f t="shared" si="194"/>
        <v>-5989001.15625</v>
      </c>
      <c r="AF523" s="1376"/>
      <c r="AG523" s="1377"/>
      <c r="AH523" s="1365"/>
      <c r="AI523" s="1365"/>
      <c r="AJ523" s="1365"/>
      <c r="AK523" s="1366"/>
      <c r="AL523" s="1365">
        <f t="shared" si="198"/>
        <v>0</v>
      </c>
      <c r="AM523" s="1367">
        <f>AE523</f>
        <v>-5989001.15625</v>
      </c>
      <c r="AN523" s="1365"/>
      <c r="AO523" s="1368">
        <f t="shared" si="199"/>
        <v>-5989001.15625</v>
      </c>
      <c r="AP523" s="1369"/>
      <c r="AQ523" s="1370">
        <f t="shared" si="204"/>
        <v>694726.6</v>
      </c>
      <c r="AR523" s="1365"/>
      <c r="AS523" s="1365"/>
      <c r="AT523" s="1365"/>
      <c r="AU523" s="1365"/>
      <c r="AV523" s="1371">
        <f t="shared" si="200"/>
        <v>0</v>
      </c>
      <c r="AW523" s="1365">
        <f>AQ523</f>
        <v>694726.6</v>
      </c>
      <c r="AX523" s="1365"/>
      <c r="AY523" s="1367">
        <f t="shared" si="201"/>
        <v>694726.6</v>
      </c>
      <c r="AZ523" s="1372"/>
      <c r="BA523" s="1373">
        <f t="shared" si="187"/>
        <v>0</v>
      </c>
      <c r="BC523" s="1361" t="str">
        <f t="shared" si="210"/>
        <v/>
      </c>
      <c r="BD523" s="1361" t="str">
        <f t="shared" si="210"/>
        <v/>
      </c>
      <c r="BE523" s="1361" t="str">
        <f t="shared" si="210"/>
        <v/>
      </c>
      <c r="BF523" s="1361" t="str">
        <f t="shared" si="210"/>
        <v/>
      </c>
      <c r="BG523" s="1361" t="str">
        <f t="shared" si="186"/>
        <v>W/C</v>
      </c>
      <c r="BH523" s="1361" t="str">
        <f t="shared" si="186"/>
        <v>NO</v>
      </c>
      <c r="BI523" s="1361" t="str">
        <f t="shared" si="191"/>
        <v>W/C</v>
      </c>
      <c r="BK523" s="1361" t="b">
        <f t="shared" si="208"/>
        <v>1</v>
      </c>
      <c r="BL523" s="1361" t="b">
        <f t="shared" si="208"/>
        <v>1</v>
      </c>
      <c r="BM523" s="1361" t="b">
        <f t="shared" si="208"/>
        <v>1</v>
      </c>
      <c r="BN523" s="1361" t="b">
        <f t="shared" si="208"/>
        <v>1</v>
      </c>
      <c r="BO523" s="1361" t="b">
        <f t="shared" si="208"/>
        <v>1</v>
      </c>
      <c r="BP523" s="1361" t="b">
        <f t="shared" si="208"/>
        <v>1</v>
      </c>
      <c r="BQ523" s="1361" t="b">
        <f t="shared" si="208"/>
        <v>1</v>
      </c>
      <c r="BS523" s="1359"/>
    </row>
    <row r="524" spans="1:71" s="1374" customFormat="1" ht="12" customHeight="1">
      <c r="A524" s="1412">
        <v>18230051</v>
      </c>
      <c r="B524" s="1413" t="str">
        <f t="shared" si="195"/>
        <v>18230051</v>
      </c>
      <c r="C524" s="1359" t="s">
        <v>1538</v>
      </c>
      <c r="D524" s="1360" t="str">
        <f t="shared" si="188"/>
        <v>ERB</v>
      </c>
      <c r="E524" s="1360"/>
      <c r="F524" s="1359"/>
      <c r="G524" s="1360"/>
      <c r="H524" s="1361" t="str">
        <f t="shared" si="209"/>
        <v/>
      </c>
      <c r="I524" s="1361" t="str">
        <f t="shared" si="209"/>
        <v>ERB</v>
      </c>
      <c r="J524" s="1361" t="str">
        <f t="shared" si="209"/>
        <v/>
      </c>
      <c r="K524" s="1361" t="str">
        <f t="shared" si="209"/>
        <v/>
      </c>
      <c r="L524" s="1361" t="str">
        <f t="shared" ref="L524:M594" si="211">IF(VALUE(AM524),"W/C",IF(ISBLANK(AM524),"NO","W/C"))</f>
        <v>NO</v>
      </c>
      <c r="M524" s="1361" t="str">
        <f t="shared" si="211"/>
        <v>NO</v>
      </c>
      <c r="N524" s="1361" t="str">
        <f t="shared" si="205"/>
        <v/>
      </c>
      <c r="O524" s="1362"/>
      <c r="P524" s="1363">
        <v>-18735706.41</v>
      </c>
      <c r="Q524" s="1363">
        <v>-18783746.300000001</v>
      </c>
      <c r="R524" s="1363">
        <v>-18831786.190000001</v>
      </c>
      <c r="S524" s="1363">
        <v>-18879826.079999998</v>
      </c>
      <c r="T524" s="1363">
        <v>-18927865.969999999</v>
      </c>
      <c r="U524" s="1363">
        <v>-18975905.859999999</v>
      </c>
      <c r="V524" s="1363">
        <v>-19023945.75</v>
      </c>
      <c r="W524" s="1363">
        <v>-19071985.640000001</v>
      </c>
      <c r="X524" s="1363">
        <v>-19120025.530000001</v>
      </c>
      <c r="Y524" s="1363">
        <v>-19168065.420000002</v>
      </c>
      <c r="Z524" s="1363">
        <v>-19216105.309999999</v>
      </c>
      <c r="AA524" s="1363">
        <v>-19264145.199999999</v>
      </c>
      <c r="AB524" s="1363">
        <v>-19312185.09</v>
      </c>
      <c r="AC524" s="1363"/>
      <c r="AD524" s="1363"/>
      <c r="AE524" s="1363">
        <f t="shared" si="194"/>
        <v>-19023945.75</v>
      </c>
      <c r="AF524" s="1376">
        <v>8</v>
      </c>
      <c r="AG524" s="1377"/>
      <c r="AH524" s="1365"/>
      <c r="AI524" s="1365">
        <f>AE524</f>
        <v>-19023945.75</v>
      </c>
      <c r="AJ524" s="1365"/>
      <c r="AK524" s="1366"/>
      <c r="AL524" s="1365">
        <f t="shared" si="198"/>
        <v>-19023945.75</v>
      </c>
      <c r="AM524" s="1367"/>
      <c r="AN524" s="1365"/>
      <c r="AO524" s="1368">
        <f t="shared" si="199"/>
        <v>0</v>
      </c>
      <c r="AP524" s="1369"/>
      <c r="AQ524" s="1370">
        <f t="shared" si="204"/>
        <v>-19312185.09</v>
      </c>
      <c r="AR524" s="1365"/>
      <c r="AS524" s="1365">
        <f>AQ524</f>
        <v>-19312185.09</v>
      </c>
      <c r="AT524" s="1365"/>
      <c r="AU524" s="1365"/>
      <c r="AV524" s="1371">
        <f t="shared" si="200"/>
        <v>-19312185.09</v>
      </c>
      <c r="AW524" s="1365"/>
      <c r="AX524" s="1365"/>
      <c r="AY524" s="1367">
        <f t="shared" si="201"/>
        <v>0</v>
      </c>
      <c r="AZ524" s="1372"/>
      <c r="BA524" s="1373">
        <f t="shared" si="187"/>
        <v>0</v>
      </c>
      <c r="BC524" s="1361" t="str">
        <f t="shared" si="210"/>
        <v/>
      </c>
      <c r="BD524" s="1361" t="str">
        <f t="shared" si="210"/>
        <v>ERB</v>
      </c>
      <c r="BE524" s="1361" t="str">
        <f t="shared" si="210"/>
        <v/>
      </c>
      <c r="BF524" s="1361" t="str">
        <f t="shared" si="210"/>
        <v/>
      </c>
      <c r="BG524" s="1361" t="str">
        <f t="shared" si="186"/>
        <v>NO</v>
      </c>
      <c r="BH524" s="1361" t="str">
        <f t="shared" si="186"/>
        <v>NO</v>
      </c>
      <c r="BI524" s="1361" t="str">
        <f t="shared" si="191"/>
        <v/>
      </c>
      <c r="BK524" s="1361" t="b">
        <f t="shared" si="208"/>
        <v>1</v>
      </c>
      <c r="BL524" s="1361" t="b">
        <f t="shared" si="208"/>
        <v>1</v>
      </c>
      <c r="BM524" s="1361" t="b">
        <f t="shared" si="208"/>
        <v>1</v>
      </c>
      <c r="BN524" s="1361" t="b">
        <f t="shared" si="208"/>
        <v>1</v>
      </c>
      <c r="BO524" s="1361" t="b">
        <f t="shared" si="208"/>
        <v>1</v>
      </c>
      <c r="BP524" s="1361" t="b">
        <f t="shared" si="208"/>
        <v>1</v>
      </c>
      <c r="BQ524" s="1361" t="b">
        <f t="shared" si="208"/>
        <v>1</v>
      </c>
      <c r="BS524" s="1359"/>
    </row>
    <row r="525" spans="1:71" s="1374" customFormat="1" ht="12" customHeight="1">
      <c r="A525" s="1412">
        <v>18230061</v>
      </c>
      <c r="B525" s="1413" t="str">
        <f t="shared" si="195"/>
        <v>18230061</v>
      </c>
      <c r="C525" s="1359" t="s">
        <v>1539</v>
      </c>
      <c r="D525" s="1360" t="str">
        <f t="shared" si="188"/>
        <v>ERB</v>
      </c>
      <c r="E525" s="1360"/>
      <c r="F525" s="1359"/>
      <c r="G525" s="1360"/>
      <c r="H525" s="1361" t="str">
        <f t="shared" si="209"/>
        <v/>
      </c>
      <c r="I525" s="1361" t="str">
        <f t="shared" si="209"/>
        <v>ERB</v>
      </c>
      <c r="J525" s="1361" t="str">
        <f t="shared" si="209"/>
        <v/>
      </c>
      <c r="K525" s="1361" t="str">
        <f t="shared" si="209"/>
        <v/>
      </c>
      <c r="L525" s="1361" t="str">
        <f t="shared" si="211"/>
        <v>NO</v>
      </c>
      <c r="M525" s="1361" t="str">
        <f t="shared" si="211"/>
        <v>NO</v>
      </c>
      <c r="N525" s="1361" t="str">
        <f t="shared" si="205"/>
        <v/>
      </c>
      <c r="O525" s="1362"/>
      <c r="P525" s="1363">
        <v>691831</v>
      </c>
      <c r="Q525" s="1363">
        <v>680264</v>
      </c>
      <c r="R525" s="1363">
        <v>668697</v>
      </c>
      <c r="S525" s="1363">
        <v>657130</v>
      </c>
      <c r="T525" s="1363">
        <v>645563</v>
      </c>
      <c r="U525" s="1363">
        <v>633996</v>
      </c>
      <c r="V525" s="1363">
        <v>622429</v>
      </c>
      <c r="W525" s="1363">
        <v>610862</v>
      </c>
      <c r="X525" s="1363">
        <v>599295</v>
      </c>
      <c r="Y525" s="1363">
        <v>587728</v>
      </c>
      <c r="Z525" s="1363">
        <v>576161</v>
      </c>
      <c r="AA525" s="1363">
        <v>564594</v>
      </c>
      <c r="AB525" s="1363">
        <v>553027</v>
      </c>
      <c r="AC525" s="1363"/>
      <c r="AD525" s="1363"/>
      <c r="AE525" s="1363">
        <f t="shared" si="194"/>
        <v>622429</v>
      </c>
      <c r="AF525" s="1376">
        <v>9</v>
      </c>
      <c r="AG525" s="1377"/>
      <c r="AH525" s="1365"/>
      <c r="AI525" s="1365">
        <f>AE525</f>
        <v>622429</v>
      </c>
      <c r="AJ525" s="1365"/>
      <c r="AK525" s="1366"/>
      <c r="AL525" s="1365">
        <f t="shared" si="198"/>
        <v>622429</v>
      </c>
      <c r="AM525" s="1367"/>
      <c r="AN525" s="1365"/>
      <c r="AO525" s="1368">
        <f t="shared" si="199"/>
        <v>0</v>
      </c>
      <c r="AP525" s="1369"/>
      <c r="AQ525" s="1370">
        <f t="shared" si="204"/>
        <v>553027</v>
      </c>
      <c r="AR525" s="1365"/>
      <c r="AS525" s="1365">
        <f>AQ525</f>
        <v>553027</v>
      </c>
      <c r="AT525" s="1365"/>
      <c r="AU525" s="1365"/>
      <c r="AV525" s="1371">
        <f t="shared" si="200"/>
        <v>553027</v>
      </c>
      <c r="AW525" s="1365"/>
      <c r="AX525" s="1365"/>
      <c r="AY525" s="1367">
        <f t="shared" si="201"/>
        <v>0</v>
      </c>
      <c r="AZ525" s="1372"/>
      <c r="BA525" s="1373">
        <f t="shared" si="187"/>
        <v>0</v>
      </c>
      <c r="BC525" s="1361" t="str">
        <f t="shared" si="210"/>
        <v/>
      </c>
      <c r="BD525" s="1361" t="str">
        <f t="shared" si="210"/>
        <v>ERB</v>
      </c>
      <c r="BE525" s="1361" t="str">
        <f t="shared" si="210"/>
        <v/>
      </c>
      <c r="BF525" s="1361" t="str">
        <f t="shared" si="210"/>
        <v/>
      </c>
      <c r="BG525" s="1361" t="str">
        <f t="shared" si="186"/>
        <v>NO</v>
      </c>
      <c r="BH525" s="1361" t="str">
        <f t="shared" si="186"/>
        <v>NO</v>
      </c>
      <c r="BI525" s="1361" t="str">
        <f t="shared" si="191"/>
        <v/>
      </c>
      <c r="BK525" s="1361" t="b">
        <f t="shared" si="208"/>
        <v>1</v>
      </c>
      <c r="BL525" s="1361" t="b">
        <f t="shared" si="208"/>
        <v>1</v>
      </c>
      <c r="BM525" s="1361" t="b">
        <f t="shared" si="208"/>
        <v>1</v>
      </c>
      <c r="BN525" s="1361" t="b">
        <f t="shared" si="208"/>
        <v>1</v>
      </c>
      <c r="BO525" s="1361" t="b">
        <f t="shared" si="208"/>
        <v>1</v>
      </c>
      <c r="BP525" s="1361" t="b">
        <f t="shared" si="208"/>
        <v>1</v>
      </c>
      <c r="BQ525" s="1361" t="b">
        <f t="shared" si="208"/>
        <v>1</v>
      </c>
      <c r="BS525" s="1359"/>
    </row>
    <row r="526" spans="1:71" s="1374" customFormat="1" ht="12" customHeight="1">
      <c r="A526" s="1412">
        <v>18230071</v>
      </c>
      <c r="B526" s="1413" t="str">
        <f t="shared" si="195"/>
        <v>18230071</v>
      </c>
      <c r="C526" s="1359" t="s">
        <v>1540</v>
      </c>
      <c r="D526" s="1360" t="str">
        <f t="shared" si="188"/>
        <v>ERB</v>
      </c>
      <c r="E526" s="1360"/>
      <c r="F526" s="1359"/>
      <c r="G526" s="1360"/>
      <c r="H526" s="1361" t="str">
        <f t="shared" si="209"/>
        <v/>
      </c>
      <c r="I526" s="1361" t="str">
        <f t="shared" si="209"/>
        <v>ERB</v>
      </c>
      <c r="J526" s="1361" t="str">
        <f t="shared" si="209"/>
        <v/>
      </c>
      <c r="K526" s="1361" t="str">
        <f t="shared" si="209"/>
        <v/>
      </c>
      <c r="L526" s="1361" t="str">
        <f t="shared" si="211"/>
        <v>NO</v>
      </c>
      <c r="M526" s="1361" t="str">
        <f t="shared" si="211"/>
        <v>NO</v>
      </c>
      <c r="N526" s="1361" t="str">
        <f t="shared" si="205"/>
        <v/>
      </c>
      <c r="O526" s="1362"/>
      <c r="P526" s="1363">
        <v>0</v>
      </c>
      <c r="Q526" s="1363">
        <v>0</v>
      </c>
      <c r="R526" s="1363">
        <v>0</v>
      </c>
      <c r="S526" s="1363">
        <v>0</v>
      </c>
      <c r="T526" s="1363">
        <v>0</v>
      </c>
      <c r="U526" s="1363">
        <v>0</v>
      </c>
      <c r="V526" s="1363">
        <v>0</v>
      </c>
      <c r="W526" s="1363">
        <v>0</v>
      </c>
      <c r="X526" s="1363">
        <v>0</v>
      </c>
      <c r="Y526" s="1363">
        <v>0</v>
      </c>
      <c r="Z526" s="1363">
        <v>0</v>
      </c>
      <c r="AA526" s="1363">
        <v>0</v>
      </c>
      <c r="AB526" s="1363">
        <v>0</v>
      </c>
      <c r="AC526" s="1363"/>
      <c r="AD526" s="1363"/>
      <c r="AE526" s="1363">
        <f t="shared" si="194"/>
        <v>0</v>
      </c>
      <c r="AF526" s="1376">
        <v>10</v>
      </c>
      <c r="AG526" s="1377"/>
      <c r="AH526" s="1365"/>
      <c r="AI526" s="1365">
        <f>AE526</f>
        <v>0</v>
      </c>
      <c r="AJ526" s="1365"/>
      <c r="AK526" s="1366"/>
      <c r="AL526" s="1365">
        <f t="shared" si="198"/>
        <v>0</v>
      </c>
      <c r="AM526" s="1367"/>
      <c r="AN526" s="1365"/>
      <c r="AO526" s="1368">
        <f t="shared" si="199"/>
        <v>0</v>
      </c>
      <c r="AP526" s="1369"/>
      <c r="AQ526" s="1370">
        <f t="shared" si="204"/>
        <v>0</v>
      </c>
      <c r="AR526" s="1365"/>
      <c r="AS526" s="1365">
        <f>AQ526</f>
        <v>0</v>
      </c>
      <c r="AT526" s="1365"/>
      <c r="AU526" s="1365"/>
      <c r="AV526" s="1371">
        <f t="shared" si="200"/>
        <v>0</v>
      </c>
      <c r="AW526" s="1365"/>
      <c r="AX526" s="1365"/>
      <c r="AY526" s="1367">
        <f t="shared" si="201"/>
        <v>0</v>
      </c>
      <c r="AZ526" s="1372"/>
      <c r="BA526" s="1373">
        <f t="shared" si="187"/>
        <v>0</v>
      </c>
      <c r="BC526" s="1361" t="str">
        <f t="shared" si="210"/>
        <v/>
      </c>
      <c r="BD526" s="1361" t="str">
        <f t="shared" si="210"/>
        <v>ERB</v>
      </c>
      <c r="BE526" s="1361" t="str">
        <f t="shared" si="210"/>
        <v/>
      </c>
      <c r="BF526" s="1361" t="str">
        <f t="shared" si="210"/>
        <v/>
      </c>
      <c r="BG526" s="1361" t="str">
        <f t="shared" si="186"/>
        <v>NO</v>
      </c>
      <c r="BH526" s="1361" t="str">
        <f t="shared" si="186"/>
        <v>NO</v>
      </c>
      <c r="BI526" s="1361" t="str">
        <f t="shared" si="191"/>
        <v/>
      </c>
      <c r="BK526" s="1361" t="b">
        <f t="shared" si="208"/>
        <v>1</v>
      </c>
      <c r="BL526" s="1361" t="b">
        <f t="shared" si="208"/>
        <v>1</v>
      </c>
      <c r="BM526" s="1361" t="b">
        <f t="shared" si="208"/>
        <v>1</v>
      </c>
      <c r="BN526" s="1361" t="b">
        <f t="shared" si="208"/>
        <v>1</v>
      </c>
      <c r="BO526" s="1361" t="b">
        <f t="shared" si="208"/>
        <v>1</v>
      </c>
      <c r="BP526" s="1361" t="b">
        <f t="shared" si="208"/>
        <v>1</v>
      </c>
      <c r="BQ526" s="1361" t="b">
        <f t="shared" si="208"/>
        <v>1</v>
      </c>
      <c r="BS526" s="1359"/>
    </row>
    <row r="527" spans="1:71" s="1374" customFormat="1" ht="12" customHeight="1">
      <c r="A527" s="1412">
        <v>18230081</v>
      </c>
      <c r="B527" s="1413" t="str">
        <f t="shared" si="195"/>
        <v>18230081</v>
      </c>
      <c r="C527" s="1359" t="s">
        <v>1541</v>
      </c>
      <c r="D527" s="1360" t="str">
        <f t="shared" si="188"/>
        <v>ERB</v>
      </c>
      <c r="E527" s="1360"/>
      <c r="F527" s="1359"/>
      <c r="G527" s="1360"/>
      <c r="H527" s="1361" t="str">
        <f t="shared" si="209"/>
        <v/>
      </c>
      <c r="I527" s="1361" t="str">
        <f t="shared" si="209"/>
        <v>ERB</v>
      </c>
      <c r="J527" s="1361" t="str">
        <f t="shared" si="209"/>
        <v/>
      </c>
      <c r="K527" s="1361" t="str">
        <f t="shared" si="209"/>
        <v/>
      </c>
      <c r="L527" s="1361" t="str">
        <f t="shared" si="211"/>
        <v>NO</v>
      </c>
      <c r="M527" s="1361" t="str">
        <f t="shared" si="211"/>
        <v>NO</v>
      </c>
      <c r="N527" s="1361" t="str">
        <f t="shared" si="205"/>
        <v/>
      </c>
      <c r="O527" s="1362"/>
      <c r="P527" s="1363">
        <v>0</v>
      </c>
      <c r="Q527" s="1363">
        <v>0</v>
      </c>
      <c r="R527" s="1363">
        <v>0</v>
      </c>
      <c r="S527" s="1363">
        <v>0</v>
      </c>
      <c r="T527" s="1363">
        <v>0</v>
      </c>
      <c r="U527" s="1363">
        <v>0</v>
      </c>
      <c r="V527" s="1363">
        <v>0</v>
      </c>
      <c r="W527" s="1363">
        <v>0</v>
      </c>
      <c r="X527" s="1363">
        <v>0</v>
      </c>
      <c r="Y527" s="1363">
        <v>0</v>
      </c>
      <c r="Z527" s="1363">
        <v>0</v>
      </c>
      <c r="AA527" s="1363">
        <v>0</v>
      </c>
      <c r="AB527" s="1363">
        <v>0</v>
      </c>
      <c r="AC527" s="1363"/>
      <c r="AD527" s="1363"/>
      <c r="AE527" s="1363">
        <f t="shared" si="194"/>
        <v>0</v>
      </c>
      <c r="AF527" s="1376">
        <v>11</v>
      </c>
      <c r="AG527" s="1377"/>
      <c r="AH527" s="1365"/>
      <c r="AI527" s="1365">
        <f>AE527</f>
        <v>0</v>
      </c>
      <c r="AJ527" s="1365"/>
      <c r="AK527" s="1366"/>
      <c r="AL527" s="1365">
        <f t="shared" si="198"/>
        <v>0</v>
      </c>
      <c r="AM527" s="1367"/>
      <c r="AN527" s="1365"/>
      <c r="AO527" s="1368">
        <f t="shared" si="199"/>
        <v>0</v>
      </c>
      <c r="AP527" s="1369"/>
      <c r="AQ527" s="1370">
        <f t="shared" si="204"/>
        <v>0</v>
      </c>
      <c r="AR527" s="1365"/>
      <c r="AS527" s="1365">
        <f>AQ527</f>
        <v>0</v>
      </c>
      <c r="AT527" s="1365"/>
      <c r="AU527" s="1365"/>
      <c r="AV527" s="1371">
        <f t="shared" si="200"/>
        <v>0</v>
      </c>
      <c r="AW527" s="1365"/>
      <c r="AX527" s="1365"/>
      <c r="AY527" s="1367">
        <f t="shared" si="201"/>
        <v>0</v>
      </c>
      <c r="AZ527" s="1372"/>
      <c r="BA527" s="1373">
        <f t="shared" si="187"/>
        <v>0</v>
      </c>
      <c r="BC527" s="1361" t="str">
        <f t="shared" si="210"/>
        <v/>
      </c>
      <c r="BD527" s="1361" t="str">
        <f t="shared" si="210"/>
        <v>ERB</v>
      </c>
      <c r="BE527" s="1361" t="str">
        <f t="shared" si="210"/>
        <v/>
      </c>
      <c r="BF527" s="1361" t="str">
        <f t="shared" si="210"/>
        <v/>
      </c>
      <c r="BG527" s="1361" t="str">
        <f t="shared" si="186"/>
        <v>NO</v>
      </c>
      <c r="BH527" s="1361" t="str">
        <f t="shared" si="186"/>
        <v>NO</v>
      </c>
      <c r="BI527" s="1361" t="str">
        <f t="shared" si="191"/>
        <v/>
      </c>
      <c r="BK527" s="1361" t="b">
        <f t="shared" si="208"/>
        <v>1</v>
      </c>
      <c r="BL527" s="1361" t="b">
        <f t="shared" si="208"/>
        <v>1</v>
      </c>
      <c r="BM527" s="1361" t="b">
        <f t="shared" si="208"/>
        <v>1</v>
      </c>
      <c r="BN527" s="1361" t="b">
        <f t="shared" si="208"/>
        <v>1</v>
      </c>
      <c r="BO527" s="1361" t="b">
        <f t="shared" si="208"/>
        <v>1</v>
      </c>
      <c r="BP527" s="1361" t="b">
        <f t="shared" si="208"/>
        <v>1</v>
      </c>
      <c r="BQ527" s="1361" t="b">
        <f t="shared" si="208"/>
        <v>1</v>
      </c>
      <c r="BS527" s="1359"/>
    </row>
    <row r="528" spans="1:71" s="1374" customFormat="1" ht="12" customHeight="1">
      <c r="A528" s="1412">
        <v>18230281</v>
      </c>
      <c r="B528" s="1413" t="str">
        <f t="shared" si="195"/>
        <v>18230281</v>
      </c>
      <c r="C528" s="1359" t="s">
        <v>1542</v>
      </c>
      <c r="D528" s="1360" t="str">
        <f t="shared" si="188"/>
        <v>Non-Op</v>
      </c>
      <c r="E528" s="1360"/>
      <c r="F528" s="1359"/>
      <c r="G528" s="1360"/>
      <c r="H528" s="1361" t="str">
        <f t="shared" si="209"/>
        <v/>
      </c>
      <c r="I528" s="1361" t="str">
        <f t="shared" si="209"/>
        <v/>
      </c>
      <c r="J528" s="1361" t="str">
        <f t="shared" si="209"/>
        <v/>
      </c>
      <c r="K528" s="1361" t="str">
        <f t="shared" si="209"/>
        <v>Non-Op</v>
      </c>
      <c r="L528" s="1361" t="str">
        <f t="shared" si="211"/>
        <v>NO</v>
      </c>
      <c r="M528" s="1361" t="str">
        <f t="shared" si="211"/>
        <v>NO</v>
      </c>
      <c r="N528" s="1361" t="str">
        <f t="shared" si="205"/>
        <v/>
      </c>
      <c r="O528" s="1362"/>
      <c r="P528" s="1363">
        <v>0</v>
      </c>
      <c r="Q528" s="1363">
        <v>0</v>
      </c>
      <c r="R528" s="1363">
        <v>0</v>
      </c>
      <c r="S528" s="1363">
        <v>0</v>
      </c>
      <c r="T528" s="1363">
        <v>0</v>
      </c>
      <c r="U528" s="1363">
        <v>0</v>
      </c>
      <c r="V528" s="1363">
        <v>0</v>
      </c>
      <c r="W528" s="1363">
        <v>0</v>
      </c>
      <c r="X528" s="1363">
        <v>0</v>
      </c>
      <c r="Y528" s="1363">
        <v>0</v>
      </c>
      <c r="Z528" s="1363">
        <v>0</v>
      </c>
      <c r="AA528" s="1363">
        <v>0</v>
      </c>
      <c r="AB528" s="1363">
        <v>0</v>
      </c>
      <c r="AC528" s="1363"/>
      <c r="AD528" s="1363"/>
      <c r="AE528" s="1363">
        <f t="shared" si="194"/>
        <v>0</v>
      </c>
      <c r="AF528" s="1376"/>
      <c r="AG528" s="1377"/>
      <c r="AH528" s="1365"/>
      <c r="AI528" s="1365"/>
      <c r="AJ528" s="1365"/>
      <c r="AK528" s="1366">
        <f>AE528</f>
        <v>0</v>
      </c>
      <c r="AL528" s="1365">
        <f t="shared" si="198"/>
        <v>0</v>
      </c>
      <c r="AM528" s="1367"/>
      <c r="AN528" s="1365"/>
      <c r="AO528" s="1368">
        <f t="shared" si="199"/>
        <v>0</v>
      </c>
      <c r="AP528" s="1369"/>
      <c r="AQ528" s="1370">
        <f t="shared" si="204"/>
        <v>0</v>
      </c>
      <c r="AR528" s="1365"/>
      <c r="AS528" s="1365"/>
      <c r="AT528" s="1365"/>
      <c r="AU528" s="1365">
        <f>AQ528</f>
        <v>0</v>
      </c>
      <c r="AV528" s="1371">
        <f t="shared" si="200"/>
        <v>0</v>
      </c>
      <c r="AW528" s="1365"/>
      <c r="AX528" s="1365"/>
      <c r="AY528" s="1367">
        <f t="shared" si="201"/>
        <v>0</v>
      </c>
      <c r="AZ528" s="1372" t="s">
        <v>1543</v>
      </c>
      <c r="BA528" s="1373">
        <f t="shared" si="187"/>
        <v>0</v>
      </c>
      <c r="BC528" s="1361" t="str">
        <f t="shared" si="210"/>
        <v/>
      </c>
      <c r="BD528" s="1361" t="str">
        <f t="shared" si="210"/>
        <v/>
      </c>
      <c r="BE528" s="1361" t="str">
        <f t="shared" si="210"/>
        <v/>
      </c>
      <c r="BF528" s="1361" t="str">
        <f t="shared" si="210"/>
        <v>Non-Op</v>
      </c>
      <c r="BG528" s="1361" t="str">
        <f t="shared" si="186"/>
        <v>NO</v>
      </c>
      <c r="BH528" s="1361" t="str">
        <f t="shared" si="186"/>
        <v>NO</v>
      </c>
      <c r="BI528" s="1361" t="str">
        <f t="shared" si="191"/>
        <v/>
      </c>
      <c r="BK528" s="1361" t="b">
        <f t="shared" si="208"/>
        <v>1</v>
      </c>
      <c r="BL528" s="1361" t="b">
        <f t="shared" si="208"/>
        <v>1</v>
      </c>
      <c r="BM528" s="1361" t="b">
        <f t="shared" si="208"/>
        <v>1</v>
      </c>
      <c r="BN528" s="1361" t="b">
        <f t="shared" si="208"/>
        <v>1</v>
      </c>
      <c r="BO528" s="1361" t="b">
        <f t="shared" si="208"/>
        <v>1</v>
      </c>
      <c r="BP528" s="1361" t="b">
        <f t="shared" si="208"/>
        <v>1</v>
      </c>
      <c r="BQ528" s="1361" t="b">
        <f t="shared" si="208"/>
        <v>1</v>
      </c>
      <c r="BS528" s="1359"/>
    </row>
    <row r="529" spans="1:71" s="1374" customFormat="1" ht="12" customHeight="1">
      <c r="A529" s="1412">
        <v>18230291</v>
      </c>
      <c r="B529" s="1413" t="str">
        <f t="shared" si="195"/>
        <v>18230291</v>
      </c>
      <c r="C529" s="1359" t="s">
        <v>1544</v>
      </c>
      <c r="D529" s="1360" t="str">
        <f t="shared" si="188"/>
        <v>Non-Op</v>
      </c>
      <c r="E529" s="1360"/>
      <c r="F529" s="1359"/>
      <c r="G529" s="1360"/>
      <c r="H529" s="1361" t="str">
        <f t="shared" si="209"/>
        <v/>
      </c>
      <c r="I529" s="1361" t="str">
        <f t="shared" si="209"/>
        <v/>
      </c>
      <c r="J529" s="1361" t="str">
        <f t="shared" si="209"/>
        <v/>
      </c>
      <c r="K529" s="1361" t="str">
        <f t="shared" si="209"/>
        <v>Non-Op</v>
      </c>
      <c r="L529" s="1361" t="str">
        <f t="shared" si="211"/>
        <v>NO</v>
      </c>
      <c r="M529" s="1361" t="str">
        <f t="shared" si="211"/>
        <v>NO</v>
      </c>
      <c r="N529" s="1361" t="str">
        <f t="shared" si="205"/>
        <v/>
      </c>
      <c r="O529" s="1362"/>
      <c r="P529" s="1363">
        <v>0</v>
      </c>
      <c r="Q529" s="1363">
        <v>0</v>
      </c>
      <c r="R529" s="1363">
        <v>0</v>
      </c>
      <c r="S529" s="1363">
        <v>0</v>
      </c>
      <c r="T529" s="1363">
        <v>0</v>
      </c>
      <c r="U529" s="1363">
        <v>0</v>
      </c>
      <c r="V529" s="1363">
        <v>0</v>
      </c>
      <c r="W529" s="1363">
        <v>0</v>
      </c>
      <c r="X529" s="1363">
        <v>0</v>
      </c>
      <c r="Y529" s="1363">
        <v>0</v>
      </c>
      <c r="Z529" s="1363">
        <v>0</v>
      </c>
      <c r="AA529" s="1363">
        <v>0</v>
      </c>
      <c r="AB529" s="1363">
        <v>0</v>
      </c>
      <c r="AC529" s="1363"/>
      <c r="AD529" s="1363"/>
      <c r="AE529" s="1363">
        <f t="shared" si="194"/>
        <v>0</v>
      </c>
      <c r="AF529" s="1376"/>
      <c r="AG529" s="1377"/>
      <c r="AH529" s="1365"/>
      <c r="AI529" s="1365"/>
      <c r="AJ529" s="1365"/>
      <c r="AK529" s="1366">
        <f>AE529</f>
        <v>0</v>
      </c>
      <c r="AL529" s="1365">
        <f t="shared" si="198"/>
        <v>0</v>
      </c>
      <c r="AM529" s="1367"/>
      <c r="AN529" s="1365"/>
      <c r="AO529" s="1368">
        <f t="shared" si="199"/>
        <v>0</v>
      </c>
      <c r="AP529" s="1369"/>
      <c r="AQ529" s="1370">
        <f t="shared" si="204"/>
        <v>0</v>
      </c>
      <c r="AR529" s="1365"/>
      <c r="AS529" s="1365"/>
      <c r="AT529" s="1365"/>
      <c r="AU529" s="1365">
        <f>AQ529</f>
        <v>0</v>
      </c>
      <c r="AV529" s="1371">
        <f t="shared" si="200"/>
        <v>0</v>
      </c>
      <c r="AW529" s="1365"/>
      <c r="AX529" s="1365"/>
      <c r="AY529" s="1367">
        <f t="shared" si="201"/>
        <v>0</v>
      </c>
      <c r="AZ529" s="1372" t="s">
        <v>1543</v>
      </c>
      <c r="BA529" s="1373">
        <f t="shared" si="187"/>
        <v>0</v>
      </c>
      <c r="BC529" s="1361" t="str">
        <f t="shared" si="210"/>
        <v/>
      </c>
      <c r="BD529" s="1361" t="str">
        <f t="shared" si="210"/>
        <v/>
      </c>
      <c r="BE529" s="1361" t="str">
        <f t="shared" si="210"/>
        <v/>
      </c>
      <c r="BF529" s="1361" t="str">
        <f t="shared" si="210"/>
        <v>Non-Op</v>
      </c>
      <c r="BG529" s="1361" t="str">
        <f t="shared" si="186"/>
        <v>NO</v>
      </c>
      <c r="BH529" s="1361" t="str">
        <f t="shared" si="186"/>
        <v>NO</v>
      </c>
      <c r="BI529" s="1361" t="str">
        <f t="shared" si="191"/>
        <v/>
      </c>
      <c r="BK529" s="1361" t="b">
        <f t="shared" si="208"/>
        <v>1</v>
      </c>
      <c r="BL529" s="1361" t="b">
        <f t="shared" si="208"/>
        <v>1</v>
      </c>
      <c r="BM529" s="1361" t="b">
        <f t="shared" si="208"/>
        <v>1</v>
      </c>
      <c r="BN529" s="1361" t="b">
        <f t="shared" si="208"/>
        <v>1</v>
      </c>
      <c r="BO529" s="1361" t="b">
        <f t="shared" si="208"/>
        <v>1</v>
      </c>
      <c r="BP529" s="1361" t="b">
        <f t="shared" si="208"/>
        <v>1</v>
      </c>
      <c r="BQ529" s="1361" t="b">
        <f t="shared" si="208"/>
        <v>1</v>
      </c>
      <c r="BS529" s="1359"/>
    </row>
    <row r="530" spans="1:71" s="1374" customFormat="1" ht="12" customHeight="1">
      <c r="A530" s="1412">
        <v>18230311</v>
      </c>
      <c r="B530" s="1413" t="str">
        <f t="shared" si="195"/>
        <v>18230311</v>
      </c>
      <c r="C530" s="1359" t="s">
        <v>1545</v>
      </c>
      <c r="D530" s="1360" t="str">
        <f t="shared" si="188"/>
        <v>Non-Op</v>
      </c>
      <c r="E530" s="1360"/>
      <c r="F530" s="1359"/>
      <c r="G530" s="1360"/>
      <c r="H530" s="1361" t="str">
        <f t="shared" si="209"/>
        <v/>
      </c>
      <c r="I530" s="1361" t="str">
        <f t="shared" si="209"/>
        <v/>
      </c>
      <c r="J530" s="1361" t="str">
        <f t="shared" si="209"/>
        <v/>
      </c>
      <c r="K530" s="1361" t="str">
        <f t="shared" si="209"/>
        <v>Non-Op</v>
      </c>
      <c r="L530" s="1361" t="str">
        <f t="shared" si="211"/>
        <v>NO</v>
      </c>
      <c r="M530" s="1361" t="str">
        <f t="shared" si="211"/>
        <v>NO</v>
      </c>
      <c r="N530" s="1361" t="str">
        <f t="shared" si="205"/>
        <v/>
      </c>
      <c r="O530" s="1362"/>
      <c r="P530" s="1363">
        <v>32000</v>
      </c>
      <c r="Q530" s="1363">
        <v>32000</v>
      </c>
      <c r="R530" s="1363">
        <v>32000</v>
      </c>
      <c r="S530" s="1363">
        <v>32000</v>
      </c>
      <c r="T530" s="1363">
        <v>32000</v>
      </c>
      <c r="U530" s="1363">
        <v>32000</v>
      </c>
      <c r="V530" s="1363">
        <v>32000</v>
      </c>
      <c r="W530" s="1363">
        <v>32000</v>
      </c>
      <c r="X530" s="1363">
        <v>32000</v>
      </c>
      <c r="Y530" s="1363">
        <v>32000</v>
      </c>
      <c r="Z530" s="1363">
        <v>32000</v>
      </c>
      <c r="AA530" s="1363">
        <v>32000</v>
      </c>
      <c r="AB530" s="1363">
        <v>32000</v>
      </c>
      <c r="AC530" s="1363"/>
      <c r="AD530" s="1363"/>
      <c r="AE530" s="1363">
        <f t="shared" si="194"/>
        <v>32000</v>
      </c>
      <c r="AF530" s="1376"/>
      <c r="AG530" s="1377"/>
      <c r="AH530" s="1365"/>
      <c r="AI530" s="1365"/>
      <c r="AJ530" s="1365"/>
      <c r="AK530" s="1366">
        <f>AE530</f>
        <v>32000</v>
      </c>
      <c r="AL530" s="1365">
        <f t="shared" si="198"/>
        <v>32000</v>
      </c>
      <c r="AM530" s="1367"/>
      <c r="AN530" s="1365"/>
      <c r="AO530" s="1368">
        <f t="shared" si="199"/>
        <v>0</v>
      </c>
      <c r="AP530" s="1369"/>
      <c r="AQ530" s="1370">
        <f t="shared" si="204"/>
        <v>32000</v>
      </c>
      <c r="AR530" s="1365"/>
      <c r="AS530" s="1365"/>
      <c r="AT530" s="1365"/>
      <c r="AU530" s="1365">
        <f>AQ530</f>
        <v>32000</v>
      </c>
      <c r="AV530" s="1371">
        <f t="shared" si="200"/>
        <v>32000</v>
      </c>
      <c r="AW530" s="1365"/>
      <c r="AX530" s="1365"/>
      <c r="AY530" s="1367">
        <f t="shared" si="201"/>
        <v>0</v>
      </c>
      <c r="AZ530" s="1372" t="s">
        <v>1546</v>
      </c>
      <c r="BA530" s="1373">
        <f t="shared" si="187"/>
        <v>0</v>
      </c>
      <c r="BC530" s="1361" t="str">
        <f t="shared" si="210"/>
        <v/>
      </c>
      <c r="BD530" s="1361" t="str">
        <f t="shared" si="210"/>
        <v/>
      </c>
      <c r="BE530" s="1361" t="str">
        <f t="shared" si="210"/>
        <v/>
      </c>
      <c r="BF530" s="1361" t="str">
        <f t="shared" si="210"/>
        <v>Non-Op</v>
      </c>
      <c r="BG530" s="1361" t="str">
        <f t="shared" ref="BG530:BH595" si="212">IF(VALUE(AW530),"W/C",IF(ISBLANK(AW530),"NO","W/C"))</f>
        <v>NO</v>
      </c>
      <c r="BH530" s="1361" t="str">
        <f t="shared" si="212"/>
        <v>NO</v>
      </c>
      <c r="BI530" s="1361" t="str">
        <f t="shared" si="191"/>
        <v/>
      </c>
      <c r="BK530" s="1361" t="b">
        <f t="shared" si="208"/>
        <v>1</v>
      </c>
      <c r="BL530" s="1361" t="b">
        <f t="shared" si="208"/>
        <v>1</v>
      </c>
      <c r="BM530" s="1361" t="b">
        <f t="shared" si="208"/>
        <v>1</v>
      </c>
      <c r="BN530" s="1361" t="b">
        <f t="shared" si="208"/>
        <v>1</v>
      </c>
      <c r="BO530" s="1361" t="b">
        <f t="shared" si="208"/>
        <v>1</v>
      </c>
      <c r="BP530" s="1361" t="b">
        <f t="shared" si="208"/>
        <v>1</v>
      </c>
      <c r="BQ530" s="1361" t="b">
        <f t="shared" si="208"/>
        <v>1</v>
      </c>
      <c r="BS530" s="1359"/>
    </row>
    <row r="531" spans="1:71" s="1374" customFormat="1" ht="12" customHeight="1">
      <c r="A531" s="1414">
        <v>18230312</v>
      </c>
      <c r="B531" s="1415" t="str">
        <f t="shared" si="195"/>
        <v>18230312</v>
      </c>
      <c r="C531" s="1416" t="s">
        <v>1547</v>
      </c>
      <c r="D531" s="1417" t="str">
        <f t="shared" si="188"/>
        <v>W/C</v>
      </c>
      <c r="E531" s="1417"/>
      <c r="F531" s="1434">
        <v>43070</v>
      </c>
      <c r="G531" s="1417"/>
      <c r="H531" s="1419" t="str">
        <f t="shared" si="209"/>
        <v/>
      </c>
      <c r="I531" s="1419" t="str">
        <f t="shared" si="209"/>
        <v/>
      </c>
      <c r="J531" s="1419" t="str">
        <f t="shared" si="209"/>
        <v/>
      </c>
      <c r="K531" s="1419" t="str">
        <f t="shared" si="209"/>
        <v/>
      </c>
      <c r="L531" s="1419" t="str">
        <f t="shared" si="211"/>
        <v>W/C</v>
      </c>
      <c r="M531" s="1419" t="str">
        <f t="shared" si="211"/>
        <v>NO</v>
      </c>
      <c r="N531" s="1419" t="str">
        <f t="shared" si="205"/>
        <v>W/C</v>
      </c>
      <c r="O531" s="1420"/>
      <c r="P531" s="1421">
        <v>-20219362.109999999</v>
      </c>
      <c r="Q531" s="1421">
        <v>-19733093.510000002</v>
      </c>
      <c r="R531" s="1421">
        <v>-19246824.91</v>
      </c>
      <c r="S531" s="1421">
        <v>-18760556.309999999</v>
      </c>
      <c r="T531" s="1421">
        <v>-18274287.710000001</v>
      </c>
      <c r="U531" s="1421">
        <v>-17788019.109999999</v>
      </c>
      <c r="V531" s="1421">
        <v>-17301750.510000002</v>
      </c>
      <c r="W531" s="1421">
        <v>-16815481.91</v>
      </c>
      <c r="X531" s="1421">
        <v>-16329213.310000001</v>
      </c>
      <c r="Y531" s="1421">
        <v>-15842944.710000001</v>
      </c>
      <c r="Z531" s="1421">
        <v>-15356676.109999999</v>
      </c>
      <c r="AA531" s="1421">
        <v>-14870407.51</v>
      </c>
      <c r="AB531" s="1421">
        <v>-14384138.91</v>
      </c>
      <c r="AC531" s="1421"/>
      <c r="AD531" s="1421"/>
      <c r="AE531" s="1421">
        <f t="shared" si="194"/>
        <v>-17301750.510000002</v>
      </c>
      <c r="AF531" s="1422"/>
      <c r="AG531" s="1562"/>
      <c r="AH531" s="1424"/>
      <c r="AI531" s="1424"/>
      <c r="AJ531" s="1424"/>
      <c r="AK531" s="1425"/>
      <c r="AL531" s="1424">
        <f t="shared" si="198"/>
        <v>0</v>
      </c>
      <c r="AM531" s="1426">
        <f>AE531</f>
        <v>-17301750.510000002</v>
      </c>
      <c r="AN531" s="1424"/>
      <c r="AO531" s="1427">
        <f t="shared" si="199"/>
        <v>-17301750.510000002</v>
      </c>
      <c r="AP531" s="1369"/>
      <c r="AQ531" s="1428">
        <f t="shared" si="204"/>
        <v>-14384138.91</v>
      </c>
      <c r="AR531" s="1424"/>
      <c r="AS531" s="1424"/>
      <c r="AT531" s="1424"/>
      <c r="AU531" s="1424"/>
      <c r="AV531" s="1429">
        <f t="shared" si="200"/>
        <v>0</v>
      </c>
      <c r="AW531" s="1424">
        <f>AQ531</f>
        <v>-14384138.91</v>
      </c>
      <c r="AX531" s="1424"/>
      <c r="AY531" s="1426">
        <f t="shared" si="201"/>
        <v>-14384138.91</v>
      </c>
      <c r="AZ531" s="1372"/>
      <c r="BA531" s="1373">
        <f t="shared" si="187"/>
        <v>0</v>
      </c>
      <c r="BC531" s="1419" t="str">
        <f t="shared" si="210"/>
        <v/>
      </c>
      <c r="BD531" s="1419" t="str">
        <f t="shared" si="210"/>
        <v/>
      </c>
      <c r="BE531" s="1419" t="str">
        <f t="shared" si="210"/>
        <v/>
      </c>
      <c r="BF531" s="1419" t="str">
        <f t="shared" si="210"/>
        <v/>
      </c>
      <c r="BG531" s="1419" t="str">
        <f t="shared" si="212"/>
        <v>W/C</v>
      </c>
      <c r="BH531" s="1419" t="str">
        <f t="shared" si="212"/>
        <v>NO</v>
      </c>
      <c r="BI531" s="1419" t="str">
        <f t="shared" si="191"/>
        <v>W/C</v>
      </c>
      <c r="BK531" s="1419" t="b">
        <f t="shared" si="208"/>
        <v>1</v>
      </c>
      <c r="BL531" s="1419" t="b">
        <f t="shared" si="208"/>
        <v>1</v>
      </c>
      <c r="BM531" s="1419" t="b">
        <f t="shared" si="208"/>
        <v>1</v>
      </c>
      <c r="BN531" s="1419" t="b">
        <f t="shared" si="208"/>
        <v>1</v>
      </c>
      <c r="BO531" s="1419" t="b">
        <f t="shared" si="208"/>
        <v>1</v>
      </c>
      <c r="BP531" s="1419" t="b">
        <f t="shared" si="208"/>
        <v>1</v>
      </c>
      <c r="BQ531" s="1419" t="b">
        <f t="shared" si="208"/>
        <v>1</v>
      </c>
      <c r="BS531" s="1359"/>
    </row>
    <row r="532" spans="1:71" s="1374" customFormat="1" ht="12" customHeight="1">
      <c r="A532" s="1412">
        <v>18230351</v>
      </c>
      <c r="B532" s="1413" t="str">
        <f t="shared" si="195"/>
        <v>18230351</v>
      </c>
      <c r="C532" s="1359" t="s">
        <v>706</v>
      </c>
      <c r="D532" s="1360" t="str">
        <f t="shared" si="188"/>
        <v>ERB</v>
      </c>
      <c r="E532" s="1360"/>
      <c r="F532" s="1359"/>
      <c r="G532" s="1360"/>
      <c r="H532" s="1361" t="str">
        <f t="shared" si="209"/>
        <v/>
      </c>
      <c r="I532" s="1361" t="str">
        <f t="shared" si="209"/>
        <v>ERB</v>
      </c>
      <c r="J532" s="1361" t="str">
        <f t="shared" si="209"/>
        <v/>
      </c>
      <c r="K532" s="1361" t="str">
        <f t="shared" si="209"/>
        <v/>
      </c>
      <c r="L532" s="1361" t="str">
        <f t="shared" si="211"/>
        <v>NO</v>
      </c>
      <c r="M532" s="1361" t="str">
        <f t="shared" si="211"/>
        <v>NO</v>
      </c>
      <c r="N532" s="1361" t="str">
        <f t="shared" si="205"/>
        <v/>
      </c>
      <c r="O532" s="1362"/>
      <c r="P532" s="1363">
        <v>87419476.390000001</v>
      </c>
      <c r="Q532" s="1363">
        <v>86828804.260000005</v>
      </c>
      <c r="R532" s="1363">
        <v>86238132.129999995</v>
      </c>
      <c r="S532" s="1363">
        <v>85647460</v>
      </c>
      <c r="T532" s="1363">
        <v>85056787.870000005</v>
      </c>
      <c r="U532" s="1363">
        <v>84466115.739999995</v>
      </c>
      <c r="V532" s="1363">
        <v>83875443.609999999</v>
      </c>
      <c r="W532" s="1363">
        <v>83284771.480000004</v>
      </c>
      <c r="X532" s="1363">
        <v>82694099.349999994</v>
      </c>
      <c r="Y532" s="1363">
        <v>82103427.219999999</v>
      </c>
      <c r="Z532" s="1363">
        <v>81512755.090000004</v>
      </c>
      <c r="AA532" s="1363">
        <v>80922082.959999993</v>
      </c>
      <c r="AB532" s="1363">
        <v>80331410.829999998</v>
      </c>
      <c r="AC532" s="1363"/>
      <c r="AD532" s="1363"/>
      <c r="AE532" s="1363">
        <f t="shared" si="194"/>
        <v>83875443.610000014</v>
      </c>
      <c r="AF532" s="1376" t="s">
        <v>728</v>
      </c>
      <c r="AG532" s="1563"/>
      <c r="AH532" s="1365"/>
      <c r="AI532" s="1365">
        <f>AE532</f>
        <v>83875443.610000014</v>
      </c>
      <c r="AJ532" s="1365"/>
      <c r="AK532" s="1366"/>
      <c r="AL532" s="1365">
        <f t="shared" si="198"/>
        <v>83875443.610000014</v>
      </c>
      <c r="AM532" s="1367"/>
      <c r="AN532" s="1365"/>
      <c r="AO532" s="1368">
        <f t="shared" si="199"/>
        <v>0</v>
      </c>
      <c r="AP532" s="1369"/>
      <c r="AQ532" s="1370">
        <f t="shared" si="204"/>
        <v>80331410.829999998</v>
      </c>
      <c r="AR532" s="1365"/>
      <c r="AS532" s="1365">
        <f>AQ532</f>
        <v>80331410.829999998</v>
      </c>
      <c r="AT532" s="1365"/>
      <c r="AU532" s="1365"/>
      <c r="AV532" s="1371">
        <f t="shared" si="200"/>
        <v>80331410.829999998</v>
      </c>
      <c r="AW532" s="1365"/>
      <c r="AX532" s="1365"/>
      <c r="AY532" s="1367">
        <f t="shared" si="201"/>
        <v>0</v>
      </c>
      <c r="AZ532" s="1372"/>
      <c r="BA532" s="1373">
        <f t="shared" si="187"/>
        <v>0</v>
      </c>
      <c r="BC532" s="1361" t="str">
        <f t="shared" si="210"/>
        <v/>
      </c>
      <c r="BD532" s="1361" t="str">
        <f t="shared" si="210"/>
        <v>ERB</v>
      </c>
      <c r="BE532" s="1361" t="str">
        <f t="shared" si="210"/>
        <v/>
      </c>
      <c r="BF532" s="1361" t="str">
        <f t="shared" si="210"/>
        <v/>
      </c>
      <c r="BG532" s="1361" t="str">
        <f t="shared" si="212"/>
        <v>NO</v>
      </c>
      <c r="BH532" s="1361" t="str">
        <f t="shared" si="212"/>
        <v>NO</v>
      </c>
      <c r="BI532" s="1361" t="str">
        <f t="shared" si="191"/>
        <v/>
      </c>
      <c r="BK532" s="1361" t="b">
        <f t="shared" si="208"/>
        <v>1</v>
      </c>
      <c r="BL532" s="1361" t="b">
        <f t="shared" si="208"/>
        <v>1</v>
      </c>
      <c r="BM532" s="1361" t="b">
        <f t="shared" si="208"/>
        <v>1</v>
      </c>
      <c r="BN532" s="1361" t="b">
        <f t="shared" si="208"/>
        <v>1</v>
      </c>
      <c r="BO532" s="1361" t="b">
        <f t="shared" si="208"/>
        <v>1</v>
      </c>
      <c r="BP532" s="1361" t="b">
        <f t="shared" si="208"/>
        <v>1</v>
      </c>
      <c r="BQ532" s="1361" t="b">
        <f t="shared" si="208"/>
        <v>1</v>
      </c>
      <c r="BS532" s="1359"/>
    </row>
    <row r="533" spans="1:71" s="1374" customFormat="1" ht="12" customHeight="1">
      <c r="A533" s="1412">
        <v>18230401</v>
      </c>
      <c r="B533" s="1413" t="str">
        <f t="shared" si="195"/>
        <v>18230401</v>
      </c>
      <c r="C533" s="1359" t="s">
        <v>1548</v>
      </c>
      <c r="D533" s="1360" t="str">
        <f t="shared" si="188"/>
        <v>ERB</v>
      </c>
      <c r="E533" s="1360"/>
      <c r="F533" s="1359"/>
      <c r="G533" s="1360"/>
      <c r="H533" s="1361" t="str">
        <f t="shared" ref="H533:K566" si="213">IF(VALUE(AH533),H$7,IF(ISBLANK(AH533),"",H$7))</f>
        <v/>
      </c>
      <c r="I533" s="1361" t="str">
        <f t="shared" si="213"/>
        <v>ERB</v>
      </c>
      <c r="J533" s="1361" t="str">
        <f t="shared" si="213"/>
        <v/>
      </c>
      <c r="K533" s="1361" t="str">
        <f t="shared" si="213"/>
        <v/>
      </c>
      <c r="L533" s="1361" t="str">
        <f t="shared" si="211"/>
        <v>NO</v>
      </c>
      <c r="M533" s="1361" t="str">
        <f t="shared" si="211"/>
        <v>NO</v>
      </c>
      <c r="N533" s="1361" t="str">
        <f t="shared" si="205"/>
        <v/>
      </c>
      <c r="O533" s="1362"/>
      <c r="P533" s="1363">
        <v>0</v>
      </c>
      <c r="Q533" s="1363">
        <v>0</v>
      </c>
      <c r="R533" s="1363">
        <v>0</v>
      </c>
      <c r="S533" s="1363">
        <v>0</v>
      </c>
      <c r="T533" s="1363">
        <v>0</v>
      </c>
      <c r="U533" s="1363">
        <v>0</v>
      </c>
      <c r="V533" s="1363">
        <v>0</v>
      </c>
      <c r="W533" s="1363">
        <v>0</v>
      </c>
      <c r="X533" s="1363">
        <v>0</v>
      </c>
      <c r="Y533" s="1363">
        <v>0</v>
      </c>
      <c r="Z533" s="1363">
        <v>0</v>
      </c>
      <c r="AA533" s="1363">
        <v>0</v>
      </c>
      <c r="AB533" s="1363">
        <v>0</v>
      </c>
      <c r="AC533" s="1363"/>
      <c r="AD533" s="1363"/>
      <c r="AE533" s="1363">
        <f t="shared" si="194"/>
        <v>0</v>
      </c>
      <c r="AF533" s="1376" t="s">
        <v>1522</v>
      </c>
      <c r="AG533" s="1377"/>
      <c r="AH533" s="1365"/>
      <c r="AI533" s="1365">
        <f>AE533</f>
        <v>0</v>
      </c>
      <c r="AJ533" s="1365"/>
      <c r="AK533" s="1366"/>
      <c r="AL533" s="1365">
        <f t="shared" si="198"/>
        <v>0</v>
      </c>
      <c r="AM533" s="1367"/>
      <c r="AN533" s="1365"/>
      <c r="AO533" s="1368">
        <f t="shared" si="199"/>
        <v>0</v>
      </c>
      <c r="AP533" s="1369"/>
      <c r="AQ533" s="1370">
        <f t="shared" si="204"/>
        <v>0</v>
      </c>
      <c r="AR533" s="1365"/>
      <c r="AS533" s="1365">
        <f>AQ533</f>
        <v>0</v>
      </c>
      <c r="AT533" s="1365"/>
      <c r="AU533" s="1365"/>
      <c r="AV533" s="1371">
        <f t="shared" si="200"/>
        <v>0</v>
      </c>
      <c r="AW533" s="1365"/>
      <c r="AX533" s="1365"/>
      <c r="AY533" s="1367">
        <f t="shared" si="201"/>
        <v>0</v>
      </c>
      <c r="AZ533" s="1372"/>
      <c r="BA533" s="1373">
        <f t="shared" si="187"/>
        <v>0</v>
      </c>
      <c r="BC533" s="1361" t="str">
        <f t="shared" si="210"/>
        <v/>
      </c>
      <c r="BD533" s="1361" t="str">
        <f t="shared" si="210"/>
        <v>ERB</v>
      </c>
      <c r="BE533" s="1361" t="str">
        <f t="shared" si="210"/>
        <v/>
      </c>
      <c r="BF533" s="1361" t="str">
        <f t="shared" si="210"/>
        <v/>
      </c>
      <c r="BG533" s="1361" t="str">
        <f t="shared" si="212"/>
        <v>NO</v>
      </c>
      <c r="BH533" s="1361" t="str">
        <f t="shared" si="212"/>
        <v>NO</v>
      </c>
      <c r="BI533" s="1361" t="str">
        <f t="shared" si="191"/>
        <v/>
      </c>
      <c r="BK533" s="1361" t="b">
        <f t="shared" si="208"/>
        <v>1</v>
      </c>
      <c r="BL533" s="1361" t="b">
        <f t="shared" si="208"/>
        <v>1</v>
      </c>
      <c r="BM533" s="1361" t="b">
        <f t="shared" si="208"/>
        <v>1</v>
      </c>
      <c r="BN533" s="1361" t="b">
        <f t="shared" si="208"/>
        <v>1</v>
      </c>
      <c r="BO533" s="1361" t="b">
        <f t="shared" si="208"/>
        <v>1</v>
      </c>
      <c r="BP533" s="1361" t="b">
        <f t="shared" si="208"/>
        <v>1</v>
      </c>
      <c r="BQ533" s="1361" t="b">
        <f t="shared" si="208"/>
        <v>1</v>
      </c>
      <c r="BS533" s="1359"/>
    </row>
    <row r="534" spans="1:71" s="1374" customFormat="1" ht="12" customHeight="1">
      <c r="A534" s="1414">
        <v>18230431</v>
      </c>
      <c r="B534" s="1415" t="str">
        <f t="shared" si="195"/>
        <v>18230431</v>
      </c>
      <c r="C534" s="1416" t="s">
        <v>1549</v>
      </c>
      <c r="D534" s="1417" t="str">
        <f t="shared" ref="D534:D597" si="214">IF(CONCATENATE(H534,I534,J534,K534,N534)= "ERBGRB","CRB",CONCATENATE(H534,I534,J534,K534,N534))</f>
        <v>W/C</v>
      </c>
      <c r="E534" s="1417"/>
      <c r="F534" s="1434">
        <v>43070</v>
      </c>
      <c r="G534" s="1417"/>
      <c r="H534" s="1419" t="str">
        <f t="shared" si="213"/>
        <v/>
      </c>
      <c r="I534" s="1419" t="str">
        <f t="shared" si="213"/>
        <v/>
      </c>
      <c r="J534" s="1419" t="str">
        <f t="shared" si="213"/>
        <v/>
      </c>
      <c r="K534" s="1419" t="str">
        <f t="shared" si="213"/>
        <v/>
      </c>
      <c r="L534" s="1419" t="str">
        <f t="shared" si="211"/>
        <v>W/C</v>
      </c>
      <c r="M534" s="1419" t="str">
        <f t="shared" si="211"/>
        <v>NO</v>
      </c>
      <c r="N534" s="1419" t="str">
        <f t="shared" si="205"/>
        <v>W/C</v>
      </c>
      <c r="O534" s="1420"/>
      <c r="P534" s="1421">
        <v>-1781333.55</v>
      </c>
      <c r="Q534" s="1421">
        <v>-1738493.1</v>
      </c>
      <c r="R534" s="1421">
        <v>-1695652.65</v>
      </c>
      <c r="S534" s="1421">
        <v>-1652812.2</v>
      </c>
      <c r="T534" s="1421">
        <v>-1609971.75</v>
      </c>
      <c r="U534" s="1421">
        <v>-1567131.3</v>
      </c>
      <c r="V534" s="1421">
        <v>-1524290.85</v>
      </c>
      <c r="W534" s="1421">
        <v>-1481450.4</v>
      </c>
      <c r="X534" s="1421">
        <v>-1438609.95</v>
      </c>
      <c r="Y534" s="1421">
        <v>-1395769.5</v>
      </c>
      <c r="Z534" s="1421">
        <v>-1352929.05</v>
      </c>
      <c r="AA534" s="1421">
        <v>-1310088.6000000001</v>
      </c>
      <c r="AB534" s="1421">
        <v>-1267248.1499999999</v>
      </c>
      <c r="AC534" s="1421"/>
      <c r="AD534" s="1421"/>
      <c r="AE534" s="1421">
        <f t="shared" si="194"/>
        <v>-1524290.8499999999</v>
      </c>
      <c r="AF534" s="1422"/>
      <c r="AG534" s="1423"/>
      <c r="AH534" s="1424"/>
      <c r="AI534" s="1424"/>
      <c r="AJ534" s="1424"/>
      <c r="AK534" s="1425"/>
      <c r="AL534" s="1424">
        <f t="shared" si="198"/>
        <v>0</v>
      </c>
      <c r="AM534" s="1426">
        <f>AE534</f>
        <v>-1524290.8499999999</v>
      </c>
      <c r="AN534" s="1424"/>
      <c r="AO534" s="1427">
        <f t="shared" si="199"/>
        <v>-1524290.8499999999</v>
      </c>
      <c r="AP534" s="1369"/>
      <c r="AQ534" s="1428">
        <f t="shared" si="204"/>
        <v>-1267248.1499999999</v>
      </c>
      <c r="AR534" s="1424"/>
      <c r="AS534" s="1424"/>
      <c r="AT534" s="1424"/>
      <c r="AU534" s="1424"/>
      <c r="AV534" s="1429">
        <f t="shared" si="200"/>
        <v>0</v>
      </c>
      <c r="AW534" s="1424">
        <f>AQ534</f>
        <v>-1267248.1499999999</v>
      </c>
      <c r="AX534" s="1424"/>
      <c r="AY534" s="1426">
        <f t="shared" si="201"/>
        <v>-1267248.1499999999</v>
      </c>
      <c r="AZ534" s="1372"/>
      <c r="BA534" s="1373">
        <f t="shared" si="187"/>
        <v>0</v>
      </c>
      <c r="BC534" s="1419" t="str">
        <f t="shared" si="210"/>
        <v/>
      </c>
      <c r="BD534" s="1419" t="str">
        <f t="shared" si="210"/>
        <v/>
      </c>
      <c r="BE534" s="1419" t="str">
        <f t="shared" si="210"/>
        <v/>
      </c>
      <c r="BF534" s="1419" t="str">
        <f t="shared" si="210"/>
        <v/>
      </c>
      <c r="BG534" s="1419" t="str">
        <f t="shared" si="212"/>
        <v>W/C</v>
      </c>
      <c r="BH534" s="1419" t="str">
        <f t="shared" si="212"/>
        <v>NO</v>
      </c>
      <c r="BI534" s="1419" t="str">
        <f t="shared" si="191"/>
        <v>W/C</v>
      </c>
      <c r="BK534" s="1419" t="b">
        <f t="shared" si="208"/>
        <v>1</v>
      </c>
      <c r="BL534" s="1419" t="b">
        <f t="shared" si="208"/>
        <v>1</v>
      </c>
      <c r="BM534" s="1419" t="b">
        <f t="shared" si="208"/>
        <v>1</v>
      </c>
      <c r="BN534" s="1419" t="b">
        <f t="shared" si="208"/>
        <v>1</v>
      </c>
      <c r="BO534" s="1419" t="b">
        <f t="shared" si="208"/>
        <v>1</v>
      </c>
      <c r="BP534" s="1419" t="b">
        <f t="shared" si="208"/>
        <v>1</v>
      </c>
      <c r="BQ534" s="1419" t="b">
        <f t="shared" si="208"/>
        <v>1</v>
      </c>
      <c r="BS534" s="1359"/>
    </row>
    <row r="535" spans="1:71" s="1374" customFormat="1" ht="12" customHeight="1">
      <c r="A535" s="1414">
        <v>18230501</v>
      </c>
      <c r="B535" s="1415" t="str">
        <f t="shared" si="195"/>
        <v>18230501</v>
      </c>
      <c r="C535" s="1416" t="s">
        <v>1550</v>
      </c>
      <c r="D535" s="1417" t="str">
        <f t="shared" si="214"/>
        <v>W/C</v>
      </c>
      <c r="E535" s="1417"/>
      <c r="F535" s="1434">
        <v>43070</v>
      </c>
      <c r="G535" s="1417"/>
      <c r="H535" s="1419" t="str">
        <f t="shared" si="213"/>
        <v/>
      </c>
      <c r="I535" s="1419" t="str">
        <f t="shared" si="213"/>
        <v/>
      </c>
      <c r="J535" s="1419" t="str">
        <f t="shared" si="213"/>
        <v/>
      </c>
      <c r="K535" s="1419" t="str">
        <f t="shared" si="213"/>
        <v/>
      </c>
      <c r="L535" s="1419" t="str">
        <f t="shared" si="211"/>
        <v>W/C</v>
      </c>
      <c r="M535" s="1419" t="str">
        <f t="shared" si="211"/>
        <v>NO</v>
      </c>
      <c r="N535" s="1419" t="str">
        <f t="shared" si="205"/>
        <v>W/C</v>
      </c>
      <c r="O535" s="1420"/>
      <c r="P535" s="1421">
        <v>915021.01</v>
      </c>
      <c r="Q535" s="1421">
        <v>845965.01</v>
      </c>
      <c r="R535" s="1421">
        <v>776909.01</v>
      </c>
      <c r="S535" s="1421">
        <v>707853.01</v>
      </c>
      <c r="T535" s="1421">
        <v>638797.01</v>
      </c>
      <c r="U535" s="1421">
        <v>569741.01</v>
      </c>
      <c r="V535" s="1421">
        <v>500685.01</v>
      </c>
      <c r="W535" s="1421">
        <v>431629.01</v>
      </c>
      <c r="X535" s="1421">
        <v>362573.01</v>
      </c>
      <c r="Y535" s="1421">
        <v>293517.01</v>
      </c>
      <c r="Z535" s="1421">
        <v>224461.01</v>
      </c>
      <c r="AA535" s="1421">
        <v>155405.01</v>
      </c>
      <c r="AB535" s="1421">
        <v>86349.01</v>
      </c>
      <c r="AC535" s="1421"/>
      <c r="AD535" s="1421"/>
      <c r="AE535" s="1421">
        <f t="shared" si="194"/>
        <v>500685.00999999983</v>
      </c>
      <c r="AF535" s="1422"/>
      <c r="AG535" s="1423"/>
      <c r="AH535" s="1424"/>
      <c r="AI535" s="1424"/>
      <c r="AJ535" s="1424"/>
      <c r="AK535" s="1425"/>
      <c r="AL535" s="1424">
        <f t="shared" si="198"/>
        <v>0</v>
      </c>
      <c r="AM535" s="1426">
        <f>AE535</f>
        <v>500685.00999999983</v>
      </c>
      <c r="AN535" s="1424"/>
      <c r="AO535" s="1427">
        <f t="shared" si="199"/>
        <v>500685.00999999983</v>
      </c>
      <c r="AP535" s="1369"/>
      <c r="AQ535" s="1428">
        <f t="shared" si="204"/>
        <v>86349.01</v>
      </c>
      <c r="AR535" s="1424"/>
      <c r="AS535" s="1424"/>
      <c r="AT535" s="1424"/>
      <c r="AU535" s="1424"/>
      <c r="AV535" s="1429">
        <f t="shared" si="200"/>
        <v>0</v>
      </c>
      <c r="AW535" s="1424">
        <f>AQ535</f>
        <v>86349.01</v>
      </c>
      <c r="AX535" s="1424"/>
      <c r="AY535" s="1426">
        <f t="shared" si="201"/>
        <v>86349.01</v>
      </c>
      <c r="AZ535" s="1372"/>
      <c r="BA535" s="1373">
        <f t="shared" si="187"/>
        <v>0</v>
      </c>
      <c r="BC535" s="1419" t="str">
        <f t="shared" si="210"/>
        <v/>
      </c>
      <c r="BD535" s="1419" t="str">
        <f t="shared" si="210"/>
        <v/>
      </c>
      <c r="BE535" s="1419" t="str">
        <f t="shared" si="210"/>
        <v/>
      </c>
      <c r="BF535" s="1419" t="str">
        <f t="shared" si="210"/>
        <v/>
      </c>
      <c r="BG535" s="1419" t="str">
        <f t="shared" si="212"/>
        <v>W/C</v>
      </c>
      <c r="BH535" s="1419" t="str">
        <f t="shared" si="212"/>
        <v>NO</v>
      </c>
      <c r="BI535" s="1419" t="str">
        <f t="shared" si="191"/>
        <v>W/C</v>
      </c>
      <c r="BK535" s="1419" t="b">
        <f t="shared" si="208"/>
        <v>1</v>
      </c>
      <c r="BL535" s="1419" t="b">
        <f t="shared" si="208"/>
        <v>1</v>
      </c>
      <c r="BM535" s="1419" t="b">
        <f t="shared" si="208"/>
        <v>1</v>
      </c>
      <c r="BN535" s="1419" t="b">
        <f t="shared" si="208"/>
        <v>1</v>
      </c>
      <c r="BO535" s="1419" t="b">
        <f t="shared" si="208"/>
        <v>1</v>
      </c>
      <c r="BP535" s="1419" t="b">
        <f t="shared" si="208"/>
        <v>1</v>
      </c>
      <c r="BQ535" s="1419" t="b">
        <f t="shared" si="208"/>
        <v>1</v>
      </c>
      <c r="BS535" s="1359"/>
    </row>
    <row r="536" spans="1:71" s="1374" customFormat="1" ht="12" customHeight="1">
      <c r="A536" s="1414">
        <v>18230502</v>
      </c>
      <c r="B536" s="1415" t="str">
        <f t="shared" si="195"/>
        <v>18230502</v>
      </c>
      <c r="C536" s="1416" t="s">
        <v>1551</v>
      </c>
      <c r="D536" s="1417" t="str">
        <f t="shared" si="214"/>
        <v>W/C</v>
      </c>
      <c r="E536" s="1417"/>
      <c r="F536" s="1434">
        <v>43070</v>
      </c>
      <c r="G536" s="1417"/>
      <c r="H536" s="1419" t="str">
        <f t="shared" si="213"/>
        <v/>
      </c>
      <c r="I536" s="1419" t="str">
        <f t="shared" si="213"/>
        <v/>
      </c>
      <c r="J536" s="1419" t="str">
        <f t="shared" si="213"/>
        <v/>
      </c>
      <c r="K536" s="1419" t="str">
        <f t="shared" si="213"/>
        <v/>
      </c>
      <c r="L536" s="1419" t="str">
        <f t="shared" si="211"/>
        <v>W/C</v>
      </c>
      <c r="M536" s="1419" t="str">
        <f t="shared" si="211"/>
        <v>NO</v>
      </c>
      <c r="N536" s="1419" t="str">
        <f t="shared" si="205"/>
        <v>W/C</v>
      </c>
      <c r="O536" s="1420"/>
      <c r="P536" s="1421">
        <v>659609.24</v>
      </c>
      <c r="Q536" s="1421">
        <v>609828.24</v>
      </c>
      <c r="R536" s="1421">
        <v>560047.24</v>
      </c>
      <c r="S536" s="1421">
        <v>510266.24</v>
      </c>
      <c r="T536" s="1421">
        <v>460485.24</v>
      </c>
      <c r="U536" s="1421">
        <v>410704.24</v>
      </c>
      <c r="V536" s="1421">
        <v>360923.24</v>
      </c>
      <c r="W536" s="1421">
        <v>311142.24</v>
      </c>
      <c r="X536" s="1421">
        <v>261361.24</v>
      </c>
      <c r="Y536" s="1421">
        <v>211580.24</v>
      </c>
      <c r="Z536" s="1421">
        <v>161799.24</v>
      </c>
      <c r="AA536" s="1421">
        <v>112018.24000000001</v>
      </c>
      <c r="AB536" s="1421">
        <v>62237.24</v>
      </c>
      <c r="AC536" s="1421"/>
      <c r="AD536" s="1421"/>
      <c r="AE536" s="1421">
        <f t="shared" si="194"/>
        <v>360923.24000000017</v>
      </c>
      <c r="AF536" s="1422"/>
      <c r="AG536" s="1423"/>
      <c r="AH536" s="1424"/>
      <c r="AI536" s="1424"/>
      <c r="AJ536" s="1424"/>
      <c r="AK536" s="1425"/>
      <c r="AL536" s="1424">
        <f t="shared" si="198"/>
        <v>0</v>
      </c>
      <c r="AM536" s="1426">
        <f>AE536</f>
        <v>360923.24000000017</v>
      </c>
      <c r="AN536" s="1424"/>
      <c r="AO536" s="1427">
        <f t="shared" si="199"/>
        <v>360923.24000000017</v>
      </c>
      <c r="AP536" s="1369"/>
      <c r="AQ536" s="1428">
        <f t="shared" si="204"/>
        <v>62237.24</v>
      </c>
      <c r="AR536" s="1424"/>
      <c r="AS536" s="1424"/>
      <c r="AT536" s="1424"/>
      <c r="AU536" s="1424"/>
      <c r="AV536" s="1429">
        <f t="shared" si="200"/>
        <v>0</v>
      </c>
      <c r="AW536" s="1424">
        <f>AQ536</f>
        <v>62237.24</v>
      </c>
      <c r="AX536" s="1424"/>
      <c r="AY536" s="1426">
        <f t="shared" si="201"/>
        <v>62237.24</v>
      </c>
      <c r="AZ536" s="1372"/>
      <c r="BA536" s="1373">
        <f t="shared" si="187"/>
        <v>0</v>
      </c>
      <c r="BC536" s="1419" t="str">
        <f t="shared" si="210"/>
        <v/>
      </c>
      <c r="BD536" s="1419" t="str">
        <f t="shared" si="210"/>
        <v/>
      </c>
      <c r="BE536" s="1419" t="str">
        <f t="shared" si="210"/>
        <v/>
      </c>
      <c r="BF536" s="1419" t="str">
        <f t="shared" si="210"/>
        <v/>
      </c>
      <c r="BG536" s="1419" t="str">
        <f t="shared" si="212"/>
        <v>W/C</v>
      </c>
      <c r="BH536" s="1419" t="str">
        <f t="shared" si="212"/>
        <v>NO</v>
      </c>
      <c r="BI536" s="1419" t="str">
        <f t="shared" si="191"/>
        <v>W/C</v>
      </c>
      <c r="BK536" s="1419" t="b">
        <f t="shared" si="208"/>
        <v>1</v>
      </c>
      <c r="BL536" s="1419" t="b">
        <f t="shared" si="208"/>
        <v>1</v>
      </c>
      <c r="BM536" s="1419" t="b">
        <f t="shared" si="208"/>
        <v>1</v>
      </c>
      <c r="BN536" s="1419" t="b">
        <f t="shared" si="208"/>
        <v>1</v>
      </c>
      <c r="BO536" s="1419" t="b">
        <f t="shared" si="208"/>
        <v>1</v>
      </c>
      <c r="BP536" s="1419" t="b">
        <f t="shared" si="208"/>
        <v>1</v>
      </c>
      <c r="BQ536" s="1419" t="b">
        <f t="shared" si="208"/>
        <v>1</v>
      </c>
      <c r="BS536" s="1359"/>
    </row>
    <row r="537" spans="1:71" s="1374" customFormat="1" ht="12" customHeight="1">
      <c r="A537" s="1412">
        <v>18230621</v>
      </c>
      <c r="B537" s="1413" t="str">
        <f t="shared" si="195"/>
        <v>18230621</v>
      </c>
      <c r="C537" s="1359" t="s">
        <v>1552</v>
      </c>
      <c r="D537" s="1360" t="str">
        <f t="shared" si="214"/>
        <v>W/C</v>
      </c>
      <c r="E537" s="1360"/>
      <c r="F537" s="1359"/>
      <c r="G537" s="1360"/>
      <c r="H537" s="1361" t="str">
        <f t="shared" si="213"/>
        <v/>
      </c>
      <c r="I537" s="1361" t="str">
        <f t="shared" si="213"/>
        <v/>
      </c>
      <c r="J537" s="1361" t="str">
        <f t="shared" si="213"/>
        <v/>
      </c>
      <c r="K537" s="1361" t="str">
        <f t="shared" si="213"/>
        <v/>
      </c>
      <c r="L537" s="1361" t="str">
        <f t="shared" si="211"/>
        <v>W/C</v>
      </c>
      <c r="M537" s="1361" t="str">
        <f t="shared" si="211"/>
        <v>NO</v>
      </c>
      <c r="N537" s="1361" t="str">
        <f t="shared" si="205"/>
        <v>W/C</v>
      </c>
      <c r="O537" s="1362"/>
      <c r="P537" s="1363">
        <v>-21927863.09</v>
      </c>
      <c r="Q537" s="1363">
        <v>-27188410.59</v>
      </c>
      <c r="R537" s="1363">
        <v>-32980529.260000002</v>
      </c>
      <c r="S537" s="1363">
        <v>-38116779.170000002</v>
      </c>
      <c r="T537" s="1363">
        <v>-44213667.600000001</v>
      </c>
      <c r="U537" s="1363">
        <v>-50585490.399999999</v>
      </c>
      <c r="V537" s="1363">
        <v>-58211970.159999996</v>
      </c>
      <c r="W537" s="1363">
        <v>-65494745.490000002</v>
      </c>
      <c r="X537" s="1363">
        <v>-72523219.799999997</v>
      </c>
      <c r="Y537" s="1363">
        <v>-79134102.239999995</v>
      </c>
      <c r="Z537" s="1363">
        <v>-84389633.599999994</v>
      </c>
      <c r="AA537" s="1363">
        <v>-17188502.719999999</v>
      </c>
      <c r="AB537" s="1363">
        <v>-23136478.670000002</v>
      </c>
      <c r="AC537" s="1363"/>
      <c r="AD537" s="1363"/>
      <c r="AE537" s="1363">
        <f t="shared" si="194"/>
        <v>-49379935.159166671</v>
      </c>
      <c r="AF537" s="1376"/>
      <c r="AG537" s="1377"/>
      <c r="AH537" s="1365"/>
      <c r="AI537" s="1365"/>
      <c r="AJ537" s="1365"/>
      <c r="AK537" s="1366"/>
      <c r="AL537" s="1365">
        <f t="shared" si="198"/>
        <v>0</v>
      </c>
      <c r="AM537" s="1367">
        <f>AE537</f>
        <v>-49379935.159166671</v>
      </c>
      <c r="AN537" s="1365"/>
      <c r="AO537" s="1368">
        <f t="shared" si="199"/>
        <v>-49379935.159166671</v>
      </c>
      <c r="AP537" s="1369"/>
      <c r="AQ537" s="1370">
        <f t="shared" si="204"/>
        <v>-23136478.670000002</v>
      </c>
      <c r="AR537" s="1365"/>
      <c r="AS537" s="1365"/>
      <c r="AT537" s="1365"/>
      <c r="AU537" s="1365"/>
      <c r="AV537" s="1371">
        <f t="shared" si="200"/>
        <v>0</v>
      </c>
      <c r="AW537" s="1365">
        <f>AQ537</f>
        <v>-23136478.670000002</v>
      </c>
      <c r="AX537" s="1365"/>
      <c r="AY537" s="1367">
        <f t="shared" si="201"/>
        <v>-23136478.670000002</v>
      </c>
      <c r="AZ537" s="1372"/>
      <c r="BA537" s="1373">
        <f t="shared" ref="BA537:BA602" si="215">AQ537-AV537-AY537</f>
        <v>0</v>
      </c>
      <c r="BC537" s="1361" t="str">
        <f t="shared" si="210"/>
        <v/>
      </c>
      <c r="BD537" s="1361" t="str">
        <f t="shared" si="210"/>
        <v/>
      </c>
      <c r="BE537" s="1361" t="str">
        <f t="shared" si="210"/>
        <v/>
      </c>
      <c r="BF537" s="1361" t="str">
        <f t="shared" si="210"/>
        <v/>
      </c>
      <c r="BG537" s="1361" t="str">
        <f t="shared" si="212"/>
        <v>W/C</v>
      </c>
      <c r="BH537" s="1361" t="str">
        <f t="shared" si="212"/>
        <v>NO</v>
      </c>
      <c r="BI537" s="1361" t="str">
        <f t="shared" si="191"/>
        <v>W/C</v>
      </c>
      <c r="BK537" s="1361" t="b">
        <f t="shared" si="208"/>
        <v>1</v>
      </c>
      <c r="BL537" s="1361" t="b">
        <f t="shared" si="208"/>
        <v>1</v>
      </c>
      <c r="BM537" s="1361" t="b">
        <f t="shared" si="208"/>
        <v>1</v>
      </c>
      <c r="BN537" s="1361" t="b">
        <f t="shared" si="208"/>
        <v>1</v>
      </c>
      <c r="BO537" s="1361" t="b">
        <f t="shared" si="208"/>
        <v>1</v>
      </c>
      <c r="BP537" s="1361" t="b">
        <f t="shared" si="208"/>
        <v>1</v>
      </c>
      <c r="BQ537" s="1361" t="b">
        <f t="shared" si="208"/>
        <v>1</v>
      </c>
      <c r="BS537" s="1359"/>
    </row>
    <row r="538" spans="1:71" s="1374" customFormat="1" ht="12" customHeight="1">
      <c r="A538" s="1412">
        <v>18230631</v>
      </c>
      <c r="B538" s="1413" t="str">
        <f t="shared" si="195"/>
        <v>18230631</v>
      </c>
      <c r="C538" s="1359" t="s">
        <v>1553</v>
      </c>
      <c r="D538" s="1360" t="str">
        <f t="shared" si="214"/>
        <v>Non-Op</v>
      </c>
      <c r="E538" s="1360"/>
      <c r="F538" s="1359"/>
      <c r="G538" s="1360"/>
      <c r="H538" s="1361" t="str">
        <f t="shared" si="213"/>
        <v/>
      </c>
      <c r="I538" s="1361" t="str">
        <f t="shared" si="213"/>
        <v/>
      </c>
      <c r="J538" s="1361" t="str">
        <f t="shared" si="213"/>
        <v/>
      </c>
      <c r="K538" s="1361" t="str">
        <f t="shared" si="213"/>
        <v>Non-Op</v>
      </c>
      <c r="L538" s="1361" t="str">
        <f t="shared" si="211"/>
        <v>NO</v>
      </c>
      <c r="M538" s="1361" t="str">
        <f t="shared" si="211"/>
        <v>NO</v>
      </c>
      <c r="N538" s="1361" t="str">
        <f t="shared" si="205"/>
        <v/>
      </c>
      <c r="O538" s="1362"/>
      <c r="P538" s="1363">
        <v>0</v>
      </c>
      <c r="Q538" s="1363">
        <v>0</v>
      </c>
      <c r="R538" s="1363">
        <v>0</v>
      </c>
      <c r="S538" s="1363">
        <v>0</v>
      </c>
      <c r="T538" s="1363">
        <v>0</v>
      </c>
      <c r="U538" s="1363">
        <v>0</v>
      </c>
      <c r="V538" s="1363">
        <v>0</v>
      </c>
      <c r="W538" s="1363">
        <v>0</v>
      </c>
      <c r="X538" s="1363">
        <v>0</v>
      </c>
      <c r="Y538" s="1363">
        <v>0</v>
      </c>
      <c r="Z538" s="1363">
        <v>0</v>
      </c>
      <c r="AA538" s="1363">
        <v>0</v>
      </c>
      <c r="AB538" s="1363">
        <v>0</v>
      </c>
      <c r="AC538" s="1363"/>
      <c r="AD538" s="1363"/>
      <c r="AE538" s="1363">
        <f t="shared" si="194"/>
        <v>0</v>
      </c>
      <c r="AF538" s="1376"/>
      <c r="AG538" s="1377"/>
      <c r="AH538" s="1365"/>
      <c r="AI538" s="1365"/>
      <c r="AJ538" s="1365"/>
      <c r="AK538" s="1366">
        <f>AE538</f>
        <v>0</v>
      </c>
      <c r="AL538" s="1365">
        <f t="shared" si="198"/>
        <v>0</v>
      </c>
      <c r="AM538" s="1367"/>
      <c r="AN538" s="1365"/>
      <c r="AO538" s="1368">
        <f t="shared" si="199"/>
        <v>0</v>
      </c>
      <c r="AP538" s="1369"/>
      <c r="AQ538" s="1370">
        <f t="shared" si="204"/>
        <v>0</v>
      </c>
      <c r="AR538" s="1365"/>
      <c r="AS538" s="1365"/>
      <c r="AT538" s="1365"/>
      <c r="AU538" s="1365">
        <f>AQ538</f>
        <v>0</v>
      </c>
      <c r="AV538" s="1371">
        <f t="shared" si="200"/>
        <v>0</v>
      </c>
      <c r="AW538" s="1365"/>
      <c r="AX538" s="1365"/>
      <c r="AY538" s="1367">
        <f t="shared" si="201"/>
        <v>0</v>
      </c>
      <c r="AZ538" s="1372" t="s">
        <v>1531</v>
      </c>
      <c r="BA538" s="1373">
        <f t="shared" si="215"/>
        <v>0</v>
      </c>
      <c r="BC538" s="1361" t="str">
        <f t="shared" si="210"/>
        <v/>
      </c>
      <c r="BD538" s="1361" t="str">
        <f t="shared" si="210"/>
        <v/>
      </c>
      <c r="BE538" s="1361" t="str">
        <f t="shared" si="210"/>
        <v/>
      </c>
      <c r="BF538" s="1361" t="str">
        <f t="shared" si="210"/>
        <v>Non-Op</v>
      </c>
      <c r="BG538" s="1361" t="str">
        <f t="shared" si="212"/>
        <v>NO</v>
      </c>
      <c r="BH538" s="1361" t="str">
        <f t="shared" si="212"/>
        <v>NO</v>
      </c>
      <c r="BI538" s="1361" t="str">
        <f t="shared" si="191"/>
        <v/>
      </c>
      <c r="BK538" s="1361" t="b">
        <f t="shared" si="208"/>
        <v>1</v>
      </c>
      <c r="BL538" s="1361" t="b">
        <f t="shared" si="208"/>
        <v>1</v>
      </c>
      <c r="BM538" s="1361" t="b">
        <f t="shared" si="208"/>
        <v>1</v>
      </c>
      <c r="BN538" s="1361" t="b">
        <f t="shared" si="208"/>
        <v>1</v>
      </c>
      <c r="BO538" s="1361" t="b">
        <f t="shared" si="208"/>
        <v>1</v>
      </c>
      <c r="BP538" s="1361" t="b">
        <f t="shared" si="208"/>
        <v>1</v>
      </c>
      <c r="BQ538" s="1361" t="b">
        <f t="shared" si="208"/>
        <v>1</v>
      </c>
      <c r="BS538" s="1359"/>
    </row>
    <row r="539" spans="1:71" s="1374" customFormat="1" ht="12" customHeight="1">
      <c r="A539" s="1412">
        <v>18230691</v>
      </c>
      <c r="B539" s="1413" t="str">
        <f t="shared" si="195"/>
        <v>18230691</v>
      </c>
      <c r="C539" s="1359" t="s">
        <v>1554</v>
      </c>
      <c r="D539" s="1360" t="str">
        <f t="shared" si="214"/>
        <v>ERB</v>
      </c>
      <c r="E539" s="1360"/>
      <c r="F539" s="1359"/>
      <c r="G539" s="1360"/>
      <c r="H539" s="1361" t="str">
        <f t="shared" si="213"/>
        <v/>
      </c>
      <c r="I539" s="1361" t="str">
        <f t="shared" si="213"/>
        <v>ERB</v>
      </c>
      <c r="J539" s="1361" t="str">
        <f t="shared" si="213"/>
        <v/>
      </c>
      <c r="K539" s="1361" t="str">
        <f t="shared" si="213"/>
        <v/>
      </c>
      <c r="L539" s="1361" t="str">
        <f t="shared" si="211"/>
        <v>NO</v>
      </c>
      <c r="M539" s="1361" t="str">
        <f t="shared" si="211"/>
        <v>NO</v>
      </c>
      <c r="N539" s="1361" t="str">
        <f t="shared" si="205"/>
        <v/>
      </c>
      <c r="O539" s="1362"/>
      <c r="P539" s="1363">
        <v>0</v>
      </c>
      <c r="Q539" s="1363">
        <v>0</v>
      </c>
      <c r="R539" s="1363">
        <v>0</v>
      </c>
      <c r="S539" s="1363">
        <v>0</v>
      </c>
      <c r="T539" s="1363">
        <v>0</v>
      </c>
      <c r="U539" s="1363">
        <v>0</v>
      </c>
      <c r="V539" s="1363">
        <v>0</v>
      </c>
      <c r="W539" s="1363">
        <v>0</v>
      </c>
      <c r="X539" s="1363">
        <v>0</v>
      </c>
      <c r="Y539" s="1363">
        <v>0</v>
      </c>
      <c r="Z539" s="1363">
        <v>0</v>
      </c>
      <c r="AA539" s="1363">
        <v>0</v>
      </c>
      <c r="AB539" s="1363">
        <v>0</v>
      </c>
      <c r="AC539" s="1363"/>
      <c r="AD539" s="1363"/>
      <c r="AE539" s="1363">
        <f t="shared" si="194"/>
        <v>0</v>
      </c>
      <c r="AF539" s="1376" t="s">
        <v>1522</v>
      </c>
      <c r="AG539" s="1377"/>
      <c r="AH539" s="1365"/>
      <c r="AI539" s="1365">
        <f>AE539</f>
        <v>0</v>
      </c>
      <c r="AJ539" s="1365"/>
      <c r="AK539" s="1366"/>
      <c r="AL539" s="1365">
        <f t="shared" si="198"/>
        <v>0</v>
      </c>
      <c r="AM539" s="1367"/>
      <c r="AN539" s="1365"/>
      <c r="AO539" s="1368">
        <f t="shared" si="199"/>
        <v>0</v>
      </c>
      <c r="AP539" s="1369"/>
      <c r="AQ539" s="1370">
        <f t="shared" si="204"/>
        <v>0</v>
      </c>
      <c r="AR539" s="1365"/>
      <c r="AS539" s="1365">
        <f>AQ539</f>
        <v>0</v>
      </c>
      <c r="AT539" s="1365"/>
      <c r="AU539" s="1365"/>
      <c r="AV539" s="1371">
        <f t="shared" si="200"/>
        <v>0</v>
      </c>
      <c r="AW539" s="1365"/>
      <c r="AX539" s="1365"/>
      <c r="AY539" s="1367">
        <f t="shared" si="201"/>
        <v>0</v>
      </c>
      <c r="AZ539" s="1372"/>
      <c r="BA539" s="1373">
        <f t="shared" si="215"/>
        <v>0</v>
      </c>
      <c r="BC539" s="1361" t="str">
        <f t="shared" si="210"/>
        <v/>
      </c>
      <c r="BD539" s="1361" t="str">
        <f t="shared" si="210"/>
        <v>ERB</v>
      </c>
      <c r="BE539" s="1361" t="str">
        <f t="shared" si="210"/>
        <v/>
      </c>
      <c r="BF539" s="1361" t="str">
        <f t="shared" si="210"/>
        <v/>
      </c>
      <c r="BG539" s="1361" t="str">
        <f t="shared" si="212"/>
        <v>NO</v>
      </c>
      <c r="BH539" s="1361" t="str">
        <f t="shared" si="212"/>
        <v>NO</v>
      </c>
      <c r="BI539" s="1361" t="str">
        <f t="shared" si="191"/>
        <v/>
      </c>
      <c r="BK539" s="1361" t="b">
        <f t="shared" si="208"/>
        <v>1</v>
      </c>
      <c r="BL539" s="1361" t="b">
        <f t="shared" si="208"/>
        <v>1</v>
      </c>
      <c r="BM539" s="1361" t="b">
        <f t="shared" si="208"/>
        <v>1</v>
      </c>
      <c r="BN539" s="1361" t="b">
        <f t="shared" si="208"/>
        <v>1</v>
      </c>
      <c r="BO539" s="1361" t="b">
        <f t="shared" si="208"/>
        <v>1</v>
      </c>
      <c r="BP539" s="1361" t="b">
        <f t="shared" si="208"/>
        <v>1</v>
      </c>
      <c r="BQ539" s="1361" t="b">
        <f t="shared" si="208"/>
        <v>1</v>
      </c>
      <c r="BS539" s="1359"/>
    </row>
    <row r="540" spans="1:71" s="1374" customFormat="1" ht="12" customHeight="1">
      <c r="A540" s="1412">
        <v>18230711</v>
      </c>
      <c r="B540" s="1413" t="str">
        <f t="shared" si="195"/>
        <v>18230711</v>
      </c>
      <c r="C540" s="1359" t="s">
        <v>1555</v>
      </c>
      <c r="D540" s="1360" t="str">
        <f t="shared" si="214"/>
        <v>Non-Op</v>
      </c>
      <c r="E540" s="1360"/>
      <c r="F540" s="1359"/>
      <c r="G540" s="1360"/>
      <c r="H540" s="1361" t="str">
        <f t="shared" si="213"/>
        <v/>
      </c>
      <c r="I540" s="1361" t="str">
        <f t="shared" si="213"/>
        <v/>
      </c>
      <c r="J540" s="1361" t="str">
        <f t="shared" si="213"/>
        <v/>
      </c>
      <c r="K540" s="1361" t="str">
        <f t="shared" si="213"/>
        <v>Non-Op</v>
      </c>
      <c r="L540" s="1361" t="str">
        <f t="shared" si="211"/>
        <v>NO</v>
      </c>
      <c r="M540" s="1361" t="str">
        <f t="shared" si="211"/>
        <v>NO</v>
      </c>
      <c r="N540" s="1361" t="str">
        <f t="shared" si="205"/>
        <v/>
      </c>
      <c r="O540" s="1362"/>
      <c r="P540" s="1363">
        <v>0</v>
      </c>
      <c r="Q540" s="1363">
        <v>0</v>
      </c>
      <c r="R540" s="1363">
        <v>0</v>
      </c>
      <c r="S540" s="1363">
        <v>0</v>
      </c>
      <c r="T540" s="1363">
        <v>0</v>
      </c>
      <c r="U540" s="1363">
        <v>0</v>
      </c>
      <c r="V540" s="1363">
        <v>0</v>
      </c>
      <c r="W540" s="1363">
        <v>0</v>
      </c>
      <c r="X540" s="1363">
        <v>0</v>
      </c>
      <c r="Y540" s="1363">
        <v>0</v>
      </c>
      <c r="Z540" s="1363">
        <v>0</v>
      </c>
      <c r="AA540" s="1363">
        <v>0</v>
      </c>
      <c r="AB540" s="1363">
        <v>0</v>
      </c>
      <c r="AC540" s="1363"/>
      <c r="AD540" s="1363"/>
      <c r="AE540" s="1363">
        <f t="shared" si="194"/>
        <v>0</v>
      </c>
      <c r="AF540" s="1376"/>
      <c r="AG540" s="1377"/>
      <c r="AH540" s="1365"/>
      <c r="AI540" s="1365"/>
      <c r="AJ540" s="1365"/>
      <c r="AK540" s="1366">
        <f t="shared" ref="AK540:AK557" si="216">AE540</f>
        <v>0</v>
      </c>
      <c r="AL540" s="1365">
        <f t="shared" si="198"/>
        <v>0</v>
      </c>
      <c r="AM540" s="1367"/>
      <c r="AN540" s="1365"/>
      <c r="AO540" s="1368">
        <f t="shared" si="199"/>
        <v>0</v>
      </c>
      <c r="AP540" s="1369"/>
      <c r="AQ540" s="1370">
        <f t="shared" si="204"/>
        <v>0</v>
      </c>
      <c r="AR540" s="1365"/>
      <c r="AS540" s="1365"/>
      <c r="AT540" s="1365"/>
      <c r="AU540" s="1365">
        <f t="shared" ref="AU540:AU557" si="217">AQ540</f>
        <v>0</v>
      </c>
      <c r="AV540" s="1371">
        <f t="shared" si="200"/>
        <v>0</v>
      </c>
      <c r="AW540" s="1365"/>
      <c r="AX540" s="1365"/>
      <c r="AY540" s="1367">
        <f t="shared" si="201"/>
        <v>0</v>
      </c>
      <c r="AZ540" s="1372" t="s">
        <v>1106</v>
      </c>
      <c r="BA540" s="1373">
        <f t="shared" si="215"/>
        <v>0</v>
      </c>
      <c r="BC540" s="1361" t="str">
        <f t="shared" si="210"/>
        <v/>
      </c>
      <c r="BD540" s="1361" t="str">
        <f t="shared" si="210"/>
        <v/>
      </c>
      <c r="BE540" s="1361" t="str">
        <f t="shared" si="210"/>
        <v/>
      </c>
      <c r="BF540" s="1361" t="str">
        <f t="shared" si="210"/>
        <v>Non-Op</v>
      </c>
      <c r="BG540" s="1361" t="str">
        <f t="shared" si="212"/>
        <v>NO</v>
      </c>
      <c r="BH540" s="1361" t="str">
        <f t="shared" si="212"/>
        <v>NO</v>
      </c>
      <c r="BI540" s="1361" t="str">
        <f t="shared" si="191"/>
        <v/>
      </c>
      <c r="BK540" s="1361" t="b">
        <f t="shared" si="208"/>
        <v>1</v>
      </c>
      <c r="BL540" s="1361" t="b">
        <f t="shared" si="208"/>
        <v>1</v>
      </c>
      <c r="BM540" s="1361" t="b">
        <f t="shared" si="208"/>
        <v>1</v>
      </c>
      <c r="BN540" s="1361" t="b">
        <f t="shared" si="208"/>
        <v>1</v>
      </c>
      <c r="BO540" s="1361" t="b">
        <f t="shared" si="208"/>
        <v>1</v>
      </c>
      <c r="BP540" s="1361" t="b">
        <f t="shared" si="208"/>
        <v>1</v>
      </c>
      <c r="BQ540" s="1361" t="b">
        <f t="shared" si="208"/>
        <v>1</v>
      </c>
      <c r="BS540" s="1359"/>
    </row>
    <row r="541" spans="1:71" s="1374" customFormat="1" ht="12" customHeight="1">
      <c r="A541" s="1412">
        <v>18230721</v>
      </c>
      <c r="B541" s="1413" t="str">
        <f t="shared" si="195"/>
        <v>18230721</v>
      </c>
      <c r="C541" s="1359" t="s">
        <v>1556</v>
      </c>
      <c r="D541" s="1360" t="str">
        <f t="shared" si="214"/>
        <v>Non-Op</v>
      </c>
      <c r="E541" s="1360"/>
      <c r="F541" s="1359"/>
      <c r="G541" s="1360"/>
      <c r="H541" s="1361" t="str">
        <f t="shared" si="213"/>
        <v/>
      </c>
      <c r="I541" s="1361" t="str">
        <f t="shared" si="213"/>
        <v/>
      </c>
      <c r="J541" s="1361" t="str">
        <f t="shared" si="213"/>
        <v/>
      </c>
      <c r="K541" s="1361" t="str">
        <f t="shared" si="213"/>
        <v>Non-Op</v>
      </c>
      <c r="L541" s="1361" t="str">
        <f t="shared" si="211"/>
        <v>NO</v>
      </c>
      <c r="M541" s="1361" t="str">
        <f t="shared" si="211"/>
        <v>NO</v>
      </c>
      <c r="N541" s="1361" t="str">
        <f t="shared" si="205"/>
        <v/>
      </c>
      <c r="O541" s="1362"/>
      <c r="P541" s="1363">
        <v>0</v>
      </c>
      <c r="Q541" s="1363">
        <v>0</v>
      </c>
      <c r="R541" s="1363">
        <v>0</v>
      </c>
      <c r="S541" s="1363">
        <v>0</v>
      </c>
      <c r="T541" s="1363">
        <v>0</v>
      </c>
      <c r="U541" s="1363">
        <v>0</v>
      </c>
      <c r="V541" s="1363">
        <v>0</v>
      </c>
      <c r="W541" s="1363">
        <v>0</v>
      </c>
      <c r="X541" s="1363">
        <v>0</v>
      </c>
      <c r="Y541" s="1363">
        <v>0</v>
      </c>
      <c r="Z541" s="1363">
        <v>0</v>
      </c>
      <c r="AA541" s="1363">
        <v>0</v>
      </c>
      <c r="AB541" s="1363">
        <v>0</v>
      </c>
      <c r="AC541" s="1363"/>
      <c r="AD541" s="1363"/>
      <c r="AE541" s="1363">
        <f t="shared" ref="AE541:AE604" si="218">(P541+AB541+SUM(Q541:AA541)*2)/24</f>
        <v>0</v>
      </c>
      <c r="AF541" s="1376"/>
      <c r="AG541" s="1377"/>
      <c r="AH541" s="1365"/>
      <c r="AI541" s="1365"/>
      <c r="AJ541" s="1365"/>
      <c r="AK541" s="1366">
        <f t="shared" si="216"/>
        <v>0</v>
      </c>
      <c r="AL541" s="1365">
        <f t="shared" si="198"/>
        <v>0</v>
      </c>
      <c r="AM541" s="1367"/>
      <c r="AN541" s="1365"/>
      <c r="AO541" s="1368">
        <f t="shared" si="199"/>
        <v>0</v>
      </c>
      <c r="AP541" s="1369"/>
      <c r="AQ541" s="1370">
        <f t="shared" si="204"/>
        <v>0</v>
      </c>
      <c r="AR541" s="1365"/>
      <c r="AS541" s="1365"/>
      <c r="AT541" s="1365"/>
      <c r="AU541" s="1365">
        <f t="shared" si="217"/>
        <v>0</v>
      </c>
      <c r="AV541" s="1371">
        <f t="shared" si="200"/>
        <v>0</v>
      </c>
      <c r="AW541" s="1365"/>
      <c r="AX541" s="1365"/>
      <c r="AY541" s="1367">
        <f t="shared" si="201"/>
        <v>0</v>
      </c>
      <c r="AZ541" s="1372" t="s">
        <v>1106</v>
      </c>
      <c r="BA541" s="1373">
        <f t="shared" si="215"/>
        <v>0</v>
      </c>
      <c r="BC541" s="1361" t="str">
        <f t="shared" si="210"/>
        <v/>
      </c>
      <c r="BD541" s="1361" t="str">
        <f t="shared" si="210"/>
        <v/>
      </c>
      <c r="BE541" s="1361" t="str">
        <f t="shared" si="210"/>
        <v/>
      </c>
      <c r="BF541" s="1361" t="str">
        <f t="shared" si="210"/>
        <v>Non-Op</v>
      </c>
      <c r="BG541" s="1361" t="str">
        <f t="shared" si="212"/>
        <v>NO</v>
      </c>
      <c r="BH541" s="1361" t="str">
        <f t="shared" si="212"/>
        <v>NO</v>
      </c>
      <c r="BI541" s="1361" t="str">
        <f t="shared" si="191"/>
        <v/>
      </c>
      <c r="BK541" s="1361" t="b">
        <f t="shared" si="208"/>
        <v>1</v>
      </c>
      <c r="BL541" s="1361" t="b">
        <f t="shared" si="208"/>
        <v>1</v>
      </c>
      <c r="BM541" s="1361" t="b">
        <f t="shared" si="208"/>
        <v>1</v>
      </c>
      <c r="BN541" s="1361" t="b">
        <f t="shared" si="208"/>
        <v>1</v>
      </c>
      <c r="BO541" s="1361" t="b">
        <f t="shared" si="208"/>
        <v>1</v>
      </c>
      <c r="BP541" s="1361" t="b">
        <f t="shared" si="208"/>
        <v>1</v>
      </c>
      <c r="BQ541" s="1361" t="b">
        <f t="shared" si="208"/>
        <v>1</v>
      </c>
      <c r="BS541" s="1359"/>
    </row>
    <row r="542" spans="1:71" s="1374" customFormat="1" ht="12" customHeight="1">
      <c r="A542" s="1412">
        <v>18230731</v>
      </c>
      <c r="B542" s="1413" t="str">
        <f t="shared" si="195"/>
        <v>18230731</v>
      </c>
      <c r="C542" s="1359" t="s">
        <v>1557</v>
      </c>
      <c r="D542" s="1360" t="str">
        <f t="shared" si="214"/>
        <v>Non-Op</v>
      </c>
      <c r="E542" s="1360"/>
      <c r="F542" s="1359"/>
      <c r="G542" s="1360"/>
      <c r="H542" s="1361" t="str">
        <f t="shared" si="213"/>
        <v/>
      </c>
      <c r="I542" s="1361" t="str">
        <f t="shared" si="213"/>
        <v/>
      </c>
      <c r="J542" s="1361" t="str">
        <f t="shared" si="213"/>
        <v/>
      </c>
      <c r="K542" s="1361" t="str">
        <f t="shared" si="213"/>
        <v>Non-Op</v>
      </c>
      <c r="L542" s="1361" t="str">
        <f t="shared" si="211"/>
        <v>NO</v>
      </c>
      <c r="M542" s="1361" t="str">
        <f t="shared" si="211"/>
        <v>NO</v>
      </c>
      <c r="N542" s="1361" t="str">
        <f t="shared" si="205"/>
        <v/>
      </c>
      <c r="O542" s="1362"/>
      <c r="P542" s="1363">
        <v>0</v>
      </c>
      <c r="Q542" s="1363">
        <v>0</v>
      </c>
      <c r="R542" s="1363">
        <v>0</v>
      </c>
      <c r="S542" s="1363">
        <v>0</v>
      </c>
      <c r="T542" s="1363">
        <v>0</v>
      </c>
      <c r="U542" s="1363">
        <v>0</v>
      </c>
      <c r="V542" s="1363">
        <v>0</v>
      </c>
      <c r="W542" s="1363">
        <v>0</v>
      </c>
      <c r="X542" s="1363">
        <v>0</v>
      </c>
      <c r="Y542" s="1363">
        <v>0</v>
      </c>
      <c r="Z542" s="1363">
        <v>0</v>
      </c>
      <c r="AA542" s="1363">
        <v>0</v>
      </c>
      <c r="AB542" s="1363">
        <v>0</v>
      </c>
      <c r="AC542" s="1363"/>
      <c r="AD542" s="1363"/>
      <c r="AE542" s="1363">
        <f t="shared" si="218"/>
        <v>0</v>
      </c>
      <c r="AF542" s="1376"/>
      <c r="AG542" s="1377"/>
      <c r="AH542" s="1365"/>
      <c r="AI542" s="1365"/>
      <c r="AJ542" s="1365"/>
      <c r="AK542" s="1366">
        <f t="shared" si="216"/>
        <v>0</v>
      </c>
      <c r="AL542" s="1365">
        <f t="shared" si="198"/>
        <v>0</v>
      </c>
      <c r="AM542" s="1367"/>
      <c r="AN542" s="1365"/>
      <c r="AO542" s="1368">
        <f t="shared" si="199"/>
        <v>0</v>
      </c>
      <c r="AP542" s="1369"/>
      <c r="AQ542" s="1370">
        <f t="shared" si="204"/>
        <v>0</v>
      </c>
      <c r="AR542" s="1365"/>
      <c r="AS542" s="1365"/>
      <c r="AT542" s="1365"/>
      <c r="AU542" s="1365">
        <f t="shared" si="217"/>
        <v>0</v>
      </c>
      <c r="AV542" s="1371">
        <f t="shared" si="200"/>
        <v>0</v>
      </c>
      <c r="AW542" s="1365"/>
      <c r="AX542" s="1365"/>
      <c r="AY542" s="1367">
        <f t="shared" si="201"/>
        <v>0</v>
      </c>
      <c r="AZ542" s="1372" t="s">
        <v>1106</v>
      </c>
      <c r="BA542" s="1373">
        <f t="shared" si="215"/>
        <v>0</v>
      </c>
      <c r="BC542" s="1361" t="str">
        <f t="shared" si="210"/>
        <v/>
      </c>
      <c r="BD542" s="1361" t="str">
        <f t="shared" si="210"/>
        <v/>
      </c>
      <c r="BE542" s="1361" t="str">
        <f t="shared" si="210"/>
        <v/>
      </c>
      <c r="BF542" s="1361" t="str">
        <f t="shared" si="210"/>
        <v>Non-Op</v>
      </c>
      <c r="BG542" s="1361" t="str">
        <f t="shared" si="212"/>
        <v>NO</v>
      </c>
      <c r="BH542" s="1361" t="str">
        <f t="shared" si="212"/>
        <v>NO</v>
      </c>
      <c r="BI542" s="1361" t="str">
        <f t="shared" si="191"/>
        <v/>
      </c>
      <c r="BK542" s="1361" t="b">
        <f t="shared" si="208"/>
        <v>1</v>
      </c>
      <c r="BL542" s="1361" t="b">
        <f t="shared" si="208"/>
        <v>1</v>
      </c>
      <c r="BM542" s="1361" t="b">
        <f t="shared" si="208"/>
        <v>1</v>
      </c>
      <c r="BN542" s="1361" t="b">
        <f t="shared" si="208"/>
        <v>1</v>
      </c>
      <c r="BO542" s="1361" t="b">
        <f t="shared" si="208"/>
        <v>1</v>
      </c>
      <c r="BP542" s="1361" t="b">
        <f t="shared" si="208"/>
        <v>1</v>
      </c>
      <c r="BQ542" s="1361" t="b">
        <f t="shared" si="208"/>
        <v>1</v>
      </c>
      <c r="BS542" s="1359"/>
    </row>
    <row r="543" spans="1:71" s="1374" customFormat="1" ht="12" customHeight="1">
      <c r="A543" s="1412">
        <v>18230741</v>
      </c>
      <c r="B543" s="1413" t="str">
        <f t="shared" si="195"/>
        <v>18230741</v>
      </c>
      <c r="C543" s="1359" t="s">
        <v>1558</v>
      </c>
      <c r="D543" s="1360" t="str">
        <f t="shared" si="214"/>
        <v>Non-Op</v>
      </c>
      <c r="E543" s="1360"/>
      <c r="F543" s="1359"/>
      <c r="G543" s="1360"/>
      <c r="H543" s="1361" t="str">
        <f t="shared" si="213"/>
        <v/>
      </c>
      <c r="I543" s="1361" t="str">
        <f t="shared" si="213"/>
        <v/>
      </c>
      <c r="J543" s="1361" t="str">
        <f t="shared" si="213"/>
        <v/>
      </c>
      <c r="K543" s="1361" t="str">
        <f t="shared" si="213"/>
        <v>Non-Op</v>
      </c>
      <c r="L543" s="1361" t="str">
        <f t="shared" si="211"/>
        <v>NO</v>
      </c>
      <c r="M543" s="1361" t="str">
        <f t="shared" si="211"/>
        <v>NO</v>
      </c>
      <c r="N543" s="1361" t="str">
        <f t="shared" si="205"/>
        <v/>
      </c>
      <c r="O543" s="1362"/>
      <c r="P543" s="1363">
        <v>0</v>
      </c>
      <c r="Q543" s="1363">
        <v>0</v>
      </c>
      <c r="R543" s="1363">
        <v>0</v>
      </c>
      <c r="S543" s="1363">
        <v>0</v>
      </c>
      <c r="T543" s="1363">
        <v>0</v>
      </c>
      <c r="U543" s="1363">
        <v>0</v>
      </c>
      <c r="V543" s="1363">
        <v>0</v>
      </c>
      <c r="W543" s="1363">
        <v>0</v>
      </c>
      <c r="X543" s="1363">
        <v>0</v>
      </c>
      <c r="Y543" s="1363">
        <v>0</v>
      </c>
      <c r="Z543" s="1363">
        <v>0</v>
      </c>
      <c r="AA543" s="1363">
        <v>0</v>
      </c>
      <c r="AB543" s="1363">
        <v>0</v>
      </c>
      <c r="AC543" s="1363"/>
      <c r="AD543" s="1363"/>
      <c r="AE543" s="1363">
        <f t="shared" si="218"/>
        <v>0</v>
      </c>
      <c r="AF543" s="1376"/>
      <c r="AG543" s="1377"/>
      <c r="AH543" s="1365"/>
      <c r="AI543" s="1365"/>
      <c r="AJ543" s="1365"/>
      <c r="AK543" s="1366">
        <f t="shared" si="216"/>
        <v>0</v>
      </c>
      <c r="AL543" s="1365">
        <f t="shared" si="198"/>
        <v>0</v>
      </c>
      <c r="AM543" s="1367"/>
      <c r="AN543" s="1365"/>
      <c r="AO543" s="1368">
        <f t="shared" si="199"/>
        <v>0</v>
      </c>
      <c r="AP543" s="1369"/>
      <c r="AQ543" s="1370">
        <f t="shared" si="204"/>
        <v>0</v>
      </c>
      <c r="AR543" s="1365"/>
      <c r="AS543" s="1365"/>
      <c r="AT543" s="1365"/>
      <c r="AU543" s="1365">
        <f t="shared" si="217"/>
        <v>0</v>
      </c>
      <c r="AV543" s="1371">
        <f t="shared" si="200"/>
        <v>0</v>
      </c>
      <c r="AW543" s="1365"/>
      <c r="AX543" s="1365"/>
      <c r="AY543" s="1367">
        <f t="shared" si="201"/>
        <v>0</v>
      </c>
      <c r="AZ543" s="1372" t="s">
        <v>1106</v>
      </c>
      <c r="BA543" s="1373">
        <f t="shared" si="215"/>
        <v>0</v>
      </c>
      <c r="BC543" s="1361" t="str">
        <f t="shared" si="210"/>
        <v/>
      </c>
      <c r="BD543" s="1361" t="str">
        <f t="shared" si="210"/>
        <v/>
      </c>
      <c r="BE543" s="1361" t="str">
        <f t="shared" si="210"/>
        <v/>
      </c>
      <c r="BF543" s="1361" t="str">
        <f t="shared" si="210"/>
        <v>Non-Op</v>
      </c>
      <c r="BG543" s="1361" t="str">
        <f t="shared" si="212"/>
        <v>NO</v>
      </c>
      <c r="BH543" s="1361" t="str">
        <f t="shared" si="212"/>
        <v>NO</v>
      </c>
      <c r="BI543" s="1361" t="str">
        <f t="shared" si="191"/>
        <v/>
      </c>
      <c r="BK543" s="1361" t="b">
        <f t="shared" ref="BK543:BQ573" si="219">BC543=H543</f>
        <v>1</v>
      </c>
      <c r="BL543" s="1361" t="b">
        <f t="shared" si="219"/>
        <v>1</v>
      </c>
      <c r="BM543" s="1361" t="b">
        <f t="shared" si="219"/>
        <v>1</v>
      </c>
      <c r="BN543" s="1361" t="b">
        <f t="shared" si="219"/>
        <v>1</v>
      </c>
      <c r="BO543" s="1361" t="b">
        <f t="shared" si="219"/>
        <v>1</v>
      </c>
      <c r="BP543" s="1361" t="b">
        <f t="shared" si="219"/>
        <v>1</v>
      </c>
      <c r="BQ543" s="1361" t="b">
        <f t="shared" si="219"/>
        <v>1</v>
      </c>
      <c r="BS543" s="1359"/>
    </row>
    <row r="544" spans="1:71" s="1374" customFormat="1" ht="12" customHeight="1">
      <c r="A544" s="1412">
        <v>18230751</v>
      </c>
      <c r="B544" s="1413" t="str">
        <f t="shared" si="195"/>
        <v>18230751</v>
      </c>
      <c r="C544" s="1359" t="s">
        <v>1559</v>
      </c>
      <c r="D544" s="1360" t="str">
        <f t="shared" si="214"/>
        <v>Non-Op</v>
      </c>
      <c r="E544" s="1360"/>
      <c r="F544" s="1359"/>
      <c r="G544" s="1360"/>
      <c r="H544" s="1361" t="str">
        <f t="shared" si="213"/>
        <v/>
      </c>
      <c r="I544" s="1361" t="str">
        <f t="shared" si="213"/>
        <v/>
      </c>
      <c r="J544" s="1361" t="str">
        <f t="shared" si="213"/>
        <v/>
      </c>
      <c r="K544" s="1361" t="str">
        <f t="shared" si="213"/>
        <v>Non-Op</v>
      </c>
      <c r="L544" s="1361" t="str">
        <f t="shared" si="211"/>
        <v>NO</v>
      </c>
      <c r="M544" s="1361" t="str">
        <f t="shared" si="211"/>
        <v>NO</v>
      </c>
      <c r="N544" s="1361" t="str">
        <f t="shared" si="205"/>
        <v/>
      </c>
      <c r="O544" s="1362"/>
      <c r="P544" s="1363">
        <v>0</v>
      </c>
      <c r="Q544" s="1363">
        <v>0</v>
      </c>
      <c r="R544" s="1363">
        <v>0</v>
      </c>
      <c r="S544" s="1363">
        <v>0</v>
      </c>
      <c r="T544" s="1363">
        <v>0</v>
      </c>
      <c r="U544" s="1363">
        <v>0</v>
      </c>
      <c r="V544" s="1363">
        <v>0</v>
      </c>
      <c r="W544" s="1363">
        <v>0</v>
      </c>
      <c r="X544" s="1363">
        <v>0</v>
      </c>
      <c r="Y544" s="1363">
        <v>0</v>
      </c>
      <c r="Z544" s="1363">
        <v>0</v>
      </c>
      <c r="AA544" s="1363">
        <v>0</v>
      </c>
      <c r="AB544" s="1363">
        <v>0</v>
      </c>
      <c r="AC544" s="1363"/>
      <c r="AD544" s="1363"/>
      <c r="AE544" s="1363">
        <f t="shared" si="218"/>
        <v>0</v>
      </c>
      <c r="AF544" s="1376"/>
      <c r="AG544" s="1377"/>
      <c r="AH544" s="1365"/>
      <c r="AI544" s="1365"/>
      <c r="AJ544" s="1365"/>
      <c r="AK544" s="1366">
        <f t="shared" si="216"/>
        <v>0</v>
      </c>
      <c r="AL544" s="1365">
        <f t="shared" si="198"/>
        <v>0</v>
      </c>
      <c r="AM544" s="1367"/>
      <c r="AN544" s="1365"/>
      <c r="AO544" s="1368">
        <f t="shared" si="199"/>
        <v>0</v>
      </c>
      <c r="AP544" s="1369"/>
      <c r="AQ544" s="1370">
        <f t="shared" si="204"/>
        <v>0</v>
      </c>
      <c r="AR544" s="1365"/>
      <c r="AS544" s="1365"/>
      <c r="AT544" s="1365"/>
      <c r="AU544" s="1365">
        <f t="shared" si="217"/>
        <v>0</v>
      </c>
      <c r="AV544" s="1371">
        <f t="shared" si="200"/>
        <v>0</v>
      </c>
      <c r="AW544" s="1365"/>
      <c r="AX544" s="1365"/>
      <c r="AY544" s="1367">
        <f t="shared" si="201"/>
        <v>0</v>
      </c>
      <c r="AZ544" s="1372" t="s">
        <v>1106</v>
      </c>
      <c r="BA544" s="1373">
        <f t="shared" si="215"/>
        <v>0</v>
      </c>
      <c r="BC544" s="1361" t="str">
        <f t="shared" si="210"/>
        <v/>
      </c>
      <c r="BD544" s="1361" t="str">
        <f t="shared" si="210"/>
        <v/>
      </c>
      <c r="BE544" s="1361" t="str">
        <f t="shared" si="210"/>
        <v/>
      </c>
      <c r="BF544" s="1361" t="str">
        <f t="shared" si="210"/>
        <v>Non-Op</v>
      </c>
      <c r="BG544" s="1361" t="str">
        <f t="shared" si="212"/>
        <v>NO</v>
      </c>
      <c r="BH544" s="1361" t="str">
        <f t="shared" si="212"/>
        <v>NO</v>
      </c>
      <c r="BI544" s="1361" t="str">
        <f t="shared" si="191"/>
        <v/>
      </c>
      <c r="BK544" s="1361" t="b">
        <f t="shared" si="219"/>
        <v>1</v>
      </c>
      <c r="BL544" s="1361" t="b">
        <f t="shared" si="219"/>
        <v>1</v>
      </c>
      <c r="BM544" s="1361" t="b">
        <f t="shared" si="219"/>
        <v>1</v>
      </c>
      <c r="BN544" s="1361" t="b">
        <f t="shared" si="219"/>
        <v>1</v>
      </c>
      <c r="BO544" s="1361" t="b">
        <f t="shared" si="219"/>
        <v>1</v>
      </c>
      <c r="BP544" s="1361" t="b">
        <f t="shared" si="219"/>
        <v>1</v>
      </c>
      <c r="BQ544" s="1361" t="b">
        <f t="shared" si="219"/>
        <v>1</v>
      </c>
      <c r="BS544" s="1359"/>
    </row>
    <row r="545" spans="1:146" s="1374" customFormat="1" ht="12" customHeight="1">
      <c r="A545" s="1412">
        <v>18230761</v>
      </c>
      <c r="B545" s="1413" t="str">
        <f t="shared" ref="B545:B611" si="220">TEXT(A545,"##")</f>
        <v>18230761</v>
      </c>
      <c r="C545" s="1359" t="s">
        <v>1560</v>
      </c>
      <c r="D545" s="1360" t="str">
        <f t="shared" si="214"/>
        <v>Non-Op</v>
      </c>
      <c r="E545" s="1360"/>
      <c r="F545" s="1359"/>
      <c r="G545" s="1360"/>
      <c r="H545" s="1361" t="str">
        <f t="shared" si="213"/>
        <v/>
      </c>
      <c r="I545" s="1361" t="str">
        <f t="shared" si="213"/>
        <v/>
      </c>
      <c r="J545" s="1361" t="str">
        <f t="shared" si="213"/>
        <v/>
      </c>
      <c r="K545" s="1361" t="str">
        <f t="shared" si="213"/>
        <v>Non-Op</v>
      </c>
      <c r="L545" s="1361" t="str">
        <f t="shared" si="211"/>
        <v>NO</v>
      </c>
      <c r="M545" s="1361" t="str">
        <f t="shared" si="211"/>
        <v>NO</v>
      </c>
      <c r="N545" s="1361" t="str">
        <f t="shared" si="205"/>
        <v/>
      </c>
      <c r="O545" s="1362"/>
      <c r="P545" s="1363">
        <v>0</v>
      </c>
      <c r="Q545" s="1363">
        <v>0</v>
      </c>
      <c r="R545" s="1363">
        <v>0</v>
      </c>
      <c r="S545" s="1363">
        <v>0</v>
      </c>
      <c r="T545" s="1363">
        <v>0</v>
      </c>
      <c r="U545" s="1363">
        <v>0</v>
      </c>
      <c r="V545" s="1363">
        <v>0</v>
      </c>
      <c r="W545" s="1363">
        <v>0</v>
      </c>
      <c r="X545" s="1363">
        <v>0</v>
      </c>
      <c r="Y545" s="1363">
        <v>0</v>
      </c>
      <c r="Z545" s="1363">
        <v>0</v>
      </c>
      <c r="AA545" s="1363">
        <v>0</v>
      </c>
      <c r="AB545" s="1363">
        <v>0</v>
      </c>
      <c r="AC545" s="1363"/>
      <c r="AD545" s="1363"/>
      <c r="AE545" s="1363">
        <f t="shared" si="218"/>
        <v>0</v>
      </c>
      <c r="AF545" s="1376"/>
      <c r="AG545" s="1377"/>
      <c r="AH545" s="1365"/>
      <c r="AI545" s="1365"/>
      <c r="AJ545" s="1365"/>
      <c r="AK545" s="1366">
        <f t="shared" si="216"/>
        <v>0</v>
      </c>
      <c r="AL545" s="1365">
        <f t="shared" si="198"/>
        <v>0</v>
      </c>
      <c r="AM545" s="1367"/>
      <c r="AN545" s="1365"/>
      <c r="AO545" s="1368">
        <f t="shared" si="199"/>
        <v>0</v>
      </c>
      <c r="AP545" s="1369"/>
      <c r="AQ545" s="1370">
        <f t="shared" si="204"/>
        <v>0</v>
      </c>
      <c r="AR545" s="1365"/>
      <c r="AS545" s="1365"/>
      <c r="AT545" s="1365"/>
      <c r="AU545" s="1365">
        <f t="shared" si="217"/>
        <v>0</v>
      </c>
      <c r="AV545" s="1371">
        <f t="shared" si="200"/>
        <v>0</v>
      </c>
      <c r="AW545" s="1365"/>
      <c r="AX545" s="1365"/>
      <c r="AY545" s="1367">
        <f t="shared" si="201"/>
        <v>0</v>
      </c>
      <c r="AZ545" s="1372" t="s">
        <v>1106</v>
      </c>
      <c r="BA545" s="1373">
        <f t="shared" si="215"/>
        <v>0</v>
      </c>
      <c r="BC545" s="1361" t="str">
        <f t="shared" si="210"/>
        <v/>
      </c>
      <c r="BD545" s="1361" t="str">
        <f t="shared" si="210"/>
        <v/>
      </c>
      <c r="BE545" s="1361" t="str">
        <f t="shared" si="210"/>
        <v/>
      </c>
      <c r="BF545" s="1361" t="str">
        <f t="shared" si="210"/>
        <v>Non-Op</v>
      </c>
      <c r="BG545" s="1361" t="str">
        <f t="shared" si="212"/>
        <v>NO</v>
      </c>
      <c r="BH545" s="1361" t="str">
        <f t="shared" si="212"/>
        <v>NO</v>
      </c>
      <c r="BI545" s="1361" t="str">
        <f t="shared" si="191"/>
        <v/>
      </c>
      <c r="BK545" s="1361" t="b">
        <f t="shared" si="219"/>
        <v>1</v>
      </c>
      <c r="BL545" s="1361" t="b">
        <f t="shared" si="219"/>
        <v>1</v>
      </c>
      <c r="BM545" s="1361" t="b">
        <f t="shared" si="219"/>
        <v>1</v>
      </c>
      <c r="BN545" s="1361" t="b">
        <f t="shared" si="219"/>
        <v>1</v>
      </c>
      <c r="BO545" s="1361" t="b">
        <f t="shared" si="219"/>
        <v>1</v>
      </c>
      <c r="BP545" s="1361" t="b">
        <f t="shared" si="219"/>
        <v>1</v>
      </c>
      <c r="BQ545" s="1361" t="b">
        <f t="shared" si="219"/>
        <v>1</v>
      </c>
      <c r="BS545" s="1359"/>
    </row>
    <row r="546" spans="1:146" s="1374" customFormat="1" ht="12" customHeight="1">
      <c r="A546" s="1412">
        <v>18230771</v>
      </c>
      <c r="B546" s="1413" t="str">
        <f t="shared" si="220"/>
        <v>18230771</v>
      </c>
      <c r="C546" s="1359" t="s">
        <v>1561</v>
      </c>
      <c r="D546" s="1360" t="str">
        <f t="shared" si="214"/>
        <v>Non-Op</v>
      </c>
      <c r="E546" s="1360"/>
      <c r="F546" s="1359"/>
      <c r="G546" s="1360"/>
      <c r="H546" s="1361" t="str">
        <f t="shared" si="213"/>
        <v/>
      </c>
      <c r="I546" s="1361" t="str">
        <f t="shared" si="213"/>
        <v/>
      </c>
      <c r="J546" s="1361" t="str">
        <f t="shared" si="213"/>
        <v/>
      </c>
      <c r="K546" s="1361" t="str">
        <f t="shared" si="213"/>
        <v>Non-Op</v>
      </c>
      <c r="L546" s="1361" t="str">
        <f t="shared" si="211"/>
        <v>NO</v>
      </c>
      <c r="M546" s="1361" t="str">
        <f t="shared" si="211"/>
        <v>NO</v>
      </c>
      <c r="N546" s="1361" t="str">
        <f t="shared" si="205"/>
        <v/>
      </c>
      <c r="O546" s="1362"/>
      <c r="P546" s="1363">
        <v>55045344.770000003</v>
      </c>
      <c r="Q546" s="1363">
        <v>55134048.770000003</v>
      </c>
      <c r="R546" s="1363">
        <v>54956903.770000003</v>
      </c>
      <c r="S546" s="1363">
        <v>55291178.770000003</v>
      </c>
      <c r="T546" s="1363">
        <v>56010765.770000003</v>
      </c>
      <c r="U546" s="1363">
        <v>56548939.770000003</v>
      </c>
      <c r="V546" s="1363">
        <v>57128759.770000003</v>
      </c>
      <c r="W546" s="1363">
        <v>66933474.770000003</v>
      </c>
      <c r="X546" s="1363">
        <v>72235490.769999996</v>
      </c>
      <c r="Y546" s="1363">
        <v>78173733.769999996</v>
      </c>
      <c r="Z546" s="1363">
        <v>82297295.769999996</v>
      </c>
      <c r="AA546" s="1363">
        <v>85861284.769999996</v>
      </c>
      <c r="AB546" s="1363">
        <v>74778088.769999996</v>
      </c>
      <c r="AC546" s="1363"/>
      <c r="AD546" s="1363"/>
      <c r="AE546" s="1363">
        <f t="shared" si="218"/>
        <v>65456966.103333324</v>
      </c>
      <c r="AF546" s="1376"/>
      <c r="AG546" s="1377"/>
      <c r="AH546" s="1365"/>
      <c r="AI546" s="1365"/>
      <c r="AJ546" s="1365"/>
      <c r="AK546" s="1366">
        <f t="shared" si="216"/>
        <v>65456966.103333324</v>
      </c>
      <c r="AL546" s="1365">
        <f t="shared" si="198"/>
        <v>65456966.103333324</v>
      </c>
      <c r="AM546" s="1367"/>
      <c r="AN546" s="1365"/>
      <c r="AO546" s="1368">
        <f t="shared" si="199"/>
        <v>0</v>
      </c>
      <c r="AP546" s="1369"/>
      <c r="AQ546" s="1370">
        <f t="shared" si="204"/>
        <v>74778088.769999996</v>
      </c>
      <c r="AR546" s="1365"/>
      <c r="AS546" s="1365"/>
      <c r="AT546" s="1365"/>
      <c r="AU546" s="1365">
        <f t="shared" si="217"/>
        <v>74778088.769999996</v>
      </c>
      <c r="AV546" s="1371">
        <f t="shared" si="200"/>
        <v>74778088.769999996</v>
      </c>
      <c r="AW546" s="1365"/>
      <c r="AX546" s="1365"/>
      <c r="AY546" s="1367">
        <f t="shared" si="201"/>
        <v>0</v>
      </c>
      <c r="AZ546" s="1372" t="s">
        <v>1106</v>
      </c>
      <c r="BA546" s="1373">
        <f t="shared" si="215"/>
        <v>0</v>
      </c>
      <c r="BC546" s="1361" t="str">
        <f t="shared" si="210"/>
        <v/>
      </c>
      <c r="BD546" s="1361" t="str">
        <f t="shared" si="210"/>
        <v/>
      </c>
      <c r="BE546" s="1361" t="str">
        <f t="shared" si="210"/>
        <v/>
      </c>
      <c r="BF546" s="1361" t="str">
        <f t="shared" si="210"/>
        <v>Non-Op</v>
      </c>
      <c r="BG546" s="1361" t="str">
        <f t="shared" si="212"/>
        <v>NO</v>
      </c>
      <c r="BH546" s="1361" t="str">
        <f t="shared" si="212"/>
        <v>NO</v>
      </c>
      <c r="BI546" s="1361" t="str">
        <f t="shared" ref="BI546:BI612" si="221">IF(OR(CONCATENATE(BG546,BH546)="NOW/C",CONCATENATE(BG546,BH546)="W/CNO"),"W/C","")</f>
        <v/>
      </c>
      <c r="BK546" s="1361" t="b">
        <f t="shared" si="219"/>
        <v>1</v>
      </c>
      <c r="BL546" s="1361" t="b">
        <f t="shared" si="219"/>
        <v>1</v>
      </c>
      <c r="BM546" s="1361" t="b">
        <f t="shared" si="219"/>
        <v>1</v>
      </c>
      <c r="BN546" s="1361" t="b">
        <f t="shared" si="219"/>
        <v>1</v>
      </c>
      <c r="BO546" s="1361" t="b">
        <f t="shared" si="219"/>
        <v>1</v>
      </c>
      <c r="BP546" s="1361" t="b">
        <f t="shared" si="219"/>
        <v>1</v>
      </c>
      <c r="BQ546" s="1361" t="b">
        <f t="shared" si="219"/>
        <v>1</v>
      </c>
      <c r="BS546" s="1359"/>
    </row>
    <row r="547" spans="1:146" s="1374" customFormat="1" ht="12" customHeight="1">
      <c r="A547" s="1412">
        <v>18230781</v>
      </c>
      <c r="B547" s="1413" t="str">
        <f t="shared" si="220"/>
        <v>18230781</v>
      </c>
      <c r="C547" s="1359" t="s">
        <v>1562</v>
      </c>
      <c r="D547" s="1360" t="str">
        <f t="shared" si="214"/>
        <v>Non-Op</v>
      </c>
      <c r="E547" s="1360"/>
      <c r="F547" s="1359"/>
      <c r="G547" s="1360"/>
      <c r="H547" s="1361" t="str">
        <f t="shared" si="213"/>
        <v/>
      </c>
      <c r="I547" s="1361" t="str">
        <f t="shared" si="213"/>
        <v/>
      </c>
      <c r="J547" s="1361" t="str">
        <f t="shared" si="213"/>
        <v/>
      </c>
      <c r="K547" s="1361" t="str">
        <f t="shared" si="213"/>
        <v>Non-Op</v>
      </c>
      <c r="L547" s="1361" t="str">
        <f t="shared" si="211"/>
        <v>NO</v>
      </c>
      <c r="M547" s="1361" t="str">
        <f t="shared" si="211"/>
        <v>NO</v>
      </c>
      <c r="N547" s="1361" t="str">
        <f t="shared" si="205"/>
        <v/>
      </c>
      <c r="O547" s="1362"/>
      <c r="P547" s="1363">
        <v>-55045344.770000003</v>
      </c>
      <c r="Q547" s="1363">
        <v>-55134048.770000003</v>
      </c>
      <c r="R547" s="1363">
        <v>-54956903.770000003</v>
      </c>
      <c r="S547" s="1363">
        <v>-55291178.770000003</v>
      </c>
      <c r="T547" s="1363">
        <v>-56010765.770000003</v>
      </c>
      <c r="U547" s="1363">
        <v>-56548939.770000003</v>
      </c>
      <c r="V547" s="1363">
        <v>-57128759.770000003</v>
      </c>
      <c r="W547" s="1363">
        <v>-66933474.770000003</v>
      </c>
      <c r="X547" s="1363">
        <v>-72235490.769999996</v>
      </c>
      <c r="Y547" s="1363">
        <v>-78173733.769999996</v>
      </c>
      <c r="Z547" s="1363">
        <v>-82297295.769999996</v>
      </c>
      <c r="AA547" s="1363">
        <v>-85861284.769999996</v>
      </c>
      <c r="AB547" s="1363">
        <v>-74778088.769999996</v>
      </c>
      <c r="AC547" s="1363"/>
      <c r="AD547" s="1363"/>
      <c r="AE547" s="1363">
        <f t="shared" si="218"/>
        <v>-65456966.103333324</v>
      </c>
      <c r="AF547" s="1376"/>
      <c r="AG547" s="1377"/>
      <c r="AH547" s="1365"/>
      <c r="AI547" s="1365"/>
      <c r="AJ547" s="1365"/>
      <c r="AK547" s="1366">
        <f t="shared" si="216"/>
        <v>-65456966.103333324</v>
      </c>
      <c r="AL547" s="1365">
        <f t="shared" si="198"/>
        <v>-65456966.103333324</v>
      </c>
      <c r="AM547" s="1367"/>
      <c r="AN547" s="1365"/>
      <c r="AO547" s="1368">
        <f t="shared" si="199"/>
        <v>0</v>
      </c>
      <c r="AP547" s="1369"/>
      <c r="AQ547" s="1370">
        <f t="shared" si="204"/>
        <v>-74778088.769999996</v>
      </c>
      <c r="AR547" s="1365"/>
      <c r="AS547" s="1365"/>
      <c r="AT547" s="1365"/>
      <c r="AU547" s="1365">
        <f t="shared" si="217"/>
        <v>-74778088.769999996</v>
      </c>
      <c r="AV547" s="1371">
        <f t="shared" si="200"/>
        <v>-74778088.769999996</v>
      </c>
      <c r="AW547" s="1365"/>
      <c r="AX547" s="1365"/>
      <c r="AY547" s="1367">
        <f t="shared" si="201"/>
        <v>0</v>
      </c>
      <c r="AZ547" s="1372" t="s">
        <v>1106</v>
      </c>
      <c r="BA547" s="1373">
        <f t="shared" si="215"/>
        <v>0</v>
      </c>
      <c r="BC547" s="1361" t="str">
        <f t="shared" si="210"/>
        <v/>
      </c>
      <c r="BD547" s="1361" t="str">
        <f t="shared" si="210"/>
        <v/>
      </c>
      <c r="BE547" s="1361" t="str">
        <f t="shared" si="210"/>
        <v/>
      </c>
      <c r="BF547" s="1361" t="str">
        <f t="shared" si="210"/>
        <v>Non-Op</v>
      </c>
      <c r="BG547" s="1361" t="str">
        <f t="shared" si="212"/>
        <v>NO</v>
      </c>
      <c r="BH547" s="1361" t="str">
        <f t="shared" si="212"/>
        <v>NO</v>
      </c>
      <c r="BI547" s="1361" t="str">
        <f t="shared" si="221"/>
        <v/>
      </c>
      <c r="BK547" s="1361" t="b">
        <f t="shared" si="219"/>
        <v>1</v>
      </c>
      <c r="BL547" s="1361" t="b">
        <f t="shared" si="219"/>
        <v>1</v>
      </c>
      <c r="BM547" s="1361" t="b">
        <f t="shared" si="219"/>
        <v>1</v>
      </c>
      <c r="BN547" s="1361" t="b">
        <f t="shared" si="219"/>
        <v>1</v>
      </c>
      <c r="BO547" s="1361" t="b">
        <f t="shared" si="219"/>
        <v>1</v>
      </c>
      <c r="BP547" s="1361" t="b">
        <f t="shared" si="219"/>
        <v>1</v>
      </c>
      <c r="BQ547" s="1361" t="b">
        <f t="shared" si="219"/>
        <v>1</v>
      </c>
      <c r="BS547" s="1359"/>
    </row>
    <row r="548" spans="1:146" s="1374" customFormat="1" ht="12" customHeight="1">
      <c r="A548" s="1412">
        <v>18230791</v>
      </c>
      <c r="B548" s="1413" t="str">
        <f t="shared" si="220"/>
        <v>18230791</v>
      </c>
      <c r="C548" s="1359" t="s">
        <v>1563</v>
      </c>
      <c r="D548" s="1360" t="str">
        <f t="shared" si="214"/>
        <v>Non-Op</v>
      </c>
      <c r="E548" s="1360"/>
      <c r="F548" s="1359"/>
      <c r="G548" s="1360"/>
      <c r="H548" s="1361" t="str">
        <f t="shared" si="213"/>
        <v/>
      </c>
      <c r="I548" s="1361" t="str">
        <f t="shared" si="213"/>
        <v/>
      </c>
      <c r="J548" s="1361" t="str">
        <f t="shared" si="213"/>
        <v/>
      </c>
      <c r="K548" s="1361" t="str">
        <f t="shared" si="213"/>
        <v>Non-Op</v>
      </c>
      <c r="L548" s="1361" t="str">
        <f t="shared" si="211"/>
        <v>NO</v>
      </c>
      <c r="M548" s="1361" t="str">
        <f t="shared" si="211"/>
        <v>NO</v>
      </c>
      <c r="N548" s="1361" t="str">
        <f t="shared" si="205"/>
        <v/>
      </c>
      <c r="O548" s="1362"/>
      <c r="P548" s="1363">
        <v>20712526</v>
      </c>
      <c r="Q548" s="1363">
        <v>21510861</v>
      </c>
      <c r="R548" s="1363">
        <v>19916559</v>
      </c>
      <c r="S548" s="1363">
        <v>22925031</v>
      </c>
      <c r="T548" s="1363">
        <v>29401314</v>
      </c>
      <c r="U548" s="1363">
        <v>34244883</v>
      </c>
      <c r="V548" s="1363">
        <v>39463265</v>
      </c>
      <c r="W548" s="1363">
        <v>39463265</v>
      </c>
      <c r="X548" s="1363">
        <v>39463265</v>
      </c>
      <c r="Y548" s="1363">
        <v>43508238</v>
      </c>
      <c r="Z548" s="1363">
        <v>47631800</v>
      </c>
      <c r="AA548" s="1363">
        <v>53055980</v>
      </c>
      <c r="AB548" s="1363">
        <v>58927810</v>
      </c>
      <c r="AC548" s="1363"/>
      <c r="AD548" s="1363"/>
      <c r="AE548" s="1363">
        <f t="shared" si="218"/>
        <v>35867052.416666664</v>
      </c>
      <c r="AF548" s="1476"/>
      <c r="AG548" s="1477"/>
      <c r="AH548" s="1365"/>
      <c r="AI548" s="1365"/>
      <c r="AJ548" s="1365"/>
      <c r="AK548" s="1366">
        <f t="shared" si="216"/>
        <v>35867052.416666664</v>
      </c>
      <c r="AL548" s="1365">
        <f t="shared" si="198"/>
        <v>35867052.416666664</v>
      </c>
      <c r="AM548" s="1367"/>
      <c r="AN548" s="1365"/>
      <c r="AO548" s="1368">
        <f t="shared" si="199"/>
        <v>0</v>
      </c>
      <c r="AP548" s="1369"/>
      <c r="AQ548" s="1370">
        <f t="shared" si="204"/>
        <v>58927810</v>
      </c>
      <c r="AR548" s="1365"/>
      <c r="AS548" s="1365"/>
      <c r="AT548" s="1365"/>
      <c r="AU548" s="1365">
        <f t="shared" si="217"/>
        <v>58927810</v>
      </c>
      <c r="AV548" s="1371">
        <f t="shared" si="200"/>
        <v>58927810</v>
      </c>
      <c r="AW548" s="1365"/>
      <c r="AX548" s="1365"/>
      <c r="AY548" s="1367">
        <f t="shared" si="201"/>
        <v>0</v>
      </c>
      <c r="AZ548" s="1372" t="s">
        <v>1543</v>
      </c>
      <c r="BA548" s="1373">
        <f t="shared" si="215"/>
        <v>0</v>
      </c>
      <c r="BC548" s="1361" t="str">
        <f t="shared" si="210"/>
        <v/>
      </c>
      <c r="BD548" s="1361" t="str">
        <f t="shared" si="210"/>
        <v/>
      </c>
      <c r="BE548" s="1361" t="str">
        <f t="shared" si="210"/>
        <v/>
      </c>
      <c r="BF548" s="1361" t="str">
        <f t="shared" si="210"/>
        <v>Non-Op</v>
      </c>
      <c r="BG548" s="1361" t="str">
        <f t="shared" si="212"/>
        <v>NO</v>
      </c>
      <c r="BH548" s="1361" t="str">
        <f t="shared" si="212"/>
        <v>NO</v>
      </c>
      <c r="BI548" s="1361" t="str">
        <f t="shared" si="221"/>
        <v/>
      </c>
      <c r="BK548" s="1361" t="b">
        <f t="shared" si="219"/>
        <v>1</v>
      </c>
      <c r="BL548" s="1361" t="b">
        <f t="shared" si="219"/>
        <v>1</v>
      </c>
      <c r="BM548" s="1361" t="b">
        <f t="shared" si="219"/>
        <v>1</v>
      </c>
      <c r="BN548" s="1361" t="b">
        <f t="shared" si="219"/>
        <v>1</v>
      </c>
      <c r="BO548" s="1361" t="b">
        <f t="shared" si="219"/>
        <v>1</v>
      </c>
      <c r="BP548" s="1361" t="b">
        <f t="shared" si="219"/>
        <v>1</v>
      </c>
      <c r="BQ548" s="1361" t="b">
        <f t="shared" si="219"/>
        <v>1</v>
      </c>
      <c r="BS548" s="1359"/>
    </row>
    <row r="549" spans="1:146" s="1374" customFormat="1" ht="12" customHeight="1">
      <c r="A549" s="1412">
        <v>18230811</v>
      </c>
      <c r="B549" s="1413" t="str">
        <f t="shared" si="220"/>
        <v>18230811</v>
      </c>
      <c r="C549" s="1359" t="s">
        <v>1564</v>
      </c>
      <c r="D549" s="1360" t="str">
        <f t="shared" si="214"/>
        <v>Non-Op</v>
      </c>
      <c r="E549" s="1360"/>
      <c r="F549" s="1359"/>
      <c r="G549" s="1360"/>
      <c r="H549" s="1361" t="str">
        <f t="shared" si="213"/>
        <v/>
      </c>
      <c r="I549" s="1361" t="str">
        <f t="shared" si="213"/>
        <v/>
      </c>
      <c r="J549" s="1361" t="str">
        <f t="shared" si="213"/>
        <v/>
      </c>
      <c r="K549" s="1361" t="str">
        <f t="shared" si="213"/>
        <v>Non-Op</v>
      </c>
      <c r="L549" s="1361" t="str">
        <f t="shared" si="211"/>
        <v>NO</v>
      </c>
      <c r="M549" s="1361" t="str">
        <f t="shared" si="211"/>
        <v>NO</v>
      </c>
      <c r="N549" s="1361" t="str">
        <f t="shared" si="205"/>
        <v/>
      </c>
      <c r="O549" s="1362"/>
      <c r="P549" s="1363">
        <v>0</v>
      </c>
      <c r="Q549" s="1363">
        <v>0</v>
      </c>
      <c r="R549" s="1363">
        <v>0</v>
      </c>
      <c r="S549" s="1363">
        <v>0</v>
      </c>
      <c r="T549" s="1363">
        <v>0</v>
      </c>
      <c r="U549" s="1363">
        <v>0</v>
      </c>
      <c r="V549" s="1363">
        <v>0</v>
      </c>
      <c r="W549" s="1363">
        <v>0</v>
      </c>
      <c r="X549" s="1363">
        <v>0</v>
      </c>
      <c r="Y549" s="1363">
        <v>0</v>
      </c>
      <c r="Z549" s="1363">
        <v>0</v>
      </c>
      <c r="AA549" s="1363">
        <v>0</v>
      </c>
      <c r="AB549" s="1363">
        <v>0</v>
      </c>
      <c r="AC549" s="1363"/>
      <c r="AD549" s="1363"/>
      <c r="AE549" s="1363">
        <f t="shared" si="218"/>
        <v>0</v>
      </c>
      <c r="AF549" s="1376"/>
      <c r="AG549" s="1377"/>
      <c r="AH549" s="1365"/>
      <c r="AI549" s="1365"/>
      <c r="AJ549" s="1365"/>
      <c r="AK549" s="1366">
        <f t="shared" si="216"/>
        <v>0</v>
      </c>
      <c r="AL549" s="1365">
        <f t="shared" si="198"/>
        <v>0</v>
      </c>
      <c r="AM549" s="1367"/>
      <c r="AN549" s="1365"/>
      <c r="AO549" s="1368">
        <f t="shared" si="199"/>
        <v>0</v>
      </c>
      <c r="AP549" s="1369"/>
      <c r="AQ549" s="1370">
        <f t="shared" si="204"/>
        <v>0</v>
      </c>
      <c r="AR549" s="1365"/>
      <c r="AS549" s="1365"/>
      <c r="AT549" s="1365"/>
      <c r="AU549" s="1365">
        <f t="shared" si="217"/>
        <v>0</v>
      </c>
      <c r="AV549" s="1371">
        <f t="shared" si="200"/>
        <v>0</v>
      </c>
      <c r="AW549" s="1365"/>
      <c r="AX549" s="1365"/>
      <c r="AY549" s="1367">
        <f t="shared" si="201"/>
        <v>0</v>
      </c>
      <c r="AZ549" s="1372" t="s">
        <v>1106</v>
      </c>
      <c r="BA549" s="1373">
        <f t="shared" si="215"/>
        <v>0</v>
      </c>
      <c r="BC549" s="1361" t="str">
        <f t="shared" si="210"/>
        <v/>
      </c>
      <c r="BD549" s="1361" t="str">
        <f t="shared" si="210"/>
        <v/>
      </c>
      <c r="BE549" s="1361" t="str">
        <f t="shared" si="210"/>
        <v/>
      </c>
      <c r="BF549" s="1361" t="str">
        <f t="shared" si="210"/>
        <v>Non-Op</v>
      </c>
      <c r="BG549" s="1361" t="str">
        <f t="shared" si="212"/>
        <v>NO</v>
      </c>
      <c r="BH549" s="1361" t="str">
        <f t="shared" si="212"/>
        <v>NO</v>
      </c>
      <c r="BI549" s="1361" t="str">
        <f t="shared" si="221"/>
        <v/>
      </c>
      <c r="BK549" s="1361" t="b">
        <f t="shared" si="219"/>
        <v>1</v>
      </c>
      <c r="BL549" s="1361" t="b">
        <f t="shared" si="219"/>
        <v>1</v>
      </c>
      <c r="BM549" s="1361" t="b">
        <f t="shared" si="219"/>
        <v>1</v>
      </c>
      <c r="BN549" s="1361" t="b">
        <f t="shared" si="219"/>
        <v>1</v>
      </c>
      <c r="BO549" s="1361" t="b">
        <f t="shared" si="219"/>
        <v>1</v>
      </c>
      <c r="BP549" s="1361" t="b">
        <f t="shared" si="219"/>
        <v>1</v>
      </c>
      <c r="BQ549" s="1361" t="b">
        <f t="shared" si="219"/>
        <v>1</v>
      </c>
      <c r="BS549" s="1359"/>
    </row>
    <row r="550" spans="1:146" s="1374" customFormat="1" ht="12" customHeight="1">
      <c r="A550" s="1412">
        <v>18230821</v>
      </c>
      <c r="B550" s="1413" t="str">
        <f t="shared" si="220"/>
        <v>18230821</v>
      </c>
      <c r="C550" s="1359" t="s">
        <v>1565</v>
      </c>
      <c r="D550" s="1360" t="str">
        <f t="shared" si="214"/>
        <v>Non-Op</v>
      </c>
      <c r="E550" s="1360"/>
      <c r="F550" s="1359"/>
      <c r="G550" s="1360"/>
      <c r="H550" s="1361" t="str">
        <f t="shared" si="213"/>
        <v/>
      </c>
      <c r="I550" s="1361" t="str">
        <f t="shared" si="213"/>
        <v/>
      </c>
      <c r="J550" s="1361" t="str">
        <f t="shared" si="213"/>
        <v/>
      </c>
      <c r="K550" s="1361" t="str">
        <f t="shared" si="213"/>
        <v>Non-Op</v>
      </c>
      <c r="L550" s="1361" t="str">
        <f t="shared" si="211"/>
        <v>NO</v>
      </c>
      <c r="M550" s="1361" t="str">
        <f t="shared" si="211"/>
        <v>NO</v>
      </c>
      <c r="N550" s="1361" t="str">
        <f t="shared" si="205"/>
        <v/>
      </c>
      <c r="O550" s="1362"/>
      <c r="P550" s="1363">
        <v>0</v>
      </c>
      <c r="Q550" s="1363">
        <v>0</v>
      </c>
      <c r="R550" s="1363">
        <v>0</v>
      </c>
      <c r="S550" s="1363">
        <v>0</v>
      </c>
      <c r="T550" s="1363">
        <v>0</v>
      </c>
      <c r="U550" s="1363">
        <v>0</v>
      </c>
      <c r="V550" s="1363">
        <v>0</v>
      </c>
      <c r="W550" s="1363">
        <v>0</v>
      </c>
      <c r="X550" s="1363">
        <v>0</v>
      </c>
      <c r="Y550" s="1363">
        <v>0</v>
      </c>
      <c r="Z550" s="1363">
        <v>0</v>
      </c>
      <c r="AA550" s="1363">
        <v>0</v>
      </c>
      <c r="AB550" s="1363">
        <v>0</v>
      </c>
      <c r="AC550" s="1363"/>
      <c r="AD550" s="1363"/>
      <c r="AE550" s="1363">
        <f t="shared" si="218"/>
        <v>0</v>
      </c>
      <c r="AF550" s="1376"/>
      <c r="AG550" s="1377"/>
      <c r="AH550" s="1365"/>
      <c r="AI550" s="1365"/>
      <c r="AJ550" s="1365"/>
      <c r="AK550" s="1366">
        <f t="shared" si="216"/>
        <v>0</v>
      </c>
      <c r="AL550" s="1365">
        <f t="shared" si="198"/>
        <v>0</v>
      </c>
      <c r="AM550" s="1367"/>
      <c r="AN550" s="1365"/>
      <c r="AO550" s="1368">
        <f t="shared" si="199"/>
        <v>0</v>
      </c>
      <c r="AP550" s="1369"/>
      <c r="AQ550" s="1370">
        <f t="shared" si="204"/>
        <v>0</v>
      </c>
      <c r="AR550" s="1365"/>
      <c r="AS550" s="1365"/>
      <c r="AT550" s="1365"/>
      <c r="AU550" s="1365">
        <f t="shared" si="217"/>
        <v>0</v>
      </c>
      <c r="AV550" s="1371">
        <f t="shared" si="200"/>
        <v>0</v>
      </c>
      <c r="AW550" s="1365"/>
      <c r="AX550" s="1365"/>
      <c r="AY550" s="1367">
        <f t="shared" si="201"/>
        <v>0</v>
      </c>
      <c r="AZ550" s="1372" t="s">
        <v>1106</v>
      </c>
      <c r="BA550" s="1373">
        <f t="shared" si="215"/>
        <v>0</v>
      </c>
      <c r="BC550" s="1361" t="str">
        <f t="shared" ref="BC550:BF583" si="222">IF(VALUE(AR550),BC$7,IF(ISBLANK(AR550),"",BC$7))</f>
        <v/>
      </c>
      <c r="BD550" s="1361" t="str">
        <f t="shared" si="222"/>
        <v/>
      </c>
      <c r="BE550" s="1361" t="str">
        <f t="shared" si="222"/>
        <v/>
      </c>
      <c r="BF550" s="1361" t="str">
        <f t="shared" si="222"/>
        <v>Non-Op</v>
      </c>
      <c r="BG550" s="1361" t="str">
        <f t="shared" si="212"/>
        <v>NO</v>
      </c>
      <c r="BH550" s="1361" t="str">
        <f t="shared" si="212"/>
        <v>NO</v>
      </c>
      <c r="BI550" s="1361" t="str">
        <f t="shared" si="221"/>
        <v/>
      </c>
      <c r="BK550" s="1361" t="b">
        <f t="shared" si="219"/>
        <v>1</v>
      </c>
      <c r="BL550" s="1361" t="b">
        <f t="shared" si="219"/>
        <v>1</v>
      </c>
      <c r="BM550" s="1361" t="b">
        <f t="shared" si="219"/>
        <v>1</v>
      </c>
      <c r="BN550" s="1361" t="b">
        <f t="shared" si="219"/>
        <v>1</v>
      </c>
      <c r="BO550" s="1361" t="b">
        <f t="shared" si="219"/>
        <v>1</v>
      </c>
      <c r="BP550" s="1361" t="b">
        <f t="shared" si="219"/>
        <v>1</v>
      </c>
      <c r="BQ550" s="1361" t="b">
        <f t="shared" si="219"/>
        <v>1</v>
      </c>
      <c r="BS550" s="1359"/>
    </row>
    <row r="551" spans="1:146" s="1374" customFormat="1" ht="12" customHeight="1">
      <c r="A551" s="1412">
        <v>18230831</v>
      </c>
      <c r="B551" s="1413" t="str">
        <f t="shared" si="220"/>
        <v>18230831</v>
      </c>
      <c r="C551" s="1359" t="s">
        <v>1566</v>
      </c>
      <c r="D551" s="1360" t="str">
        <f t="shared" si="214"/>
        <v>Non-Op</v>
      </c>
      <c r="E551" s="1360"/>
      <c r="F551" s="1359"/>
      <c r="G551" s="1360"/>
      <c r="H551" s="1361" t="str">
        <f t="shared" si="213"/>
        <v/>
      </c>
      <c r="I551" s="1361" t="str">
        <f t="shared" si="213"/>
        <v/>
      </c>
      <c r="J551" s="1361" t="str">
        <f t="shared" si="213"/>
        <v/>
      </c>
      <c r="K551" s="1361" t="str">
        <f t="shared" si="213"/>
        <v>Non-Op</v>
      </c>
      <c r="L551" s="1361" t="str">
        <f t="shared" si="211"/>
        <v>NO</v>
      </c>
      <c r="M551" s="1361" t="str">
        <f t="shared" si="211"/>
        <v>NO</v>
      </c>
      <c r="N551" s="1361" t="str">
        <f t="shared" si="205"/>
        <v/>
      </c>
      <c r="O551" s="1362"/>
      <c r="P551" s="1363">
        <v>0</v>
      </c>
      <c r="Q551" s="1363">
        <v>0</v>
      </c>
      <c r="R551" s="1363">
        <v>0</v>
      </c>
      <c r="S551" s="1363">
        <v>0</v>
      </c>
      <c r="T551" s="1363">
        <v>0</v>
      </c>
      <c r="U551" s="1363">
        <v>0</v>
      </c>
      <c r="V551" s="1363">
        <v>0</v>
      </c>
      <c r="W551" s="1363">
        <v>0</v>
      </c>
      <c r="X551" s="1363">
        <v>0</v>
      </c>
      <c r="Y551" s="1363">
        <v>0</v>
      </c>
      <c r="Z551" s="1363">
        <v>0</v>
      </c>
      <c r="AA551" s="1363">
        <v>0</v>
      </c>
      <c r="AB551" s="1363">
        <v>0</v>
      </c>
      <c r="AC551" s="1363"/>
      <c r="AD551" s="1363"/>
      <c r="AE551" s="1363">
        <f t="shared" si="218"/>
        <v>0</v>
      </c>
      <c r="AF551" s="1376"/>
      <c r="AG551" s="1377"/>
      <c r="AH551" s="1365"/>
      <c r="AI551" s="1365"/>
      <c r="AJ551" s="1365"/>
      <c r="AK551" s="1366">
        <f t="shared" si="216"/>
        <v>0</v>
      </c>
      <c r="AL551" s="1365">
        <f t="shared" si="198"/>
        <v>0</v>
      </c>
      <c r="AM551" s="1367"/>
      <c r="AN551" s="1365"/>
      <c r="AO551" s="1368">
        <f t="shared" si="199"/>
        <v>0</v>
      </c>
      <c r="AP551" s="1369"/>
      <c r="AQ551" s="1370">
        <f t="shared" si="204"/>
        <v>0</v>
      </c>
      <c r="AR551" s="1365"/>
      <c r="AS551" s="1365"/>
      <c r="AT551" s="1365"/>
      <c r="AU551" s="1365">
        <f t="shared" si="217"/>
        <v>0</v>
      </c>
      <c r="AV551" s="1371">
        <f t="shared" si="200"/>
        <v>0</v>
      </c>
      <c r="AW551" s="1365"/>
      <c r="AX551" s="1365"/>
      <c r="AY551" s="1367">
        <f t="shared" si="201"/>
        <v>0</v>
      </c>
      <c r="AZ551" s="1372" t="s">
        <v>1106</v>
      </c>
      <c r="BA551" s="1373">
        <f t="shared" si="215"/>
        <v>0</v>
      </c>
      <c r="BC551" s="1361" t="str">
        <f t="shared" si="222"/>
        <v/>
      </c>
      <c r="BD551" s="1361" t="str">
        <f t="shared" si="222"/>
        <v/>
      </c>
      <c r="BE551" s="1361" t="str">
        <f t="shared" si="222"/>
        <v/>
      </c>
      <c r="BF551" s="1361" t="str">
        <f t="shared" si="222"/>
        <v>Non-Op</v>
      </c>
      <c r="BG551" s="1361" t="str">
        <f t="shared" si="212"/>
        <v>NO</v>
      </c>
      <c r="BH551" s="1361" t="str">
        <f t="shared" si="212"/>
        <v>NO</v>
      </c>
      <c r="BI551" s="1361" t="str">
        <f t="shared" si="221"/>
        <v/>
      </c>
      <c r="BK551" s="1361" t="b">
        <f t="shared" si="219"/>
        <v>1</v>
      </c>
      <c r="BL551" s="1361" t="b">
        <f t="shared" si="219"/>
        <v>1</v>
      </c>
      <c r="BM551" s="1361" t="b">
        <f t="shared" si="219"/>
        <v>1</v>
      </c>
      <c r="BN551" s="1361" t="b">
        <f t="shared" si="219"/>
        <v>1</v>
      </c>
      <c r="BO551" s="1361" t="b">
        <f t="shared" si="219"/>
        <v>1</v>
      </c>
      <c r="BP551" s="1361" t="b">
        <f t="shared" si="219"/>
        <v>1</v>
      </c>
      <c r="BQ551" s="1361" t="b">
        <f t="shared" si="219"/>
        <v>1</v>
      </c>
      <c r="BS551" s="1359"/>
    </row>
    <row r="552" spans="1:146" s="1374" customFormat="1" ht="12" customHeight="1">
      <c r="A552" s="1412">
        <v>18230841</v>
      </c>
      <c r="B552" s="1413" t="str">
        <f t="shared" si="220"/>
        <v>18230841</v>
      </c>
      <c r="C552" s="1359" t="s">
        <v>1567</v>
      </c>
      <c r="D552" s="1360" t="str">
        <f t="shared" si="214"/>
        <v>Non-Op</v>
      </c>
      <c r="E552" s="1360"/>
      <c r="F552" s="1359"/>
      <c r="G552" s="1360"/>
      <c r="H552" s="1361" t="str">
        <f t="shared" si="213"/>
        <v/>
      </c>
      <c r="I552" s="1361" t="str">
        <f t="shared" si="213"/>
        <v/>
      </c>
      <c r="J552" s="1361" t="str">
        <f t="shared" si="213"/>
        <v/>
      </c>
      <c r="K552" s="1361" t="str">
        <f t="shared" si="213"/>
        <v>Non-Op</v>
      </c>
      <c r="L552" s="1361" t="str">
        <f t="shared" si="211"/>
        <v>NO</v>
      </c>
      <c r="M552" s="1361" t="str">
        <f t="shared" si="211"/>
        <v>NO</v>
      </c>
      <c r="N552" s="1361" t="str">
        <f t="shared" si="205"/>
        <v/>
      </c>
      <c r="O552" s="1362"/>
      <c r="P552" s="1363">
        <v>0</v>
      </c>
      <c r="Q552" s="1363">
        <v>0</v>
      </c>
      <c r="R552" s="1363">
        <v>0</v>
      </c>
      <c r="S552" s="1363">
        <v>0</v>
      </c>
      <c r="T552" s="1363">
        <v>0</v>
      </c>
      <c r="U552" s="1363">
        <v>0</v>
      </c>
      <c r="V552" s="1363">
        <v>0</v>
      </c>
      <c r="W552" s="1363">
        <v>0</v>
      </c>
      <c r="X552" s="1363">
        <v>0</v>
      </c>
      <c r="Y552" s="1363">
        <v>0</v>
      </c>
      <c r="Z552" s="1363">
        <v>0</v>
      </c>
      <c r="AA552" s="1363">
        <v>0</v>
      </c>
      <c r="AB552" s="1363">
        <v>0</v>
      </c>
      <c r="AC552" s="1363"/>
      <c r="AD552" s="1363"/>
      <c r="AE552" s="1363">
        <f t="shared" si="218"/>
        <v>0</v>
      </c>
      <c r="AF552" s="1376"/>
      <c r="AG552" s="1377"/>
      <c r="AH552" s="1365"/>
      <c r="AI552" s="1365"/>
      <c r="AJ552" s="1365"/>
      <c r="AK552" s="1366">
        <f t="shared" si="216"/>
        <v>0</v>
      </c>
      <c r="AL552" s="1365">
        <f t="shared" si="198"/>
        <v>0</v>
      </c>
      <c r="AM552" s="1367"/>
      <c r="AN552" s="1365"/>
      <c r="AO552" s="1368">
        <f t="shared" si="199"/>
        <v>0</v>
      </c>
      <c r="AP552" s="1369"/>
      <c r="AQ552" s="1370">
        <f t="shared" si="204"/>
        <v>0</v>
      </c>
      <c r="AR552" s="1365"/>
      <c r="AS552" s="1365"/>
      <c r="AT552" s="1365"/>
      <c r="AU552" s="1365">
        <f t="shared" si="217"/>
        <v>0</v>
      </c>
      <c r="AV552" s="1371">
        <f t="shared" si="200"/>
        <v>0</v>
      </c>
      <c r="AW552" s="1365"/>
      <c r="AX552" s="1365"/>
      <c r="AY552" s="1367">
        <f t="shared" si="201"/>
        <v>0</v>
      </c>
      <c r="AZ552" s="1372" t="s">
        <v>1106</v>
      </c>
      <c r="BA552" s="1373">
        <f t="shared" si="215"/>
        <v>0</v>
      </c>
      <c r="BC552" s="1361" t="str">
        <f t="shared" si="222"/>
        <v/>
      </c>
      <c r="BD552" s="1361" t="str">
        <f t="shared" si="222"/>
        <v/>
      </c>
      <c r="BE552" s="1361" t="str">
        <f t="shared" si="222"/>
        <v/>
      </c>
      <c r="BF552" s="1361" t="str">
        <f t="shared" si="222"/>
        <v>Non-Op</v>
      </c>
      <c r="BG552" s="1361" t="str">
        <f t="shared" si="212"/>
        <v>NO</v>
      </c>
      <c r="BH552" s="1361" t="str">
        <f t="shared" si="212"/>
        <v>NO</v>
      </c>
      <c r="BI552" s="1361" t="str">
        <f t="shared" si="221"/>
        <v/>
      </c>
      <c r="BK552" s="1361" t="b">
        <f t="shared" si="219"/>
        <v>1</v>
      </c>
      <c r="BL552" s="1361" t="b">
        <f t="shared" si="219"/>
        <v>1</v>
      </c>
      <c r="BM552" s="1361" t="b">
        <f t="shared" si="219"/>
        <v>1</v>
      </c>
      <c r="BN552" s="1361" t="b">
        <f t="shared" si="219"/>
        <v>1</v>
      </c>
      <c r="BO552" s="1361" t="b">
        <f t="shared" si="219"/>
        <v>1</v>
      </c>
      <c r="BP552" s="1361" t="b">
        <f t="shared" si="219"/>
        <v>1</v>
      </c>
      <c r="BQ552" s="1361" t="b">
        <f t="shared" si="219"/>
        <v>1</v>
      </c>
      <c r="BS552" s="1359"/>
    </row>
    <row r="553" spans="1:146" s="1374" customFormat="1" ht="12" customHeight="1">
      <c r="A553" s="1486">
        <v>18230851</v>
      </c>
      <c r="B553" s="1474" t="str">
        <f t="shared" si="220"/>
        <v>18230851</v>
      </c>
      <c r="C553" s="1359" t="s">
        <v>1568</v>
      </c>
      <c r="D553" s="1360" t="str">
        <f t="shared" si="214"/>
        <v>Non-Op</v>
      </c>
      <c r="E553" s="1360"/>
      <c r="F553" s="1359"/>
      <c r="G553" s="1360"/>
      <c r="H553" s="1361" t="str">
        <f t="shared" si="213"/>
        <v/>
      </c>
      <c r="I553" s="1361" t="str">
        <f t="shared" si="213"/>
        <v/>
      </c>
      <c r="J553" s="1361" t="str">
        <f t="shared" si="213"/>
        <v/>
      </c>
      <c r="K553" s="1361" t="str">
        <f t="shared" si="213"/>
        <v>Non-Op</v>
      </c>
      <c r="L553" s="1361" t="str">
        <f t="shared" si="211"/>
        <v>NO</v>
      </c>
      <c r="M553" s="1361" t="str">
        <f t="shared" si="211"/>
        <v>NO</v>
      </c>
      <c r="N553" s="1361" t="str">
        <f t="shared" si="205"/>
        <v/>
      </c>
      <c r="O553" s="1362"/>
      <c r="P553" s="1363">
        <v>0</v>
      </c>
      <c r="Q553" s="1363">
        <v>0</v>
      </c>
      <c r="R553" s="1363">
        <v>0</v>
      </c>
      <c r="S553" s="1363">
        <v>0</v>
      </c>
      <c r="T553" s="1363">
        <v>0</v>
      </c>
      <c r="U553" s="1363">
        <v>0</v>
      </c>
      <c r="V553" s="1363">
        <v>0</v>
      </c>
      <c r="W553" s="1363">
        <v>0</v>
      </c>
      <c r="X553" s="1363">
        <v>0</v>
      </c>
      <c r="Y553" s="1363">
        <v>0</v>
      </c>
      <c r="Z553" s="1363">
        <v>0</v>
      </c>
      <c r="AA553" s="1363">
        <v>0</v>
      </c>
      <c r="AB553" s="1363">
        <v>0</v>
      </c>
      <c r="AC553" s="1363"/>
      <c r="AD553" s="1363"/>
      <c r="AE553" s="1363">
        <f t="shared" si="218"/>
        <v>0</v>
      </c>
      <c r="AF553" s="1376"/>
      <c r="AG553" s="1377"/>
      <c r="AH553" s="1365"/>
      <c r="AI553" s="1365"/>
      <c r="AJ553" s="1365"/>
      <c r="AK553" s="1366">
        <f t="shared" si="216"/>
        <v>0</v>
      </c>
      <c r="AL553" s="1365">
        <f t="shared" si="198"/>
        <v>0</v>
      </c>
      <c r="AM553" s="1367"/>
      <c r="AN553" s="1365"/>
      <c r="AO553" s="1368">
        <f t="shared" si="199"/>
        <v>0</v>
      </c>
      <c r="AP553" s="1369"/>
      <c r="AQ553" s="1370">
        <f t="shared" si="204"/>
        <v>0</v>
      </c>
      <c r="AR553" s="1365"/>
      <c r="AS553" s="1365"/>
      <c r="AT553" s="1365"/>
      <c r="AU553" s="1365">
        <f t="shared" si="217"/>
        <v>0</v>
      </c>
      <c r="AV553" s="1371">
        <f t="shared" si="200"/>
        <v>0</v>
      </c>
      <c r="AW553" s="1365"/>
      <c r="AX553" s="1365"/>
      <c r="AY553" s="1367">
        <f t="shared" si="201"/>
        <v>0</v>
      </c>
      <c r="AZ553" s="1372" t="s">
        <v>1106</v>
      </c>
      <c r="BA553" s="1373">
        <f t="shared" si="215"/>
        <v>0</v>
      </c>
      <c r="BC553" s="1361" t="str">
        <f t="shared" si="222"/>
        <v/>
      </c>
      <c r="BD553" s="1361" t="str">
        <f t="shared" si="222"/>
        <v/>
      </c>
      <c r="BE553" s="1361" t="str">
        <f t="shared" si="222"/>
        <v/>
      </c>
      <c r="BF553" s="1361" t="str">
        <f t="shared" si="222"/>
        <v>Non-Op</v>
      </c>
      <c r="BG553" s="1361" t="str">
        <f t="shared" si="212"/>
        <v>NO</v>
      </c>
      <c r="BH553" s="1361" t="str">
        <f t="shared" si="212"/>
        <v>NO</v>
      </c>
      <c r="BI553" s="1361" t="str">
        <f t="shared" si="221"/>
        <v/>
      </c>
      <c r="BK553" s="1361" t="b">
        <f t="shared" si="219"/>
        <v>1</v>
      </c>
      <c r="BL553" s="1361" t="b">
        <f t="shared" si="219"/>
        <v>1</v>
      </c>
      <c r="BM553" s="1361" t="b">
        <f t="shared" si="219"/>
        <v>1</v>
      </c>
      <c r="BN553" s="1361" t="b">
        <f t="shared" si="219"/>
        <v>1</v>
      </c>
      <c r="BO553" s="1361" t="b">
        <f t="shared" si="219"/>
        <v>1</v>
      </c>
      <c r="BP553" s="1361" t="b">
        <f t="shared" si="219"/>
        <v>1</v>
      </c>
      <c r="BQ553" s="1361" t="b">
        <f t="shared" si="219"/>
        <v>1</v>
      </c>
      <c r="BS553" s="1359"/>
    </row>
    <row r="554" spans="1:146" s="1374" customFormat="1" ht="12" customHeight="1">
      <c r="A554" s="1486">
        <v>18230861</v>
      </c>
      <c r="B554" s="1474" t="str">
        <f t="shared" si="220"/>
        <v>18230861</v>
      </c>
      <c r="C554" s="1359" t="s">
        <v>1569</v>
      </c>
      <c r="D554" s="1360" t="str">
        <f t="shared" si="214"/>
        <v>Non-Op</v>
      </c>
      <c r="E554" s="1360"/>
      <c r="F554" s="1359"/>
      <c r="G554" s="1360"/>
      <c r="H554" s="1361" t="str">
        <f t="shared" si="213"/>
        <v/>
      </c>
      <c r="I554" s="1361" t="str">
        <f t="shared" si="213"/>
        <v/>
      </c>
      <c r="J554" s="1361" t="str">
        <f t="shared" si="213"/>
        <v/>
      </c>
      <c r="K554" s="1361" t="str">
        <f t="shared" si="213"/>
        <v>Non-Op</v>
      </c>
      <c r="L554" s="1361" t="str">
        <f t="shared" si="211"/>
        <v>NO</v>
      </c>
      <c r="M554" s="1361" t="str">
        <f t="shared" si="211"/>
        <v>NO</v>
      </c>
      <c r="N554" s="1361" t="str">
        <f t="shared" si="205"/>
        <v/>
      </c>
      <c r="O554" s="1362"/>
      <c r="P554" s="1363">
        <v>0</v>
      </c>
      <c r="Q554" s="1363">
        <v>0</v>
      </c>
      <c r="R554" s="1363">
        <v>0</v>
      </c>
      <c r="S554" s="1363">
        <v>0</v>
      </c>
      <c r="T554" s="1363">
        <v>0</v>
      </c>
      <c r="U554" s="1363">
        <v>0</v>
      </c>
      <c r="V554" s="1363">
        <v>0</v>
      </c>
      <c r="W554" s="1363">
        <v>0</v>
      </c>
      <c r="X554" s="1363">
        <v>0</v>
      </c>
      <c r="Y554" s="1363">
        <v>0</v>
      </c>
      <c r="Z554" s="1363">
        <v>0</v>
      </c>
      <c r="AA554" s="1363">
        <v>0</v>
      </c>
      <c r="AB554" s="1363">
        <v>0</v>
      </c>
      <c r="AC554" s="1363"/>
      <c r="AD554" s="1363"/>
      <c r="AE554" s="1363">
        <f t="shared" si="218"/>
        <v>0</v>
      </c>
      <c r="AF554" s="1376"/>
      <c r="AG554" s="1377"/>
      <c r="AH554" s="1365"/>
      <c r="AI554" s="1365"/>
      <c r="AJ554" s="1365"/>
      <c r="AK554" s="1366">
        <f t="shared" si="216"/>
        <v>0</v>
      </c>
      <c r="AL554" s="1365">
        <f t="shared" si="198"/>
        <v>0</v>
      </c>
      <c r="AM554" s="1367"/>
      <c r="AN554" s="1365"/>
      <c r="AO554" s="1368">
        <f t="shared" si="199"/>
        <v>0</v>
      </c>
      <c r="AP554" s="1369"/>
      <c r="AQ554" s="1370">
        <f t="shared" si="204"/>
        <v>0</v>
      </c>
      <c r="AR554" s="1365"/>
      <c r="AS554" s="1365"/>
      <c r="AT554" s="1365"/>
      <c r="AU554" s="1365">
        <f t="shared" si="217"/>
        <v>0</v>
      </c>
      <c r="AV554" s="1371">
        <f t="shared" si="200"/>
        <v>0</v>
      </c>
      <c r="AW554" s="1365"/>
      <c r="AX554" s="1365"/>
      <c r="AY554" s="1367">
        <f t="shared" si="201"/>
        <v>0</v>
      </c>
      <c r="AZ554" s="1372" t="s">
        <v>1106</v>
      </c>
      <c r="BA554" s="1373">
        <f t="shared" si="215"/>
        <v>0</v>
      </c>
      <c r="BC554" s="1361" t="str">
        <f t="shared" si="222"/>
        <v/>
      </c>
      <c r="BD554" s="1361" t="str">
        <f t="shared" si="222"/>
        <v/>
      </c>
      <c r="BE554" s="1361" t="str">
        <f t="shared" si="222"/>
        <v/>
      </c>
      <c r="BF554" s="1361" t="str">
        <f t="shared" si="222"/>
        <v>Non-Op</v>
      </c>
      <c r="BG554" s="1361" t="str">
        <f t="shared" si="212"/>
        <v>NO</v>
      </c>
      <c r="BH554" s="1361" t="str">
        <f t="shared" si="212"/>
        <v>NO</v>
      </c>
      <c r="BI554" s="1361" t="str">
        <f t="shared" si="221"/>
        <v/>
      </c>
      <c r="BK554" s="1361" t="b">
        <f t="shared" si="219"/>
        <v>1</v>
      </c>
      <c r="BL554" s="1361" t="b">
        <f t="shared" si="219"/>
        <v>1</v>
      </c>
      <c r="BM554" s="1361" t="b">
        <f t="shared" si="219"/>
        <v>1</v>
      </c>
      <c r="BN554" s="1361" t="b">
        <f t="shared" si="219"/>
        <v>1</v>
      </c>
      <c r="BO554" s="1361" t="b">
        <f t="shared" si="219"/>
        <v>1</v>
      </c>
      <c r="BP554" s="1361" t="b">
        <f t="shared" si="219"/>
        <v>1</v>
      </c>
      <c r="BQ554" s="1361" t="b">
        <f t="shared" si="219"/>
        <v>1</v>
      </c>
      <c r="BS554" s="1359"/>
    </row>
    <row r="555" spans="1:146" s="1374" customFormat="1" ht="12" customHeight="1">
      <c r="A555" s="1486">
        <v>18230871</v>
      </c>
      <c r="B555" s="1474" t="str">
        <f t="shared" si="220"/>
        <v>18230871</v>
      </c>
      <c r="C555" s="1359" t="s">
        <v>1570</v>
      </c>
      <c r="D555" s="1360" t="str">
        <f t="shared" si="214"/>
        <v>Non-Op</v>
      </c>
      <c r="E555" s="1360"/>
      <c r="F555" s="1359"/>
      <c r="G555" s="1360"/>
      <c r="H555" s="1361" t="str">
        <f t="shared" si="213"/>
        <v/>
      </c>
      <c r="I555" s="1361" t="str">
        <f t="shared" si="213"/>
        <v/>
      </c>
      <c r="J555" s="1361" t="str">
        <f t="shared" si="213"/>
        <v/>
      </c>
      <c r="K555" s="1361" t="str">
        <f t="shared" si="213"/>
        <v>Non-Op</v>
      </c>
      <c r="L555" s="1361" t="str">
        <f t="shared" si="211"/>
        <v>NO</v>
      </c>
      <c r="M555" s="1361" t="str">
        <f t="shared" si="211"/>
        <v>NO</v>
      </c>
      <c r="N555" s="1361" t="str">
        <f t="shared" si="205"/>
        <v/>
      </c>
      <c r="O555" s="1362"/>
      <c r="P555" s="1363">
        <v>0</v>
      </c>
      <c r="Q555" s="1363">
        <v>0</v>
      </c>
      <c r="R555" s="1363">
        <v>0</v>
      </c>
      <c r="S555" s="1363">
        <v>0</v>
      </c>
      <c r="T555" s="1363">
        <v>0</v>
      </c>
      <c r="U555" s="1363">
        <v>0</v>
      </c>
      <c r="V555" s="1363">
        <v>0</v>
      </c>
      <c r="W555" s="1363">
        <v>0</v>
      </c>
      <c r="X555" s="1363">
        <v>0</v>
      </c>
      <c r="Y555" s="1363">
        <v>0</v>
      </c>
      <c r="Z555" s="1363">
        <v>0</v>
      </c>
      <c r="AA555" s="1363">
        <v>0</v>
      </c>
      <c r="AB555" s="1363">
        <v>0</v>
      </c>
      <c r="AC555" s="1363"/>
      <c r="AD555" s="1363"/>
      <c r="AE555" s="1363">
        <f t="shared" si="218"/>
        <v>0</v>
      </c>
      <c r="AF555" s="1376"/>
      <c r="AG555" s="1377"/>
      <c r="AH555" s="1365"/>
      <c r="AI555" s="1365"/>
      <c r="AJ555" s="1365"/>
      <c r="AK555" s="1366">
        <f t="shared" si="216"/>
        <v>0</v>
      </c>
      <c r="AL555" s="1365">
        <f t="shared" si="198"/>
        <v>0</v>
      </c>
      <c r="AM555" s="1367"/>
      <c r="AN555" s="1365"/>
      <c r="AO555" s="1368">
        <f t="shared" si="199"/>
        <v>0</v>
      </c>
      <c r="AP555" s="1369"/>
      <c r="AQ555" s="1370">
        <f t="shared" si="204"/>
        <v>0</v>
      </c>
      <c r="AR555" s="1365"/>
      <c r="AS555" s="1365"/>
      <c r="AT555" s="1365"/>
      <c r="AU555" s="1365">
        <f t="shared" si="217"/>
        <v>0</v>
      </c>
      <c r="AV555" s="1371">
        <f t="shared" si="200"/>
        <v>0</v>
      </c>
      <c r="AW555" s="1365"/>
      <c r="AX555" s="1365"/>
      <c r="AY555" s="1367">
        <f t="shared" si="201"/>
        <v>0</v>
      </c>
      <c r="AZ555" s="1372" t="s">
        <v>1106</v>
      </c>
      <c r="BA555" s="1373">
        <f t="shared" si="215"/>
        <v>0</v>
      </c>
      <c r="BC555" s="1361" t="str">
        <f t="shared" si="222"/>
        <v/>
      </c>
      <c r="BD555" s="1361" t="str">
        <f t="shared" si="222"/>
        <v/>
      </c>
      <c r="BE555" s="1361" t="str">
        <f t="shared" si="222"/>
        <v/>
      </c>
      <c r="BF555" s="1361" t="str">
        <f t="shared" si="222"/>
        <v>Non-Op</v>
      </c>
      <c r="BG555" s="1361" t="str">
        <f t="shared" si="212"/>
        <v>NO</v>
      </c>
      <c r="BH555" s="1361" t="str">
        <f t="shared" si="212"/>
        <v>NO</v>
      </c>
      <c r="BI555" s="1361" t="str">
        <f t="shared" si="221"/>
        <v/>
      </c>
      <c r="BK555" s="1361" t="b">
        <f t="shared" si="219"/>
        <v>1</v>
      </c>
      <c r="BL555" s="1361" t="b">
        <f t="shared" si="219"/>
        <v>1</v>
      </c>
      <c r="BM555" s="1361" t="b">
        <f t="shared" si="219"/>
        <v>1</v>
      </c>
      <c r="BN555" s="1361" t="b">
        <f t="shared" si="219"/>
        <v>1</v>
      </c>
      <c r="BO555" s="1361" t="b">
        <f t="shared" si="219"/>
        <v>1</v>
      </c>
      <c r="BP555" s="1361" t="b">
        <f t="shared" si="219"/>
        <v>1</v>
      </c>
      <c r="BQ555" s="1361" t="b">
        <f t="shared" si="219"/>
        <v>1</v>
      </c>
      <c r="BS555" s="1359"/>
    </row>
    <row r="556" spans="1:146" s="1374" customFormat="1" ht="12" customHeight="1">
      <c r="A556" s="1486">
        <v>18230881</v>
      </c>
      <c r="B556" s="1474" t="str">
        <f t="shared" si="220"/>
        <v>18230881</v>
      </c>
      <c r="C556" s="1359" t="s">
        <v>1571</v>
      </c>
      <c r="D556" s="1360" t="str">
        <f t="shared" si="214"/>
        <v>Non-Op</v>
      </c>
      <c r="E556" s="1360"/>
      <c r="F556" s="1359"/>
      <c r="G556" s="1360"/>
      <c r="H556" s="1361" t="str">
        <f t="shared" si="213"/>
        <v/>
      </c>
      <c r="I556" s="1361" t="str">
        <f t="shared" si="213"/>
        <v/>
      </c>
      <c r="J556" s="1361" t="str">
        <f t="shared" si="213"/>
        <v/>
      </c>
      <c r="K556" s="1361" t="str">
        <f t="shared" si="213"/>
        <v>Non-Op</v>
      </c>
      <c r="L556" s="1361" t="str">
        <f t="shared" si="211"/>
        <v>NO</v>
      </c>
      <c r="M556" s="1361" t="str">
        <f t="shared" si="211"/>
        <v>NO</v>
      </c>
      <c r="N556" s="1361" t="str">
        <f t="shared" si="205"/>
        <v/>
      </c>
      <c r="O556" s="1362"/>
      <c r="P556" s="1363">
        <v>0</v>
      </c>
      <c r="Q556" s="1363">
        <v>0</v>
      </c>
      <c r="R556" s="1363">
        <v>0</v>
      </c>
      <c r="S556" s="1363">
        <v>0</v>
      </c>
      <c r="T556" s="1363">
        <v>0</v>
      </c>
      <c r="U556" s="1363">
        <v>0</v>
      </c>
      <c r="V556" s="1363">
        <v>0</v>
      </c>
      <c r="W556" s="1363">
        <v>0</v>
      </c>
      <c r="X556" s="1363">
        <v>0</v>
      </c>
      <c r="Y556" s="1363">
        <v>0</v>
      </c>
      <c r="Z556" s="1363">
        <v>0</v>
      </c>
      <c r="AA556" s="1363">
        <v>0</v>
      </c>
      <c r="AB556" s="1363">
        <v>0</v>
      </c>
      <c r="AC556" s="1363"/>
      <c r="AD556" s="1363"/>
      <c r="AE556" s="1363">
        <f t="shared" si="218"/>
        <v>0</v>
      </c>
      <c r="AF556" s="1376"/>
      <c r="AG556" s="1377"/>
      <c r="AH556" s="1365"/>
      <c r="AI556" s="1365"/>
      <c r="AJ556" s="1365"/>
      <c r="AK556" s="1366">
        <f t="shared" si="216"/>
        <v>0</v>
      </c>
      <c r="AL556" s="1365">
        <f t="shared" si="198"/>
        <v>0</v>
      </c>
      <c r="AM556" s="1367"/>
      <c r="AN556" s="1365"/>
      <c r="AO556" s="1368">
        <f t="shared" si="199"/>
        <v>0</v>
      </c>
      <c r="AP556" s="1369"/>
      <c r="AQ556" s="1370">
        <f t="shared" si="204"/>
        <v>0</v>
      </c>
      <c r="AR556" s="1365"/>
      <c r="AS556" s="1365"/>
      <c r="AT556" s="1365"/>
      <c r="AU556" s="1365">
        <f t="shared" si="217"/>
        <v>0</v>
      </c>
      <c r="AV556" s="1371">
        <f t="shared" si="200"/>
        <v>0</v>
      </c>
      <c r="AW556" s="1365"/>
      <c r="AX556" s="1365"/>
      <c r="AY556" s="1367">
        <f t="shared" si="201"/>
        <v>0</v>
      </c>
      <c r="AZ556" s="1372" t="s">
        <v>1106</v>
      </c>
      <c r="BA556" s="1373">
        <f t="shared" si="215"/>
        <v>0</v>
      </c>
      <c r="BC556" s="1361" t="str">
        <f t="shared" si="222"/>
        <v/>
      </c>
      <c r="BD556" s="1361" t="str">
        <f t="shared" si="222"/>
        <v/>
      </c>
      <c r="BE556" s="1361" t="str">
        <f t="shared" si="222"/>
        <v/>
      </c>
      <c r="BF556" s="1361" t="str">
        <f t="shared" si="222"/>
        <v>Non-Op</v>
      </c>
      <c r="BG556" s="1361" t="str">
        <f t="shared" si="212"/>
        <v>NO</v>
      </c>
      <c r="BH556" s="1361" t="str">
        <f t="shared" si="212"/>
        <v>NO</v>
      </c>
      <c r="BI556" s="1361" t="str">
        <f t="shared" si="221"/>
        <v/>
      </c>
      <c r="BK556" s="1361" t="b">
        <f t="shared" si="219"/>
        <v>1</v>
      </c>
      <c r="BL556" s="1361" t="b">
        <f t="shared" si="219"/>
        <v>1</v>
      </c>
      <c r="BM556" s="1361" t="b">
        <f t="shared" si="219"/>
        <v>1</v>
      </c>
      <c r="BN556" s="1361" t="b">
        <f t="shared" si="219"/>
        <v>1</v>
      </c>
      <c r="BO556" s="1361" t="b">
        <f t="shared" si="219"/>
        <v>1</v>
      </c>
      <c r="BP556" s="1361" t="b">
        <f t="shared" si="219"/>
        <v>1</v>
      </c>
      <c r="BQ556" s="1361" t="b">
        <f t="shared" si="219"/>
        <v>1</v>
      </c>
      <c r="BS556" s="1359"/>
    </row>
    <row r="557" spans="1:146" s="1374" customFormat="1" ht="12" customHeight="1">
      <c r="A557" s="1486">
        <v>18230891</v>
      </c>
      <c r="B557" s="1474" t="str">
        <f t="shared" si="220"/>
        <v>18230891</v>
      </c>
      <c r="C557" s="1359" t="s">
        <v>1572</v>
      </c>
      <c r="D557" s="1360" t="str">
        <f t="shared" si="214"/>
        <v>Non-Op</v>
      </c>
      <c r="E557" s="1360"/>
      <c r="F557" s="1359"/>
      <c r="G557" s="1360"/>
      <c r="H557" s="1361" t="str">
        <f t="shared" si="213"/>
        <v/>
      </c>
      <c r="I557" s="1361" t="str">
        <f t="shared" si="213"/>
        <v/>
      </c>
      <c r="J557" s="1361" t="str">
        <f t="shared" si="213"/>
        <v/>
      </c>
      <c r="K557" s="1361" t="str">
        <f t="shared" si="213"/>
        <v>Non-Op</v>
      </c>
      <c r="L557" s="1361" t="str">
        <f t="shared" si="211"/>
        <v>NO</v>
      </c>
      <c r="M557" s="1361" t="str">
        <f t="shared" si="211"/>
        <v>NO</v>
      </c>
      <c r="N557" s="1361" t="str">
        <f t="shared" si="205"/>
        <v/>
      </c>
      <c r="O557" s="1362"/>
      <c r="P557" s="1363">
        <v>0</v>
      </c>
      <c r="Q557" s="1363">
        <v>0</v>
      </c>
      <c r="R557" s="1363">
        <v>0</v>
      </c>
      <c r="S557" s="1363">
        <v>0</v>
      </c>
      <c r="T557" s="1363">
        <v>0</v>
      </c>
      <c r="U557" s="1363">
        <v>0</v>
      </c>
      <c r="V557" s="1363">
        <v>0</v>
      </c>
      <c r="W557" s="1363">
        <v>0</v>
      </c>
      <c r="X557" s="1363">
        <v>0</v>
      </c>
      <c r="Y557" s="1363">
        <v>0</v>
      </c>
      <c r="Z557" s="1363">
        <v>0</v>
      </c>
      <c r="AA557" s="1363">
        <v>0</v>
      </c>
      <c r="AB557" s="1363">
        <v>0</v>
      </c>
      <c r="AC557" s="1363"/>
      <c r="AD557" s="1363"/>
      <c r="AE557" s="1363">
        <f t="shared" si="218"/>
        <v>0</v>
      </c>
      <c r="AF557" s="1376"/>
      <c r="AG557" s="1377"/>
      <c r="AH557" s="1564"/>
      <c r="AI557" s="1365"/>
      <c r="AJ557" s="1365"/>
      <c r="AK557" s="1366">
        <f t="shared" si="216"/>
        <v>0</v>
      </c>
      <c r="AL557" s="1365">
        <f t="shared" si="198"/>
        <v>0</v>
      </c>
      <c r="AM557" s="1565"/>
      <c r="AN557" s="1564"/>
      <c r="AO557" s="1368">
        <f t="shared" si="199"/>
        <v>0</v>
      </c>
      <c r="AP557" s="1369"/>
      <c r="AQ557" s="1370">
        <f t="shared" si="204"/>
        <v>0</v>
      </c>
      <c r="AR557" s="1564"/>
      <c r="AS557" s="1365"/>
      <c r="AT557" s="1365"/>
      <c r="AU557" s="1365">
        <f t="shared" si="217"/>
        <v>0</v>
      </c>
      <c r="AV557" s="1371">
        <f t="shared" si="200"/>
        <v>0</v>
      </c>
      <c r="AW557" s="1564"/>
      <c r="AX557" s="1564"/>
      <c r="AY557" s="1367">
        <f t="shared" si="201"/>
        <v>0</v>
      </c>
      <c r="AZ557" s="1372" t="s">
        <v>1106</v>
      </c>
      <c r="BA557" s="1373">
        <f t="shared" si="215"/>
        <v>0</v>
      </c>
      <c r="BB557" s="1566"/>
      <c r="BC557" s="1361" t="str">
        <f t="shared" si="222"/>
        <v/>
      </c>
      <c r="BD557" s="1361" t="str">
        <f t="shared" si="222"/>
        <v/>
      </c>
      <c r="BE557" s="1361" t="str">
        <f t="shared" si="222"/>
        <v/>
      </c>
      <c r="BF557" s="1361" t="str">
        <f t="shared" si="222"/>
        <v>Non-Op</v>
      </c>
      <c r="BG557" s="1361" t="str">
        <f t="shared" si="212"/>
        <v>NO</v>
      </c>
      <c r="BH557" s="1361" t="str">
        <f t="shared" si="212"/>
        <v>NO</v>
      </c>
      <c r="BI557" s="1361" t="str">
        <f t="shared" si="221"/>
        <v/>
      </c>
      <c r="BJ557" s="1566"/>
      <c r="BK557" s="1361" t="b">
        <f t="shared" si="219"/>
        <v>1</v>
      </c>
      <c r="BL557" s="1361" t="b">
        <f t="shared" si="219"/>
        <v>1</v>
      </c>
      <c r="BM557" s="1361" t="b">
        <f t="shared" si="219"/>
        <v>1</v>
      </c>
      <c r="BN557" s="1361" t="b">
        <f t="shared" si="219"/>
        <v>1</v>
      </c>
      <c r="BO557" s="1361" t="b">
        <f t="shared" si="219"/>
        <v>1</v>
      </c>
      <c r="BP557" s="1361" t="b">
        <f t="shared" si="219"/>
        <v>1</v>
      </c>
      <c r="BQ557" s="1361" t="b">
        <f t="shared" si="219"/>
        <v>1</v>
      </c>
      <c r="BR557" s="1566"/>
      <c r="BS557" s="1567"/>
      <c r="BT557" s="1566"/>
      <c r="BU557" s="1566"/>
      <c r="BV557" s="1566"/>
      <c r="BW557" s="1566"/>
      <c r="BX557" s="1566"/>
      <c r="BY557" s="1566"/>
      <c r="BZ557" s="1566"/>
      <c r="CA557" s="1566"/>
      <c r="CB557" s="1566"/>
      <c r="CC557" s="1566"/>
      <c r="CD557" s="1566"/>
      <c r="CE557" s="1566"/>
      <c r="CF557" s="1566"/>
      <c r="CG557" s="1566"/>
      <c r="CH557" s="1566"/>
      <c r="CI557" s="1566"/>
      <c r="CJ557" s="1566"/>
      <c r="CK557" s="1566"/>
      <c r="CL557" s="1566"/>
      <c r="CM557" s="1566"/>
      <c r="CN557" s="1566"/>
      <c r="CO557" s="1566"/>
      <c r="CP557" s="1566"/>
      <c r="CQ557" s="1566"/>
      <c r="CR557" s="1566"/>
      <c r="CS557" s="1566"/>
      <c r="CT557" s="1566"/>
      <c r="CU557" s="1566"/>
      <c r="CV557" s="1566"/>
      <c r="CW557" s="1566"/>
      <c r="CX557" s="1566"/>
      <c r="CY557" s="1566"/>
      <c r="CZ557" s="1566"/>
      <c r="DA557" s="1566"/>
      <c r="DB557" s="1566"/>
      <c r="DC557" s="1566"/>
      <c r="DD557" s="1566"/>
      <c r="DE557" s="1566"/>
      <c r="DF557" s="1566"/>
      <c r="DG557" s="1566"/>
      <c r="DH557" s="1566"/>
      <c r="DI557" s="1566"/>
      <c r="DJ557" s="1566"/>
      <c r="DK557" s="1566"/>
      <c r="DL557" s="1566"/>
      <c r="DM557" s="1566"/>
      <c r="DN557" s="1566"/>
      <c r="DO557" s="1566"/>
      <c r="DP557" s="1566"/>
      <c r="DQ557" s="1566"/>
      <c r="DR557" s="1566"/>
      <c r="DS557" s="1566"/>
      <c r="DT557" s="1566"/>
      <c r="DU557" s="1566"/>
      <c r="DV557" s="1566"/>
      <c r="DW557" s="1566"/>
      <c r="DX557" s="1566"/>
      <c r="DY557" s="1566"/>
      <c r="DZ557" s="1566"/>
      <c r="EA557" s="1566"/>
      <c r="EB557" s="1566"/>
      <c r="EC557" s="1566"/>
      <c r="ED557" s="1566"/>
      <c r="EE557" s="1566"/>
      <c r="EF557" s="1566"/>
      <c r="EG557" s="1566"/>
      <c r="EH557" s="1566"/>
      <c r="EI557" s="1566"/>
      <c r="EJ557" s="1566"/>
      <c r="EK557" s="1566"/>
      <c r="EL557" s="1566"/>
      <c r="EM557" s="1566"/>
      <c r="EN557" s="1566"/>
      <c r="EO557" s="1566"/>
      <c r="EP557" s="1566"/>
    </row>
    <row r="558" spans="1:146" s="1374" customFormat="1" ht="12" customHeight="1">
      <c r="A558" s="1412">
        <v>18230971</v>
      </c>
      <c r="B558" s="1413" t="str">
        <f t="shared" si="220"/>
        <v>18230971</v>
      </c>
      <c r="C558" s="1359" t="s">
        <v>1573</v>
      </c>
      <c r="D558" s="1360" t="str">
        <f t="shared" si="214"/>
        <v>ERB</v>
      </c>
      <c r="E558" s="1360"/>
      <c r="F558" s="1359"/>
      <c r="G558" s="1360"/>
      <c r="H558" s="1361" t="str">
        <f t="shared" si="213"/>
        <v/>
      </c>
      <c r="I558" s="1361" t="str">
        <f t="shared" si="213"/>
        <v>ERB</v>
      </c>
      <c r="J558" s="1361" t="str">
        <f t="shared" si="213"/>
        <v/>
      </c>
      <c r="K558" s="1361" t="str">
        <f t="shared" si="213"/>
        <v/>
      </c>
      <c r="L558" s="1361" t="str">
        <f t="shared" si="211"/>
        <v>NO</v>
      </c>
      <c r="M558" s="1361" t="str">
        <f t="shared" si="211"/>
        <v>NO</v>
      </c>
      <c r="N558" s="1361" t="str">
        <f t="shared" si="205"/>
        <v/>
      </c>
      <c r="O558" s="1362"/>
      <c r="P558" s="1363">
        <v>0</v>
      </c>
      <c r="Q558" s="1363">
        <v>0</v>
      </c>
      <c r="R558" s="1363">
        <v>0</v>
      </c>
      <c r="S558" s="1363">
        <v>0</v>
      </c>
      <c r="T558" s="1363">
        <v>0</v>
      </c>
      <c r="U558" s="1363">
        <v>0</v>
      </c>
      <c r="V558" s="1363">
        <v>0</v>
      </c>
      <c r="W558" s="1363">
        <v>0</v>
      </c>
      <c r="X558" s="1363">
        <v>0</v>
      </c>
      <c r="Y558" s="1363">
        <v>0</v>
      </c>
      <c r="Z558" s="1363">
        <v>0</v>
      </c>
      <c r="AA558" s="1363">
        <v>0</v>
      </c>
      <c r="AB558" s="1363">
        <v>0</v>
      </c>
      <c r="AC558" s="1363"/>
      <c r="AD558" s="1363"/>
      <c r="AE558" s="1363">
        <f t="shared" si="218"/>
        <v>0</v>
      </c>
      <c r="AF558" s="1376" t="s">
        <v>1522</v>
      </c>
      <c r="AG558" s="1377"/>
      <c r="AH558" s="1365"/>
      <c r="AI558" s="1365">
        <f>AE558</f>
        <v>0</v>
      </c>
      <c r="AJ558" s="1365"/>
      <c r="AK558" s="1366"/>
      <c r="AL558" s="1365">
        <f t="shared" si="198"/>
        <v>0</v>
      </c>
      <c r="AM558" s="1367"/>
      <c r="AN558" s="1365"/>
      <c r="AO558" s="1368">
        <f t="shared" si="199"/>
        <v>0</v>
      </c>
      <c r="AP558" s="1369"/>
      <c r="AQ558" s="1370">
        <f t="shared" si="204"/>
        <v>0</v>
      </c>
      <c r="AR558" s="1365"/>
      <c r="AS558" s="1365">
        <f>AQ558</f>
        <v>0</v>
      </c>
      <c r="AT558" s="1365"/>
      <c r="AU558" s="1365"/>
      <c r="AV558" s="1371">
        <f t="shared" si="200"/>
        <v>0</v>
      </c>
      <c r="AW558" s="1365"/>
      <c r="AX558" s="1365"/>
      <c r="AY558" s="1367">
        <f t="shared" si="201"/>
        <v>0</v>
      </c>
      <c r="AZ558" s="1372"/>
      <c r="BA558" s="1373">
        <f t="shared" si="215"/>
        <v>0</v>
      </c>
      <c r="BC558" s="1361" t="str">
        <f t="shared" si="222"/>
        <v/>
      </c>
      <c r="BD558" s="1361" t="str">
        <f t="shared" si="222"/>
        <v>ERB</v>
      </c>
      <c r="BE558" s="1361" t="str">
        <f t="shared" si="222"/>
        <v/>
      </c>
      <c r="BF558" s="1361" t="str">
        <f t="shared" si="222"/>
        <v/>
      </c>
      <c r="BG558" s="1361" t="str">
        <f t="shared" si="212"/>
        <v>NO</v>
      </c>
      <c r="BH558" s="1361" t="str">
        <f t="shared" si="212"/>
        <v>NO</v>
      </c>
      <c r="BI558" s="1361" t="str">
        <f t="shared" si="221"/>
        <v/>
      </c>
      <c r="BK558" s="1361" t="b">
        <f t="shared" si="219"/>
        <v>1</v>
      </c>
      <c r="BL558" s="1361" t="b">
        <f t="shared" si="219"/>
        <v>1</v>
      </c>
      <c r="BM558" s="1361" t="b">
        <f t="shared" si="219"/>
        <v>1</v>
      </c>
      <c r="BN558" s="1361" t="b">
        <f t="shared" si="219"/>
        <v>1</v>
      </c>
      <c r="BO558" s="1361" t="b">
        <f t="shared" si="219"/>
        <v>1</v>
      </c>
      <c r="BP558" s="1361" t="b">
        <f t="shared" si="219"/>
        <v>1</v>
      </c>
      <c r="BQ558" s="1361" t="b">
        <f t="shared" si="219"/>
        <v>1</v>
      </c>
      <c r="BS558" s="1359"/>
    </row>
    <row r="559" spans="1:146" s="1374" customFormat="1" ht="12" customHeight="1">
      <c r="A559" s="1486">
        <v>18230981</v>
      </c>
      <c r="B559" s="1474" t="str">
        <f t="shared" si="220"/>
        <v>18230981</v>
      </c>
      <c r="C559" s="1359" t="s">
        <v>1574</v>
      </c>
      <c r="D559" s="1360" t="str">
        <f t="shared" si="214"/>
        <v>Non-Op</v>
      </c>
      <c r="E559" s="1360"/>
      <c r="F559" s="1359"/>
      <c r="G559" s="1360"/>
      <c r="H559" s="1361" t="str">
        <f t="shared" si="213"/>
        <v/>
      </c>
      <c r="I559" s="1361" t="str">
        <f t="shared" si="213"/>
        <v/>
      </c>
      <c r="J559" s="1361" t="str">
        <f t="shared" si="213"/>
        <v/>
      </c>
      <c r="K559" s="1361" t="str">
        <f t="shared" si="213"/>
        <v>Non-Op</v>
      </c>
      <c r="L559" s="1361" t="str">
        <f t="shared" si="211"/>
        <v>NO</v>
      </c>
      <c r="M559" s="1361" t="str">
        <f t="shared" si="211"/>
        <v>NO</v>
      </c>
      <c r="N559" s="1361" t="str">
        <f t="shared" si="205"/>
        <v/>
      </c>
      <c r="O559" s="1362"/>
      <c r="P559" s="1363">
        <v>0</v>
      </c>
      <c r="Q559" s="1363">
        <v>0</v>
      </c>
      <c r="R559" s="1363">
        <v>0</v>
      </c>
      <c r="S559" s="1363">
        <v>0</v>
      </c>
      <c r="T559" s="1363">
        <v>0</v>
      </c>
      <c r="U559" s="1363">
        <v>0</v>
      </c>
      <c r="V559" s="1363">
        <v>0</v>
      </c>
      <c r="W559" s="1363">
        <v>0</v>
      </c>
      <c r="X559" s="1363">
        <v>0</v>
      </c>
      <c r="Y559" s="1363">
        <v>0</v>
      </c>
      <c r="Z559" s="1363">
        <v>0</v>
      </c>
      <c r="AA559" s="1363">
        <v>0</v>
      </c>
      <c r="AB559" s="1363">
        <v>0</v>
      </c>
      <c r="AC559" s="1363"/>
      <c r="AD559" s="1363"/>
      <c r="AE559" s="1363">
        <f t="shared" si="218"/>
        <v>0</v>
      </c>
      <c r="AF559" s="1376"/>
      <c r="AG559" s="1377"/>
      <c r="AH559" s="1564"/>
      <c r="AI559" s="1365"/>
      <c r="AJ559" s="1365"/>
      <c r="AK559" s="1366">
        <f t="shared" ref="AK559:AK576" si="223">AE559</f>
        <v>0</v>
      </c>
      <c r="AL559" s="1365">
        <f t="shared" si="198"/>
        <v>0</v>
      </c>
      <c r="AM559" s="1565"/>
      <c r="AN559" s="1564"/>
      <c r="AO559" s="1368">
        <f t="shared" si="199"/>
        <v>0</v>
      </c>
      <c r="AP559" s="1369"/>
      <c r="AQ559" s="1370">
        <f t="shared" si="204"/>
        <v>0</v>
      </c>
      <c r="AR559" s="1564"/>
      <c r="AS559" s="1365"/>
      <c r="AT559" s="1365"/>
      <c r="AU559" s="1365">
        <f t="shared" ref="AU559:AU576" si="224">AQ559</f>
        <v>0</v>
      </c>
      <c r="AV559" s="1371">
        <f t="shared" si="200"/>
        <v>0</v>
      </c>
      <c r="AW559" s="1564"/>
      <c r="AX559" s="1564"/>
      <c r="AY559" s="1367">
        <f t="shared" si="201"/>
        <v>0</v>
      </c>
      <c r="AZ559" s="1372" t="s">
        <v>1106</v>
      </c>
      <c r="BA559" s="1373">
        <f t="shared" si="215"/>
        <v>0</v>
      </c>
      <c r="BB559" s="1566"/>
      <c r="BC559" s="1361" t="str">
        <f t="shared" si="222"/>
        <v/>
      </c>
      <c r="BD559" s="1361" t="str">
        <f t="shared" si="222"/>
        <v/>
      </c>
      <c r="BE559" s="1361" t="str">
        <f t="shared" si="222"/>
        <v/>
      </c>
      <c r="BF559" s="1361" t="str">
        <f t="shared" si="222"/>
        <v>Non-Op</v>
      </c>
      <c r="BG559" s="1361" t="str">
        <f t="shared" si="212"/>
        <v>NO</v>
      </c>
      <c r="BH559" s="1361" t="str">
        <f t="shared" si="212"/>
        <v>NO</v>
      </c>
      <c r="BI559" s="1361" t="str">
        <f t="shared" si="221"/>
        <v/>
      </c>
      <c r="BJ559" s="1566"/>
      <c r="BK559" s="1361" t="b">
        <f t="shared" si="219"/>
        <v>1</v>
      </c>
      <c r="BL559" s="1361" t="b">
        <f t="shared" si="219"/>
        <v>1</v>
      </c>
      <c r="BM559" s="1361" t="b">
        <f t="shared" si="219"/>
        <v>1</v>
      </c>
      <c r="BN559" s="1361" t="b">
        <f t="shared" si="219"/>
        <v>1</v>
      </c>
      <c r="BO559" s="1361" t="b">
        <f t="shared" si="219"/>
        <v>1</v>
      </c>
      <c r="BP559" s="1361" t="b">
        <f t="shared" si="219"/>
        <v>1</v>
      </c>
      <c r="BQ559" s="1361" t="b">
        <f t="shared" si="219"/>
        <v>1</v>
      </c>
      <c r="BR559" s="1566"/>
      <c r="BS559" s="1567"/>
      <c r="BT559" s="1566"/>
      <c r="BU559" s="1566"/>
      <c r="BV559" s="1566"/>
      <c r="BW559" s="1566"/>
      <c r="BX559" s="1566"/>
      <c r="BY559" s="1566"/>
      <c r="BZ559" s="1566"/>
      <c r="CA559" s="1566"/>
      <c r="CB559" s="1566"/>
      <c r="CC559" s="1566"/>
      <c r="CD559" s="1566"/>
      <c r="CE559" s="1566"/>
      <c r="CF559" s="1566"/>
      <c r="CG559" s="1566"/>
      <c r="CH559" s="1566"/>
      <c r="CI559" s="1566"/>
      <c r="CJ559" s="1566"/>
      <c r="CK559" s="1566"/>
      <c r="CL559" s="1566"/>
      <c r="CM559" s="1566"/>
      <c r="CN559" s="1566"/>
      <c r="CO559" s="1566"/>
      <c r="CP559" s="1566"/>
      <c r="CQ559" s="1566"/>
      <c r="CR559" s="1566"/>
      <c r="CS559" s="1566"/>
      <c r="CT559" s="1566"/>
      <c r="CU559" s="1566"/>
      <c r="CV559" s="1566"/>
      <c r="CW559" s="1566"/>
      <c r="CX559" s="1566"/>
      <c r="CY559" s="1566"/>
      <c r="CZ559" s="1566"/>
      <c r="DA559" s="1566"/>
      <c r="DB559" s="1566"/>
      <c r="DC559" s="1566"/>
      <c r="DD559" s="1566"/>
      <c r="DE559" s="1566"/>
      <c r="DF559" s="1566"/>
      <c r="DG559" s="1566"/>
      <c r="DH559" s="1566"/>
      <c r="DI559" s="1566"/>
      <c r="DJ559" s="1566"/>
      <c r="DK559" s="1566"/>
      <c r="DL559" s="1566"/>
      <c r="DM559" s="1566"/>
      <c r="DN559" s="1566"/>
      <c r="DO559" s="1566"/>
      <c r="DP559" s="1566"/>
      <c r="DQ559" s="1566"/>
      <c r="DR559" s="1566"/>
      <c r="DS559" s="1566"/>
      <c r="DT559" s="1566"/>
      <c r="DU559" s="1566"/>
      <c r="DV559" s="1566"/>
      <c r="DW559" s="1566"/>
      <c r="DX559" s="1566"/>
      <c r="DY559" s="1566"/>
      <c r="DZ559" s="1566"/>
      <c r="EA559" s="1566"/>
      <c r="EB559" s="1566"/>
      <c r="EC559" s="1566"/>
      <c r="ED559" s="1566"/>
      <c r="EE559" s="1566"/>
      <c r="EF559" s="1566"/>
      <c r="EG559" s="1566"/>
      <c r="EH559" s="1566"/>
      <c r="EI559" s="1566"/>
      <c r="EJ559" s="1566"/>
      <c r="EK559" s="1566"/>
      <c r="EL559" s="1566"/>
      <c r="EM559" s="1566"/>
      <c r="EN559" s="1566"/>
      <c r="EO559" s="1566"/>
      <c r="EP559" s="1566"/>
    </row>
    <row r="560" spans="1:146" s="1374" customFormat="1" ht="12" customHeight="1">
      <c r="A560" s="1412">
        <v>18231051</v>
      </c>
      <c r="B560" s="1413" t="str">
        <f t="shared" si="220"/>
        <v>18231051</v>
      </c>
      <c r="C560" s="1359" t="s">
        <v>1575</v>
      </c>
      <c r="D560" s="1360" t="str">
        <f t="shared" si="214"/>
        <v>Non-Op</v>
      </c>
      <c r="E560" s="1360"/>
      <c r="F560" s="1359"/>
      <c r="G560" s="1360"/>
      <c r="H560" s="1361" t="str">
        <f t="shared" si="213"/>
        <v/>
      </c>
      <c r="I560" s="1361" t="str">
        <f t="shared" si="213"/>
        <v/>
      </c>
      <c r="J560" s="1361" t="str">
        <f t="shared" si="213"/>
        <v/>
      </c>
      <c r="K560" s="1361" t="str">
        <f t="shared" si="213"/>
        <v>Non-Op</v>
      </c>
      <c r="L560" s="1361" t="str">
        <f t="shared" si="211"/>
        <v>NO</v>
      </c>
      <c r="M560" s="1361" t="str">
        <f t="shared" si="211"/>
        <v>NO</v>
      </c>
      <c r="N560" s="1361" t="str">
        <f t="shared" si="205"/>
        <v/>
      </c>
      <c r="O560" s="1362"/>
      <c r="P560" s="1363">
        <v>-34827817</v>
      </c>
      <c r="Q560" s="1363">
        <v>-34827817</v>
      </c>
      <c r="R560" s="1363">
        <v>-34827817</v>
      </c>
      <c r="S560" s="1363">
        <v>-34827817</v>
      </c>
      <c r="T560" s="1363">
        <v>-34827817</v>
      </c>
      <c r="U560" s="1363">
        <v>-34827817</v>
      </c>
      <c r="V560" s="1363">
        <v>-34827817</v>
      </c>
      <c r="W560" s="1363">
        <v>-34827817</v>
      </c>
      <c r="X560" s="1363">
        <v>-34827817</v>
      </c>
      <c r="Y560" s="1363">
        <v>-34827817</v>
      </c>
      <c r="Z560" s="1363">
        <v>-34827817</v>
      </c>
      <c r="AA560" s="1363">
        <v>-34827817</v>
      </c>
      <c r="AB560" s="1363">
        <v>-34827817</v>
      </c>
      <c r="AC560" s="1363"/>
      <c r="AD560" s="1363"/>
      <c r="AE560" s="1363">
        <f t="shared" si="218"/>
        <v>-34827817</v>
      </c>
      <c r="AF560" s="1376"/>
      <c r="AG560" s="1377"/>
      <c r="AH560" s="1564"/>
      <c r="AI560" s="1365"/>
      <c r="AJ560" s="1365"/>
      <c r="AK560" s="1366">
        <f t="shared" si="223"/>
        <v>-34827817</v>
      </c>
      <c r="AL560" s="1365">
        <f t="shared" si="198"/>
        <v>-34827817</v>
      </c>
      <c r="AM560" s="1565"/>
      <c r="AN560" s="1564"/>
      <c r="AO560" s="1368">
        <f t="shared" si="199"/>
        <v>0</v>
      </c>
      <c r="AP560" s="1369"/>
      <c r="AQ560" s="1370">
        <f t="shared" si="204"/>
        <v>-34827817</v>
      </c>
      <c r="AR560" s="1564"/>
      <c r="AS560" s="1365"/>
      <c r="AT560" s="1365"/>
      <c r="AU560" s="1365">
        <f t="shared" si="224"/>
        <v>-34827817</v>
      </c>
      <c r="AV560" s="1371">
        <f t="shared" si="200"/>
        <v>-34827817</v>
      </c>
      <c r="AW560" s="1564"/>
      <c r="AX560" s="1564"/>
      <c r="AY560" s="1367">
        <f t="shared" si="201"/>
        <v>0</v>
      </c>
      <c r="AZ560" s="1372" t="s">
        <v>1106</v>
      </c>
      <c r="BA560" s="1373">
        <f t="shared" si="215"/>
        <v>0</v>
      </c>
      <c r="BB560" s="1566"/>
      <c r="BC560" s="1361" t="str">
        <f t="shared" si="222"/>
        <v/>
      </c>
      <c r="BD560" s="1361" t="str">
        <f t="shared" si="222"/>
        <v/>
      </c>
      <c r="BE560" s="1361" t="str">
        <f t="shared" si="222"/>
        <v/>
      </c>
      <c r="BF560" s="1361" t="str">
        <f t="shared" si="222"/>
        <v>Non-Op</v>
      </c>
      <c r="BG560" s="1361" t="str">
        <f t="shared" si="212"/>
        <v>NO</v>
      </c>
      <c r="BH560" s="1361" t="str">
        <f t="shared" si="212"/>
        <v>NO</v>
      </c>
      <c r="BI560" s="1361" t="str">
        <f t="shared" si="221"/>
        <v/>
      </c>
      <c r="BJ560" s="1566"/>
      <c r="BK560" s="1361" t="b">
        <f t="shared" si="219"/>
        <v>1</v>
      </c>
      <c r="BL560" s="1361" t="b">
        <f t="shared" si="219"/>
        <v>1</v>
      </c>
      <c r="BM560" s="1361" t="b">
        <f t="shared" si="219"/>
        <v>1</v>
      </c>
      <c r="BN560" s="1361" t="b">
        <f t="shared" si="219"/>
        <v>1</v>
      </c>
      <c r="BO560" s="1361" t="b">
        <f t="shared" si="219"/>
        <v>1</v>
      </c>
      <c r="BP560" s="1361" t="b">
        <f t="shared" si="219"/>
        <v>1</v>
      </c>
      <c r="BQ560" s="1361" t="b">
        <f t="shared" si="219"/>
        <v>1</v>
      </c>
      <c r="BR560" s="1566"/>
      <c r="BS560" s="1567"/>
      <c r="BT560" s="1566"/>
      <c r="BU560" s="1566"/>
      <c r="BV560" s="1566"/>
      <c r="BW560" s="1566"/>
      <c r="BX560" s="1566"/>
      <c r="BY560" s="1566"/>
      <c r="BZ560" s="1566"/>
      <c r="CA560" s="1566"/>
      <c r="CB560" s="1566"/>
      <c r="CC560" s="1566"/>
      <c r="CD560" s="1566"/>
      <c r="CE560" s="1566"/>
      <c r="CF560" s="1566"/>
      <c r="CG560" s="1566"/>
      <c r="CH560" s="1566"/>
      <c r="CI560" s="1566"/>
      <c r="CJ560" s="1566"/>
      <c r="CK560" s="1566"/>
      <c r="CL560" s="1566"/>
      <c r="CM560" s="1566"/>
      <c r="CN560" s="1566"/>
      <c r="CO560" s="1566"/>
      <c r="CP560" s="1566"/>
      <c r="CQ560" s="1566"/>
      <c r="CR560" s="1566"/>
      <c r="CS560" s="1566"/>
      <c r="CT560" s="1566"/>
      <c r="CU560" s="1566"/>
      <c r="CV560" s="1566"/>
      <c r="CW560" s="1566"/>
      <c r="CX560" s="1566"/>
      <c r="CY560" s="1566"/>
      <c r="CZ560" s="1566"/>
      <c r="DA560" s="1566"/>
      <c r="DB560" s="1566"/>
      <c r="DC560" s="1566"/>
      <c r="DD560" s="1566"/>
      <c r="DE560" s="1566"/>
      <c r="DF560" s="1566"/>
      <c r="DG560" s="1566"/>
      <c r="DH560" s="1566"/>
      <c r="DI560" s="1566"/>
      <c r="DJ560" s="1566"/>
      <c r="DK560" s="1566"/>
      <c r="DL560" s="1566"/>
      <c r="DM560" s="1566"/>
      <c r="DN560" s="1566"/>
      <c r="DO560" s="1566"/>
      <c r="DP560" s="1566"/>
      <c r="DQ560" s="1566"/>
      <c r="DR560" s="1566"/>
      <c r="DS560" s="1566"/>
      <c r="DT560" s="1566"/>
      <c r="DU560" s="1566"/>
      <c r="DV560" s="1566"/>
      <c r="DW560" s="1566"/>
      <c r="DX560" s="1566"/>
      <c r="DY560" s="1566"/>
      <c r="DZ560" s="1566"/>
      <c r="EA560" s="1566"/>
      <c r="EB560" s="1566"/>
      <c r="EC560" s="1566"/>
      <c r="ED560" s="1566"/>
      <c r="EE560" s="1566"/>
      <c r="EF560" s="1566"/>
      <c r="EG560" s="1566"/>
      <c r="EH560" s="1566"/>
      <c r="EI560" s="1566"/>
      <c r="EJ560" s="1566"/>
      <c r="EK560" s="1566"/>
      <c r="EL560" s="1566"/>
      <c r="EM560" s="1566"/>
      <c r="EN560" s="1566"/>
      <c r="EO560" s="1566"/>
      <c r="EP560" s="1566"/>
    </row>
    <row r="561" spans="1:146" s="1374" customFormat="1" ht="12" customHeight="1">
      <c r="A561" s="1412">
        <v>18231061</v>
      </c>
      <c r="B561" s="1413" t="str">
        <f t="shared" si="220"/>
        <v>18231061</v>
      </c>
      <c r="C561" s="1359" t="s">
        <v>1576</v>
      </c>
      <c r="D561" s="1360" t="str">
        <f t="shared" si="214"/>
        <v>Non-Op</v>
      </c>
      <c r="E561" s="1360"/>
      <c r="F561" s="1359"/>
      <c r="G561" s="1360"/>
      <c r="H561" s="1361" t="str">
        <f t="shared" si="213"/>
        <v/>
      </c>
      <c r="I561" s="1361" t="str">
        <f t="shared" si="213"/>
        <v/>
      </c>
      <c r="J561" s="1361" t="str">
        <f t="shared" si="213"/>
        <v/>
      </c>
      <c r="K561" s="1361" t="str">
        <f t="shared" si="213"/>
        <v>Non-Op</v>
      </c>
      <c r="L561" s="1361" t="str">
        <f t="shared" si="211"/>
        <v>NO</v>
      </c>
      <c r="M561" s="1361" t="str">
        <f t="shared" si="211"/>
        <v>NO</v>
      </c>
      <c r="N561" s="1361" t="str">
        <f t="shared" si="205"/>
        <v/>
      </c>
      <c r="O561" s="1362"/>
      <c r="P561" s="1363">
        <v>34827817</v>
      </c>
      <c r="Q561" s="1363">
        <v>34827817</v>
      </c>
      <c r="R561" s="1363">
        <v>34827817</v>
      </c>
      <c r="S561" s="1363">
        <v>34827817</v>
      </c>
      <c r="T561" s="1363">
        <v>34827817</v>
      </c>
      <c r="U561" s="1363">
        <v>34827817</v>
      </c>
      <c r="V561" s="1363">
        <v>34827817</v>
      </c>
      <c r="W561" s="1363">
        <v>34827817</v>
      </c>
      <c r="X561" s="1363">
        <v>34827817</v>
      </c>
      <c r="Y561" s="1363">
        <v>34827817</v>
      </c>
      <c r="Z561" s="1363">
        <v>34827817</v>
      </c>
      <c r="AA561" s="1363">
        <v>34827817</v>
      </c>
      <c r="AB561" s="1363">
        <v>34827817</v>
      </c>
      <c r="AC561" s="1363"/>
      <c r="AD561" s="1363"/>
      <c r="AE561" s="1363">
        <f t="shared" si="218"/>
        <v>34827817</v>
      </c>
      <c r="AF561" s="1376"/>
      <c r="AG561" s="1377"/>
      <c r="AH561" s="1564"/>
      <c r="AI561" s="1365"/>
      <c r="AJ561" s="1365"/>
      <c r="AK561" s="1366">
        <f t="shared" si="223"/>
        <v>34827817</v>
      </c>
      <c r="AL561" s="1365">
        <f t="shared" si="198"/>
        <v>34827817</v>
      </c>
      <c r="AM561" s="1565"/>
      <c r="AN561" s="1564"/>
      <c r="AO561" s="1368">
        <f t="shared" si="199"/>
        <v>0</v>
      </c>
      <c r="AP561" s="1369"/>
      <c r="AQ561" s="1370">
        <f t="shared" si="204"/>
        <v>34827817</v>
      </c>
      <c r="AR561" s="1564"/>
      <c r="AS561" s="1365"/>
      <c r="AT561" s="1365"/>
      <c r="AU561" s="1365">
        <f t="shared" si="224"/>
        <v>34827817</v>
      </c>
      <c r="AV561" s="1371">
        <f t="shared" si="200"/>
        <v>34827817</v>
      </c>
      <c r="AW561" s="1564"/>
      <c r="AX561" s="1564"/>
      <c r="AY561" s="1367">
        <f t="shared" si="201"/>
        <v>0</v>
      </c>
      <c r="AZ561" s="1372" t="s">
        <v>1106</v>
      </c>
      <c r="BA561" s="1373">
        <f t="shared" si="215"/>
        <v>0</v>
      </c>
      <c r="BB561" s="1566"/>
      <c r="BC561" s="1361" t="str">
        <f t="shared" si="222"/>
        <v/>
      </c>
      <c r="BD561" s="1361" t="str">
        <f t="shared" si="222"/>
        <v/>
      </c>
      <c r="BE561" s="1361" t="str">
        <f t="shared" si="222"/>
        <v/>
      </c>
      <c r="BF561" s="1361" t="str">
        <f t="shared" si="222"/>
        <v>Non-Op</v>
      </c>
      <c r="BG561" s="1361" t="str">
        <f t="shared" si="212"/>
        <v>NO</v>
      </c>
      <c r="BH561" s="1361" t="str">
        <f t="shared" si="212"/>
        <v>NO</v>
      </c>
      <c r="BI561" s="1361" t="str">
        <f t="shared" si="221"/>
        <v/>
      </c>
      <c r="BJ561" s="1566"/>
      <c r="BK561" s="1361" t="b">
        <f t="shared" si="219"/>
        <v>1</v>
      </c>
      <c r="BL561" s="1361" t="b">
        <f t="shared" si="219"/>
        <v>1</v>
      </c>
      <c r="BM561" s="1361" t="b">
        <f t="shared" si="219"/>
        <v>1</v>
      </c>
      <c r="BN561" s="1361" t="b">
        <f t="shared" si="219"/>
        <v>1</v>
      </c>
      <c r="BO561" s="1361" t="b">
        <f t="shared" si="219"/>
        <v>1</v>
      </c>
      <c r="BP561" s="1361" t="b">
        <f t="shared" si="219"/>
        <v>1</v>
      </c>
      <c r="BQ561" s="1361" t="b">
        <f t="shared" si="219"/>
        <v>1</v>
      </c>
      <c r="BR561" s="1566"/>
      <c r="BS561" s="1567"/>
      <c r="BT561" s="1566"/>
      <c r="BU561" s="1566"/>
      <c r="BV561" s="1566"/>
      <c r="BW561" s="1566"/>
      <c r="BX561" s="1566"/>
      <c r="BY561" s="1566"/>
      <c r="BZ561" s="1566"/>
      <c r="CA561" s="1566"/>
      <c r="CB561" s="1566"/>
      <c r="CC561" s="1566"/>
      <c r="CD561" s="1566"/>
      <c r="CE561" s="1566"/>
      <c r="CF561" s="1566"/>
      <c r="CG561" s="1566"/>
      <c r="CH561" s="1566"/>
      <c r="CI561" s="1566"/>
      <c r="CJ561" s="1566"/>
      <c r="CK561" s="1566"/>
      <c r="CL561" s="1566"/>
      <c r="CM561" s="1566"/>
      <c r="CN561" s="1566"/>
      <c r="CO561" s="1566"/>
      <c r="CP561" s="1566"/>
      <c r="CQ561" s="1566"/>
      <c r="CR561" s="1566"/>
      <c r="CS561" s="1566"/>
      <c r="CT561" s="1566"/>
      <c r="CU561" s="1566"/>
      <c r="CV561" s="1566"/>
      <c r="CW561" s="1566"/>
      <c r="CX561" s="1566"/>
      <c r="CY561" s="1566"/>
      <c r="CZ561" s="1566"/>
      <c r="DA561" s="1566"/>
      <c r="DB561" s="1566"/>
      <c r="DC561" s="1566"/>
      <c r="DD561" s="1566"/>
      <c r="DE561" s="1566"/>
      <c r="DF561" s="1566"/>
      <c r="DG561" s="1566"/>
      <c r="DH561" s="1566"/>
      <c r="DI561" s="1566"/>
      <c r="DJ561" s="1566"/>
      <c r="DK561" s="1566"/>
      <c r="DL561" s="1566"/>
      <c r="DM561" s="1566"/>
      <c r="DN561" s="1566"/>
      <c r="DO561" s="1566"/>
      <c r="DP561" s="1566"/>
      <c r="DQ561" s="1566"/>
      <c r="DR561" s="1566"/>
      <c r="DS561" s="1566"/>
      <c r="DT561" s="1566"/>
      <c r="DU561" s="1566"/>
      <c r="DV561" s="1566"/>
      <c r="DW561" s="1566"/>
      <c r="DX561" s="1566"/>
      <c r="DY561" s="1566"/>
      <c r="DZ561" s="1566"/>
      <c r="EA561" s="1566"/>
      <c r="EB561" s="1566"/>
      <c r="EC561" s="1566"/>
      <c r="ED561" s="1566"/>
      <c r="EE561" s="1566"/>
      <c r="EF561" s="1566"/>
      <c r="EG561" s="1566"/>
      <c r="EH561" s="1566"/>
      <c r="EI561" s="1566"/>
      <c r="EJ561" s="1566"/>
      <c r="EK561" s="1566"/>
      <c r="EL561" s="1566"/>
      <c r="EM561" s="1566"/>
      <c r="EN561" s="1566"/>
      <c r="EO561" s="1566"/>
      <c r="EP561" s="1566"/>
    </row>
    <row r="562" spans="1:146" s="1374" customFormat="1" ht="12" customHeight="1">
      <c r="A562" s="1412">
        <v>18231081</v>
      </c>
      <c r="B562" s="1413" t="str">
        <f t="shared" si="220"/>
        <v>18231081</v>
      </c>
      <c r="C562" s="1359" t="s">
        <v>1577</v>
      </c>
      <c r="D562" s="1360" t="str">
        <f t="shared" si="214"/>
        <v>Non-Op</v>
      </c>
      <c r="E562" s="1360"/>
      <c r="F562" s="1359"/>
      <c r="G562" s="1360"/>
      <c r="H562" s="1361" t="str">
        <f t="shared" si="213"/>
        <v/>
      </c>
      <c r="I562" s="1361" t="str">
        <f t="shared" si="213"/>
        <v/>
      </c>
      <c r="J562" s="1361" t="str">
        <f t="shared" si="213"/>
        <v/>
      </c>
      <c r="K562" s="1361" t="str">
        <f t="shared" si="213"/>
        <v>Non-Op</v>
      </c>
      <c r="L562" s="1361" t="str">
        <f t="shared" si="211"/>
        <v>NO</v>
      </c>
      <c r="M562" s="1361" t="str">
        <f t="shared" si="211"/>
        <v>NO</v>
      </c>
      <c r="N562" s="1361" t="str">
        <f t="shared" si="205"/>
        <v/>
      </c>
      <c r="O562" s="1362"/>
      <c r="P562" s="1363">
        <v>-25644564</v>
      </c>
      <c r="Q562" s="1363">
        <v>-25644564</v>
      </c>
      <c r="R562" s="1363">
        <v>-25644564</v>
      </c>
      <c r="S562" s="1363">
        <v>-25644564</v>
      </c>
      <c r="T562" s="1363">
        <v>-25644564</v>
      </c>
      <c r="U562" s="1363">
        <v>-25644564</v>
      </c>
      <c r="V562" s="1363">
        <v>-25644564</v>
      </c>
      <c r="W562" s="1363">
        <v>-25644564</v>
      </c>
      <c r="X562" s="1363">
        <v>-25644564</v>
      </c>
      <c r="Y562" s="1363">
        <v>-25644564</v>
      </c>
      <c r="Z562" s="1363">
        <v>-25644564</v>
      </c>
      <c r="AA562" s="1363">
        <v>-25644564</v>
      </c>
      <c r="AB562" s="1363">
        <v>-25644564</v>
      </c>
      <c r="AC562" s="1363"/>
      <c r="AD562" s="1363"/>
      <c r="AE562" s="1363">
        <f t="shared" si="218"/>
        <v>-25644564</v>
      </c>
      <c r="AF562" s="1376"/>
      <c r="AG562" s="1377"/>
      <c r="AH562" s="1564"/>
      <c r="AI562" s="1365"/>
      <c r="AJ562" s="1365"/>
      <c r="AK562" s="1366">
        <f t="shared" si="223"/>
        <v>-25644564</v>
      </c>
      <c r="AL562" s="1365">
        <f t="shared" ref="AL562:AL653" si="225">SUM(AI562:AK562)</f>
        <v>-25644564</v>
      </c>
      <c r="AM562" s="1565"/>
      <c r="AN562" s="1564"/>
      <c r="AO562" s="1368">
        <f t="shared" ref="AO562:AO653" si="226">AM562+AN562</f>
        <v>0</v>
      </c>
      <c r="AP562" s="1369"/>
      <c r="AQ562" s="1370">
        <f t="shared" si="204"/>
        <v>-25644564</v>
      </c>
      <c r="AR562" s="1564"/>
      <c r="AS562" s="1365"/>
      <c r="AT562" s="1365"/>
      <c r="AU562" s="1365">
        <f t="shared" si="224"/>
        <v>-25644564</v>
      </c>
      <c r="AV562" s="1371">
        <f t="shared" ref="AV562:AV653" si="227">SUM(AS562:AU562)</f>
        <v>-25644564</v>
      </c>
      <c r="AW562" s="1564"/>
      <c r="AX562" s="1564"/>
      <c r="AY562" s="1367">
        <f t="shared" ref="AY562:AY653" si="228">AW562+AX562</f>
        <v>0</v>
      </c>
      <c r="AZ562" s="1372" t="s">
        <v>1106</v>
      </c>
      <c r="BA562" s="1373">
        <f t="shared" si="215"/>
        <v>0</v>
      </c>
      <c r="BB562" s="1566"/>
      <c r="BC562" s="1361" t="str">
        <f t="shared" si="222"/>
        <v/>
      </c>
      <c r="BD562" s="1361" t="str">
        <f t="shared" si="222"/>
        <v/>
      </c>
      <c r="BE562" s="1361" t="str">
        <f t="shared" si="222"/>
        <v/>
      </c>
      <c r="BF562" s="1361" t="str">
        <f t="shared" si="222"/>
        <v>Non-Op</v>
      </c>
      <c r="BG562" s="1361" t="str">
        <f t="shared" si="212"/>
        <v>NO</v>
      </c>
      <c r="BH562" s="1361" t="str">
        <f t="shared" si="212"/>
        <v>NO</v>
      </c>
      <c r="BI562" s="1361" t="str">
        <f t="shared" si="221"/>
        <v/>
      </c>
      <c r="BJ562" s="1566"/>
      <c r="BK562" s="1361" t="b">
        <f t="shared" si="219"/>
        <v>1</v>
      </c>
      <c r="BL562" s="1361" t="b">
        <f t="shared" si="219"/>
        <v>1</v>
      </c>
      <c r="BM562" s="1361" t="b">
        <f t="shared" si="219"/>
        <v>1</v>
      </c>
      <c r="BN562" s="1361" t="b">
        <f t="shared" si="219"/>
        <v>1</v>
      </c>
      <c r="BO562" s="1361" t="b">
        <f t="shared" si="219"/>
        <v>1</v>
      </c>
      <c r="BP562" s="1361" t="b">
        <f t="shared" si="219"/>
        <v>1</v>
      </c>
      <c r="BQ562" s="1361" t="b">
        <f t="shared" si="219"/>
        <v>1</v>
      </c>
      <c r="BR562" s="1566"/>
      <c r="BS562" s="1567"/>
      <c r="BT562" s="1566"/>
      <c r="BU562" s="1566"/>
      <c r="BV562" s="1566"/>
      <c r="BW562" s="1566"/>
      <c r="BX562" s="1566"/>
      <c r="BY562" s="1566"/>
      <c r="BZ562" s="1566"/>
      <c r="CA562" s="1566"/>
      <c r="CB562" s="1566"/>
      <c r="CC562" s="1566"/>
      <c r="CD562" s="1566"/>
      <c r="CE562" s="1566"/>
      <c r="CF562" s="1566"/>
      <c r="CG562" s="1566"/>
      <c r="CH562" s="1566"/>
      <c r="CI562" s="1566"/>
      <c r="CJ562" s="1566"/>
      <c r="CK562" s="1566"/>
      <c r="CL562" s="1566"/>
      <c r="CM562" s="1566"/>
      <c r="CN562" s="1566"/>
      <c r="CO562" s="1566"/>
      <c r="CP562" s="1566"/>
      <c r="CQ562" s="1566"/>
      <c r="CR562" s="1566"/>
      <c r="CS562" s="1566"/>
      <c r="CT562" s="1566"/>
      <c r="CU562" s="1566"/>
      <c r="CV562" s="1566"/>
      <c r="CW562" s="1566"/>
      <c r="CX562" s="1566"/>
      <c r="CY562" s="1566"/>
      <c r="CZ562" s="1566"/>
      <c r="DA562" s="1566"/>
      <c r="DB562" s="1566"/>
      <c r="DC562" s="1566"/>
      <c r="DD562" s="1566"/>
      <c r="DE562" s="1566"/>
      <c r="DF562" s="1566"/>
      <c r="DG562" s="1566"/>
      <c r="DH562" s="1566"/>
      <c r="DI562" s="1566"/>
      <c r="DJ562" s="1566"/>
      <c r="DK562" s="1566"/>
      <c r="DL562" s="1566"/>
      <c r="DM562" s="1566"/>
      <c r="DN562" s="1566"/>
      <c r="DO562" s="1566"/>
      <c r="DP562" s="1566"/>
      <c r="DQ562" s="1566"/>
      <c r="DR562" s="1566"/>
      <c r="DS562" s="1566"/>
      <c r="DT562" s="1566"/>
      <c r="DU562" s="1566"/>
      <c r="DV562" s="1566"/>
      <c r="DW562" s="1566"/>
      <c r="DX562" s="1566"/>
      <c r="DY562" s="1566"/>
      <c r="DZ562" s="1566"/>
      <c r="EA562" s="1566"/>
      <c r="EB562" s="1566"/>
      <c r="EC562" s="1566"/>
      <c r="ED562" s="1566"/>
      <c r="EE562" s="1566"/>
      <c r="EF562" s="1566"/>
      <c r="EG562" s="1566"/>
      <c r="EH562" s="1566"/>
      <c r="EI562" s="1566"/>
      <c r="EJ562" s="1566"/>
      <c r="EK562" s="1566"/>
      <c r="EL562" s="1566"/>
      <c r="EM562" s="1566"/>
      <c r="EN562" s="1566"/>
      <c r="EO562" s="1566"/>
      <c r="EP562" s="1566"/>
    </row>
    <row r="563" spans="1:146" s="1374" customFormat="1" ht="12" customHeight="1">
      <c r="A563" s="1412">
        <v>18231091</v>
      </c>
      <c r="B563" s="1413" t="str">
        <f t="shared" si="220"/>
        <v>18231091</v>
      </c>
      <c r="C563" s="1359" t="s">
        <v>1578</v>
      </c>
      <c r="D563" s="1360" t="str">
        <f t="shared" si="214"/>
        <v>Non-Op</v>
      </c>
      <c r="E563" s="1360"/>
      <c r="F563" s="1359"/>
      <c r="G563" s="1360"/>
      <c r="H563" s="1361" t="str">
        <f t="shared" si="213"/>
        <v/>
      </c>
      <c r="I563" s="1361" t="str">
        <f t="shared" si="213"/>
        <v/>
      </c>
      <c r="J563" s="1361" t="str">
        <f t="shared" si="213"/>
        <v/>
      </c>
      <c r="K563" s="1361" t="str">
        <f t="shared" si="213"/>
        <v>Non-Op</v>
      </c>
      <c r="L563" s="1361" t="str">
        <f t="shared" si="211"/>
        <v>NO</v>
      </c>
      <c r="M563" s="1361" t="str">
        <f t="shared" si="211"/>
        <v>NO</v>
      </c>
      <c r="N563" s="1361" t="str">
        <f t="shared" si="205"/>
        <v/>
      </c>
      <c r="O563" s="1362"/>
      <c r="P563" s="1363">
        <v>25644564</v>
      </c>
      <c r="Q563" s="1363">
        <v>25644564</v>
      </c>
      <c r="R563" s="1363">
        <v>25644564</v>
      </c>
      <c r="S563" s="1363">
        <v>25644564</v>
      </c>
      <c r="T563" s="1363">
        <v>25644564</v>
      </c>
      <c r="U563" s="1363">
        <v>25644564</v>
      </c>
      <c r="V563" s="1363">
        <v>25644564</v>
      </c>
      <c r="W563" s="1363">
        <v>25644564</v>
      </c>
      <c r="X563" s="1363">
        <v>25644564</v>
      </c>
      <c r="Y563" s="1363">
        <v>25644564</v>
      </c>
      <c r="Z563" s="1363">
        <v>25644564</v>
      </c>
      <c r="AA563" s="1363">
        <v>25644564</v>
      </c>
      <c r="AB563" s="1363">
        <v>25644564</v>
      </c>
      <c r="AC563" s="1363"/>
      <c r="AD563" s="1363"/>
      <c r="AE563" s="1363">
        <f t="shared" si="218"/>
        <v>25644564</v>
      </c>
      <c r="AF563" s="1376"/>
      <c r="AG563" s="1377"/>
      <c r="AH563" s="1564"/>
      <c r="AI563" s="1365"/>
      <c r="AJ563" s="1365"/>
      <c r="AK563" s="1366">
        <f t="shared" si="223"/>
        <v>25644564</v>
      </c>
      <c r="AL563" s="1365">
        <f t="shared" si="225"/>
        <v>25644564</v>
      </c>
      <c r="AM563" s="1565"/>
      <c r="AN563" s="1564"/>
      <c r="AO563" s="1368">
        <f t="shared" si="226"/>
        <v>0</v>
      </c>
      <c r="AP563" s="1369"/>
      <c r="AQ563" s="1370">
        <f t="shared" si="204"/>
        <v>25644564</v>
      </c>
      <c r="AR563" s="1564"/>
      <c r="AS563" s="1365"/>
      <c r="AT563" s="1365"/>
      <c r="AU563" s="1365">
        <f t="shared" si="224"/>
        <v>25644564</v>
      </c>
      <c r="AV563" s="1371">
        <f t="shared" si="227"/>
        <v>25644564</v>
      </c>
      <c r="AW563" s="1564"/>
      <c r="AX563" s="1564"/>
      <c r="AY563" s="1367">
        <f t="shared" si="228"/>
        <v>0</v>
      </c>
      <c r="AZ563" s="1372" t="s">
        <v>1106</v>
      </c>
      <c r="BA563" s="1373">
        <f t="shared" si="215"/>
        <v>0</v>
      </c>
      <c r="BB563" s="1566"/>
      <c r="BC563" s="1361" t="str">
        <f t="shared" si="222"/>
        <v/>
      </c>
      <c r="BD563" s="1361" t="str">
        <f t="shared" si="222"/>
        <v/>
      </c>
      <c r="BE563" s="1361" t="str">
        <f t="shared" si="222"/>
        <v/>
      </c>
      <c r="BF563" s="1361" t="str">
        <f t="shared" si="222"/>
        <v>Non-Op</v>
      </c>
      <c r="BG563" s="1361" t="str">
        <f t="shared" si="212"/>
        <v>NO</v>
      </c>
      <c r="BH563" s="1361" t="str">
        <f t="shared" si="212"/>
        <v>NO</v>
      </c>
      <c r="BI563" s="1361" t="str">
        <f t="shared" si="221"/>
        <v/>
      </c>
      <c r="BJ563" s="1566"/>
      <c r="BK563" s="1361" t="b">
        <f t="shared" si="219"/>
        <v>1</v>
      </c>
      <c r="BL563" s="1361" t="b">
        <f t="shared" si="219"/>
        <v>1</v>
      </c>
      <c r="BM563" s="1361" t="b">
        <f t="shared" si="219"/>
        <v>1</v>
      </c>
      <c r="BN563" s="1361" t="b">
        <f t="shared" si="219"/>
        <v>1</v>
      </c>
      <c r="BO563" s="1361" t="b">
        <f t="shared" si="219"/>
        <v>1</v>
      </c>
      <c r="BP563" s="1361" t="b">
        <f t="shared" si="219"/>
        <v>1</v>
      </c>
      <c r="BQ563" s="1361" t="b">
        <f t="shared" si="219"/>
        <v>1</v>
      </c>
      <c r="BR563" s="1566"/>
      <c r="BS563" s="1567"/>
      <c r="BT563" s="1566"/>
      <c r="BU563" s="1566"/>
      <c r="BV563" s="1566"/>
      <c r="BW563" s="1566"/>
      <c r="BX563" s="1566"/>
      <c r="BY563" s="1566"/>
      <c r="BZ563" s="1566"/>
      <c r="CA563" s="1566"/>
      <c r="CB563" s="1566"/>
      <c r="CC563" s="1566"/>
      <c r="CD563" s="1566"/>
      <c r="CE563" s="1566"/>
      <c r="CF563" s="1566"/>
      <c r="CG563" s="1566"/>
      <c r="CH563" s="1566"/>
      <c r="CI563" s="1566"/>
      <c r="CJ563" s="1566"/>
      <c r="CK563" s="1566"/>
      <c r="CL563" s="1566"/>
      <c r="CM563" s="1566"/>
      <c r="CN563" s="1566"/>
      <c r="CO563" s="1566"/>
      <c r="CP563" s="1566"/>
      <c r="CQ563" s="1566"/>
      <c r="CR563" s="1566"/>
      <c r="CS563" s="1566"/>
      <c r="CT563" s="1566"/>
      <c r="CU563" s="1566"/>
      <c r="CV563" s="1566"/>
      <c r="CW563" s="1566"/>
      <c r="CX563" s="1566"/>
      <c r="CY563" s="1566"/>
      <c r="CZ563" s="1566"/>
      <c r="DA563" s="1566"/>
      <c r="DB563" s="1566"/>
      <c r="DC563" s="1566"/>
      <c r="DD563" s="1566"/>
      <c r="DE563" s="1566"/>
      <c r="DF563" s="1566"/>
      <c r="DG563" s="1566"/>
      <c r="DH563" s="1566"/>
      <c r="DI563" s="1566"/>
      <c r="DJ563" s="1566"/>
      <c r="DK563" s="1566"/>
      <c r="DL563" s="1566"/>
      <c r="DM563" s="1566"/>
      <c r="DN563" s="1566"/>
      <c r="DO563" s="1566"/>
      <c r="DP563" s="1566"/>
      <c r="DQ563" s="1566"/>
      <c r="DR563" s="1566"/>
      <c r="DS563" s="1566"/>
      <c r="DT563" s="1566"/>
      <c r="DU563" s="1566"/>
      <c r="DV563" s="1566"/>
      <c r="DW563" s="1566"/>
      <c r="DX563" s="1566"/>
      <c r="DY563" s="1566"/>
      <c r="DZ563" s="1566"/>
      <c r="EA563" s="1566"/>
      <c r="EB563" s="1566"/>
      <c r="EC563" s="1566"/>
      <c r="ED563" s="1566"/>
      <c r="EE563" s="1566"/>
      <c r="EF563" s="1566"/>
      <c r="EG563" s="1566"/>
      <c r="EH563" s="1566"/>
      <c r="EI563" s="1566"/>
      <c r="EJ563" s="1566"/>
      <c r="EK563" s="1566"/>
      <c r="EL563" s="1566"/>
      <c r="EM563" s="1566"/>
      <c r="EN563" s="1566"/>
      <c r="EO563" s="1566"/>
      <c r="EP563" s="1566"/>
    </row>
    <row r="564" spans="1:146" s="1374" customFormat="1" ht="12" customHeight="1">
      <c r="A564" s="1412">
        <v>18231141</v>
      </c>
      <c r="B564" s="1413" t="str">
        <f t="shared" si="220"/>
        <v>18231141</v>
      </c>
      <c r="C564" s="1359" t="s">
        <v>1579</v>
      </c>
      <c r="D564" s="1360" t="str">
        <f t="shared" si="214"/>
        <v>Non-Op</v>
      </c>
      <c r="E564" s="1360"/>
      <c r="F564" s="1359"/>
      <c r="G564" s="1360"/>
      <c r="H564" s="1361" t="str">
        <f t="shared" si="213"/>
        <v/>
      </c>
      <c r="I564" s="1361" t="str">
        <f t="shared" si="213"/>
        <v/>
      </c>
      <c r="J564" s="1361" t="str">
        <f t="shared" si="213"/>
        <v/>
      </c>
      <c r="K564" s="1361" t="str">
        <f t="shared" si="213"/>
        <v>Non-Op</v>
      </c>
      <c r="L564" s="1361" t="str">
        <f t="shared" si="211"/>
        <v>NO</v>
      </c>
      <c r="M564" s="1361" t="str">
        <f t="shared" si="211"/>
        <v>NO</v>
      </c>
      <c r="N564" s="1361" t="str">
        <f t="shared" si="205"/>
        <v/>
      </c>
      <c r="O564" s="1362"/>
      <c r="P564" s="1363">
        <v>-38038883</v>
      </c>
      <c r="Q564" s="1363">
        <v>-38038883</v>
      </c>
      <c r="R564" s="1363">
        <v>-38038883</v>
      </c>
      <c r="S564" s="1363">
        <v>-38038883</v>
      </c>
      <c r="T564" s="1363">
        <v>-38038883</v>
      </c>
      <c r="U564" s="1363">
        <v>-38038883</v>
      </c>
      <c r="V564" s="1363">
        <v>-38038883</v>
      </c>
      <c r="W564" s="1363">
        <v>-38038883</v>
      </c>
      <c r="X564" s="1363">
        <v>-38038883</v>
      </c>
      <c r="Y564" s="1363">
        <v>-38038883</v>
      </c>
      <c r="Z564" s="1363">
        <v>-38038883</v>
      </c>
      <c r="AA564" s="1363">
        <v>-38038883</v>
      </c>
      <c r="AB564" s="1363">
        <v>-38038883</v>
      </c>
      <c r="AC564" s="1363"/>
      <c r="AD564" s="1363"/>
      <c r="AE564" s="1363">
        <f t="shared" si="218"/>
        <v>-38038883</v>
      </c>
      <c r="AF564" s="1376"/>
      <c r="AG564" s="1377"/>
      <c r="AH564" s="1564"/>
      <c r="AI564" s="1365"/>
      <c r="AJ564" s="1365"/>
      <c r="AK564" s="1366">
        <f t="shared" si="223"/>
        <v>-38038883</v>
      </c>
      <c r="AL564" s="1365">
        <f t="shared" si="225"/>
        <v>-38038883</v>
      </c>
      <c r="AM564" s="1565"/>
      <c r="AN564" s="1564"/>
      <c r="AO564" s="1368">
        <f t="shared" si="226"/>
        <v>0</v>
      </c>
      <c r="AP564" s="1369"/>
      <c r="AQ564" s="1370">
        <f t="shared" si="204"/>
        <v>-38038883</v>
      </c>
      <c r="AR564" s="1564"/>
      <c r="AS564" s="1365"/>
      <c r="AT564" s="1365"/>
      <c r="AU564" s="1365">
        <f t="shared" si="224"/>
        <v>-38038883</v>
      </c>
      <c r="AV564" s="1371">
        <f t="shared" si="227"/>
        <v>-38038883</v>
      </c>
      <c r="AW564" s="1564"/>
      <c r="AX564" s="1564"/>
      <c r="AY564" s="1367">
        <f t="shared" si="228"/>
        <v>0</v>
      </c>
      <c r="AZ564" s="1372" t="s">
        <v>1106</v>
      </c>
      <c r="BA564" s="1373">
        <f t="shared" si="215"/>
        <v>0</v>
      </c>
      <c r="BB564" s="1566"/>
      <c r="BC564" s="1361" t="str">
        <f t="shared" si="222"/>
        <v/>
      </c>
      <c r="BD564" s="1361" t="str">
        <f t="shared" si="222"/>
        <v/>
      </c>
      <c r="BE564" s="1361" t="str">
        <f t="shared" si="222"/>
        <v/>
      </c>
      <c r="BF564" s="1361" t="str">
        <f t="shared" si="222"/>
        <v>Non-Op</v>
      </c>
      <c r="BG564" s="1361" t="str">
        <f t="shared" si="212"/>
        <v>NO</v>
      </c>
      <c r="BH564" s="1361" t="str">
        <f t="shared" si="212"/>
        <v>NO</v>
      </c>
      <c r="BI564" s="1361" t="str">
        <f t="shared" si="221"/>
        <v/>
      </c>
      <c r="BJ564" s="1566"/>
      <c r="BK564" s="1361" t="b">
        <f t="shared" si="219"/>
        <v>1</v>
      </c>
      <c r="BL564" s="1361" t="b">
        <f t="shared" si="219"/>
        <v>1</v>
      </c>
      <c r="BM564" s="1361" t="b">
        <f t="shared" si="219"/>
        <v>1</v>
      </c>
      <c r="BN564" s="1361" t="b">
        <f t="shared" si="219"/>
        <v>1</v>
      </c>
      <c r="BO564" s="1361" t="b">
        <f t="shared" si="219"/>
        <v>1</v>
      </c>
      <c r="BP564" s="1361" t="b">
        <f t="shared" si="219"/>
        <v>1</v>
      </c>
      <c r="BQ564" s="1361" t="b">
        <f t="shared" si="219"/>
        <v>1</v>
      </c>
      <c r="BR564" s="1566"/>
      <c r="BS564" s="1567"/>
      <c r="BT564" s="1566"/>
      <c r="BU564" s="1566"/>
      <c r="BV564" s="1566"/>
      <c r="BW564" s="1566"/>
      <c r="BX564" s="1566"/>
      <c r="BY564" s="1566"/>
      <c r="BZ564" s="1566"/>
      <c r="CA564" s="1566"/>
      <c r="CB564" s="1566"/>
      <c r="CC564" s="1566"/>
      <c r="CD564" s="1566"/>
      <c r="CE564" s="1566"/>
      <c r="CF564" s="1566"/>
      <c r="CG564" s="1566"/>
      <c r="CH564" s="1566"/>
      <c r="CI564" s="1566"/>
      <c r="CJ564" s="1566"/>
      <c r="CK564" s="1566"/>
      <c r="CL564" s="1566"/>
      <c r="CM564" s="1566"/>
      <c r="CN564" s="1566"/>
      <c r="CO564" s="1566"/>
      <c r="CP564" s="1566"/>
      <c r="CQ564" s="1566"/>
      <c r="CR564" s="1566"/>
      <c r="CS564" s="1566"/>
      <c r="CT564" s="1566"/>
      <c r="CU564" s="1566"/>
      <c r="CV564" s="1566"/>
      <c r="CW564" s="1566"/>
      <c r="CX564" s="1566"/>
      <c r="CY564" s="1566"/>
      <c r="CZ564" s="1566"/>
      <c r="DA564" s="1566"/>
      <c r="DB564" s="1566"/>
      <c r="DC564" s="1566"/>
      <c r="DD564" s="1566"/>
      <c r="DE564" s="1566"/>
      <c r="DF564" s="1566"/>
      <c r="DG564" s="1566"/>
      <c r="DH564" s="1566"/>
      <c r="DI564" s="1566"/>
      <c r="DJ564" s="1566"/>
      <c r="DK564" s="1566"/>
      <c r="DL564" s="1566"/>
      <c r="DM564" s="1566"/>
      <c r="DN564" s="1566"/>
      <c r="DO564" s="1566"/>
      <c r="DP564" s="1566"/>
      <c r="DQ564" s="1566"/>
      <c r="DR564" s="1566"/>
      <c r="DS564" s="1566"/>
      <c r="DT564" s="1566"/>
      <c r="DU564" s="1566"/>
      <c r="DV564" s="1566"/>
      <c r="DW564" s="1566"/>
      <c r="DX564" s="1566"/>
      <c r="DY564" s="1566"/>
      <c r="DZ564" s="1566"/>
      <c r="EA564" s="1566"/>
      <c r="EB564" s="1566"/>
      <c r="EC564" s="1566"/>
      <c r="ED564" s="1566"/>
      <c r="EE564" s="1566"/>
      <c r="EF564" s="1566"/>
      <c r="EG564" s="1566"/>
      <c r="EH564" s="1566"/>
      <c r="EI564" s="1566"/>
      <c r="EJ564" s="1566"/>
      <c r="EK564" s="1566"/>
      <c r="EL564" s="1566"/>
      <c r="EM564" s="1566"/>
      <c r="EN564" s="1566"/>
      <c r="EO564" s="1566"/>
      <c r="EP564" s="1566"/>
    </row>
    <row r="565" spans="1:146" s="1374" customFormat="1" ht="12" customHeight="1">
      <c r="A565" s="1412">
        <v>18231151</v>
      </c>
      <c r="B565" s="1413" t="str">
        <f t="shared" si="220"/>
        <v>18231151</v>
      </c>
      <c r="C565" s="1359" t="s">
        <v>1580</v>
      </c>
      <c r="D565" s="1360" t="str">
        <f t="shared" si="214"/>
        <v>Non-Op</v>
      </c>
      <c r="E565" s="1360"/>
      <c r="F565" s="1359"/>
      <c r="G565" s="1360"/>
      <c r="H565" s="1361" t="str">
        <f t="shared" si="213"/>
        <v/>
      </c>
      <c r="I565" s="1361" t="str">
        <f t="shared" si="213"/>
        <v/>
      </c>
      <c r="J565" s="1361" t="str">
        <f t="shared" si="213"/>
        <v/>
      </c>
      <c r="K565" s="1361" t="str">
        <f t="shared" si="213"/>
        <v>Non-Op</v>
      </c>
      <c r="L565" s="1361" t="str">
        <f t="shared" si="211"/>
        <v>NO</v>
      </c>
      <c r="M565" s="1361" t="str">
        <f t="shared" si="211"/>
        <v>NO</v>
      </c>
      <c r="N565" s="1361" t="str">
        <f t="shared" si="205"/>
        <v/>
      </c>
      <c r="O565" s="1362"/>
      <c r="P565" s="1363">
        <v>38038883</v>
      </c>
      <c r="Q565" s="1363">
        <v>38038883</v>
      </c>
      <c r="R565" s="1363">
        <v>38038883</v>
      </c>
      <c r="S565" s="1363">
        <v>38038883</v>
      </c>
      <c r="T565" s="1363">
        <v>38038883</v>
      </c>
      <c r="U565" s="1363">
        <v>38038883</v>
      </c>
      <c r="V565" s="1363">
        <v>38038883</v>
      </c>
      <c r="W565" s="1363">
        <v>38038883</v>
      </c>
      <c r="X565" s="1363">
        <v>38038883</v>
      </c>
      <c r="Y565" s="1363">
        <v>38038883</v>
      </c>
      <c r="Z565" s="1363">
        <v>38038883</v>
      </c>
      <c r="AA565" s="1363">
        <v>38038883</v>
      </c>
      <c r="AB565" s="1363">
        <v>38038883</v>
      </c>
      <c r="AC565" s="1363"/>
      <c r="AD565" s="1363"/>
      <c r="AE565" s="1363">
        <f t="shared" si="218"/>
        <v>38038883</v>
      </c>
      <c r="AF565" s="1376"/>
      <c r="AG565" s="1377"/>
      <c r="AH565" s="1564"/>
      <c r="AI565" s="1365"/>
      <c r="AJ565" s="1365"/>
      <c r="AK565" s="1366">
        <f t="shared" si="223"/>
        <v>38038883</v>
      </c>
      <c r="AL565" s="1365">
        <f t="shared" si="225"/>
        <v>38038883</v>
      </c>
      <c r="AM565" s="1565"/>
      <c r="AN565" s="1564"/>
      <c r="AO565" s="1368">
        <f t="shared" si="226"/>
        <v>0</v>
      </c>
      <c r="AP565" s="1369"/>
      <c r="AQ565" s="1370">
        <f t="shared" si="204"/>
        <v>38038883</v>
      </c>
      <c r="AR565" s="1564"/>
      <c r="AS565" s="1365"/>
      <c r="AT565" s="1365"/>
      <c r="AU565" s="1365">
        <f t="shared" si="224"/>
        <v>38038883</v>
      </c>
      <c r="AV565" s="1371">
        <f>SUM(AS565:AU565)</f>
        <v>38038883</v>
      </c>
      <c r="AW565" s="1564"/>
      <c r="AX565" s="1564"/>
      <c r="AY565" s="1367">
        <f t="shared" si="228"/>
        <v>0</v>
      </c>
      <c r="AZ565" s="1372" t="s">
        <v>1106</v>
      </c>
      <c r="BA565" s="1373">
        <f t="shared" si="215"/>
        <v>0</v>
      </c>
      <c r="BB565" s="1566"/>
      <c r="BC565" s="1361" t="str">
        <f t="shared" si="222"/>
        <v/>
      </c>
      <c r="BD565" s="1361" t="str">
        <f t="shared" si="222"/>
        <v/>
      </c>
      <c r="BE565" s="1361" t="str">
        <f t="shared" si="222"/>
        <v/>
      </c>
      <c r="BF565" s="1361" t="str">
        <f t="shared" si="222"/>
        <v>Non-Op</v>
      </c>
      <c r="BG565" s="1361" t="str">
        <f t="shared" si="212"/>
        <v>NO</v>
      </c>
      <c r="BH565" s="1361" t="str">
        <f t="shared" si="212"/>
        <v>NO</v>
      </c>
      <c r="BI565" s="1361" t="str">
        <f t="shared" si="221"/>
        <v/>
      </c>
      <c r="BJ565" s="1566"/>
      <c r="BK565" s="1361" t="b">
        <f t="shared" si="219"/>
        <v>1</v>
      </c>
      <c r="BL565" s="1361" t="b">
        <f t="shared" si="219"/>
        <v>1</v>
      </c>
      <c r="BM565" s="1361" t="b">
        <f t="shared" si="219"/>
        <v>1</v>
      </c>
      <c r="BN565" s="1361" t="b">
        <f t="shared" si="219"/>
        <v>1</v>
      </c>
      <c r="BO565" s="1361" t="b">
        <f t="shared" si="219"/>
        <v>1</v>
      </c>
      <c r="BP565" s="1361" t="b">
        <f t="shared" si="219"/>
        <v>1</v>
      </c>
      <c r="BQ565" s="1361" t="b">
        <f t="shared" si="219"/>
        <v>1</v>
      </c>
      <c r="BR565" s="1566"/>
      <c r="BS565" s="1567"/>
      <c r="BT565" s="1566"/>
      <c r="BU565" s="1566"/>
      <c r="BV565" s="1566"/>
      <c r="BW565" s="1566"/>
      <c r="BX565" s="1566"/>
      <c r="BY565" s="1566"/>
      <c r="BZ565" s="1566"/>
      <c r="CA565" s="1566"/>
      <c r="CB565" s="1566"/>
      <c r="CC565" s="1566"/>
      <c r="CD565" s="1566"/>
      <c r="CE565" s="1566"/>
      <c r="CF565" s="1566"/>
      <c r="CG565" s="1566"/>
      <c r="CH565" s="1566"/>
      <c r="CI565" s="1566"/>
      <c r="CJ565" s="1566"/>
      <c r="CK565" s="1566"/>
      <c r="CL565" s="1566"/>
      <c r="CM565" s="1566"/>
      <c r="CN565" s="1566"/>
      <c r="CO565" s="1566"/>
      <c r="CP565" s="1566"/>
      <c r="CQ565" s="1566"/>
      <c r="CR565" s="1566"/>
      <c r="CS565" s="1566"/>
      <c r="CT565" s="1566"/>
      <c r="CU565" s="1566"/>
      <c r="CV565" s="1566"/>
      <c r="CW565" s="1566"/>
      <c r="CX565" s="1566"/>
      <c r="CY565" s="1566"/>
      <c r="CZ565" s="1566"/>
      <c r="DA565" s="1566"/>
      <c r="DB565" s="1566"/>
      <c r="DC565" s="1566"/>
      <c r="DD565" s="1566"/>
      <c r="DE565" s="1566"/>
      <c r="DF565" s="1566"/>
      <c r="DG565" s="1566"/>
      <c r="DH565" s="1566"/>
      <c r="DI565" s="1566"/>
      <c r="DJ565" s="1566"/>
      <c r="DK565" s="1566"/>
      <c r="DL565" s="1566"/>
      <c r="DM565" s="1566"/>
      <c r="DN565" s="1566"/>
      <c r="DO565" s="1566"/>
      <c r="DP565" s="1566"/>
      <c r="DQ565" s="1566"/>
      <c r="DR565" s="1566"/>
      <c r="DS565" s="1566"/>
      <c r="DT565" s="1566"/>
      <c r="DU565" s="1566"/>
      <c r="DV565" s="1566"/>
      <c r="DW565" s="1566"/>
      <c r="DX565" s="1566"/>
      <c r="DY565" s="1566"/>
      <c r="DZ565" s="1566"/>
      <c r="EA565" s="1566"/>
      <c r="EB565" s="1566"/>
      <c r="EC565" s="1566"/>
      <c r="ED565" s="1566"/>
      <c r="EE565" s="1566"/>
      <c r="EF565" s="1566"/>
      <c r="EG565" s="1566"/>
      <c r="EH565" s="1566"/>
      <c r="EI565" s="1566"/>
      <c r="EJ565" s="1566"/>
      <c r="EK565" s="1566"/>
      <c r="EL565" s="1566"/>
      <c r="EM565" s="1566"/>
      <c r="EN565" s="1566"/>
      <c r="EO565" s="1566"/>
      <c r="EP565" s="1566"/>
    </row>
    <row r="566" spans="1:146" s="1374" customFormat="1" ht="12" customHeight="1">
      <c r="A566" s="1412">
        <v>18231161</v>
      </c>
      <c r="B566" s="1413" t="str">
        <f t="shared" si="220"/>
        <v>18231161</v>
      </c>
      <c r="C566" s="1359" t="s">
        <v>1581</v>
      </c>
      <c r="D566" s="1360" t="str">
        <f t="shared" si="214"/>
        <v>Non-Op</v>
      </c>
      <c r="E566" s="1360"/>
      <c r="F566" s="1359"/>
      <c r="G566" s="1360"/>
      <c r="H566" s="1361" t="str">
        <f t="shared" si="213"/>
        <v/>
      </c>
      <c r="I566" s="1361" t="str">
        <f t="shared" si="213"/>
        <v/>
      </c>
      <c r="J566" s="1361" t="str">
        <f t="shared" si="213"/>
        <v/>
      </c>
      <c r="K566" s="1361" t="str">
        <f t="shared" si="213"/>
        <v>Non-Op</v>
      </c>
      <c r="L566" s="1361" t="str">
        <f t="shared" si="211"/>
        <v>NO</v>
      </c>
      <c r="M566" s="1361" t="str">
        <f t="shared" si="211"/>
        <v>NO</v>
      </c>
      <c r="N566" s="1361" t="str">
        <f t="shared" si="205"/>
        <v/>
      </c>
      <c r="O566" s="1362"/>
      <c r="P566" s="1363">
        <v>39647674</v>
      </c>
      <c r="Q566" s="1363">
        <v>39647674</v>
      </c>
      <c r="R566" s="1363">
        <v>39647674</v>
      </c>
      <c r="S566" s="1363">
        <v>39647674</v>
      </c>
      <c r="T566" s="1363">
        <v>39647674</v>
      </c>
      <c r="U566" s="1363">
        <v>39647674</v>
      </c>
      <c r="V566" s="1363">
        <v>39647674</v>
      </c>
      <c r="W566" s="1363">
        <v>39647674</v>
      </c>
      <c r="X566" s="1363">
        <v>39647674</v>
      </c>
      <c r="Y566" s="1363">
        <v>39647674</v>
      </c>
      <c r="Z566" s="1363">
        <v>39647674</v>
      </c>
      <c r="AA566" s="1363">
        <v>39647674</v>
      </c>
      <c r="AB566" s="1363">
        <v>39647674</v>
      </c>
      <c r="AC566" s="1363"/>
      <c r="AD566" s="1363"/>
      <c r="AE566" s="1363">
        <f t="shared" si="218"/>
        <v>39647674</v>
      </c>
      <c r="AF566" s="1376"/>
      <c r="AG566" s="1377"/>
      <c r="AH566" s="1564"/>
      <c r="AI566" s="1365"/>
      <c r="AJ566" s="1365"/>
      <c r="AK566" s="1366">
        <f t="shared" si="223"/>
        <v>39647674</v>
      </c>
      <c r="AL566" s="1365">
        <f t="shared" si="225"/>
        <v>39647674</v>
      </c>
      <c r="AM566" s="1565"/>
      <c r="AN566" s="1564"/>
      <c r="AO566" s="1368">
        <f t="shared" si="226"/>
        <v>0</v>
      </c>
      <c r="AP566" s="1369"/>
      <c r="AQ566" s="1370">
        <f t="shared" si="204"/>
        <v>39647674</v>
      </c>
      <c r="AR566" s="1564"/>
      <c r="AS566" s="1365"/>
      <c r="AT566" s="1365"/>
      <c r="AU566" s="1365">
        <f t="shared" si="224"/>
        <v>39647674</v>
      </c>
      <c r="AV566" s="1371">
        <f t="shared" si="227"/>
        <v>39647674</v>
      </c>
      <c r="AW566" s="1564"/>
      <c r="AX566" s="1564"/>
      <c r="AY566" s="1367">
        <f t="shared" si="228"/>
        <v>0</v>
      </c>
      <c r="AZ566" s="1372" t="s">
        <v>1106</v>
      </c>
      <c r="BA566" s="1373">
        <f t="shared" si="215"/>
        <v>0</v>
      </c>
      <c r="BB566" s="1566"/>
      <c r="BC566" s="1361" t="str">
        <f t="shared" si="222"/>
        <v/>
      </c>
      <c r="BD566" s="1361" t="str">
        <f t="shared" si="222"/>
        <v/>
      </c>
      <c r="BE566" s="1361" t="str">
        <f t="shared" si="222"/>
        <v/>
      </c>
      <c r="BF566" s="1361" t="str">
        <f t="shared" si="222"/>
        <v>Non-Op</v>
      </c>
      <c r="BG566" s="1361" t="str">
        <f t="shared" si="212"/>
        <v>NO</v>
      </c>
      <c r="BH566" s="1361" t="str">
        <f t="shared" si="212"/>
        <v>NO</v>
      </c>
      <c r="BI566" s="1361" t="str">
        <f t="shared" si="221"/>
        <v/>
      </c>
      <c r="BJ566" s="1566"/>
      <c r="BK566" s="1361" t="b">
        <f t="shared" si="219"/>
        <v>1</v>
      </c>
      <c r="BL566" s="1361" t="b">
        <f t="shared" si="219"/>
        <v>1</v>
      </c>
      <c r="BM566" s="1361" t="b">
        <f t="shared" si="219"/>
        <v>1</v>
      </c>
      <c r="BN566" s="1361" t="b">
        <f t="shared" si="219"/>
        <v>1</v>
      </c>
      <c r="BO566" s="1361" t="b">
        <f t="shared" si="219"/>
        <v>1</v>
      </c>
      <c r="BP566" s="1361" t="b">
        <f t="shared" si="219"/>
        <v>1</v>
      </c>
      <c r="BQ566" s="1361" t="b">
        <f t="shared" si="219"/>
        <v>1</v>
      </c>
      <c r="BR566" s="1566"/>
      <c r="BS566" s="1567"/>
      <c r="BT566" s="1566"/>
      <c r="BU566" s="1566"/>
      <c r="BV566" s="1566"/>
      <c r="BW566" s="1566"/>
      <c r="BX566" s="1566"/>
      <c r="BY566" s="1566"/>
      <c r="BZ566" s="1566"/>
      <c r="CA566" s="1566"/>
      <c r="CB566" s="1566"/>
      <c r="CC566" s="1566"/>
      <c r="CD566" s="1566"/>
      <c r="CE566" s="1566"/>
      <c r="CF566" s="1566"/>
      <c r="CG566" s="1566"/>
      <c r="CH566" s="1566"/>
      <c r="CI566" s="1566"/>
      <c r="CJ566" s="1566"/>
      <c r="CK566" s="1566"/>
      <c r="CL566" s="1566"/>
      <c r="CM566" s="1566"/>
      <c r="CN566" s="1566"/>
      <c r="CO566" s="1566"/>
      <c r="CP566" s="1566"/>
      <c r="CQ566" s="1566"/>
      <c r="CR566" s="1566"/>
      <c r="CS566" s="1566"/>
      <c r="CT566" s="1566"/>
      <c r="CU566" s="1566"/>
      <c r="CV566" s="1566"/>
      <c r="CW566" s="1566"/>
      <c r="CX566" s="1566"/>
      <c r="CY566" s="1566"/>
      <c r="CZ566" s="1566"/>
      <c r="DA566" s="1566"/>
      <c r="DB566" s="1566"/>
      <c r="DC566" s="1566"/>
      <c r="DD566" s="1566"/>
      <c r="DE566" s="1566"/>
      <c r="DF566" s="1566"/>
      <c r="DG566" s="1566"/>
      <c r="DH566" s="1566"/>
      <c r="DI566" s="1566"/>
      <c r="DJ566" s="1566"/>
      <c r="DK566" s="1566"/>
      <c r="DL566" s="1566"/>
      <c r="DM566" s="1566"/>
      <c r="DN566" s="1566"/>
      <c r="DO566" s="1566"/>
      <c r="DP566" s="1566"/>
      <c r="DQ566" s="1566"/>
      <c r="DR566" s="1566"/>
      <c r="DS566" s="1566"/>
      <c r="DT566" s="1566"/>
      <c r="DU566" s="1566"/>
      <c r="DV566" s="1566"/>
      <c r="DW566" s="1566"/>
      <c r="DX566" s="1566"/>
      <c r="DY566" s="1566"/>
      <c r="DZ566" s="1566"/>
      <c r="EA566" s="1566"/>
      <c r="EB566" s="1566"/>
      <c r="EC566" s="1566"/>
      <c r="ED566" s="1566"/>
      <c r="EE566" s="1566"/>
      <c r="EF566" s="1566"/>
      <c r="EG566" s="1566"/>
      <c r="EH566" s="1566"/>
      <c r="EI566" s="1566"/>
      <c r="EJ566" s="1566"/>
      <c r="EK566" s="1566"/>
      <c r="EL566" s="1566"/>
      <c r="EM566" s="1566"/>
      <c r="EN566" s="1566"/>
      <c r="EO566" s="1566"/>
      <c r="EP566" s="1566"/>
    </row>
    <row r="567" spans="1:146" s="1374" customFormat="1" ht="12" customHeight="1">
      <c r="A567" s="1412">
        <v>18231171</v>
      </c>
      <c r="B567" s="1413" t="str">
        <f t="shared" si="220"/>
        <v>18231171</v>
      </c>
      <c r="C567" s="1359" t="s">
        <v>1582</v>
      </c>
      <c r="D567" s="1360" t="str">
        <f t="shared" si="214"/>
        <v>Non-Op</v>
      </c>
      <c r="E567" s="1360"/>
      <c r="F567" s="1359"/>
      <c r="G567" s="1360"/>
      <c r="H567" s="1361" t="str">
        <f t="shared" ref="H567:K598" si="229">IF(VALUE(AH567),H$7,IF(ISBLANK(AH567),"",H$7))</f>
        <v/>
      </c>
      <c r="I567" s="1361" t="str">
        <f t="shared" si="229"/>
        <v/>
      </c>
      <c r="J567" s="1361" t="str">
        <f t="shared" si="229"/>
        <v/>
      </c>
      <c r="K567" s="1361" t="str">
        <f t="shared" si="229"/>
        <v>Non-Op</v>
      </c>
      <c r="L567" s="1361" t="str">
        <f t="shared" si="211"/>
        <v>NO</v>
      </c>
      <c r="M567" s="1361" t="str">
        <f t="shared" si="211"/>
        <v>NO</v>
      </c>
      <c r="N567" s="1361" t="str">
        <f t="shared" si="205"/>
        <v/>
      </c>
      <c r="O567" s="1362"/>
      <c r="P567" s="1363">
        <v>-39647674</v>
      </c>
      <c r="Q567" s="1363">
        <v>-39647674</v>
      </c>
      <c r="R567" s="1363">
        <v>-39647674</v>
      </c>
      <c r="S567" s="1363">
        <v>-39647674</v>
      </c>
      <c r="T567" s="1363">
        <v>-39647674</v>
      </c>
      <c r="U567" s="1363">
        <v>-39647674</v>
      </c>
      <c r="V567" s="1363">
        <v>-39647674</v>
      </c>
      <c r="W567" s="1363">
        <v>-39647674</v>
      </c>
      <c r="X567" s="1363">
        <v>-39647674</v>
      </c>
      <c r="Y567" s="1363">
        <v>-39647674</v>
      </c>
      <c r="Z567" s="1363">
        <v>-39647674</v>
      </c>
      <c r="AA567" s="1363">
        <v>-39647674</v>
      </c>
      <c r="AB567" s="1363">
        <v>-39647674</v>
      </c>
      <c r="AC567" s="1363"/>
      <c r="AD567" s="1363"/>
      <c r="AE567" s="1363">
        <f t="shared" si="218"/>
        <v>-39647674</v>
      </c>
      <c r="AF567" s="1376"/>
      <c r="AG567" s="1377"/>
      <c r="AH567" s="1564"/>
      <c r="AI567" s="1365"/>
      <c r="AJ567" s="1365"/>
      <c r="AK567" s="1366">
        <f t="shared" si="223"/>
        <v>-39647674</v>
      </c>
      <c r="AL567" s="1365">
        <f t="shared" si="225"/>
        <v>-39647674</v>
      </c>
      <c r="AM567" s="1565"/>
      <c r="AN567" s="1564"/>
      <c r="AO567" s="1368">
        <f t="shared" si="226"/>
        <v>0</v>
      </c>
      <c r="AP567" s="1369"/>
      <c r="AQ567" s="1370">
        <f t="shared" si="204"/>
        <v>-39647674</v>
      </c>
      <c r="AR567" s="1564"/>
      <c r="AS567" s="1365"/>
      <c r="AT567" s="1365"/>
      <c r="AU567" s="1365">
        <f t="shared" si="224"/>
        <v>-39647674</v>
      </c>
      <c r="AV567" s="1371">
        <f t="shared" si="227"/>
        <v>-39647674</v>
      </c>
      <c r="AW567" s="1564"/>
      <c r="AX567" s="1564"/>
      <c r="AY567" s="1367">
        <f t="shared" si="228"/>
        <v>0</v>
      </c>
      <c r="AZ567" s="1372" t="s">
        <v>1106</v>
      </c>
      <c r="BA567" s="1373">
        <f t="shared" si="215"/>
        <v>0</v>
      </c>
      <c r="BB567" s="1566"/>
      <c r="BC567" s="1361" t="str">
        <f t="shared" si="222"/>
        <v/>
      </c>
      <c r="BD567" s="1361" t="str">
        <f t="shared" si="222"/>
        <v/>
      </c>
      <c r="BE567" s="1361" t="str">
        <f t="shared" si="222"/>
        <v/>
      </c>
      <c r="BF567" s="1361" t="str">
        <f t="shared" si="222"/>
        <v>Non-Op</v>
      </c>
      <c r="BG567" s="1361" t="str">
        <f t="shared" si="212"/>
        <v>NO</v>
      </c>
      <c r="BH567" s="1361" t="str">
        <f t="shared" si="212"/>
        <v>NO</v>
      </c>
      <c r="BI567" s="1361" t="str">
        <f t="shared" si="221"/>
        <v/>
      </c>
      <c r="BJ567" s="1566"/>
      <c r="BK567" s="1361" t="b">
        <f t="shared" si="219"/>
        <v>1</v>
      </c>
      <c r="BL567" s="1361" t="b">
        <f t="shared" si="219"/>
        <v>1</v>
      </c>
      <c r="BM567" s="1361" t="b">
        <f t="shared" si="219"/>
        <v>1</v>
      </c>
      <c r="BN567" s="1361" t="b">
        <f t="shared" si="219"/>
        <v>1</v>
      </c>
      <c r="BO567" s="1361" t="b">
        <f t="shared" si="219"/>
        <v>1</v>
      </c>
      <c r="BP567" s="1361" t="b">
        <f t="shared" si="219"/>
        <v>1</v>
      </c>
      <c r="BQ567" s="1361" t="b">
        <f t="shared" si="219"/>
        <v>1</v>
      </c>
      <c r="BR567" s="1566"/>
      <c r="BS567" s="1567"/>
      <c r="BT567" s="1566"/>
      <c r="BU567" s="1566"/>
      <c r="BV567" s="1566"/>
      <c r="BW567" s="1566"/>
      <c r="BX567" s="1566"/>
      <c r="BY567" s="1566"/>
      <c r="BZ567" s="1566"/>
      <c r="CA567" s="1566"/>
      <c r="CB567" s="1566"/>
      <c r="CC567" s="1566"/>
      <c r="CD567" s="1566"/>
      <c r="CE567" s="1566"/>
      <c r="CF567" s="1566"/>
      <c r="CG567" s="1566"/>
      <c r="CH567" s="1566"/>
      <c r="CI567" s="1566"/>
      <c r="CJ567" s="1566"/>
      <c r="CK567" s="1566"/>
      <c r="CL567" s="1566"/>
      <c r="CM567" s="1566"/>
      <c r="CN567" s="1566"/>
      <c r="CO567" s="1566"/>
      <c r="CP567" s="1566"/>
      <c r="CQ567" s="1566"/>
      <c r="CR567" s="1566"/>
      <c r="CS567" s="1566"/>
      <c r="CT567" s="1566"/>
      <c r="CU567" s="1566"/>
      <c r="CV567" s="1566"/>
      <c r="CW567" s="1566"/>
      <c r="CX567" s="1566"/>
      <c r="CY567" s="1566"/>
      <c r="CZ567" s="1566"/>
      <c r="DA567" s="1566"/>
      <c r="DB567" s="1566"/>
      <c r="DC567" s="1566"/>
      <c r="DD567" s="1566"/>
      <c r="DE567" s="1566"/>
      <c r="DF567" s="1566"/>
      <c r="DG567" s="1566"/>
      <c r="DH567" s="1566"/>
      <c r="DI567" s="1566"/>
      <c r="DJ567" s="1566"/>
      <c r="DK567" s="1566"/>
      <c r="DL567" s="1566"/>
      <c r="DM567" s="1566"/>
      <c r="DN567" s="1566"/>
      <c r="DO567" s="1566"/>
      <c r="DP567" s="1566"/>
      <c r="DQ567" s="1566"/>
      <c r="DR567" s="1566"/>
      <c r="DS567" s="1566"/>
      <c r="DT567" s="1566"/>
      <c r="DU567" s="1566"/>
      <c r="DV567" s="1566"/>
      <c r="DW567" s="1566"/>
      <c r="DX567" s="1566"/>
      <c r="DY567" s="1566"/>
      <c r="DZ567" s="1566"/>
      <c r="EA567" s="1566"/>
      <c r="EB567" s="1566"/>
      <c r="EC567" s="1566"/>
      <c r="ED567" s="1566"/>
      <c r="EE567" s="1566"/>
      <c r="EF567" s="1566"/>
      <c r="EG567" s="1566"/>
      <c r="EH567" s="1566"/>
      <c r="EI567" s="1566"/>
      <c r="EJ567" s="1566"/>
      <c r="EK567" s="1566"/>
      <c r="EL567" s="1566"/>
      <c r="EM567" s="1566"/>
      <c r="EN567" s="1566"/>
      <c r="EO567" s="1566"/>
      <c r="EP567" s="1566"/>
    </row>
    <row r="568" spans="1:146" s="1374" customFormat="1" ht="12" customHeight="1">
      <c r="A568" s="1412">
        <v>18231181</v>
      </c>
      <c r="B568" s="1413" t="str">
        <f t="shared" si="220"/>
        <v>18231181</v>
      </c>
      <c r="C568" s="1359" t="s">
        <v>1583</v>
      </c>
      <c r="D568" s="1360" t="str">
        <f t="shared" si="214"/>
        <v>Non-Op</v>
      </c>
      <c r="E568" s="1360"/>
      <c r="F568" s="1359"/>
      <c r="G568" s="1360"/>
      <c r="H568" s="1361" t="str">
        <f t="shared" si="229"/>
        <v/>
      </c>
      <c r="I568" s="1361" t="str">
        <f t="shared" si="229"/>
        <v/>
      </c>
      <c r="J568" s="1361" t="str">
        <f t="shared" si="229"/>
        <v/>
      </c>
      <c r="K568" s="1361" t="str">
        <f t="shared" si="229"/>
        <v>Non-Op</v>
      </c>
      <c r="L568" s="1361" t="str">
        <f t="shared" si="211"/>
        <v>NO</v>
      </c>
      <c r="M568" s="1361" t="str">
        <f t="shared" si="211"/>
        <v>NO</v>
      </c>
      <c r="N568" s="1361" t="str">
        <f t="shared" si="205"/>
        <v/>
      </c>
      <c r="O568" s="1362"/>
      <c r="P568" s="1363">
        <v>8232968</v>
      </c>
      <c r="Q568" s="1363">
        <v>8232968</v>
      </c>
      <c r="R568" s="1363">
        <v>8232968</v>
      </c>
      <c r="S568" s="1363">
        <v>8232968</v>
      </c>
      <c r="T568" s="1363">
        <v>8232968</v>
      </c>
      <c r="U568" s="1363">
        <v>8232968</v>
      </c>
      <c r="V568" s="1363">
        <v>8232968</v>
      </c>
      <c r="W568" s="1363">
        <v>8232968</v>
      </c>
      <c r="X568" s="1363">
        <v>8232968</v>
      </c>
      <c r="Y568" s="1363">
        <v>8232968</v>
      </c>
      <c r="Z568" s="1363">
        <v>8232968</v>
      </c>
      <c r="AA568" s="1363">
        <v>8232968</v>
      </c>
      <c r="AB568" s="1363">
        <v>8232968</v>
      </c>
      <c r="AC568" s="1363"/>
      <c r="AD568" s="1363"/>
      <c r="AE568" s="1363">
        <f t="shared" si="218"/>
        <v>8232968</v>
      </c>
      <c r="AF568" s="1376"/>
      <c r="AG568" s="1377"/>
      <c r="AH568" s="1564"/>
      <c r="AI568" s="1365"/>
      <c r="AJ568" s="1365"/>
      <c r="AK568" s="1366">
        <f t="shared" si="223"/>
        <v>8232968</v>
      </c>
      <c r="AL568" s="1365">
        <f t="shared" si="225"/>
        <v>8232968</v>
      </c>
      <c r="AM568" s="1565"/>
      <c r="AN568" s="1564"/>
      <c r="AO568" s="1368">
        <f t="shared" si="226"/>
        <v>0</v>
      </c>
      <c r="AP568" s="1369"/>
      <c r="AQ568" s="1370">
        <f t="shared" si="204"/>
        <v>8232968</v>
      </c>
      <c r="AR568" s="1564"/>
      <c r="AS568" s="1365"/>
      <c r="AT568" s="1365"/>
      <c r="AU568" s="1365">
        <f t="shared" si="224"/>
        <v>8232968</v>
      </c>
      <c r="AV568" s="1371">
        <f t="shared" si="227"/>
        <v>8232968</v>
      </c>
      <c r="AW568" s="1564"/>
      <c r="AX568" s="1564"/>
      <c r="AY568" s="1367">
        <f t="shared" si="228"/>
        <v>0</v>
      </c>
      <c r="AZ568" s="1372" t="s">
        <v>1106</v>
      </c>
      <c r="BA568" s="1373">
        <f t="shared" si="215"/>
        <v>0</v>
      </c>
      <c r="BB568" s="1566"/>
      <c r="BC568" s="1361" t="str">
        <f t="shared" si="222"/>
        <v/>
      </c>
      <c r="BD568" s="1361" t="str">
        <f t="shared" si="222"/>
        <v/>
      </c>
      <c r="BE568" s="1361" t="str">
        <f t="shared" si="222"/>
        <v/>
      </c>
      <c r="BF568" s="1361" t="str">
        <f t="shared" si="222"/>
        <v>Non-Op</v>
      </c>
      <c r="BG568" s="1361" t="str">
        <f t="shared" si="212"/>
        <v>NO</v>
      </c>
      <c r="BH568" s="1361" t="str">
        <f t="shared" si="212"/>
        <v>NO</v>
      </c>
      <c r="BI568" s="1361" t="str">
        <f t="shared" si="221"/>
        <v/>
      </c>
      <c r="BJ568" s="1566"/>
      <c r="BK568" s="1361" t="b">
        <f t="shared" si="219"/>
        <v>1</v>
      </c>
      <c r="BL568" s="1361" t="b">
        <f t="shared" si="219"/>
        <v>1</v>
      </c>
      <c r="BM568" s="1361" t="b">
        <f t="shared" si="219"/>
        <v>1</v>
      </c>
      <c r="BN568" s="1361" t="b">
        <f t="shared" si="219"/>
        <v>1</v>
      </c>
      <c r="BO568" s="1361" t="b">
        <f t="shared" si="219"/>
        <v>1</v>
      </c>
      <c r="BP568" s="1361" t="b">
        <f t="shared" si="219"/>
        <v>1</v>
      </c>
      <c r="BQ568" s="1361" t="b">
        <f t="shared" si="219"/>
        <v>1</v>
      </c>
      <c r="BR568" s="1566"/>
      <c r="BS568" s="1567"/>
      <c r="BT568" s="1566"/>
      <c r="BU568" s="1566"/>
      <c r="BV568" s="1566"/>
      <c r="BW568" s="1566"/>
      <c r="BX568" s="1566"/>
      <c r="BY568" s="1566"/>
      <c r="BZ568" s="1566"/>
      <c r="CA568" s="1566"/>
      <c r="CB568" s="1566"/>
      <c r="CC568" s="1566"/>
      <c r="CD568" s="1566"/>
      <c r="CE568" s="1566"/>
      <c r="CF568" s="1566"/>
      <c r="CG568" s="1566"/>
      <c r="CH568" s="1566"/>
      <c r="CI568" s="1566"/>
      <c r="CJ568" s="1566"/>
      <c r="CK568" s="1566"/>
      <c r="CL568" s="1566"/>
      <c r="CM568" s="1566"/>
      <c r="CN568" s="1566"/>
      <c r="CO568" s="1566"/>
      <c r="CP568" s="1566"/>
      <c r="CQ568" s="1566"/>
      <c r="CR568" s="1566"/>
      <c r="CS568" s="1566"/>
      <c r="CT568" s="1566"/>
      <c r="CU568" s="1566"/>
      <c r="CV568" s="1566"/>
      <c r="CW568" s="1566"/>
      <c r="CX568" s="1566"/>
      <c r="CY568" s="1566"/>
      <c r="CZ568" s="1566"/>
      <c r="DA568" s="1566"/>
      <c r="DB568" s="1566"/>
      <c r="DC568" s="1566"/>
      <c r="DD568" s="1566"/>
      <c r="DE568" s="1566"/>
      <c r="DF568" s="1566"/>
      <c r="DG568" s="1566"/>
      <c r="DH568" s="1566"/>
      <c r="DI568" s="1566"/>
      <c r="DJ568" s="1566"/>
      <c r="DK568" s="1566"/>
      <c r="DL568" s="1566"/>
      <c r="DM568" s="1566"/>
      <c r="DN568" s="1566"/>
      <c r="DO568" s="1566"/>
      <c r="DP568" s="1566"/>
      <c r="DQ568" s="1566"/>
      <c r="DR568" s="1566"/>
      <c r="DS568" s="1566"/>
      <c r="DT568" s="1566"/>
      <c r="DU568" s="1566"/>
      <c r="DV568" s="1566"/>
      <c r="DW568" s="1566"/>
      <c r="DX568" s="1566"/>
      <c r="DY568" s="1566"/>
      <c r="DZ568" s="1566"/>
      <c r="EA568" s="1566"/>
      <c r="EB568" s="1566"/>
      <c r="EC568" s="1566"/>
      <c r="ED568" s="1566"/>
      <c r="EE568" s="1566"/>
      <c r="EF568" s="1566"/>
      <c r="EG568" s="1566"/>
      <c r="EH568" s="1566"/>
      <c r="EI568" s="1566"/>
      <c r="EJ568" s="1566"/>
      <c r="EK568" s="1566"/>
      <c r="EL568" s="1566"/>
      <c r="EM568" s="1566"/>
      <c r="EN568" s="1566"/>
      <c r="EO568" s="1566"/>
      <c r="EP568" s="1566"/>
    </row>
    <row r="569" spans="1:146" s="1374" customFormat="1" ht="12" customHeight="1">
      <c r="A569" s="1412">
        <v>18231191</v>
      </c>
      <c r="B569" s="1413" t="str">
        <f t="shared" si="220"/>
        <v>18231191</v>
      </c>
      <c r="C569" s="1359" t="s">
        <v>1584</v>
      </c>
      <c r="D569" s="1360" t="str">
        <f t="shared" si="214"/>
        <v>Non-Op</v>
      </c>
      <c r="E569" s="1360"/>
      <c r="F569" s="1359"/>
      <c r="G569" s="1360"/>
      <c r="H569" s="1361" t="str">
        <f t="shared" si="229"/>
        <v/>
      </c>
      <c r="I569" s="1361" t="str">
        <f t="shared" si="229"/>
        <v/>
      </c>
      <c r="J569" s="1361" t="str">
        <f t="shared" si="229"/>
        <v/>
      </c>
      <c r="K569" s="1361" t="str">
        <f t="shared" si="229"/>
        <v>Non-Op</v>
      </c>
      <c r="L569" s="1361" t="str">
        <f t="shared" si="211"/>
        <v>NO</v>
      </c>
      <c r="M569" s="1361" t="str">
        <f t="shared" si="211"/>
        <v>NO</v>
      </c>
      <c r="N569" s="1361" t="str">
        <f t="shared" si="205"/>
        <v/>
      </c>
      <c r="O569" s="1362"/>
      <c r="P569" s="1363">
        <v>-8232968</v>
      </c>
      <c r="Q569" s="1363">
        <v>-8232968</v>
      </c>
      <c r="R569" s="1363">
        <v>-8232968</v>
      </c>
      <c r="S569" s="1363">
        <v>-8232968</v>
      </c>
      <c r="T569" s="1363">
        <v>-8232968</v>
      </c>
      <c r="U569" s="1363">
        <v>-8232968</v>
      </c>
      <c r="V569" s="1363">
        <v>-8232968</v>
      </c>
      <c r="W569" s="1363">
        <v>-8232968</v>
      </c>
      <c r="X569" s="1363">
        <v>-8232968</v>
      </c>
      <c r="Y569" s="1363">
        <v>-8232968</v>
      </c>
      <c r="Z569" s="1363">
        <v>-8232968</v>
      </c>
      <c r="AA569" s="1363">
        <v>-8232968</v>
      </c>
      <c r="AB569" s="1363">
        <v>-8232968</v>
      </c>
      <c r="AC569" s="1363"/>
      <c r="AD569" s="1363"/>
      <c r="AE569" s="1363">
        <f t="shared" si="218"/>
        <v>-8232968</v>
      </c>
      <c r="AF569" s="1376"/>
      <c r="AG569" s="1377"/>
      <c r="AH569" s="1564"/>
      <c r="AI569" s="1365"/>
      <c r="AJ569" s="1365"/>
      <c r="AK569" s="1366">
        <f t="shared" si="223"/>
        <v>-8232968</v>
      </c>
      <c r="AL569" s="1365">
        <f t="shared" si="225"/>
        <v>-8232968</v>
      </c>
      <c r="AM569" s="1565"/>
      <c r="AN569" s="1564"/>
      <c r="AO569" s="1368">
        <f t="shared" si="226"/>
        <v>0</v>
      </c>
      <c r="AP569" s="1369"/>
      <c r="AQ569" s="1370">
        <f t="shared" si="204"/>
        <v>-8232968</v>
      </c>
      <c r="AR569" s="1564"/>
      <c r="AS569" s="1365"/>
      <c r="AT569" s="1365"/>
      <c r="AU569" s="1365">
        <f t="shared" si="224"/>
        <v>-8232968</v>
      </c>
      <c r="AV569" s="1371">
        <f t="shared" si="227"/>
        <v>-8232968</v>
      </c>
      <c r="AW569" s="1564"/>
      <c r="AX569" s="1564"/>
      <c r="AY569" s="1367">
        <f t="shared" si="228"/>
        <v>0</v>
      </c>
      <c r="AZ569" s="1372" t="s">
        <v>1106</v>
      </c>
      <c r="BA569" s="1373">
        <f t="shared" si="215"/>
        <v>0</v>
      </c>
      <c r="BB569" s="1566"/>
      <c r="BC569" s="1361" t="str">
        <f t="shared" si="222"/>
        <v/>
      </c>
      <c r="BD569" s="1361" t="str">
        <f t="shared" si="222"/>
        <v/>
      </c>
      <c r="BE569" s="1361" t="str">
        <f t="shared" si="222"/>
        <v/>
      </c>
      <c r="BF569" s="1361" t="str">
        <f t="shared" si="222"/>
        <v>Non-Op</v>
      </c>
      <c r="BG569" s="1361" t="str">
        <f t="shared" si="212"/>
        <v>NO</v>
      </c>
      <c r="BH569" s="1361" t="str">
        <f t="shared" si="212"/>
        <v>NO</v>
      </c>
      <c r="BI569" s="1361" t="str">
        <f t="shared" si="221"/>
        <v/>
      </c>
      <c r="BJ569" s="1566"/>
      <c r="BK569" s="1361" t="b">
        <f t="shared" si="219"/>
        <v>1</v>
      </c>
      <c r="BL569" s="1361" t="b">
        <f t="shared" si="219"/>
        <v>1</v>
      </c>
      <c r="BM569" s="1361" t="b">
        <f t="shared" si="219"/>
        <v>1</v>
      </c>
      <c r="BN569" s="1361" t="b">
        <f t="shared" si="219"/>
        <v>1</v>
      </c>
      <c r="BO569" s="1361" t="b">
        <f t="shared" si="219"/>
        <v>1</v>
      </c>
      <c r="BP569" s="1361" t="b">
        <f t="shared" si="219"/>
        <v>1</v>
      </c>
      <c r="BQ569" s="1361" t="b">
        <f t="shared" si="219"/>
        <v>1</v>
      </c>
      <c r="BR569" s="1566"/>
      <c r="BS569" s="1567"/>
      <c r="BT569" s="1566"/>
      <c r="BU569" s="1566"/>
      <c r="BV569" s="1566"/>
      <c r="BW569" s="1566"/>
      <c r="BX569" s="1566"/>
      <c r="BY569" s="1566"/>
      <c r="BZ569" s="1566"/>
      <c r="CA569" s="1566"/>
      <c r="CB569" s="1566"/>
      <c r="CC569" s="1566"/>
      <c r="CD569" s="1566"/>
      <c r="CE569" s="1566"/>
      <c r="CF569" s="1566"/>
      <c r="CG569" s="1566"/>
      <c r="CH569" s="1566"/>
      <c r="CI569" s="1566"/>
      <c r="CJ569" s="1566"/>
      <c r="CK569" s="1566"/>
      <c r="CL569" s="1566"/>
      <c r="CM569" s="1566"/>
      <c r="CN569" s="1566"/>
      <c r="CO569" s="1566"/>
      <c r="CP569" s="1566"/>
      <c r="CQ569" s="1566"/>
      <c r="CR569" s="1566"/>
      <c r="CS569" s="1566"/>
      <c r="CT569" s="1566"/>
      <c r="CU569" s="1566"/>
      <c r="CV569" s="1566"/>
      <c r="CW569" s="1566"/>
      <c r="CX569" s="1566"/>
      <c r="CY569" s="1566"/>
      <c r="CZ569" s="1566"/>
      <c r="DA569" s="1566"/>
      <c r="DB569" s="1566"/>
      <c r="DC569" s="1566"/>
      <c r="DD569" s="1566"/>
      <c r="DE569" s="1566"/>
      <c r="DF569" s="1566"/>
      <c r="DG569" s="1566"/>
      <c r="DH569" s="1566"/>
      <c r="DI569" s="1566"/>
      <c r="DJ569" s="1566"/>
      <c r="DK569" s="1566"/>
      <c r="DL569" s="1566"/>
      <c r="DM569" s="1566"/>
      <c r="DN569" s="1566"/>
      <c r="DO569" s="1566"/>
      <c r="DP569" s="1566"/>
      <c r="DQ569" s="1566"/>
      <c r="DR569" s="1566"/>
      <c r="DS569" s="1566"/>
      <c r="DT569" s="1566"/>
      <c r="DU569" s="1566"/>
      <c r="DV569" s="1566"/>
      <c r="DW569" s="1566"/>
      <c r="DX569" s="1566"/>
      <c r="DY569" s="1566"/>
      <c r="DZ569" s="1566"/>
      <c r="EA569" s="1566"/>
      <c r="EB569" s="1566"/>
      <c r="EC569" s="1566"/>
      <c r="ED569" s="1566"/>
      <c r="EE569" s="1566"/>
      <c r="EF569" s="1566"/>
      <c r="EG569" s="1566"/>
      <c r="EH569" s="1566"/>
      <c r="EI569" s="1566"/>
      <c r="EJ569" s="1566"/>
      <c r="EK569" s="1566"/>
      <c r="EL569" s="1566"/>
      <c r="EM569" s="1566"/>
      <c r="EN569" s="1566"/>
      <c r="EO569" s="1566"/>
      <c r="EP569" s="1566"/>
    </row>
    <row r="570" spans="1:146" s="1374" customFormat="1" ht="12" customHeight="1">
      <c r="A570" s="1412">
        <v>18231241</v>
      </c>
      <c r="B570" s="1413" t="str">
        <f t="shared" si="220"/>
        <v>18231241</v>
      </c>
      <c r="C570" s="1359" t="s">
        <v>1585</v>
      </c>
      <c r="D570" s="1360" t="str">
        <f t="shared" si="214"/>
        <v>Non-Op</v>
      </c>
      <c r="E570" s="1360"/>
      <c r="F570" s="1359"/>
      <c r="G570" s="1360"/>
      <c r="H570" s="1361" t="str">
        <f t="shared" si="229"/>
        <v/>
      </c>
      <c r="I570" s="1361" t="str">
        <f t="shared" si="229"/>
        <v/>
      </c>
      <c r="J570" s="1361" t="str">
        <f t="shared" si="229"/>
        <v/>
      </c>
      <c r="K570" s="1361" t="str">
        <f t="shared" si="229"/>
        <v>Non-Op</v>
      </c>
      <c r="L570" s="1361" t="str">
        <f t="shared" si="211"/>
        <v>NO</v>
      </c>
      <c r="M570" s="1361" t="str">
        <f t="shared" si="211"/>
        <v>NO</v>
      </c>
      <c r="N570" s="1361" t="str">
        <f t="shared" si="205"/>
        <v/>
      </c>
      <c r="O570" s="1362"/>
      <c r="P570" s="1363">
        <v>0</v>
      </c>
      <c r="Q570" s="1363">
        <v>0</v>
      </c>
      <c r="R570" s="1363">
        <v>0</v>
      </c>
      <c r="S570" s="1363">
        <v>0</v>
      </c>
      <c r="T570" s="1363">
        <v>0</v>
      </c>
      <c r="U570" s="1363">
        <v>0</v>
      </c>
      <c r="V570" s="1363">
        <v>0</v>
      </c>
      <c r="W570" s="1363">
        <v>0</v>
      </c>
      <c r="X570" s="1363">
        <v>0</v>
      </c>
      <c r="Y570" s="1363">
        <v>0</v>
      </c>
      <c r="Z570" s="1363">
        <v>0</v>
      </c>
      <c r="AA570" s="1363">
        <v>0</v>
      </c>
      <c r="AB570" s="1363">
        <v>0</v>
      </c>
      <c r="AC570" s="1363"/>
      <c r="AD570" s="1363"/>
      <c r="AE570" s="1363">
        <f t="shared" si="218"/>
        <v>0</v>
      </c>
      <c r="AF570" s="1376"/>
      <c r="AG570" s="1377"/>
      <c r="AH570" s="1564"/>
      <c r="AI570" s="1365"/>
      <c r="AJ570" s="1365"/>
      <c r="AK570" s="1366">
        <f t="shared" si="223"/>
        <v>0</v>
      </c>
      <c r="AL570" s="1365">
        <f t="shared" si="225"/>
        <v>0</v>
      </c>
      <c r="AM570" s="1565"/>
      <c r="AN570" s="1564"/>
      <c r="AO570" s="1368">
        <f t="shared" si="226"/>
        <v>0</v>
      </c>
      <c r="AP570" s="1369"/>
      <c r="AQ570" s="1370">
        <f t="shared" si="204"/>
        <v>0</v>
      </c>
      <c r="AR570" s="1564"/>
      <c r="AS570" s="1365"/>
      <c r="AT570" s="1365"/>
      <c r="AU570" s="1365">
        <f t="shared" si="224"/>
        <v>0</v>
      </c>
      <c r="AV570" s="1371">
        <f t="shared" si="227"/>
        <v>0</v>
      </c>
      <c r="AW570" s="1564"/>
      <c r="AX570" s="1564"/>
      <c r="AY570" s="1367">
        <f t="shared" si="228"/>
        <v>0</v>
      </c>
      <c r="AZ570" s="1372" t="s">
        <v>1546</v>
      </c>
      <c r="BA570" s="1373">
        <f t="shared" si="215"/>
        <v>0</v>
      </c>
      <c r="BB570" s="1566"/>
      <c r="BC570" s="1361" t="str">
        <f t="shared" si="222"/>
        <v/>
      </c>
      <c r="BD570" s="1361" t="str">
        <f t="shared" si="222"/>
        <v/>
      </c>
      <c r="BE570" s="1361" t="str">
        <f t="shared" si="222"/>
        <v/>
      </c>
      <c r="BF570" s="1361" t="str">
        <f t="shared" si="222"/>
        <v>Non-Op</v>
      </c>
      <c r="BG570" s="1361" t="str">
        <f t="shared" si="212"/>
        <v>NO</v>
      </c>
      <c r="BH570" s="1361" t="str">
        <f t="shared" si="212"/>
        <v>NO</v>
      </c>
      <c r="BI570" s="1361" t="str">
        <f t="shared" si="221"/>
        <v/>
      </c>
      <c r="BJ570" s="1566"/>
      <c r="BK570" s="1361" t="b">
        <f t="shared" si="219"/>
        <v>1</v>
      </c>
      <c r="BL570" s="1361" t="b">
        <f t="shared" si="219"/>
        <v>1</v>
      </c>
      <c r="BM570" s="1361" t="b">
        <f t="shared" si="219"/>
        <v>1</v>
      </c>
      <c r="BN570" s="1361" t="b">
        <f t="shared" si="219"/>
        <v>1</v>
      </c>
      <c r="BO570" s="1361" t="b">
        <f t="shared" si="219"/>
        <v>1</v>
      </c>
      <c r="BP570" s="1361" t="b">
        <f t="shared" si="219"/>
        <v>1</v>
      </c>
      <c r="BQ570" s="1361" t="b">
        <f t="shared" si="219"/>
        <v>1</v>
      </c>
      <c r="BR570" s="1566"/>
      <c r="BS570" s="1567"/>
      <c r="BT570" s="1566"/>
      <c r="BU570" s="1566"/>
      <c r="BV570" s="1566"/>
      <c r="BW570" s="1566"/>
      <c r="BX570" s="1566"/>
      <c r="BY570" s="1566"/>
      <c r="BZ570" s="1566"/>
      <c r="CA570" s="1566"/>
      <c r="CB570" s="1566"/>
      <c r="CC570" s="1566"/>
      <c r="CD570" s="1566"/>
      <c r="CE570" s="1566"/>
      <c r="CF570" s="1566"/>
      <c r="CG570" s="1566"/>
      <c r="CH570" s="1566"/>
      <c r="CI570" s="1566"/>
      <c r="CJ570" s="1566"/>
      <c r="CK570" s="1566"/>
      <c r="CL570" s="1566"/>
      <c r="CM570" s="1566"/>
      <c r="CN570" s="1566"/>
      <c r="CO570" s="1566"/>
      <c r="CP570" s="1566"/>
      <c r="CQ570" s="1566"/>
      <c r="CR570" s="1566"/>
      <c r="CS570" s="1566"/>
      <c r="CT570" s="1566"/>
      <c r="CU570" s="1566"/>
      <c r="CV570" s="1566"/>
      <c r="CW570" s="1566"/>
      <c r="CX570" s="1566"/>
      <c r="CY570" s="1566"/>
      <c r="CZ570" s="1566"/>
      <c r="DA570" s="1566"/>
      <c r="DB570" s="1566"/>
      <c r="DC570" s="1566"/>
      <c r="DD570" s="1566"/>
      <c r="DE570" s="1566"/>
      <c r="DF570" s="1566"/>
      <c r="DG570" s="1566"/>
      <c r="DH570" s="1566"/>
      <c r="DI570" s="1566"/>
      <c r="DJ570" s="1566"/>
      <c r="DK570" s="1566"/>
      <c r="DL570" s="1566"/>
      <c r="DM570" s="1566"/>
      <c r="DN570" s="1566"/>
      <c r="DO570" s="1566"/>
      <c r="DP570" s="1566"/>
      <c r="DQ570" s="1566"/>
      <c r="DR570" s="1566"/>
      <c r="DS570" s="1566"/>
      <c r="DT570" s="1566"/>
      <c r="DU570" s="1566"/>
      <c r="DV570" s="1566"/>
      <c r="DW570" s="1566"/>
      <c r="DX570" s="1566"/>
      <c r="DY570" s="1566"/>
      <c r="DZ570" s="1566"/>
      <c r="EA570" s="1566"/>
      <c r="EB570" s="1566"/>
      <c r="EC570" s="1566"/>
      <c r="ED570" s="1566"/>
      <c r="EE570" s="1566"/>
      <c r="EF570" s="1566"/>
      <c r="EG570" s="1566"/>
      <c r="EH570" s="1566"/>
      <c r="EI570" s="1566"/>
      <c r="EJ570" s="1566"/>
      <c r="EK570" s="1566"/>
      <c r="EL570" s="1566"/>
      <c r="EM570" s="1566"/>
      <c r="EN570" s="1566"/>
      <c r="EO570" s="1566"/>
      <c r="EP570" s="1566"/>
    </row>
    <row r="571" spans="1:146" s="1374" customFormat="1" ht="12" customHeight="1">
      <c r="A571" s="1412">
        <v>18231251</v>
      </c>
      <c r="B571" s="1413" t="str">
        <f t="shared" si="220"/>
        <v>18231251</v>
      </c>
      <c r="C571" s="1359" t="s">
        <v>1586</v>
      </c>
      <c r="D571" s="1360" t="str">
        <f t="shared" si="214"/>
        <v>Non-Op</v>
      </c>
      <c r="E571" s="1360"/>
      <c r="F571" s="1359"/>
      <c r="G571" s="1360"/>
      <c r="H571" s="1361" t="str">
        <f t="shared" si="229"/>
        <v/>
      </c>
      <c r="I571" s="1361" t="str">
        <f t="shared" si="229"/>
        <v/>
      </c>
      <c r="J571" s="1361" t="str">
        <f t="shared" si="229"/>
        <v/>
      </c>
      <c r="K571" s="1361" t="str">
        <f t="shared" si="229"/>
        <v>Non-Op</v>
      </c>
      <c r="L571" s="1361" t="str">
        <f t="shared" si="211"/>
        <v>NO</v>
      </c>
      <c r="M571" s="1361" t="str">
        <f t="shared" si="211"/>
        <v>NO</v>
      </c>
      <c r="N571" s="1361" t="str">
        <f t="shared" si="205"/>
        <v/>
      </c>
      <c r="O571" s="1362"/>
      <c r="P571" s="1363">
        <v>61259.91</v>
      </c>
      <c r="Q571" s="1363">
        <v>61259.91</v>
      </c>
      <c r="R571" s="1363">
        <v>61259.91</v>
      </c>
      <c r="S571" s="1363">
        <v>61259.91</v>
      </c>
      <c r="T571" s="1363">
        <v>61259.91</v>
      </c>
      <c r="U571" s="1363">
        <v>61259.91</v>
      </c>
      <c r="V571" s="1363">
        <v>61259.91</v>
      </c>
      <c r="W571" s="1363">
        <v>61259.91</v>
      </c>
      <c r="X571" s="1363">
        <v>61259.91</v>
      </c>
      <c r="Y571" s="1363">
        <v>61259.91</v>
      </c>
      <c r="Z571" s="1363">
        <v>61259.91</v>
      </c>
      <c r="AA571" s="1363">
        <v>61259.91</v>
      </c>
      <c r="AB571" s="1363">
        <v>61259.91</v>
      </c>
      <c r="AC571" s="1363"/>
      <c r="AD571" s="1363"/>
      <c r="AE571" s="1363">
        <f t="shared" si="218"/>
        <v>61259.910000000025</v>
      </c>
      <c r="AF571" s="1476"/>
      <c r="AG571" s="1477"/>
      <c r="AH571" s="1564"/>
      <c r="AI571" s="1365"/>
      <c r="AJ571" s="1365"/>
      <c r="AK571" s="1366">
        <f t="shared" si="223"/>
        <v>61259.910000000025</v>
      </c>
      <c r="AL571" s="1365">
        <f t="shared" si="225"/>
        <v>61259.910000000025</v>
      </c>
      <c r="AM571" s="1565"/>
      <c r="AN571" s="1564"/>
      <c r="AO571" s="1368">
        <f t="shared" si="226"/>
        <v>0</v>
      </c>
      <c r="AP571" s="1369"/>
      <c r="AQ571" s="1370">
        <f t="shared" ref="AQ571:AQ639" si="230">AB571</f>
        <v>61259.91</v>
      </c>
      <c r="AR571" s="1564"/>
      <c r="AS571" s="1365"/>
      <c r="AT571" s="1365"/>
      <c r="AU571" s="1365">
        <f t="shared" si="224"/>
        <v>61259.91</v>
      </c>
      <c r="AV571" s="1371">
        <f t="shared" si="227"/>
        <v>61259.91</v>
      </c>
      <c r="AW571" s="1564"/>
      <c r="AX571" s="1564"/>
      <c r="AY571" s="1367">
        <f t="shared" si="228"/>
        <v>0</v>
      </c>
      <c r="AZ571" s="1372" t="s">
        <v>1546</v>
      </c>
      <c r="BA571" s="1373">
        <f t="shared" si="215"/>
        <v>0</v>
      </c>
      <c r="BB571" s="1566"/>
      <c r="BC571" s="1361" t="str">
        <f t="shared" si="222"/>
        <v/>
      </c>
      <c r="BD571" s="1361" t="str">
        <f t="shared" si="222"/>
        <v/>
      </c>
      <c r="BE571" s="1361" t="str">
        <f t="shared" si="222"/>
        <v/>
      </c>
      <c r="BF571" s="1361" t="str">
        <f t="shared" si="222"/>
        <v>Non-Op</v>
      </c>
      <c r="BG571" s="1361" t="str">
        <f t="shared" si="212"/>
        <v>NO</v>
      </c>
      <c r="BH571" s="1361" t="str">
        <f t="shared" si="212"/>
        <v>NO</v>
      </c>
      <c r="BI571" s="1361" t="str">
        <f t="shared" si="221"/>
        <v/>
      </c>
      <c r="BJ571" s="1566"/>
      <c r="BK571" s="1361" t="b">
        <f t="shared" si="219"/>
        <v>1</v>
      </c>
      <c r="BL571" s="1361" t="b">
        <f t="shared" si="219"/>
        <v>1</v>
      </c>
      <c r="BM571" s="1361" t="b">
        <f t="shared" si="219"/>
        <v>1</v>
      </c>
      <c r="BN571" s="1361" t="b">
        <f t="shared" si="219"/>
        <v>1</v>
      </c>
      <c r="BO571" s="1361" t="b">
        <f t="shared" si="219"/>
        <v>1</v>
      </c>
      <c r="BP571" s="1361" t="b">
        <f t="shared" si="219"/>
        <v>1</v>
      </c>
      <c r="BQ571" s="1361" t="b">
        <f t="shared" si="219"/>
        <v>1</v>
      </c>
      <c r="BR571" s="1566"/>
      <c r="BS571" s="1567"/>
      <c r="BT571" s="1566"/>
      <c r="BU571" s="1566"/>
      <c r="BV571" s="1566"/>
      <c r="BW571" s="1566"/>
      <c r="BX571" s="1566"/>
      <c r="BY571" s="1566"/>
      <c r="BZ571" s="1566"/>
      <c r="CA571" s="1566"/>
      <c r="CB571" s="1566"/>
      <c r="CC571" s="1566"/>
      <c r="CD571" s="1566"/>
      <c r="CE571" s="1566"/>
      <c r="CF571" s="1566"/>
      <c r="CG571" s="1566"/>
      <c r="CH571" s="1566"/>
      <c r="CI571" s="1566"/>
      <c r="CJ571" s="1566"/>
      <c r="CK571" s="1566"/>
      <c r="CL571" s="1566"/>
      <c r="CM571" s="1566"/>
      <c r="CN571" s="1566"/>
      <c r="CO571" s="1566"/>
      <c r="CP571" s="1566"/>
      <c r="CQ571" s="1566"/>
      <c r="CR571" s="1566"/>
      <c r="CS571" s="1566"/>
      <c r="CT571" s="1566"/>
      <c r="CU571" s="1566"/>
      <c r="CV571" s="1566"/>
      <c r="CW571" s="1566"/>
      <c r="CX571" s="1566"/>
      <c r="CY571" s="1566"/>
      <c r="CZ571" s="1566"/>
      <c r="DA571" s="1566"/>
      <c r="DB571" s="1566"/>
      <c r="DC571" s="1566"/>
      <c r="DD571" s="1566"/>
      <c r="DE571" s="1566"/>
      <c r="DF571" s="1566"/>
      <c r="DG571" s="1566"/>
      <c r="DH571" s="1566"/>
      <c r="DI571" s="1566"/>
      <c r="DJ571" s="1566"/>
      <c r="DK571" s="1566"/>
      <c r="DL571" s="1566"/>
      <c r="DM571" s="1566"/>
      <c r="DN571" s="1566"/>
      <c r="DO571" s="1566"/>
      <c r="DP571" s="1566"/>
      <c r="DQ571" s="1566"/>
      <c r="DR571" s="1566"/>
      <c r="DS571" s="1566"/>
      <c r="DT571" s="1566"/>
      <c r="DU571" s="1566"/>
      <c r="DV571" s="1566"/>
      <c r="DW571" s="1566"/>
      <c r="DX571" s="1566"/>
      <c r="DY571" s="1566"/>
      <c r="DZ571" s="1566"/>
      <c r="EA571" s="1566"/>
      <c r="EB571" s="1566"/>
      <c r="EC571" s="1566"/>
      <c r="ED571" s="1566"/>
      <c r="EE571" s="1566"/>
      <c r="EF571" s="1566"/>
      <c r="EG571" s="1566"/>
      <c r="EH571" s="1566"/>
      <c r="EI571" s="1566"/>
      <c r="EJ571" s="1566"/>
      <c r="EK571" s="1566"/>
      <c r="EL571" s="1566"/>
      <c r="EM571" s="1566"/>
      <c r="EN571" s="1566"/>
      <c r="EO571" s="1566"/>
      <c r="EP571" s="1566"/>
    </row>
    <row r="572" spans="1:146" s="1374" customFormat="1" ht="12" customHeight="1">
      <c r="A572" s="1481">
        <v>18231261</v>
      </c>
      <c r="B572" s="1481" t="str">
        <f t="shared" si="220"/>
        <v>18231261</v>
      </c>
      <c r="C572" s="1482" t="s">
        <v>1587</v>
      </c>
      <c r="D572" s="1417" t="str">
        <f t="shared" si="214"/>
        <v>Non-Op</v>
      </c>
      <c r="E572" s="1417"/>
      <c r="F572" s="1483">
        <v>43101</v>
      </c>
      <c r="G572" s="1417"/>
      <c r="H572" s="1419" t="str">
        <f t="shared" si="229"/>
        <v/>
      </c>
      <c r="I572" s="1419" t="str">
        <f t="shared" si="229"/>
        <v/>
      </c>
      <c r="J572" s="1419" t="str">
        <f t="shared" si="229"/>
        <v/>
      </c>
      <c r="K572" s="1419" t="str">
        <f t="shared" si="229"/>
        <v>Non-Op</v>
      </c>
      <c r="L572" s="1419" t="str">
        <f t="shared" si="211"/>
        <v>NO</v>
      </c>
      <c r="M572" s="1419" t="str">
        <f t="shared" si="211"/>
        <v>NO</v>
      </c>
      <c r="N572" s="1419" t="str">
        <f t="shared" si="205"/>
        <v/>
      </c>
      <c r="O572" s="1420"/>
      <c r="P572" s="1421">
        <v>3491160.77</v>
      </c>
      <c r="Q572" s="1421">
        <v>3491160.77</v>
      </c>
      <c r="R572" s="1421">
        <v>3491160.77</v>
      </c>
      <c r="S572" s="1421">
        <v>3491160.77</v>
      </c>
      <c r="T572" s="1421">
        <v>3491160.77</v>
      </c>
      <c r="U572" s="1421">
        <v>3491160.77</v>
      </c>
      <c r="V572" s="1421">
        <v>3491160.77</v>
      </c>
      <c r="W572" s="1421">
        <v>3491160.77</v>
      </c>
      <c r="X572" s="1421">
        <v>3491160.77</v>
      </c>
      <c r="Y572" s="1421">
        <v>3491160.77</v>
      </c>
      <c r="Z572" s="1421">
        <v>3491160.77</v>
      </c>
      <c r="AA572" s="1421">
        <v>3491160.77</v>
      </c>
      <c r="AB572" s="1421">
        <v>-8244461.2300000004</v>
      </c>
      <c r="AC572" s="1421"/>
      <c r="AD572" s="1421"/>
      <c r="AE572" s="1421">
        <f t="shared" si="218"/>
        <v>3002176.5200000009</v>
      </c>
      <c r="AF572" s="1492"/>
      <c r="AG572" s="1493"/>
      <c r="AH572" s="1568"/>
      <c r="AI572" s="1424"/>
      <c r="AJ572" s="1424"/>
      <c r="AK572" s="1425">
        <f t="shared" si="223"/>
        <v>3002176.5200000009</v>
      </c>
      <c r="AL572" s="1424">
        <f>SUM(AI572:AK572)</f>
        <v>3002176.5200000009</v>
      </c>
      <c r="AM572" s="1569"/>
      <c r="AN572" s="1568"/>
      <c r="AO572" s="1427">
        <f t="shared" si="226"/>
        <v>0</v>
      </c>
      <c r="AP572" s="1369"/>
      <c r="AQ572" s="1428">
        <f t="shared" si="230"/>
        <v>-8244461.2300000004</v>
      </c>
      <c r="AR572" s="1568"/>
      <c r="AS572" s="1424"/>
      <c r="AT572" s="1424"/>
      <c r="AU572" s="1424">
        <f t="shared" si="224"/>
        <v>-8244461.2300000004</v>
      </c>
      <c r="AV572" s="1429">
        <f t="shared" si="227"/>
        <v>-8244461.2300000004</v>
      </c>
      <c r="AW572" s="1568"/>
      <c r="AX572" s="1568"/>
      <c r="AY572" s="1426">
        <f t="shared" si="228"/>
        <v>0</v>
      </c>
      <c r="AZ572" s="1372" t="s">
        <v>1106</v>
      </c>
      <c r="BA572" s="1373">
        <f t="shared" si="215"/>
        <v>0</v>
      </c>
      <c r="BB572" s="1566"/>
      <c r="BC572" s="1419" t="str">
        <f t="shared" si="222"/>
        <v/>
      </c>
      <c r="BD572" s="1419" t="str">
        <f t="shared" si="222"/>
        <v/>
      </c>
      <c r="BE572" s="1419" t="str">
        <f t="shared" si="222"/>
        <v/>
      </c>
      <c r="BF572" s="1419" t="str">
        <f t="shared" si="222"/>
        <v>Non-Op</v>
      </c>
      <c r="BG572" s="1419" t="str">
        <f t="shared" si="212"/>
        <v>NO</v>
      </c>
      <c r="BH572" s="1419" t="str">
        <f t="shared" si="212"/>
        <v>NO</v>
      </c>
      <c r="BI572" s="1419" t="str">
        <f t="shared" si="221"/>
        <v/>
      </c>
      <c r="BJ572" s="1566"/>
      <c r="BK572" s="1419" t="b">
        <f t="shared" si="219"/>
        <v>1</v>
      </c>
      <c r="BL572" s="1419" t="b">
        <f t="shared" si="219"/>
        <v>1</v>
      </c>
      <c r="BM572" s="1419" t="b">
        <f t="shared" si="219"/>
        <v>1</v>
      </c>
      <c r="BN572" s="1419" t="b">
        <f t="shared" si="219"/>
        <v>1</v>
      </c>
      <c r="BO572" s="1419" t="b">
        <f t="shared" si="219"/>
        <v>1</v>
      </c>
      <c r="BP572" s="1419" t="b">
        <f t="shared" si="219"/>
        <v>1</v>
      </c>
      <c r="BQ572" s="1419" t="b">
        <f t="shared" si="219"/>
        <v>1</v>
      </c>
      <c r="BR572" s="1566"/>
      <c r="BS572" s="1567"/>
      <c r="BT572" s="1566"/>
      <c r="BU572" s="1566"/>
      <c r="BV572" s="1566"/>
      <c r="BW572" s="1566"/>
      <c r="BX572" s="1566"/>
      <c r="BY572" s="1566"/>
      <c r="BZ572" s="1566"/>
      <c r="CA572" s="1566"/>
      <c r="CB572" s="1566"/>
      <c r="CC572" s="1566"/>
      <c r="CD572" s="1566"/>
      <c r="CE572" s="1566"/>
      <c r="CF572" s="1566"/>
      <c r="CG572" s="1566"/>
      <c r="CH572" s="1566"/>
      <c r="CI572" s="1566"/>
      <c r="CJ572" s="1566"/>
      <c r="CK572" s="1566"/>
      <c r="CL572" s="1566"/>
      <c r="CM572" s="1566"/>
      <c r="CN572" s="1566"/>
      <c r="CO572" s="1566"/>
      <c r="CP572" s="1566"/>
      <c r="CQ572" s="1566"/>
      <c r="CR572" s="1566"/>
      <c r="CS572" s="1566"/>
      <c r="CT572" s="1566"/>
      <c r="CU572" s="1566"/>
      <c r="CV572" s="1566"/>
      <c r="CW572" s="1566"/>
      <c r="CX572" s="1566"/>
      <c r="CY572" s="1566"/>
      <c r="CZ572" s="1566"/>
      <c r="DA572" s="1566"/>
      <c r="DB572" s="1566"/>
      <c r="DC572" s="1566"/>
      <c r="DD572" s="1566"/>
      <c r="DE572" s="1566"/>
      <c r="DF572" s="1566"/>
      <c r="DG572" s="1566"/>
      <c r="DH572" s="1566"/>
      <c r="DI572" s="1566"/>
      <c r="DJ572" s="1566"/>
      <c r="DK572" s="1566"/>
      <c r="DL572" s="1566"/>
      <c r="DM572" s="1566"/>
      <c r="DN572" s="1566"/>
      <c r="DO572" s="1566"/>
      <c r="DP572" s="1566"/>
      <c r="DQ572" s="1566"/>
      <c r="DR572" s="1566"/>
      <c r="DS572" s="1566"/>
      <c r="DT572" s="1566"/>
      <c r="DU572" s="1566"/>
      <c r="DV572" s="1566"/>
      <c r="DW572" s="1566"/>
      <c r="DX572" s="1566"/>
      <c r="DY572" s="1566"/>
      <c r="DZ572" s="1566"/>
      <c r="EA572" s="1566"/>
      <c r="EB572" s="1566"/>
      <c r="EC572" s="1566"/>
      <c r="ED572" s="1566"/>
      <c r="EE572" s="1566"/>
      <c r="EF572" s="1566"/>
      <c r="EG572" s="1566"/>
      <c r="EH572" s="1566"/>
      <c r="EI572" s="1566"/>
      <c r="EJ572" s="1566"/>
      <c r="EK572" s="1566"/>
      <c r="EL572" s="1566"/>
      <c r="EM572" s="1566"/>
      <c r="EN572" s="1566"/>
      <c r="EO572" s="1566"/>
      <c r="EP572" s="1566"/>
    </row>
    <row r="573" spans="1:146" s="1374" customFormat="1" ht="12" customHeight="1">
      <c r="A573" s="1481">
        <v>18231271</v>
      </c>
      <c r="B573" s="1481" t="str">
        <f t="shared" si="220"/>
        <v>18231271</v>
      </c>
      <c r="C573" s="1482" t="s">
        <v>1588</v>
      </c>
      <c r="D573" s="1417" t="str">
        <f t="shared" si="214"/>
        <v>Non-Op</v>
      </c>
      <c r="E573" s="1417"/>
      <c r="F573" s="1483">
        <v>43101</v>
      </c>
      <c r="G573" s="1417"/>
      <c r="H573" s="1419" t="str">
        <f t="shared" si="229"/>
        <v/>
      </c>
      <c r="I573" s="1419" t="str">
        <f t="shared" si="229"/>
        <v/>
      </c>
      <c r="J573" s="1419" t="str">
        <f t="shared" si="229"/>
        <v/>
      </c>
      <c r="K573" s="1419" t="str">
        <f t="shared" si="229"/>
        <v>Non-Op</v>
      </c>
      <c r="L573" s="1419" t="str">
        <f t="shared" si="211"/>
        <v>NO</v>
      </c>
      <c r="M573" s="1419" t="str">
        <f t="shared" si="211"/>
        <v>NO</v>
      </c>
      <c r="N573" s="1419" t="str">
        <f t="shared" si="205"/>
        <v/>
      </c>
      <c r="O573" s="1420"/>
      <c r="P573" s="1421">
        <v>-3491160.77</v>
      </c>
      <c r="Q573" s="1421">
        <v>-3491160.77</v>
      </c>
      <c r="R573" s="1421">
        <v>-3491160.77</v>
      </c>
      <c r="S573" s="1421">
        <v>-3491160.77</v>
      </c>
      <c r="T573" s="1421">
        <v>-3491160.77</v>
      </c>
      <c r="U573" s="1421">
        <v>-3491160.77</v>
      </c>
      <c r="V573" s="1421">
        <v>-3491160.77</v>
      </c>
      <c r="W573" s="1421">
        <v>-3491160.77</v>
      </c>
      <c r="X573" s="1421">
        <v>-3491160.77</v>
      </c>
      <c r="Y573" s="1421">
        <v>-3491160.77</v>
      </c>
      <c r="Z573" s="1421">
        <v>-3491160.77</v>
      </c>
      <c r="AA573" s="1421">
        <v>-3491160.77</v>
      </c>
      <c r="AB573" s="1421">
        <v>8244461.2300000004</v>
      </c>
      <c r="AC573" s="1421"/>
      <c r="AD573" s="1421"/>
      <c r="AE573" s="1421">
        <f t="shared" si="218"/>
        <v>-3002176.5200000009</v>
      </c>
      <c r="AF573" s="1492"/>
      <c r="AG573" s="1493"/>
      <c r="AH573" s="1568"/>
      <c r="AI573" s="1424"/>
      <c r="AJ573" s="1424"/>
      <c r="AK573" s="1425">
        <f t="shared" si="223"/>
        <v>-3002176.5200000009</v>
      </c>
      <c r="AL573" s="1424">
        <f>SUM(AI573:AK573)</f>
        <v>-3002176.5200000009</v>
      </c>
      <c r="AM573" s="1569"/>
      <c r="AN573" s="1568"/>
      <c r="AO573" s="1427">
        <f t="shared" si="226"/>
        <v>0</v>
      </c>
      <c r="AP573" s="1369"/>
      <c r="AQ573" s="1428">
        <f t="shared" si="230"/>
        <v>8244461.2300000004</v>
      </c>
      <c r="AR573" s="1568"/>
      <c r="AS573" s="1424"/>
      <c r="AT573" s="1424"/>
      <c r="AU573" s="1424">
        <f t="shared" si="224"/>
        <v>8244461.2300000004</v>
      </c>
      <c r="AV573" s="1429">
        <f t="shared" si="227"/>
        <v>8244461.2300000004</v>
      </c>
      <c r="AW573" s="1568"/>
      <c r="AX573" s="1568"/>
      <c r="AY573" s="1426">
        <f t="shared" si="228"/>
        <v>0</v>
      </c>
      <c r="AZ573" s="1372" t="s">
        <v>1106</v>
      </c>
      <c r="BA573" s="1373">
        <f t="shared" si="215"/>
        <v>0</v>
      </c>
      <c r="BB573" s="1566"/>
      <c r="BC573" s="1419" t="str">
        <f t="shared" si="222"/>
        <v/>
      </c>
      <c r="BD573" s="1419" t="str">
        <f t="shared" si="222"/>
        <v/>
      </c>
      <c r="BE573" s="1419" t="str">
        <f t="shared" si="222"/>
        <v/>
      </c>
      <c r="BF573" s="1419" t="str">
        <f t="shared" si="222"/>
        <v>Non-Op</v>
      </c>
      <c r="BG573" s="1419" t="str">
        <f t="shared" si="212"/>
        <v>NO</v>
      </c>
      <c r="BH573" s="1419" t="str">
        <f t="shared" si="212"/>
        <v>NO</v>
      </c>
      <c r="BI573" s="1419" t="str">
        <f t="shared" si="221"/>
        <v/>
      </c>
      <c r="BJ573" s="1566"/>
      <c r="BK573" s="1419" t="b">
        <f t="shared" si="219"/>
        <v>1</v>
      </c>
      <c r="BL573" s="1419" t="b">
        <f t="shared" si="219"/>
        <v>1</v>
      </c>
      <c r="BM573" s="1419" t="b">
        <f t="shared" si="219"/>
        <v>1</v>
      </c>
      <c r="BN573" s="1419" t="b">
        <f t="shared" si="219"/>
        <v>1</v>
      </c>
      <c r="BO573" s="1419" t="b">
        <f t="shared" si="219"/>
        <v>1</v>
      </c>
      <c r="BP573" s="1419" t="b">
        <f t="shared" si="219"/>
        <v>1</v>
      </c>
      <c r="BQ573" s="1419" t="b">
        <f t="shared" si="219"/>
        <v>1</v>
      </c>
      <c r="BR573" s="1566"/>
      <c r="BS573" s="1567"/>
      <c r="BT573" s="1566"/>
      <c r="BU573" s="1566"/>
      <c r="BV573" s="1566"/>
      <c r="BW573" s="1566"/>
      <c r="BX573" s="1566"/>
      <c r="BY573" s="1566"/>
      <c r="BZ573" s="1566"/>
      <c r="CA573" s="1566"/>
      <c r="CB573" s="1566"/>
      <c r="CC573" s="1566"/>
      <c r="CD573" s="1566"/>
      <c r="CE573" s="1566"/>
      <c r="CF573" s="1566"/>
      <c r="CG573" s="1566"/>
      <c r="CH573" s="1566"/>
      <c r="CI573" s="1566"/>
      <c r="CJ573" s="1566"/>
      <c r="CK573" s="1566"/>
      <c r="CL573" s="1566"/>
      <c r="CM573" s="1566"/>
      <c r="CN573" s="1566"/>
      <c r="CO573" s="1566"/>
      <c r="CP573" s="1566"/>
      <c r="CQ573" s="1566"/>
      <c r="CR573" s="1566"/>
      <c r="CS573" s="1566"/>
      <c r="CT573" s="1566"/>
      <c r="CU573" s="1566"/>
      <c r="CV573" s="1566"/>
      <c r="CW573" s="1566"/>
      <c r="CX573" s="1566"/>
      <c r="CY573" s="1566"/>
      <c r="CZ573" s="1566"/>
      <c r="DA573" s="1566"/>
      <c r="DB573" s="1566"/>
      <c r="DC573" s="1566"/>
      <c r="DD573" s="1566"/>
      <c r="DE573" s="1566"/>
      <c r="DF573" s="1566"/>
      <c r="DG573" s="1566"/>
      <c r="DH573" s="1566"/>
      <c r="DI573" s="1566"/>
      <c r="DJ573" s="1566"/>
      <c r="DK573" s="1566"/>
      <c r="DL573" s="1566"/>
      <c r="DM573" s="1566"/>
      <c r="DN573" s="1566"/>
      <c r="DO573" s="1566"/>
      <c r="DP573" s="1566"/>
      <c r="DQ573" s="1566"/>
      <c r="DR573" s="1566"/>
      <c r="DS573" s="1566"/>
      <c r="DT573" s="1566"/>
      <c r="DU573" s="1566"/>
      <c r="DV573" s="1566"/>
      <c r="DW573" s="1566"/>
      <c r="DX573" s="1566"/>
      <c r="DY573" s="1566"/>
      <c r="DZ573" s="1566"/>
      <c r="EA573" s="1566"/>
      <c r="EB573" s="1566"/>
      <c r="EC573" s="1566"/>
      <c r="ED573" s="1566"/>
      <c r="EE573" s="1566"/>
      <c r="EF573" s="1566"/>
      <c r="EG573" s="1566"/>
      <c r="EH573" s="1566"/>
      <c r="EI573" s="1566"/>
      <c r="EJ573" s="1566"/>
      <c r="EK573" s="1566"/>
      <c r="EL573" s="1566"/>
      <c r="EM573" s="1566"/>
      <c r="EN573" s="1566"/>
      <c r="EO573" s="1566"/>
      <c r="EP573" s="1566"/>
    </row>
    <row r="574" spans="1:146" s="1374" customFormat="1" ht="12" customHeight="1">
      <c r="A574" s="1484" t="s">
        <v>1589</v>
      </c>
      <c r="B574" s="1484" t="str">
        <f t="shared" si="220"/>
        <v>18231281</v>
      </c>
      <c r="C574" s="1570" t="s">
        <v>1590</v>
      </c>
      <c r="D574" s="1396" t="str">
        <f t="shared" si="214"/>
        <v>Non-Op</v>
      </c>
      <c r="E574" s="1396"/>
      <c r="F574" s="1475">
        <v>43466</v>
      </c>
      <c r="G574" s="1396"/>
      <c r="H574" s="1398" t="str">
        <f t="shared" si="229"/>
        <v/>
      </c>
      <c r="I574" s="1398" t="str">
        <f t="shared" si="229"/>
        <v/>
      </c>
      <c r="J574" s="1398" t="str">
        <f t="shared" si="229"/>
        <v/>
      </c>
      <c r="K574" s="1398" t="str">
        <f t="shared" si="229"/>
        <v>Non-Op</v>
      </c>
      <c r="L574" s="1398" t="str">
        <f t="shared" si="211"/>
        <v>NO</v>
      </c>
      <c r="M574" s="1398" t="str">
        <f t="shared" si="211"/>
        <v>NO</v>
      </c>
      <c r="N574" s="1398" t="str">
        <f t="shared" si="205"/>
        <v/>
      </c>
      <c r="O574" s="1399"/>
      <c r="P574" s="1400">
        <v>46397980</v>
      </c>
      <c r="Q574" s="1400">
        <v>47285019</v>
      </c>
      <c r="R574" s="1400">
        <v>45513572</v>
      </c>
      <c r="S574" s="1400">
        <v>48856319</v>
      </c>
      <c r="T574" s="1400">
        <v>56052189</v>
      </c>
      <c r="U574" s="1400">
        <v>61433932</v>
      </c>
      <c r="V574" s="1400">
        <v>67232134</v>
      </c>
      <c r="W574" s="1400">
        <v>67232134</v>
      </c>
      <c r="X574" s="1400">
        <v>67232134</v>
      </c>
      <c r="Y574" s="1400">
        <v>67232134</v>
      </c>
      <c r="Z574" s="1400">
        <v>67232134</v>
      </c>
      <c r="AA574" s="1400">
        <v>67232134</v>
      </c>
      <c r="AB574" s="1400">
        <v>67232134</v>
      </c>
      <c r="AC574" s="1400"/>
      <c r="AD574" s="1400"/>
      <c r="AE574" s="1400">
        <f t="shared" si="218"/>
        <v>59945741</v>
      </c>
      <c r="AF574" s="1478"/>
      <c r="AG574" s="1479"/>
      <c r="AH574" s="1571"/>
      <c r="AI574" s="1403"/>
      <c r="AJ574" s="1403"/>
      <c r="AK574" s="1404">
        <f t="shared" si="223"/>
        <v>59945741</v>
      </c>
      <c r="AL574" s="1403">
        <f>SUM(AI574:AK574)</f>
        <v>59945741</v>
      </c>
      <c r="AM574" s="1572"/>
      <c r="AN574" s="1571"/>
      <c r="AO574" s="1406">
        <f t="shared" si="226"/>
        <v>0</v>
      </c>
      <c r="AP574" s="1369"/>
      <c r="AQ574" s="1407">
        <f t="shared" si="230"/>
        <v>67232134</v>
      </c>
      <c r="AR574" s="1571"/>
      <c r="AS574" s="1403"/>
      <c r="AT574" s="1403"/>
      <c r="AU574" s="1403">
        <f t="shared" si="224"/>
        <v>67232134</v>
      </c>
      <c r="AV574" s="1408">
        <f t="shared" si="227"/>
        <v>67232134</v>
      </c>
      <c r="AW574" s="1571"/>
      <c r="AX574" s="1571"/>
      <c r="AY574" s="1405">
        <f t="shared" si="228"/>
        <v>0</v>
      </c>
      <c r="AZ574" s="1372" t="s">
        <v>1106</v>
      </c>
      <c r="BA574" s="1373">
        <f t="shared" si="215"/>
        <v>0</v>
      </c>
      <c r="BB574" s="1566"/>
      <c r="BC574" s="1419"/>
      <c r="BD574" s="1419"/>
      <c r="BE574" s="1419"/>
      <c r="BF574" s="1419"/>
      <c r="BG574" s="1419"/>
      <c r="BH574" s="1419"/>
      <c r="BI574" s="1419"/>
      <c r="BJ574" s="1566"/>
      <c r="BK574" s="1419"/>
      <c r="BL574" s="1419"/>
      <c r="BM574" s="1419"/>
      <c r="BN574" s="1419"/>
      <c r="BO574" s="1419"/>
      <c r="BP574" s="1419"/>
      <c r="BQ574" s="1419"/>
      <c r="BR574" s="1566"/>
      <c r="BS574" s="1567"/>
      <c r="BT574" s="1566"/>
      <c r="BU574" s="1566"/>
      <c r="BV574" s="1566"/>
      <c r="BW574" s="1566"/>
      <c r="BX574" s="1566"/>
      <c r="BY574" s="1566"/>
      <c r="BZ574" s="1566"/>
      <c r="CA574" s="1566"/>
      <c r="CB574" s="1566"/>
      <c r="CC574" s="1566"/>
      <c r="CD574" s="1566"/>
      <c r="CE574" s="1566"/>
      <c r="CF574" s="1566"/>
      <c r="CG574" s="1566"/>
      <c r="CH574" s="1566"/>
      <c r="CI574" s="1566"/>
      <c r="CJ574" s="1566"/>
      <c r="CK574" s="1566"/>
      <c r="CL574" s="1566"/>
      <c r="CM574" s="1566"/>
      <c r="CN574" s="1566"/>
      <c r="CO574" s="1566"/>
      <c r="CP574" s="1566"/>
      <c r="CQ574" s="1566"/>
      <c r="CR574" s="1566"/>
      <c r="CS574" s="1566"/>
      <c r="CT574" s="1566"/>
      <c r="CU574" s="1566"/>
      <c r="CV574" s="1566"/>
      <c r="CW574" s="1566"/>
      <c r="CX574" s="1566"/>
      <c r="CY574" s="1566"/>
      <c r="CZ574" s="1566"/>
      <c r="DA574" s="1566"/>
      <c r="DB574" s="1566"/>
      <c r="DC574" s="1566"/>
      <c r="DD574" s="1566"/>
      <c r="DE574" s="1566"/>
      <c r="DF574" s="1566"/>
      <c r="DG574" s="1566"/>
      <c r="DH574" s="1566"/>
      <c r="DI574" s="1566"/>
      <c r="DJ574" s="1566"/>
      <c r="DK574" s="1566"/>
      <c r="DL574" s="1566"/>
      <c r="DM574" s="1566"/>
      <c r="DN574" s="1566"/>
      <c r="DO574" s="1566"/>
      <c r="DP574" s="1566"/>
      <c r="DQ574" s="1566"/>
      <c r="DR574" s="1566"/>
      <c r="DS574" s="1566"/>
      <c r="DT574" s="1566"/>
      <c r="DU574" s="1566"/>
      <c r="DV574" s="1566"/>
      <c r="DW574" s="1566"/>
      <c r="DX574" s="1566"/>
      <c r="DY574" s="1566"/>
      <c r="DZ574" s="1566"/>
      <c r="EA574" s="1566"/>
      <c r="EB574" s="1566"/>
      <c r="EC574" s="1566"/>
      <c r="ED574" s="1566"/>
      <c r="EE574" s="1566"/>
      <c r="EF574" s="1566"/>
      <c r="EG574" s="1566"/>
      <c r="EH574" s="1566"/>
      <c r="EI574" s="1566"/>
      <c r="EJ574" s="1566"/>
      <c r="EK574" s="1566"/>
      <c r="EL574" s="1566"/>
      <c r="EM574" s="1566"/>
      <c r="EN574" s="1566"/>
      <c r="EO574" s="1566"/>
      <c r="EP574" s="1566"/>
    </row>
    <row r="575" spans="1:146" s="1374" customFormat="1" ht="12" customHeight="1">
      <c r="A575" s="1484" t="s">
        <v>1591</v>
      </c>
      <c r="B575" s="1484" t="str">
        <f t="shared" si="220"/>
        <v>18231291</v>
      </c>
      <c r="C575" s="1570" t="s">
        <v>1592</v>
      </c>
      <c r="D575" s="1396" t="str">
        <f t="shared" si="214"/>
        <v>Non-Op</v>
      </c>
      <c r="E575" s="1396"/>
      <c r="F575" s="1475">
        <v>43466</v>
      </c>
      <c r="G575" s="1396"/>
      <c r="H575" s="1398" t="str">
        <f t="shared" si="229"/>
        <v/>
      </c>
      <c r="I575" s="1398" t="str">
        <f t="shared" si="229"/>
        <v/>
      </c>
      <c r="J575" s="1398" t="str">
        <f t="shared" si="229"/>
        <v/>
      </c>
      <c r="K575" s="1398" t="str">
        <f t="shared" si="229"/>
        <v>Non-Op</v>
      </c>
      <c r="L575" s="1398" t="str">
        <f t="shared" si="211"/>
        <v>NO</v>
      </c>
      <c r="M575" s="1398" t="str">
        <f t="shared" si="211"/>
        <v>NO</v>
      </c>
      <c r="N575" s="1398" t="str">
        <f t="shared" si="205"/>
        <v/>
      </c>
      <c r="O575" s="1399"/>
      <c r="P575" s="1400">
        <v>-46397980</v>
      </c>
      <c r="Q575" s="1400">
        <v>-47285019</v>
      </c>
      <c r="R575" s="1400">
        <v>-45513572</v>
      </c>
      <c r="S575" s="1400">
        <v>-48856319</v>
      </c>
      <c r="T575" s="1400">
        <v>-56052189</v>
      </c>
      <c r="U575" s="1400">
        <v>-61433932</v>
      </c>
      <c r="V575" s="1400">
        <v>-67232134</v>
      </c>
      <c r="W575" s="1400">
        <v>-67232134</v>
      </c>
      <c r="X575" s="1400">
        <v>-67232134</v>
      </c>
      <c r="Y575" s="1400">
        <v>-67232134</v>
      </c>
      <c r="Z575" s="1400">
        <v>-67232134</v>
      </c>
      <c r="AA575" s="1400">
        <v>-67232134</v>
      </c>
      <c r="AB575" s="1400">
        <v>-67232134</v>
      </c>
      <c r="AC575" s="1400"/>
      <c r="AD575" s="1400"/>
      <c r="AE575" s="1400">
        <f t="shared" si="218"/>
        <v>-59945741</v>
      </c>
      <c r="AF575" s="1478"/>
      <c r="AG575" s="1479"/>
      <c r="AH575" s="1571"/>
      <c r="AI575" s="1403"/>
      <c r="AJ575" s="1403"/>
      <c r="AK575" s="1404">
        <f t="shared" si="223"/>
        <v>-59945741</v>
      </c>
      <c r="AL575" s="1403">
        <f>SUM(AI575:AK575)</f>
        <v>-59945741</v>
      </c>
      <c r="AM575" s="1572"/>
      <c r="AN575" s="1571"/>
      <c r="AO575" s="1406">
        <f t="shared" si="226"/>
        <v>0</v>
      </c>
      <c r="AP575" s="1369"/>
      <c r="AQ575" s="1407">
        <f t="shared" si="230"/>
        <v>-67232134</v>
      </c>
      <c r="AR575" s="1571"/>
      <c r="AS575" s="1403"/>
      <c r="AT575" s="1403"/>
      <c r="AU575" s="1403">
        <f t="shared" si="224"/>
        <v>-67232134</v>
      </c>
      <c r="AV575" s="1408">
        <f t="shared" si="227"/>
        <v>-67232134</v>
      </c>
      <c r="AW575" s="1571"/>
      <c r="AX575" s="1571"/>
      <c r="AY575" s="1405">
        <f t="shared" si="228"/>
        <v>0</v>
      </c>
      <c r="AZ575" s="1372" t="s">
        <v>1106</v>
      </c>
      <c r="BA575" s="1373">
        <f t="shared" si="215"/>
        <v>0</v>
      </c>
      <c r="BB575" s="1566"/>
      <c r="BC575" s="1419"/>
      <c r="BD575" s="1419"/>
      <c r="BE575" s="1419"/>
      <c r="BF575" s="1419"/>
      <c r="BG575" s="1419"/>
      <c r="BH575" s="1419"/>
      <c r="BI575" s="1419"/>
      <c r="BJ575" s="1566"/>
      <c r="BK575" s="1419"/>
      <c r="BL575" s="1419"/>
      <c r="BM575" s="1419"/>
      <c r="BN575" s="1419"/>
      <c r="BO575" s="1419"/>
      <c r="BP575" s="1419"/>
      <c r="BQ575" s="1419"/>
      <c r="BR575" s="1566"/>
      <c r="BS575" s="1567"/>
      <c r="BT575" s="1566"/>
      <c r="BU575" s="1566"/>
      <c r="BV575" s="1566"/>
      <c r="BW575" s="1566"/>
      <c r="BX575" s="1566"/>
      <c r="BY575" s="1566"/>
      <c r="BZ575" s="1566"/>
      <c r="CA575" s="1566"/>
      <c r="CB575" s="1566"/>
      <c r="CC575" s="1566"/>
      <c r="CD575" s="1566"/>
      <c r="CE575" s="1566"/>
      <c r="CF575" s="1566"/>
      <c r="CG575" s="1566"/>
      <c r="CH575" s="1566"/>
      <c r="CI575" s="1566"/>
      <c r="CJ575" s="1566"/>
      <c r="CK575" s="1566"/>
      <c r="CL575" s="1566"/>
      <c r="CM575" s="1566"/>
      <c r="CN575" s="1566"/>
      <c r="CO575" s="1566"/>
      <c r="CP575" s="1566"/>
      <c r="CQ575" s="1566"/>
      <c r="CR575" s="1566"/>
      <c r="CS575" s="1566"/>
      <c r="CT575" s="1566"/>
      <c r="CU575" s="1566"/>
      <c r="CV575" s="1566"/>
      <c r="CW575" s="1566"/>
      <c r="CX575" s="1566"/>
      <c r="CY575" s="1566"/>
      <c r="CZ575" s="1566"/>
      <c r="DA575" s="1566"/>
      <c r="DB575" s="1566"/>
      <c r="DC575" s="1566"/>
      <c r="DD575" s="1566"/>
      <c r="DE575" s="1566"/>
      <c r="DF575" s="1566"/>
      <c r="DG575" s="1566"/>
      <c r="DH575" s="1566"/>
      <c r="DI575" s="1566"/>
      <c r="DJ575" s="1566"/>
      <c r="DK575" s="1566"/>
      <c r="DL575" s="1566"/>
      <c r="DM575" s="1566"/>
      <c r="DN575" s="1566"/>
      <c r="DO575" s="1566"/>
      <c r="DP575" s="1566"/>
      <c r="DQ575" s="1566"/>
      <c r="DR575" s="1566"/>
      <c r="DS575" s="1566"/>
      <c r="DT575" s="1566"/>
      <c r="DU575" s="1566"/>
      <c r="DV575" s="1566"/>
      <c r="DW575" s="1566"/>
      <c r="DX575" s="1566"/>
      <c r="DY575" s="1566"/>
      <c r="DZ575" s="1566"/>
      <c r="EA575" s="1566"/>
      <c r="EB575" s="1566"/>
      <c r="EC575" s="1566"/>
      <c r="ED575" s="1566"/>
      <c r="EE575" s="1566"/>
      <c r="EF575" s="1566"/>
      <c r="EG575" s="1566"/>
      <c r="EH575" s="1566"/>
      <c r="EI575" s="1566"/>
      <c r="EJ575" s="1566"/>
      <c r="EK575" s="1566"/>
      <c r="EL575" s="1566"/>
      <c r="EM575" s="1566"/>
      <c r="EN575" s="1566"/>
      <c r="EO575" s="1566"/>
      <c r="EP575" s="1566"/>
    </row>
    <row r="576" spans="1:146" s="1374" customFormat="1" ht="12" customHeight="1">
      <c r="A576" s="1412">
        <v>18232221</v>
      </c>
      <c r="B576" s="1413" t="str">
        <f t="shared" si="220"/>
        <v>18232221</v>
      </c>
      <c r="C576" s="1359" t="s">
        <v>1593</v>
      </c>
      <c r="D576" s="1360" t="str">
        <f t="shared" si="214"/>
        <v>Non-Op</v>
      </c>
      <c r="E576" s="1360"/>
      <c r="F576" s="1359"/>
      <c r="G576" s="1360"/>
      <c r="H576" s="1361" t="str">
        <f t="shared" si="229"/>
        <v/>
      </c>
      <c r="I576" s="1361" t="str">
        <f t="shared" si="229"/>
        <v/>
      </c>
      <c r="J576" s="1361" t="str">
        <f t="shared" si="229"/>
        <v/>
      </c>
      <c r="K576" s="1361" t="str">
        <f t="shared" si="229"/>
        <v>Non-Op</v>
      </c>
      <c r="L576" s="1361" t="str">
        <f t="shared" si="211"/>
        <v>NO</v>
      </c>
      <c r="M576" s="1361" t="str">
        <f t="shared" si="211"/>
        <v>NO</v>
      </c>
      <c r="N576" s="1361" t="str">
        <f t="shared" ref="N576:N642" si="231">IF(OR(CONCATENATE(L576,M576)="NOW/C",CONCATENATE(L576,M576)="W/CNO"),"W/C","")</f>
        <v/>
      </c>
      <c r="O576" s="1362"/>
      <c r="P576" s="1363">
        <v>49125.35</v>
      </c>
      <c r="Q576" s="1363">
        <v>49125.35</v>
      </c>
      <c r="R576" s="1363">
        <v>49125.35</v>
      </c>
      <c r="S576" s="1363">
        <v>49125.35</v>
      </c>
      <c r="T576" s="1363">
        <v>49125.35</v>
      </c>
      <c r="U576" s="1363">
        <v>49125.35</v>
      </c>
      <c r="V576" s="1363">
        <v>49293.25</v>
      </c>
      <c r="W576" s="1363">
        <v>49293.25</v>
      </c>
      <c r="X576" s="1363">
        <v>49293.25</v>
      </c>
      <c r="Y576" s="1363">
        <v>48356.2</v>
      </c>
      <c r="Z576" s="1363">
        <v>48356.2</v>
      </c>
      <c r="AA576" s="1363">
        <v>48356.2</v>
      </c>
      <c r="AB576" s="1363">
        <v>48356.2</v>
      </c>
      <c r="AC576" s="1363"/>
      <c r="AD576" s="1363"/>
      <c r="AE576" s="1363">
        <f t="shared" si="218"/>
        <v>48942.989583333336</v>
      </c>
      <c r="AF576" s="1376"/>
      <c r="AG576" s="1377"/>
      <c r="AH576" s="1365"/>
      <c r="AI576" s="1365"/>
      <c r="AJ576" s="1365"/>
      <c r="AK576" s="1366">
        <f t="shared" si="223"/>
        <v>48942.989583333336</v>
      </c>
      <c r="AL576" s="1365">
        <f t="shared" si="225"/>
        <v>48942.989583333336</v>
      </c>
      <c r="AM576" s="1367"/>
      <c r="AN576" s="1365"/>
      <c r="AO576" s="1368">
        <f t="shared" si="226"/>
        <v>0</v>
      </c>
      <c r="AP576" s="1369"/>
      <c r="AQ576" s="1370">
        <f t="shared" si="230"/>
        <v>48356.2</v>
      </c>
      <c r="AR576" s="1365"/>
      <c r="AS576" s="1365"/>
      <c r="AT576" s="1365"/>
      <c r="AU576" s="1365">
        <f t="shared" si="224"/>
        <v>48356.2</v>
      </c>
      <c r="AV576" s="1371">
        <f t="shared" si="227"/>
        <v>48356.2</v>
      </c>
      <c r="AW576" s="1365"/>
      <c r="AX576" s="1365"/>
      <c r="AY576" s="1367">
        <f t="shared" si="228"/>
        <v>0</v>
      </c>
      <c r="AZ576" s="1372" t="s">
        <v>1546</v>
      </c>
      <c r="BA576" s="1373">
        <f t="shared" si="215"/>
        <v>0</v>
      </c>
      <c r="BC576" s="1361" t="str">
        <f t="shared" si="222"/>
        <v/>
      </c>
      <c r="BD576" s="1361" t="str">
        <f t="shared" si="222"/>
        <v/>
      </c>
      <c r="BE576" s="1361" t="str">
        <f t="shared" si="222"/>
        <v/>
      </c>
      <c r="BF576" s="1361" t="str">
        <f t="shared" si="222"/>
        <v>Non-Op</v>
      </c>
      <c r="BG576" s="1361" t="str">
        <f t="shared" si="212"/>
        <v>NO</v>
      </c>
      <c r="BH576" s="1361" t="str">
        <f t="shared" si="212"/>
        <v>NO</v>
      </c>
      <c r="BI576" s="1361" t="str">
        <f t="shared" si="221"/>
        <v/>
      </c>
      <c r="BK576" s="1361" t="b">
        <f t="shared" ref="BK576:BQ607" si="232">BC576=H576</f>
        <v>1</v>
      </c>
      <c r="BL576" s="1361" t="b">
        <f t="shared" si="232"/>
        <v>1</v>
      </c>
      <c r="BM576" s="1361" t="b">
        <f t="shared" si="232"/>
        <v>1</v>
      </c>
      <c r="BN576" s="1361" t="b">
        <f t="shared" si="232"/>
        <v>1</v>
      </c>
      <c r="BO576" s="1361" t="b">
        <f t="shared" si="232"/>
        <v>1</v>
      </c>
      <c r="BP576" s="1361" t="b">
        <f t="shared" si="232"/>
        <v>1</v>
      </c>
      <c r="BQ576" s="1361" t="b">
        <f t="shared" si="232"/>
        <v>1</v>
      </c>
      <c r="BS576" s="1359"/>
    </row>
    <row r="577" spans="1:71" s="1374" customFormat="1" ht="12" customHeight="1">
      <c r="A577" s="1412">
        <v>18232251</v>
      </c>
      <c r="B577" s="1413" t="str">
        <f t="shared" si="220"/>
        <v>18232251</v>
      </c>
      <c r="C577" s="1359" t="s">
        <v>1594</v>
      </c>
      <c r="D577" s="1360" t="str">
        <f t="shared" si="214"/>
        <v>W/C</v>
      </c>
      <c r="E577" s="1360"/>
      <c r="F577" s="1359"/>
      <c r="G577" s="1360"/>
      <c r="H577" s="1361" t="str">
        <f t="shared" si="229"/>
        <v/>
      </c>
      <c r="I577" s="1361" t="str">
        <f t="shared" si="229"/>
        <v/>
      </c>
      <c r="J577" s="1361" t="str">
        <f t="shared" si="229"/>
        <v/>
      </c>
      <c r="K577" s="1361" t="str">
        <f t="shared" si="229"/>
        <v/>
      </c>
      <c r="L577" s="1361" t="str">
        <f t="shared" si="211"/>
        <v>W/C</v>
      </c>
      <c r="M577" s="1361" t="str">
        <f t="shared" si="211"/>
        <v>NO</v>
      </c>
      <c r="N577" s="1361" t="str">
        <f t="shared" si="231"/>
        <v>W/C</v>
      </c>
      <c r="O577" s="1362"/>
      <c r="P577" s="1363">
        <v>26369.74</v>
      </c>
      <c r="Q577" s="1363">
        <v>26369.74</v>
      </c>
      <c r="R577" s="1363">
        <v>26369.74</v>
      </c>
      <c r="S577" s="1363">
        <v>26369.74</v>
      </c>
      <c r="T577" s="1363">
        <v>26369.74</v>
      </c>
      <c r="U577" s="1363">
        <v>26369.74</v>
      </c>
      <c r="V577" s="1363">
        <v>27076.49</v>
      </c>
      <c r="W577" s="1363">
        <v>27566.49</v>
      </c>
      <c r="X577" s="1363">
        <v>28013.54</v>
      </c>
      <c r="Y577" s="1363">
        <v>28013.54</v>
      </c>
      <c r="Z577" s="1363">
        <v>28013.54</v>
      </c>
      <c r="AA577" s="1363">
        <v>28013.54</v>
      </c>
      <c r="AB577" s="1363">
        <v>28013.54</v>
      </c>
      <c r="AC577" s="1363"/>
      <c r="AD577" s="1363"/>
      <c r="AE577" s="1363">
        <f t="shared" si="218"/>
        <v>27144.789999999997</v>
      </c>
      <c r="AF577" s="1376"/>
      <c r="AG577" s="1377"/>
      <c r="AH577" s="1365"/>
      <c r="AI577" s="1365"/>
      <c r="AJ577" s="1365"/>
      <c r="AK577" s="1366"/>
      <c r="AL577" s="1365">
        <f t="shared" si="225"/>
        <v>0</v>
      </c>
      <c r="AM577" s="1367">
        <f>AE577</f>
        <v>27144.789999999997</v>
      </c>
      <c r="AN577" s="1365"/>
      <c r="AO577" s="1368">
        <f t="shared" si="226"/>
        <v>27144.789999999997</v>
      </c>
      <c r="AP577" s="1369"/>
      <c r="AQ577" s="1370">
        <f t="shared" si="230"/>
        <v>28013.54</v>
      </c>
      <c r="AR577" s="1365"/>
      <c r="AS577" s="1365"/>
      <c r="AT577" s="1365"/>
      <c r="AU577" s="1365"/>
      <c r="AV577" s="1371">
        <f t="shared" si="227"/>
        <v>0</v>
      </c>
      <c r="AW577" s="1365">
        <f>AQ577</f>
        <v>28013.54</v>
      </c>
      <c r="AX577" s="1365"/>
      <c r="AY577" s="1367">
        <f t="shared" si="228"/>
        <v>28013.54</v>
      </c>
      <c r="AZ577" s="1372"/>
      <c r="BA577" s="1373">
        <f t="shared" si="215"/>
        <v>0</v>
      </c>
      <c r="BC577" s="1361" t="str">
        <f t="shared" si="222"/>
        <v/>
      </c>
      <c r="BD577" s="1361" t="str">
        <f t="shared" si="222"/>
        <v/>
      </c>
      <c r="BE577" s="1361" t="str">
        <f t="shared" si="222"/>
        <v/>
      </c>
      <c r="BF577" s="1361" t="str">
        <f t="shared" si="222"/>
        <v/>
      </c>
      <c r="BG577" s="1361" t="str">
        <f t="shared" si="212"/>
        <v>W/C</v>
      </c>
      <c r="BH577" s="1361" t="str">
        <f t="shared" si="212"/>
        <v>NO</v>
      </c>
      <c r="BI577" s="1361" t="str">
        <f t="shared" si="221"/>
        <v>W/C</v>
      </c>
      <c r="BK577" s="1361" t="b">
        <f t="shared" si="232"/>
        <v>1</v>
      </c>
      <c r="BL577" s="1361" t="b">
        <f t="shared" si="232"/>
        <v>1</v>
      </c>
      <c r="BM577" s="1361" t="b">
        <f t="shared" si="232"/>
        <v>1</v>
      </c>
      <c r="BN577" s="1361" t="b">
        <f t="shared" si="232"/>
        <v>1</v>
      </c>
      <c r="BO577" s="1361" t="b">
        <f t="shared" si="232"/>
        <v>1</v>
      </c>
      <c r="BP577" s="1361" t="b">
        <f t="shared" si="232"/>
        <v>1</v>
      </c>
      <c r="BQ577" s="1361" t="b">
        <f t="shared" si="232"/>
        <v>1</v>
      </c>
      <c r="BS577" s="1359"/>
    </row>
    <row r="578" spans="1:71" s="1374" customFormat="1" ht="12" customHeight="1">
      <c r="A578" s="1412">
        <v>18232261</v>
      </c>
      <c r="B578" s="1413" t="str">
        <f t="shared" si="220"/>
        <v>18232261</v>
      </c>
      <c r="C578" s="1359" t="s">
        <v>1595</v>
      </c>
      <c r="D578" s="1360" t="str">
        <f t="shared" si="214"/>
        <v>Non-Op</v>
      </c>
      <c r="E578" s="1360"/>
      <c r="F578" s="1359"/>
      <c r="G578" s="1360"/>
      <c r="H578" s="1361" t="str">
        <f t="shared" si="229"/>
        <v/>
      </c>
      <c r="I578" s="1361" t="str">
        <f t="shared" si="229"/>
        <v/>
      </c>
      <c r="J578" s="1361" t="str">
        <f t="shared" si="229"/>
        <v/>
      </c>
      <c r="K578" s="1361" t="str">
        <f t="shared" si="229"/>
        <v>Non-Op</v>
      </c>
      <c r="L578" s="1361" t="str">
        <f t="shared" si="211"/>
        <v>NO</v>
      </c>
      <c r="M578" s="1361" t="str">
        <f t="shared" si="211"/>
        <v>NO</v>
      </c>
      <c r="N578" s="1361" t="str">
        <f t="shared" si="231"/>
        <v/>
      </c>
      <c r="O578" s="1362"/>
      <c r="P578" s="1363">
        <v>125928.69</v>
      </c>
      <c r="Q578" s="1363">
        <v>125928.69</v>
      </c>
      <c r="R578" s="1363">
        <v>125928.69</v>
      </c>
      <c r="S578" s="1363">
        <v>146494.13</v>
      </c>
      <c r="T578" s="1363">
        <v>146494.13</v>
      </c>
      <c r="U578" s="1363">
        <v>146494.13</v>
      </c>
      <c r="V578" s="1363">
        <v>357763.51</v>
      </c>
      <c r="W578" s="1363">
        <v>357763.51</v>
      </c>
      <c r="X578" s="1363">
        <v>357763.51</v>
      </c>
      <c r="Y578" s="1363">
        <v>396698.4</v>
      </c>
      <c r="Z578" s="1363">
        <v>396698.4</v>
      </c>
      <c r="AA578" s="1363">
        <v>396698.4</v>
      </c>
      <c r="AB578" s="1363">
        <v>398290.17</v>
      </c>
      <c r="AC578" s="1363"/>
      <c r="AD578" s="1363"/>
      <c r="AE578" s="1363">
        <f t="shared" si="218"/>
        <v>268069.57750000001</v>
      </c>
      <c r="AF578" s="1376"/>
      <c r="AG578" s="1377"/>
      <c r="AH578" s="1365"/>
      <c r="AI578" s="1365"/>
      <c r="AJ578" s="1365"/>
      <c r="AK578" s="1366">
        <f>AE578</f>
        <v>268069.57750000001</v>
      </c>
      <c r="AL578" s="1365">
        <f t="shared" si="225"/>
        <v>268069.57750000001</v>
      </c>
      <c r="AM578" s="1367"/>
      <c r="AN578" s="1365"/>
      <c r="AO578" s="1368">
        <f t="shared" si="226"/>
        <v>0</v>
      </c>
      <c r="AP578" s="1369"/>
      <c r="AQ578" s="1370">
        <f t="shared" si="230"/>
        <v>398290.17</v>
      </c>
      <c r="AR578" s="1365"/>
      <c r="AS578" s="1365"/>
      <c r="AT578" s="1365"/>
      <c r="AU578" s="1365">
        <f>AQ578</f>
        <v>398290.17</v>
      </c>
      <c r="AV578" s="1371">
        <f t="shared" si="227"/>
        <v>398290.17</v>
      </c>
      <c r="AW578" s="1365"/>
      <c r="AX578" s="1365"/>
      <c r="AY578" s="1367">
        <f t="shared" si="228"/>
        <v>0</v>
      </c>
      <c r="AZ578" s="1372" t="s">
        <v>1546</v>
      </c>
      <c r="BA578" s="1373">
        <f t="shared" si="215"/>
        <v>0</v>
      </c>
      <c r="BC578" s="1361" t="str">
        <f t="shared" si="222"/>
        <v/>
      </c>
      <c r="BD578" s="1361" t="str">
        <f t="shared" si="222"/>
        <v/>
      </c>
      <c r="BE578" s="1361" t="str">
        <f t="shared" si="222"/>
        <v/>
      </c>
      <c r="BF578" s="1361" t="str">
        <f t="shared" si="222"/>
        <v>Non-Op</v>
      </c>
      <c r="BG578" s="1361" t="str">
        <f t="shared" si="212"/>
        <v>NO</v>
      </c>
      <c r="BH578" s="1361" t="str">
        <f t="shared" si="212"/>
        <v>NO</v>
      </c>
      <c r="BI578" s="1361" t="str">
        <f t="shared" si="221"/>
        <v/>
      </c>
      <c r="BK578" s="1361" t="b">
        <f t="shared" si="232"/>
        <v>1</v>
      </c>
      <c r="BL578" s="1361" t="b">
        <f t="shared" si="232"/>
        <v>1</v>
      </c>
      <c r="BM578" s="1361" t="b">
        <f t="shared" si="232"/>
        <v>1</v>
      </c>
      <c r="BN578" s="1361" t="b">
        <f t="shared" si="232"/>
        <v>1</v>
      </c>
      <c r="BO578" s="1361" t="b">
        <f t="shared" si="232"/>
        <v>1</v>
      </c>
      <c r="BP578" s="1361" t="b">
        <f t="shared" si="232"/>
        <v>1</v>
      </c>
      <c r="BQ578" s="1361" t="b">
        <f t="shared" si="232"/>
        <v>1</v>
      </c>
      <c r="BS578" s="1359"/>
    </row>
    <row r="579" spans="1:71" s="1374" customFormat="1" ht="12" customHeight="1">
      <c r="A579" s="1412">
        <v>18232271</v>
      </c>
      <c r="B579" s="1413" t="str">
        <f t="shared" si="220"/>
        <v>18232271</v>
      </c>
      <c r="C579" s="1359" t="s">
        <v>1596</v>
      </c>
      <c r="D579" s="1360" t="str">
        <f t="shared" si="214"/>
        <v>W/C</v>
      </c>
      <c r="E579" s="1360"/>
      <c r="F579" s="1359"/>
      <c r="G579" s="1360"/>
      <c r="H579" s="1361" t="str">
        <f t="shared" si="229"/>
        <v/>
      </c>
      <c r="I579" s="1361" t="str">
        <f t="shared" si="229"/>
        <v/>
      </c>
      <c r="J579" s="1361" t="str">
        <f t="shared" si="229"/>
        <v/>
      </c>
      <c r="K579" s="1361" t="str">
        <f t="shared" si="229"/>
        <v/>
      </c>
      <c r="L579" s="1361" t="str">
        <f t="shared" si="211"/>
        <v>W/C</v>
      </c>
      <c r="M579" s="1361" t="str">
        <f t="shared" si="211"/>
        <v>NO</v>
      </c>
      <c r="N579" s="1361" t="str">
        <f t="shared" si="231"/>
        <v>W/C</v>
      </c>
      <c r="O579" s="1362"/>
      <c r="P579" s="1363">
        <v>-53220.639999999999</v>
      </c>
      <c r="Q579" s="1363">
        <v>-38762.11</v>
      </c>
      <c r="R579" s="1363">
        <v>-34185.9</v>
      </c>
      <c r="S579" s="1363">
        <v>-73786.080000000002</v>
      </c>
      <c r="T579" s="1363">
        <v>-90243.78</v>
      </c>
      <c r="U579" s="1363">
        <v>-86730.79</v>
      </c>
      <c r="V579" s="1363">
        <v>-81549.59</v>
      </c>
      <c r="W579" s="1363">
        <v>-80778.67</v>
      </c>
      <c r="X579" s="1363">
        <v>-78688.44</v>
      </c>
      <c r="Y579" s="1363">
        <v>-120484.48</v>
      </c>
      <c r="Z579" s="1363">
        <v>-119271.42</v>
      </c>
      <c r="AA579" s="1363">
        <v>-118849.28</v>
      </c>
      <c r="AB579" s="1363">
        <v>-122076.25</v>
      </c>
      <c r="AC579" s="1363"/>
      <c r="AD579" s="1363"/>
      <c r="AE579" s="1363">
        <f t="shared" si="218"/>
        <v>-84248.248750000013</v>
      </c>
      <c r="AF579" s="1376"/>
      <c r="AG579" s="1377"/>
      <c r="AH579" s="1365"/>
      <c r="AI579" s="1365"/>
      <c r="AJ579" s="1365"/>
      <c r="AK579" s="1366"/>
      <c r="AL579" s="1365">
        <f t="shared" si="225"/>
        <v>0</v>
      </c>
      <c r="AM579" s="1367">
        <f>AE579</f>
        <v>-84248.248750000013</v>
      </c>
      <c r="AN579" s="1365"/>
      <c r="AO579" s="1368">
        <f t="shared" si="226"/>
        <v>-84248.248750000013</v>
      </c>
      <c r="AP579" s="1369"/>
      <c r="AQ579" s="1370">
        <f t="shared" si="230"/>
        <v>-122076.25</v>
      </c>
      <c r="AR579" s="1365"/>
      <c r="AS579" s="1365"/>
      <c r="AT579" s="1365"/>
      <c r="AU579" s="1365"/>
      <c r="AV579" s="1371">
        <f t="shared" si="227"/>
        <v>0</v>
      </c>
      <c r="AW579" s="1365">
        <f>AQ579</f>
        <v>-122076.25</v>
      </c>
      <c r="AX579" s="1365"/>
      <c r="AY579" s="1367">
        <f t="shared" si="228"/>
        <v>-122076.25</v>
      </c>
      <c r="AZ579" s="1372"/>
      <c r="BA579" s="1373">
        <f t="shared" si="215"/>
        <v>0</v>
      </c>
      <c r="BC579" s="1361" t="str">
        <f t="shared" si="222"/>
        <v/>
      </c>
      <c r="BD579" s="1361" t="str">
        <f t="shared" si="222"/>
        <v/>
      </c>
      <c r="BE579" s="1361" t="str">
        <f t="shared" si="222"/>
        <v/>
      </c>
      <c r="BF579" s="1361" t="str">
        <f t="shared" si="222"/>
        <v/>
      </c>
      <c r="BG579" s="1361" t="str">
        <f t="shared" si="212"/>
        <v>W/C</v>
      </c>
      <c r="BH579" s="1361" t="str">
        <f t="shared" si="212"/>
        <v>NO</v>
      </c>
      <c r="BI579" s="1361" t="str">
        <f t="shared" si="221"/>
        <v>W/C</v>
      </c>
      <c r="BK579" s="1361" t="b">
        <f t="shared" si="232"/>
        <v>1</v>
      </c>
      <c r="BL579" s="1361" t="b">
        <f t="shared" si="232"/>
        <v>1</v>
      </c>
      <c r="BM579" s="1361" t="b">
        <f t="shared" si="232"/>
        <v>1</v>
      </c>
      <c r="BN579" s="1361" t="b">
        <f t="shared" si="232"/>
        <v>1</v>
      </c>
      <c r="BO579" s="1361" t="b">
        <f t="shared" si="232"/>
        <v>1</v>
      </c>
      <c r="BP579" s="1361" t="b">
        <f t="shared" si="232"/>
        <v>1</v>
      </c>
      <c r="BQ579" s="1361" t="b">
        <f t="shared" si="232"/>
        <v>1</v>
      </c>
      <c r="BS579" s="1359"/>
    </row>
    <row r="580" spans="1:71" s="1374" customFormat="1" ht="12" customHeight="1">
      <c r="A580" s="1412">
        <v>18232301</v>
      </c>
      <c r="B580" s="1413" t="str">
        <f t="shared" si="220"/>
        <v>18232301</v>
      </c>
      <c r="C580" s="1359" t="s">
        <v>703</v>
      </c>
      <c r="D580" s="1360" t="str">
        <f t="shared" si="214"/>
        <v>ERB</v>
      </c>
      <c r="E580" s="1360"/>
      <c r="F580" s="1359"/>
      <c r="G580" s="1360"/>
      <c r="H580" s="1361" t="str">
        <f t="shared" si="229"/>
        <v/>
      </c>
      <c r="I580" s="1361" t="str">
        <f t="shared" si="229"/>
        <v>ERB</v>
      </c>
      <c r="J580" s="1361" t="str">
        <f t="shared" si="229"/>
        <v/>
      </c>
      <c r="K580" s="1361" t="str">
        <f t="shared" si="229"/>
        <v/>
      </c>
      <c r="L580" s="1361" t="str">
        <f t="shared" si="211"/>
        <v>NO</v>
      </c>
      <c r="M580" s="1361" t="str">
        <f t="shared" si="211"/>
        <v>NO</v>
      </c>
      <c r="N580" s="1361" t="str">
        <f t="shared" si="231"/>
        <v/>
      </c>
      <c r="O580" s="1362"/>
      <c r="P580" s="1363">
        <v>57583701.369999997</v>
      </c>
      <c r="Q580" s="1363">
        <v>57281216.369999997</v>
      </c>
      <c r="R580" s="1363">
        <v>56977280.369999997</v>
      </c>
      <c r="S580" s="1363">
        <v>56666286.369999997</v>
      </c>
      <c r="T580" s="1363">
        <v>56361022.369999997</v>
      </c>
      <c r="U580" s="1363">
        <v>56028488.369999997</v>
      </c>
      <c r="V580" s="1363">
        <v>55700002.369999997</v>
      </c>
      <c r="W580" s="1363">
        <v>55371553.369999997</v>
      </c>
      <c r="X580" s="1363">
        <v>55030661.369999997</v>
      </c>
      <c r="Y580" s="1363">
        <v>54699187.369999997</v>
      </c>
      <c r="Z580" s="1363">
        <v>54362290.369999997</v>
      </c>
      <c r="AA580" s="1363">
        <v>54029298.369999997</v>
      </c>
      <c r="AB580" s="1363">
        <v>53689474.369999997</v>
      </c>
      <c r="AC580" s="1363"/>
      <c r="AD580" s="1363"/>
      <c r="AE580" s="1363">
        <f t="shared" si="218"/>
        <v>55678656.244999997</v>
      </c>
      <c r="AF580" s="1376" t="s">
        <v>734</v>
      </c>
      <c r="AG580" s="1377"/>
      <c r="AH580" s="1365"/>
      <c r="AI580" s="1365">
        <f>AE580</f>
        <v>55678656.244999997</v>
      </c>
      <c r="AJ580" s="1365"/>
      <c r="AK580" s="1366"/>
      <c r="AL580" s="1365">
        <f t="shared" si="225"/>
        <v>55678656.244999997</v>
      </c>
      <c r="AM580" s="1367"/>
      <c r="AN580" s="1365"/>
      <c r="AO580" s="1368">
        <f t="shared" si="226"/>
        <v>0</v>
      </c>
      <c r="AP580" s="1369"/>
      <c r="AQ580" s="1370">
        <f t="shared" si="230"/>
        <v>53689474.369999997</v>
      </c>
      <c r="AR580" s="1365"/>
      <c r="AS580" s="1365">
        <f>AQ580</f>
        <v>53689474.369999997</v>
      </c>
      <c r="AT580" s="1365"/>
      <c r="AU580" s="1365"/>
      <c r="AV580" s="1371">
        <f t="shared" si="227"/>
        <v>53689474.369999997</v>
      </c>
      <c r="AW580" s="1365"/>
      <c r="AX580" s="1365"/>
      <c r="AY580" s="1367">
        <f t="shared" si="228"/>
        <v>0</v>
      </c>
      <c r="AZ580" s="1372"/>
      <c r="BA580" s="1373">
        <f t="shared" si="215"/>
        <v>0</v>
      </c>
      <c r="BC580" s="1361" t="str">
        <f t="shared" si="222"/>
        <v/>
      </c>
      <c r="BD580" s="1361" t="str">
        <f t="shared" si="222"/>
        <v>ERB</v>
      </c>
      <c r="BE580" s="1361" t="str">
        <f t="shared" si="222"/>
        <v/>
      </c>
      <c r="BF580" s="1361" t="str">
        <f t="shared" si="222"/>
        <v/>
      </c>
      <c r="BG580" s="1361" t="str">
        <f t="shared" si="212"/>
        <v>NO</v>
      </c>
      <c r="BH580" s="1361" t="str">
        <f t="shared" si="212"/>
        <v>NO</v>
      </c>
      <c r="BI580" s="1361" t="str">
        <f t="shared" si="221"/>
        <v/>
      </c>
      <c r="BK580" s="1361" t="b">
        <f t="shared" si="232"/>
        <v>1</v>
      </c>
      <c r="BL580" s="1361" t="b">
        <f t="shared" si="232"/>
        <v>1</v>
      </c>
      <c r="BM580" s="1361" t="b">
        <f t="shared" si="232"/>
        <v>1</v>
      </c>
      <c r="BN580" s="1361" t="b">
        <f t="shared" si="232"/>
        <v>1</v>
      </c>
      <c r="BO580" s="1361" t="b">
        <f t="shared" si="232"/>
        <v>1</v>
      </c>
      <c r="BP580" s="1361" t="b">
        <f t="shared" si="232"/>
        <v>1</v>
      </c>
      <c r="BQ580" s="1361" t="b">
        <f t="shared" si="232"/>
        <v>1</v>
      </c>
      <c r="BS580" s="1359"/>
    </row>
    <row r="581" spans="1:71" s="1374" customFormat="1" ht="12" customHeight="1">
      <c r="A581" s="1412">
        <v>18232311</v>
      </c>
      <c r="B581" s="1413" t="str">
        <f t="shared" si="220"/>
        <v>18232311</v>
      </c>
      <c r="C581" s="1359" t="s">
        <v>702</v>
      </c>
      <c r="D581" s="1360" t="str">
        <f t="shared" si="214"/>
        <v>ERB</v>
      </c>
      <c r="E581" s="1360"/>
      <c r="F581" s="1359"/>
      <c r="G581" s="1360"/>
      <c r="H581" s="1361" t="str">
        <f t="shared" si="229"/>
        <v/>
      </c>
      <c r="I581" s="1361" t="str">
        <f t="shared" si="229"/>
        <v>ERB</v>
      </c>
      <c r="J581" s="1361" t="str">
        <f t="shared" si="229"/>
        <v/>
      </c>
      <c r="K581" s="1361" t="str">
        <f t="shared" si="229"/>
        <v/>
      </c>
      <c r="L581" s="1361" t="str">
        <f t="shared" si="211"/>
        <v>NO</v>
      </c>
      <c r="M581" s="1361" t="str">
        <f t="shared" si="211"/>
        <v>NO</v>
      </c>
      <c r="N581" s="1361" t="str">
        <f t="shared" si="231"/>
        <v/>
      </c>
      <c r="O581" s="1362"/>
      <c r="P581" s="1363">
        <v>12338274</v>
      </c>
      <c r="Q581" s="1363">
        <v>12280989</v>
      </c>
      <c r="R581" s="1363">
        <v>12223704</v>
      </c>
      <c r="S581" s="1363">
        <v>12166419</v>
      </c>
      <c r="T581" s="1363">
        <v>12109134</v>
      </c>
      <c r="U581" s="1363">
        <v>12051849</v>
      </c>
      <c r="V581" s="1363">
        <v>11994564</v>
      </c>
      <c r="W581" s="1363">
        <v>11937279</v>
      </c>
      <c r="X581" s="1363">
        <v>11879994</v>
      </c>
      <c r="Y581" s="1363">
        <v>11822709</v>
      </c>
      <c r="Z581" s="1363">
        <v>11765424</v>
      </c>
      <c r="AA581" s="1363">
        <v>11708139</v>
      </c>
      <c r="AB581" s="1363">
        <v>11650854</v>
      </c>
      <c r="AC581" s="1363"/>
      <c r="AD581" s="1363"/>
      <c r="AE581" s="1363">
        <f t="shared" si="218"/>
        <v>11994564</v>
      </c>
      <c r="AF581" s="1376" t="s">
        <v>734</v>
      </c>
      <c r="AG581" s="1377"/>
      <c r="AH581" s="1365"/>
      <c r="AI581" s="1365">
        <f>AE581</f>
        <v>11994564</v>
      </c>
      <c r="AJ581" s="1365"/>
      <c r="AK581" s="1366"/>
      <c r="AL581" s="1365">
        <f t="shared" si="225"/>
        <v>11994564</v>
      </c>
      <c r="AM581" s="1367"/>
      <c r="AN581" s="1365"/>
      <c r="AO581" s="1368">
        <f t="shared" si="226"/>
        <v>0</v>
      </c>
      <c r="AP581" s="1369"/>
      <c r="AQ581" s="1370">
        <f t="shared" si="230"/>
        <v>11650854</v>
      </c>
      <c r="AR581" s="1365"/>
      <c r="AS581" s="1365">
        <f>AQ581</f>
        <v>11650854</v>
      </c>
      <c r="AT581" s="1365"/>
      <c r="AU581" s="1365"/>
      <c r="AV581" s="1371">
        <f t="shared" si="227"/>
        <v>11650854</v>
      </c>
      <c r="AW581" s="1365"/>
      <c r="AX581" s="1365"/>
      <c r="AY581" s="1367">
        <f t="shared" si="228"/>
        <v>0</v>
      </c>
      <c r="AZ581" s="1372"/>
      <c r="BA581" s="1373">
        <f t="shared" si="215"/>
        <v>0</v>
      </c>
      <c r="BC581" s="1361" t="str">
        <f t="shared" si="222"/>
        <v/>
      </c>
      <c r="BD581" s="1361" t="str">
        <f t="shared" si="222"/>
        <v>ERB</v>
      </c>
      <c r="BE581" s="1361" t="str">
        <f t="shared" si="222"/>
        <v/>
      </c>
      <c r="BF581" s="1361" t="str">
        <f t="shared" si="222"/>
        <v/>
      </c>
      <c r="BG581" s="1361" t="str">
        <f t="shared" si="212"/>
        <v>NO</v>
      </c>
      <c r="BH581" s="1361" t="str">
        <f t="shared" si="212"/>
        <v>NO</v>
      </c>
      <c r="BI581" s="1361" t="str">
        <f t="shared" si="221"/>
        <v/>
      </c>
      <c r="BK581" s="1361" t="b">
        <f t="shared" si="232"/>
        <v>1</v>
      </c>
      <c r="BL581" s="1361" t="b">
        <f t="shared" si="232"/>
        <v>1</v>
      </c>
      <c r="BM581" s="1361" t="b">
        <f t="shared" si="232"/>
        <v>1</v>
      </c>
      <c r="BN581" s="1361" t="b">
        <f t="shared" si="232"/>
        <v>1</v>
      </c>
      <c r="BO581" s="1361" t="b">
        <f t="shared" si="232"/>
        <v>1</v>
      </c>
      <c r="BP581" s="1361" t="b">
        <f t="shared" si="232"/>
        <v>1</v>
      </c>
      <c r="BQ581" s="1361" t="b">
        <f t="shared" si="232"/>
        <v>1</v>
      </c>
      <c r="BS581" s="1359"/>
    </row>
    <row r="582" spans="1:71" s="1374" customFormat="1" ht="12" customHeight="1">
      <c r="A582" s="1412">
        <v>18232321</v>
      </c>
      <c r="B582" s="1413" t="str">
        <f t="shared" si="220"/>
        <v>18232321</v>
      </c>
      <c r="C582" s="1359" t="s">
        <v>1597</v>
      </c>
      <c r="D582" s="1360" t="str">
        <f t="shared" si="214"/>
        <v>ERB</v>
      </c>
      <c r="E582" s="1360"/>
      <c r="F582" s="1359"/>
      <c r="G582" s="1360"/>
      <c r="H582" s="1361" t="str">
        <f t="shared" si="229"/>
        <v/>
      </c>
      <c r="I582" s="1361" t="str">
        <f t="shared" si="229"/>
        <v>ERB</v>
      </c>
      <c r="J582" s="1361" t="str">
        <f t="shared" si="229"/>
        <v/>
      </c>
      <c r="K582" s="1361" t="str">
        <f t="shared" si="229"/>
        <v/>
      </c>
      <c r="L582" s="1361" t="str">
        <f t="shared" si="211"/>
        <v>NO</v>
      </c>
      <c r="M582" s="1361" t="str">
        <f t="shared" si="211"/>
        <v>NO</v>
      </c>
      <c r="N582" s="1361" t="str">
        <f t="shared" si="231"/>
        <v/>
      </c>
      <c r="O582" s="1362"/>
      <c r="P582" s="1363">
        <v>249999.65</v>
      </c>
      <c r="Q582" s="1363">
        <v>208332.98</v>
      </c>
      <c r="R582" s="1363">
        <v>166666.31</v>
      </c>
      <c r="S582" s="1363">
        <v>124999.64</v>
      </c>
      <c r="T582" s="1363">
        <v>83332.97</v>
      </c>
      <c r="U582" s="1363">
        <v>41666.300000000003</v>
      </c>
      <c r="V582" s="1363">
        <v>0</v>
      </c>
      <c r="W582" s="1363">
        <v>0</v>
      </c>
      <c r="X582" s="1363">
        <v>0</v>
      </c>
      <c r="Y582" s="1363">
        <v>0</v>
      </c>
      <c r="Z582" s="1363">
        <v>0</v>
      </c>
      <c r="AA582" s="1363">
        <v>0</v>
      </c>
      <c r="AB582" s="1363">
        <v>0</v>
      </c>
      <c r="AC582" s="1363"/>
      <c r="AD582" s="1363"/>
      <c r="AE582" s="1363">
        <f t="shared" si="218"/>
        <v>62499.835416666669</v>
      </c>
      <c r="AF582" s="1376" t="s">
        <v>730</v>
      </c>
      <c r="AG582" s="1377"/>
      <c r="AH582" s="1365"/>
      <c r="AI582" s="1365">
        <f>AE582</f>
        <v>62499.835416666669</v>
      </c>
      <c r="AJ582" s="1365"/>
      <c r="AK582" s="1366"/>
      <c r="AL582" s="1365">
        <f t="shared" si="225"/>
        <v>62499.835416666669</v>
      </c>
      <c r="AM582" s="1367"/>
      <c r="AN582" s="1365"/>
      <c r="AO582" s="1368">
        <f t="shared" si="226"/>
        <v>0</v>
      </c>
      <c r="AP582" s="1369"/>
      <c r="AQ582" s="1370">
        <f t="shared" si="230"/>
        <v>0</v>
      </c>
      <c r="AR582" s="1365"/>
      <c r="AS582" s="1365">
        <f>AQ582</f>
        <v>0</v>
      </c>
      <c r="AT582" s="1365"/>
      <c r="AU582" s="1365"/>
      <c r="AV582" s="1371">
        <f t="shared" si="227"/>
        <v>0</v>
      </c>
      <c r="AW582" s="1365"/>
      <c r="AX582" s="1365"/>
      <c r="AY582" s="1367">
        <f t="shared" si="228"/>
        <v>0</v>
      </c>
      <c r="AZ582" s="1372"/>
      <c r="BA582" s="1373">
        <f t="shared" si="215"/>
        <v>0</v>
      </c>
      <c r="BC582" s="1361" t="str">
        <f t="shared" si="222"/>
        <v/>
      </c>
      <c r="BD582" s="1361" t="str">
        <f t="shared" si="222"/>
        <v>ERB</v>
      </c>
      <c r="BE582" s="1361" t="str">
        <f t="shared" si="222"/>
        <v/>
      </c>
      <c r="BF582" s="1361" t="str">
        <f t="shared" si="222"/>
        <v/>
      </c>
      <c r="BG582" s="1361" t="str">
        <f t="shared" si="212"/>
        <v>NO</v>
      </c>
      <c r="BH582" s="1361" t="str">
        <f t="shared" si="212"/>
        <v>NO</v>
      </c>
      <c r="BI582" s="1361" t="str">
        <f t="shared" si="221"/>
        <v/>
      </c>
      <c r="BK582" s="1361" t="b">
        <f t="shared" si="232"/>
        <v>1</v>
      </c>
      <c r="BL582" s="1361" t="b">
        <f t="shared" si="232"/>
        <v>1</v>
      </c>
      <c r="BM582" s="1361" t="b">
        <f t="shared" si="232"/>
        <v>1</v>
      </c>
      <c r="BN582" s="1361" t="b">
        <f t="shared" si="232"/>
        <v>1</v>
      </c>
      <c r="BO582" s="1361" t="b">
        <f t="shared" si="232"/>
        <v>1</v>
      </c>
      <c r="BP582" s="1361" t="b">
        <f t="shared" si="232"/>
        <v>1</v>
      </c>
      <c r="BQ582" s="1361" t="b">
        <f t="shared" si="232"/>
        <v>1</v>
      </c>
      <c r="BS582" s="1359"/>
    </row>
    <row r="583" spans="1:71" s="1374" customFormat="1" ht="12" customHeight="1">
      <c r="A583" s="1412">
        <v>18232331</v>
      </c>
      <c r="B583" s="1413" t="str">
        <f t="shared" si="220"/>
        <v>18232331</v>
      </c>
      <c r="C583" s="1359" t="s">
        <v>1598</v>
      </c>
      <c r="D583" s="1360" t="str">
        <f t="shared" si="214"/>
        <v>ERB</v>
      </c>
      <c r="E583" s="1360"/>
      <c r="F583" s="1359"/>
      <c r="G583" s="1360"/>
      <c r="H583" s="1361" t="str">
        <f t="shared" si="229"/>
        <v/>
      </c>
      <c r="I583" s="1361" t="str">
        <f t="shared" si="229"/>
        <v>ERB</v>
      </c>
      <c r="J583" s="1361" t="str">
        <f t="shared" si="229"/>
        <v/>
      </c>
      <c r="K583" s="1361" t="str">
        <f t="shared" si="229"/>
        <v/>
      </c>
      <c r="L583" s="1361" t="str">
        <f t="shared" si="211"/>
        <v>NO</v>
      </c>
      <c r="M583" s="1361" t="str">
        <f t="shared" si="211"/>
        <v>NO</v>
      </c>
      <c r="N583" s="1361" t="str">
        <f t="shared" si="231"/>
        <v/>
      </c>
      <c r="O583" s="1362"/>
      <c r="P583" s="1363">
        <v>0</v>
      </c>
      <c r="Q583" s="1363">
        <v>0</v>
      </c>
      <c r="R583" s="1363">
        <v>0</v>
      </c>
      <c r="S583" s="1363">
        <v>0</v>
      </c>
      <c r="T583" s="1363">
        <v>0</v>
      </c>
      <c r="U583" s="1363">
        <v>0</v>
      </c>
      <c r="V583" s="1363">
        <v>0</v>
      </c>
      <c r="W583" s="1363">
        <v>0</v>
      </c>
      <c r="X583" s="1363">
        <v>0</v>
      </c>
      <c r="Y583" s="1363">
        <v>0</v>
      </c>
      <c r="Z583" s="1363">
        <v>0</v>
      </c>
      <c r="AA583" s="1363">
        <v>0</v>
      </c>
      <c r="AB583" s="1363">
        <v>0</v>
      </c>
      <c r="AC583" s="1363"/>
      <c r="AD583" s="1363"/>
      <c r="AE583" s="1363">
        <f t="shared" si="218"/>
        <v>0</v>
      </c>
      <c r="AF583" s="1376" t="s">
        <v>734</v>
      </c>
      <c r="AG583" s="1377"/>
      <c r="AH583" s="1365"/>
      <c r="AI583" s="1365">
        <f>AE583</f>
        <v>0</v>
      </c>
      <c r="AJ583" s="1365"/>
      <c r="AK583" s="1366"/>
      <c r="AL583" s="1365">
        <f t="shared" si="225"/>
        <v>0</v>
      </c>
      <c r="AM583" s="1367"/>
      <c r="AN583" s="1365"/>
      <c r="AO583" s="1368">
        <f t="shared" si="226"/>
        <v>0</v>
      </c>
      <c r="AP583" s="1369"/>
      <c r="AQ583" s="1370">
        <f t="shared" si="230"/>
        <v>0</v>
      </c>
      <c r="AR583" s="1365"/>
      <c r="AS583" s="1365">
        <f>AQ583</f>
        <v>0</v>
      </c>
      <c r="AT583" s="1365"/>
      <c r="AU583" s="1365"/>
      <c r="AV583" s="1371">
        <f t="shared" si="227"/>
        <v>0</v>
      </c>
      <c r="AW583" s="1365"/>
      <c r="AX583" s="1365"/>
      <c r="AY583" s="1367">
        <f t="shared" si="228"/>
        <v>0</v>
      </c>
      <c r="AZ583" s="1372"/>
      <c r="BA583" s="1373">
        <f t="shared" si="215"/>
        <v>0</v>
      </c>
      <c r="BC583" s="1361" t="str">
        <f t="shared" si="222"/>
        <v/>
      </c>
      <c r="BD583" s="1361" t="str">
        <f t="shared" si="222"/>
        <v>ERB</v>
      </c>
      <c r="BE583" s="1361" t="str">
        <f t="shared" si="222"/>
        <v/>
      </c>
      <c r="BF583" s="1361" t="str">
        <f t="shared" si="222"/>
        <v/>
      </c>
      <c r="BG583" s="1361" t="str">
        <f t="shared" si="212"/>
        <v>NO</v>
      </c>
      <c r="BH583" s="1361" t="str">
        <f t="shared" si="212"/>
        <v>NO</v>
      </c>
      <c r="BI583" s="1361" t="str">
        <f t="shared" si="221"/>
        <v/>
      </c>
      <c r="BK583" s="1361" t="b">
        <f t="shared" si="232"/>
        <v>1</v>
      </c>
      <c r="BL583" s="1361" t="b">
        <f t="shared" si="232"/>
        <v>1</v>
      </c>
      <c r="BM583" s="1361" t="b">
        <f t="shared" si="232"/>
        <v>1</v>
      </c>
      <c r="BN583" s="1361" t="b">
        <f t="shared" si="232"/>
        <v>1</v>
      </c>
      <c r="BO583" s="1361" t="b">
        <f t="shared" si="232"/>
        <v>1</v>
      </c>
      <c r="BP583" s="1361" t="b">
        <f t="shared" si="232"/>
        <v>1</v>
      </c>
      <c r="BQ583" s="1361" t="b">
        <f t="shared" si="232"/>
        <v>1</v>
      </c>
      <c r="BS583" s="1359"/>
    </row>
    <row r="584" spans="1:71" s="1374" customFormat="1" ht="12" customHeight="1">
      <c r="A584" s="1412">
        <v>18233061</v>
      </c>
      <c r="B584" s="1413" t="str">
        <f t="shared" si="220"/>
        <v>18233061</v>
      </c>
      <c r="C584" s="1359" t="s">
        <v>1599</v>
      </c>
      <c r="D584" s="1360" t="str">
        <f t="shared" si="214"/>
        <v>W/C</v>
      </c>
      <c r="E584" s="1360"/>
      <c r="F584" s="1359"/>
      <c r="G584" s="1360"/>
      <c r="H584" s="1361" t="str">
        <f t="shared" si="229"/>
        <v/>
      </c>
      <c r="I584" s="1361" t="str">
        <f t="shared" si="229"/>
        <v/>
      </c>
      <c r="J584" s="1361" t="str">
        <f t="shared" si="229"/>
        <v/>
      </c>
      <c r="K584" s="1361" t="str">
        <f t="shared" si="229"/>
        <v/>
      </c>
      <c r="L584" s="1361" t="str">
        <f t="shared" si="211"/>
        <v>W/C</v>
      </c>
      <c r="M584" s="1361" t="str">
        <f t="shared" si="211"/>
        <v>NO</v>
      </c>
      <c r="N584" s="1361" t="str">
        <f t="shared" si="231"/>
        <v>W/C</v>
      </c>
      <c r="O584" s="1362"/>
      <c r="P584" s="1363">
        <v>-45912.52</v>
      </c>
      <c r="Q584" s="1363">
        <v>-45912.52</v>
      </c>
      <c r="R584" s="1363">
        <v>-45912.52</v>
      </c>
      <c r="S584" s="1363">
        <v>-75283.199999999997</v>
      </c>
      <c r="T584" s="1363">
        <v>-75283.199999999997</v>
      </c>
      <c r="U584" s="1363">
        <v>-75283.199999999997</v>
      </c>
      <c r="V584" s="1363">
        <v>-3648.75</v>
      </c>
      <c r="W584" s="1363">
        <v>-3648.75</v>
      </c>
      <c r="X584" s="1363">
        <v>-3648.75</v>
      </c>
      <c r="Y584" s="1363">
        <v>-3648.75</v>
      </c>
      <c r="Z584" s="1363">
        <v>-3648.75</v>
      </c>
      <c r="AA584" s="1363">
        <v>-3648.75</v>
      </c>
      <c r="AB584" s="1363">
        <v>-3648.75</v>
      </c>
      <c r="AC584" s="1363"/>
      <c r="AD584" s="1363"/>
      <c r="AE584" s="1363">
        <f t="shared" si="218"/>
        <v>-30362.314583333336</v>
      </c>
      <c r="AF584" s="1376"/>
      <c r="AG584" s="1377"/>
      <c r="AH584" s="1365"/>
      <c r="AI584" s="1365"/>
      <c r="AJ584" s="1365"/>
      <c r="AK584" s="1366"/>
      <c r="AL584" s="1365">
        <f t="shared" si="225"/>
        <v>0</v>
      </c>
      <c r="AM584" s="1367">
        <f>AE584</f>
        <v>-30362.314583333336</v>
      </c>
      <c r="AN584" s="1365"/>
      <c r="AO584" s="1368">
        <f t="shared" si="226"/>
        <v>-30362.314583333336</v>
      </c>
      <c r="AP584" s="1369"/>
      <c r="AQ584" s="1370">
        <f t="shared" si="230"/>
        <v>-3648.75</v>
      </c>
      <c r="AR584" s="1365"/>
      <c r="AS584" s="1365"/>
      <c r="AT584" s="1365"/>
      <c r="AU584" s="1365"/>
      <c r="AV584" s="1371">
        <f t="shared" si="227"/>
        <v>0</v>
      </c>
      <c r="AW584" s="1365">
        <f>AQ584</f>
        <v>-3648.75</v>
      </c>
      <c r="AX584" s="1365"/>
      <c r="AY584" s="1367">
        <f t="shared" si="228"/>
        <v>-3648.75</v>
      </c>
      <c r="AZ584" s="1372"/>
      <c r="BA584" s="1373">
        <f t="shared" si="215"/>
        <v>0</v>
      </c>
      <c r="BC584" s="1361" t="str">
        <f t="shared" ref="BC584:BF603" si="233">IF(VALUE(AR584),BC$7,IF(ISBLANK(AR584),"",BC$7))</f>
        <v/>
      </c>
      <c r="BD584" s="1361" t="str">
        <f t="shared" si="233"/>
        <v/>
      </c>
      <c r="BE584" s="1361" t="str">
        <f t="shared" si="233"/>
        <v/>
      </c>
      <c r="BF584" s="1361" t="str">
        <f t="shared" si="233"/>
        <v/>
      </c>
      <c r="BG584" s="1361" t="str">
        <f t="shared" si="212"/>
        <v>W/C</v>
      </c>
      <c r="BH584" s="1361" t="str">
        <f t="shared" si="212"/>
        <v>NO</v>
      </c>
      <c r="BI584" s="1361" t="str">
        <f t="shared" si="221"/>
        <v>W/C</v>
      </c>
      <c r="BK584" s="1361" t="b">
        <f t="shared" si="232"/>
        <v>1</v>
      </c>
      <c r="BL584" s="1361" t="b">
        <f t="shared" si="232"/>
        <v>1</v>
      </c>
      <c r="BM584" s="1361" t="b">
        <f t="shared" si="232"/>
        <v>1</v>
      </c>
      <c r="BN584" s="1361" t="b">
        <f t="shared" si="232"/>
        <v>1</v>
      </c>
      <c r="BO584" s="1361" t="b">
        <f t="shared" si="232"/>
        <v>1</v>
      </c>
      <c r="BP584" s="1361" t="b">
        <f t="shared" si="232"/>
        <v>1</v>
      </c>
      <c r="BQ584" s="1361" t="b">
        <f t="shared" si="232"/>
        <v>1</v>
      </c>
      <c r="BS584" s="1359"/>
    </row>
    <row r="585" spans="1:71" s="1374" customFormat="1" ht="12" customHeight="1">
      <c r="A585" s="1412">
        <v>18233091</v>
      </c>
      <c r="B585" s="1413" t="str">
        <f t="shared" si="220"/>
        <v>18233091</v>
      </c>
      <c r="C585" s="1359" t="s">
        <v>1600</v>
      </c>
      <c r="D585" s="1360" t="str">
        <f t="shared" si="214"/>
        <v>W/C</v>
      </c>
      <c r="E585" s="1360"/>
      <c r="F585" s="1359"/>
      <c r="G585" s="1360"/>
      <c r="H585" s="1361" t="str">
        <f t="shared" si="229"/>
        <v/>
      </c>
      <c r="I585" s="1361" t="str">
        <f t="shared" si="229"/>
        <v/>
      </c>
      <c r="J585" s="1361" t="str">
        <f t="shared" si="229"/>
        <v/>
      </c>
      <c r="K585" s="1361" t="str">
        <f t="shared" si="229"/>
        <v/>
      </c>
      <c r="L585" s="1361" t="str">
        <f t="shared" si="211"/>
        <v>W/C</v>
      </c>
      <c r="M585" s="1361" t="str">
        <f t="shared" si="211"/>
        <v>NO</v>
      </c>
      <c r="N585" s="1361" t="str">
        <f t="shared" si="231"/>
        <v>W/C</v>
      </c>
      <c r="O585" s="1362"/>
      <c r="P585" s="1363">
        <v>0</v>
      </c>
      <c r="Q585" s="1363">
        <v>0</v>
      </c>
      <c r="R585" s="1363">
        <v>0</v>
      </c>
      <c r="S585" s="1363">
        <v>0</v>
      </c>
      <c r="T585" s="1363">
        <v>0</v>
      </c>
      <c r="U585" s="1363">
        <v>0</v>
      </c>
      <c r="V585" s="1363">
        <v>0</v>
      </c>
      <c r="W585" s="1363">
        <v>0</v>
      </c>
      <c r="X585" s="1363">
        <v>0</v>
      </c>
      <c r="Y585" s="1363">
        <v>0</v>
      </c>
      <c r="Z585" s="1363">
        <v>0</v>
      </c>
      <c r="AA585" s="1363">
        <v>0</v>
      </c>
      <c r="AB585" s="1363">
        <v>0</v>
      </c>
      <c r="AC585" s="1363"/>
      <c r="AD585" s="1363"/>
      <c r="AE585" s="1363">
        <f t="shared" si="218"/>
        <v>0</v>
      </c>
      <c r="AF585" s="1376"/>
      <c r="AG585" s="1377"/>
      <c r="AH585" s="1365"/>
      <c r="AI585" s="1365"/>
      <c r="AJ585" s="1365"/>
      <c r="AK585" s="1366"/>
      <c r="AL585" s="1365">
        <f t="shared" si="225"/>
        <v>0</v>
      </c>
      <c r="AM585" s="1367">
        <f>AE585</f>
        <v>0</v>
      </c>
      <c r="AN585" s="1365"/>
      <c r="AO585" s="1368">
        <f t="shared" si="226"/>
        <v>0</v>
      </c>
      <c r="AP585" s="1369"/>
      <c r="AQ585" s="1370">
        <f t="shared" si="230"/>
        <v>0</v>
      </c>
      <c r="AR585" s="1365"/>
      <c r="AS585" s="1365"/>
      <c r="AT585" s="1365"/>
      <c r="AU585" s="1365"/>
      <c r="AV585" s="1371">
        <f t="shared" si="227"/>
        <v>0</v>
      </c>
      <c r="AW585" s="1365">
        <f>AQ585</f>
        <v>0</v>
      </c>
      <c r="AX585" s="1365"/>
      <c r="AY585" s="1367">
        <f t="shared" si="228"/>
        <v>0</v>
      </c>
      <c r="AZ585" s="1372"/>
      <c r="BA585" s="1373">
        <f t="shared" si="215"/>
        <v>0</v>
      </c>
      <c r="BC585" s="1361" t="str">
        <f t="shared" si="233"/>
        <v/>
      </c>
      <c r="BD585" s="1361" t="str">
        <f t="shared" si="233"/>
        <v/>
      </c>
      <c r="BE585" s="1361" t="str">
        <f t="shared" si="233"/>
        <v/>
      </c>
      <c r="BF585" s="1361" t="str">
        <f t="shared" si="233"/>
        <v/>
      </c>
      <c r="BG585" s="1361" t="str">
        <f t="shared" si="212"/>
        <v>W/C</v>
      </c>
      <c r="BH585" s="1361" t="str">
        <f t="shared" si="212"/>
        <v>NO</v>
      </c>
      <c r="BI585" s="1361" t="str">
        <f t="shared" si="221"/>
        <v>W/C</v>
      </c>
      <c r="BK585" s="1361" t="b">
        <f t="shared" si="232"/>
        <v>1</v>
      </c>
      <c r="BL585" s="1361" t="b">
        <f t="shared" si="232"/>
        <v>1</v>
      </c>
      <c r="BM585" s="1361" t="b">
        <f t="shared" si="232"/>
        <v>1</v>
      </c>
      <c r="BN585" s="1361" t="b">
        <f t="shared" si="232"/>
        <v>1</v>
      </c>
      <c r="BO585" s="1361" t="b">
        <f t="shared" si="232"/>
        <v>1</v>
      </c>
      <c r="BP585" s="1361" t="b">
        <f t="shared" si="232"/>
        <v>1</v>
      </c>
      <c r="BQ585" s="1361" t="b">
        <f t="shared" si="232"/>
        <v>1</v>
      </c>
      <c r="BS585" s="1359"/>
    </row>
    <row r="586" spans="1:71" s="1374" customFormat="1" ht="12" customHeight="1">
      <c r="A586" s="1526">
        <v>18235521</v>
      </c>
      <c r="B586" s="1360" t="str">
        <f t="shared" si="220"/>
        <v>18235521</v>
      </c>
      <c r="C586" s="1359" t="s">
        <v>712</v>
      </c>
      <c r="D586" s="1360" t="str">
        <f t="shared" si="214"/>
        <v>ERB</v>
      </c>
      <c r="E586" s="1360"/>
      <c r="F586" s="1359"/>
      <c r="G586" s="1360"/>
      <c r="H586" s="1361" t="str">
        <f t="shared" si="229"/>
        <v/>
      </c>
      <c r="I586" s="1361" t="str">
        <f t="shared" si="229"/>
        <v>ERB</v>
      </c>
      <c r="J586" s="1361" t="str">
        <f t="shared" si="229"/>
        <v/>
      </c>
      <c r="K586" s="1361" t="str">
        <f t="shared" si="229"/>
        <v/>
      </c>
      <c r="L586" s="1361" t="str">
        <f t="shared" si="211"/>
        <v>NO</v>
      </c>
      <c r="M586" s="1361" t="str">
        <f t="shared" si="211"/>
        <v>NO</v>
      </c>
      <c r="N586" s="1361" t="str">
        <f t="shared" si="231"/>
        <v/>
      </c>
      <c r="O586" s="1362"/>
      <c r="P586" s="1363">
        <v>16422808.880000001</v>
      </c>
      <c r="Q586" s="1363">
        <v>16182387.880000001</v>
      </c>
      <c r="R586" s="1363">
        <v>15941966.880000001</v>
      </c>
      <c r="S586" s="1363">
        <v>15701545.880000001</v>
      </c>
      <c r="T586" s="1363">
        <v>15461124.880000001</v>
      </c>
      <c r="U586" s="1363">
        <v>15220703.880000001</v>
      </c>
      <c r="V586" s="1363">
        <v>14980282.880000001</v>
      </c>
      <c r="W586" s="1363">
        <v>14739861.880000001</v>
      </c>
      <c r="X586" s="1363">
        <v>14499440.880000001</v>
      </c>
      <c r="Y586" s="1363">
        <v>14259019.880000001</v>
      </c>
      <c r="Z586" s="1363">
        <v>14018598.880000001</v>
      </c>
      <c r="AA586" s="1363">
        <v>13778177.880000001</v>
      </c>
      <c r="AB586" s="1363">
        <v>13537756.880000001</v>
      </c>
      <c r="AC586" s="1363"/>
      <c r="AD586" s="1363"/>
      <c r="AE586" s="1363">
        <f t="shared" si="218"/>
        <v>14980282.879999997</v>
      </c>
      <c r="AF586" s="1376" t="s">
        <v>735</v>
      </c>
      <c r="AG586" s="1377"/>
      <c r="AH586" s="1365"/>
      <c r="AI586" s="1365">
        <f t="shared" ref="AI586:AI595" si="234">AE586</f>
        <v>14980282.879999997</v>
      </c>
      <c r="AJ586" s="1365"/>
      <c r="AK586" s="1366"/>
      <c r="AL586" s="1365">
        <f t="shared" si="225"/>
        <v>14980282.879999997</v>
      </c>
      <c r="AM586" s="1367"/>
      <c r="AN586" s="1365"/>
      <c r="AO586" s="1368">
        <f t="shared" si="226"/>
        <v>0</v>
      </c>
      <c r="AP586" s="1369"/>
      <c r="AQ586" s="1370">
        <f t="shared" si="230"/>
        <v>13537756.880000001</v>
      </c>
      <c r="AR586" s="1365"/>
      <c r="AS586" s="1365">
        <f t="shared" ref="AS586:AS595" si="235">AQ586</f>
        <v>13537756.880000001</v>
      </c>
      <c r="AT586" s="1365"/>
      <c r="AU586" s="1365"/>
      <c r="AV586" s="1371">
        <f t="shared" si="227"/>
        <v>13537756.880000001</v>
      </c>
      <c r="AW586" s="1365"/>
      <c r="AX586" s="1365"/>
      <c r="AY586" s="1367">
        <f t="shared" si="228"/>
        <v>0</v>
      </c>
      <c r="AZ586" s="1372"/>
      <c r="BA586" s="1373">
        <f t="shared" si="215"/>
        <v>0</v>
      </c>
      <c r="BC586" s="1361" t="str">
        <f t="shared" si="233"/>
        <v/>
      </c>
      <c r="BD586" s="1361" t="str">
        <f t="shared" si="233"/>
        <v>ERB</v>
      </c>
      <c r="BE586" s="1361" t="str">
        <f t="shared" si="233"/>
        <v/>
      </c>
      <c r="BF586" s="1361" t="str">
        <f t="shared" si="233"/>
        <v/>
      </c>
      <c r="BG586" s="1361" t="str">
        <f t="shared" si="212"/>
        <v>NO</v>
      </c>
      <c r="BH586" s="1361" t="str">
        <f t="shared" si="212"/>
        <v>NO</v>
      </c>
      <c r="BI586" s="1361" t="str">
        <f t="shared" si="221"/>
        <v/>
      </c>
      <c r="BK586" s="1361" t="b">
        <f t="shared" si="232"/>
        <v>1</v>
      </c>
      <c r="BL586" s="1361" t="b">
        <f t="shared" si="232"/>
        <v>1</v>
      </c>
      <c r="BM586" s="1361" t="b">
        <f t="shared" si="232"/>
        <v>1</v>
      </c>
      <c r="BN586" s="1361" t="b">
        <f t="shared" si="232"/>
        <v>1</v>
      </c>
      <c r="BO586" s="1361" t="b">
        <f t="shared" si="232"/>
        <v>1</v>
      </c>
      <c r="BP586" s="1361" t="b">
        <f t="shared" si="232"/>
        <v>1</v>
      </c>
      <c r="BQ586" s="1361" t="b">
        <f t="shared" si="232"/>
        <v>1</v>
      </c>
      <c r="BS586" s="1359"/>
    </row>
    <row r="587" spans="1:71" s="1374" customFormat="1" ht="12" customHeight="1">
      <c r="A587" s="1412">
        <v>18236021</v>
      </c>
      <c r="B587" s="1413" t="str">
        <f t="shared" si="220"/>
        <v>18236021</v>
      </c>
      <c r="C587" s="1359" t="s">
        <v>1601</v>
      </c>
      <c r="D587" s="1360" t="str">
        <f t="shared" si="214"/>
        <v>ERB</v>
      </c>
      <c r="E587" s="1360"/>
      <c r="F587" s="1359"/>
      <c r="G587" s="1360"/>
      <c r="H587" s="1361" t="str">
        <f t="shared" si="229"/>
        <v/>
      </c>
      <c r="I587" s="1361" t="str">
        <f t="shared" si="229"/>
        <v>ERB</v>
      </c>
      <c r="J587" s="1361" t="str">
        <f t="shared" si="229"/>
        <v/>
      </c>
      <c r="K587" s="1361" t="str">
        <f t="shared" si="229"/>
        <v/>
      </c>
      <c r="L587" s="1361" t="str">
        <f t="shared" si="211"/>
        <v>NO</v>
      </c>
      <c r="M587" s="1361" t="str">
        <f t="shared" si="211"/>
        <v>NO</v>
      </c>
      <c r="N587" s="1361" t="str">
        <f t="shared" si="231"/>
        <v/>
      </c>
      <c r="O587" s="1362"/>
      <c r="P587" s="1363">
        <v>0</v>
      </c>
      <c r="Q587" s="1363">
        <v>0</v>
      </c>
      <c r="R587" s="1363">
        <v>0</v>
      </c>
      <c r="S587" s="1363">
        <v>0</v>
      </c>
      <c r="T587" s="1363">
        <v>0</v>
      </c>
      <c r="U587" s="1363">
        <v>0</v>
      </c>
      <c r="V587" s="1363">
        <v>0</v>
      </c>
      <c r="W587" s="1363">
        <v>0</v>
      </c>
      <c r="X587" s="1363">
        <v>0</v>
      </c>
      <c r="Y587" s="1363">
        <v>0</v>
      </c>
      <c r="Z587" s="1363">
        <v>0</v>
      </c>
      <c r="AA587" s="1363">
        <v>0</v>
      </c>
      <c r="AB587" s="1363">
        <v>0</v>
      </c>
      <c r="AC587" s="1363"/>
      <c r="AD587" s="1363"/>
      <c r="AE587" s="1363">
        <f t="shared" si="218"/>
        <v>0</v>
      </c>
      <c r="AF587" s="1376" t="s">
        <v>1522</v>
      </c>
      <c r="AG587" s="1377"/>
      <c r="AH587" s="1365"/>
      <c r="AI587" s="1365">
        <f t="shared" si="234"/>
        <v>0</v>
      </c>
      <c r="AJ587" s="1365"/>
      <c r="AK587" s="1366"/>
      <c r="AL587" s="1365">
        <f t="shared" si="225"/>
        <v>0</v>
      </c>
      <c r="AM587" s="1367"/>
      <c r="AN587" s="1365"/>
      <c r="AO587" s="1368">
        <f t="shared" si="226"/>
        <v>0</v>
      </c>
      <c r="AP587" s="1369"/>
      <c r="AQ587" s="1370">
        <f t="shared" si="230"/>
        <v>0</v>
      </c>
      <c r="AR587" s="1365"/>
      <c r="AS587" s="1365">
        <f t="shared" si="235"/>
        <v>0</v>
      </c>
      <c r="AT587" s="1365"/>
      <c r="AU587" s="1365"/>
      <c r="AV587" s="1371">
        <f t="shared" si="227"/>
        <v>0</v>
      </c>
      <c r="AW587" s="1365"/>
      <c r="AX587" s="1365"/>
      <c r="AY587" s="1367">
        <f t="shared" si="228"/>
        <v>0</v>
      </c>
      <c r="AZ587" s="1372"/>
      <c r="BA587" s="1373">
        <f t="shared" si="215"/>
        <v>0</v>
      </c>
      <c r="BC587" s="1361" t="str">
        <f t="shared" si="233"/>
        <v/>
      </c>
      <c r="BD587" s="1361" t="str">
        <f t="shared" si="233"/>
        <v>ERB</v>
      </c>
      <c r="BE587" s="1361" t="str">
        <f t="shared" si="233"/>
        <v/>
      </c>
      <c r="BF587" s="1361" t="str">
        <f t="shared" si="233"/>
        <v/>
      </c>
      <c r="BG587" s="1361" t="str">
        <f t="shared" si="212"/>
        <v>NO</v>
      </c>
      <c r="BH587" s="1361" t="str">
        <f t="shared" si="212"/>
        <v>NO</v>
      </c>
      <c r="BI587" s="1361" t="str">
        <f t="shared" si="221"/>
        <v/>
      </c>
      <c r="BK587" s="1361" t="b">
        <f t="shared" si="232"/>
        <v>1</v>
      </c>
      <c r="BL587" s="1361" t="b">
        <f t="shared" si="232"/>
        <v>1</v>
      </c>
      <c r="BM587" s="1361" t="b">
        <f t="shared" si="232"/>
        <v>1</v>
      </c>
      <c r="BN587" s="1361" t="b">
        <f t="shared" si="232"/>
        <v>1</v>
      </c>
      <c r="BO587" s="1361" t="b">
        <f t="shared" si="232"/>
        <v>1</v>
      </c>
      <c r="BP587" s="1361" t="b">
        <f t="shared" si="232"/>
        <v>1</v>
      </c>
      <c r="BQ587" s="1361" t="b">
        <f t="shared" si="232"/>
        <v>1</v>
      </c>
      <c r="BS587" s="1359"/>
    </row>
    <row r="588" spans="1:71" s="1374" customFormat="1" ht="12" customHeight="1">
      <c r="A588" s="1412">
        <v>18236031</v>
      </c>
      <c r="B588" s="1413" t="str">
        <f t="shared" si="220"/>
        <v>18236031</v>
      </c>
      <c r="C588" s="1359" t="s">
        <v>1602</v>
      </c>
      <c r="D588" s="1360" t="str">
        <f t="shared" si="214"/>
        <v>ERB</v>
      </c>
      <c r="E588" s="1360"/>
      <c r="F588" s="1359"/>
      <c r="G588" s="1360"/>
      <c r="H588" s="1361" t="str">
        <f t="shared" si="229"/>
        <v/>
      </c>
      <c r="I588" s="1361" t="str">
        <f t="shared" si="229"/>
        <v>ERB</v>
      </c>
      <c r="J588" s="1361" t="str">
        <f t="shared" si="229"/>
        <v/>
      </c>
      <c r="K588" s="1361" t="str">
        <f t="shared" si="229"/>
        <v/>
      </c>
      <c r="L588" s="1361" t="str">
        <f t="shared" si="211"/>
        <v>NO</v>
      </c>
      <c r="M588" s="1361" t="str">
        <f t="shared" si="211"/>
        <v>NO</v>
      </c>
      <c r="N588" s="1361" t="str">
        <f t="shared" si="231"/>
        <v/>
      </c>
      <c r="O588" s="1362"/>
      <c r="P588" s="1363">
        <v>0</v>
      </c>
      <c r="Q588" s="1363">
        <v>0</v>
      </c>
      <c r="R588" s="1363">
        <v>0</v>
      </c>
      <c r="S588" s="1363">
        <v>0</v>
      </c>
      <c r="T588" s="1363">
        <v>0</v>
      </c>
      <c r="U588" s="1363">
        <v>0</v>
      </c>
      <c r="V588" s="1363">
        <v>0</v>
      </c>
      <c r="W588" s="1363">
        <v>0</v>
      </c>
      <c r="X588" s="1363">
        <v>0</v>
      </c>
      <c r="Y588" s="1363">
        <v>0</v>
      </c>
      <c r="Z588" s="1363">
        <v>0</v>
      </c>
      <c r="AA588" s="1363">
        <v>0</v>
      </c>
      <c r="AB588" s="1363">
        <v>0</v>
      </c>
      <c r="AC588" s="1363"/>
      <c r="AD588" s="1363"/>
      <c r="AE588" s="1363">
        <f t="shared" si="218"/>
        <v>0</v>
      </c>
      <c r="AF588" s="1376" t="s">
        <v>1522</v>
      </c>
      <c r="AG588" s="1377"/>
      <c r="AH588" s="1365"/>
      <c r="AI588" s="1365">
        <f t="shared" si="234"/>
        <v>0</v>
      </c>
      <c r="AJ588" s="1365"/>
      <c r="AK588" s="1366"/>
      <c r="AL588" s="1365">
        <f t="shared" si="225"/>
        <v>0</v>
      </c>
      <c r="AM588" s="1367"/>
      <c r="AN588" s="1365"/>
      <c r="AO588" s="1368">
        <f t="shared" si="226"/>
        <v>0</v>
      </c>
      <c r="AP588" s="1369"/>
      <c r="AQ588" s="1370">
        <f t="shared" si="230"/>
        <v>0</v>
      </c>
      <c r="AR588" s="1365"/>
      <c r="AS588" s="1365">
        <f t="shared" si="235"/>
        <v>0</v>
      </c>
      <c r="AT588" s="1365"/>
      <c r="AU588" s="1365"/>
      <c r="AV588" s="1371">
        <f t="shared" si="227"/>
        <v>0</v>
      </c>
      <c r="AW588" s="1365"/>
      <c r="AX588" s="1365"/>
      <c r="AY588" s="1367">
        <f t="shared" si="228"/>
        <v>0</v>
      </c>
      <c r="AZ588" s="1372"/>
      <c r="BA588" s="1373">
        <f t="shared" si="215"/>
        <v>0</v>
      </c>
      <c r="BC588" s="1361" t="str">
        <f t="shared" si="233"/>
        <v/>
      </c>
      <c r="BD588" s="1361" t="str">
        <f t="shared" si="233"/>
        <v>ERB</v>
      </c>
      <c r="BE588" s="1361" t="str">
        <f t="shared" si="233"/>
        <v/>
      </c>
      <c r="BF588" s="1361" t="str">
        <f t="shared" si="233"/>
        <v/>
      </c>
      <c r="BG588" s="1361" t="str">
        <f t="shared" si="212"/>
        <v>NO</v>
      </c>
      <c r="BH588" s="1361" t="str">
        <f t="shared" si="212"/>
        <v>NO</v>
      </c>
      <c r="BI588" s="1361" t="str">
        <f t="shared" si="221"/>
        <v/>
      </c>
      <c r="BK588" s="1361" t="b">
        <f t="shared" si="232"/>
        <v>1</v>
      </c>
      <c r="BL588" s="1361" t="b">
        <f t="shared" si="232"/>
        <v>1</v>
      </c>
      <c r="BM588" s="1361" t="b">
        <f t="shared" si="232"/>
        <v>1</v>
      </c>
      <c r="BN588" s="1361" t="b">
        <f t="shared" si="232"/>
        <v>1</v>
      </c>
      <c r="BO588" s="1361" t="b">
        <f t="shared" si="232"/>
        <v>1</v>
      </c>
      <c r="BP588" s="1361" t="b">
        <f t="shared" si="232"/>
        <v>1</v>
      </c>
      <c r="BQ588" s="1361" t="b">
        <f t="shared" si="232"/>
        <v>1</v>
      </c>
      <c r="BS588" s="1359"/>
    </row>
    <row r="589" spans="1:71" s="1374" customFormat="1" ht="12" customHeight="1">
      <c r="A589" s="1412">
        <v>18236041</v>
      </c>
      <c r="B589" s="1413" t="str">
        <f t="shared" si="220"/>
        <v>18236041</v>
      </c>
      <c r="C589" s="1359" t="s">
        <v>1603</v>
      </c>
      <c r="D589" s="1360" t="str">
        <f t="shared" si="214"/>
        <v>ERB</v>
      </c>
      <c r="E589" s="1360"/>
      <c r="F589" s="1359"/>
      <c r="G589" s="1360"/>
      <c r="H589" s="1361" t="str">
        <f t="shared" si="229"/>
        <v/>
      </c>
      <c r="I589" s="1361" t="str">
        <f t="shared" si="229"/>
        <v>ERB</v>
      </c>
      <c r="J589" s="1361" t="str">
        <f t="shared" si="229"/>
        <v/>
      </c>
      <c r="K589" s="1361" t="str">
        <f t="shared" si="229"/>
        <v/>
      </c>
      <c r="L589" s="1361" t="str">
        <f t="shared" si="211"/>
        <v>NO</v>
      </c>
      <c r="M589" s="1361" t="str">
        <f t="shared" si="211"/>
        <v>NO</v>
      </c>
      <c r="N589" s="1361" t="str">
        <f t="shared" si="231"/>
        <v/>
      </c>
      <c r="O589" s="1362"/>
      <c r="P589" s="1363">
        <v>0</v>
      </c>
      <c r="Q589" s="1363">
        <v>0</v>
      </c>
      <c r="R589" s="1363">
        <v>0</v>
      </c>
      <c r="S589" s="1363">
        <v>0</v>
      </c>
      <c r="T589" s="1363">
        <v>0</v>
      </c>
      <c r="U589" s="1363">
        <v>0</v>
      </c>
      <c r="V589" s="1363">
        <v>0</v>
      </c>
      <c r="W589" s="1363">
        <v>0</v>
      </c>
      <c r="X589" s="1363">
        <v>0</v>
      </c>
      <c r="Y589" s="1363">
        <v>0</v>
      </c>
      <c r="Z589" s="1363">
        <v>0</v>
      </c>
      <c r="AA589" s="1363">
        <v>0</v>
      </c>
      <c r="AB589" s="1363">
        <v>0</v>
      </c>
      <c r="AC589" s="1363"/>
      <c r="AD589" s="1363"/>
      <c r="AE589" s="1363">
        <f t="shared" si="218"/>
        <v>0</v>
      </c>
      <c r="AF589" s="1376" t="s">
        <v>1522</v>
      </c>
      <c r="AG589" s="1377"/>
      <c r="AH589" s="1365"/>
      <c r="AI589" s="1365">
        <f t="shared" si="234"/>
        <v>0</v>
      </c>
      <c r="AJ589" s="1365"/>
      <c r="AK589" s="1366"/>
      <c r="AL589" s="1365">
        <f t="shared" si="225"/>
        <v>0</v>
      </c>
      <c r="AM589" s="1367"/>
      <c r="AN589" s="1365"/>
      <c r="AO589" s="1368">
        <f t="shared" si="226"/>
        <v>0</v>
      </c>
      <c r="AP589" s="1369"/>
      <c r="AQ589" s="1370">
        <f t="shared" si="230"/>
        <v>0</v>
      </c>
      <c r="AR589" s="1365"/>
      <c r="AS589" s="1365">
        <f t="shared" si="235"/>
        <v>0</v>
      </c>
      <c r="AT589" s="1365"/>
      <c r="AU589" s="1365"/>
      <c r="AV589" s="1371">
        <f t="shared" si="227"/>
        <v>0</v>
      </c>
      <c r="AW589" s="1365"/>
      <c r="AX589" s="1365"/>
      <c r="AY589" s="1367">
        <f t="shared" si="228"/>
        <v>0</v>
      </c>
      <c r="AZ589" s="1372"/>
      <c r="BA589" s="1373">
        <f t="shared" si="215"/>
        <v>0</v>
      </c>
      <c r="BC589" s="1361" t="str">
        <f t="shared" si="233"/>
        <v/>
      </c>
      <c r="BD589" s="1361" t="str">
        <f t="shared" si="233"/>
        <v>ERB</v>
      </c>
      <c r="BE589" s="1361" t="str">
        <f t="shared" si="233"/>
        <v/>
      </c>
      <c r="BF589" s="1361" t="str">
        <f t="shared" si="233"/>
        <v/>
      </c>
      <c r="BG589" s="1361" t="str">
        <f t="shared" si="212"/>
        <v>NO</v>
      </c>
      <c r="BH589" s="1361" t="str">
        <f t="shared" si="212"/>
        <v>NO</v>
      </c>
      <c r="BI589" s="1361" t="str">
        <f t="shared" si="221"/>
        <v/>
      </c>
      <c r="BK589" s="1361" t="b">
        <f t="shared" si="232"/>
        <v>1</v>
      </c>
      <c r="BL589" s="1361" t="b">
        <f t="shared" si="232"/>
        <v>1</v>
      </c>
      <c r="BM589" s="1361" t="b">
        <f t="shared" si="232"/>
        <v>1</v>
      </c>
      <c r="BN589" s="1361" t="b">
        <f t="shared" si="232"/>
        <v>1</v>
      </c>
      <c r="BO589" s="1361" t="b">
        <f t="shared" si="232"/>
        <v>1</v>
      </c>
      <c r="BP589" s="1361" t="b">
        <f t="shared" si="232"/>
        <v>1</v>
      </c>
      <c r="BQ589" s="1361" t="b">
        <f t="shared" si="232"/>
        <v>1</v>
      </c>
      <c r="BS589" s="1359"/>
    </row>
    <row r="590" spans="1:71" s="1374" customFormat="1" ht="12" customHeight="1">
      <c r="A590" s="1412">
        <v>18236051</v>
      </c>
      <c r="B590" s="1413" t="str">
        <f t="shared" si="220"/>
        <v>18236051</v>
      </c>
      <c r="C590" s="1359" t="s">
        <v>1604</v>
      </c>
      <c r="D590" s="1360" t="str">
        <f t="shared" si="214"/>
        <v>ERB</v>
      </c>
      <c r="E590" s="1360"/>
      <c r="F590" s="1359"/>
      <c r="G590" s="1360"/>
      <c r="H590" s="1361" t="str">
        <f t="shared" si="229"/>
        <v/>
      </c>
      <c r="I590" s="1361" t="str">
        <f t="shared" si="229"/>
        <v>ERB</v>
      </c>
      <c r="J590" s="1361" t="str">
        <f t="shared" si="229"/>
        <v/>
      </c>
      <c r="K590" s="1361" t="str">
        <f t="shared" si="229"/>
        <v/>
      </c>
      <c r="L590" s="1361" t="str">
        <f t="shared" si="211"/>
        <v>NO</v>
      </c>
      <c r="M590" s="1361" t="str">
        <f t="shared" si="211"/>
        <v>NO</v>
      </c>
      <c r="N590" s="1361" t="str">
        <f t="shared" si="231"/>
        <v/>
      </c>
      <c r="O590" s="1362"/>
      <c r="P590" s="1363">
        <v>0</v>
      </c>
      <c r="Q590" s="1363">
        <v>0</v>
      </c>
      <c r="R590" s="1363">
        <v>0</v>
      </c>
      <c r="S590" s="1363">
        <v>0</v>
      </c>
      <c r="T590" s="1363">
        <v>0</v>
      </c>
      <c r="U590" s="1363">
        <v>0</v>
      </c>
      <c r="V590" s="1363">
        <v>0</v>
      </c>
      <c r="W590" s="1363">
        <v>0</v>
      </c>
      <c r="X590" s="1363">
        <v>0</v>
      </c>
      <c r="Y590" s="1363">
        <v>0</v>
      </c>
      <c r="Z590" s="1363">
        <v>0</v>
      </c>
      <c r="AA590" s="1363">
        <v>0</v>
      </c>
      <c r="AB590" s="1363">
        <v>0</v>
      </c>
      <c r="AC590" s="1363"/>
      <c r="AD590" s="1363"/>
      <c r="AE590" s="1363">
        <f t="shared" si="218"/>
        <v>0</v>
      </c>
      <c r="AF590" s="1376" t="s">
        <v>1522</v>
      </c>
      <c r="AG590" s="1377"/>
      <c r="AH590" s="1365"/>
      <c r="AI590" s="1365">
        <f t="shared" si="234"/>
        <v>0</v>
      </c>
      <c r="AJ590" s="1365"/>
      <c r="AK590" s="1366"/>
      <c r="AL590" s="1365">
        <f t="shared" si="225"/>
        <v>0</v>
      </c>
      <c r="AM590" s="1367"/>
      <c r="AN590" s="1365"/>
      <c r="AO590" s="1368">
        <f t="shared" si="226"/>
        <v>0</v>
      </c>
      <c r="AP590" s="1369"/>
      <c r="AQ590" s="1370">
        <f t="shared" si="230"/>
        <v>0</v>
      </c>
      <c r="AR590" s="1365"/>
      <c r="AS590" s="1365">
        <f t="shared" si="235"/>
        <v>0</v>
      </c>
      <c r="AT590" s="1365"/>
      <c r="AU590" s="1365"/>
      <c r="AV590" s="1371">
        <f t="shared" si="227"/>
        <v>0</v>
      </c>
      <c r="AW590" s="1365"/>
      <c r="AX590" s="1365"/>
      <c r="AY590" s="1367">
        <f t="shared" si="228"/>
        <v>0</v>
      </c>
      <c r="AZ590" s="1372"/>
      <c r="BA590" s="1373">
        <f t="shared" si="215"/>
        <v>0</v>
      </c>
      <c r="BC590" s="1361" t="str">
        <f t="shared" si="233"/>
        <v/>
      </c>
      <c r="BD590" s="1361" t="str">
        <f t="shared" si="233"/>
        <v>ERB</v>
      </c>
      <c r="BE590" s="1361" t="str">
        <f t="shared" si="233"/>
        <v/>
      </c>
      <c r="BF590" s="1361" t="str">
        <f t="shared" si="233"/>
        <v/>
      </c>
      <c r="BG590" s="1361" t="str">
        <f t="shared" si="212"/>
        <v>NO</v>
      </c>
      <c r="BH590" s="1361" t="str">
        <f t="shared" si="212"/>
        <v>NO</v>
      </c>
      <c r="BI590" s="1361" t="str">
        <f t="shared" si="221"/>
        <v/>
      </c>
      <c r="BK590" s="1361" t="b">
        <f t="shared" si="232"/>
        <v>1</v>
      </c>
      <c r="BL590" s="1361" t="b">
        <f t="shared" si="232"/>
        <v>1</v>
      </c>
      <c r="BM590" s="1361" t="b">
        <f t="shared" si="232"/>
        <v>1</v>
      </c>
      <c r="BN590" s="1361" t="b">
        <f t="shared" si="232"/>
        <v>1</v>
      </c>
      <c r="BO590" s="1361" t="b">
        <f t="shared" si="232"/>
        <v>1</v>
      </c>
      <c r="BP590" s="1361" t="b">
        <f t="shared" si="232"/>
        <v>1</v>
      </c>
      <c r="BQ590" s="1361" t="b">
        <f t="shared" si="232"/>
        <v>1</v>
      </c>
      <c r="BS590" s="1359"/>
    </row>
    <row r="591" spans="1:71" s="1374" customFormat="1" ht="12" customHeight="1">
      <c r="A591" s="1412">
        <v>18236061</v>
      </c>
      <c r="B591" s="1413" t="str">
        <f t="shared" si="220"/>
        <v>18236061</v>
      </c>
      <c r="C591" s="1359" t="s">
        <v>1605</v>
      </c>
      <c r="D591" s="1360" t="str">
        <f t="shared" si="214"/>
        <v>ERB</v>
      </c>
      <c r="E591" s="1360"/>
      <c r="F591" s="1359"/>
      <c r="G591" s="1360"/>
      <c r="H591" s="1361" t="str">
        <f t="shared" si="229"/>
        <v/>
      </c>
      <c r="I591" s="1361" t="str">
        <f t="shared" si="229"/>
        <v>ERB</v>
      </c>
      <c r="J591" s="1361" t="str">
        <f t="shared" si="229"/>
        <v/>
      </c>
      <c r="K591" s="1361" t="str">
        <f t="shared" si="229"/>
        <v/>
      </c>
      <c r="L591" s="1361" t="str">
        <f t="shared" si="211"/>
        <v>NO</v>
      </c>
      <c r="M591" s="1361" t="str">
        <f t="shared" si="211"/>
        <v>NO</v>
      </c>
      <c r="N591" s="1361" t="str">
        <f t="shared" si="231"/>
        <v/>
      </c>
      <c r="O591" s="1362"/>
      <c r="P591" s="1363">
        <v>0</v>
      </c>
      <c r="Q591" s="1363">
        <v>0</v>
      </c>
      <c r="R591" s="1363">
        <v>0</v>
      </c>
      <c r="S591" s="1363">
        <v>0</v>
      </c>
      <c r="T591" s="1363">
        <v>0</v>
      </c>
      <c r="U591" s="1363">
        <v>0</v>
      </c>
      <c r="V591" s="1363">
        <v>0</v>
      </c>
      <c r="W591" s="1363">
        <v>0</v>
      </c>
      <c r="X591" s="1363">
        <v>0</v>
      </c>
      <c r="Y591" s="1363">
        <v>0</v>
      </c>
      <c r="Z591" s="1363">
        <v>0</v>
      </c>
      <c r="AA591" s="1363">
        <v>0</v>
      </c>
      <c r="AB591" s="1363">
        <v>0</v>
      </c>
      <c r="AC591" s="1363"/>
      <c r="AD591" s="1363"/>
      <c r="AE591" s="1363">
        <f t="shared" si="218"/>
        <v>0</v>
      </c>
      <c r="AF591" s="1376" t="s">
        <v>1522</v>
      </c>
      <c r="AG591" s="1377"/>
      <c r="AH591" s="1365"/>
      <c r="AI591" s="1365">
        <f t="shared" si="234"/>
        <v>0</v>
      </c>
      <c r="AJ591" s="1365"/>
      <c r="AK591" s="1366"/>
      <c r="AL591" s="1365">
        <f t="shared" si="225"/>
        <v>0</v>
      </c>
      <c r="AM591" s="1367"/>
      <c r="AN591" s="1365"/>
      <c r="AO591" s="1368">
        <f t="shared" si="226"/>
        <v>0</v>
      </c>
      <c r="AP591" s="1369"/>
      <c r="AQ591" s="1370">
        <f t="shared" si="230"/>
        <v>0</v>
      </c>
      <c r="AR591" s="1365"/>
      <c r="AS591" s="1365">
        <f t="shared" si="235"/>
        <v>0</v>
      </c>
      <c r="AT591" s="1365"/>
      <c r="AU591" s="1365"/>
      <c r="AV591" s="1371">
        <f t="shared" si="227"/>
        <v>0</v>
      </c>
      <c r="AW591" s="1365"/>
      <c r="AX591" s="1365"/>
      <c r="AY591" s="1367">
        <f t="shared" si="228"/>
        <v>0</v>
      </c>
      <c r="AZ591" s="1372"/>
      <c r="BA591" s="1373">
        <f t="shared" si="215"/>
        <v>0</v>
      </c>
      <c r="BC591" s="1361" t="str">
        <f t="shared" si="233"/>
        <v/>
      </c>
      <c r="BD591" s="1361" t="str">
        <f t="shared" si="233"/>
        <v>ERB</v>
      </c>
      <c r="BE591" s="1361" t="str">
        <f t="shared" si="233"/>
        <v/>
      </c>
      <c r="BF591" s="1361" t="str">
        <f t="shared" si="233"/>
        <v/>
      </c>
      <c r="BG591" s="1361" t="str">
        <f t="shared" si="212"/>
        <v>NO</v>
      </c>
      <c r="BH591" s="1361" t="str">
        <f t="shared" si="212"/>
        <v>NO</v>
      </c>
      <c r="BI591" s="1361" t="str">
        <f t="shared" si="221"/>
        <v/>
      </c>
      <c r="BK591" s="1361" t="b">
        <f t="shared" si="232"/>
        <v>1</v>
      </c>
      <c r="BL591" s="1361" t="b">
        <f t="shared" si="232"/>
        <v>1</v>
      </c>
      <c r="BM591" s="1361" t="b">
        <f t="shared" si="232"/>
        <v>1</v>
      </c>
      <c r="BN591" s="1361" t="b">
        <f t="shared" si="232"/>
        <v>1</v>
      </c>
      <c r="BO591" s="1361" t="b">
        <f t="shared" si="232"/>
        <v>1</v>
      </c>
      <c r="BP591" s="1361" t="b">
        <f t="shared" si="232"/>
        <v>1</v>
      </c>
      <c r="BQ591" s="1361" t="b">
        <f t="shared" si="232"/>
        <v>1</v>
      </c>
      <c r="BS591" s="1359"/>
    </row>
    <row r="592" spans="1:71" s="1374" customFormat="1" ht="12" customHeight="1">
      <c r="A592" s="1412">
        <v>18236071</v>
      </c>
      <c r="B592" s="1413" t="str">
        <f t="shared" si="220"/>
        <v>18236071</v>
      </c>
      <c r="C592" s="1359" t="s">
        <v>1606</v>
      </c>
      <c r="D592" s="1360" t="str">
        <f t="shared" si="214"/>
        <v>ERB</v>
      </c>
      <c r="E592" s="1360"/>
      <c r="F592" s="1359"/>
      <c r="G592" s="1360"/>
      <c r="H592" s="1361" t="str">
        <f t="shared" si="229"/>
        <v/>
      </c>
      <c r="I592" s="1361" t="str">
        <f t="shared" si="229"/>
        <v>ERB</v>
      </c>
      <c r="J592" s="1361" t="str">
        <f t="shared" si="229"/>
        <v/>
      </c>
      <c r="K592" s="1361" t="str">
        <f t="shared" si="229"/>
        <v/>
      </c>
      <c r="L592" s="1361" t="str">
        <f t="shared" si="211"/>
        <v>NO</v>
      </c>
      <c r="M592" s="1361" t="str">
        <f t="shared" si="211"/>
        <v>NO</v>
      </c>
      <c r="N592" s="1361" t="str">
        <f t="shared" si="231"/>
        <v/>
      </c>
      <c r="O592" s="1362"/>
      <c r="P592" s="1363">
        <v>0</v>
      </c>
      <c r="Q592" s="1363">
        <v>0</v>
      </c>
      <c r="R592" s="1363">
        <v>0</v>
      </c>
      <c r="S592" s="1363">
        <v>0</v>
      </c>
      <c r="T592" s="1363">
        <v>0</v>
      </c>
      <c r="U592" s="1363">
        <v>0</v>
      </c>
      <c r="V592" s="1363">
        <v>0</v>
      </c>
      <c r="W592" s="1363">
        <v>0</v>
      </c>
      <c r="X592" s="1363">
        <v>0</v>
      </c>
      <c r="Y592" s="1363">
        <v>0</v>
      </c>
      <c r="Z592" s="1363">
        <v>0</v>
      </c>
      <c r="AA592" s="1363">
        <v>0</v>
      </c>
      <c r="AB592" s="1363">
        <v>0</v>
      </c>
      <c r="AC592" s="1363"/>
      <c r="AD592" s="1363"/>
      <c r="AE592" s="1363">
        <f t="shared" si="218"/>
        <v>0</v>
      </c>
      <c r="AF592" s="1376" t="s">
        <v>1522</v>
      </c>
      <c r="AG592" s="1377"/>
      <c r="AH592" s="1365"/>
      <c r="AI592" s="1365">
        <f t="shared" si="234"/>
        <v>0</v>
      </c>
      <c r="AJ592" s="1365"/>
      <c r="AK592" s="1366"/>
      <c r="AL592" s="1365">
        <f t="shared" si="225"/>
        <v>0</v>
      </c>
      <c r="AM592" s="1367"/>
      <c r="AN592" s="1365"/>
      <c r="AO592" s="1368">
        <f t="shared" si="226"/>
        <v>0</v>
      </c>
      <c r="AP592" s="1369"/>
      <c r="AQ592" s="1370">
        <f t="shared" si="230"/>
        <v>0</v>
      </c>
      <c r="AR592" s="1365"/>
      <c r="AS592" s="1365">
        <f t="shared" si="235"/>
        <v>0</v>
      </c>
      <c r="AT592" s="1365"/>
      <c r="AU592" s="1365"/>
      <c r="AV592" s="1371">
        <f t="shared" si="227"/>
        <v>0</v>
      </c>
      <c r="AW592" s="1365"/>
      <c r="AX592" s="1365"/>
      <c r="AY592" s="1367">
        <f t="shared" si="228"/>
        <v>0</v>
      </c>
      <c r="AZ592" s="1372"/>
      <c r="BA592" s="1373">
        <f t="shared" si="215"/>
        <v>0</v>
      </c>
      <c r="BC592" s="1361" t="str">
        <f t="shared" si="233"/>
        <v/>
      </c>
      <c r="BD592" s="1361" t="str">
        <f t="shared" si="233"/>
        <v>ERB</v>
      </c>
      <c r="BE592" s="1361" t="str">
        <f t="shared" si="233"/>
        <v/>
      </c>
      <c r="BF592" s="1361" t="str">
        <f t="shared" si="233"/>
        <v/>
      </c>
      <c r="BG592" s="1361" t="str">
        <f t="shared" si="212"/>
        <v>NO</v>
      </c>
      <c r="BH592" s="1361" t="str">
        <f t="shared" si="212"/>
        <v>NO</v>
      </c>
      <c r="BI592" s="1361" t="str">
        <f t="shared" si="221"/>
        <v/>
      </c>
      <c r="BK592" s="1361" t="b">
        <f t="shared" si="232"/>
        <v>1</v>
      </c>
      <c r="BL592" s="1361" t="b">
        <f t="shared" si="232"/>
        <v>1</v>
      </c>
      <c r="BM592" s="1361" t="b">
        <f t="shared" si="232"/>
        <v>1</v>
      </c>
      <c r="BN592" s="1361" t="b">
        <f t="shared" si="232"/>
        <v>1</v>
      </c>
      <c r="BO592" s="1361" t="b">
        <f t="shared" si="232"/>
        <v>1</v>
      </c>
      <c r="BP592" s="1361" t="b">
        <f t="shared" si="232"/>
        <v>1</v>
      </c>
      <c r="BQ592" s="1361" t="b">
        <f t="shared" si="232"/>
        <v>1</v>
      </c>
      <c r="BS592" s="1359"/>
    </row>
    <row r="593" spans="1:71" s="1374" customFormat="1" ht="12" customHeight="1">
      <c r="A593" s="1412">
        <v>18236091</v>
      </c>
      <c r="B593" s="1413" t="str">
        <f t="shared" si="220"/>
        <v>18236091</v>
      </c>
      <c r="C593" s="1359" t="s">
        <v>1607</v>
      </c>
      <c r="D593" s="1360" t="str">
        <f t="shared" si="214"/>
        <v>ERB</v>
      </c>
      <c r="E593" s="1360"/>
      <c r="F593" s="1359"/>
      <c r="G593" s="1360"/>
      <c r="H593" s="1361" t="str">
        <f t="shared" si="229"/>
        <v/>
      </c>
      <c r="I593" s="1361" t="str">
        <f t="shared" si="229"/>
        <v>ERB</v>
      </c>
      <c r="J593" s="1361" t="str">
        <f t="shared" si="229"/>
        <v/>
      </c>
      <c r="K593" s="1361" t="str">
        <f t="shared" si="229"/>
        <v/>
      </c>
      <c r="L593" s="1361" t="str">
        <f t="shared" si="211"/>
        <v>NO</v>
      </c>
      <c r="M593" s="1361" t="str">
        <f t="shared" si="211"/>
        <v>NO</v>
      </c>
      <c r="N593" s="1361" t="str">
        <f t="shared" si="231"/>
        <v/>
      </c>
      <c r="O593" s="1362"/>
      <c r="P593" s="1363">
        <v>0</v>
      </c>
      <c r="Q593" s="1363">
        <v>0</v>
      </c>
      <c r="R593" s="1363">
        <v>0</v>
      </c>
      <c r="S593" s="1363">
        <v>0</v>
      </c>
      <c r="T593" s="1363">
        <v>0</v>
      </c>
      <c r="U593" s="1363">
        <v>0</v>
      </c>
      <c r="V593" s="1363">
        <v>0</v>
      </c>
      <c r="W593" s="1363">
        <v>0</v>
      </c>
      <c r="X593" s="1363">
        <v>0</v>
      </c>
      <c r="Y593" s="1363">
        <v>0</v>
      </c>
      <c r="Z593" s="1363">
        <v>0</v>
      </c>
      <c r="AA593" s="1363">
        <v>0</v>
      </c>
      <c r="AB593" s="1363">
        <v>0</v>
      </c>
      <c r="AC593" s="1363"/>
      <c r="AD593" s="1363"/>
      <c r="AE593" s="1363">
        <f t="shared" si="218"/>
        <v>0</v>
      </c>
      <c r="AF593" s="1376" t="s">
        <v>1522</v>
      </c>
      <c r="AG593" s="1377"/>
      <c r="AH593" s="1365"/>
      <c r="AI593" s="1365">
        <f t="shared" si="234"/>
        <v>0</v>
      </c>
      <c r="AJ593" s="1365"/>
      <c r="AK593" s="1366"/>
      <c r="AL593" s="1365">
        <f t="shared" si="225"/>
        <v>0</v>
      </c>
      <c r="AM593" s="1367"/>
      <c r="AN593" s="1365"/>
      <c r="AO593" s="1368">
        <f t="shared" si="226"/>
        <v>0</v>
      </c>
      <c r="AP593" s="1369"/>
      <c r="AQ593" s="1370">
        <f t="shared" si="230"/>
        <v>0</v>
      </c>
      <c r="AR593" s="1365"/>
      <c r="AS593" s="1365">
        <f t="shared" si="235"/>
        <v>0</v>
      </c>
      <c r="AT593" s="1365"/>
      <c r="AU593" s="1365"/>
      <c r="AV593" s="1371">
        <f t="shared" si="227"/>
        <v>0</v>
      </c>
      <c r="AW593" s="1365"/>
      <c r="AX593" s="1365"/>
      <c r="AY593" s="1367">
        <f t="shared" si="228"/>
        <v>0</v>
      </c>
      <c r="AZ593" s="1372"/>
      <c r="BA593" s="1373">
        <f t="shared" si="215"/>
        <v>0</v>
      </c>
      <c r="BC593" s="1361" t="str">
        <f t="shared" si="233"/>
        <v/>
      </c>
      <c r="BD593" s="1361" t="str">
        <f t="shared" si="233"/>
        <v>ERB</v>
      </c>
      <c r="BE593" s="1361" t="str">
        <f t="shared" si="233"/>
        <v/>
      </c>
      <c r="BF593" s="1361" t="str">
        <f t="shared" si="233"/>
        <v/>
      </c>
      <c r="BG593" s="1361" t="str">
        <f t="shared" si="212"/>
        <v>NO</v>
      </c>
      <c r="BH593" s="1361" t="str">
        <f t="shared" si="212"/>
        <v>NO</v>
      </c>
      <c r="BI593" s="1361" t="str">
        <f t="shared" si="221"/>
        <v/>
      </c>
      <c r="BK593" s="1361" t="b">
        <f t="shared" si="232"/>
        <v>1</v>
      </c>
      <c r="BL593" s="1361" t="b">
        <f t="shared" si="232"/>
        <v>1</v>
      </c>
      <c r="BM593" s="1361" t="b">
        <f t="shared" si="232"/>
        <v>1</v>
      </c>
      <c r="BN593" s="1361" t="b">
        <f t="shared" si="232"/>
        <v>1</v>
      </c>
      <c r="BO593" s="1361" t="b">
        <f t="shared" si="232"/>
        <v>1</v>
      </c>
      <c r="BP593" s="1361" t="b">
        <f t="shared" si="232"/>
        <v>1</v>
      </c>
      <c r="BQ593" s="1361" t="b">
        <f t="shared" si="232"/>
        <v>1</v>
      </c>
      <c r="BS593" s="1359"/>
    </row>
    <row r="594" spans="1:71" s="1374" customFormat="1" ht="12" customHeight="1">
      <c r="A594" s="1412">
        <v>18236101</v>
      </c>
      <c r="B594" s="1413" t="str">
        <f t="shared" si="220"/>
        <v>18236101</v>
      </c>
      <c r="C594" s="1359" t="s">
        <v>1608</v>
      </c>
      <c r="D594" s="1360" t="str">
        <f t="shared" si="214"/>
        <v>ERB</v>
      </c>
      <c r="E594" s="1360"/>
      <c r="F594" s="1359"/>
      <c r="G594" s="1360"/>
      <c r="H594" s="1361" t="str">
        <f t="shared" si="229"/>
        <v/>
      </c>
      <c r="I594" s="1361" t="str">
        <f t="shared" si="229"/>
        <v>ERB</v>
      </c>
      <c r="J594" s="1361" t="str">
        <f t="shared" si="229"/>
        <v/>
      </c>
      <c r="K594" s="1361" t="str">
        <f t="shared" si="229"/>
        <v/>
      </c>
      <c r="L594" s="1361" t="str">
        <f t="shared" si="211"/>
        <v>NO</v>
      </c>
      <c r="M594" s="1361" t="str">
        <f t="shared" si="211"/>
        <v>NO</v>
      </c>
      <c r="N594" s="1361" t="str">
        <f t="shared" si="231"/>
        <v/>
      </c>
      <c r="O594" s="1362"/>
      <c r="P594" s="1363">
        <v>0</v>
      </c>
      <c r="Q594" s="1363">
        <v>0</v>
      </c>
      <c r="R594" s="1363">
        <v>0</v>
      </c>
      <c r="S594" s="1363">
        <v>0</v>
      </c>
      <c r="T594" s="1363">
        <v>0</v>
      </c>
      <c r="U594" s="1363">
        <v>0</v>
      </c>
      <c r="V594" s="1363">
        <v>0</v>
      </c>
      <c r="W594" s="1363">
        <v>0</v>
      </c>
      <c r="X594" s="1363">
        <v>0</v>
      </c>
      <c r="Y594" s="1363">
        <v>0</v>
      </c>
      <c r="Z594" s="1363">
        <v>0</v>
      </c>
      <c r="AA594" s="1363">
        <v>0</v>
      </c>
      <c r="AB594" s="1363">
        <v>0</v>
      </c>
      <c r="AC594" s="1363"/>
      <c r="AD594" s="1363"/>
      <c r="AE594" s="1363">
        <f t="shared" si="218"/>
        <v>0</v>
      </c>
      <c r="AF594" s="1376" t="s">
        <v>1522</v>
      </c>
      <c r="AG594" s="1377"/>
      <c r="AH594" s="1365"/>
      <c r="AI594" s="1365">
        <f t="shared" si="234"/>
        <v>0</v>
      </c>
      <c r="AJ594" s="1365"/>
      <c r="AK594" s="1366"/>
      <c r="AL594" s="1365">
        <f t="shared" si="225"/>
        <v>0</v>
      </c>
      <c r="AM594" s="1367"/>
      <c r="AN594" s="1365"/>
      <c r="AO594" s="1368">
        <f t="shared" si="226"/>
        <v>0</v>
      </c>
      <c r="AP594" s="1369"/>
      <c r="AQ594" s="1370">
        <f t="shared" si="230"/>
        <v>0</v>
      </c>
      <c r="AR594" s="1365"/>
      <c r="AS594" s="1365">
        <f t="shared" si="235"/>
        <v>0</v>
      </c>
      <c r="AT594" s="1365"/>
      <c r="AU594" s="1365"/>
      <c r="AV594" s="1371">
        <f t="shared" si="227"/>
        <v>0</v>
      </c>
      <c r="AW594" s="1365"/>
      <c r="AX594" s="1365"/>
      <c r="AY594" s="1367">
        <f t="shared" si="228"/>
        <v>0</v>
      </c>
      <c r="AZ594" s="1372"/>
      <c r="BA594" s="1373">
        <f t="shared" si="215"/>
        <v>0</v>
      </c>
      <c r="BC594" s="1361" t="str">
        <f t="shared" si="233"/>
        <v/>
      </c>
      <c r="BD594" s="1361" t="str">
        <f t="shared" si="233"/>
        <v>ERB</v>
      </c>
      <c r="BE594" s="1361" t="str">
        <f t="shared" si="233"/>
        <v/>
      </c>
      <c r="BF594" s="1361" t="str">
        <f t="shared" si="233"/>
        <v/>
      </c>
      <c r="BG594" s="1361" t="str">
        <f t="shared" si="212"/>
        <v>NO</v>
      </c>
      <c r="BH594" s="1361" t="str">
        <f t="shared" si="212"/>
        <v>NO</v>
      </c>
      <c r="BI594" s="1361" t="str">
        <f t="shared" si="221"/>
        <v/>
      </c>
      <c r="BK594" s="1361" t="b">
        <f t="shared" si="232"/>
        <v>1</v>
      </c>
      <c r="BL594" s="1361" t="b">
        <f t="shared" si="232"/>
        <v>1</v>
      </c>
      <c r="BM594" s="1361" t="b">
        <f t="shared" si="232"/>
        <v>1</v>
      </c>
      <c r="BN594" s="1361" t="b">
        <f t="shared" si="232"/>
        <v>1</v>
      </c>
      <c r="BO594" s="1361" t="b">
        <f t="shared" si="232"/>
        <v>1</v>
      </c>
      <c r="BP594" s="1361" t="b">
        <f t="shared" si="232"/>
        <v>1</v>
      </c>
      <c r="BQ594" s="1361" t="b">
        <f t="shared" si="232"/>
        <v>1</v>
      </c>
      <c r="BS594" s="1359"/>
    </row>
    <row r="595" spans="1:71" s="1374" customFormat="1" ht="12" customHeight="1">
      <c r="A595" s="1412">
        <v>18236111</v>
      </c>
      <c r="B595" s="1413" t="str">
        <f t="shared" si="220"/>
        <v>18236111</v>
      </c>
      <c r="C595" s="1359" t="s">
        <v>1609</v>
      </c>
      <c r="D595" s="1360" t="str">
        <f t="shared" si="214"/>
        <v>ERB</v>
      </c>
      <c r="E595" s="1360"/>
      <c r="F595" s="1359"/>
      <c r="G595" s="1360"/>
      <c r="H595" s="1361" t="str">
        <f t="shared" si="229"/>
        <v/>
      </c>
      <c r="I595" s="1361" t="str">
        <f t="shared" si="229"/>
        <v>ERB</v>
      </c>
      <c r="J595" s="1361" t="str">
        <f t="shared" si="229"/>
        <v/>
      </c>
      <c r="K595" s="1361" t="str">
        <f t="shared" si="229"/>
        <v/>
      </c>
      <c r="L595" s="1361" t="str">
        <f t="shared" ref="L595:M661" si="236">IF(VALUE(AM595),"W/C",IF(ISBLANK(AM595),"NO","W/C"))</f>
        <v>NO</v>
      </c>
      <c r="M595" s="1361" t="str">
        <f t="shared" si="236"/>
        <v>NO</v>
      </c>
      <c r="N595" s="1361" t="str">
        <f t="shared" si="231"/>
        <v/>
      </c>
      <c r="O595" s="1362"/>
      <c r="P595" s="1363">
        <v>0</v>
      </c>
      <c r="Q595" s="1363">
        <v>0</v>
      </c>
      <c r="R595" s="1363">
        <v>0</v>
      </c>
      <c r="S595" s="1363">
        <v>3052</v>
      </c>
      <c r="T595" s="1363">
        <v>3780</v>
      </c>
      <c r="U595" s="1363">
        <v>3780</v>
      </c>
      <c r="V595" s="1363">
        <v>3780</v>
      </c>
      <c r="W595" s="1363">
        <v>3780</v>
      </c>
      <c r="X595" s="1363">
        <v>3780</v>
      </c>
      <c r="Y595" s="1363">
        <v>3780</v>
      </c>
      <c r="Z595" s="1363">
        <v>3780</v>
      </c>
      <c r="AA595" s="1363">
        <v>3780</v>
      </c>
      <c r="AB595" s="1363">
        <v>3780</v>
      </c>
      <c r="AC595" s="1363"/>
      <c r="AD595" s="1363"/>
      <c r="AE595" s="1363">
        <f t="shared" si="218"/>
        <v>2931.8333333333335</v>
      </c>
      <c r="AF595" s="1376" t="s">
        <v>1522</v>
      </c>
      <c r="AG595" s="1377"/>
      <c r="AH595" s="1365"/>
      <c r="AI595" s="1365">
        <f t="shared" si="234"/>
        <v>2931.8333333333335</v>
      </c>
      <c r="AJ595" s="1365"/>
      <c r="AK595" s="1366"/>
      <c r="AL595" s="1365">
        <f t="shared" si="225"/>
        <v>2931.8333333333335</v>
      </c>
      <c r="AM595" s="1367"/>
      <c r="AN595" s="1365"/>
      <c r="AO595" s="1368">
        <f t="shared" si="226"/>
        <v>0</v>
      </c>
      <c r="AP595" s="1369"/>
      <c r="AQ595" s="1370">
        <f t="shared" si="230"/>
        <v>3780</v>
      </c>
      <c r="AR595" s="1365"/>
      <c r="AS595" s="1365">
        <f t="shared" si="235"/>
        <v>3780</v>
      </c>
      <c r="AT595" s="1365"/>
      <c r="AU595" s="1365"/>
      <c r="AV595" s="1371">
        <f t="shared" si="227"/>
        <v>3780</v>
      </c>
      <c r="AW595" s="1365"/>
      <c r="AX595" s="1365"/>
      <c r="AY595" s="1367">
        <f t="shared" si="228"/>
        <v>0</v>
      </c>
      <c r="AZ595" s="1372"/>
      <c r="BA595" s="1373">
        <f t="shared" si="215"/>
        <v>0</v>
      </c>
      <c r="BC595" s="1361" t="str">
        <f t="shared" si="233"/>
        <v/>
      </c>
      <c r="BD595" s="1361" t="str">
        <f t="shared" si="233"/>
        <v>ERB</v>
      </c>
      <c r="BE595" s="1361" t="str">
        <f t="shared" si="233"/>
        <v/>
      </c>
      <c r="BF595" s="1361" t="str">
        <f t="shared" si="233"/>
        <v/>
      </c>
      <c r="BG595" s="1361" t="str">
        <f t="shared" si="212"/>
        <v>NO</v>
      </c>
      <c r="BH595" s="1361" t="str">
        <f t="shared" si="212"/>
        <v>NO</v>
      </c>
      <c r="BI595" s="1361" t="str">
        <f t="shared" si="221"/>
        <v/>
      </c>
      <c r="BK595" s="1361" t="b">
        <f t="shared" si="232"/>
        <v>1</v>
      </c>
      <c r="BL595" s="1361" t="b">
        <f t="shared" si="232"/>
        <v>1</v>
      </c>
      <c r="BM595" s="1361" t="b">
        <f t="shared" si="232"/>
        <v>1</v>
      </c>
      <c r="BN595" s="1361" t="b">
        <f t="shared" si="232"/>
        <v>1</v>
      </c>
      <c r="BO595" s="1361" t="b">
        <f t="shared" si="232"/>
        <v>1</v>
      </c>
      <c r="BP595" s="1361" t="b">
        <f t="shared" si="232"/>
        <v>1</v>
      </c>
      <c r="BQ595" s="1361" t="b">
        <f t="shared" si="232"/>
        <v>1</v>
      </c>
      <c r="BS595" s="1359"/>
    </row>
    <row r="596" spans="1:71" s="1374" customFormat="1" ht="12" customHeight="1">
      <c r="A596" s="1412">
        <v>18237112</v>
      </c>
      <c r="B596" s="1413" t="str">
        <f t="shared" si="220"/>
        <v>18237112</v>
      </c>
      <c r="C596" s="1359" t="s">
        <v>1610</v>
      </c>
      <c r="D596" s="1360" t="str">
        <f t="shared" si="214"/>
        <v>W/C</v>
      </c>
      <c r="E596" s="1360"/>
      <c r="F596" s="1359"/>
      <c r="G596" s="1360"/>
      <c r="H596" s="1361" t="str">
        <f t="shared" si="229"/>
        <v/>
      </c>
      <c r="I596" s="1361" t="str">
        <f t="shared" si="229"/>
        <v/>
      </c>
      <c r="J596" s="1361" t="str">
        <f t="shared" si="229"/>
        <v/>
      </c>
      <c r="K596" s="1361" t="str">
        <f t="shared" si="229"/>
        <v/>
      </c>
      <c r="L596" s="1361" t="str">
        <f t="shared" si="236"/>
        <v>W/C</v>
      </c>
      <c r="M596" s="1361" t="str">
        <f t="shared" si="236"/>
        <v>NO</v>
      </c>
      <c r="N596" s="1361" t="str">
        <f t="shared" si="231"/>
        <v>W/C</v>
      </c>
      <c r="O596" s="1362"/>
      <c r="P596" s="1363">
        <v>5107.6499999999996</v>
      </c>
      <c r="Q596" s="1363">
        <v>5107.6499999999996</v>
      </c>
      <c r="R596" s="1363">
        <v>5107.6499999999996</v>
      </c>
      <c r="S596" s="1363">
        <v>5107.6499999999996</v>
      </c>
      <c r="T596" s="1363">
        <v>5107.6499999999996</v>
      </c>
      <c r="U596" s="1363">
        <v>5107.6499999999996</v>
      </c>
      <c r="V596" s="1363">
        <v>5107.6499999999996</v>
      </c>
      <c r="W596" s="1363">
        <v>5107.6499999999996</v>
      </c>
      <c r="X596" s="1363">
        <v>5107.6499999999996</v>
      </c>
      <c r="Y596" s="1363">
        <v>5107.6499999999996</v>
      </c>
      <c r="Z596" s="1363">
        <v>5107.6499999999996</v>
      </c>
      <c r="AA596" s="1363">
        <v>5107.6499999999996</v>
      </c>
      <c r="AB596" s="1363">
        <v>5107.6499999999996</v>
      </c>
      <c r="AC596" s="1363"/>
      <c r="AD596" s="1363"/>
      <c r="AE596" s="1363">
        <f t="shared" si="218"/>
        <v>5107.6500000000005</v>
      </c>
      <c r="AF596" s="1476"/>
      <c r="AG596" s="1477"/>
      <c r="AH596" s="1365"/>
      <c r="AI596" s="1365"/>
      <c r="AJ596" s="1365"/>
      <c r="AK596" s="1366"/>
      <c r="AL596" s="1365">
        <f t="shared" si="225"/>
        <v>0</v>
      </c>
      <c r="AM596" s="1367">
        <f>AE596</f>
        <v>5107.6500000000005</v>
      </c>
      <c r="AN596" s="1365"/>
      <c r="AO596" s="1368">
        <f t="shared" si="226"/>
        <v>5107.6500000000005</v>
      </c>
      <c r="AP596" s="1369"/>
      <c r="AQ596" s="1370">
        <f t="shared" si="230"/>
        <v>5107.6499999999996</v>
      </c>
      <c r="AR596" s="1365"/>
      <c r="AS596" s="1365"/>
      <c r="AT596" s="1365"/>
      <c r="AU596" s="1365"/>
      <c r="AV596" s="1371">
        <f t="shared" si="227"/>
        <v>0</v>
      </c>
      <c r="AW596" s="1365">
        <f>AQ596</f>
        <v>5107.6499999999996</v>
      </c>
      <c r="AX596" s="1365"/>
      <c r="AY596" s="1367">
        <f t="shared" si="228"/>
        <v>5107.6499999999996</v>
      </c>
      <c r="AZ596" s="1372"/>
      <c r="BA596" s="1373">
        <f t="shared" si="215"/>
        <v>0</v>
      </c>
      <c r="BC596" s="1361" t="str">
        <f t="shared" si="233"/>
        <v/>
      </c>
      <c r="BD596" s="1361" t="str">
        <f t="shared" si="233"/>
        <v/>
      </c>
      <c r="BE596" s="1361" t="str">
        <f t="shared" si="233"/>
        <v/>
      </c>
      <c r="BF596" s="1361" t="str">
        <f t="shared" si="233"/>
        <v/>
      </c>
      <c r="BG596" s="1361" t="str">
        <f t="shared" ref="BG596:BH662" si="237">IF(VALUE(AW596),"W/C",IF(ISBLANK(AW596),"NO","W/C"))</f>
        <v>W/C</v>
      </c>
      <c r="BH596" s="1361" t="str">
        <f t="shared" si="237"/>
        <v>NO</v>
      </c>
      <c r="BI596" s="1361" t="str">
        <f t="shared" si="221"/>
        <v>W/C</v>
      </c>
      <c r="BK596" s="1361" t="b">
        <f t="shared" si="232"/>
        <v>1</v>
      </c>
      <c r="BL596" s="1361" t="b">
        <f t="shared" si="232"/>
        <v>1</v>
      </c>
      <c r="BM596" s="1361" t="b">
        <f t="shared" si="232"/>
        <v>1</v>
      </c>
      <c r="BN596" s="1361" t="b">
        <f t="shared" si="232"/>
        <v>1</v>
      </c>
      <c r="BO596" s="1361" t="b">
        <f t="shared" si="232"/>
        <v>1</v>
      </c>
      <c r="BP596" s="1361" t="b">
        <f t="shared" si="232"/>
        <v>1</v>
      </c>
      <c r="BQ596" s="1361" t="b">
        <f t="shared" si="232"/>
        <v>1</v>
      </c>
      <c r="BS596" s="1359"/>
    </row>
    <row r="597" spans="1:71" s="1374" customFormat="1" ht="12" customHeight="1">
      <c r="A597" s="1412">
        <v>18237122</v>
      </c>
      <c r="B597" s="1413" t="str">
        <f t="shared" si="220"/>
        <v>18237122</v>
      </c>
      <c r="C597" s="1359" t="s">
        <v>1611</v>
      </c>
      <c r="D597" s="1360" t="str">
        <f t="shared" si="214"/>
        <v>W/C</v>
      </c>
      <c r="E597" s="1360"/>
      <c r="F597" s="1359"/>
      <c r="G597" s="1360"/>
      <c r="H597" s="1361" t="str">
        <f t="shared" si="229"/>
        <v/>
      </c>
      <c r="I597" s="1361" t="str">
        <f t="shared" si="229"/>
        <v/>
      </c>
      <c r="J597" s="1361" t="str">
        <f t="shared" si="229"/>
        <v/>
      </c>
      <c r="K597" s="1361" t="str">
        <f t="shared" si="229"/>
        <v/>
      </c>
      <c r="L597" s="1361" t="str">
        <f t="shared" si="236"/>
        <v>W/C</v>
      </c>
      <c r="M597" s="1361" t="str">
        <f t="shared" si="236"/>
        <v>NO</v>
      </c>
      <c r="N597" s="1361" t="str">
        <f t="shared" si="231"/>
        <v>W/C</v>
      </c>
      <c r="O597" s="1362"/>
      <c r="P597" s="1363">
        <v>0</v>
      </c>
      <c r="Q597" s="1363">
        <v>0</v>
      </c>
      <c r="R597" s="1363">
        <v>0</v>
      </c>
      <c r="S597" s="1363">
        <v>0</v>
      </c>
      <c r="T597" s="1363">
        <v>0</v>
      </c>
      <c r="U597" s="1363">
        <v>0</v>
      </c>
      <c r="V597" s="1363">
        <v>0</v>
      </c>
      <c r="W597" s="1363">
        <v>0</v>
      </c>
      <c r="X597" s="1363">
        <v>0</v>
      </c>
      <c r="Y597" s="1363">
        <v>0</v>
      </c>
      <c r="Z597" s="1363">
        <v>0</v>
      </c>
      <c r="AA597" s="1363">
        <v>0</v>
      </c>
      <c r="AB597" s="1363">
        <v>0</v>
      </c>
      <c r="AC597" s="1363"/>
      <c r="AD597" s="1363"/>
      <c r="AE597" s="1363">
        <f t="shared" si="218"/>
        <v>0</v>
      </c>
      <c r="AF597" s="1476"/>
      <c r="AG597" s="1477"/>
      <c r="AH597" s="1365"/>
      <c r="AI597" s="1365"/>
      <c r="AJ597" s="1365"/>
      <c r="AK597" s="1366"/>
      <c r="AL597" s="1365">
        <f t="shared" si="225"/>
        <v>0</v>
      </c>
      <c r="AM597" s="1367">
        <f>AE597</f>
        <v>0</v>
      </c>
      <c r="AN597" s="1365"/>
      <c r="AO597" s="1368">
        <f t="shared" si="226"/>
        <v>0</v>
      </c>
      <c r="AP597" s="1369"/>
      <c r="AQ597" s="1370">
        <f t="shared" si="230"/>
        <v>0</v>
      </c>
      <c r="AR597" s="1365"/>
      <c r="AS597" s="1365"/>
      <c r="AT597" s="1365"/>
      <c r="AU597" s="1365"/>
      <c r="AV597" s="1371">
        <f t="shared" si="227"/>
        <v>0</v>
      </c>
      <c r="AW597" s="1365">
        <f>AQ597</f>
        <v>0</v>
      </c>
      <c r="AX597" s="1365"/>
      <c r="AY597" s="1367">
        <f t="shared" si="228"/>
        <v>0</v>
      </c>
      <c r="AZ597" s="1372"/>
      <c r="BA597" s="1373">
        <f t="shared" si="215"/>
        <v>0</v>
      </c>
      <c r="BC597" s="1361" t="str">
        <f t="shared" si="233"/>
        <v/>
      </c>
      <c r="BD597" s="1361" t="str">
        <f t="shared" si="233"/>
        <v/>
      </c>
      <c r="BE597" s="1361" t="str">
        <f t="shared" si="233"/>
        <v/>
      </c>
      <c r="BF597" s="1361" t="str">
        <f t="shared" si="233"/>
        <v/>
      </c>
      <c r="BG597" s="1361" t="str">
        <f t="shared" si="237"/>
        <v>W/C</v>
      </c>
      <c r="BH597" s="1361" t="str">
        <f t="shared" si="237"/>
        <v>NO</v>
      </c>
      <c r="BI597" s="1361" t="str">
        <f t="shared" si="221"/>
        <v>W/C</v>
      </c>
      <c r="BK597" s="1361" t="b">
        <f t="shared" si="232"/>
        <v>1</v>
      </c>
      <c r="BL597" s="1361" t="b">
        <f t="shared" si="232"/>
        <v>1</v>
      </c>
      <c r="BM597" s="1361" t="b">
        <f t="shared" si="232"/>
        <v>1</v>
      </c>
      <c r="BN597" s="1361" t="b">
        <f t="shared" si="232"/>
        <v>1</v>
      </c>
      <c r="BO597" s="1361" t="b">
        <f t="shared" si="232"/>
        <v>1</v>
      </c>
      <c r="BP597" s="1361" t="b">
        <f t="shared" si="232"/>
        <v>1</v>
      </c>
      <c r="BQ597" s="1361" t="b">
        <f t="shared" si="232"/>
        <v>1</v>
      </c>
      <c r="BS597" s="1359"/>
    </row>
    <row r="598" spans="1:71" s="1374" customFormat="1" ht="12" customHeight="1">
      <c r="A598" s="1486">
        <v>18237132</v>
      </c>
      <c r="B598" s="1474" t="str">
        <f t="shared" si="220"/>
        <v>18237132</v>
      </c>
      <c r="C598" s="1573" t="s">
        <v>1612</v>
      </c>
      <c r="D598" s="1360" t="str">
        <f t="shared" ref="D598:D663" si="238">IF(CONCATENATE(H598,I598,J598,K598,N598)= "ERBGRB","CRB",CONCATENATE(H598,I598,J598,K598,N598))</f>
        <v>W/C</v>
      </c>
      <c r="E598" s="1360"/>
      <c r="F598" s="1573"/>
      <c r="G598" s="1360"/>
      <c r="H598" s="1361" t="str">
        <f t="shared" si="229"/>
        <v/>
      </c>
      <c r="I598" s="1361" t="str">
        <f t="shared" si="229"/>
        <v/>
      </c>
      <c r="J598" s="1361" t="str">
        <f t="shared" si="229"/>
        <v/>
      </c>
      <c r="K598" s="1361" t="str">
        <f t="shared" si="229"/>
        <v/>
      </c>
      <c r="L598" s="1361" t="str">
        <f t="shared" si="236"/>
        <v>W/C</v>
      </c>
      <c r="M598" s="1361" t="str">
        <f t="shared" si="236"/>
        <v>NO</v>
      </c>
      <c r="N598" s="1361" t="str">
        <f t="shared" si="231"/>
        <v>W/C</v>
      </c>
      <c r="O598" s="1362"/>
      <c r="P598" s="1363">
        <v>0</v>
      </c>
      <c r="Q598" s="1363">
        <v>0</v>
      </c>
      <c r="R598" s="1363">
        <v>0</v>
      </c>
      <c r="S598" s="1363">
        <v>0</v>
      </c>
      <c r="T598" s="1363">
        <v>0</v>
      </c>
      <c r="U598" s="1363">
        <v>0</v>
      </c>
      <c r="V598" s="1363">
        <v>0</v>
      </c>
      <c r="W598" s="1363">
        <v>0</v>
      </c>
      <c r="X598" s="1363">
        <v>0</v>
      </c>
      <c r="Y598" s="1363">
        <v>0</v>
      </c>
      <c r="Z598" s="1363">
        <v>0</v>
      </c>
      <c r="AA598" s="1363">
        <v>0</v>
      </c>
      <c r="AB598" s="1363">
        <v>0</v>
      </c>
      <c r="AC598" s="1363"/>
      <c r="AD598" s="1363"/>
      <c r="AE598" s="1363">
        <f t="shared" si="218"/>
        <v>0</v>
      </c>
      <c r="AF598" s="1476"/>
      <c r="AG598" s="1477"/>
      <c r="AH598" s="1365"/>
      <c r="AI598" s="1365"/>
      <c r="AJ598" s="1365"/>
      <c r="AK598" s="1366"/>
      <c r="AL598" s="1365">
        <f t="shared" si="225"/>
        <v>0</v>
      </c>
      <c r="AM598" s="1367">
        <f>AE598</f>
        <v>0</v>
      </c>
      <c r="AN598" s="1365"/>
      <c r="AO598" s="1368">
        <f t="shared" si="226"/>
        <v>0</v>
      </c>
      <c r="AP598" s="1369"/>
      <c r="AQ598" s="1370">
        <f t="shared" si="230"/>
        <v>0</v>
      </c>
      <c r="AR598" s="1365"/>
      <c r="AS598" s="1365"/>
      <c r="AT598" s="1365"/>
      <c r="AU598" s="1365"/>
      <c r="AV598" s="1371">
        <f t="shared" si="227"/>
        <v>0</v>
      </c>
      <c r="AW598" s="1365">
        <f>AQ598</f>
        <v>0</v>
      </c>
      <c r="AX598" s="1365"/>
      <c r="AY598" s="1367">
        <f t="shared" si="228"/>
        <v>0</v>
      </c>
      <c r="AZ598" s="1372"/>
      <c r="BA598" s="1373">
        <f t="shared" si="215"/>
        <v>0</v>
      </c>
      <c r="BC598" s="1361" t="str">
        <f t="shared" si="233"/>
        <v/>
      </c>
      <c r="BD598" s="1361" t="str">
        <f t="shared" si="233"/>
        <v/>
      </c>
      <c r="BE598" s="1361" t="str">
        <f t="shared" si="233"/>
        <v/>
      </c>
      <c r="BF598" s="1361" t="str">
        <f t="shared" si="233"/>
        <v/>
      </c>
      <c r="BG598" s="1361" t="str">
        <f t="shared" si="237"/>
        <v>W/C</v>
      </c>
      <c r="BH598" s="1361" t="str">
        <f t="shared" si="237"/>
        <v>NO</v>
      </c>
      <c r="BI598" s="1361" t="str">
        <f t="shared" si="221"/>
        <v>W/C</v>
      </c>
      <c r="BK598" s="1361" t="b">
        <f t="shared" si="232"/>
        <v>1</v>
      </c>
      <c r="BL598" s="1361" t="b">
        <f t="shared" si="232"/>
        <v>1</v>
      </c>
      <c r="BM598" s="1361" t="b">
        <f t="shared" si="232"/>
        <v>1</v>
      </c>
      <c r="BN598" s="1361" t="b">
        <f t="shared" si="232"/>
        <v>1</v>
      </c>
      <c r="BO598" s="1361" t="b">
        <f t="shared" si="232"/>
        <v>1</v>
      </c>
      <c r="BP598" s="1361" t="b">
        <f t="shared" si="232"/>
        <v>1</v>
      </c>
      <c r="BQ598" s="1361" t="b">
        <f t="shared" si="232"/>
        <v>1</v>
      </c>
      <c r="BS598" s="1359"/>
    </row>
    <row r="599" spans="1:71" s="1374" customFormat="1" ht="12" customHeight="1">
      <c r="A599" s="1486">
        <v>18237142</v>
      </c>
      <c r="B599" s="1474" t="str">
        <f t="shared" si="220"/>
        <v>18237142</v>
      </c>
      <c r="C599" s="1573" t="s">
        <v>1613</v>
      </c>
      <c r="D599" s="1360" t="str">
        <f t="shared" si="238"/>
        <v>W/C</v>
      </c>
      <c r="E599" s="1360"/>
      <c r="F599" s="1573"/>
      <c r="G599" s="1360"/>
      <c r="H599" s="1361" t="str">
        <f t="shared" ref="H599:K603" si="239">IF(VALUE(AH599),H$7,IF(ISBLANK(AH599),"",H$7))</f>
        <v/>
      </c>
      <c r="I599" s="1361" t="str">
        <f t="shared" si="239"/>
        <v/>
      </c>
      <c r="J599" s="1361" t="str">
        <f t="shared" si="239"/>
        <v/>
      </c>
      <c r="K599" s="1361" t="str">
        <f t="shared" si="239"/>
        <v/>
      </c>
      <c r="L599" s="1361" t="str">
        <f t="shared" si="236"/>
        <v>W/C</v>
      </c>
      <c r="M599" s="1361" t="str">
        <f t="shared" si="236"/>
        <v>NO</v>
      </c>
      <c r="N599" s="1361" t="str">
        <f t="shared" si="231"/>
        <v>W/C</v>
      </c>
      <c r="O599" s="1362"/>
      <c r="P599" s="1363">
        <v>0</v>
      </c>
      <c r="Q599" s="1363">
        <v>0</v>
      </c>
      <c r="R599" s="1363">
        <v>0</v>
      </c>
      <c r="S599" s="1363">
        <v>0</v>
      </c>
      <c r="T599" s="1363">
        <v>0</v>
      </c>
      <c r="U599" s="1363">
        <v>0</v>
      </c>
      <c r="V599" s="1363">
        <v>0</v>
      </c>
      <c r="W599" s="1363">
        <v>0</v>
      </c>
      <c r="X599" s="1363">
        <v>0</v>
      </c>
      <c r="Y599" s="1363">
        <v>0</v>
      </c>
      <c r="Z599" s="1363">
        <v>0</v>
      </c>
      <c r="AA599" s="1363">
        <v>0</v>
      </c>
      <c r="AB599" s="1363">
        <v>0</v>
      </c>
      <c r="AC599" s="1363"/>
      <c r="AD599" s="1363"/>
      <c r="AE599" s="1363">
        <f t="shared" si="218"/>
        <v>0</v>
      </c>
      <c r="AF599" s="1476"/>
      <c r="AG599" s="1477"/>
      <c r="AH599" s="1365"/>
      <c r="AI599" s="1365"/>
      <c r="AJ599" s="1365"/>
      <c r="AK599" s="1366"/>
      <c r="AL599" s="1365">
        <f t="shared" si="225"/>
        <v>0</v>
      </c>
      <c r="AM599" s="1367">
        <f>AE599</f>
        <v>0</v>
      </c>
      <c r="AN599" s="1365"/>
      <c r="AO599" s="1368">
        <f t="shared" si="226"/>
        <v>0</v>
      </c>
      <c r="AP599" s="1369"/>
      <c r="AQ599" s="1370">
        <f t="shared" si="230"/>
        <v>0</v>
      </c>
      <c r="AR599" s="1365"/>
      <c r="AS599" s="1365"/>
      <c r="AT599" s="1365"/>
      <c r="AU599" s="1365"/>
      <c r="AV599" s="1371">
        <f t="shared" si="227"/>
        <v>0</v>
      </c>
      <c r="AW599" s="1365">
        <f>AQ599</f>
        <v>0</v>
      </c>
      <c r="AX599" s="1365"/>
      <c r="AY599" s="1367">
        <f t="shared" si="228"/>
        <v>0</v>
      </c>
      <c r="AZ599" s="1372"/>
      <c r="BA599" s="1373">
        <f t="shared" si="215"/>
        <v>0</v>
      </c>
      <c r="BC599" s="1361" t="str">
        <f t="shared" si="233"/>
        <v/>
      </c>
      <c r="BD599" s="1361" t="str">
        <f t="shared" si="233"/>
        <v/>
      </c>
      <c r="BE599" s="1361" t="str">
        <f t="shared" si="233"/>
        <v/>
      </c>
      <c r="BF599" s="1361" t="str">
        <f t="shared" si="233"/>
        <v/>
      </c>
      <c r="BG599" s="1361" t="str">
        <f t="shared" si="237"/>
        <v>W/C</v>
      </c>
      <c r="BH599" s="1361" t="str">
        <f t="shared" si="237"/>
        <v>NO</v>
      </c>
      <c r="BI599" s="1361" t="str">
        <f t="shared" si="221"/>
        <v>W/C</v>
      </c>
      <c r="BK599" s="1361" t="b">
        <f t="shared" si="232"/>
        <v>1</v>
      </c>
      <c r="BL599" s="1361" t="b">
        <f t="shared" si="232"/>
        <v>1</v>
      </c>
      <c r="BM599" s="1361" t="b">
        <f t="shared" si="232"/>
        <v>1</v>
      </c>
      <c r="BN599" s="1361" t="b">
        <f t="shared" si="232"/>
        <v>1</v>
      </c>
      <c r="BO599" s="1361" t="b">
        <f t="shared" si="232"/>
        <v>1</v>
      </c>
      <c r="BP599" s="1361" t="b">
        <f t="shared" si="232"/>
        <v>1</v>
      </c>
      <c r="BQ599" s="1361" t="b">
        <f t="shared" si="232"/>
        <v>1</v>
      </c>
      <c r="BS599" s="1359"/>
    </row>
    <row r="600" spans="1:71" s="1374" customFormat="1" ht="12" customHeight="1">
      <c r="A600" s="1486">
        <v>18237152</v>
      </c>
      <c r="B600" s="1474" t="str">
        <f t="shared" si="220"/>
        <v>18237152</v>
      </c>
      <c r="C600" s="1573" t="s">
        <v>1614</v>
      </c>
      <c r="D600" s="1360" t="str">
        <f t="shared" si="238"/>
        <v>W/C</v>
      </c>
      <c r="E600" s="1360"/>
      <c r="F600" s="1573"/>
      <c r="G600" s="1360"/>
      <c r="H600" s="1361" t="str">
        <f t="shared" si="239"/>
        <v/>
      </c>
      <c r="I600" s="1361" t="str">
        <f t="shared" si="239"/>
        <v/>
      </c>
      <c r="J600" s="1361" t="str">
        <f t="shared" si="239"/>
        <v/>
      </c>
      <c r="K600" s="1361" t="str">
        <f t="shared" si="239"/>
        <v/>
      </c>
      <c r="L600" s="1361" t="str">
        <f t="shared" si="236"/>
        <v>W/C</v>
      </c>
      <c r="M600" s="1361" t="str">
        <f t="shared" si="236"/>
        <v>NO</v>
      </c>
      <c r="N600" s="1361" t="str">
        <f t="shared" si="231"/>
        <v>W/C</v>
      </c>
      <c r="O600" s="1362"/>
      <c r="P600" s="1363">
        <v>0</v>
      </c>
      <c r="Q600" s="1363">
        <v>0</v>
      </c>
      <c r="R600" s="1363">
        <v>0</v>
      </c>
      <c r="S600" s="1363">
        <v>0</v>
      </c>
      <c r="T600" s="1363">
        <v>0</v>
      </c>
      <c r="U600" s="1363">
        <v>0</v>
      </c>
      <c r="V600" s="1363">
        <v>0</v>
      </c>
      <c r="W600" s="1363">
        <v>0</v>
      </c>
      <c r="X600" s="1363">
        <v>0</v>
      </c>
      <c r="Y600" s="1363">
        <v>0</v>
      </c>
      <c r="Z600" s="1363">
        <v>0</v>
      </c>
      <c r="AA600" s="1363">
        <v>0</v>
      </c>
      <c r="AB600" s="1363">
        <v>0</v>
      </c>
      <c r="AC600" s="1363"/>
      <c r="AD600" s="1363"/>
      <c r="AE600" s="1363">
        <f t="shared" si="218"/>
        <v>0</v>
      </c>
      <c r="AF600" s="1476"/>
      <c r="AG600" s="1477"/>
      <c r="AH600" s="1365"/>
      <c r="AI600" s="1365"/>
      <c r="AJ600" s="1365"/>
      <c r="AK600" s="1366"/>
      <c r="AL600" s="1365">
        <f t="shared" si="225"/>
        <v>0</v>
      </c>
      <c r="AM600" s="1367">
        <f>AE600</f>
        <v>0</v>
      </c>
      <c r="AN600" s="1365"/>
      <c r="AO600" s="1368">
        <f t="shared" si="226"/>
        <v>0</v>
      </c>
      <c r="AP600" s="1369"/>
      <c r="AQ600" s="1370">
        <f t="shared" si="230"/>
        <v>0</v>
      </c>
      <c r="AR600" s="1365"/>
      <c r="AS600" s="1365"/>
      <c r="AT600" s="1365"/>
      <c r="AU600" s="1365"/>
      <c r="AV600" s="1371">
        <f t="shared" si="227"/>
        <v>0</v>
      </c>
      <c r="AW600" s="1365">
        <f>AQ600</f>
        <v>0</v>
      </c>
      <c r="AX600" s="1365"/>
      <c r="AY600" s="1367">
        <f t="shared" si="228"/>
        <v>0</v>
      </c>
      <c r="AZ600" s="1372"/>
      <c r="BA600" s="1373">
        <f t="shared" si="215"/>
        <v>0</v>
      </c>
      <c r="BC600" s="1361" t="str">
        <f t="shared" si="233"/>
        <v/>
      </c>
      <c r="BD600" s="1361" t="str">
        <f t="shared" si="233"/>
        <v/>
      </c>
      <c r="BE600" s="1361" t="str">
        <f t="shared" si="233"/>
        <v/>
      </c>
      <c r="BF600" s="1361" t="str">
        <f t="shared" si="233"/>
        <v/>
      </c>
      <c r="BG600" s="1361" t="str">
        <f t="shared" si="237"/>
        <v>W/C</v>
      </c>
      <c r="BH600" s="1361" t="str">
        <f t="shared" si="237"/>
        <v>NO</v>
      </c>
      <c r="BI600" s="1361" t="str">
        <f t="shared" si="221"/>
        <v>W/C</v>
      </c>
      <c r="BK600" s="1361" t="b">
        <f t="shared" si="232"/>
        <v>1</v>
      </c>
      <c r="BL600" s="1361" t="b">
        <f t="shared" si="232"/>
        <v>1</v>
      </c>
      <c r="BM600" s="1361" t="b">
        <f t="shared" si="232"/>
        <v>1</v>
      </c>
      <c r="BN600" s="1361" t="b">
        <f t="shared" si="232"/>
        <v>1</v>
      </c>
      <c r="BO600" s="1361" t="b">
        <f t="shared" si="232"/>
        <v>1</v>
      </c>
      <c r="BP600" s="1361" t="b">
        <f t="shared" si="232"/>
        <v>1</v>
      </c>
      <c r="BQ600" s="1361" t="b">
        <f t="shared" si="232"/>
        <v>1</v>
      </c>
      <c r="BS600" s="1359"/>
    </row>
    <row r="601" spans="1:71" s="1374" customFormat="1" ht="12" customHeight="1">
      <c r="A601" s="1529">
        <v>18237161</v>
      </c>
      <c r="B601" s="1529" t="str">
        <f t="shared" si="220"/>
        <v>18237161</v>
      </c>
      <c r="C601" s="1574" t="s">
        <v>1615</v>
      </c>
      <c r="D601" s="1417" t="str">
        <f t="shared" si="238"/>
        <v>Non-Op</v>
      </c>
      <c r="E601" s="1417"/>
      <c r="F601" s="1483">
        <v>43101</v>
      </c>
      <c r="G601" s="1417"/>
      <c r="H601" s="1419" t="str">
        <f t="shared" si="239"/>
        <v/>
      </c>
      <c r="I601" s="1419" t="str">
        <f t="shared" si="239"/>
        <v/>
      </c>
      <c r="J601" s="1419" t="str">
        <f t="shared" si="239"/>
        <v/>
      </c>
      <c r="K601" s="1419" t="str">
        <f t="shared" si="239"/>
        <v>Non-Op</v>
      </c>
      <c r="L601" s="1419" t="str">
        <f t="shared" si="236"/>
        <v>NO</v>
      </c>
      <c r="M601" s="1419" t="str">
        <f t="shared" si="236"/>
        <v>NO</v>
      </c>
      <c r="N601" s="1419" t="str">
        <f t="shared" si="231"/>
        <v/>
      </c>
      <c r="O601" s="1420"/>
      <c r="P601" s="1421">
        <v>0</v>
      </c>
      <c r="Q601" s="1421">
        <v>0</v>
      </c>
      <c r="R601" s="1421">
        <v>0</v>
      </c>
      <c r="S601" s="1421">
        <v>0</v>
      </c>
      <c r="T601" s="1421">
        <v>0</v>
      </c>
      <c r="U601" s="1421">
        <v>0</v>
      </c>
      <c r="V601" s="1421">
        <v>0</v>
      </c>
      <c r="W601" s="1421">
        <v>0</v>
      </c>
      <c r="X601" s="1421">
        <v>0</v>
      </c>
      <c r="Y601" s="1421">
        <v>0</v>
      </c>
      <c r="Z601" s="1421">
        <v>0</v>
      </c>
      <c r="AA601" s="1421">
        <v>0</v>
      </c>
      <c r="AB601" s="1421">
        <v>0</v>
      </c>
      <c r="AC601" s="1421"/>
      <c r="AD601" s="1421"/>
      <c r="AE601" s="1421">
        <f t="shared" si="218"/>
        <v>0</v>
      </c>
      <c r="AF601" s="1492"/>
      <c r="AG601" s="1493"/>
      <c r="AH601" s="1424"/>
      <c r="AI601" s="1424"/>
      <c r="AJ601" s="1424"/>
      <c r="AK601" s="1425">
        <f t="shared" ref="AK601:AK639" si="240">AE601</f>
        <v>0</v>
      </c>
      <c r="AL601" s="1424">
        <f t="shared" si="225"/>
        <v>0</v>
      </c>
      <c r="AM601" s="1426"/>
      <c r="AN601" s="1424"/>
      <c r="AO601" s="1427">
        <f t="shared" si="226"/>
        <v>0</v>
      </c>
      <c r="AP601" s="1369"/>
      <c r="AQ601" s="1428">
        <f t="shared" si="230"/>
        <v>0</v>
      </c>
      <c r="AR601" s="1424"/>
      <c r="AS601" s="1424"/>
      <c r="AT601" s="1424"/>
      <c r="AU601" s="1424">
        <f t="shared" ref="AU601:AU639" si="241">AQ601</f>
        <v>0</v>
      </c>
      <c r="AV601" s="1429">
        <f t="shared" si="227"/>
        <v>0</v>
      </c>
      <c r="AW601" s="1424"/>
      <c r="AX601" s="1424"/>
      <c r="AY601" s="1426">
        <f t="shared" si="228"/>
        <v>0</v>
      </c>
      <c r="AZ601" s="1372" t="s">
        <v>1616</v>
      </c>
      <c r="BA601" s="1373">
        <f t="shared" si="215"/>
        <v>0</v>
      </c>
      <c r="BC601" s="1419" t="str">
        <f t="shared" si="233"/>
        <v/>
      </c>
      <c r="BD601" s="1419" t="str">
        <f t="shared" si="233"/>
        <v/>
      </c>
      <c r="BE601" s="1419" t="str">
        <f t="shared" si="233"/>
        <v/>
      </c>
      <c r="BF601" s="1419" t="str">
        <f t="shared" si="233"/>
        <v>Non-Op</v>
      </c>
      <c r="BG601" s="1419" t="str">
        <f t="shared" si="237"/>
        <v>NO</v>
      </c>
      <c r="BH601" s="1419" t="str">
        <f t="shared" si="237"/>
        <v>NO</v>
      </c>
      <c r="BI601" s="1419" t="str">
        <f t="shared" si="221"/>
        <v/>
      </c>
      <c r="BK601" s="1419" t="b">
        <f t="shared" si="232"/>
        <v>1</v>
      </c>
      <c r="BL601" s="1419" t="b">
        <f t="shared" si="232"/>
        <v>1</v>
      </c>
      <c r="BM601" s="1419" t="b">
        <f t="shared" si="232"/>
        <v>1</v>
      </c>
      <c r="BN601" s="1419" t="b">
        <f t="shared" si="232"/>
        <v>1</v>
      </c>
      <c r="BO601" s="1419" t="b">
        <f t="shared" si="232"/>
        <v>1</v>
      </c>
      <c r="BP601" s="1419" t="b">
        <f t="shared" si="232"/>
        <v>1</v>
      </c>
      <c r="BQ601" s="1419" t="b">
        <f t="shared" si="232"/>
        <v>1</v>
      </c>
      <c r="BS601" s="1359"/>
    </row>
    <row r="602" spans="1:71" s="1374" customFormat="1" ht="12" customHeight="1">
      <c r="A602" s="1529">
        <v>18237171</v>
      </c>
      <c r="B602" s="1529" t="str">
        <f t="shared" si="220"/>
        <v>18237171</v>
      </c>
      <c r="C602" s="1574" t="s">
        <v>1617</v>
      </c>
      <c r="D602" s="1417" t="str">
        <f t="shared" si="238"/>
        <v>Non-Op</v>
      </c>
      <c r="E602" s="1417"/>
      <c r="F602" s="1483">
        <v>43101</v>
      </c>
      <c r="G602" s="1417"/>
      <c r="H602" s="1419" t="str">
        <f t="shared" si="239"/>
        <v/>
      </c>
      <c r="I602" s="1419" t="str">
        <f t="shared" si="239"/>
        <v/>
      </c>
      <c r="J602" s="1419" t="str">
        <f t="shared" si="239"/>
        <v/>
      </c>
      <c r="K602" s="1419" t="str">
        <f t="shared" si="239"/>
        <v>Non-Op</v>
      </c>
      <c r="L602" s="1419" t="str">
        <f t="shared" si="236"/>
        <v>NO</v>
      </c>
      <c r="M602" s="1419" t="str">
        <f t="shared" si="236"/>
        <v>NO</v>
      </c>
      <c r="N602" s="1419" t="str">
        <f t="shared" si="231"/>
        <v/>
      </c>
      <c r="O602" s="1420"/>
      <c r="P602" s="1421">
        <v>0</v>
      </c>
      <c r="Q602" s="1421">
        <v>0</v>
      </c>
      <c r="R602" s="1421">
        <v>0</v>
      </c>
      <c r="S602" s="1421">
        <v>0</v>
      </c>
      <c r="T602" s="1421">
        <v>0</v>
      </c>
      <c r="U602" s="1421">
        <v>0</v>
      </c>
      <c r="V602" s="1421">
        <v>0</v>
      </c>
      <c r="W602" s="1421">
        <v>0</v>
      </c>
      <c r="X602" s="1421">
        <v>0</v>
      </c>
      <c r="Y602" s="1421">
        <v>0</v>
      </c>
      <c r="Z602" s="1421">
        <v>0</v>
      </c>
      <c r="AA602" s="1421">
        <v>0</v>
      </c>
      <c r="AB602" s="1421">
        <v>0</v>
      </c>
      <c r="AC602" s="1421"/>
      <c r="AD602" s="1421"/>
      <c r="AE602" s="1421">
        <f t="shared" si="218"/>
        <v>0</v>
      </c>
      <c r="AF602" s="1492"/>
      <c r="AG602" s="1493"/>
      <c r="AH602" s="1424"/>
      <c r="AI602" s="1424"/>
      <c r="AJ602" s="1424"/>
      <c r="AK602" s="1425">
        <f t="shared" si="240"/>
        <v>0</v>
      </c>
      <c r="AL602" s="1424">
        <f t="shared" si="225"/>
        <v>0</v>
      </c>
      <c r="AM602" s="1426"/>
      <c r="AN602" s="1424"/>
      <c r="AO602" s="1427">
        <f t="shared" si="226"/>
        <v>0</v>
      </c>
      <c r="AP602" s="1369"/>
      <c r="AQ602" s="1428">
        <f t="shared" si="230"/>
        <v>0</v>
      </c>
      <c r="AR602" s="1424"/>
      <c r="AS602" s="1424"/>
      <c r="AT602" s="1424"/>
      <c r="AU602" s="1424">
        <f t="shared" si="241"/>
        <v>0</v>
      </c>
      <c r="AV602" s="1429">
        <f t="shared" si="227"/>
        <v>0</v>
      </c>
      <c r="AW602" s="1424"/>
      <c r="AX602" s="1424"/>
      <c r="AY602" s="1426">
        <f t="shared" si="228"/>
        <v>0</v>
      </c>
      <c r="AZ602" s="1372" t="s">
        <v>1616</v>
      </c>
      <c r="BA602" s="1373">
        <f t="shared" si="215"/>
        <v>0</v>
      </c>
      <c r="BC602" s="1419" t="str">
        <f t="shared" si="233"/>
        <v/>
      </c>
      <c r="BD602" s="1419" t="str">
        <f t="shared" si="233"/>
        <v/>
      </c>
      <c r="BE602" s="1419" t="str">
        <f t="shared" si="233"/>
        <v/>
      </c>
      <c r="BF602" s="1419" t="str">
        <f t="shared" si="233"/>
        <v>Non-Op</v>
      </c>
      <c r="BG602" s="1419" t="str">
        <f t="shared" si="237"/>
        <v>NO</v>
      </c>
      <c r="BH602" s="1419" t="str">
        <f t="shared" si="237"/>
        <v>NO</v>
      </c>
      <c r="BI602" s="1419" t="str">
        <f t="shared" si="221"/>
        <v/>
      </c>
      <c r="BK602" s="1419" t="b">
        <f t="shared" si="232"/>
        <v>1</v>
      </c>
      <c r="BL602" s="1419" t="b">
        <f t="shared" si="232"/>
        <v>1</v>
      </c>
      <c r="BM602" s="1419" t="b">
        <f t="shared" si="232"/>
        <v>1</v>
      </c>
      <c r="BN602" s="1419" t="b">
        <f t="shared" si="232"/>
        <v>1</v>
      </c>
      <c r="BO602" s="1419" t="b">
        <f t="shared" si="232"/>
        <v>1</v>
      </c>
      <c r="BP602" s="1419" t="b">
        <f t="shared" si="232"/>
        <v>1</v>
      </c>
      <c r="BQ602" s="1419" t="b">
        <f t="shared" si="232"/>
        <v>1</v>
      </c>
      <c r="BS602" s="1359"/>
    </row>
    <row r="603" spans="1:71" s="1374" customFormat="1" ht="12" customHeight="1">
      <c r="A603" s="1529">
        <v>18237181</v>
      </c>
      <c r="B603" s="1529" t="str">
        <f t="shared" si="220"/>
        <v>18237181</v>
      </c>
      <c r="C603" s="1574" t="s">
        <v>1618</v>
      </c>
      <c r="D603" s="1417" t="str">
        <f t="shared" si="238"/>
        <v>Non-Op</v>
      </c>
      <c r="E603" s="1417"/>
      <c r="F603" s="1483">
        <v>43101</v>
      </c>
      <c r="G603" s="1417"/>
      <c r="H603" s="1419" t="str">
        <f t="shared" si="239"/>
        <v/>
      </c>
      <c r="I603" s="1419" t="str">
        <f t="shared" si="239"/>
        <v/>
      </c>
      <c r="J603" s="1419" t="str">
        <f t="shared" si="239"/>
        <v/>
      </c>
      <c r="K603" s="1419" t="str">
        <f t="shared" si="239"/>
        <v>Non-Op</v>
      </c>
      <c r="L603" s="1419" t="str">
        <f t="shared" si="236"/>
        <v>NO</v>
      </c>
      <c r="M603" s="1419" t="str">
        <f t="shared" si="236"/>
        <v>NO</v>
      </c>
      <c r="N603" s="1419" t="str">
        <f t="shared" si="231"/>
        <v/>
      </c>
      <c r="O603" s="1420"/>
      <c r="P603" s="1421">
        <v>0</v>
      </c>
      <c r="Q603" s="1421">
        <v>0</v>
      </c>
      <c r="R603" s="1421">
        <v>1.46</v>
      </c>
      <c r="S603" s="1421">
        <v>2.92</v>
      </c>
      <c r="T603" s="1421">
        <v>4.3600000000000003</v>
      </c>
      <c r="U603" s="1421">
        <v>5.8</v>
      </c>
      <c r="V603" s="1421">
        <v>7.24</v>
      </c>
      <c r="W603" s="1421">
        <v>7.24</v>
      </c>
      <c r="X603" s="1421">
        <v>0</v>
      </c>
      <c r="Y603" s="1421">
        <v>0</v>
      </c>
      <c r="Z603" s="1421">
        <v>0</v>
      </c>
      <c r="AA603" s="1421">
        <v>0</v>
      </c>
      <c r="AB603" s="1421">
        <v>0</v>
      </c>
      <c r="AC603" s="1421"/>
      <c r="AD603" s="1421"/>
      <c r="AE603" s="1421">
        <f t="shared" si="218"/>
        <v>2.4183333333333334</v>
      </c>
      <c r="AF603" s="1492"/>
      <c r="AG603" s="1493"/>
      <c r="AH603" s="1424"/>
      <c r="AI603" s="1424"/>
      <c r="AJ603" s="1424"/>
      <c r="AK603" s="1425">
        <f t="shared" si="240"/>
        <v>2.4183333333333334</v>
      </c>
      <c r="AL603" s="1424">
        <f t="shared" si="225"/>
        <v>2.4183333333333334</v>
      </c>
      <c r="AM603" s="1426"/>
      <c r="AN603" s="1424"/>
      <c r="AO603" s="1427">
        <f t="shared" si="226"/>
        <v>0</v>
      </c>
      <c r="AP603" s="1369"/>
      <c r="AQ603" s="1428">
        <f t="shared" si="230"/>
        <v>0</v>
      </c>
      <c r="AR603" s="1424"/>
      <c r="AS603" s="1424"/>
      <c r="AT603" s="1424"/>
      <c r="AU603" s="1424">
        <f t="shared" si="241"/>
        <v>0</v>
      </c>
      <c r="AV603" s="1429">
        <f t="shared" si="227"/>
        <v>0</v>
      </c>
      <c r="AW603" s="1424"/>
      <c r="AX603" s="1424"/>
      <c r="AY603" s="1426">
        <f t="shared" si="228"/>
        <v>0</v>
      </c>
      <c r="AZ603" s="1372" t="s">
        <v>1616</v>
      </c>
      <c r="BA603" s="1373">
        <f t="shared" ref="BA603:BA669" si="242">AQ603-AV603-AY603</f>
        <v>0</v>
      </c>
      <c r="BC603" s="1419" t="str">
        <f t="shared" si="233"/>
        <v/>
      </c>
      <c r="BD603" s="1419" t="str">
        <f t="shared" si="233"/>
        <v/>
      </c>
      <c r="BE603" s="1419" t="str">
        <f t="shared" si="233"/>
        <v/>
      </c>
      <c r="BF603" s="1419" t="str">
        <f t="shared" si="233"/>
        <v>Non-Op</v>
      </c>
      <c r="BG603" s="1419" t="str">
        <f t="shared" si="237"/>
        <v>NO</v>
      </c>
      <c r="BH603" s="1419" t="str">
        <f t="shared" si="237"/>
        <v>NO</v>
      </c>
      <c r="BI603" s="1419" t="str">
        <f t="shared" si="221"/>
        <v/>
      </c>
      <c r="BK603" s="1419" t="b">
        <f t="shared" si="232"/>
        <v>1</v>
      </c>
      <c r="BL603" s="1419" t="b">
        <f t="shared" si="232"/>
        <v>1</v>
      </c>
      <c r="BM603" s="1419" t="b">
        <f t="shared" si="232"/>
        <v>1</v>
      </c>
      <c r="BN603" s="1419" t="b">
        <f t="shared" si="232"/>
        <v>1</v>
      </c>
      <c r="BO603" s="1419" t="b">
        <f t="shared" si="232"/>
        <v>1</v>
      </c>
      <c r="BP603" s="1419" t="b">
        <f t="shared" si="232"/>
        <v>1</v>
      </c>
      <c r="BQ603" s="1419" t="b">
        <f t="shared" si="232"/>
        <v>1</v>
      </c>
      <c r="BS603" s="1359"/>
    </row>
    <row r="604" spans="1:71" s="1374" customFormat="1" ht="12" customHeight="1">
      <c r="A604" s="1529">
        <v>18237191</v>
      </c>
      <c r="B604" s="1529" t="str">
        <f t="shared" si="220"/>
        <v>18237191</v>
      </c>
      <c r="C604" s="1510" t="s">
        <v>1619</v>
      </c>
      <c r="D604" s="1417" t="str">
        <f t="shared" si="238"/>
        <v>Non-Op</v>
      </c>
      <c r="E604" s="1417"/>
      <c r="F604" s="1483">
        <v>43221</v>
      </c>
      <c r="G604" s="1417"/>
      <c r="H604" s="1419"/>
      <c r="I604" s="1419"/>
      <c r="J604" s="1419"/>
      <c r="K604" s="1419" t="str">
        <f t="shared" ref="K604:K622" si="243">IF(VALUE(AK604),K$7,IF(ISBLANK(AK604),"",K$7))</f>
        <v>Non-Op</v>
      </c>
      <c r="L604" s="1419" t="str">
        <f t="shared" si="236"/>
        <v>NO</v>
      </c>
      <c r="M604" s="1419" t="str">
        <f t="shared" si="236"/>
        <v>NO</v>
      </c>
      <c r="N604" s="1419" t="str">
        <f t="shared" si="231"/>
        <v/>
      </c>
      <c r="O604" s="1420"/>
      <c r="P604" s="1421">
        <v>0</v>
      </c>
      <c r="Q604" s="1421">
        <v>0</v>
      </c>
      <c r="R604" s="1421">
        <v>0</v>
      </c>
      <c r="S604" s="1421">
        <v>0</v>
      </c>
      <c r="T604" s="1421">
        <v>0</v>
      </c>
      <c r="U604" s="1421">
        <v>0</v>
      </c>
      <c r="V604" s="1421">
        <v>0</v>
      </c>
      <c r="W604" s="1421">
        <v>0</v>
      </c>
      <c r="X604" s="1421">
        <v>0</v>
      </c>
      <c r="Y604" s="1421">
        <v>0</v>
      </c>
      <c r="Z604" s="1421">
        <v>0</v>
      </c>
      <c r="AA604" s="1421">
        <v>0</v>
      </c>
      <c r="AB604" s="1421">
        <v>0</v>
      </c>
      <c r="AC604" s="1421"/>
      <c r="AD604" s="1421"/>
      <c r="AE604" s="1421">
        <f t="shared" si="218"/>
        <v>0</v>
      </c>
      <c r="AF604" s="1492"/>
      <c r="AG604" s="1493"/>
      <c r="AH604" s="1424"/>
      <c r="AI604" s="1424"/>
      <c r="AJ604" s="1424"/>
      <c r="AK604" s="1425">
        <f t="shared" si="240"/>
        <v>0</v>
      </c>
      <c r="AL604" s="1424">
        <f>SUM(AI604:AK604)</f>
        <v>0</v>
      </c>
      <c r="AM604" s="1426"/>
      <c r="AN604" s="1424"/>
      <c r="AO604" s="1427">
        <f t="shared" si="226"/>
        <v>0</v>
      </c>
      <c r="AP604" s="1369"/>
      <c r="AQ604" s="1428">
        <f t="shared" si="230"/>
        <v>0</v>
      </c>
      <c r="AR604" s="1424"/>
      <c r="AS604" s="1424"/>
      <c r="AT604" s="1424"/>
      <c r="AU604" s="1424">
        <f t="shared" si="241"/>
        <v>0</v>
      </c>
      <c r="AV604" s="1429">
        <f t="shared" si="227"/>
        <v>0</v>
      </c>
      <c r="AW604" s="1424"/>
      <c r="AX604" s="1424"/>
      <c r="AY604" s="1426">
        <f t="shared" si="228"/>
        <v>0</v>
      </c>
      <c r="AZ604" s="1372" t="s">
        <v>1616</v>
      </c>
      <c r="BA604" s="1373">
        <f t="shared" si="242"/>
        <v>0</v>
      </c>
      <c r="BC604" s="1419"/>
      <c r="BD604" s="1419"/>
      <c r="BE604" s="1419"/>
      <c r="BF604" s="1419" t="str">
        <f t="shared" ref="BF604:BF667" si="244">IF(VALUE(AU604),BF$7,IF(ISBLANK(AU604),"",BF$7))</f>
        <v>Non-Op</v>
      </c>
      <c r="BG604" s="1419" t="str">
        <f t="shared" si="237"/>
        <v>NO</v>
      </c>
      <c r="BH604" s="1419" t="str">
        <f t="shared" si="237"/>
        <v>NO</v>
      </c>
      <c r="BI604" s="1419" t="str">
        <f t="shared" si="221"/>
        <v/>
      </c>
      <c r="BK604" s="1419" t="b">
        <f t="shared" si="232"/>
        <v>1</v>
      </c>
      <c r="BL604" s="1419" t="b">
        <f t="shared" si="232"/>
        <v>1</v>
      </c>
      <c r="BM604" s="1419" t="b">
        <f t="shared" si="232"/>
        <v>1</v>
      </c>
      <c r="BN604" s="1419" t="b">
        <f t="shared" si="232"/>
        <v>1</v>
      </c>
      <c r="BO604" s="1419" t="b">
        <f t="shared" si="232"/>
        <v>1</v>
      </c>
      <c r="BP604" s="1419" t="b">
        <f t="shared" si="232"/>
        <v>1</v>
      </c>
      <c r="BQ604" s="1419" t="b">
        <f t="shared" si="232"/>
        <v>1</v>
      </c>
      <c r="BS604" s="1359"/>
    </row>
    <row r="605" spans="1:71" s="1374" customFormat="1" ht="12" customHeight="1">
      <c r="A605" s="1529">
        <v>18237201</v>
      </c>
      <c r="B605" s="1529" t="str">
        <f t="shared" si="220"/>
        <v>18237201</v>
      </c>
      <c r="C605" s="1574" t="s">
        <v>1620</v>
      </c>
      <c r="D605" s="1417" t="str">
        <f t="shared" si="238"/>
        <v>Non-Op</v>
      </c>
      <c r="E605" s="1417"/>
      <c r="F605" s="1483">
        <v>43101</v>
      </c>
      <c r="G605" s="1417"/>
      <c r="H605" s="1419" t="str">
        <f t="shared" ref="H605:J621" si="245">IF(VALUE(AH605),H$7,IF(ISBLANK(AH605),"",H$7))</f>
        <v/>
      </c>
      <c r="I605" s="1419" t="str">
        <f t="shared" si="245"/>
        <v/>
      </c>
      <c r="J605" s="1419" t="str">
        <f t="shared" si="245"/>
        <v/>
      </c>
      <c r="K605" s="1419" t="str">
        <f t="shared" si="243"/>
        <v>Non-Op</v>
      </c>
      <c r="L605" s="1419" t="str">
        <f t="shared" si="236"/>
        <v>NO</v>
      </c>
      <c r="M605" s="1419" t="str">
        <f t="shared" si="236"/>
        <v>NO</v>
      </c>
      <c r="N605" s="1419" t="str">
        <f t="shared" si="231"/>
        <v/>
      </c>
      <c r="O605" s="1420"/>
      <c r="P605" s="1421">
        <v>280949.53000000003</v>
      </c>
      <c r="Q605" s="1421">
        <v>1116494.17</v>
      </c>
      <c r="R605" s="1421">
        <v>1707241.6</v>
      </c>
      <c r="S605" s="1421">
        <v>1933306.59</v>
      </c>
      <c r="T605" s="1421">
        <v>1933306.59</v>
      </c>
      <c r="U605" s="1421">
        <v>2746956.81</v>
      </c>
      <c r="V605" s="1421">
        <v>3047472.45</v>
      </c>
      <c r="W605" s="1421">
        <v>3047472.45</v>
      </c>
      <c r="X605" s="1421">
        <v>3784375.06</v>
      </c>
      <c r="Y605" s="1421">
        <v>3939738.84</v>
      </c>
      <c r="Z605" s="1421">
        <v>5508547.6399999997</v>
      </c>
      <c r="AA605" s="1421">
        <v>3313826.1</v>
      </c>
      <c r="AB605" s="1421">
        <v>3816215.14</v>
      </c>
      <c r="AC605" s="1421"/>
      <c r="AD605" s="1421"/>
      <c r="AE605" s="1421">
        <f t="shared" ref="AE605:AE670" si="246">(P605+AB605+SUM(Q605:AA605)*2)/24</f>
        <v>2843943.38625</v>
      </c>
      <c r="AF605" s="1492"/>
      <c r="AG605" s="1493"/>
      <c r="AH605" s="1424"/>
      <c r="AI605" s="1424"/>
      <c r="AJ605" s="1424"/>
      <c r="AK605" s="1425">
        <f t="shared" si="240"/>
        <v>2843943.38625</v>
      </c>
      <c r="AL605" s="1424">
        <f t="shared" si="225"/>
        <v>2843943.38625</v>
      </c>
      <c r="AM605" s="1426"/>
      <c r="AN605" s="1424"/>
      <c r="AO605" s="1427">
        <f t="shared" si="226"/>
        <v>0</v>
      </c>
      <c r="AP605" s="1369"/>
      <c r="AQ605" s="1428">
        <f t="shared" si="230"/>
        <v>3816215.14</v>
      </c>
      <c r="AR605" s="1424"/>
      <c r="AS605" s="1424"/>
      <c r="AT605" s="1424"/>
      <c r="AU605" s="1424">
        <f t="shared" si="241"/>
        <v>3816215.14</v>
      </c>
      <c r="AV605" s="1429">
        <f t="shared" si="227"/>
        <v>3816215.14</v>
      </c>
      <c r="AW605" s="1424"/>
      <c r="AX605" s="1424"/>
      <c r="AY605" s="1426">
        <f t="shared" si="228"/>
        <v>0</v>
      </c>
      <c r="AZ605" s="1372" t="s">
        <v>1616</v>
      </c>
      <c r="BA605" s="1373">
        <f t="shared" si="242"/>
        <v>0</v>
      </c>
      <c r="BC605" s="1419" t="str">
        <f t="shared" ref="BC605:BE621" si="247">IF(VALUE(AR605),BC$7,IF(ISBLANK(AR605),"",BC$7))</f>
        <v/>
      </c>
      <c r="BD605" s="1419" t="str">
        <f t="shared" si="247"/>
        <v/>
      </c>
      <c r="BE605" s="1419" t="str">
        <f t="shared" si="247"/>
        <v/>
      </c>
      <c r="BF605" s="1419" t="str">
        <f t="shared" si="244"/>
        <v>Non-Op</v>
      </c>
      <c r="BG605" s="1419" t="str">
        <f t="shared" si="237"/>
        <v>NO</v>
      </c>
      <c r="BH605" s="1419" t="str">
        <f t="shared" si="237"/>
        <v>NO</v>
      </c>
      <c r="BI605" s="1419" t="str">
        <f t="shared" si="221"/>
        <v/>
      </c>
      <c r="BK605" s="1419" t="b">
        <f t="shared" si="232"/>
        <v>1</v>
      </c>
      <c r="BL605" s="1419" t="b">
        <f t="shared" si="232"/>
        <v>1</v>
      </c>
      <c r="BM605" s="1419" t="b">
        <f t="shared" si="232"/>
        <v>1</v>
      </c>
      <c r="BN605" s="1419" t="b">
        <f t="shared" si="232"/>
        <v>1</v>
      </c>
      <c r="BO605" s="1419" t="b">
        <f t="shared" si="232"/>
        <v>1</v>
      </c>
      <c r="BP605" s="1419" t="b">
        <f t="shared" si="232"/>
        <v>1</v>
      </c>
      <c r="BQ605" s="1419" t="b">
        <f t="shared" si="232"/>
        <v>1</v>
      </c>
      <c r="BS605" s="1359"/>
    </row>
    <row r="606" spans="1:71" s="1374" customFormat="1" ht="12" customHeight="1">
      <c r="A606" s="1531">
        <v>18237211</v>
      </c>
      <c r="B606" s="1532" t="str">
        <f t="shared" si="220"/>
        <v>18237211</v>
      </c>
      <c r="C606" s="1575" t="s">
        <v>1621</v>
      </c>
      <c r="D606" s="1417" t="str">
        <f t="shared" si="238"/>
        <v>Non-Op</v>
      </c>
      <c r="E606" s="1417"/>
      <c r="F606" s="1434">
        <v>43070</v>
      </c>
      <c r="G606" s="1417"/>
      <c r="H606" s="1419" t="str">
        <f t="shared" si="245"/>
        <v/>
      </c>
      <c r="I606" s="1419" t="str">
        <f t="shared" si="245"/>
        <v/>
      </c>
      <c r="J606" s="1419" t="str">
        <f t="shared" si="245"/>
        <v/>
      </c>
      <c r="K606" s="1419" t="str">
        <f t="shared" si="243"/>
        <v>Non-Op</v>
      </c>
      <c r="L606" s="1419" t="str">
        <f t="shared" si="236"/>
        <v>NO</v>
      </c>
      <c r="M606" s="1419" t="str">
        <f t="shared" si="236"/>
        <v>NO</v>
      </c>
      <c r="N606" s="1419" t="str">
        <f t="shared" si="231"/>
        <v/>
      </c>
      <c r="O606" s="1420"/>
      <c r="P606" s="1421">
        <v>1704022.15</v>
      </c>
      <c r="Q606" s="1421">
        <v>1704022.15</v>
      </c>
      <c r="R606" s="1421">
        <v>1704022.15</v>
      </c>
      <c r="S606" s="1421">
        <v>1004125.76</v>
      </c>
      <c r="T606" s="1421">
        <v>2303916.7000000002</v>
      </c>
      <c r="U606" s="1421">
        <v>2906384.33</v>
      </c>
      <c r="V606" s="1421">
        <v>1505917.78</v>
      </c>
      <c r="W606" s="1421">
        <v>2867586.56</v>
      </c>
      <c r="X606" s="1421">
        <v>3116140.09</v>
      </c>
      <c r="Y606" s="1421">
        <v>4356106.05</v>
      </c>
      <c r="Z606" s="1421">
        <v>6668969.0499999998</v>
      </c>
      <c r="AA606" s="1421">
        <v>7232544.3799999999</v>
      </c>
      <c r="AB606" s="1421">
        <v>8780546.8800000008</v>
      </c>
      <c r="AC606" s="1421"/>
      <c r="AD606" s="1421"/>
      <c r="AE606" s="1421">
        <f t="shared" si="246"/>
        <v>3384334.9595833332</v>
      </c>
      <c r="AF606" s="1492"/>
      <c r="AG606" s="1493"/>
      <c r="AH606" s="1424"/>
      <c r="AI606" s="1424"/>
      <c r="AJ606" s="1424"/>
      <c r="AK606" s="1425">
        <f t="shared" si="240"/>
        <v>3384334.9595833332</v>
      </c>
      <c r="AL606" s="1424">
        <f t="shared" si="225"/>
        <v>3384334.9595833332</v>
      </c>
      <c r="AM606" s="1426"/>
      <c r="AN606" s="1424"/>
      <c r="AO606" s="1427">
        <f t="shared" si="226"/>
        <v>0</v>
      </c>
      <c r="AP606" s="1369"/>
      <c r="AQ606" s="1428">
        <f t="shared" si="230"/>
        <v>8780546.8800000008</v>
      </c>
      <c r="AR606" s="1424"/>
      <c r="AS606" s="1424"/>
      <c r="AT606" s="1424"/>
      <c r="AU606" s="1424">
        <f t="shared" si="241"/>
        <v>8780546.8800000008</v>
      </c>
      <c r="AV606" s="1429">
        <f t="shared" si="227"/>
        <v>8780546.8800000008</v>
      </c>
      <c r="AW606" s="1424"/>
      <c r="AX606" s="1424"/>
      <c r="AY606" s="1426">
        <f t="shared" si="228"/>
        <v>0</v>
      </c>
      <c r="AZ606" s="1372" t="s">
        <v>1616</v>
      </c>
      <c r="BA606" s="1373">
        <f t="shared" si="242"/>
        <v>0</v>
      </c>
      <c r="BC606" s="1419" t="str">
        <f t="shared" si="247"/>
        <v/>
      </c>
      <c r="BD606" s="1419" t="str">
        <f t="shared" si="247"/>
        <v/>
      </c>
      <c r="BE606" s="1419" t="str">
        <f t="shared" si="247"/>
        <v/>
      </c>
      <c r="BF606" s="1419" t="str">
        <f t="shared" si="244"/>
        <v>Non-Op</v>
      </c>
      <c r="BG606" s="1419" t="str">
        <f t="shared" si="237"/>
        <v>NO</v>
      </c>
      <c r="BH606" s="1419" t="str">
        <f t="shared" si="237"/>
        <v>NO</v>
      </c>
      <c r="BI606" s="1419" t="str">
        <f t="shared" si="221"/>
        <v/>
      </c>
      <c r="BK606" s="1419" t="b">
        <f t="shared" si="232"/>
        <v>1</v>
      </c>
      <c r="BL606" s="1419" t="b">
        <f t="shared" si="232"/>
        <v>1</v>
      </c>
      <c r="BM606" s="1419" t="b">
        <f t="shared" si="232"/>
        <v>1</v>
      </c>
      <c r="BN606" s="1419" t="b">
        <f t="shared" si="232"/>
        <v>1</v>
      </c>
      <c r="BO606" s="1419" t="b">
        <f t="shared" si="232"/>
        <v>1</v>
      </c>
      <c r="BP606" s="1419" t="b">
        <f t="shared" si="232"/>
        <v>1</v>
      </c>
      <c r="BQ606" s="1419" t="b">
        <f t="shared" si="232"/>
        <v>1</v>
      </c>
      <c r="BS606" s="1359"/>
    </row>
    <row r="607" spans="1:71" s="1374" customFormat="1" ht="12" customHeight="1">
      <c r="A607" s="1531">
        <v>18237221</v>
      </c>
      <c r="B607" s="1532" t="str">
        <f t="shared" si="220"/>
        <v>18237221</v>
      </c>
      <c r="C607" s="1575" t="s">
        <v>1622</v>
      </c>
      <c r="D607" s="1417" t="str">
        <f t="shared" si="238"/>
        <v>Non-Op</v>
      </c>
      <c r="E607" s="1417"/>
      <c r="F607" s="1434">
        <v>43070</v>
      </c>
      <c r="G607" s="1417"/>
      <c r="H607" s="1419" t="str">
        <f t="shared" si="245"/>
        <v/>
      </c>
      <c r="I607" s="1419" t="str">
        <f t="shared" si="245"/>
        <v/>
      </c>
      <c r="J607" s="1419" t="str">
        <f t="shared" si="245"/>
        <v/>
      </c>
      <c r="K607" s="1419" t="str">
        <f t="shared" si="243"/>
        <v>Non-Op</v>
      </c>
      <c r="L607" s="1419" t="str">
        <f t="shared" si="236"/>
        <v>NO</v>
      </c>
      <c r="M607" s="1419" t="str">
        <f t="shared" si="236"/>
        <v>NO</v>
      </c>
      <c r="N607" s="1419" t="str">
        <f t="shared" si="231"/>
        <v/>
      </c>
      <c r="O607" s="1420"/>
      <c r="P607" s="1421">
        <v>859256.9</v>
      </c>
      <c r="Q607" s="1421">
        <v>916038.89</v>
      </c>
      <c r="R607" s="1421">
        <v>970218.8</v>
      </c>
      <c r="S607" s="1421">
        <v>984401.03</v>
      </c>
      <c r="T607" s="1421">
        <v>1031816.07</v>
      </c>
      <c r="U607" s="1421">
        <v>1142461.77</v>
      </c>
      <c r="V607" s="1421">
        <v>1121270.96</v>
      </c>
      <c r="W607" s="1421">
        <v>1121270.96</v>
      </c>
      <c r="X607" s="1421">
        <v>1088786.6100000001</v>
      </c>
      <c r="Y607" s="1421">
        <v>1069743.4099999999</v>
      </c>
      <c r="Z607" s="1421">
        <v>1146445.92</v>
      </c>
      <c r="AA607" s="1421">
        <v>93809.41</v>
      </c>
      <c r="AB607" s="1421">
        <v>88214.399999999994</v>
      </c>
      <c r="AC607" s="1421"/>
      <c r="AD607" s="1421"/>
      <c r="AE607" s="1421">
        <f t="shared" si="246"/>
        <v>929999.95666666667</v>
      </c>
      <c r="AF607" s="1492"/>
      <c r="AG607" s="1493"/>
      <c r="AH607" s="1424"/>
      <c r="AI607" s="1424"/>
      <c r="AJ607" s="1424"/>
      <c r="AK607" s="1425">
        <f t="shared" si="240"/>
        <v>929999.95666666667</v>
      </c>
      <c r="AL607" s="1424">
        <f t="shared" si="225"/>
        <v>929999.95666666667</v>
      </c>
      <c r="AM607" s="1426"/>
      <c r="AN607" s="1424"/>
      <c r="AO607" s="1427">
        <f t="shared" si="226"/>
        <v>0</v>
      </c>
      <c r="AP607" s="1369"/>
      <c r="AQ607" s="1428">
        <f t="shared" si="230"/>
        <v>88214.399999999994</v>
      </c>
      <c r="AR607" s="1424"/>
      <c r="AS607" s="1424"/>
      <c r="AT607" s="1424"/>
      <c r="AU607" s="1424">
        <f t="shared" si="241"/>
        <v>88214.399999999994</v>
      </c>
      <c r="AV607" s="1429">
        <f t="shared" si="227"/>
        <v>88214.399999999994</v>
      </c>
      <c r="AW607" s="1424"/>
      <c r="AX607" s="1424"/>
      <c r="AY607" s="1426">
        <f t="shared" si="228"/>
        <v>0</v>
      </c>
      <c r="AZ607" s="1372" t="s">
        <v>1616</v>
      </c>
      <c r="BA607" s="1373">
        <f t="shared" si="242"/>
        <v>0</v>
      </c>
      <c r="BC607" s="1419" t="str">
        <f t="shared" si="247"/>
        <v/>
      </c>
      <c r="BD607" s="1419" t="str">
        <f t="shared" si="247"/>
        <v/>
      </c>
      <c r="BE607" s="1419" t="str">
        <f t="shared" si="247"/>
        <v/>
      </c>
      <c r="BF607" s="1419" t="str">
        <f t="shared" si="244"/>
        <v>Non-Op</v>
      </c>
      <c r="BG607" s="1419" t="str">
        <f t="shared" si="237"/>
        <v>NO</v>
      </c>
      <c r="BH607" s="1419" t="str">
        <f t="shared" si="237"/>
        <v>NO</v>
      </c>
      <c r="BI607" s="1419" t="str">
        <f t="shared" si="221"/>
        <v/>
      </c>
      <c r="BK607" s="1419" t="b">
        <f t="shared" si="232"/>
        <v>1</v>
      </c>
      <c r="BL607" s="1419" t="b">
        <f t="shared" si="232"/>
        <v>1</v>
      </c>
      <c r="BM607" s="1419" t="b">
        <f t="shared" si="232"/>
        <v>1</v>
      </c>
      <c r="BN607" s="1419" t="b">
        <f t="shared" si="232"/>
        <v>1</v>
      </c>
      <c r="BO607" s="1419" t="b">
        <f t="shared" si="232"/>
        <v>1</v>
      </c>
      <c r="BP607" s="1419" t="b">
        <f t="shared" si="232"/>
        <v>1</v>
      </c>
      <c r="BQ607" s="1419" t="b">
        <f t="shared" si="232"/>
        <v>1</v>
      </c>
      <c r="BS607" s="1359"/>
    </row>
    <row r="608" spans="1:71" s="1374" customFormat="1" ht="12" customHeight="1">
      <c r="A608" s="1529">
        <v>18237231</v>
      </c>
      <c r="B608" s="1529" t="str">
        <f t="shared" si="220"/>
        <v>18237231</v>
      </c>
      <c r="C608" s="1574" t="s">
        <v>1623</v>
      </c>
      <c r="D608" s="1417" t="str">
        <f t="shared" si="238"/>
        <v>Non-Op</v>
      </c>
      <c r="E608" s="1417"/>
      <c r="F608" s="1483">
        <v>43101</v>
      </c>
      <c r="G608" s="1417"/>
      <c r="H608" s="1419" t="str">
        <f t="shared" si="245"/>
        <v/>
      </c>
      <c r="I608" s="1419" t="str">
        <f t="shared" si="245"/>
        <v/>
      </c>
      <c r="J608" s="1419" t="str">
        <f t="shared" si="245"/>
        <v/>
      </c>
      <c r="K608" s="1419" t="str">
        <f t="shared" si="243"/>
        <v>Non-Op</v>
      </c>
      <c r="L608" s="1419" t="str">
        <f t="shared" si="236"/>
        <v>NO</v>
      </c>
      <c r="M608" s="1419" t="str">
        <f t="shared" si="236"/>
        <v>NO</v>
      </c>
      <c r="N608" s="1419" t="str">
        <f t="shared" si="231"/>
        <v/>
      </c>
      <c r="O608" s="1420"/>
      <c r="P608" s="1421">
        <v>0</v>
      </c>
      <c r="Q608" s="1421">
        <v>852821.69</v>
      </c>
      <c r="R608" s="1421">
        <v>852821.69</v>
      </c>
      <c r="S608" s="1421">
        <v>0</v>
      </c>
      <c r="T608" s="1421">
        <v>0</v>
      </c>
      <c r="U608" s="1421">
        <v>1548955.64</v>
      </c>
      <c r="V608" s="1421">
        <v>1595291.67</v>
      </c>
      <c r="W608" s="1421">
        <v>3631386.29</v>
      </c>
      <c r="X608" s="1421">
        <v>3688726.97</v>
      </c>
      <c r="Y608" s="1421">
        <v>1138046.44</v>
      </c>
      <c r="Z608" s="1421">
        <v>2514985.64</v>
      </c>
      <c r="AA608" s="1421">
        <v>862353.29</v>
      </c>
      <c r="AB608" s="1421">
        <v>136388.4</v>
      </c>
      <c r="AC608" s="1421"/>
      <c r="AD608" s="1421"/>
      <c r="AE608" s="1421">
        <f t="shared" si="246"/>
        <v>1396131.96</v>
      </c>
      <c r="AF608" s="1492"/>
      <c r="AG608" s="1493"/>
      <c r="AH608" s="1424"/>
      <c r="AI608" s="1424"/>
      <c r="AJ608" s="1424"/>
      <c r="AK608" s="1425">
        <f t="shared" si="240"/>
        <v>1396131.96</v>
      </c>
      <c r="AL608" s="1424">
        <f>SUM(AI608:AK608)</f>
        <v>1396131.96</v>
      </c>
      <c r="AM608" s="1426"/>
      <c r="AN608" s="1424"/>
      <c r="AO608" s="1427">
        <f t="shared" si="226"/>
        <v>0</v>
      </c>
      <c r="AP608" s="1369"/>
      <c r="AQ608" s="1428">
        <f t="shared" si="230"/>
        <v>136388.4</v>
      </c>
      <c r="AR608" s="1424"/>
      <c r="AS608" s="1424"/>
      <c r="AT608" s="1424"/>
      <c r="AU608" s="1424">
        <f t="shared" si="241"/>
        <v>136388.4</v>
      </c>
      <c r="AV608" s="1429">
        <f t="shared" si="227"/>
        <v>136388.4</v>
      </c>
      <c r="AW608" s="1424"/>
      <c r="AX608" s="1424"/>
      <c r="AY608" s="1426">
        <f t="shared" si="228"/>
        <v>0</v>
      </c>
      <c r="AZ608" s="1372" t="s">
        <v>1616</v>
      </c>
      <c r="BA608" s="1373">
        <f t="shared" si="242"/>
        <v>0</v>
      </c>
      <c r="BC608" s="1419" t="str">
        <f t="shared" si="247"/>
        <v/>
      </c>
      <c r="BD608" s="1419" t="str">
        <f t="shared" si="247"/>
        <v/>
      </c>
      <c r="BE608" s="1419" t="str">
        <f t="shared" si="247"/>
        <v/>
      </c>
      <c r="BF608" s="1419" t="str">
        <f t="shared" si="244"/>
        <v>Non-Op</v>
      </c>
      <c r="BG608" s="1419" t="str">
        <f t="shared" si="237"/>
        <v>NO</v>
      </c>
      <c r="BH608" s="1419" t="str">
        <f t="shared" si="237"/>
        <v>NO</v>
      </c>
      <c r="BI608" s="1419" t="str">
        <f t="shared" si="221"/>
        <v/>
      </c>
      <c r="BK608" s="1419" t="b">
        <f t="shared" ref="BK608:BQ633" si="248">BC608=H608</f>
        <v>1</v>
      </c>
      <c r="BL608" s="1419" t="b">
        <f t="shared" si="248"/>
        <v>1</v>
      </c>
      <c r="BM608" s="1419" t="b">
        <f t="shared" si="248"/>
        <v>1</v>
      </c>
      <c r="BN608" s="1419" t="b">
        <f t="shared" si="248"/>
        <v>1</v>
      </c>
      <c r="BO608" s="1419" t="b">
        <f t="shared" si="248"/>
        <v>1</v>
      </c>
      <c r="BP608" s="1419" t="b">
        <f t="shared" si="248"/>
        <v>1</v>
      </c>
      <c r="BQ608" s="1419" t="b">
        <f t="shared" si="248"/>
        <v>1</v>
      </c>
      <c r="BS608" s="1359"/>
    </row>
    <row r="609" spans="1:71" s="1374" customFormat="1" ht="12" customHeight="1">
      <c r="A609" s="1529">
        <v>18237241</v>
      </c>
      <c r="B609" s="1529" t="str">
        <f t="shared" si="220"/>
        <v>18237241</v>
      </c>
      <c r="C609" s="1574" t="s">
        <v>1624</v>
      </c>
      <c r="D609" s="1417" t="str">
        <f t="shared" si="238"/>
        <v>Non-Op</v>
      </c>
      <c r="E609" s="1417"/>
      <c r="F609" s="1483">
        <v>43101</v>
      </c>
      <c r="G609" s="1417"/>
      <c r="H609" s="1419" t="str">
        <f t="shared" si="245"/>
        <v/>
      </c>
      <c r="I609" s="1419" t="str">
        <f t="shared" si="245"/>
        <v/>
      </c>
      <c r="J609" s="1419" t="str">
        <f t="shared" si="245"/>
        <v/>
      </c>
      <c r="K609" s="1419" t="str">
        <f t="shared" si="243"/>
        <v>Non-Op</v>
      </c>
      <c r="L609" s="1419" t="str">
        <f t="shared" si="236"/>
        <v>NO</v>
      </c>
      <c r="M609" s="1419" t="str">
        <f t="shared" si="236"/>
        <v>NO</v>
      </c>
      <c r="N609" s="1419" t="str">
        <f t="shared" si="231"/>
        <v/>
      </c>
      <c r="O609" s="1420"/>
      <c r="P609" s="1421">
        <v>0</v>
      </c>
      <c r="Q609" s="1421">
        <v>0</v>
      </c>
      <c r="R609" s="1421">
        <v>0</v>
      </c>
      <c r="S609" s="1421">
        <v>0</v>
      </c>
      <c r="T609" s="1421">
        <v>777505.89</v>
      </c>
      <c r="U609" s="1421">
        <v>1026304.05</v>
      </c>
      <c r="V609" s="1421">
        <v>0</v>
      </c>
      <c r="W609" s="1421">
        <v>822104.63</v>
      </c>
      <c r="X609" s="1421">
        <v>822104.63</v>
      </c>
      <c r="Y609" s="1421">
        <v>0</v>
      </c>
      <c r="Z609" s="1421">
        <v>1539577.34</v>
      </c>
      <c r="AA609" s="1421">
        <v>2899237.62</v>
      </c>
      <c r="AB609" s="1421">
        <v>5303508.6399999997</v>
      </c>
      <c r="AC609" s="1421"/>
      <c r="AD609" s="1421"/>
      <c r="AE609" s="1421">
        <f t="shared" si="246"/>
        <v>878215.70666666667</v>
      </c>
      <c r="AF609" s="1492"/>
      <c r="AG609" s="1493"/>
      <c r="AH609" s="1424"/>
      <c r="AI609" s="1424"/>
      <c r="AJ609" s="1424"/>
      <c r="AK609" s="1425">
        <f t="shared" si="240"/>
        <v>878215.70666666667</v>
      </c>
      <c r="AL609" s="1424">
        <f>SUM(AI609:AK609)</f>
        <v>878215.70666666667</v>
      </c>
      <c r="AM609" s="1426"/>
      <c r="AN609" s="1424"/>
      <c r="AO609" s="1427">
        <f t="shared" si="226"/>
        <v>0</v>
      </c>
      <c r="AP609" s="1369"/>
      <c r="AQ609" s="1428">
        <f t="shared" si="230"/>
        <v>5303508.6399999997</v>
      </c>
      <c r="AR609" s="1424"/>
      <c r="AS609" s="1424"/>
      <c r="AT609" s="1424"/>
      <c r="AU609" s="1424">
        <f t="shared" si="241"/>
        <v>5303508.6399999997</v>
      </c>
      <c r="AV609" s="1429">
        <f t="shared" si="227"/>
        <v>5303508.6399999997</v>
      </c>
      <c r="AW609" s="1424"/>
      <c r="AX609" s="1424"/>
      <c r="AY609" s="1426">
        <f t="shared" si="228"/>
        <v>0</v>
      </c>
      <c r="AZ609" s="1372" t="s">
        <v>1616</v>
      </c>
      <c r="BA609" s="1373">
        <f t="shared" si="242"/>
        <v>0</v>
      </c>
      <c r="BC609" s="1419" t="str">
        <f t="shared" si="247"/>
        <v/>
      </c>
      <c r="BD609" s="1419" t="str">
        <f t="shared" si="247"/>
        <v/>
      </c>
      <c r="BE609" s="1419" t="str">
        <f t="shared" si="247"/>
        <v/>
      </c>
      <c r="BF609" s="1419" t="str">
        <f t="shared" si="244"/>
        <v>Non-Op</v>
      </c>
      <c r="BG609" s="1419" t="str">
        <f t="shared" si="237"/>
        <v>NO</v>
      </c>
      <c r="BH609" s="1419" t="str">
        <f t="shared" si="237"/>
        <v>NO</v>
      </c>
      <c r="BI609" s="1419" t="str">
        <f t="shared" si="221"/>
        <v/>
      </c>
      <c r="BK609" s="1419" t="b">
        <f t="shared" si="248"/>
        <v>1</v>
      </c>
      <c r="BL609" s="1419" t="b">
        <f t="shared" si="248"/>
        <v>1</v>
      </c>
      <c r="BM609" s="1419" t="b">
        <f t="shared" si="248"/>
        <v>1</v>
      </c>
      <c r="BN609" s="1419" t="b">
        <f t="shared" si="248"/>
        <v>1</v>
      </c>
      <c r="BO609" s="1419" t="b">
        <f t="shared" si="248"/>
        <v>1</v>
      </c>
      <c r="BP609" s="1419" t="b">
        <f t="shared" si="248"/>
        <v>1</v>
      </c>
      <c r="BQ609" s="1419" t="b">
        <f t="shared" si="248"/>
        <v>1</v>
      </c>
      <c r="BS609" s="1359"/>
    </row>
    <row r="610" spans="1:71" s="1374" customFormat="1" ht="12" customHeight="1">
      <c r="A610" s="1529">
        <v>18237251</v>
      </c>
      <c r="B610" s="1529" t="str">
        <f t="shared" si="220"/>
        <v>18237251</v>
      </c>
      <c r="C610" s="1574" t="s">
        <v>1625</v>
      </c>
      <c r="D610" s="1417" t="str">
        <f t="shared" si="238"/>
        <v>Non-Op</v>
      </c>
      <c r="E610" s="1417"/>
      <c r="F610" s="1483">
        <v>43101</v>
      </c>
      <c r="G610" s="1417"/>
      <c r="H610" s="1419" t="str">
        <f t="shared" si="245"/>
        <v/>
      </c>
      <c r="I610" s="1419" t="str">
        <f t="shared" si="245"/>
        <v/>
      </c>
      <c r="J610" s="1419" t="str">
        <f t="shared" si="245"/>
        <v/>
      </c>
      <c r="K610" s="1419" t="str">
        <f t="shared" si="243"/>
        <v>Non-Op</v>
      </c>
      <c r="L610" s="1419" t="str">
        <f t="shared" si="236"/>
        <v>NO</v>
      </c>
      <c r="M610" s="1419" t="str">
        <f t="shared" si="236"/>
        <v>NO</v>
      </c>
      <c r="N610" s="1419" t="str">
        <f t="shared" si="231"/>
        <v/>
      </c>
      <c r="O610" s="1420"/>
      <c r="P610" s="1421">
        <v>0</v>
      </c>
      <c r="Q610" s="1421">
        <v>798568.18</v>
      </c>
      <c r="R610" s="1421">
        <v>1361869.31</v>
      </c>
      <c r="S610" s="1421">
        <v>1404791.29</v>
      </c>
      <c r="T610" s="1421">
        <v>1404791.29</v>
      </c>
      <c r="U610" s="1421">
        <v>2164126.88</v>
      </c>
      <c r="V610" s="1421">
        <v>2469053.2799999998</v>
      </c>
      <c r="W610" s="1421">
        <v>2469053.2799999998</v>
      </c>
      <c r="X610" s="1421">
        <v>3145906.31</v>
      </c>
      <c r="Y610" s="1421">
        <v>3303098.25</v>
      </c>
      <c r="Z610" s="1421">
        <v>4750437.91</v>
      </c>
      <c r="AA610" s="1421">
        <v>3076502.35</v>
      </c>
      <c r="AB610" s="1421">
        <v>3551011.31</v>
      </c>
      <c r="AC610" s="1421"/>
      <c r="AD610" s="1421"/>
      <c r="AE610" s="1421">
        <f t="shared" si="246"/>
        <v>2343641.9987500003</v>
      </c>
      <c r="AF610" s="1492"/>
      <c r="AG610" s="1493"/>
      <c r="AH610" s="1424"/>
      <c r="AI610" s="1424"/>
      <c r="AJ610" s="1424"/>
      <c r="AK610" s="1425">
        <f t="shared" si="240"/>
        <v>2343641.9987500003</v>
      </c>
      <c r="AL610" s="1424">
        <f>SUM(AI610:AK610)</f>
        <v>2343641.9987500003</v>
      </c>
      <c r="AM610" s="1426"/>
      <c r="AN610" s="1424"/>
      <c r="AO610" s="1427">
        <f t="shared" si="226"/>
        <v>0</v>
      </c>
      <c r="AP610" s="1369"/>
      <c r="AQ610" s="1428">
        <f t="shared" si="230"/>
        <v>3551011.31</v>
      </c>
      <c r="AR610" s="1424"/>
      <c r="AS610" s="1424"/>
      <c r="AT610" s="1424"/>
      <c r="AU610" s="1424">
        <f t="shared" si="241"/>
        <v>3551011.31</v>
      </c>
      <c r="AV610" s="1429">
        <f t="shared" si="227"/>
        <v>3551011.31</v>
      </c>
      <c r="AW610" s="1424"/>
      <c r="AX610" s="1424"/>
      <c r="AY610" s="1426">
        <f t="shared" si="228"/>
        <v>0</v>
      </c>
      <c r="AZ610" s="1372" t="s">
        <v>1616</v>
      </c>
      <c r="BA610" s="1373">
        <f t="shared" si="242"/>
        <v>0</v>
      </c>
      <c r="BC610" s="1419" t="str">
        <f t="shared" si="247"/>
        <v/>
      </c>
      <c r="BD610" s="1419" t="str">
        <f t="shared" si="247"/>
        <v/>
      </c>
      <c r="BE610" s="1419" t="str">
        <f t="shared" si="247"/>
        <v/>
      </c>
      <c r="BF610" s="1419" t="str">
        <f t="shared" si="244"/>
        <v>Non-Op</v>
      </c>
      <c r="BG610" s="1419" t="str">
        <f t="shared" si="237"/>
        <v>NO</v>
      </c>
      <c r="BH610" s="1419" t="str">
        <f t="shared" si="237"/>
        <v>NO</v>
      </c>
      <c r="BI610" s="1419" t="str">
        <f t="shared" si="221"/>
        <v/>
      </c>
      <c r="BK610" s="1419" t="b">
        <f t="shared" si="248"/>
        <v>1</v>
      </c>
      <c r="BL610" s="1419" t="b">
        <f t="shared" si="248"/>
        <v>1</v>
      </c>
      <c r="BM610" s="1419" t="b">
        <f t="shared" si="248"/>
        <v>1</v>
      </c>
      <c r="BN610" s="1419" t="b">
        <f t="shared" si="248"/>
        <v>1</v>
      </c>
      <c r="BO610" s="1419" t="b">
        <f t="shared" si="248"/>
        <v>1</v>
      </c>
      <c r="BP610" s="1419" t="b">
        <f t="shared" si="248"/>
        <v>1</v>
      </c>
      <c r="BQ610" s="1419" t="b">
        <f t="shared" si="248"/>
        <v>1</v>
      </c>
      <c r="BS610" s="1359"/>
    </row>
    <row r="611" spans="1:71" s="1374" customFormat="1" ht="12" customHeight="1">
      <c r="A611" s="1529">
        <v>18237261</v>
      </c>
      <c r="B611" s="1529" t="str">
        <f t="shared" si="220"/>
        <v>18237261</v>
      </c>
      <c r="C611" s="1482" t="s">
        <v>1626</v>
      </c>
      <c r="D611" s="1417" t="str">
        <f t="shared" si="238"/>
        <v>Non-Op</v>
      </c>
      <c r="E611" s="1417"/>
      <c r="F611" s="1483">
        <v>43132</v>
      </c>
      <c r="G611" s="1417"/>
      <c r="H611" s="1419" t="str">
        <f t="shared" si="245"/>
        <v/>
      </c>
      <c r="I611" s="1419" t="str">
        <f t="shared" si="245"/>
        <v/>
      </c>
      <c r="J611" s="1419" t="str">
        <f t="shared" si="245"/>
        <v/>
      </c>
      <c r="K611" s="1419" t="str">
        <f t="shared" si="243"/>
        <v>Non-Op</v>
      </c>
      <c r="L611" s="1419" t="str">
        <f t="shared" si="236"/>
        <v>NO</v>
      </c>
      <c r="M611" s="1419" t="str">
        <f t="shared" si="236"/>
        <v>NO</v>
      </c>
      <c r="N611" s="1419" t="str">
        <f t="shared" si="231"/>
        <v/>
      </c>
      <c r="O611" s="1420"/>
      <c r="P611" s="1421">
        <v>385620.84</v>
      </c>
      <c r="Q611" s="1421">
        <v>513648.48</v>
      </c>
      <c r="R611" s="1421">
        <v>853155.93</v>
      </c>
      <c r="S611" s="1421">
        <v>683538.19</v>
      </c>
      <c r="T611" s="1421">
        <v>830820.92</v>
      </c>
      <c r="U611" s="1421">
        <v>1082423.3999999999</v>
      </c>
      <c r="V611" s="1421">
        <v>1042742.59</v>
      </c>
      <c r="W611" s="1421">
        <v>1514723.06</v>
      </c>
      <c r="X611" s="1421">
        <v>1703539.98</v>
      </c>
      <c r="Y611" s="1421">
        <v>1688213.01</v>
      </c>
      <c r="Z611" s="1421">
        <v>2156900.44</v>
      </c>
      <c r="AA611" s="1421">
        <v>1560492.98</v>
      </c>
      <c r="AB611" s="1421">
        <v>1979359.4</v>
      </c>
      <c r="AC611" s="1421"/>
      <c r="AD611" s="1421"/>
      <c r="AE611" s="1421">
        <f t="shared" si="246"/>
        <v>1234390.7583333333</v>
      </c>
      <c r="AF611" s="1492"/>
      <c r="AG611" s="1493"/>
      <c r="AH611" s="1424"/>
      <c r="AI611" s="1424"/>
      <c r="AJ611" s="1424"/>
      <c r="AK611" s="1425">
        <f t="shared" si="240"/>
        <v>1234390.7583333333</v>
      </c>
      <c r="AL611" s="1424">
        <f>SUM(AI611:AK611)</f>
        <v>1234390.7583333333</v>
      </c>
      <c r="AM611" s="1426"/>
      <c r="AN611" s="1424"/>
      <c r="AO611" s="1427"/>
      <c r="AP611" s="1369"/>
      <c r="AQ611" s="1428">
        <f t="shared" si="230"/>
        <v>1979359.4</v>
      </c>
      <c r="AR611" s="1424"/>
      <c r="AS611" s="1424"/>
      <c r="AT611" s="1424"/>
      <c r="AU611" s="1424">
        <f t="shared" si="241"/>
        <v>1979359.4</v>
      </c>
      <c r="AV611" s="1429">
        <f t="shared" si="227"/>
        <v>1979359.4</v>
      </c>
      <c r="AW611" s="1424"/>
      <c r="AX611" s="1424"/>
      <c r="AY611" s="1426">
        <f t="shared" si="228"/>
        <v>0</v>
      </c>
      <c r="AZ611" s="1372" t="s">
        <v>1616</v>
      </c>
      <c r="BA611" s="1373">
        <f t="shared" si="242"/>
        <v>0</v>
      </c>
      <c r="BC611" s="1419" t="str">
        <f t="shared" si="247"/>
        <v/>
      </c>
      <c r="BD611" s="1419" t="str">
        <f t="shared" si="247"/>
        <v/>
      </c>
      <c r="BE611" s="1419" t="str">
        <f t="shared" si="247"/>
        <v/>
      </c>
      <c r="BF611" s="1419" t="str">
        <f t="shared" si="244"/>
        <v>Non-Op</v>
      </c>
      <c r="BG611" s="1419" t="str">
        <f t="shared" si="237"/>
        <v>NO</v>
      </c>
      <c r="BH611" s="1419" t="str">
        <f t="shared" si="237"/>
        <v>NO</v>
      </c>
      <c r="BI611" s="1419" t="str">
        <f t="shared" si="221"/>
        <v/>
      </c>
      <c r="BK611" s="1419" t="b">
        <f t="shared" si="248"/>
        <v>1</v>
      </c>
      <c r="BL611" s="1419" t="b">
        <f t="shared" si="248"/>
        <v>1</v>
      </c>
      <c r="BM611" s="1419" t="b">
        <f t="shared" si="248"/>
        <v>1</v>
      </c>
      <c r="BN611" s="1419" t="b">
        <f t="shared" si="248"/>
        <v>1</v>
      </c>
      <c r="BO611" s="1419" t="b">
        <f t="shared" si="248"/>
        <v>1</v>
      </c>
      <c r="BP611" s="1419" t="b">
        <f t="shared" si="248"/>
        <v>1</v>
      </c>
      <c r="BQ611" s="1419" t="b">
        <f t="shared" si="248"/>
        <v>1</v>
      </c>
      <c r="BS611" s="1359"/>
    </row>
    <row r="612" spans="1:71" s="1374" customFormat="1" ht="12" customHeight="1">
      <c r="A612" s="1531">
        <v>18237271</v>
      </c>
      <c r="B612" s="1532" t="str">
        <f t="shared" ref="B612:B686" si="249">TEXT(A612,"##")</f>
        <v>18237271</v>
      </c>
      <c r="C612" s="1575" t="s">
        <v>1627</v>
      </c>
      <c r="D612" s="1417" t="str">
        <f t="shared" si="238"/>
        <v>Non-Op</v>
      </c>
      <c r="E612" s="1417"/>
      <c r="F612" s="1434">
        <v>43070</v>
      </c>
      <c r="G612" s="1417"/>
      <c r="H612" s="1419" t="str">
        <f t="shared" si="245"/>
        <v/>
      </c>
      <c r="I612" s="1419" t="str">
        <f t="shared" si="245"/>
        <v/>
      </c>
      <c r="J612" s="1419" t="str">
        <f t="shared" si="245"/>
        <v/>
      </c>
      <c r="K612" s="1419" t="str">
        <f t="shared" si="243"/>
        <v>Non-Op</v>
      </c>
      <c r="L612" s="1419" t="str">
        <f t="shared" si="236"/>
        <v>NO</v>
      </c>
      <c r="M612" s="1419" t="str">
        <f t="shared" si="236"/>
        <v>NO</v>
      </c>
      <c r="N612" s="1419" t="str">
        <f t="shared" si="231"/>
        <v/>
      </c>
      <c r="O612" s="1420"/>
      <c r="P612" s="1421">
        <v>0</v>
      </c>
      <c r="Q612" s="1421">
        <v>0</v>
      </c>
      <c r="R612" s="1421">
        <v>0</v>
      </c>
      <c r="S612" s="1421">
        <v>0</v>
      </c>
      <c r="T612" s="1421">
        <v>16388.189999999999</v>
      </c>
      <c r="U612" s="1421">
        <v>358719.22</v>
      </c>
      <c r="V612" s="1421">
        <v>242012.48</v>
      </c>
      <c r="W612" s="1421">
        <v>242012.48</v>
      </c>
      <c r="X612" s="1421">
        <v>842685.49</v>
      </c>
      <c r="Y612" s="1421">
        <v>678847.2</v>
      </c>
      <c r="Z612" s="1421">
        <v>1125222.73</v>
      </c>
      <c r="AA612" s="1421">
        <v>1630925.06</v>
      </c>
      <c r="AB612" s="1421">
        <v>2266107.7799999998</v>
      </c>
      <c r="AC612" s="1421"/>
      <c r="AD612" s="1421"/>
      <c r="AE612" s="1421">
        <f t="shared" si="246"/>
        <v>522488.89499999996</v>
      </c>
      <c r="AF612" s="1492"/>
      <c r="AG612" s="1493"/>
      <c r="AH612" s="1424"/>
      <c r="AI612" s="1424"/>
      <c r="AJ612" s="1424"/>
      <c r="AK612" s="1425">
        <f t="shared" si="240"/>
        <v>522488.89499999996</v>
      </c>
      <c r="AL612" s="1424">
        <f t="shared" si="225"/>
        <v>522488.89499999996</v>
      </c>
      <c r="AM612" s="1426"/>
      <c r="AN612" s="1424"/>
      <c r="AO612" s="1427">
        <f t="shared" si="226"/>
        <v>0</v>
      </c>
      <c r="AP612" s="1369"/>
      <c r="AQ612" s="1428">
        <f t="shared" si="230"/>
        <v>2266107.7799999998</v>
      </c>
      <c r="AR612" s="1424"/>
      <c r="AS612" s="1424"/>
      <c r="AT612" s="1424"/>
      <c r="AU612" s="1424">
        <f t="shared" si="241"/>
        <v>2266107.7799999998</v>
      </c>
      <c r="AV612" s="1429">
        <f t="shared" si="227"/>
        <v>2266107.7799999998</v>
      </c>
      <c r="AW612" s="1424"/>
      <c r="AX612" s="1424"/>
      <c r="AY612" s="1426">
        <f t="shared" si="228"/>
        <v>0</v>
      </c>
      <c r="AZ612" s="1372" t="s">
        <v>1616</v>
      </c>
      <c r="BA612" s="1373">
        <f t="shared" si="242"/>
        <v>0</v>
      </c>
      <c r="BC612" s="1419" t="str">
        <f t="shared" si="247"/>
        <v/>
      </c>
      <c r="BD612" s="1419" t="str">
        <f t="shared" si="247"/>
        <v/>
      </c>
      <c r="BE612" s="1419" t="str">
        <f t="shared" si="247"/>
        <v/>
      </c>
      <c r="BF612" s="1419" t="str">
        <f t="shared" si="244"/>
        <v>Non-Op</v>
      </c>
      <c r="BG612" s="1419" t="str">
        <f t="shared" si="237"/>
        <v>NO</v>
      </c>
      <c r="BH612" s="1419" t="str">
        <f t="shared" si="237"/>
        <v>NO</v>
      </c>
      <c r="BI612" s="1419" t="str">
        <f t="shared" si="221"/>
        <v/>
      </c>
      <c r="BK612" s="1419" t="b">
        <f t="shared" si="248"/>
        <v>1</v>
      </c>
      <c r="BL612" s="1419" t="b">
        <f t="shared" si="248"/>
        <v>1</v>
      </c>
      <c r="BM612" s="1419" t="b">
        <f t="shared" si="248"/>
        <v>1</v>
      </c>
      <c r="BN612" s="1419" t="b">
        <f t="shared" si="248"/>
        <v>1</v>
      </c>
      <c r="BO612" s="1419" t="b">
        <f t="shared" si="248"/>
        <v>1</v>
      </c>
      <c r="BP612" s="1419" t="b">
        <f t="shared" si="248"/>
        <v>1</v>
      </c>
      <c r="BQ612" s="1419" t="b">
        <f t="shared" si="248"/>
        <v>1</v>
      </c>
      <c r="BS612" s="1359"/>
    </row>
    <row r="613" spans="1:71" s="1374" customFormat="1" ht="12" customHeight="1">
      <c r="A613" s="1531">
        <v>18237281</v>
      </c>
      <c r="B613" s="1532" t="str">
        <f t="shared" si="249"/>
        <v>18237281</v>
      </c>
      <c r="C613" s="1575" t="s">
        <v>1628</v>
      </c>
      <c r="D613" s="1417" t="str">
        <f t="shared" si="238"/>
        <v>Non-Op</v>
      </c>
      <c r="E613" s="1417"/>
      <c r="F613" s="1434">
        <v>43070</v>
      </c>
      <c r="G613" s="1417"/>
      <c r="H613" s="1419" t="str">
        <f t="shared" si="245"/>
        <v/>
      </c>
      <c r="I613" s="1419" t="str">
        <f t="shared" si="245"/>
        <v/>
      </c>
      <c r="J613" s="1419" t="str">
        <f t="shared" si="245"/>
        <v/>
      </c>
      <c r="K613" s="1419" t="str">
        <f t="shared" si="243"/>
        <v>Non-Op</v>
      </c>
      <c r="L613" s="1419" t="str">
        <f t="shared" si="236"/>
        <v>NO</v>
      </c>
      <c r="M613" s="1419" t="str">
        <f t="shared" si="236"/>
        <v>NO</v>
      </c>
      <c r="N613" s="1419" t="str">
        <f t="shared" si="231"/>
        <v/>
      </c>
      <c r="O613" s="1420"/>
      <c r="P613" s="1421">
        <v>1330157.82</v>
      </c>
      <c r="Q613" s="1421">
        <v>1348256.73</v>
      </c>
      <c r="R613" s="1421">
        <v>1452666.33</v>
      </c>
      <c r="S613" s="1421">
        <v>1370616.91</v>
      </c>
      <c r="T613" s="1421">
        <v>1406263.01</v>
      </c>
      <c r="U613" s="1421">
        <v>1593104.09</v>
      </c>
      <c r="V613" s="1421">
        <v>1471050.28</v>
      </c>
      <c r="W613" s="1421">
        <v>1471050.28</v>
      </c>
      <c r="X613" s="1421">
        <v>1457580.92</v>
      </c>
      <c r="Y613" s="1421">
        <v>1323924.32</v>
      </c>
      <c r="Z613" s="1421">
        <v>1432130.84</v>
      </c>
      <c r="AA613" s="1421">
        <v>-25716.11</v>
      </c>
      <c r="AB613" s="1421">
        <v>0</v>
      </c>
      <c r="AC613" s="1421"/>
      <c r="AD613" s="1421"/>
      <c r="AE613" s="1421">
        <f t="shared" si="246"/>
        <v>1247167.2091666667</v>
      </c>
      <c r="AF613" s="1492"/>
      <c r="AG613" s="1493"/>
      <c r="AH613" s="1424"/>
      <c r="AI613" s="1424"/>
      <c r="AJ613" s="1424"/>
      <c r="AK613" s="1425">
        <f t="shared" si="240"/>
        <v>1247167.2091666667</v>
      </c>
      <c r="AL613" s="1424">
        <f t="shared" si="225"/>
        <v>1247167.2091666667</v>
      </c>
      <c r="AM613" s="1426"/>
      <c r="AN613" s="1424"/>
      <c r="AO613" s="1427">
        <f t="shared" si="226"/>
        <v>0</v>
      </c>
      <c r="AP613" s="1369"/>
      <c r="AQ613" s="1428">
        <f t="shared" si="230"/>
        <v>0</v>
      </c>
      <c r="AR613" s="1424"/>
      <c r="AS613" s="1424"/>
      <c r="AT613" s="1424"/>
      <c r="AU613" s="1424">
        <f t="shared" si="241"/>
        <v>0</v>
      </c>
      <c r="AV613" s="1429">
        <f t="shared" si="227"/>
        <v>0</v>
      </c>
      <c r="AW613" s="1424"/>
      <c r="AX613" s="1424"/>
      <c r="AY613" s="1426">
        <f t="shared" si="228"/>
        <v>0</v>
      </c>
      <c r="AZ613" s="1372" t="s">
        <v>1616</v>
      </c>
      <c r="BA613" s="1373">
        <f t="shared" si="242"/>
        <v>0</v>
      </c>
      <c r="BC613" s="1419" t="str">
        <f t="shared" si="247"/>
        <v/>
      </c>
      <c r="BD613" s="1419" t="str">
        <f t="shared" si="247"/>
        <v/>
      </c>
      <c r="BE613" s="1419" t="str">
        <f t="shared" si="247"/>
        <v/>
      </c>
      <c r="BF613" s="1419" t="str">
        <f t="shared" si="244"/>
        <v>Non-Op</v>
      </c>
      <c r="BG613" s="1419" t="str">
        <f t="shared" si="237"/>
        <v>NO</v>
      </c>
      <c r="BH613" s="1419" t="str">
        <f t="shared" si="237"/>
        <v>NO</v>
      </c>
      <c r="BI613" s="1419" t="str">
        <f t="shared" ref="BI613:BI621" si="250">IF(OR(CONCATENATE(BG613,BH613)="NOW/C",CONCATENATE(BG613,BH613)="W/CNO"),"W/C","")</f>
        <v/>
      </c>
      <c r="BK613" s="1419" t="b">
        <f t="shared" si="248"/>
        <v>1</v>
      </c>
      <c r="BL613" s="1419" t="b">
        <f t="shared" si="248"/>
        <v>1</v>
      </c>
      <c r="BM613" s="1419" t="b">
        <f t="shared" si="248"/>
        <v>1</v>
      </c>
      <c r="BN613" s="1419" t="b">
        <f t="shared" si="248"/>
        <v>1</v>
      </c>
      <c r="BO613" s="1419" t="b">
        <f t="shared" si="248"/>
        <v>1</v>
      </c>
      <c r="BP613" s="1419" t="b">
        <f t="shared" si="248"/>
        <v>1</v>
      </c>
      <c r="BQ613" s="1419" t="b">
        <f t="shared" si="248"/>
        <v>1</v>
      </c>
      <c r="BS613" s="1359"/>
    </row>
    <row r="614" spans="1:71" s="1374" customFormat="1" ht="12" customHeight="1">
      <c r="A614" s="1529">
        <v>18237292</v>
      </c>
      <c r="B614" s="1529" t="str">
        <f t="shared" si="249"/>
        <v>18237292</v>
      </c>
      <c r="C614" s="1574" t="s">
        <v>1629</v>
      </c>
      <c r="D614" s="1417" t="str">
        <f t="shared" si="238"/>
        <v>Non-Op</v>
      </c>
      <c r="E614" s="1417"/>
      <c r="F614" s="1483">
        <v>43101</v>
      </c>
      <c r="G614" s="1417"/>
      <c r="H614" s="1419" t="str">
        <f t="shared" si="245"/>
        <v/>
      </c>
      <c r="I614" s="1419" t="str">
        <f t="shared" si="245"/>
        <v/>
      </c>
      <c r="J614" s="1419" t="str">
        <f t="shared" si="245"/>
        <v/>
      </c>
      <c r="K614" s="1419" t="str">
        <f t="shared" si="243"/>
        <v>Non-Op</v>
      </c>
      <c r="L614" s="1419" t="str">
        <f t="shared" si="236"/>
        <v>NO</v>
      </c>
      <c r="M614" s="1419" t="str">
        <f t="shared" si="236"/>
        <v>NO</v>
      </c>
      <c r="N614" s="1419" t="str">
        <f t="shared" si="231"/>
        <v/>
      </c>
      <c r="O614" s="1420"/>
      <c r="P614" s="1421">
        <v>0</v>
      </c>
      <c r="Q614" s="1421">
        <v>0</v>
      </c>
      <c r="R614" s="1421">
        <v>0</v>
      </c>
      <c r="S614" s="1421">
        <v>0</v>
      </c>
      <c r="T614" s="1421">
        <v>0</v>
      </c>
      <c r="U614" s="1421">
        <v>1299178.6200000001</v>
      </c>
      <c r="V614" s="1421">
        <v>0</v>
      </c>
      <c r="W614" s="1421">
        <v>559627.68000000005</v>
      </c>
      <c r="X614" s="1421">
        <v>559627.68000000005</v>
      </c>
      <c r="Y614" s="1421">
        <v>0</v>
      </c>
      <c r="Z614" s="1421">
        <v>1134100.8400000001</v>
      </c>
      <c r="AA614" s="1421">
        <v>2052579.05</v>
      </c>
      <c r="AB614" s="1421">
        <v>2367240.79</v>
      </c>
      <c r="AC614" s="1421"/>
      <c r="AD614" s="1421"/>
      <c r="AE614" s="1421">
        <f t="shared" si="246"/>
        <v>565727.85541666672</v>
      </c>
      <c r="AF614" s="1492"/>
      <c r="AG614" s="1493"/>
      <c r="AH614" s="1424"/>
      <c r="AI614" s="1424"/>
      <c r="AJ614" s="1424"/>
      <c r="AK614" s="1425">
        <f t="shared" si="240"/>
        <v>565727.85541666672</v>
      </c>
      <c r="AL614" s="1424">
        <f>SUM(AI614:AK614)</f>
        <v>565727.85541666672</v>
      </c>
      <c r="AM614" s="1426"/>
      <c r="AN614" s="1424"/>
      <c r="AO614" s="1427">
        <f t="shared" si="226"/>
        <v>0</v>
      </c>
      <c r="AP614" s="1369"/>
      <c r="AQ614" s="1428">
        <f t="shared" si="230"/>
        <v>2367240.79</v>
      </c>
      <c r="AR614" s="1424"/>
      <c r="AS614" s="1424"/>
      <c r="AT614" s="1424"/>
      <c r="AU614" s="1424">
        <f t="shared" si="241"/>
        <v>2367240.79</v>
      </c>
      <c r="AV614" s="1429">
        <f t="shared" si="227"/>
        <v>2367240.79</v>
      </c>
      <c r="AW614" s="1424"/>
      <c r="AX614" s="1424"/>
      <c r="AY614" s="1426">
        <f t="shared" si="228"/>
        <v>0</v>
      </c>
      <c r="AZ614" s="1372" t="s">
        <v>1616</v>
      </c>
      <c r="BA614" s="1373">
        <f t="shared" si="242"/>
        <v>0</v>
      </c>
      <c r="BC614" s="1419" t="str">
        <f t="shared" si="247"/>
        <v/>
      </c>
      <c r="BD614" s="1419" t="str">
        <f t="shared" si="247"/>
        <v/>
      </c>
      <c r="BE614" s="1419" t="str">
        <f t="shared" si="247"/>
        <v/>
      </c>
      <c r="BF614" s="1419" t="str">
        <f t="shared" si="244"/>
        <v>Non-Op</v>
      </c>
      <c r="BG614" s="1419" t="str">
        <f t="shared" si="237"/>
        <v>NO</v>
      </c>
      <c r="BH614" s="1419" t="str">
        <f t="shared" si="237"/>
        <v>NO</v>
      </c>
      <c r="BI614" s="1419" t="str">
        <f t="shared" si="250"/>
        <v/>
      </c>
      <c r="BK614" s="1419" t="b">
        <f t="shared" si="248"/>
        <v>1</v>
      </c>
      <c r="BL614" s="1419" t="b">
        <f t="shared" si="248"/>
        <v>1</v>
      </c>
      <c r="BM614" s="1419" t="b">
        <f t="shared" si="248"/>
        <v>1</v>
      </c>
      <c r="BN614" s="1419" t="b">
        <f t="shared" si="248"/>
        <v>1</v>
      </c>
      <c r="BO614" s="1419" t="b">
        <f t="shared" si="248"/>
        <v>1</v>
      </c>
      <c r="BP614" s="1419" t="b">
        <f t="shared" si="248"/>
        <v>1</v>
      </c>
      <c r="BQ614" s="1419" t="b">
        <f t="shared" si="248"/>
        <v>1</v>
      </c>
      <c r="BS614" s="1359"/>
    </row>
    <row r="615" spans="1:71" s="1374" customFormat="1" ht="12" customHeight="1">
      <c r="A615" s="1531">
        <v>18237302</v>
      </c>
      <c r="B615" s="1532" t="str">
        <f t="shared" si="249"/>
        <v>18237302</v>
      </c>
      <c r="C615" s="1575" t="s">
        <v>1630</v>
      </c>
      <c r="D615" s="1417" t="str">
        <f t="shared" si="238"/>
        <v>Non-Op</v>
      </c>
      <c r="E615" s="1417"/>
      <c r="F615" s="1434">
        <v>43070</v>
      </c>
      <c r="G615" s="1417"/>
      <c r="H615" s="1419" t="str">
        <f t="shared" si="245"/>
        <v/>
      </c>
      <c r="I615" s="1419" t="str">
        <f t="shared" si="245"/>
        <v/>
      </c>
      <c r="J615" s="1419" t="str">
        <f t="shared" si="245"/>
        <v/>
      </c>
      <c r="K615" s="1419" t="str">
        <f t="shared" si="243"/>
        <v>Non-Op</v>
      </c>
      <c r="L615" s="1419" t="str">
        <f t="shared" si="236"/>
        <v>NO</v>
      </c>
      <c r="M615" s="1419" t="str">
        <f t="shared" si="236"/>
        <v>NO</v>
      </c>
      <c r="N615" s="1419" t="str">
        <f t="shared" si="231"/>
        <v/>
      </c>
      <c r="O615" s="1420"/>
      <c r="P615" s="1421">
        <v>0</v>
      </c>
      <c r="Q615" s="1421">
        <v>0</v>
      </c>
      <c r="R615" s="1421">
        <v>0</v>
      </c>
      <c r="S615" s="1421">
        <v>0</v>
      </c>
      <c r="T615" s="1421">
        <v>0</v>
      </c>
      <c r="U615" s="1421">
        <v>0</v>
      </c>
      <c r="V615" s="1421">
        <v>0</v>
      </c>
      <c r="W615" s="1421">
        <v>24318.55</v>
      </c>
      <c r="X615" s="1421">
        <v>24318.55</v>
      </c>
      <c r="Y615" s="1421">
        <v>0</v>
      </c>
      <c r="Z615" s="1421">
        <v>38481.870000000003</v>
      </c>
      <c r="AA615" s="1421">
        <v>38481.870000000003</v>
      </c>
      <c r="AB615" s="1421">
        <v>0</v>
      </c>
      <c r="AC615" s="1421"/>
      <c r="AD615" s="1421"/>
      <c r="AE615" s="1421">
        <f t="shared" si="246"/>
        <v>10466.736666666666</v>
      </c>
      <c r="AF615" s="1492"/>
      <c r="AG615" s="1493"/>
      <c r="AH615" s="1424"/>
      <c r="AI615" s="1424"/>
      <c r="AJ615" s="1424"/>
      <c r="AK615" s="1425">
        <f t="shared" si="240"/>
        <v>10466.736666666666</v>
      </c>
      <c r="AL615" s="1424">
        <f t="shared" si="225"/>
        <v>10466.736666666666</v>
      </c>
      <c r="AM615" s="1426"/>
      <c r="AN615" s="1424"/>
      <c r="AO615" s="1427">
        <f t="shared" si="226"/>
        <v>0</v>
      </c>
      <c r="AP615" s="1369"/>
      <c r="AQ615" s="1428">
        <f t="shared" si="230"/>
        <v>0</v>
      </c>
      <c r="AR615" s="1424"/>
      <c r="AS615" s="1424"/>
      <c r="AT615" s="1424"/>
      <c r="AU615" s="1424">
        <f t="shared" si="241"/>
        <v>0</v>
      </c>
      <c r="AV615" s="1429">
        <f t="shared" si="227"/>
        <v>0</v>
      </c>
      <c r="AW615" s="1424"/>
      <c r="AX615" s="1424"/>
      <c r="AY615" s="1426">
        <f t="shared" si="228"/>
        <v>0</v>
      </c>
      <c r="AZ615" s="1372" t="s">
        <v>1616</v>
      </c>
      <c r="BA615" s="1373">
        <f t="shared" si="242"/>
        <v>0</v>
      </c>
      <c r="BC615" s="1419" t="str">
        <f t="shared" si="247"/>
        <v/>
      </c>
      <c r="BD615" s="1419" t="str">
        <f t="shared" si="247"/>
        <v/>
      </c>
      <c r="BE615" s="1419" t="str">
        <f t="shared" si="247"/>
        <v/>
      </c>
      <c r="BF615" s="1419" t="str">
        <f t="shared" si="244"/>
        <v>Non-Op</v>
      </c>
      <c r="BG615" s="1419" t="str">
        <f t="shared" si="237"/>
        <v>NO</v>
      </c>
      <c r="BH615" s="1419" t="str">
        <f t="shared" si="237"/>
        <v>NO</v>
      </c>
      <c r="BI615" s="1419" t="str">
        <f t="shared" si="250"/>
        <v/>
      </c>
      <c r="BK615" s="1419" t="b">
        <f t="shared" si="248"/>
        <v>1</v>
      </c>
      <c r="BL615" s="1419" t="b">
        <f t="shared" si="248"/>
        <v>1</v>
      </c>
      <c r="BM615" s="1419" t="b">
        <f t="shared" si="248"/>
        <v>1</v>
      </c>
      <c r="BN615" s="1419" t="b">
        <f t="shared" si="248"/>
        <v>1</v>
      </c>
      <c r="BO615" s="1419" t="b">
        <f t="shared" si="248"/>
        <v>1</v>
      </c>
      <c r="BP615" s="1419" t="b">
        <f t="shared" si="248"/>
        <v>1</v>
      </c>
      <c r="BQ615" s="1419" t="b">
        <f t="shared" si="248"/>
        <v>1</v>
      </c>
      <c r="BS615" s="1359"/>
    </row>
    <row r="616" spans="1:71" s="1374" customFormat="1" ht="12" customHeight="1">
      <c r="A616" s="1529">
        <v>18237311</v>
      </c>
      <c r="B616" s="1529" t="str">
        <f t="shared" si="249"/>
        <v>18237311</v>
      </c>
      <c r="C616" s="1574" t="s">
        <v>1631</v>
      </c>
      <c r="D616" s="1417" t="str">
        <f t="shared" si="238"/>
        <v>Non-Op</v>
      </c>
      <c r="E616" s="1417"/>
      <c r="F616" s="1483">
        <v>43101</v>
      </c>
      <c r="G616" s="1417"/>
      <c r="H616" s="1419" t="str">
        <f t="shared" si="245"/>
        <v/>
      </c>
      <c r="I616" s="1419" t="str">
        <f t="shared" si="245"/>
        <v/>
      </c>
      <c r="J616" s="1419" t="str">
        <f t="shared" si="245"/>
        <v/>
      </c>
      <c r="K616" s="1419" t="str">
        <f t="shared" si="243"/>
        <v>Non-Op</v>
      </c>
      <c r="L616" s="1419" t="str">
        <f t="shared" si="236"/>
        <v>NO</v>
      </c>
      <c r="M616" s="1419" t="str">
        <f t="shared" si="236"/>
        <v>NO</v>
      </c>
      <c r="N616" s="1419" t="str">
        <f t="shared" si="231"/>
        <v/>
      </c>
      <c r="O616" s="1420"/>
      <c r="P616" s="1421">
        <v>174398.48</v>
      </c>
      <c r="Q616" s="1421">
        <v>198978.53</v>
      </c>
      <c r="R616" s="1421">
        <v>225119.59</v>
      </c>
      <c r="S616" s="1421">
        <v>251382.1</v>
      </c>
      <c r="T616" s="1421">
        <v>275711.78999999998</v>
      </c>
      <c r="U616" s="1421">
        <v>299776.8</v>
      </c>
      <c r="V616" s="1421">
        <v>324704.71999999997</v>
      </c>
      <c r="W616" s="1421">
        <v>345531.94</v>
      </c>
      <c r="X616" s="1421">
        <v>365369.62</v>
      </c>
      <c r="Y616" s="1421">
        <v>386115.68</v>
      </c>
      <c r="Z616" s="1421">
        <v>408812.55</v>
      </c>
      <c r="AA616" s="1421">
        <v>110325.75999999999</v>
      </c>
      <c r="AB616" s="1421">
        <v>138730.71</v>
      </c>
      <c r="AC616" s="1421"/>
      <c r="AD616" s="1421"/>
      <c r="AE616" s="1421">
        <f t="shared" si="246"/>
        <v>279032.80624999997</v>
      </c>
      <c r="AF616" s="1492"/>
      <c r="AG616" s="1493"/>
      <c r="AH616" s="1424"/>
      <c r="AI616" s="1424"/>
      <c r="AJ616" s="1424"/>
      <c r="AK616" s="1425">
        <f t="shared" si="240"/>
        <v>279032.80624999997</v>
      </c>
      <c r="AL616" s="1424">
        <f>SUM(AI616:AK616)</f>
        <v>279032.80624999997</v>
      </c>
      <c r="AM616" s="1426"/>
      <c r="AN616" s="1424"/>
      <c r="AO616" s="1427">
        <f t="shared" si="226"/>
        <v>0</v>
      </c>
      <c r="AP616" s="1369"/>
      <c r="AQ616" s="1428">
        <f t="shared" si="230"/>
        <v>138730.71</v>
      </c>
      <c r="AR616" s="1424"/>
      <c r="AS616" s="1424"/>
      <c r="AT616" s="1424"/>
      <c r="AU616" s="1424">
        <f t="shared" si="241"/>
        <v>138730.71</v>
      </c>
      <c r="AV616" s="1429">
        <f t="shared" si="227"/>
        <v>138730.71</v>
      </c>
      <c r="AW616" s="1424"/>
      <c r="AX616" s="1424"/>
      <c r="AY616" s="1426">
        <f t="shared" si="228"/>
        <v>0</v>
      </c>
      <c r="AZ616" s="1372" t="s">
        <v>1616</v>
      </c>
      <c r="BA616" s="1373">
        <f t="shared" si="242"/>
        <v>0</v>
      </c>
      <c r="BC616" s="1419" t="str">
        <f t="shared" si="247"/>
        <v/>
      </c>
      <c r="BD616" s="1419" t="str">
        <f t="shared" si="247"/>
        <v/>
      </c>
      <c r="BE616" s="1419" t="str">
        <f t="shared" si="247"/>
        <v/>
      </c>
      <c r="BF616" s="1419" t="str">
        <f t="shared" si="244"/>
        <v>Non-Op</v>
      </c>
      <c r="BG616" s="1419" t="str">
        <f t="shared" si="237"/>
        <v>NO</v>
      </c>
      <c r="BH616" s="1419" t="str">
        <f t="shared" si="237"/>
        <v>NO</v>
      </c>
      <c r="BI616" s="1419" t="str">
        <f t="shared" si="250"/>
        <v/>
      </c>
      <c r="BK616" s="1419" t="b">
        <f t="shared" si="248"/>
        <v>1</v>
      </c>
      <c r="BL616" s="1419" t="b">
        <f t="shared" si="248"/>
        <v>1</v>
      </c>
      <c r="BM616" s="1419" t="b">
        <f t="shared" si="248"/>
        <v>1</v>
      </c>
      <c r="BN616" s="1419" t="b">
        <f t="shared" si="248"/>
        <v>1</v>
      </c>
      <c r="BO616" s="1419" t="b">
        <f t="shared" si="248"/>
        <v>1</v>
      </c>
      <c r="BP616" s="1419" t="b">
        <f t="shared" si="248"/>
        <v>1</v>
      </c>
      <c r="BQ616" s="1419" t="b">
        <f t="shared" si="248"/>
        <v>1</v>
      </c>
      <c r="BS616" s="1359"/>
    </row>
    <row r="617" spans="1:71" s="1374" customFormat="1" ht="12" customHeight="1">
      <c r="A617" s="1529">
        <v>18237321</v>
      </c>
      <c r="B617" s="1529" t="str">
        <f t="shared" si="249"/>
        <v>18237321</v>
      </c>
      <c r="C617" s="1574" t="s">
        <v>1632</v>
      </c>
      <c r="D617" s="1417" t="str">
        <f t="shared" si="238"/>
        <v>Non-Op</v>
      </c>
      <c r="E617" s="1417"/>
      <c r="F617" s="1483">
        <v>43101</v>
      </c>
      <c r="G617" s="1417"/>
      <c r="H617" s="1419" t="str">
        <f t="shared" si="245"/>
        <v/>
      </c>
      <c r="I617" s="1419" t="str">
        <f t="shared" si="245"/>
        <v/>
      </c>
      <c r="J617" s="1419" t="str">
        <f t="shared" si="245"/>
        <v/>
      </c>
      <c r="K617" s="1419" t="str">
        <f t="shared" si="243"/>
        <v>Non-Op</v>
      </c>
      <c r="L617" s="1419" t="str">
        <f t="shared" si="236"/>
        <v>NO</v>
      </c>
      <c r="M617" s="1419" t="str">
        <f t="shared" si="236"/>
        <v>NO</v>
      </c>
      <c r="N617" s="1419" t="str">
        <f t="shared" si="231"/>
        <v/>
      </c>
      <c r="O617" s="1420"/>
      <c r="P617" s="1421">
        <v>65076.21</v>
      </c>
      <c r="Q617" s="1421">
        <v>78355.539999999994</v>
      </c>
      <c r="R617" s="1421">
        <v>89938.240000000005</v>
      </c>
      <c r="S617" s="1421">
        <v>99520.71</v>
      </c>
      <c r="T617" s="1421">
        <v>111001.41</v>
      </c>
      <c r="U617" s="1421">
        <v>126337.29</v>
      </c>
      <c r="V617" s="1421">
        <v>139314.9</v>
      </c>
      <c r="W617" s="1421">
        <v>150598.29999999999</v>
      </c>
      <c r="X617" s="1421">
        <v>165040.18</v>
      </c>
      <c r="Y617" s="1421">
        <v>181836.26</v>
      </c>
      <c r="Z617" s="1421">
        <v>204589.02</v>
      </c>
      <c r="AA617" s="1421">
        <v>96058.880000000005</v>
      </c>
      <c r="AB617" s="1421">
        <v>134000.01</v>
      </c>
      <c r="AC617" s="1421"/>
      <c r="AD617" s="1421"/>
      <c r="AE617" s="1421">
        <f t="shared" si="246"/>
        <v>128510.73666666668</v>
      </c>
      <c r="AF617" s="1492"/>
      <c r="AG617" s="1493"/>
      <c r="AH617" s="1424"/>
      <c r="AI617" s="1424"/>
      <c r="AJ617" s="1424"/>
      <c r="AK617" s="1425">
        <f t="shared" si="240"/>
        <v>128510.73666666668</v>
      </c>
      <c r="AL617" s="1424">
        <f>SUM(AI617:AK617)</f>
        <v>128510.73666666668</v>
      </c>
      <c r="AM617" s="1426"/>
      <c r="AN617" s="1424"/>
      <c r="AO617" s="1427">
        <f t="shared" si="226"/>
        <v>0</v>
      </c>
      <c r="AP617" s="1369"/>
      <c r="AQ617" s="1428">
        <f t="shared" si="230"/>
        <v>134000.01</v>
      </c>
      <c r="AR617" s="1424"/>
      <c r="AS617" s="1424"/>
      <c r="AT617" s="1424"/>
      <c r="AU617" s="1424">
        <f t="shared" si="241"/>
        <v>134000.01</v>
      </c>
      <c r="AV617" s="1429">
        <f t="shared" si="227"/>
        <v>134000.01</v>
      </c>
      <c r="AW617" s="1424"/>
      <c r="AX617" s="1424"/>
      <c r="AY617" s="1426">
        <f t="shared" si="228"/>
        <v>0</v>
      </c>
      <c r="AZ617" s="1372" t="s">
        <v>1616</v>
      </c>
      <c r="BA617" s="1373">
        <f t="shared" si="242"/>
        <v>0</v>
      </c>
      <c r="BC617" s="1419" t="str">
        <f t="shared" si="247"/>
        <v/>
      </c>
      <c r="BD617" s="1419" t="str">
        <f t="shared" si="247"/>
        <v/>
      </c>
      <c r="BE617" s="1419" t="str">
        <f t="shared" si="247"/>
        <v/>
      </c>
      <c r="BF617" s="1419" t="str">
        <f t="shared" si="244"/>
        <v>Non-Op</v>
      </c>
      <c r="BG617" s="1419" t="str">
        <f t="shared" si="237"/>
        <v>NO</v>
      </c>
      <c r="BH617" s="1419" t="str">
        <f t="shared" si="237"/>
        <v>NO</v>
      </c>
      <c r="BI617" s="1419" t="str">
        <f t="shared" si="250"/>
        <v/>
      </c>
      <c r="BK617" s="1419" t="b">
        <f t="shared" si="248"/>
        <v>1</v>
      </c>
      <c r="BL617" s="1419" t="b">
        <f t="shared" si="248"/>
        <v>1</v>
      </c>
      <c r="BM617" s="1419" t="b">
        <f t="shared" si="248"/>
        <v>1</v>
      </c>
      <c r="BN617" s="1419" t="b">
        <f t="shared" si="248"/>
        <v>1</v>
      </c>
      <c r="BO617" s="1419" t="b">
        <f t="shared" si="248"/>
        <v>1</v>
      </c>
      <c r="BP617" s="1419" t="b">
        <f t="shared" si="248"/>
        <v>1</v>
      </c>
      <c r="BQ617" s="1419" t="b">
        <f t="shared" si="248"/>
        <v>1</v>
      </c>
      <c r="BS617" s="1359"/>
    </row>
    <row r="618" spans="1:71" s="1374" customFormat="1" ht="12" customHeight="1">
      <c r="A618" s="1531">
        <v>18237331</v>
      </c>
      <c r="B618" s="1532" t="str">
        <f t="shared" si="249"/>
        <v>18237331</v>
      </c>
      <c r="C618" s="1575" t="s">
        <v>1633</v>
      </c>
      <c r="D618" s="1417" t="str">
        <f t="shared" si="238"/>
        <v>Non-Op</v>
      </c>
      <c r="E618" s="1417"/>
      <c r="F618" s="1434">
        <v>43070</v>
      </c>
      <c r="G618" s="1417"/>
      <c r="H618" s="1419" t="str">
        <f t="shared" si="245"/>
        <v/>
      </c>
      <c r="I618" s="1419" t="str">
        <f t="shared" si="245"/>
        <v/>
      </c>
      <c r="J618" s="1419" t="str">
        <f t="shared" si="245"/>
        <v/>
      </c>
      <c r="K618" s="1419" t="str">
        <f t="shared" si="243"/>
        <v>Non-Op</v>
      </c>
      <c r="L618" s="1419" t="str">
        <f t="shared" si="236"/>
        <v>NO</v>
      </c>
      <c r="M618" s="1419" t="str">
        <f t="shared" si="236"/>
        <v>NO</v>
      </c>
      <c r="N618" s="1419" t="str">
        <f t="shared" si="231"/>
        <v/>
      </c>
      <c r="O618" s="1420"/>
      <c r="P618" s="1421">
        <v>56300.01</v>
      </c>
      <c r="Q618" s="1421">
        <v>63768.24</v>
      </c>
      <c r="R618" s="1421">
        <v>71200.289999999994</v>
      </c>
      <c r="S618" s="1421">
        <v>78489.399999999994</v>
      </c>
      <c r="T618" s="1421">
        <v>85524.81</v>
      </c>
      <c r="U618" s="1421">
        <v>92675.68</v>
      </c>
      <c r="V618" s="1421">
        <v>99756.37</v>
      </c>
      <c r="W618" s="1421">
        <v>105891.77</v>
      </c>
      <c r="X618" s="1421">
        <v>110806.54</v>
      </c>
      <c r="Y618" s="1421">
        <v>115754.14</v>
      </c>
      <c r="Z618" s="1421">
        <v>120925.51</v>
      </c>
      <c r="AA618" s="1421">
        <v>26724.82</v>
      </c>
      <c r="AB618" s="1421">
        <v>31638.16</v>
      </c>
      <c r="AC618" s="1421"/>
      <c r="AD618" s="1421"/>
      <c r="AE618" s="1421">
        <f t="shared" si="246"/>
        <v>84623.887916666659</v>
      </c>
      <c r="AF618" s="1492"/>
      <c r="AG618" s="1493"/>
      <c r="AH618" s="1424"/>
      <c r="AI618" s="1424"/>
      <c r="AJ618" s="1424"/>
      <c r="AK618" s="1425">
        <f t="shared" si="240"/>
        <v>84623.887916666659</v>
      </c>
      <c r="AL618" s="1424">
        <f t="shared" si="225"/>
        <v>84623.887916666659</v>
      </c>
      <c r="AM618" s="1426"/>
      <c r="AN618" s="1424"/>
      <c r="AO618" s="1427">
        <f t="shared" si="226"/>
        <v>0</v>
      </c>
      <c r="AP618" s="1369"/>
      <c r="AQ618" s="1428">
        <f t="shared" si="230"/>
        <v>31638.16</v>
      </c>
      <c r="AR618" s="1424"/>
      <c r="AS618" s="1424"/>
      <c r="AT618" s="1424"/>
      <c r="AU618" s="1424">
        <f t="shared" si="241"/>
        <v>31638.16</v>
      </c>
      <c r="AV618" s="1429">
        <f t="shared" si="227"/>
        <v>31638.16</v>
      </c>
      <c r="AW618" s="1424"/>
      <c r="AX618" s="1424"/>
      <c r="AY618" s="1426">
        <f t="shared" si="228"/>
        <v>0</v>
      </c>
      <c r="AZ618" s="1372" t="s">
        <v>1616</v>
      </c>
      <c r="BA618" s="1373">
        <f t="shared" si="242"/>
        <v>0</v>
      </c>
      <c r="BC618" s="1419" t="str">
        <f t="shared" si="247"/>
        <v/>
      </c>
      <c r="BD618" s="1419" t="str">
        <f t="shared" si="247"/>
        <v/>
      </c>
      <c r="BE618" s="1419" t="str">
        <f t="shared" si="247"/>
        <v/>
      </c>
      <c r="BF618" s="1419" t="str">
        <f t="shared" si="244"/>
        <v>Non-Op</v>
      </c>
      <c r="BG618" s="1419" t="str">
        <f t="shared" si="237"/>
        <v>NO</v>
      </c>
      <c r="BH618" s="1419" t="str">
        <f t="shared" si="237"/>
        <v>NO</v>
      </c>
      <c r="BI618" s="1419" t="str">
        <f t="shared" si="250"/>
        <v/>
      </c>
      <c r="BK618" s="1419" t="b">
        <f t="shared" si="248"/>
        <v>1</v>
      </c>
      <c r="BL618" s="1419" t="b">
        <f t="shared" si="248"/>
        <v>1</v>
      </c>
      <c r="BM618" s="1419" t="b">
        <f t="shared" si="248"/>
        <v>1</v>
      </c>
      <c r="BN618" s="1419" t="b">
        <f t="shared" si="248"/>
        <v>1</v>
      </c>
      <c r="BO618" s="1419" t="b">
        <f t="shared" si="248"/>
        <v>1</v>
      </c>
      <c r="BP618" s="1419" t="b">
        <f t="shared" si="248"/>
        <v>1</v>
      </c>
      <c r="BQ618" s="1419" t="b">
        <f t="shared" si="248"/>
        <v>1</v>
      </c>
      <c r="BS618" s="1359"/>
    </row>
    <row r="619" spans="1:71" s="1374" customFormat="1" ht="12" customHeight="1">
      <c r="A619" s="1529">
        <v>18237341</v>
      </c>
      <c r="B619" s="1529" t="str">
        <f t="shared" si="249"/>
        <v>18237341</v>
      </c>
      <c r="C619" s="1574" t="s">
        <v>1618</v>
      </c>
      <c r="D619" s="1417" t="str">
        <f t="shared" si="238"/>
        <v>Non-Op</v>
      </c>
      <c r="E619" s="1417"/>
      <c r="F619" s="1483">
        <v>43101</v>
      </c>
      <c r="G619" s="1417"/>
      <c r="H619" s="1419" t="str">
        <f t="shared" si="245"/>
        <v/>
      </c>
      <c r="I619" s="1419" t="str">
        <f t="shared" si="245"/>
        <v/>
      </c>
      <c r="J619" s="1419" t="str">
        <f t="shared" si="245"/>
        <v/>
      </c>
      <c r="K619" s="1419" t="str">
        <f t="shared" si="243"/>
        <v>Non-Op</v>
      </c>
      <c r="L619" s="1419" t="str">
        <f t="shared" si="236"/>
        <v>NO</v>
      </c>
      <c r="M619" s="1419" t="str">
        <f t="shared" si="236"/>
        <v>NO</v>
      </c>
      <c r="N619" s="1419" t="str">
        <f t="shared" si="231"/>
        <v/>
      </c>
      <c r="O619" s="1420"/>
      <c r="P619" s="1421">
        <v>0</v>
      </c>
      <c r="Q619" s="1421">
        <v>0</v>
      </c>
      <c r="R619" s="1421">
        <v>0</v>
      </c>
      <c r="S619" s="1421">
        <v>0</v>
      </c>
      <c r="T619" s="1421">
        <v>0</v>
      </c>
      <c r="U619" s="1421">
        <v>0</v>
      </c>
      <c r="V619" s="1421">
        <v>0</v>
      </c>
      <c r="W619" s="1421">
        <v>8757.9</v>
      </c>
      <c r="X619" s="1421">
        <v>19549.189999999999</v>
      </c>
      <c r="Y619" s="1421">
        <v>0</v>
      </c>
      <c r="Z619" s="1421">
        <v>6919.01</v>
      </c>
      <c r="AA619" s="1421">
        <v>15673.81</v>
      </c>
      <c r="AB619" s="1421">
        <v>47737</v>
      </c>
      <c r="AC619" s="1421"/>
      <c r="AD619" s="1421"/>
      <c r="AE619" s="1421">
        <f t="shared" si="246"/>
        <v>6230.7008333333333</v>
      </c>
      <c r="AF619" s="1492"/>
      <c r="AG619" s="1493"/>
      <c r="AH619" s="1424"/>
      <c r="AI619" s="1424"/>
      <c r="AJ619" s="1424"/>
      <c r="AK619" s="1425">
        <f t="shared" si="240"/>
        <v>6230.7008333333333</v>
      </c>
      <c r="AL619" s="1424">
        <f>SUM(AI619:AK619)</f>
        <v>6230.7008333333333</v>
      </c>
      <c r="AM619" s="1426"/>
      <c r="AN619" s="1424"/>
      <c r="AO619" s="1427">
        <f t="shared" si="226"/>
        <v>0</v>
      </c>
      <c r="AP619" s="1369"/>
      <c r="AQ619" s="1428">
        <f t="shared" si="230"/>
        <v>47737</v>
      </c>
      <c r="AR619" s="1424"/>
      <c r="AS619" s="1424"/>
      <c r="AT619" s="1424"/>
      <c r="AU619" s="1424">
        <f t="shared" si="241"/>
        <v>47737</v>
      </c>
      <c r="AV619" s="1429">
        <f t="shared" si="227"/>
        <v>47737</v>
      </c>
      <c r="AW619" s="1424"/>
      <c r="AX619" s="1424"/>
      <c r="AY619" s="1426">
        <f t="shared" si="228"/>
        <v>0</v>
      </c>
      <c r="AZ619" s="1372" t="s">
        <v>1616</v>
      </c>
      <c r="BA619" s="1373">
        <f t="shared" si="242"/>
        <v>0</v>
      </c>
      <c r="BC619" s="1419" t="str">
        <f t="shared" si="247"/>
        <v/>
      </c>
      <c r="BD619" s="1419" t="str">
        <f t="shared" si="247"/>
        <v/>
      </c>
      <c r="BE619" s="1419" t="str">
        <f t="shared" si="247"/>
        <v/>
      </c>
      <c r="BF619" s="1419" t="str">
        <f t="shared" si="244"/>
        <v>Non-Op</v>
      </c>
      <c r="BG619" s="1419" t="str">
        <f t="shared" si="237"/>
        <v>NO</v>
      </c>
      <c r="BH619" s="1419" t="str">
        <f t="shared" si="237"/>
        <v>NO</v>
      </c>
      <c r="BI619" s="1419" t="str">
        <f t="shared" si="250"/>
        <v/>
      </c>
      <c r="BK619" s="1419" t="b">
        <f t="shared" si="248"/>
        <v>1</v>
      </c>
      <c r="BL619" s="1419" t="b">
        <f t="shared" si="248"/>
        <v>1</v>
      </c>
      <c r="BM619" s="1419" t="b">
        <f t="shared" si="248"/>
        <v>1</v>
      </c>
      <c r="BN619" s="1419" t="b">
        <f t="shared" si="248"/>
        <v>1</v>
      </c>
      <c r="BO619" s="1419" t="b">
        <f t="shared" si="248"/>
        <v>1</v>
      </c>
      <c r="BP619" s="1419" t="b">
        <f t="shared" si="248"/>
        <v>1</v>
      </c>
      <c r="BQ619" s="1419" t="b">
        <f t="shared" si="248"/>
        <v>1</v>
      </c>
      <c r="BS619" s="1359"/>
    </row>
    <row r="620" spans="1:71" s="1374" customFormat="1" ht="12" customHeight="1">
      <c r="A620" s="1529">
        <v>18237351</v>
      </c>
      <c r="B620" s="1529" t="str">
        <f t="shared" si="249"/>
        <v>18237351</v>
      </c>
      <c r="C620" s="1574" t="s">
        <v>1634</v>
      </c>
      <c r="D620" s="1417" t="str">
        <f t="shared" si="238"/>
        <v>Non-Op</v>
      </c>
      <c r="E620" s="1417"/>
      <c r="F620" s="1483">
        <v>43101</v>
      </c>
      <c r="G620" s="1417"/>
      <c r="H620" s="1419" t="str">
        <f t="shared" si="245"/>
        <v/>
      </c>
      <c r="I620" s="1419" t="str">
        <f t="shared" si="245"/>
        <v/>
      </c>
      <c r="J620" s="1419" t="str">
        <f t="shared" si="245"/>
        <v/>
      </c>
      <c r="K620" s="1419" t="str">
        <f t="shared" si="243"/>
        <v>Non-Op</v>
      </c>
      <c r="L620" s="1419" t="str">
        <f t="shared" si="236"/>
        <v>NO</v>
      </c>
      <c r="M620" s="1419" t="str">
        <f t="shared" si="236"/>
        <v>NO</v>
      </c>
      <c r="N620" s="1419" t="str">
        <f t="shared" si="231"/>
        <v/>
      </c>
      <c r="O620" s="1420"/>
      <c r="P620" s="1421">
        <v>0</v>
      </c>
      <c r="Q620" s="1421">
        <v>0</v>
      </c>
      <c r="R620" s="1421">
        <v>0</v>
      </c>
      <c r="S620" s="1421">
        <v>0</v>
      </c>
      <c r="T620" s="1421">
        <v>0</v>
      </c>
      <c r="U620" s="1421">
        <v>0</v>
      </c>
      <c r="V620" s="1421">
        <v>0</v>
      </c>
      <c r="W620" s="1421">
        <v>0</v>
      </c>
      <c r="X620" s="1421">
        <v>0</v>
      </c>
      <c r="Y620" s="1421">
        <v>0</v>
      </c>
      <c r="Z620" s="1421">
        <v>61.94</v>
      </c>
      <c r="AA620" s="1421">
        <v>6611.78</v>
      </c>
      <c r="AB620" s="1421">
        <v>0</v>
      </c>
      <c r="AC620" s="1421"/>
      <c r="AD620" s="1421"/>
      <c r="AE620" s="1421">
        <f t="shared" si="246"/>
        <v>556.14333333333332</v>
      </c>
      <c r="AF620" s="1492"/>
      <c r="AG620" s="1493"/>
      <c r="AH620" s="1424"/>
      <c r="AI620" s="1424"/>
      <c r="AJ620" s="1424"/>
      <c r="AK620" s="1425">
        <f t="shared" si="240"/>
        <v>556.14333333333332</v>
      </c>
      <c r="AL620" s="1424">
        <f>SUM(AI620:AK620)</f>
        <v>556.14333333333332</v>
      </c>
      <c r="AM620" s="1426"/>
      <c r="AN620" s="1424"/>
      <c r="AO620" s="1427">
        <f t="shared" si="226"/>
        <v>0</v>
      </c>
      <c r="AP620" s="1369"/>
      <c r="AQ620" s="1428">
        <f t="shared" si="230"/>
        <v>0</v>
      </c>
      <c r="AR620" s="1424"/>
      <c r="AS620" s="1424"/>
      <c r="AT620" s="1424"/>
      <c r="AU620" s="1424">
        <f t="shared" si="241"/>
        <v>0</v>
      </c>
      <c r="AV620" s="1429">
        <f t="shared" si="227"/>
        <v>0</v>
      </c>
      <c r="AW620" s="1424"/>
      <c r="AX620" s="1424"/>
      <c r="AY620" s="1426">
        <f t="shared" si="228"/>
        <v>0</v>
      </c>
      <c r="AZ620" s="1372" t="s">
        <v>1616</v>
      </c>
      <c r="BA620" s="1373">
        <f t="shared" si="242"/>
        <v>0</v>
      </c>
      <c r="BC620" s="1419" t="str">
        <f t="shared" si="247"/>
        <v/>
      </c>
      <c r="BD620" s="1419" t="str">
        <f t="shared" si="247"/>
        <v/>
      </c>
      <c r="BE620" s="1419" t="str">
        <f t="shared" si="247"/>
        <v/>
      </c>
      <c r="BF620" s="1419" t="str">
        <f t="shared" si="244"/>
        <v>Non-Op</v>
      </c>
      <c r="BG620" s="1419" t="str">
        <f t="shared" si="237"/>
        <v>NO</v>
      </c>
      <c r="BH620" s="1419" t="str">
        <f t="shared" si="237"/>
        <v>NO</v>
      </c>
      <c r="BI620" s="1419" t="str">
        <f t="shared" si="250"/>
        <v/>
      </c>
      <c r="BK620" s="1419" t="b">
        <f t="shared" si="248"/>
        <v>1</v>
      </c>
      <c r="BL620" s="1419" t="b">
        <f t="shared" si="248"/>
        <v>1</v>
      </c>
      <c r="BM620" s="1419" t="b">
        <f t="shared" si="248"/>
        <v>1</v>
      </c>
      <c r="BN620" s="1419" t="b">
        <f t="shared" si="248"/>
        <v>1</v>
      </c>
      <c r="BO620" s="1419" t="b">
        <f t="shared" si="248"/>
        <v>1</v>
      </c>
      <c r="BP620" s="1419" t="b">
        <f t="shared" si="248"/>
        <v>1</v>
      </c>
      <c r="BQ620" s="1419" t="b">
        <f t="shared" si="248"/>
        <v>1</v>
      </c>
      <c r="BS620" s="1359"/>
    </row>
    <row r="621" spans="1:71" s="1374" customFormat="1" ht="12" customHeight="1">
      <c r="A621" s="1529">
        <v>18237361</v>
      </c>
      <c r="B621" s="1529" t="str">
        <f t="shared" si="249"/>
        <v>18237361</v>
      </c>
      <c r="C621" s="1574" t="s">
        <v>1618</v>
      </c>
      <c r="D621" s="1417" t="str">
        <f t="shared" si="238"/>
        <v>Non-Op</v>
      </c>
      <c r="E621" s="1417"/>
      <c r="F621" s="1483">
        <v>43101</v>
      </c>
      <c r="G621" s="1417"/>
      <c r="H621" s="1419" t="str">
        <f t="shared" si="245"/>
        <v/>
      </c>
      <c r="I621" s="1419" t="str">
        <f t="shared" si="245"/>
        <v/>
      </c>
      <c r="J621" s="1419" t="str">
        <f t="shared" si="245"/>
        <v/>
      </c>
      <c r="K621" s="1419" t="str">
        <f t="shared" si="243"/>
        <v>Non-Op</v>
      </c>
      <c r="L621" s="1419" t="str">
        <f t="shared" si="236"/>
        <v>NO</v>
      </c>
      <c r="M621" s="1419" t="str">
        <f t="shared" si="236"/>
        <v>NO</v>
      </c>
      <c r="N621" s="1419" t="str">
        <f t="shared" si="231"/>
        <v/>
      </c>
      <c r="O621" s="1420"/>
      <c r="P621" s="1421">
        <v>69339.48</v>
      </c>
      <c r="Q621" s="1421">
        <v>79544.56</v>
      </c>
      <c r="R621" s="1421">
        <v>92130.92</v>
      </c>
      <c r="S621" s="1421">
        <v>105763.85</v>
      </c>
      <c r="T621" s="1421">
        <v>118712.79</v>
      </c>
      <c r="U621" s="1421">
        <v>132360.15</v>
      </c>
      <c r="V621" s="1421">
        <v>147787.79999999999</v>
      </c>
      <c r="W621" s="1421">
        <v>161110.89000000001</v>
      </c>
      <c r="X621" s="1421">
        <v>174393.96</v>
      </c>
      <c r="Y621" s="1421">
        <v>189332.73</v>
      </c>
      <c r="Z621" s="1421">
        <v>206920.19</v>
      </c>
      <c r="AA621" s="1421">
        <v>80502.39</v>
      </c>
      <c r="AB621" s="1421">
        <v>103788.2</v>
      </c>
      <c r="AC621" s="1421"/>
      <c r="AD621" s="1421"/>
      <c r="AE621" s="1421">
        <f t="shared" si="246"/>
        <v>131260.33916666664</v>
      </c>
      <c r="AF621" s="1492"/>
      <c r="AG621" s="1493"/>
      <c r="AH621" s="1424"/>
      <c r="AI621" s="1424"/>
      <c r="AJ621" s="1424"/>
      <c r="AK621" s="1425">
        <f t="shared" si="240"/>
        <v>131260.33916666664</v>
      </c>
      <c r="AL621" s="1424">
        <f>SUM(AI621:AK621)</f>
        <v>131260.33916666664</v>
      </c>
      <c r="AM621" s="1426"/>
      <c r="AN621" s="1424"/>
      <c r="AO621" s="1427">
        <f t="shared" si="226"/>
        <v>0</v>
      </c>
      <c r="AP621" s="1369"/>
      <c r="AQ621" s="1428">
        <f t="shared" si="230"/>
        <v>103788.2</v>
      </c>
      <c r="AR621" s="1424"/>
      <c r="AS621" s="1424"/>
      <c r="AT621" s="1424"/>
      <c r="AU621" s="1424">
        <f t="shared" si="241"/>
        <v>103788.2</v>
      </c>
      <c r="AV621" s="1429">
        <f t="shared" si="227"/>
        <v>103788.2</v>
      </c>
      <c r="AW621" s="1424"/>
      <c r="AX621" s="1424"/>
      <c r="AY621" s="1426">
        <f t="shared" si="228"/>
        <v>0</v>
      </c>
      <c r="AZ621" s="1372" t="s">
        <v>1616</v>
      </c>
      <c r="BA621" s="1373">
        <f t="shared" si="242"/>
        <v>0</v>
      </c>
      <c r="BC621" s="1419" t="str">
        <f t="shared" si="247"/>
        <v/>
      </c>
      <c r="BD621" s="1419" t="str">
        <f t="shared" si="247"/>
        <v/>
      </c>
      <c r="BE621" s="1419" t="str">
        <f t="shared" si="247"/>
        <v/>
      </c>
      <c r="BF621" s="1419" t="str">
        <f t="shared" si="244"/>
        <v>Non-Op</v>
      </c>
      <c r="BG621" s="1419" t="str">
        <f t="shared" si="237"/>
        <v>NO</v>
      </c>
      <c r="BH621" s="1419" t="str">
        <f t="shared" si="237"/>
        <v>NO</v>
      </c>
      <c r="BI621" s="1419" t="str">
        <f t="shared" si="250"/>
        <v/>
      </c>
      <c r="BK621" s="1419" t="b">
        <f t="shared" si="248"/>
        <v>1</v>
      </c>
      <c r="BL621" s="1419" t="b">
        <f t="shared" si="248"/>
        <v>1</v>
      </c>
      <c r="BM621" s="1419" t="b">
        <f t="shared" si="248"/>
        <v>1</v>
      </c>
      <c r="BN621" s="1419" t="b">
        <f t="shared" si="248"/>
        <v>1</v>
      </c>
      <c r="BO621" s="1419" t="b">
        <f t="shared" si="248"/>
        <v>1</v>
      </c>
      <c r="BP621" s="1419" t="b">
        <f t="shared" si="248"/>
        <v>1</v>
      </c>
      <c r="BQ621" s="1419" t="b">
        <f t="shared" si="248"/>
        <v>1</v>
      </c>
      <c r="BS621" s="1359"/>
    </row>
    <row r="622" spans="1:71" s="1374" customFormat="1" ht="12" customHeight="1">
      <c r="A622" s="1529">
        <v>18237371</v>
      </c>
      <c r="B622" s="1529" t="str">
        <f t="shared" si="249"/>
        <v>18237371</v>
      </c>
      <c r="C622" s="1574" t="s">
        <v>1618</v>
      </c>
      <c r="D622" s="1417" t="str">
        <f t="shared" si="238"/>
        <v>Non-Op</v>
      </c>
      <c r="E622" s="1417"/>
      <c r="F622" s="1483">
        <v>43191</v>
      </c>
      <c r="G622" s="1417"/>
      <c r="H622" s="1419"/>
      <c r="I622" s="1419"/>
      <c r="J622" s="1419"/>
      <c r="K622" s="1419" t="str">
        <f t="shared" si="243"/>
        <v>Non-Op</v>
      </c>
      <c r="L622" s="1419" t="str">
        <f t="shared" si="236"/>
        <v>NO</v>
      </c>
      <c r="M622" s="1419" t="str">
        <f t="shared" si="236"/>
        <v>NO</v>
      </c>
      <c r="N622" s="1419"/>
      <c r="O622" s="1420"/>
      <c r="P622" s="1421">
        <v>0</v>
      </c>
      <c r="Q622" s="1421">
        <v>865.35</v>
      </c>
      <c r="R622" s="1421">
        <v>2912.17</v>
      </c>
      <c r="S622" s="1421">
        <v>0</v>
      </c>
      <c r="T622" s="1421">
        <v>2575.1999999999998</v>
      </c>
      <c r="U622" s="1421">
        <v>6155.61</v>
      </c>
      <c r="V622" s="1421">
        <v>8194.94</v>
      </c>
      <c r="W622" s="1421">
        <v>13001.28</v>
      </c>
      <c r="X622" s="1421">
        <v>19321.759999999998</v>
      </c>
      <c r="Y622" s="1421">
        <v>26043.279999999999</v>
      </c>
      <c r="Z622" s="1421">
        <v>33467.01</v>
      </c>
      <c r="AA622" s="1421">
        <v>34472.83</v>
      </c>
      <c r="AB622" s="1421">
        <v>44906.48</v>
      </c>
      <c r="AC622" s="1421"/>
      <c r="AD622" s="1421"/>
      <c r="AE622" s="1421">
        <f t="shared" si="246"/>
        <v>14121.889166666666</v>
      </c>
      <c r="AF622" s="1492"/>
      <c r="AG622" s="1493"/>
      <c r="AH622" s="1424"/>
      <c r="AI622" s="1424"/>
      <c r="AJ622" s="1424"/>
      <c r="AK622" s="1425">
        <f t="shared" si="240"/>
        <v>14121.889166666666</v>
      </c>
      <c r="AL622" s="1424">
        <f>SUM(AI622:AK622)</f>
        <v>14121.889166666666</v>
      </c>
      <c r="AM622" s="1426"/>
      <c r="AN622" s="1424"/>
      <c r="AO622" s="1427">
        <f t="shared" si="226"/>
        <v>0</v>
      </c>
      <c r="AP622" s="1369"/>
      <c r="AQ622" s="1428">
        <f t="shared" si="230"/>
        <v>44906.48</v>
      </c>
      <c r="AR622" s="1424"/>
      <c r="AS622" s="1424"/>
      <c r="AT622" s="1424"/>
      <c r="AU622" s="1424">
        <f t="shared" si="241"/>
        <v>44906.48</v>
      </c>
      <c r="AV622" s="1429">
        <f>SUM(AS622:AU622)</f>
        <v>44906.48</v>
      </c>
      <c r="AW622" s="1424"/>
      <c r="AX622" s="1424"/>
      <c r="AY622" s="1426">
        <f t="shared" si="228"/>
        <v>0</v>
      </c>
      <c r="AZ622" s="1372" t="s">
        <v>1616</v>
      </c>
      <c r="BA622" s="1373">
        <f t="shared" si="242"/>
        <v>0</v>
      </c>
      <c r="BC622" s="1419"/>
      <c r="BD622" s="1419"/>
      <c r="BE622" s="1419"/>
      <c r="BF622" s="1419" t="str">
        <f t="shared" si="244"/>
        <v>Non-Op</v>
      </c>
      <c r="BG622" s="1419" t="str">
        <f t="shared" si="237"/>
        <v>NO</v>
      </c>
      <c r="BH622" s="1419" t="str">
        <f t="shared" si="237"/>
        <v>NO</v>
      </c>
      <c r="BI622" s="1419"/>
      <c r="BK622" s="1419" t="b">
        <f t="shared" si="248"/>
        <v>1</v>
      </c>
      <c r="BL622" s="1419" t="b">
        <f t="shared" si="248"/>
        <v>1</v>
      </c>
      <c r="BM622" s="1419" t="b">
        <f t="shared" si="248"/>
        <v>1</v>
      </c>
      <c r="BN622" s="1419" t="b">
        <f t="shared" si="248"/>
        <v>1</v>
      </c>
      <c r="BO622" s="1419" t="b">
        <f t="shared" si="248"/>
        <v>1</v>
      </c>
      <c r="BP622" s="1419" t="b">
        <f t="shared" si="248"/>
        <v>1</v>
      </c>
      <c r="BQ622" s="1419" t="b">
        <f t="shared" si="248"/>
        <v>1</v>
      </c>
      <c r="BS622" s="1359"/>
    </row>
    <row r="623" spans="1:71" s="1374" customFormat="1" ht="12" customHeight="1">
      <c r="A623" s="1531">
        <v>18237381</v>
      </c>
      <c r="B623" s="1532" t="str">
        <f t="shared" si="249"/>
        <v>18237381</v>
      </c>
      <c r="C623" s="1575" t="s">
        <v>1635</v>
      </c>
      <c r="D623" s="1417" t="str">
        <f t="shared" si="238"/>
        <v>Non-Op</v>
      </c>
      <c r="E623" s="1417"/>
      <c r="F623" s="1434">
        <v>43070</v>
      </c>
      <c r="G623" s="1417"/>
      <c r="H623" s="1419" t="str">
        <f t="shared" ref="H623:K638" si="251">IF(VALUE(AH623),H$7,IF(ISBLANK(AH623),"",H$7))</f>
        <v/>
      </c>
      <c r="I623" s="1419" t="str">
        <f t="shared" si="251"/>
        <v/>
      </c>
      <c r="J623" s="1419" t="str">
        <f t="shared" si="251"/>
        <v/>
      </c>
      <c r="K623" s="1419" t="str">
        <f t="shared" si="251"/>
        <v>Non-Op</v>
      </c>
      <c r="L623" s="1419" t="str">
        <f t="shared" si="236"/>
        <v>NO</v>
      </c>
      <c r="M623" s="1419" t="str">
        <f t="shared" si="236"/>
        <v>NO</v>
      </c>
      <c r="N623" s="1419" t="str">
        <f t="shared" si="231"/>
        <v/>
      </c>
      <c r="O623" s="1420"/>
      <c r="P623" s="1421">
        <v>0</v>
      </c>
      <c r="Q623" s="1421">
        <v>0</v>
      </c>
      <c r="R623" s="1421">
        <v>0</v>
      </c>
      <c r="S623" s="1421">
        <v>0</v>
      </c>
      <c r="T623" s="1421">
        <v>0</v>
      </c>
      <c r="U623" s="1421">
        <v>81.7</v>
      </c>
      <c r="V623" s="1421">
        <v>0</v>
      </c>
      <c r="W623" s="1421">
        <v>0</v>
      </c>
      <c r="X623" s="1421">
        <v>543.11</v>
      </c>
      <c r="Y623" s="1421">
        <v>0</v>
      </c>
      <c r="Z623" s="1421">
        <v>3497.96</v>
      </c>
      <c r="AA623" s="1421">
        <v>9437.7099999999991</v>
      </c>
      <c r="AB623" s="1421">
        <v>20777.939999999999</v>
      </c>
      <c r="AC623" s="1421"/>
      <c r="AD623" s="1421"/>
      <c r="AE623" s="1421">
        <f t="shared" si="246"/>
        <v>1995.7874999999997</v>
      </c>
      <c r="AF623" s="1492"/>
      <c r="AG623" s="1493"/>
      <c r="AH623" s="1424"/>
      <c r="AI623" s="1424"/>
      <c r="AJ623" s="1424"/>
      <c r="AK623" s="1425">
        <f t="shared" si="240"/>
        <v>1995.7874999999997</v>
      </c>
      <c r="AL623" s="1424">
        <f t="shared" si="225"/>
        <v>1995.7874999999997</v>
      </c>
      <c r="AM623" s="1426"/>
      <c r="AN623" s="1424"/>
      <c r="AO623" s="1427">
        <f t="shared" si="226"/>
        <v>0</v>
      </c>
      <c r="AP623" s="1369"/>
      <c r="AQ623" s="1428">
        <f t="shared" si="230"/>
        <v>20777.939999999999</v>
      </c>
      <c r="AR623" s="1424"/>
      <c r="AS623" s="1424"/>
      <c r="AT623" s="1424"/>
      <c r="AU623" s="1424">
        <f t="shared" si="241"/>
        <v>20777.939999999999</v>
      </c>
      <c r="AV623" s="1429">
        <f t="shared" si="227"/>
        <v>20777.939999999999</v>
      </c>
      <c r="AW623" s="1424"/>
      <c r="AX623" s="1424"/>
      <c r="AY623" s="1426">
        <f t="shared" si="228"/>
        <v>0</v>
      </c>
      <c r="AZ623" s="1372" t="s">
        <v>1616</v>
      </c>
      <c r="BA623" s="1373">
        <f t="shared" si="242"/>
        <v>0</v>
      </c>
      <c r="BC623" s="1419" t="str">
        <f t="shared" ref="BC623:BE631" si="252">IF(VALUE(AR623),BC$7,IF(ISBLANK(AR623),"",BC$7))</f>
        <v/>
      </c>
      <c r="BD623" s="1419" t="str">
        <f t="shared" si="252"/>
        <v/>
      </c>
      <c r="BE623" s="1419" t="str">
        <f t="shared" si="252"/>
        <v/>
      </c>
      <c r="BF623" s="1419" t="str">
        <f t="shared" si="244"/>
        <v>Non-Op</v>
      </c>
      <c r="BG623" s="1419" t="str">
        <f t="shared" si="237"/>
        <v>NO</v>
      </c>
      <c r="BH623" s="1419" t="str">
        <f t="shared" si="237"/>
        <v>NO</v>
      </c>
      <c r="BI623" s="1419" t="str">
        <f t="shared" ref="BI623:BI631" si="253">IF(OR(CONCATENATE(BG623,BH623)="NOW/C",CONCATENATE(BG623,BH623)="W/CNO"),"W/C","")</f>
        <v/>
      </c>
      <c r="BK623" s="1419" t="b">
        <f t="shared" si="248"/>
        <v>1</v>
      </c>
      <c r="BL623" s="1419" t="b">
        <f t="shared" si="248"/>
        <v>1</v>
      </c>
      <c r="BM623" s="1419" t="b">
        <f t="shared" si="248"/>
        <v>1</v>
      </c>
      <c r="BN623" s="1419" t="b">
        <f t="shared" si="248"/>
        <v>1</v>
      </c>
      <c r="BO623" s="1419" t="b">
        <f t="shared" si="248"/>
        <v>1</v>
      </c>
      <c r="BP623" s="1419" t="b">
        <f t="shared" si="248"/>
        <v>1</v>
      </c>
      <c r="BQ623" s="1419" t="b">
        <f t="shared" si="248"/>
        <v>1</v>
      </c>
      <c r="BS623" s="1359"/>
    </row>
    <row r="624" spans="1:71" s="1374" customFormat="1" ht="12" customHeight="1">
      <c r="A624" s="1531">
        <v>18237391</v>
      </c>
      <c r="B624" s="1532" t="str">
        <f t="shared" si="249"/>
        <v>18237391</v>
      </c>
      <c r="C624" s="1575" t="s">
        <v>1636</v>
      </c>
      <c r="D624" s="1417" t="str">
        <f t="shared" si="238"/>
        <v>Non-Op</v>
      </c>
      <c r="E624" s="1417"/>
      <c r="F624" s="1434">
        <v>43070</v>
      </c>
      <c r="G624" s="1417"/>
      <c r="H624" s="1419" t="str">
        <f t="shared" si="251"/>
        <v/>
      </c>
      <c r="I624" s="1419" t="str">
        <f t="shared" si="251"/>
        <v/>
      </c>
      <c r="J624" s="1419" t="str">
        <f t="shared" si="251"/>
        <v/>
      </c>
      <c r="K624" s="1419" t="str">
        <f t="shared" si="251"/>
        <v>Non-Op</v>
      </c>
      <c r="L624" s="1419" t="str">
        <f t="shared" si="236"/>
        <v>NO</v>
      </c>
      <c r="M624" s="1419" t="str">
        <f t="shared" si="236"/>
        <v>NO</v>
      </c>
      <c r="N624" s="1419" t="str">
        <f t="shared" si="231"/>
        <v/>
      </c>
      <c r="O624" s="1420"/>
      <c r="P624" s="1421">
        <v>79086.64</v>
      </c>
      <c r="Q624" s="1421">
        <v>90106.93</v>
      </c>
      <c r="R624" s="1421">
        <v>101005.7</v>
      </c>
      <c r="S624" s="1421">
        <v>111540.8</v>
      </c>
      <c r="T624" s="1421">
        <v>121420.7</v>
      </c>
      <c r="U624" s="1421">
        <v>131457.72</v>
      </c>
      <c r="V624" s="1421">
        <v>141253.19</v>
      </c>
      <c r="W624" s="1421">
        <v>149522.43</v>
      </c>
      <c r="X624" s="1421">
        <v>156962.54</v>
      </c>
      <c r="Y624" s="1421">
        <v>164064.38</v>
      </c>
      <c r="Z624" s="1421">
        <v>170668.28</v>
      </c>
      <c r="AA624" s="1421">
        <v>1266.29</v>
      </c>
      <c r="AB624" s="1421">
        <v>358.42</v>
      </c>
      <c r="AC624" s="1421"/>
      <c r="AD624" s="1421"/>
      <c r="AE624" s="1421">
        <f t="shared" si="246"/>
        <v>114915.95750000002</v>
      </c>
      <c r="AF624" s="1492"/>
      <c r="AG624" s="1493"/>
      <c r="AH624" s="1424"/>
      <c r="AI624" s="1424"/>
      <c r="AJ624" s="1424"/>
      <c r="AK624" s="1425">
        <f t="shared" si="240"/>
        <v>114915.95750000002</v>
      </c>
      <c r="AL624" s="1424">
        <f t="shared" si="225"/>
        <v>114915.95750000002</v>
      </c>
      <c r="AM624" s="1426"/>
      <c r="AN624" s="1424"/>
      <c r="AO624" s="1427">
        <f t="shared" si="226"/>
        <v>0</v>
      </c>
      <c r="AP624" s="1369"/>
      <c r="AQ624" s="1428">
        <f t="shared" si="230"/>
        <v>358.42</v>
      </c>
      <c r="AR624" s="1424"/>
      <c r="AS624" s="1424"/>
      <c r="AT624" s="1424"/>
      <c r="AU624" s="1424">
        <f t="shared" si="241"/>
        <v>358.42</v>
      </c>
      <c r="AV624" s="1429">
        <f t="shared" si="227"/>
        <v>358.42</v>
      </c>
      <c r="AW624" s="1424"/>
      <c r="AX624" s="1424"/>
      <c r="AY624" s="1426">
        <f t="shared" si="228"/>
        <v>0</v>
      </c>
      <c r="AZ624" s="1372" t="s">
        <v>1616</v>
      </c>
      <c r="BA624" s="1373">
        <f t="shared" si="242"/>
        <v>0</v>
      </c>
      <c r="BC624" s="1419" t="str">
        <f t="shared" si="252"/>
        <v/>
      </c>
      <c r="BD624" s="1419" t="str">
        <f t="shared" si="252"/>
        <v/>
      </c>
      <c r="BE624" s="1419" t="str">
        <f t="shared" si="252"/>
        <v/>
      </c>
      <c r="BF624" s="1419" t="str">
        <f t="shared" si="244"/>
        <v>Non-Op</v>
      </c>
      <c r="BG624" s="1419" t="str">
        <f t="shared" si="237"/>
        <v>NO</v>
      </c>
      <c r="BH624" s="1419" t="str">
        <f t="shared" si="237"/>
        <v>NO</v>
      </c>
      <c r="BI624" s="1419" t="str">
        <f t="shared" si="253"/>
        <v/>
      </c>
      <c r="BK624" s="1419" t="b">
        <f t="shared" si="248"/>
        <v>1</v>
      </c>
      <c r="BL624" s="1419" t="b">
        <f t="shared" si="248"/>
        <v>1</v>
      </c>
      <c r="BM624" s="1419" t="b">
        <f t="shared" si="248"/>
        <v>1</v>
      </c>
      <c r="BN624" s="1419" t="b">
        <f t="shared" si="248"/>
        <v>1</v>
      </c>
      <c r="BO624" s="1419" t="b">
        <f t="shared" si="248"/>
        <v>1</v>
      </c>
      <c r="BP624" s="1419" t="b">
        <f t="shared" si="248"/>
        <v>1</v>
      </c>
      <c r="BQ624" s="1419" t="b">
        <f t="shared" si="248"/>
        <v>1</v>
      </c>
      <c r="BS624" s="1359"/>
    </row>
    <row r="625" spans="1:71" s="1374" customFormat="1" ht="12" customHeight="1">
      <c r="A625" s="1529">
        <v>18237401</v>
      </c>
      <c r="B625" s="1529" t="str">
        <f t="shared" si="249"/>
        <v>18237401</v>
      </c>
      <c r="C625" s="1574" t="s">
        <v>1637</v>
      </c>
      <c r="D625" s="1417" t="str">
        <f t="shared" si="238"/>
        <v>Non-Op</v>
      </c>
      <c r="E625" s="1417"/>
      <c r="F625" s="1483">
        <v>43101</v>
      </c>
      <c r="G625" s="1417"/>
      <c r="H625" s="1419" t="str">
        <f t="shared" si="251"/>
        <v/>
      </c>
      <c r="I625" s="1419" t="str">
        <f t="shared" si="251"/>
        <v/>
      </c>
      <c r="J625" s="1419" t="str">
        <f t="shared" si="251"/>
        <v/>
      </c>
      <c r="K625" s="1419" t="str">
        <f t="shared" si="251"/>
        <v>Non-Op</v>
      </c>
      <c r="L625" s="1419" t="str">
        <f t="shared" si="236"/>
        <v>NO</v>
      </c>
      <c r="M625" s="1419" t="str">
        <f t="shared" si="236"/>
        <v>NO</v>
      </c>
      <c r="N625" s="1419" t="str">
        <f t="shared" si="231"/>
        <v/>
      </c>
      <c r="O625" s="1420"/>
      <c r="P625" s="1421">
        <v>4501.42</v>
      </c>
      <c r="Q625" s="1421">
        <v>4833.8</v>
      </c>
      <c r="R625" s="1421">
        <v>5129.72</v>
      </c>
      <c r="S625" s="1421">
        <v>5393.28</v>
      </c>
      <c r="T625" s="1421">
        <v>5626.05</v>
      </c>
      <c r="U625" s="1421">
        <v>5823.16</v>
      </c>
      <c r="V625" s="1421">
        <v>5989.4</v>
      </c>
      <c r="W625" s="1421">
        <v>6119.46</v>
      </c>
      <c r="X625" s="1421">
        <v>6208.41</v>
      </c>
      <c r="Y625" s="1421">
        <v>6208.41</v>
      </c>
      <c r="Z625" s="1421">
        <v>6208.41</v>
      </c>
      <c r="AA625" s="1421">
        <v>0</v>
      </c>
      <c r="AB625" s="1421">
        <v>0</v>
      </c>
      <c r="AC625" s="1421"/>
      <c r="AD625" s="1421"/>
      <c r="AE625" s="1421">
        <f t="shared" si="246"/>
        <v>4982.5675000000001</v>
      </c>
      <c r="AF625" s="1492"/>
      <c r="AG625" s="1493"/>
      <c r="AH625" s="1424"/>
      <c r="AI625" s="1424"/>
      <c r="AJ625" s="1424"/>
      <c r="AK625" s="1425">
        <f t="shared" si="240"/>
        <v>4982.5675000000001</v>
      </c>
      <c r="AL625" s="1424">
        <f>SUM(AI625:AK625)</f>
        <v>4982.5675000000001</v>
      </c>
      <c r="AM625" s="1426"/>
      <c r="AN625" s="1424"/>
      <c r="AO625" s="1427">
        <f t="shared" si="226"/>
        <v>0</v>
      </c>
      <c r="AP625" s="1369"/>
      <c r="AQ625" s="1428">
        <f t="shared" si="230"/>
        <v>0</v>
      </c>
      <c r="AR625" s="1424"/>
      <c r="AS625" s="1424"/>
      <c r="AT625" s="1424"/>
      <c r="AU625" s="1424">
        <f t="shared" si="241"/>
        <v>0</v>
      </c>
      <c r="AV625" s="1429">
        <f t="shared" si="227"/>
        <v>0</v>
      </c>
      <c r="AW625" s="1424"/>
      <c r="AX625" s="1424"/>
      <c r="AY625" s="1426">
        <f t="shared" si="228"/>
        <v>0</v>
      </c>
      <c r="AZ625" s="1372" t="s">
        <v>1616</v>
      </c>
      <c r="BA625" s="1373">
        <f t="shared" si="242"/>
        <v>0</v>
      </c>
      <c r="BC625" s="1419" t="str">
        <f t="shared" si="252"/>
        <v/>
      </c>
      <c r="BD625" s="1419" t="str">
        <f t="shared" si="252"/>
        <v/>
      </c>
      <c r="BE625" s="1419" t="str">
        <f t="shared" si="252"/>
        <v/>
      </c>
      <c r="BF625" s="1419" t="str">
        <f t="shared" si="244"/>
        <v>Non-Op</v>
      </c>
      <c r="BG625" s="1419" t="str">
        <f t="shared" si="237"/>
        <v>NO</v>
      </c>
      <c r="BH625" s="1419" t="str">
        <f t="shared" si="237"/>
        <v>NO</v>
      </c>
      <c r="BI625" s="1419" t="str">
        <f t="shared" si="253"/>
        <v/>
      </c>
      <c r="BK625" s="1419" t="b">
        <f t="shared" si="248"/>
        <v>1</v>
      </c>
      <c r="BL625" s="1419" t="b">
        <f t="shared" si="248"/>
        <v>1</v>
      </c>
      <c r="BM625" s="1419" t="b">
        <f t="shared" si="248"/>
        <v>1</v>
      </c>
      <c r="BN625" s="1419" t="b">
        <f t="shared" si="248"/>
        <v>1</v>
      </c>
      <c r="BO625" s="1419" t="b">
        <f t="shared" si="248"/>
        <v>1</v>
      </c>
      <c r="BP625" s="1419" t="b">
        <f t="shared" si="248"/>
        <v>1</v>
      </c>
      <c r="BQ625" s="1419" t="b">
        <f t="shared" si="248"/>
        <v>1</v>
      </c>
      <c r="BS625" s="1359"/>
    </row>
    <row r="626" spans="1:71" s="1374" customFormat="1" ht="12" customHeight="1">
      <c r="A626" s="1529">
        <v>18237402</v>
      </c>
      <c r="B626" s="1529" t="str">
        <f t="shared" si="249"/>
        <v>18237402</v>
      </c>
      <c r="C626" s="1574" t="s">
        <v>1638</v>
      </c>
      <c r="D626" s="1417" t="str">
        <f t="shared" si="238"/>
        <v>Non-Op</v>
      </c>
      <c r="E626" s="1417"/>
      <c r="F626" s="1483">
        <v>43101</v>
      </c>
      <c r="G626" s="1417"/>
      <c r="H626" s="1419" t="str">
        <f t="shared" si="251"/>
        <v/>
      </c>
      <c r="I626" s="1419" t="str">
        <f t="shared" si="251"/>
        <v/>
      </c>
      <c r="J626" s="1419" t="str">
        <f t="shared" si="251"/>
        <v/>
      </c>
      <c r="K626" s="1419" t="str">
        <f t="shared" si="251"/>
        <v>Non-Op</v>
      </c>
      <c r="L626" s="1419" t="str">
        <f t="shared" si="236"/>
        <v>NO</v>
      </c>
      <c r="M626" s="1419" t="str">
        <f t="shared" si="236"/>
        <v>NO</v>
      </c>
      <c r="N626" s="1419" t="str">
        <f t="shared" si="231"/>
        <v/>
      </c>
      <c r="O626" s="1420"/>
      <c r="P626" s="1421">
        <v>0</v>
      </c>
      <c r="Q626" s="1421">
        <v>0</v>
      </c>
      <c r="R626" s="1421">
        <v>0</v>
      </c>
      <c r="S626" s="1421">
        <v>0</v>
      </c>
      <c r="T626" s="1421">
        <v>0</v>
      </c>
      <c r="U626" s="1421">
        <v>0</v>
      </c>
      <c r="V626" s="1421">
        <v>0</v>
      </c>
      <c r="W626" s="1421">
        <v>0</v>
      </c>
      <c r="X626" s="1421">
        <v>0</v>
      </c>
      <c r="Y626" s="1421">
        <v>0</v>
      </c>
      <c r="Z626" s="1421">
        <v>0</v>
      </c>
      <c r="AA626" s="1421">
        <v>826.49</v>
      </c>
      <c r="AB626" s="1421">
        <v>0</v>
      </c>
      <c r="AC626" s="1421"/>
      <c r="AD626" s="1421"/>
      <c r="AE626" s="1421">
        <f t="shared" si="246"/>
        <v>68.874166666666667</v>
      </c>
      <c r="AF626" s="1492"/>
      <c r="AG626" s="1493"/>
      <c r="AH626" s="1424"/>
      <c r="AI626" s="1424"/>
      <c r="AJ626" s="1424"/>
      <c r="AK626" s="1425">
        <f t="shared" si="240"/>
        <v>68.874166666666667</v>
      </c>
      <c r="AL626" s="1424">
        <f>SUM(AI626:AK626)</f>
        <v>68.874166666666667</v>
      </c>
      <c r="AM626" s="1426"/>
      <c r="AN626" s="1424"/>
      <c r="AO626" s="1427">
        <f t="shared" si="226"/>
        <v>0</v>
      </c>
      <c r="AP626" s="1369"/>
      <c r="AQ626" s="1428">
        <f t="shared" si="230"/>
        <v>0</v>
      </c>
      <c r="AR626" s="1424"/>
      <c r="AS626" s="1424"/>
      <c r="AT626" s="1424"/>
      <c r="AU626" s="1424">
        <f t="shared" si="241"/>
        <v>0</v>
      </c>
      <c r="AV626" s="1429">
        <f t="shared" si="227"/>
        <v>0</v>
      </c>
      <c r="AW626" s="1424"/>
      <c r="AX626" s="1424"/>
      <c r="AY626" s="1426">
        <f t="shared" si="228"/>
        <v>0</v>
      </c>
      <c r="AZ626" s="1372" t="s">
        <v>1616</v>
      </c>
      <c r="BA626" s="1373">
        <f t="shared" si="242"/>
        <v>0</v>
      </c>
      <c r="BC626" s="1419" t="str">
        <f t="shared" si="252"/>
        <v/>
      </c>
      <c r="BD626" s="1419" t="str">
        <f t="shared" si="252"/>
        <v/>
      </c>
      <c r="BE626" s="1419" t="str">
        <f t="shared" si="252"/>
        <v/>
      </c>
      <c r="BF626" s="1419" t="str">
        <f t="shared" si="244"/>
        <v>Non-Op</v>
      </c>
      <c r="BG626" s="1419" t="str">
        <f t="shared" si="237"/>
        <v>NO</v>
      </c>
      <c r="BH626" s="1419" t="str">
        <f t="shared" si="237"/>
        <v>NO</v>
      </c>
      <c r="BI626" s="1419" t="str">
        <f t="shared" si="253"/>
        <v/>
      </c>
      <c r="BK626" s="1419" t="b">
        <f t="shared" si="248"/>
        <v>1</v>
      </c>
      <c r="BL626" s="1419" t="b">
        <f t="shared" si="248"/>
        <v>1</v>
      </c>
      <c r="BM626" s="1419" t="b">
        <f t="shared" si="248"/>
        <v>1</v>
      </c>
      <c r="BN626" s="1419" t="b">
        <f t="shared" si="248"/>
        <v>1</v>
      </c>
      <c r="BO626" s="1419" t="b">
        <f t="shared" si="248"/>
        <v>1</v>
      </c>
      <c r="BP626" s="1419" t="b">
        <f t="shared" si="248"/>
        <v>1</v>
      </c>
      <c r="BQ626" s="1419" t="b">
        <f t="shared" si="248"/>
        <v>1</v>
      </c>
      <c r="BS626" s="1359"/>
    </row>
    <row r="627" spans="1:71" s="1374" customFormat="1" ht="12" customHeight="1">
      <c r="A627" s="1531">
        <v>18237411</v>
      </c>
      <c r="B627" s="1532" t="str">
        <f t="shared" si="249"/>
        <v>18237411</v>
      </c>
      <c r="C627" s="1575" t="s">
        <v>1639</v>
      </c>
      <c r="D627" s="1417" t="str">
        <f t="shared" si="238"/>
        <v>Non-Op</v>
      </c>
      <c r="E627" s="1417"/>
      <c r="F627" s="1434">
        <v>43070</v>
      </c>
      <c r="G627" s="1417"/>
      <c r="H627" s="1419" t="str">
        <f t="shared" si="251"/>
        <v/>
      </c>
      <c r="I627" s="1419" t="str">
        <f t="shared" si="251"/>
        <v/>
      </c>
      <c r="J627" s="1419" t="str">
        <f t="shared" si="251"/>
        <v/>
      </c>
      <c r="K627" s="1419" t="str">
        <f t="shared" si="251"/>
        <v>Non-Op</v>
      </c>
      <c r="L627" s="1419" t="str">
        <f t="shared" si="236"/>
        <v>NO</v>
      </c>
      <c r="M627" s="1419" t="str">
        <f t="shared" si="236"/>
        <v>NO</v>
      </c>
      <c r="N627" s="1419" t="str">
        <f t="shared" si="231"/>
        <v/>
      </c>
      <c r="O627" s="1420"/>
      <c r="P627" s="1421">
        <v>109376.84</v>
      </c>
      <c r="Q627" s="1421">
        <v>98800.95</v>
      </c>
      <c r="R627" s="1421">
        <v>87312.48</v>
      </c>
      <c r="S627" s="1421">
        <v>79216.100000000006</v>
      </c>
      <c r="T627" s="1421">
        <v>70754.009999999995</v>
      </c>
      <c r="U627" s="1421">
        <v>57317.94</v>
      </c>
      <c r="V627" s="1421">
        <v>51794.6</v>
      </c>
      <c r="W627" s="1421">
        <v>42499.25</v>
      </c>
      <c r="X627" s="1421">
        <v>24206.97</v>
      </c>
      <c r="Y627" s="1421">
        <v>24206.97</v>
      </c>
      <c r="Z627" s="1421">
        <v>24206.97</v>
      </c>
      <c r="AA627" s="1421">
        <v>0</v>
      </c>
      <c r="AB627" s="1421">
        <v>0</v>
      </c>
      <c r="AC627" s="1421"/>
      <c r="AD627" s="1421"/>
      <c r="AE627" s="1421">
        <f t="shared" si="246"/>
        <v>51250.388333333336</v>
      </c>
      <c r="AF627" s="1492"/>
      <c r="AG627" s="1493"/>
      <c r="AH627" s="1424"/>
      <c r="AI627" s="1424"/>
      <c r="AJ627" s="1424"/>
      <c r="AK627" s="1425">
        <f t="shared" si="240"/>
        <v>51250.388333333336</v>
      </c>
      <c r="AL627" s="1424">
        <f t="shared" si="225"/>
        <v>51250.388333333336</v>
      </c>
      <c r="AM627" s="1426"/>
      <c r="AN627" s="1424"/>
      <c r="AO627" s="1427">
        <f t="shared" si="226"/>
        <v>0</v>
      </c>
      <c r="AP627" s="1369"/>
      <c r="AQ627" s="1428">
        <f t="shared" si="230"/>
        <v>0</v>
      </c>
      <c r="AR627" s="1424"/>
      <c r="AS627" s="1424"/>
      <c r="AT627" s="1424"/>
      <c r="AU627" s="1424">
        <f t="shared" si="241"/>
        <v>0</v>
      </c>
      <c r="AV627" s="1429">
        <f t="shared" si="227"/>
        <v>0</v>
      </c>
      <c r="AW627" s="1424"/>
      <c r="AX627" s="1424"/>
      <c r="AY627" s="1426">
        <f t="shared" si="228"/>
        <v>0</v>
      </c>
      <c r="AZ627" s="1372" t="s">
        <v>1616</v>
      </c>
      <c r="BA627" s="1373">
        <f t="shared" si="242"/>
        <v>0</v>
      </c>
      <c r="BC627" s="1419" t="str">
        <f t="shared" si="252"/>
        <v/>
      </c>
      <c r="BD627" s="1419" t="str">
        <f t="shared" si="252"/>
        <v/>
      </c>
      <c r="BE627" s="1419" t="str">
        <f t="shared" si="252"/>
        <v/>
      </c>
      <c r="BF627" s="1419" t="str">
        <f t="shared" si="244"/>
        <v>Non-Op</v>
      </c>
      <c r="BG627" s="1419" t="str">
        <f t="shared" si="237"/>
        <v>NO</v>
      </c>
      <c r="BH627" s="1419" t="str">
        <f t="shared" si="237"/>
        <v>NO</v>
      </c>
      <c r="BI627" s="1419" t="str">
        <f t="shared" si="253"/>
        <v/>
      </c>
      <c r="BK627" s="1419" t="b">
        <f t="shared" si="248"/>
        <v>1</v>
      </c>
      <c r="BL627" s="1419" t="b">
        <f t="shared" si="248"/>
        <v>1</v>
      </c>
      <c r="BM627" s="1419" t="b">
        <f t="shared" si="248"/>
        <v>1</v>
      </c>
      <c r="BN627" s="1419" t="b">
        <f t="shared" si="248"/>
        <v>1</v>
      </c>
      <c r="BO627" s="1419" t="b">
        <f t="shared" si="248"/>
        <v>1</v>
      </c>
      <c r="BP627" s="1419" t="b">
        <f t="shared" si="248"/>
        <v>1</v>
      </c>
      <c r="BQ627" s="1419" t="b">
        <f t="shared" si="248"/>
        <v>1</v>
      </c>
      <c r="BS627" s="1359"/>
    </row>
    <row r="628" spans="1:71" s="1374" customFormat="1" ht="12" customHeight="1">
      <c r="A628" s="1531">
        <v>18237412</v>
      </c>
      <c r="B628" s="1532" t="str">
        <f t="shared" si="249"/>
        <v>18237412</v>
      </c>
      <c r="C628" s="1575" t="s">
        <v>1640</v>
      </c>
      <c r="D628" s="1417" t="str">
        <f t="shared" si="238"/>
        <v>Non-Op</v>
      </c>
      <c r="E628" s="1417"/>
      <c r="F628" s="1434">
        <v>43070</v>
      </c>
      <c r="G628" s="1417"/>
      <c r="H628" s="1419" t="str">
        <f t="shared" si="251"/>
        <v/>
      </c>
      <c r="I628" s="1419" t="str">
        <f t="shared" si="251"/>
        <v/>
      </c>
      <c r="J628" s="1419" t="str">
        <f t="shared" si="251"/>
        <v/>
      </c>
      <c r="K628" s="1419" t="str">
        <f t="shared" si="251"/>
        <v>Non-Op</v>
      </c>
      <c r="L628" s="1419" t="str">
        <f t="shared" si="236"/>
        <v>NO</v>
      </c>
      <c r="M628" s="1419" t="str">
        <f t="shared" si="236"/>
        <v>NO</v>
      </c>
      <c r="N628" s="1419" t="str">
        <f t="shared" si="231"/>
        <v/>
      </c>
      <c r="O628" s="1420"/>
      <c r="P628" s="1421">
        <v>2666.52</v>
      </c>
      <c r="Q628" s="1421">
        <v>2666.52</v>
      </c>
      <c r="R628" s="1421">
        <v>2666.52</v>
      </c>
      <c r="S628" s="1421">
        <v>0</v>
      </c>
      <c r="T628" s="1421">
        <v>0</v>
      </c>
      <c r="U628" s="1421">
        <v>0</v>
      </c>
      <c r="V628" s="1421">
        <v>0</v>
      </c>
      <c r="W628" s="1421">
        <v>0</v>
      </c>
      <c r="X628" s="1421">
        <v>0</v>
      </c>
      <c r="Y628" s="1421">
        <v>0</v>
      </c>
      <c r="Z628" s="1421">
        <v>0</v>
      </c>
      <c r="AA628" s="1421">
        <v>0</v>
      </c>
      <c r="AB628" s="1421">
        <v>0</v>
      </c>
      <c r="AC628" s="1421"/>
      <c r="AD628" s="1421"/>
      <c r="AE628" s="1421">
        <f t="shared" si="246"/>
        <v>555.52499999999998</v>
      </c>
      <c r="AF628" s="1492"/>
      <c r="AG628" s="1493"/>
      <c r="AH628" s="1424"/>
      <c r="AI628" s="1424"/>
      <c r="AJ628" s="1424"/>
      <c r="AK628" s="1425">
        <f t="shared" si="240"/>
        <v>555.52499999999998</v>
      </c>
      <c r="AL628" s="1424">
        <f t="shared" si="225"/>
        <v>555.52499999999998</v>
      </c>
      <c r="AM628" s="1426"/>
      <c r="AN628" s="1424"/>
      <c r="AO628" s="1427">
        <f t="shared" si="226"/>
        <v>0</v>
      </c>
      <c r="AP628" s="1369"/>
      <c r="AQ628" s="1428">
        <f t="shared" si="230"/>
        <v>0</v>
      </c>
      <c r="AR628" s="1424"/>
      <c r="AS628" s="1424"/>
      <c r="AT628" s="1424"/>
      <c r="AU628" s="1424">
        <f t="shared" si="241"/>
        <v>0</v>
      </c>
      <c r="AV628" s="1429">
        <f t="shared" si="227"/>
        <v>0</v>
      </c>
      <c r="AW628" s="1424"/>
      <c r="AX628" s="1424"/>
      <c r="AY628" s="1426">
        <f t="shared" si="228"/>
        <v>0</v>
      </c>
      <c r="AZ628" s="1372" t="s">
        <v>1616</v>
      </c>
      <c r="BA628" s="1373">
        <f t="shared" si="242"/>
        <v>0</v>
      </c>
      <c r="BC628" s="1419" t="str">
        <f t="shared" si="252"/>
        <v/>
      </c>
      <c r="BD628" s="1419" t="str">
        <f t="shared" si="252"/>
        <v/>
      </c>
      <c r="BE628" s="1419" t="str">
        <f t="shared" si="252"/>
        <v/>
      </c>
      <c r="BF628" s="1419" t="str">
        <f t="shared" si="244"/>
        <v>Non-Op</v>
      </c>
      <c r="BG628" s="1419" t="str">
        <f t="shared" si="237"/>
        <v>NO</v>
      </c>
      <c r="BH628" s="1419" t="str">
        <f t="shared" si="237"/>
        <v>NO</v>
      </c>
      <c r="BI628" s="1419" t="str">
        <f t="shared" si="253"/>
        <v/>
      </c>
      <c r="BK628" s="1419" t="b">
        <f t="shared" si="248"/>
        <v>1</v>
      </c>
      <c r="BL628" s="1419" t="b">
        <f t="shared" si="248"/>
        <v>1</v>
      </c>
      <c r="BM628" s="1419" t="b">
        <f t="shared" si="248"/>
        <v>1</v>
      </c>
      <c r="BN628" s="1419" t="b">
        <f t="shared" si="248"/>
        <v>1</v>
      </c>
      <c r="BO628" s="1419" t="b">
        <f t="shared" si="248"/>
        <v>1</v>
      </c>
      <c r="BP628" s="1419" t="b">
        <f t="shared" si="248"/>
        <v>1</v>
      </c>
      <c r="BQ628" s="1419" t="b">
        <f t="shared" si="248"/>
        <v>1</v>
      </c>
      <c r="BS628" s="1359"/>
    </row>
    <row r="629" spans="1:71" s="1374" customFormat="1" ht="12" customHeight="1">
      <c r="A629" s="1531">
        <v>18237421</v>
      </c>
      <c r="B629" s="1532" t="str">
        <f t="shared" si="249"/>
        <v>18237421</v>
      </c>
      <c r="C629" s="1575" t="s">
        <v>1641</v>
      </c>
      <c r="D629" s="1417" t="str">
        <f t="shared" si="238"/>
        <v>Non-Op</v>
      </c>
      <c r="E629" s="1417"/>
      <c r="F629" s="1434">
        <v>43070</v>
      </c>
      <c r="G629" s="1417"/>
      <c r="H629" s="1419" t="str">
        <f t="shared" si="251"/>
        <v/>
      </c>
      <c r="I629" s="1419" t="str">
        <f t="shared" si="251"/>
        <v/>
      </c>
      <c r="J629" s="1419" t="str">
        <f t="shared" si="251"/>
        <v/>
      </c>
      <c r="K629" s="1419" t="str">
        <f t="shared" si="251"/>
        <v>Non-Op</v>
      </c>
      <c r="L629" s="1419" t="str">
        <f t="shared" si="236"/>
        <v>NO</v>
      </c>
      <c r="M629" s="1419" t="str">
        <f t="shared" si="236"/>
        <v>NO</v>
      </c>
      <c r="N629" s="1419" t="str">
        <f t="shared" si="231"/>
        <v/>
      </c>
      <c r="O629" s="1420"/>
      <c r="P629" s="1421">
        <v>5098115.2300000004</v>
      </c>
      <c r="Q629" s="1421">
        <v>4729677.58</v>
      </c>
      <c r="R629" s="1421">
        <v>4318246.6100000003</v>
      </c>
      <c r="S629" s="1421">
        <v>3930246.06</v>
      </c>
      <c r="T629" s="1421">
        <v>3495835.4</v>
      </c>
      <c r="U629" s="1421">
        <v>3088913.15</v>
      </c>
      <c r="V629" s="1421">
        <v>2596707.4500000002</v>
      </c>
      <c r="W629" s="1421">
        <v>2055306.35</v>
      </c>
      <c r="X629" s="1421">
        <v>1668558.42</v>
      </c>
      <c r="Y629" s="1421">
        <v>1237877.44</v>
      </c>
      <c r="Z629" s="1421">
        <v>940984.57</v>
      </c>
      <c r="AA629" s="1421">
        <v>4036850.64</v>
      </c>
      <c r="AB629" s="1421">
        <v>3818454.73</v>
      </c>
      <c r="AC629" s="1421"/>
      <c r="AD629" s="1421"/>
      <c r="AE629" s="1421">
        <f t="shared" si="246"/>
        <v>3046457.3875000007</v>
      </c>
      <c r="AF629" s="1492"/>
      <c r="AG629" s="1493"/>
      <c r="AH629" s="1424"/>
      <c r="AI629" s="1424"/>
      <c r="AJ629" s="1424"/>
      <c r="AK629" s="1425">
        <f t="shared" si="240"/>
        <v>3046457.3875000007</v>
      </c>
      <c r="AL629" s="1424">
        <f t="shared" si="225"/>
        <v>3046457.3875000007</v>
      </c>
      <c r="AM629" s="1426"/>
      <c r="AN629" s="1424"/>
      <c r="AO629" s="1427">
        <f t="shared" si="226"/>
        <v>0</v>
      </c>
      <c r="AP629" s="1369"/>
      <c r="AQ629" s="1428">
        <f t="shared" si="230"/>
        <v>3818454.73</v>
      </c>
      <c r="AR629" s="1424"/>
      <c r="AS629" s="1424"/>
      <c r="AT629" s="1424"/>
      <c r="AU629" s="1424">
        <f t="shared" si="241"/>
        <v>3818454.73</v>
      </c>
      <c r="AV629" s="1429">
        <f t="shared" si="227"/>
        <v>3818454.73</v>
      </c>
      <c r="AW629" s="1424"/>
      <c r="AX629" s="1424"/>
      <c r="AY629" s="1426">
        <f t="shared" si="228"/>
        <v>0</v>
      </c>
      <c r="AZ629" s="1372" t="s">
        <v>1616</v>
      </c>
      <c r="BA629" s="1373">
        <f t="shared" si="242"/>
        <v>0</v>
      </c>
      <c r="BC629" s="1419" t="str">
        <f t="shared" si="252"/>
        <v/>
      </c>
      <c r="BD629" s="1419" t="str">
        <f t="shared" si="252"/>
        <v/>
      </c>
      <c r="BE629" s="1419" t="str">
        <f t="shared" si="252"/>
        <v/>
      </c>
      <c r="BF629" s="1419" t="str">
        <f t="shared" si="244"/>
        <v>Non-Op</v>
      </c>
      <c r="BG629" s="1419" t="str">
        <f t="shared" si="237"/>
        <v>NO</v>
      </c>
      <c r="BH629" s="1419" t="str">
        <f t="shared" si="237"/>
        <v>NO</v>
      </c>
      <c r="BI629" s="1419" t="str">
        <f t="shared" si="253"/>
        <v/>
      </c>
      <c r="BK629" s="1419" t="b">
        <f t="shared" si="248"/>
        <v>1</v>
      </c>
      <c r="BL629" s="1419" t="b">
        <f t="shared" si="248"/>
        <v>1</v>
      </c>
      <c r="BM629" s="1419" t="b">
        <f t="shared" si="248"/>
        <v>1</v>
      </c>
      <c r="BN629" s="1419" t="b">
        <f t="shared" si="248"/>
        <v>1</v>
      </c>
      <c r="BO629" s="1419" t="b">
        <f t="shared" si="248"/>
        <v>1</v>
      </c>
      <c r="BP629" s="1419" t="b">
        <f t="shared" si="248"/>
        <v>1</v>
      </c>
      <c r="BQ629" s="1419" t="b">
        <f t="shared" si="248"/>
        <v>1</v>
      </c>
      <c r="BS629" s="1359"/>
    </row>
    <row r="630" spans="1:71" s="1374" customFormat="1" ht="12" customHeight="1">
      <c r="A630" s="1531">
        <v>18237431</v>
      </c>
      <c r="B630" s="1532" t="str">
        <f t="shared" si="249"/>
        <v>18237431</v>
      </c>
      <c r="C630" s="1575" t="s">
        <v>1642</v>
      </c>
      <c r="D630" s="1417" t="str">
        <f t="shared" si="238"/>
        <v>Non-Op</v>
      </c>
      <c r="E630" s="1417"/>
      <c r="F630" s="1434">
        <v>43070</v>
      </c>
      <c r="G630" s="1417"/>
      <c r="H630" s="1419" t="str">
        <f t="shared" si="251"/>
        <v/>
      </c>
      <c r="I630" s="1419" t="str">
        <f t="shared" si="251"/>
        <v/>
      </c>
      <c r="J630" s="1419" t="str">
        <f t="shared" si="251"/>
        <v/>
      </c>
      <c r="K630" s="1419" t="str">
        <f t="shared" si="251"/>
        <v>Non-Op</v>
      </c>
      <c r="L630" s="1419" t="str">
        <f t="shared" si="236"/>
        <v>NO</v>
      </c>
      <c r="M630" s="1419" t="str">
        <f t="shared" si="236"/>
        <v>NO</v>
      </c>
      <c r="N630" s="1419" t="str">
        <f t="shared" si="231"/>
        <v/>
      </c>
      <c r="O630" s="1420"/>
      <c r="P630" s="1421">
        <v>1421336.86</v>
      </c>
      <c r="Q630" s="1421">
        <v>1295303.8</v>
      </c>
      <c r="R630" s="1421">
        <v>1158448.8400000001</v>
      </c>
      <c r="S630" s="1421">
        <v>1038075.97</v>
      </c>
      <c r="T630" s="1421">
        <v>937899.41</v>
      </c>
      <c r="U630" s="1421">
        <v>822646.7</v>
      </c>
      <c r="V630" s="1421">
        <v>666087.51</v>
      </c>
      <c r="W630" s="1421">
        <v>548864.56999999995</v>
      </c>
      <c r="X630" s="1421">
        <v>426330.1</v>
      </c>
      <c r="Y630" s="1421">
        <v>310373.19</v>
      </c>
      <c r="Z630" s="1421">
        <v>223417.57</v>
      </c>
      <c r="AA630" s="1421">
        <v>1823994.28</v>
      </c>
      <c r="AB630" s="1421">
        <v>1682207.21</v>
      </c>
      <c r="AC630" s="1421"/>
      <c r="AD630" s="1421"/>
      <c r="AE630" s="1421">
        <f t="shared" si="246"/>
        <v>900267.83125000016</v>
      </c>
      <c r="AF630" s="1492"/>
      <c r="AG630" s="1493"/>
      <c r="AH630" s="1424"/>
      <c r="AI630" s="1424"/>
      <c r="AJ630" s="1424"/>
      <c r="AK630" s="1425">
        <f t="shared" si="240"/>
        <v>900267.83125000016</v>
      </c>
      <c r="AL630" s="1424">
        <f t="shared" si="225"/>
        <v>900267.83125000016</v>
      </c>
      <c r="AM630" s="1426"/>
      <c r="AN630" s="1424"/>
      <c r="AO630" s="1427">
        <f t="shared" si="226"/>
        <v>0</v>
      </c>
      <c r="AP630" s="1369"/>
      <c r="AQ630" s="1428">
        <f t="shared" si="230"/>
        <v>1682207.21</v>
      </c>
      <c r="AR630" s="1424"/>
      <c r="AS630" s="1424"/>
      <c r="AT630" s="1424"/>
      <c r="AU630" s="1424">
        <f t="shared" si="241"/>
        <v>1682207.21</v>
      </c>
      <c r="AV630" s="1429">
        <f t="shared" si="227"/>
        <v>1682207.21</v>
      </c>
      <c r="AW630" s="1424"/>
      <c r="AX630" s="1424"/>
      <c r="AY630" s="1426">
        <f t="shared" si="228"/>
        <v>0</v>
      </c>
      <c r="AZ630" s="1372" t="s">
        <v>1616</v>
      </c>
      <c r="BA630" s="1373">
        <f t="shared" si="242"/>
        <v>0</v>
      </c>
      <c r="BC630" s="1419" t="str">
        <f t="shared" si="252"/>
        <v/>
      </c>
      <c r="BD630" s="1419" t="str">
        <f t="shared" si="252"/>
        <v/>
      </c>
      <c r="BE630" s="1419" t="str">
        <f t="shared" si="252"/>
        <v/>
      </c>
      <c r="BF630" s="1419" t="str">
        <f t="shared" si="244"/>
        <v>Non-Op</v>
      </c>
      <c r="BG630" s="1419" t="str">
        <f t="shared" si="237"/>
        <v>NO</v>
      </c>
      <c r="BH630" s="1419" t="str">
        <f t="shared" si="237"/>
        <v>NO</v>
      </c>
      <c r="BI630" s="1419" t="str">
        <f t="shared" si="253"/>
        <v/>
      </c>
      <c r="BK630" s="1419" t="b">
        <f t="shared" si="248"/>
        <v>1</v>
      </c>
      <c r="BL630" s="1419" t="b">
        <f t="shared" si="248"/>
        <v>1</v>
      </c>
      <c r="BM630" s="1419" t="b">
        <f t="shared" si="248"/>
        <v>1</v>
      </c>
      <c r="BN630" s="1419" t="b">
        <f t="shared" si="248"/>
        <v>1</v>
      </c>
      <c r="BO630" s="1419" t="b">
        <f t="shared" si="248"/>
        <v>1</v>
      </c>
      <c r="BP630" s="1419" t="b">
        <f t="shared" si="248"/>
        <v>1</v>
      </c>
      <c r="BQ630" s="1419" t="b">
        <f t="shared" si="248"/>
        <v>1</v>
      </c>
      <c r="BS630" s="1359"/>
    </row>
    <row r="631" spans="1:71" s="1374" customFormat="1" ht="12" customHeight="1">
      <c r="A631" s="1531">
        <v>18237441</v>
      </c>
      <c r="B631" s="1532" t="str">
        <f t="shared" si="249"/>
        <v>18237441</v>
      </c>
      <c r="C631" s="1575" t="s">
        <v>1643</v>
      </c>
      <c r="D631" s="1417" t="str">
        <f t="shared" si="238"/>
        <v>Non-Op</v>
      </c>
      <c r="E631" s="1417"/>
      <c r="F631" s="1434">
        <v>43070</v>
      </c>
      <c r="G631" s="1417"/>
      <c r="H631" s="1419" t="str">
        <f t="shared" si="251"/>
        <v/>
      </c>
      <c r="I631" s="1419" t="str">
        <f t="shared" si="251"/>
        <v/>
      </c>
      <c r="J631" s="1419" t="str">
        <f t="shared" si="251"/>
        <v/>
      </c>
      <c r="K631" s="1419" t="str">
        <f t="shared" si="251"/>
        <v>Non-Op</v>
      </c>
      <c r="L631" s="1419" t="str">
        <f t="shared" si="236"/>
        <v>NO</v>
      </c>
      <c r="M631" s="1419" t="str">
        <f t="shared" si="236"/>
        <v>NO</v>
      </c>
      <c r="N631" s="1419" t="str">
        <f t="shared" si="231"/>
        <v/>
      </c>
      <c r="O631" s="1420"/>
      <c r="P631" s="1421">
        <v>852849.65</v>
      </c>
      <c r="Q631" s="1421">
        <v>783840.48</v>
      </c>
      <c r="R631" s="1421">
        <v>715410.54</v>
      </c>
      <c r="S631" s="1421">
        <v>642082.51</v>
      </c>
      <c r="T631" s="1421">
        <v>577712.68999999994</v>
      </c>
      <c r="U631" s="1421">
        <v>526129.89</v>
      </c>
      <c r="V631" s="1421">
        <v>447014.59</v>
      </c>
      <c r="W631" s="1421">
        <v>376748.56</v>
      </c>
      <c r="X631" s="1421">
        <v>269020.65999999997</v>
      </c>
      <c r="Y631" s="1421">
        <v>247901.72</v>
      </c>
      <c r="Z631" s="1421">
        <v>192598.17</v>
      </c>
      <c r="AA631" s="1421">
        <v>1322199.29</v>
      </c>
      <c r="AB631" s="1421">
        <v>1236747.56</v>
      </c>
      <c r="AC631" s="1421"/>
      <c r="AD631" s="1421"/>
      <c r="AE631" s="1421">
        <f t="shared" si="246"/>
        <v>595454.80874999997</v>
      </c>
      <c r="AF631" s="1492"/>
      <c r="AG631" s="1493"/>
      <c r="AH631" s="1424"/>
      <c r="AI631" s="1424"/>
      <c r="AJ631" s="1424"/>
      <c r="AK631" s="1425">
        <f t="shared" si="240"/>
        <v>595454.80874999997</v>
      </c>
      <c r="AL631" s="1424">
        <f t="shared" si="225"/>
        <v>595454.80874999997</v>
      </c>
      <c r="AM631" s="1426"/>
      <c r="AN631" s="1424"/>
      <c r="AO631" s="1427">
        <f t="shared" si="226"/>
        <v>0</v>
      </c>
      <c r="AP631" s="1369"/>
      <c r="AQ631" s="1428">
        <f t="shared" si="230"/>
        <v>1236747.56</v>
      </c>
      <c r="AR631" s="1424"/>
      <c r="AS631" s="1424"/>
      <c r="AT631" s="1424"/>
      <c r="AU631" s="1424">
        <f t="shared" si="241"/>
        <v>1236747.56</v>
      </c>
      <c r="AV631" s="1429">
        <f t="shared" si="227"/>
        <v>1236747.56</v>
      </c>
      <c r="AW631" s="1424"/>
      <c r="AX631" s="1424"/>
      <c r="AY631" s="1426">
        <f t="shared" si="228"/>
        <v>0</v>
      </c>
      <c r="AZ631" s="1372" t="s">
        <v>1616</v>
      </c>
      <c r="BA631" s="1373">
        <f t="shared" si="242"/>
        <v>0</v>
      </c>
      <c r="BC631" s="1419" t="str">
        <f t="shared" si="252"/>
        <v/>
      </c>
      <c r="BD631" s="1419" t="str">
        <f t="shared" si="252"/>
        <v/>
      </c>
      <c r="BE631" s="1419" t="str">
        <f t="shared" si="252"/>
        <v/>
      </c>
      <c r="BF631" s="1419" t="str">
        <f t="shared" si="244"/>
        <v>Non-Op</v>
      </c>
      <c r="BG631" s="1419" t="str">
        <f t="shared" si="237"/>
        <v>NO</v>
      </c>
      <c r="BH631" s="1419" t="str">
        <f t="shared" si="237"/>
        <v>NO</v>
      </c>
      <c r="BI631" s="1419" t="str">
        <f t="shared" si="253"/>
        <v/>
      </c>
      <c r="BK631" s="1419" t="b">
        <f t="shared" si="248"/>
        <v>1</v>
      </c>
      <c r="BL631" s="1419" t="b">
        <f t="shared" si="248"/>
        <v>1</v>
      </c>
      <c r="BM631" s="1419" t="b">
        <f t="shared" si="248"/>
        <v>1</v>
      </c>
      <c r="BN631" s="1419" t="b">
        <f t="shared" si="248"/>
        <v>1</v>
      </c>
      <c r="BO631" s="1419" t="b">
        <f t="shared" si="248"/>
        <v>1</v>
      </c>
      <c r="BP631" s="1419" t="b">
        <f t="shared" si="248"/>
        <v>1</v>
      </c>
      <c r="BQ631" s="1419" t="b">
        <f t="shared" si="248"/>
        <v>1</v>
      </c>
      <c r="BS631" s="1359"/>
    </row>
    <row r="632" spans="1:71" s="1374" customFormat="1" ht="12" customHeight="1">
      <c r="A632" s="1576">
        <v>18237451</v>
      </c>
      <c r="B632" s="1577" t="str">
        <f t="shared" si="249"/>
        <v>18237451</v>
      </c>
      <c r="C632" s="1578" t="s">
        <v>1644</v>
      </c>
      <c r="D632" s="1437" t="str">
        <f t="shared" si="238"/>
        <v>Non-Op</v>
      </c>
      <c r="E632" s="1437"/>
      <c r="F632" s="1438">
        <v>43952</v>
      </c>
      <c r="G632" s="1437"/>
      <c r="H632" s="1439" t="str">
        <f t="shared" si="251"/>
        <v/>
      </c>
      <c r="I632" s="1439" t="str">
        <f t="shared" si="251"/>
        <v/>
      </c>
      <c r="J632" s="1439" t="str">
        <f t="shared" si="251"/>
        <v/>
      </c>
      <c r="K632" s="1439" t="str">
        <f t="shared" si="251"/>
        <v>Non-Op</v>
      </c>
      <c r="L632" s="1439" t="str">
        <f t="shared" si="236"/>
        <v>NO</v>
      </c>
      <c r="M632" s="1439" t="str">
        <f t="shared" si="236"/>
        <v>NO</v>
      </c>
      <c r="N632" s="1439" t="str">
        <f t="shared" si="231"/>
        <v/>
      </c>
      <c r="O632" s="1440"/>
      <c r="P632" s="1441"/>
      <c r="Q632" s="1441"/>
      <c r="R632" s="1441"/>
      <c r="S632" s="1441"/>
      <c r="T632" s="1441"/>
      <c r="U632" s="1441"/>
      <c r="V632" s="1441"/>
      <c r="W632" s="1441"/>
      <c r="X632" s="1441"/>
      <c r="Y632" s="1441"/>
      <c r="Z632" s="1441"/>
      <c r="AA632" s="1441">
        <v>1520935.98</v>
      </c>
      <c r="AB632" s="1441">
        <v>1281638.8600000001</v>
      </c>
      <c r="AC632" s="1441"/>
      <c r="AD632" s="1441"/>
      <c r="AE632" s="1441">
        <f t="shared" si="246"/>
        <v>180146.28416666668</v>
      </c>
      <c r="AF632" s="1579"/>
      <c r="AG632" s="1580"/>
      <c r="AH632" s="1444"/>
      <c r="AI632" s="1444"/>
      <c r="AJ632" s="1444"/>
      <c r="AK632" s="1445">
        <f t="shared" si="240"/>
        <v>180146.28416666668</v>
      </c>
      <c r="AL632" s="1444">
        <f t="shared" ref="AL632:AL637" si="254">SUM(AI632:AK632)</f>
        <v>180146.28416666668</v>
      </c>
      <c r="AM632" s="1446"/>
      <c r="AN632" s="1444"/>
      <c r="AO632" s="1447">
        <f t="shared" si="226"/>
        <v>0</v>
      </c>
      <c r="AP632" s="1444"/>
      <c r="AQ632" s="1448">
        <f t="shared" si="230"/>
        <v>1281638.8600000001</v>
      </c>
      <c r="AR632" s="1444"/>
      <c r="AS632" s="1444"/>
      <c r="AT632" s="1444"/>
      <c r="AU632" s="1444">
        <f t="shared" si="241"/>
        <v>1281638.8600000001</v>
      </c>
      <c r="AV632" s="1449">
        <f t="shared" si="227"/>
        <v>1281638.8600000001</v>
      </c>
      <c r="AW632" s="1444"/>
      <c r="AX632" s="1444"/>
      <c r="AY632" s="1446">
        <f t="shared" si="228"/>
        <v>0</v>
      </c>
      <c r="AZ632" s="1372" t="s">
        <v>1616</v>
      </c>
      <c r="BA632" s="1373">
        <f t="shared" si="242"/>
        <v>0</v>
      </c>
      <c r="BC632" s="1419"/>
      <c r="BD632" s="1419"/>
      <c r="BE632" s="1419"/>
      <c r="BF632" s="1419"/>
      <c r="BG632" s="1419"/>
      <c r="BH632" s="1419"/>
      <c r="BI632" s="1419"/>
      <c r="BK632" s="1419"/>
      <c r="BL632" s="1419"/>
      <c r="BM632" s="1419"/>
      <c r="BN632" s="1419"/>
      <c r="BO632" s="1419"/>
      <c r="BP632" s="1419"/>
      <c r="BQ632" s="1419"/>
      <c r="BS632" s="1359"/>
    </row>
    <row r="633" spans="1:71" s="1374" customFormat="1" ht="12" customHeight="1">
      <c r="A633" s="1531">
        <v>18237461</v>
      </c>
      <c r="B633" s="1532" t="str">
        <f t="shared" si="249"/>
        <v>18237461</v>
      </c>
      <c r="C633" s="1510" t="s">
        <v>1645</v>
      </c>
      <c r="D633" s="1417" t="str">
        <f t="shared" si="238"/>
        <v>Non-Op</v>
      </c>
      <c r="E633" s="1417"/>
      <c r="F633" s="1434">
        <v>43221</v>
      </c>
      <c r="G633" s="1417"/>
      <c r="H633" s="1419"/>
      <c r="I633" s="1419"/>
      <c r="J633" s="1419"/>
      <c r="K633" s="1419" t="str">
        <f t="shared" si="251"/>
        <v>Non-Op</v>
      </c>
      <c r="L633" s="1419" t="str">
        <f t="shared" si="236"/>
        <v>NO</v>
      </c>
      <c r="M633" s="1419" t="str">
        <f t="shared" si="236"/>
        <v>NO</v>
      </c>
      <c r="N633" s="1419"/>
      <c r="O633" s="1420"/>
      <c r="P633" s="1421">
        <v>0</v>
      </c>
      <c r="Q633" s="1421">
        <v>0</v>
      </c>
      <c r="R633" s="1421">
        <v>0</v>
      </c>
      <c r="S633" s="1421">
        <v>0</v>
      </c>
      <c r="T633" s="1421">
        <v>0</v>
      </c>
      <c r="U633" s="1421">
        <v>0</v>
      </c>
      <c r="V633" s="1421">
        <v>0</v>
      </c>
      <c r="W633" s="1421">
        <v>0</v>
      </c>
      <c r="X633" s="1421">
        <v>0</v>
      </c>
      <c r="Y633" s="1421">
        <v>0</v>
      </c>
      <c r="Z633" s="1421">
        <v>0</v>
      </c>
      <c r="AA633" s="1421">
        <v>0</v>
      </c>
      <c r="AB633" s="1421">
        <v>0</v>
      </c>
      <c r="AC633" s="1421"/>
      <c r="AD633" s="1421"/>
      <c r="AE633" s="1421">
        <f t="shared" si="246"/>
        <v>0</v>
      </c>
      <c r="AF633" s="1492"/>
      <c r="AG633" s="1493"/>
      <c r="AH633" s="1424"/>
      <c r="AI633" s="1424"/>
      <c r="AJ633" s="1424"/>
      <c r="AK633" s="1425">
        <f t="shared" si="240"/>
        <v>0</v>
      </c>
      <c r="AL633" s="1424">
        <f t="shared" si="254"/>
        <v>0</v>
      </c>
      <c r="AM633" s="1426"/>
      <c r="AN633" s="1424"/>
      <c r="AO633" s="1427">
        <f t="shared" si="226"/>
        <v>0</v>
      </c>
      <c r="AP633" s="1369"/>
      <c r="AQ633" s="1428">
        <f t="shared" si="230"/>
        <v>0</v>
      </c>
      <c r="AR633" s="1424"/>
      <c r="AS633" s="1424"/>
      <c r="AT633" s="1424"/>
      <c r="AU633" s="1424">
        <f t="shared" si="241"/>
        <v>0</v>
      </c>
      <c r="AV633" s="1429">
        <f t="shared" si="227"/>
        <v>0</v>
      </c>
      <c r="AW633" s="1424"/>
      <c r="AX633" s="1424"/>
      <c r="AY633" s="1426">
        <f t="shared" si="228"/>
        <v>0</v>
      </c>
      <c r="AZ633" s="1372" t="s">
        <v>1616</v>
      </c>
      <c r="BA633" s="1373">
        <f t="shared" si="242"/>
        <v>0</v>
      </c>
      <c r="BC633" s="1419"/>
      <c r="BD633" s="1419"/>
      <c r="BE633" s="1419"/>
      <c r="BF633" s="1419" t="str">
        <f t="shared" si="244"/>
        <v>Non-Op</v>
      </c>
      <c r="BG633" s="1419" t="str">
        <f t="shared" si="237"/>
        <v>NO</v>
      </c>
      <c r="BH633" s="1419" t="str">
        <f t="shared" si="237"/>
        <v>NO</v>
      </c>
      <c r="BI633" s="1419"/>
      <c r="BK633" s="1419" t="b">
        <f t="shared" si="248"/>
        <v>1</v>
      </c>
      <c r="BL633" s="1419" t="b">
        <f t="shared" si="248"/>
        <v>1</v>
      </c>
      <c r="BM633" s="1419" t="b">
        <f t="shared" si="248"/>
        <v>1</v>
      </c>
      <c r="BN633" s="1419" t="b">
        <f t="shared" si="248"/>
        <v>1</v>
      </c>
      <c r="BO633" s="1419" t="b">
        <f t="shared" si="248"/>
        <v>1</v>
      </c>
      <c r="BP633" s="1419" t="b">
        <f t="shared" si="248"/>
        <v>1</v>
      </c>
      <c r="BQ633" s="1419" t="b">
        <f t="shared" si="248"/>
        <v>1</v>
      </c>
      <c r="BS633" s="1359"/>
    </row>
    <row r="634" spans="1:71" s="1374" customFormat="1" ht="12" customHeight="1">
      <c r="A634" s="1581">
        <v>18237471</v>
      </c>
      <c r="B634" s="1582" t="str">
        <f t="shared" si="249"/>
        <v>18237471</v>
      </c>
      <c r="C634" s="1583" t="s">
        <v>1646</v>
      </c>
      <c r="D634" s="1396" t="str">
        <f t="shared" si="238"/>
        <v>Non-Op</v>
      </c>
      <c r="E634" s="1396"/>
      <c r="F634" s="1433">
        <v>43586</v>
      </c>
      <c r="G634" s="1396"/>
      <c r="H634" s="1398"/>
      <c r="I634" s="1398"/>
      <c r="J634" s="1398"/>
      <c r="K634" s="1398" t="str">
        <f t="shared" si="251"/>
        <v>Non-Op</v>
      </c>
      <c r="L634" s="1398" t="str">
        <f t="shared" si="236"/>
        <v>NO</v>
      </c>
      <c r="M634" s="1398" t="str">
        <f t="shared" si="236"/>
        <v>NO</v>
      </c>
      <c r="N634" s="1398"/>
      <c r="O634" s="1399"/>
      <c r="P634" s="1400">
        <v>2125177.1</v>
      </c>
      <c r="Q634" s="1400">
        <v>1971419.01</v>
      </c>
      <c r="R634" s="1400">
        <v>1796507.43</v>
      </c>
      <c r="S634" s="1400">
        <v>1631583.33</v>
      </c>
      <c r="T634" s="1400">
        <v>1447331.37</v>
      </c>
      <c r="U634" s="1400">
        <v>1274374.9099999999</v>
      </c>
      <c r="V634" s="1400">
        <v>1065241.07</v>
      </c>
      <c r="W634" s="1400">
        <v>834919.09</v>
      </c>
      <c r="X634" s="1400">
        <v>668686.68000000005</v>
      </c>
      <c r="Y634" s="1400">
        <v>485385.72</v>
      </c>
      <c r="Z634" s="1400">
        <v>359025.95</v>
      </c>
      <c r="AA634" s="1400">
        <v>2842954.5</v>
      </c>
      <c r="AB634" s="1400">
        <v>2628126.59</v>
      </c>
      <c r="AC634" s="1400"/>
      <c r="AD634" s="1400"/>
      <c r="AE634" s="1400">
        <f t="shared" si="246"/>
        <v>1396173.4087499997</v>
      </c>
      <c r="AF634" s="1478"/>
      <c r="AG634" s="1479"/>
      <c r="AH634" s="1403"/>
      <c r="AI634" s="1403"/>
      <c r="AJ634" s="1403"/>
      <c r="AK634" s="1404">
        <f t="shared" si="240"/>
        <v>1396173.4087499997</v>
      </c>
      <c r="AL634" s="1403">
        <f t="shared" si="254"/>
        <v>1396173.4087499997</v>
      </c>
      <c r="AM634" s="1405"/>
      <c r="AN634" s="1403"/>
      <c r="AO634" s="1406">
        <f t="shared" si="226"/>
        <v>0</v>
      </c>
      <c r="AP634" s="1369"/>
      <c r="AQ634" s="1407">
        <f t="shared" si="230"/>
        <v>2628126.59</v>
      </c>
      <c r="AR634" s="1403"/>
      <c r="AS634" s="1403"/>
      <c r="AT634" s="1403"/>
      <c r="AU634" s="1403">
        <f t="shared" si="241"/>
        <v>2628126.59</v>
      </c>
      <c r="AV634" s="1408">
        <f t="shared" si="227"/>
        <v>2628126.59</v>
      </c>
      <c r="AW634" s="1403"/>
      <c r="AX634" s="1403"/>
      <c r="AY634" s="1405">
        <f t="shared" si="228"/>
        <v>0</v>
      </c>
      <c r="AZ634" s="1372" t="s">
        <v>1616</v>
      </c>
      <c r="BA634" s="1373">
        <f t="shared" si="242"/>
        <v>0</v>
      </c>
      <c r="BC634" s="1419"/>
      <c r="BD634" s="1419"/>
      <c r="BE634" s="1419"/>
      <c r="BF634" s="1419"/>
      <c r="BG634" s="1419"/>
      <c r="BH634" s="1419"/>
      <c r="BI634" s="1419"/>
      <c r="BK634" s="1419"/>
      <c r="BL634" s="1419"/>
      <c r="BM634" s="1419"/>
      <c r="BN634" s="1419"/>
      <c r="BO634" s="1419"/>
      <c r="BP634" s="1419"/>
      <c r="BQ634" s="1419"/>
      <c r="BS634" s="1359"/>
    </row>
    <row r="635" spans="1:71" s="1374" customFormat="1" ht="12" customHeight="1">
      <c r="A635" s="1581">
        <v>18237481</v>
      </c>
      <c r="B635" s="1582" t="str">
        <f t="shared" si="249"/>
        <v>18237481</v>
      </c>
      <c r="C635" s="1583" t="s">
        <v>1647</v>
      </c>
      <c r="D635" s="1437" t="str">
        <f t="shared" si="238"/>
        <v>Non-Op</v>
      </c>
      <c r="E635" s="1437"/>
      <c r="F635" s="1438">
        <v>43952</v>
      </c>
      <c r="G635" s="1437"/>
      <c r="H635" s="1439" t="str">
        <f>IF(VALUE(AH635),H$7,IF(ISBLANK(AH635),"",H$7))</f>
        <v/>
      </c>
      <c r="I635" s="1439" t="str">
        <f>IF(VALUE(AI635),I$7,IF(ISBLANK(AI635),"",I$7))</f>
        <v/>
      </c>
      <c r="J635" s="1439" t="str">
        <f>IF(VALUE(AJ635),J$7,IF(ISBLANK(AJ635),"",J$7))</f>
        <v/>
      </c>
      <c r="K635" s="1439" t="str">
        <f t="shared" si="251"/>
        <v>Non-Op</v>
      </c>
      <c r="L635" s="1439" t="str">
        <f t="shared" si="236"/>
        <v>NO</v>
      </c>
      <c r="M635" s="1439" t="str">
        <f t="shared" si="236"/>
        <v>NO</v>
      </c>
      <c r="N635" s="1439" t="str">
        <f>IF(OR(CONCATENATE(L635,M635)="NOW/C",CONCATENATE(L635,M635)="W/CNO"),"W/C","")</f>
        <v/>
      </c>
      <c r="O635" s="1399"/>
      <c r="P635" s="1400"/>
      <c r="Q635" s="1400"/>
      <c r="R635" s="1400"/>
      <c r="S635" s="1400"/>
      <c r="T635" s="1400"/>
      <c r="U635" s="1400"/>
      <c r="V635" s="1400"/>
      <c r="W635" s="1400"/>
      <c r="X635" s="1400"/>
      <c r="Y635" s="1400"/>
      <c r="Z635" s="1400"/>
      <c r="AA635" s="1400">
        <v>1054609.6299999999</v>
      </c>
      <c r="AB635" s="1400">
        <v>874527.94</v>
      </c>
      <c r="AC635" s="1400"/>
      <c r="AD635" s="1400"/>
      <c r="AE635" s="1400">
        <f t="shared" si="246"/>
        <v>124322.79999999999</v>
      </c>
      <c r="AF635" s="1478"/>
      <c r="AG635" s="1479"/>
      <c r="AH635" s="1403"/>
      <c r="AI635" s="1403"/>
      <c r="AJ635" s="1403"/>
      <c r="AK635" s="1404">
        <f t="shared" si="240"/>
        <v>124322.79999999999</v>
      </c>
      <c r="AL635" s="1403">
        <f t="shared" si="254"/>
        <v>124322.79999999999</v>
      </c>
      <c r="AM635" s="1405"/>
      <c r="AN635" s="1403"/>
      <c r="AO635" s="1406">
        <f t="shared" si="226"/>
        <v>0</v>
      </c>
      <c r="AP635" s="1369"/>
      <c r="AQ635" s="1407">
        <f t="shared" si="230"/>
        <v>874527.94</v>
      </c>
      <c r="AR635" s="1403"/>
      <c r="AS635" s="1403"/>
      <c r="AT635" s="1403"/>
      <c r="AU635" s="1403">
        <f t="shared" si="241"/>
        <v>874527.94</v>
      </c>
      <c r="AV635" s="1408">
        <f>SUM(AS635:AU635)</f>
        <v>874527.94</v>
      </c>
      <c r="AW635" s="1403"/>
      <c r="AX635" s="1403"/>
      <c r="AY635" s="1405">
        <f t="shared" si="228"/>
        <v>0</v>
      </c>
      <c r="AZ635" s="1372" t="s">
        <v>1616</v>
      </c>
      <c r="BA635" s="1373">
        <f t="shared" si="242"/>
        <v>0</v>
      </c>
      <c r="BC635" s="1419"/>
      <c r="BD635" s="1419"/>
      <c r="BE635" s="1419"/>
      <c r="BF635" s="1419"/>
      <c r="BG635" s="1419"/>
      <c r="BH635" s="1419"/>
      <c r="BI635" s="1419"/>
      <c r="BK635" s="1419"/>
      <c r="BL635" s="1419"/>
      <c r="BM635" s="1419"/>
      <c r="BN635" s="1419"/>
      <c r="BO635" s="1419"/>
      <c r="BP635" s="1419"/>
      <c r="BQ635" s="1419"/>
      <c r="BS635" s="1359"/>
    </row>
    <row r="636" spans="1:71" s="1374" customFormat="1" ht="12" customHeight="1">
      <c r="A636" s="1531">
        <v>18237491</v>
      </c>
      <c r="B636" s="1532" t="str">
        <f t="shared" si="249"/>
        <v>18237491</v>
      </c>
      <c r="C636" s="1510" t="s">
        <v>1648</v>
      </c>
      <c r="D636" s="1417" t="str">
        <f t="shared" si="238"/>
        <v>Non-Op</v>
      </c>
      <c r="E636" s="1417"/>
      <c r="F636" s="1434">
        <v>43221</v>
      </c>
      <c r="G636" s="1417"/>
      <c r="H636" s="1419"/>
      <c r="I636" s="1419"/>
      <c r="J636" s="1419"/>
      <c r="K636" s="1419" t="str">
        <f t="shared" si="251"/>
        <v>Non-Op</v>
      </c>
      <c r="L636" s="1419" t="str">
        <f t="shared" si="236"/>
        <v>NO</v>
      </c>
      <c r="M636" s="1419" t="str">
        <f t="shared" si="236"/>
        <v>NO</v>
      </c>
      <c r="N636" s="1419"/>
      <c r="O636" s="1420"/>
      <c r="P636" s="1421">
        <v>0</v>
      </c>
      <c r="Q636" s="1421">
        <v>0</v>
      </c>
      <c r="R636" s="1421">
        <v>0</v>
      </c>
      <c r="S636" s="1421">
        <v>0</v>
      </c>
      <c r="T636" s="1421">
        <v>0</v>
      </c>
      <c r="U636" s="1421">
        <v>0</v>
      </c>
      <c r="V636" s="1421">
        <v>0</v>
      </c>
      <c r="W636" s="1421">
        <v>0</v>
      </c>
      <c r="X636" s="1421">
        <v>0</v>
      </c>
      <c r="Y636" s="1421">
        <v>0</v>
      </c>
      <c r="Z636" s="1421">
        <v>0</v>
      </c>
      <c r="AA636" s="1421">
        <v>243823.02</v>
      </c>
      <c r="AB636" s="1421">
        <v>197010.28</v>
      </c>
      <c r="AC636" s="1421"/>
      <c r="AD636" s="1421"/>
      <c r="AE636" s="1421">
        <f t="shared" si="246"/>
        <v>28527.346666666665</v>
      </c>
      <c r="AF636" s="1492"/>
      <c r="AG636" s="1493"/>
      <c r="AH636" s="1424"/>
      <c r="AI636" s="1424"/>
      <c r="AJ636" s="1424"/>
      <c r="AK636" s="1425">
        <f t="shared" si="240"/>
        <v>28527.346666666665</v>
      </c>
      <c r="AL636" s="1424">
        <f t="shared" si="254"/>
        <v>28527.346666666665</v>
      </c>
      <c r="AM636" s="1426"/>
      <c r="AN636" s="1424"/>
      <c r="AO636" s="1427">
        <f t="shared" si="226"/>
        <v>0</v>
      </c>
      <c r="AP636" s="1369"/>
      <c r="AQ636" s="1428">
        <f t="shared" si="230"/>
        <v>197010.28</v>
      </c>
      <c r="AR636" s="1424"/>
      <c r="AS636" s="1424"/>
      <c r="AT636" s="1424"/>
      <c r="AU636" s="1424">
        <f t="shared" si="241"/>
        <v>197010.28</v>
      </c>
      <c r="AV636" s="1429">
        <f>SUM(AS636:AU636)</f>
        <v>197010.28</v>
      </c>
      <c r="AW636" s="1424"/>
      <c r="AX636" s="1424"/>
      <c r="AY636" s="1426">
        <f t="shared" si="228"/>
        <v>0</v>
      </c>
      <c r="AZ636" s="1372" t="s">
        <v>1616</v>
      </c>
      <c r="BA636" s="1373">
        <f t="shared" si="242"/>
        <v>0</v>
      </c>
      <c r="BC636" s="1419"/>
      <c r="BD636" s="1419"/>
      <c r="BE636" s="1419"/>
      <c r="BF636" s="1419" t="str">
        <f t="shared" si="244"/>
        <v>Non-Op</v>
      </c>
      <c r="BG636" s="1419" t="str">
        <f t="shared" si="237"/>
        <v>NO</v>
      </c>
      <c r="BH636" s="1419" t="str">
        <f t="shared" si="237"/>
        <v>NO</v>
      </c>
      <c r="BI636" s="1419"/>
      <c r="BK636" s="1419" t="b">
        <f t="shared" ref="BK636:BQ670" si="255">BC636=H636</f>
        <v>1</v>
      </c>
      <c r="BL636" s="1419" t="b">
        <f t="shared" si="255"/>
        <v>1</v>
      </c>
      <c r="BM636" s="1419" t="b">
        <f t="shared" si="255"/>
        <v>1</v>
      </c>
      <c r="BN636" s="1419" t="b">
        <f t="shared" si="255"/>
        <v>1</v>
      </c>
      <c r="BO636" s="1419" t="b">
        <f t="shared" si="255"/>
        <v>1</v>
      </c>
      <c r="BP636" s="1419" t="b">
        <f t="shared" si="255"/>
        <v>1</v>
      </c>
      <c r="BQ636" s="1419" t="b">
        <f t="shared" si="255"/>
        <v>1</v>
      </c>
      <c r="BS636" s="1359"/>
    </row>
    <row r="637" spans="1:71" s="1374" customFormat="1" ht="12" customHeight="1">
      <c r="A637" s="1531">
        <v>18237501</v>
      </c>
      <c r="B637" s="1532" t="str">
        <f t="shared" si="249"/>
        <v>18237501</v>
      </c>
      <c r="C637" s="1510" t="s">
        <v>1649</v>
      </c>
      <c r="D637" s="1417" t="str">
        <f t="shared" si="238"/>
        <v>Non-Op</v>
      </c>
      <c r="E637" s="1417"/>
      <c r="F637" s="1434">
        <v>43221</v>
      </c>
      <c r="G637" s="1417"/>
      <c r="H637" s="1419"/>
      <c r="I637" s="1419"/>
      <c r="J637" s="1419"/>
      <c r="K637" s="1419" t="str">
        <f t="shared" si="251"/>
        <v>Non-Op</v>
      </c>
      <c r="L637" s="1419" t="str">
        <f t="shared" si="236"/>
        <v>NO</v>
      </c>
      <c r="M637" s="1419" t="str">
        <f t="shared" si="236"/>
        <v>NO</v>
      </c>
      <c r="N637" s="1419"/>
      <c r="O637" s="1420"/>
      <c r="P637" s="1421">
        <v>1166415.3</v>
      </c>
      <c r="Q637" s="1421">
        <v>1073745.8400000001</v>
      </c>
      <c r="R637" s="1421">
        <v>981854.2</v>
      </c>
      <c r="S637" s="1421">
        <v>883385.14</v>
      </c>
      <c r="T637" s="1421">
        <v>796945.67</v>
      </c>
      <c r="U637" s="1421">
        <v>722609.74</v>
      </c>
      <c r="V637" s="1421">
        <v>616369.19999999995</v>
      </c>
      <c r="W637" s="1421">
        <v>522011.96</v>
      </c>
      <c r="X637" s="1421">
        <v>372862.26</v>
      </c>
      <c r="Y637" s="1421">
        <v>344502.55</v>
      </c>
      <c r="Z637" s="1421">
        <v>270237.78000000003</v>
      </c>
      <c r="AA637" s="1421">
        <v>14710.11</v>
      </c>
      <c r="AB637" s="1421">
        <v>0</v>
      </c>
      <c r="AC637" s="1421"/>
      <c r="AD637" s="1421"/>
      <c r="AE637" s="1421">
        <f t="shared" si="246"/>
        <v>598536.84166666667</v>
      </c>
      <c r="AF637" s="1492"/>
      <c r="AG637" s="1493"/>
      <c r="AH637" s="1424"/>
      <c r="AI637" s="1424"/>
      <c r="AJ637" s="1424"/>
      <c r="AK637" s="1425">
        <f t="shared" si="240"/>
        <v>598536.84166666667</v>
      </c>
      <c r="AL637" s="1424">
        <f t="shared" si="254"/>
        <v>598536.84166666667</v>
      </c>
      <c r="AM637" s="1426"/>
      <c r="AN637" s="1424"/>
      <c r="AO637" s="1427">
        <f t="shared" si="226"/>
        <v>0</v>
      </c>
      <c r="AP637" s="1369"/>
      <c r="AQ637" s="1428">
        <f t="shared" si="230"/>
        <v>0</v>
      </c>
      <c r="AR637" s="1424"/>
      <c r="AS637" s="1424"/>
      <c r="AT637" s="1424"/>
      <c r="AU637" s="1424">
        <f t="shared" si="241"/>
        <v>0</v>
      </c>
      <c r="AV637" s="1429">
        <f>SUM(AS637:AU637)</f>
        <v>0</v>
      </c>
      <c r="AW637" s="1424"/>
      <c r="AX637" s="1424"/>
      <c r="AY637" s="1426">
        <f t="shared" si="228"/>
        <v>0</v>
      </c>
      <c r="AZ637" s="1372" t="s">
        <v>1616</v>
      </c>
      <c r="BA637" s="1373">
        <f t="shared" si="242"/>
        <v>0</v>
      </c>
      <c r="BC637" s="1419"/>
      <c r="BD637" s="1419"/>
      <c r="BE637" s="1419"/>
      <c r="BF637" s="1419" t="str">
        <f t="shared" si="244"/>
        <v>Non-Op</v>
      </c>
      <c r="BG637" s="1419" t="str">
        <f t="shared" si="237"/>
        <v>NO</v>
      </c>
      <c r="BH637" s="1419" t="str">
        <f t="shared" si="237"/>
        <v>NO</v>
      </c>
      <c r="BI637" s="1419"/>
      <c r="BK637" s="1419" t="b">
        <f t="shared" si="255"/>
        <v>1</v>
      </c>
      <c r="BL637" s="1419" t="b">
        <f t="shared" si="255"/>
        <v>1</v>
      </c>
      <c r="BM637" s="1419" t="b">
        <f t="shared" si="255"/>
        <v>1</v>
      </c>
      <c r="BN637" s="1419" t="b">
        <f t="shared" si="255"/>
        <v>1</v>
      </c>
      <c r="BO637" s="1419" t="b">
        <f t="shared" si="255"/>
        <v>1</v>
      </c>
      <c r="BP637" s="1419" t="b">
        <f t="shared" si="255"/>
        <v>1</v>
      </c>
      <c r="BQ637" s="1419" t="b">
        <f t="shared" si="255"/>
        <v>1</v>
      </c>
      <c r="BS637" s="1359"/>
    </row>
    <row r="638" spans="1:71" s="1374" customFormat="1" ht="12" customHeight="1">
      <c r="A638" s="1531">
        <v>18237502</v>
      </c>
      <c r="B638" s="1532" t="str">
        <f t="shared" si="249"/>
        <v>18237502</v>
      </c>
      <c r="C638" s="1575" t="s">
        <v>1650</v>
      </c>
      <c r="D638" s="1417" t="str">
        <f t="shared" si="238"/>
        <v>Non-Op</v>
      </c>
      <c r="E638" s="1417"/>
      <c r="F638" s="1434">
        <v>43070</v>
      </c>
      <c r="G638" s="1417"/>
      <c r="H638" s="1419" t="str">
        <f t="shared" ref="H638:K669" si="256">IF(VALUE(AH638),H$7,IF(ISBLANK(AH638),"",H$7))</f>
        <v/>
      </c>
      <c r="I638" s="1419" t="str">
        <f t="shared" si="256"/>
        <v/>
      </c>
      <c r="J638" s="1419" t="str">
        <f t="shared" si="256"/>
        <v/>
      </c>
      <c r="K638" s="1419" t="str">
        <f t="shared" si="251"/>
        <v>Non-Op</v>
      </c>
      <c r="L638" s="1419" t="str">
        <f t="shared" si="236"/>
        <v>NO</v>
      </c>
      <c r="M638" s="1419" t="str">
        <f t="shared" si="236"/>
        <v>NO</v>
      </c>
      <c r="N638" s="1419" t="str">
        <f t="shared" si="231"/>
        <v/>
      </c>
      <c r="O638" s="1420"/>
      <c r="P638" s="1421">
        <v>-254852.32</v>
      </c>
      <c r="Q638" s="1421">
        <v>-254852.32</v>
      </c>
      <c r="R638" s="1421">
        <v>-254852.32</v>
      </c>
      <c r="S638" s="1421">
        <v>0</v>
      </c>
      <c r="T638" s="1421">
        <v>0</v>
      </c>
      <c r="U638" s="1421">
        <v>0</v>
      </c>
      <c r="V638" s="1421">
        <v>0</v>
      </c>
      <c r="W638" s="1421">
        <v>0</v>
      </c>
      <c r="X638" s="1421">
        <v>0</v>
      </c>
      <c r="Y638" s="1421">
        <v>0</v>
      </c>
      <c r="Z638" s="1421">
        <v>0</v>
      </c>
      <c r="AA638" s="1421">
        <v>0</v>
      </c>
      <c r="AB638" s="1421">
        <v>0</v>
      </c>
      <c r="AC638" s="1421"/>
      <c r="AD638" s="1421"/>
      <c r="AE638" s="1421">
        <f t="shared" si="246"/>
        <v>-53094.233333333337</v>
      </c>
      <c r="AF638" s="1492"/>
      <c r="AG638" s="1493"/>
      <c r="AH638" s="1424"/>
      <c r="AI638" s="1424"/>
      <c r="AJ638" s="1424"/>
      <c r="AK638" s="1425">
        <f t="shared" si="240"/>
        <v>-53094.233333333337</v>
      </c>
      <c r="AL638" s="1424">
        <f t="shared" si="225"/>
        <v>-53094.233333333337</v>
      </c>
      <c r="AM638" s="1426"/>
      <c r="AN638" s="1424"/>
      <c r="AO638" s="1427">
        <f t="shared" si="226"/>
        <v>0</v>
      </c>
      <c r="AP638" s="1369"/>
      <c r="AQ638" s="1428">
        <f t="shared" si="230"/>
        <v>0</v>
      </c>
      <c r="AR638" s="1424"/>
      <c r="AS638" s="1424"/>
      <c r="AT638" s="1424"/>
      <c r="AU638" s="1424">
        <f t="shared" si="241"/>
        <v>0</v>
      </c>
      <c r="AV638" s="1429">
        <f t="shared" si="227"/>
        <v>0</v>
      </c>
      <c r="AW638" s="1424"/>
      <c r="AX638" s="1424"/>
      <c r="AY638" s="1426">
        <f t="shared" si="228"/>
        <v>0</v>
      </c>
      <c r="AZ638" s="1372" t="s">
        <v>1616</v>
      </c>
      <c r="BA638" s="1373">
        <f t="shared" si="242"/>
        <v>0</v>
      </c>
      <c r="BC638" s="1419" t="str">
        <f t="shared" ref="BC638:BF669" si="257">IF(VALUE(AR638),BC$7,IF(ISBLANK(AR638),"",BC$7))</f>
        <v/>
      </c>
      <c r="BD638" s="1419" t="str">
        <f t="shared" si="257"/>
        <v/>
      </c>
      <c r="BE638" s="1419" t="str">
        <f t="shared" si="257"/>
        <v/>
      </c>
      <c r="BF638" s="1419" t="str">
        <f t="shared" si="244"/>
        <v>Non-Op</v>
      </c>
      <c r="BG638" s="1419" t="str">
        <f t="shared" si="237"/>
        <v>NO</v>
      </c>
      <c r="BH638" s="1419" t="str">
        <f t="shared" si="237"/>
        <v>NO</v>
      </c>
      <c r="BI638" s="1419" t="str">
        <f t="shared" ref="BI638:BI730" si="258">IF(OR(CONCATENATE(BG638,BH638)="NOW/C",CONCATENATE(BG638,BH638)="W/CNO"),"W/C","")</f>
        <v/>
      </c>
      <c r="BK638" s="1419" t="b">
        <f t="shared" si="255"/>
        <v>1</v>
      </c>
      <c r="BL638" s="1419" t="b">
        <f t="shared" si="255"/>
        <v>1</v>
      </c>
      <c r="BM638" s="1419" t="b">
        <f t="shared" si="255"/>
        <v>1</v>
      </c>
      <c r="BN638" s="1419" t="b">
        <f t="shared" si="255"/>
        <v>1</v>
      </c>
      <c r="BO638" s="1419" t="b">
        <f t="shared" si="255"/>
        <v>1</v>
      </c>
      <c r="BP638" s="1419" t="b">
        <f t="shared" si="255"/>
        <v>1</v>
      </c>
      <c r="BQ638" s="1419" t="b">
        <f t="shared" si="255"/>
        <v>1</v>
      </c>
      <c r="BS638" s="1359"/>
    </row>
    <row r="639" spans="1:71" s="1374" customFormat="1" ht="12" customHeight="1">
      <c r="A639" s="1531">
        <v>18237512</v>
      </c>
      <c r="B639" s="1532" t="str">
        <f t="shared" si="249"/>
        <v>18237512</v>
      </c>
      <c r="C639" s="1575" t="s">
        <v>1651</v>
      </c>
      <c r="D639" s="1417" t="str">
        <f t="shared" si="238"/>
        <v>Non-Op</v>
      </c>
      <c r="E639" s="1417"/>
      <c r="F639" s="1434">
        <v>43070</v>
      </c>
      <c r="G639" s="1417"/>
      <c r="H639" s="1419" t="str">
        <f t="shared" si="256"/>
        <v/>
      </c>
      <c r="I639" s="1419" t="str">
        <f t="shared" si="256"/>
        <v/>
      </c>
      <c r="J639" s="1419" t="str">
        <f t="shared" si="256"/>
        <v/>
      </c>
      <c r="K639" s="1419" t="str">
        <f t="shared" si="256"/>
        <v>Non-Op</v>
      </c>
      <c r="L639" s="1419" t="str">
        <f t="shared" si="236"/>
        <v>NO</v>
      </c>
      <c r="M639" s="1419" t="str">
        <f t="shared" si="236"/>
        <v>NO</v>
      </c>
      <c r="N639" s="1419" t="str">
        <f t="shared" si="231"/>
        <v/>
      </c>
      <c r="O639" s="1420"/>
      <c r="P639" s="1421">
        <v>0</v>
      </c>
      <c r="Q639" s="1421">
        <v>0</v>
      </c>
      <c r="R639" s="1421">
        <v>0</v>
      </c>
      <c r="S639" s="1421">
        <v>0</v>
      </c>
      <c r="T639" s="1421">
        <v>0</v>
      </c>
      <c r="U639" s="1421">
        <v>0</v>
      </c>
      <c r="V639" s="1421">
        <v>0</v>
      </c>
      <c r="W639" s="1421">
        <v>0</v>
      </c>
      <c r="X639" s="1421">
        <v>0</v>
      </c>
      <c r="Y639" s="1421">
        <v>0</v>
      </c>
      <c r="Z639" s="1421">
        <v>0</v>
      </c>
      <c r="AA639" s="1421">
        <v>0</v>
      </c>
      <c r="AB639" s="1421">
        <v>0</v>
      </c>
      <c r="AC639" s="1421"/>
      <c r="AD639" s="1421"/>
      <c r="AE639" s="1421">
        <f t="shared" si="246"/>
        <v>0</v>
      </c>
      <c r="AF639" s="1492"/>
      <c r="AG639" s="1493"/>
      <c r="AH639" s="1424"/>
      <c r="AI639" s="1424"/>
      <c r="AJ639" s="1424"/>
      <c r="AK639" s="1425">
        <f t="shared" si="240"/>
        <v>0</v>
      </c>
      <c r="AL639" s="1424">
        <f t="shared" si="225"/>
        <v>0</v>
      </c>
      <c r="AM639" s="1426"/>
      <c r="AN639" s="1424"/>
      <c r="AO639" s="1427">
        <f t="shared" si="226"/>
        <v>0</v>
      </c>
      <c r="AP639" s="1369"/>
      <c r="AQ639" s="1428">
        <f t="shared" si="230"/>
        <v>0</v>
      </c>
      <c r="AR639" s="1424"/>
      <c r="AS639" s="1424"/>
      <c r="AT639" s="1424"/>
      <c r="AU639" s="1424">
        <f t="shared" si="241"/>
        <v>0</v>
      </c>
      <c r="AV639" s="1429">
        <f t="shared" si="227"/>
        <v>0</v>
      </c>
      <c r="AW639" s="1424"/>
      <c r="AX639" s="1424"/>
      <c r="AY639" s="1426">
        <f t="shared" si="228"/>
        <v>0</v>
      </c>
      <c r="AZ639" s="1372" t="s">
        <v>1616</v>
      </c>
      <c r="BA639" s="1373">
        <f t="shared" si="242"/>
        <v>0</v>
      </c>
      <c r="BC639" s="1419" t="str">
        <f t="shared" si="257"/>
        <v/>
      </c>
      <c r="BD639" s="1419" t="str">
        <f t="shared" si="257"/>
        <v/>
      </c>
      <c r="BE639" s="1419" t="str">
        <f t="shared" si="257"/>
        <v/>
      </c>
      <c r="BF639" s="1419" t="str">
        <f t="shared" si="244"/>
        <v>Non-Op</v>
      </c>
      <c r="BG639" s="1419" t="str">
        <f t="shared" si="237"/>
        <v>NO</v>
      </c>
      <c r="BH639" s="1419" t="str">
        <f t="shared" si="237"/>
        <v>NO</v>
      </c>
      <c r="BI639" s="1419" t="str">
        <f t="shared" si="258"/>
        <v/>
      </c>
      <c r="BK639" s="1419" t="b">
        <f t="shared" si="255"/>
        <v>1</v>
      </c>
      <c r="BL639" s="1419" t="b">
        <f t="shared" si="255"/>
        <v>1</v>
      </c>
      <c r="BM639" s="1419" t="b">
        <f t="shared" si="255"/>
        <v>1</v>
      </c>
      <c r="BN639" s="1419" t="b">
        <f t="shared" si="255"/>
        <v>1</v>
      </c>
      <c r="BO639" s="1419" t="b">
        <f t="shared" si="255"/>
        <v>1</v>
      </c>
      <c r="BP639" s="1419" t="b">
        <f t="shared" si="255"/>
        <v>1</v>
      </c>
      <c r="BQ639" s="1419" t="b">
        <f t="shared" si="255"/>
        <v>1</v>
      </c>
      <c r="BS639" s="1359"/>
    </row>
    <row r="640" spans="1:71" s="1374" customFormat="1" ht="12" customHeight="1">
      <c r="A640" s="1412">
        <v>18238031</v>
      </c>
      <c r="B640" s="1413" t="str">
        <f t="shared" si="249"/>
        <v>18238031</v>
      </c>
      <c r="C640" s="1359" t="s">
        <v>1652</v>
      </c>
      <c r="D640" s="1360" t="str">
        <f t="shared" si="238"/>
        <v>W/C</v>
      </c>
      <c r="E640" s="1360"/>
      <c r="F640" s="1359"/>
      <c r="G640" s="1360"/>
      <c r="H640" s="1361" t="str">
        <f t="shared" si="256"/>
        <v/>
      </c>
      <c r="I640" s="1361" t="str">
        <f t="shared" si="256"/>
        <v/>
      </c>
      <c r="J640" s="1361" t="str">
        <f t="shared" si="256"/>
        <v/>
      </c>
      <c r="K640" s="1361" t="str">
        <f t="shared" si="256"/>
        <v/>
      </c>
      <c r="L640" s="1361" t="str">
        <f t="shared" si="236"/>
        <v>W/C</v>
      </c>
      <c r="M640" s="1361" t="str">
        <f t="shared" si="236"/>
        <v>NO</v>
      </c>
      <c r="N640" s="1361" t="str">
        <f t="shared" si="231"/>
        <v>W/C</v>
      </c>
      <c r="O640" s="1362"/>
      <c r="P640" s="1363">
        <v>16183535.85</v>
      </c>
      <c r="Q640" s="1363">
        <v>14565181.85</v>
      </c>
      <c r="R640" s="1363">
        <v>12946828.85</v>
      </c>
      <c r="S640" s="1363">
        <v>11328474.85</v>
      </c>
      <c r="T640" s="1363">
        <v>9710120.8499999996</v>
      </c>
      <c r="U640" s="1363">
        <v>8091767.8499999996</v>
      </c>
      <c r="V640" s="1363">
        <v>6470027.9900000002</v>
      </c>
      <c r="W640" s="1363">
        <v>4851674.99</v>
      </c>
      <c r="X640" s="1363">
        <v>3233320.99</v>
      </c>
      <c r="Y640" s="1363">
        <v>3992341.41</v>
      </c>
      <c r="Z640" s="1363">
        <v>2373987.41</v>
      </c>
      <c r="AA640" s="1363">
        <v>14708096.41</v>
      </c>
      <c r="AB640" s="1363">
        <v>13370997.41</v>
      </c>
      <c r="AC640" s="1363"/>
      <c r="AD640" s="1363"/>
      <c r="AE640" s="1363">
        <f t="shared" si="246"/>
        <v>8920757.5066666659</v>
      </c>
      <c r="AF640" s="1476"/>
      <c r="AG640" s="1477"/>
      <c r="AH640" s="1365"/>
      <c r="AI640" s="1365"/>
      <c r="AJ640" s="1365"/>
      <c r="AK640" s="1366"/>
      <c r="AL640" s="1365">
        <f t="shared" si="225"/>
        <v>0</v>
      </c>
      <c r="AM640" s="1367">
        <f>AE640</f>
        <v>8920757.5066666659</v>
      </c>
      <c r="AN640" s="1365"/>
      <c r="AO640" s="1368">
        <f t="shared" si="226"/>
        <v>8920757.5066666659</v>
      </c>
      <c r="AP640" s="1369"/>
      <c r="AQ640" s="1370">
        <f t="shared" ref="AQ640:AQ725" si="259">AB640</f>
        <v>13370997.41</v>
      </c>
      <c r="AR640" s="1365"/>
      <c r="AS640" s="1365"/>
      <c r="AT640" s="1365"/>
      <c r="AU640" s="1365"/>
      <c r="AV640" s="1371">
        <f t="shared" si="227"/>
        <v>0</v>
      </c>
      <c r="AW640" s="1365">
        <f>AQ640</f>
        <v>13370997.41</v>
      </c>
      <c r="AX640" s="1365"/>
      <c r="AY640" s="1367">
        <f t="shared" si="228"/>
        <v>13370997.41</v>
      </c>
      <c r="AZ640" s="1372"/>
      <c r="BA640" s="1373">
        <f t="shared" si="242"/>
        <v>0</v>
      </c>
      <c r="BC640" s="1361" t="str">
        <f t="shared" si="257"/>
        <v/>
      </c>
      <c r="BD640" s="1361" t="str">
        <f t="shared" si="257"/>
        <v/>
      </c>
      <c r="BE640" s="1361" t="str">
        <f t="shared" si="257"/>
        <v/>
      </c>
      <c r="BF640" s="1361" t="str">
        <f t="shared" si="244"/>
        <v/>
      </c>
      <c r="BG640" s="1361" t="str">
        <f t="shared" si="237"/>
        <v>W/C</v>
      </c>
      <c r="BH640" s="1361" t="str">
        <f t="shared" si="237"/>
        <v>NO</v>
      </c>
      <c r="BI640" s="1361" t="str">
        <f t="shared" si="258"/>
        <v>W/C</v>
      </c>
      <c r="BK640" s="1361" t="b">
        <f t="shared" si="255"/>
        <v>1</v>
      </c>
      <c r="BL640" s="1361" t="b">
        <f t="shared" si="255"/>
        <v>1</v>
      </c>
      <c r="BM640" s="1361" t="b">
        <f t="shared" si="255"/>
        <v>1</v>
      </c>
      <c r="BN640" s="1361" t="b">
        <f t="shared" si="255"/>
        <v>1</v>
      </c>
      <c r="BO640" s="1361" t="b">
        <f t="shared" si="255"/>
        <v>1</v>
      </c>
      <c r="BP640" s="1361" t="b">
        <f t="shared" si="255"/>
        <v>1</v>
      </c>
      <c r="BQ640" s="1361" t="b">
        <f t="shared" si="255"/>
        <v>1</v>
      </c>
      <c r="BS640" s="1359"/>
    </row>
    <row r="641" spans="1:71" s="1374" customFormat="1" ht="12" customHeight="1">
      <c r="A641" s="1412">
        <v>18238032</v>
      </c>
      <c r="B641" s="1413" t="str">
        <f t="shared" si="249"/>
        <v>18238032</v>
      </c>
      <c r="C641" s="1359" t="s">
        <v>1653</v>
      </c>
      <c r="D641" s="1360" t="str">
        <f t="shared" si="238"/>
        <v>W/C</v>
      </c>
      <c r="E641" s="1360"/>
      <c r="F641" s="1359"/>
      <c r="G641" s="1360"/>
      <c r="H641" s="1361" t="str">
        <f t="shared" si="256"/>
        <v/>
      </c>
      <c r="I641" s="1361" t="str">
        <f t="shared" si="256"/>
        <v/>
      </c>
      <c r="J641" s="1361" t="str">
        <f t="shared" si="256"/>
        <v/>
      </c>
      <c r="K641" s="1361" t="str">
        <f t="shared" si="256"/>
        <v/>
      </c>
      <c r="L641" s="1361" t="str">
        <f t="shared" si="236"/>
        <v>W/C</v>
      </c>
      <c r="M641" s="1361" t="str">
        <f t="shared" si="236"/>
        <v>NO</v>
      </c>
      <c r="N641" s="1361" t="str">
        <f t="shared" si="231"/>
        <v>W/C</v>
      </c>
      <c r="O641" s="1362"/>
      <c r="P641" s="1363">
        <v>4021990.63</v>
      </c>
      <c r="Q641" s="1363">
        <v>3619791.63</v>
      </c>
      <c r="R641" s="1363">
        <v>3217592.63</v>
      </c>
      <c r="S641" s="1363">
        <v>2815393.63</v>
      </c>
      <c r="T641" s="1363">
        <v>2413193.63</v>
      </c>
      <c r="U641" s="1363">
        <v>2010994.63</v>
      </c>
      <c r="V641" s="1363">
        <v>1608795.63</v>
      </c>
      <c r="W641" s="1363">
        <v>1206596.6299999999</v>
      </c>
      <c r="X641" s="1363">
        <v>804397.63</v>
      </c>
      <c r="Y641" s="1363">
        <v>1873523.73</v>
      </c>
      <c r="Z641" s="1363">
        <v>1471324.73</v>
      </c>
      <c r="AA641" s="1363">
        <v>1983295.73</v>
      </c>
      <c r="AB641" s="1363">
        <v>1802996.73</v>
      </c>
      <c r="AC641" s="1363"/>
      <c r="AD641" s="1363"/>
      <c r="AE641" s="1363">
        <f t="shared" si="246"/>
        <v>2161449.4924999997</v>
      </c>
      <c r="AF641" s="1476"/>
      <c r="AG641" s="1477"/>
      <c r="AH641" s="1365"/>
      <c r="AI641" s="1365"/>
      <c r="AJ641" s="1365"/>
      <c r="AK641" s="1366"/>
      <c r="AL641" s="1365">
        <f t="shared" si="225"/>
        <v>0</v>
      </c>
      <c r="AM641" s="1367">
        <f>AE641</f>
        <v>2161449.4924999997</v>
      </c>
      <c r="AN641" s="1365"/>
      <c r="AO641" s="1368">
        <f t="shared" si="226"/>
        <v>2161449.4924999997</v>
      </c>
      <c r="AP641" s="1369"/>
      <c r="AQ641" s="1370">
        <f t="shared" si="259"/>
        <v>1802996.73</v>
      </c>
      <c r="AR641" s="1365"/>
      <c r="AS641" s="1365"/>
      <c r="AT641" s="1365"/>
      <c r="AU641" s="1365"/>
      <c r="AV641" s="1371">
        <f t="shared" si="227"/>
        <v>0</v>
      </c>
      <c r="AW641" s="1365">
        <f>AQ641</f>
        <v>1802996.73</v>
      </c>
      <c r="AX641" s="1365"/>
      <c r="AY641" s="1367">
        <f t="shared" si="228"/>
        <v>1802996.73</v>
      </c>
      <c r="AZ641" s="1372"/>
      <c r="BA641" s="1373">
        <f t="shared" si="242"/>
        <v>0</v>
      </c>
      <c r="BC641" s="1361" t="str">
        <f t="shared" si="257"/>
        <v/>
      </c>
      <c r="BD641" s="1361" t="str">
        <f t="shared" si="257"/>
        <v/>
      </c>
      <c r="BE641" s="1361" t="str">
        <f t="shared" si="257"/>
        <v/>
      </c>
      <c r="BF641" s="1361" t="str">
        <f t="shared" si="244"/>
        <v/>
      </c>
      <c r="BG641" s="1361" t="str">
        <f t="shared" si="237"/>
        <v>W/C</v>
      </c>
      <c r="BH641" s="1361" t="str">
        <f t="shared" si="237"/>
        <v>NO</v>
      </c>
      <c r="BI641" s="1361" t="str">
        <f t="shared" si="258"/>
        <v>W/C</v>
      </c>
      <c r="BK641" s="1361" t="b">
        <f t="shared" si="255"/>
        <v>1</v>
      </c>
      <c r="BL641" s="1361" t="b">
        <f t="shared" si="255"/>
        <v>1</v>
      </c>
      <c r="BM641" s="1361" t="b">
        <f t="shared" si="255"/>
        <v>1</v>
      </c>
      <c r="BN641" s="1361" t="b">
        <f t="shared" si="255"/>
        <v>1</v>
      </c>
      <c r="BO641" s="1361" t="b">
        <f t="shared" si="255"/>
        <v>1</v>
      </c>
      <c r="BP641" s="1361" t="b">
        <f t="shared" si="255"/>
        <v>1</v>
      </c>
      <c r="BQ641" s="1361" t="b">
        <f t="shared" si="255"/>
        <v>1</v>
      </c>
      <c r="BS641" s="1359"/>
    </row>
    <row r="642" spans="1:71" s="1374" customFormat="1" ht="12" customHeight="1">
      <c r="A642" s="1412">
        <v>18238041</v>
      </c>
      <c r="B642" s="1413" t="str">
        <f t="shared" si="249"/>
        <v>18238041</v>
      </c>
      <c r="C642" s="1359" t="s">
        <v>1654</v>
      </c>
      <c r="D642" s="1360" t="str">
        <f t="shared" si="238"/>
        <v>W/C</v>
      </c>
      <c r="E642" s="1360"/>
      <c r="F642" s="1359"/>
      <c r="G642" s="1360"/>
      <c r="H642" s="1361" t="str">
        <f t="shared" si="256"/>
        <v/>
      </c>
      <c r="I642" s="1361" t="str">
        <f t="shared" si="256"/>
        <v/>
      </c>
      <c r="J642" s="1361" t="str">
        <f t="shared" si="256"/>
        <v/>
      </c>
      <c r="K642" s="1361" t="str">
        <f t="shared" si="256"/>
        <v/>
      </c>
      <c r="L642" s="1361" t="str">
        <f t="shared" si="236"/>
        <v>W/C</v>
      </c>
      <c r="M642" s="1361" t="str">
        <f t="shared" si="236"/>
        <v>NO</v>
      </c>
      <c r="N642" s="1361" t="str">
        <f t="shared" si="231"/>
        <v>W/C</v>
      </c>
      <c r="O642" s="1362"/>
      <c r="P642" s="1363">
        <v>7546617</v>
      </c>
      <c r="Q642" s="1363">
        <v>9753158</v>
      </c>
      <c r="R642" s="1363">
        <v>10198758</v>
      </c>
      <c r="S642" s="1363">
        <v>12169564</v>
      </c>
      <c r="T642" s="1363">
        <v>13264852</v>
      </c>
      <c r="U642" s="1363">
        <v>13819238</v>
      </c>
      <c r="V642" s="1363">
        <v>13671209</v>
      </c>
      <c r="W642" s="1363">
        <v>13946722</v>
      </c>
      <c r="X642" s="1363">
        <v>14454774</v>
      </c>
      <c r="Y642" s="1363">
        <v>15808402</v>
      </c>
      <c r="Z642" s="1363">
        <v>17856277</v>
      </c>
      <c r="AA642" s="1363">
        <v>6103984</v>
      </c>
      <c r="AB642" s="1363">
        <v>8202664</v>
      </c>
      <c r="AC642" s="1363"/>
      <c r="AD642" s="1363"/>
      <c r="AE642" s="1363">
        <f t="shared" si="246"/>
        <v>12410131.541666666</v>
      </c>
      <c r="AF642" s="1476"/>
      <c r="AG642" s="1477"/>
      <c r="AH642" s="1365"/>
      <c r="AI642" s="1365"/>
      <c r="AJ642" s="1365"/>
      <c r="AK642" s="1366"/>
      <c r="AL642" s="1365">
        <f t="shared" si="225"/>
        <v>0</v>
      </c>
      <c r="AM642" s="1367">
        <f>AE642</f>
        <v>12410131.541666666</v>
      </c>
      <c r="AN642" s="1365"/>
      <c r="AO642" s="1368">
        <f t="shared" si="226"/>
        <v>12410131.541666666</v>
      </c>
      <c r="AP642" s="1369"/>
      <c r="AQ642" s="1370">
        <f t="shared" si="259"/>
        <v>8202664</v>
      </c>
      <c r="AR642" s="1365"/>
      <c r="AS642" s="1365"/>
      <c r="AT642" s="1365"/>
      <c r="AU642" s="1365"/>
      <c r="AV642" s="1371">
        <f t="shared" si="227"/>
        <v>0</v>
      </c>
      <c r="AW642" s="1365">
        <f>AQ642</f>
        <v>8202664</v>
      </c>
      <c r="AX642" s="1365"/>
      <c r="AY642" s="1367">
        <f t="shared" si="228"/>
        <v>8202664</v>
      </c>
      <c r="AZ642" s="1372"/>
      <c r="BA642" s="1373">
        <f t="shared" si="242"/>
        <v>0</v>
      </c>
      <c r="BC642" s="1361" t="str">
        <f t="shared" si="257"/>
        <v/>
      </c>
      <c r="BD642" s="1361" t="str">
        <f t="shared" si="257"/>
        <v/>
      </c>
      <c r="BE642" s="1361" t="str">
        <f t="shared" si="257"/>
        <v/>
      </c>
      <c r="BF642" s="1361" t="str">
        <f t="shared" si="244"/>
        <v/>
      </c>
      <c r="BG642" s="1361" t="str">
        <f t="shared" si="237"/>
        <v>W/C</v>
      </c>
      <c r="BH642" s="1361" t="str">
        <f t="shared" si="237"/>
        <v>NO</v>
      </c>
      <c r="BI642" s="1361" t="str">
        <f t="shared" si="258"/>
        <v>W/C</v>
      </c>
      <c r="BK642" s="1361" t="b">
        <f t="shared" si="255"/>
        <v>1</v>
      </c>
      <c r="BL642" s="1361" t="b">
        <f t="shared" si="255"/>
        <v>1</v>
      </c>
      <c r="BM642" s="1361" t="b">
        <f t="shared" si="255"/>
        <v>1</v>
      </c>
      <c r="BN642" s="1361" t="b">
        <f t="shared" si="255"/>
        <v>1</v>
      </c>
      <c r="BO642" s="1361" t="b">
        <f t="shared" si="255"/>
        <v>1</v>
      </c>
      <c r="BP642" s="1361" t="b">
        <f t="shared" si="255"/>
        <v>1</v>
      </c>
      <c r="BQ642" s="1361" t="b">
        <f t="shared" si="255"/>
        <v>1</v>
      </c>
      <c r="BS642" s="1359"/>
    </row>
    <row r="643" spans="1:71" s="1374" customFormat="1" ht="12" customHeight="1">
      <c r="A643" s="1412">
        <v>18238042</v>
      </c>
      <c r="B643" s="1413" t="str">
        <f t="shared" si="249"/>
        <v>18238042</v>
      </c>
      <c r="C643" s="1359" t="s">
        <v>1655</v>
      </c>
      <c r="D643" s="1360" t="str">
        <f t="shared" si="238"/>
        <v>W/C</v>
      </c>
      <c r="E643" s="1360"/>
      <c r="F643" s="1359"/>
      <c r="G643" s="1360"/>
      <c r="H643" s="1361" t="str">
        <f t="shared" si="256"/>
        <v/>
      </c>
      <c r="I643" s="1361" t="str">
        <f t="shared" si="256"/>
        <v/>
      </c>
      <c r="J643" s="1361" t="str">
        <f t="shared" si="256"/>
        <v/>
      </c>
      <c r="K643" s="1361" t="str">
        <f t="shared" si="256"/>
        <v/>
      </c>
      <c r="L643" s="1361" t="str">
        <f t="shared" si="236"/>
        <v>W/C</v>
      </c>
      <c r="M643" s="1361" t="str">
        <f t="shared" si="236"/>
        <v>NO</v>
      </c>
      <c r="N643" s="1361" t="str">
        <f t="shared" ref="N643:N734" si="260">IF(OR(CONCATENATE(L643,M643)="NOW/C",CONCATENATE(L643,M643)="W/CNO"),"W/C","")</f>
        <v>W/C</v>
      </c>
      <c r="O643" s="1362"/>
      <c r="P643" s="1363">
        <v>195419</v>
      </c>
      <c r="Q643" s="1363">
        <v>1515017</v>
      </c>
      <c r="R643" s="1363">
        <v>1322487</v>
      </c>
      <c r="S643" s="1363">
        <v>2296195</v>
      </c>
      <c r="T643" s="1363">
        <v>2306995</v>
      </c>
      <c r="U643" s="1363">
        <v>1915910</v>
      </c>
      <c r="V643" s="1363">
        <v>692271</v>
      </c>
      <c r="W643" s="1363">
        <v>-239746</v>
      </c>
      <c r="X643" s="1363">
        <v>-1032081</v>
      </c>
      <c r="Y643" s="1363">
        <v>-1275644</v>
      </c>
      <c r="Z643" s="1363">
        <v>-781884</v>
      </c>
      <c r="AA643" s="1363">
        <v>-421347</v>
      </c>
      <c r="AB643" s="1363">
        <v>714883</v>
      </c>
      <c r="AC643" s="1363"/>
      <c r="AD643" s="1363"/>
      <c r="AE643" s="1363">
        <f t="shared" si="246"/>
        <v>562777</v>
      </c>
      <c r="AF643" s="1476"/>
      <c r="AG643" s="1477"/>
      <c r="AH643" s="1365"/>
      <c r="AI643" s="1365"/>
      <c r="AJ643" s="1365"/>
      <c r="AK643" s="1366"/>
      <c r="AL643" s="1365">
        <f t="shared" si="225"/>
        <v>0</v>
      </c>
      <c r="AM643" s="1367">
        <f>AE643</f>
        <v>562777</v>
      </c>
      <c r="AN643" s="1365"/>
      <c r="AO643" s="1368">
        <f t="shared" si="226"/>
        <v>562777</v>
      </c>
      <c r="AP643" s="1369"/>
      <c r="AQ643" s="1370">
        <f t="shared" si="259"/>
        <v>714883</v>
      </c>
      <c r="AR643" s="1365"/>
      <c r="AS643" s="1365"/>
      <c r="AT643" s="1365"/>
      <c r="AU643" s="1365"/>
      <c r="AV643" s="1371">
        <f t="shared" si="227"/>
        <v>0</v>
      </c>
      <c r="AW643" s="1365">
        <f>AQ643</f>
        <v>714883</v>
      </c>
      <c r="AX643" s="1365"/>
      <c r="AY643" s="1367">
        <f t="shared" si="228"/>
        <v>714883</v>
      </c>
      <c r="AZ643" s="1372"/>
      <c r="BA643" s="1373">
        <f t="shared" si="242"/>
        <v>0</v>
      </c>
      <c r="BC643" s="1361" t="str">
        <f t="shared" si="257"/>
        <v/>
      </c>
      <c r="BD643" s="1361" t="str">
        <f t="shared" si="257"/>
        <v/>
      </c>
      <c r="BE643" s="1361" t="str">
        <f t="shared" si="257"/>
        <v/>
      </c>
      <c r="BF643" s="1361" t="str">
        <f t="shared" si="244"/>
        <v/>
      </c>
      <c r="BG643" s="1361" t="str">
        <f t="shared" si="237"/>
        <v>W/C</v>
      </c>
      <c r="BH643" s="1361" t="str">
        <f t="shared" si="237"/>
        <v>NO</v>
      </c>
      <c r="BI643" s="1361" t="str">
        <f t="shared" si="258"/>
        <v>W/C</v>
      </c>
      <c r="BK643" s="1361" t="b">
        <f t="shared" si="255"/>
        <v>1</v>
      </c>
      <c r="BL643" s="1361" t="b">
        <f t="shared" si="255"/>
        <v>1</v>
      </c>
      <c r="BM643" s="1361" t="b">
        <f t="shared" si="255"/>
        <v>1</v>
      </c>
      <c r="BN643" s="1361" t="b">
        <f t="shared" si="255"/>
        <v>1</v>
      </c>
      <c r="BO643" s="1361" t="b">
        <f t="shared" si="255"/>
        <v>1</v>
      </c>
      <c r="BP643" s="1361" t="b">
        <f t="shared" si="255"/>
        <v>1</v>
      </c>
      <c r="BQ643" s="1361" t="b">
        <f t="shared" si="255"/>
        <v>1</v>
      </c>
      <c r="BS643" s="1359"/>
    </row>
    <row r="644" spans="1:71" s="1374" customFormat="1" ht="12" customHeight="1">
      <c r="A644" s="1412">
        <v>18238141</v>
      </c>
      <c r="B644" s="1413" t="str">
        <f t="shared" si="249"/>
        <v>18238141</v>
      </c>
      <c r="C644" s="1360" t="s">
        <v>1656</v>
      </c>
      <c r="D644" s="1360" t="str">
        <f t="shared" si="238"/>
        <v>Non-Op</v>
      </c>
      <c r="E644" s="1360"/>
      <c r="F644" s="1360"/>
      <c r="G644" s="1360"/>
      <c r="H644" s="1361" t="str">
        <f t="shared" si="256"/>
        <v/>
      </c>
      <c r="I644" s="1361" t="str">
        <f t="shared" si="256"/>
        <v/>
      </c>
      <c r="J644" s="1361" t="str">
        <f t="shared" si="256"/>
        <v/>
      </c>
      <c r="K644" s="1361" t="str">
        <f t="shared" si="256"/>
        <v>Non-Op</v>
      </c>
      <c r="L644" s="1361" t="str">
        <f t="shared" si="236"/>
        <v>NO</v>
      </c>
      <c r="M644" s="1361" t="str">
        <f t="shared" si="236"/>
        <v>NO</v>
      </c>
      <c r="N644" s="1361" t="str">
        <f t="shared" si="260"/>
        <v/>
      </c>
      <c r="O644" s="1362"/>
      <c r="P644" s="1363">
        <v>1747765.81</v>
      </c>
      <c r="Q644" s="1363">
        <v>2733671.73</v>
      </c>
      <c r="R644" s="1363">
        <v>2733671.73</v>
      </c>
      <c r="S644" s="1363">
        <v>2395307.85</v>
      </c>
      <c r="T644" s="1363">
        <v>2395307.85</v>
      </c>
      <c r="U644" s="1363">
        <v>4368002.79</v>
      </c>
      <c r="V644" s="1363">
        <v>5763265.1399999997</v>
      </c>
      <c r="W644" s="1363">
        <v>8443000.1899999995</v>
      </c>
      <c r="X644" s="1363">
        <v>8501360.6699999999</v>
      </c>
      <c r="Y644" s="1363">
        <v>6421681.2800000003</v>
      </c>
      <c r="Z644" s="1363">
        <v>8306361.9199999999</v>
      </c>
      <c r="AA644" s="1363">
        <v>2484736.29</v>
      </c>
      <c r="AB644" s="1363">
        <v>2256668.2799999998</v>
      </c>
      <c r="AC644" s="1363"/>
      <c r="AD644" s="1363"/>
      <c r="AE644" s="1363">
        <f t="shared" si="246"/>
        <v>4712382.0404166672</v>
      </c>
      <c r="AF644" s="1476"/>
      <c r="AG644" s="1477"/>
      <c r="AH644" s="1365"/>
      <c r="AI644" s="1365"/>
      <c r="AJ644" s="1365"/>
      <c r="AK644" s="1366">
        <f t="shared" ref="AK644:AK653" si="261">AE644</f>
        <v>4712382.0404166672</v>
      </c>
      <c r="AL644" s="1365">
        <f t="shared" si="225"/>
        <v>4712382.0404166672</v>
      </c>
      <c r="AM644" s="1367"/>
      <c r="AN644" s="1365"/>
      <c r="AO644" s="1368">
        <f t="shared" si="226"/>
        <v>0</v>
      </c>
      <c r="AP644" s="1369"/>
      <c r="AQ644" s="1370">
        <f t="shared" si="259"/>
        <v>2256668.2799999998</v>
      </c>
      <c r="AR644" s="1365"/>
      <c r="AS644" s="1365"/>
      <c r="AT644" s="1365"/>
      <c r="AU644" s="1365">
        <f t="shared" ref="AU644:AU653" si="262">AQ644</f>
        <v>2256668.2799999998</v>
      </c>
      <c r="AV644" s="1371">
        <f t="shared" si="227"/>
        <v>2256668.2799999998</v>
      </c>
      <c r="AW644" s="1365"/>
      <c r="AX644" s="1365"/>
      <c r="AY644" s="1367">
        <f t="shared" si="228"/>
        <v>0</v>
      </c>
      <c r="AZ644" s="1372" t="s">
        <v>1616</v>
      </c>
      <c r="BA644" s="1373">
        <f t="shared" si="242"/>
        <v>0</v>
      </c>
      <c r="BC644" s="1361" t="str">
        <f t="shared" si="257"/>
        <v/>
      </c>
      <c r="BD644" s="1361" t="str">
        <f t="shared" si="257"/>
        <v/>
      </c>
      <c r="BE644" s="1361" t="str">
        <f t="shared" si="257"/>
        <v/>
      </c>
      <c r="BF644" s="1361" t="str">
        <f t="shared" si="244"/>
        <v>Non-Op</v>
      </c>
      <c r="BG644" s="1361" t="str">
        <f t="shared" si="237"/>
        <v>NO</v>
      </c>
      <c r="BH644" s="1361" t="str">
        <f t="shared" si="237"/>
        <v>NO</v>
      </c>
      <c r="BI644" s="1361" t="str">
        <f t="shared" si="258"/>
        <v/>
      </c>
      <c r="BK644" s="1361" t="b">
        <f t="shared" si="255"/>
        <v>1</v>
      </c>
      <c r="BL644" s="1361" t="b">
        <f t="shared" si="255"/>
        <v>1</v>
      </c>
      <c r="BM644" s="1361" t="b">
        <f t="shared" si="255"/>
        <v>1</v>
      </c>
      <c r="BN644" s="1361" t="b">
        <f t="shared" si="255"/>
        <v>1</v>
      </c>
      <c r="BO644" s="1361" t="b">
        <f t="shared" si="255"/>
        <v>1</v>
      </c>
      <c r="BP644" s="1361" t="b">
        <f t="shared" si="255"/>
        <v>1</v>
      </c>
      <c r="BQ644" s="1361" t="b">
        <f t="shared" si="255"/>
        <v>1</v>
      </c>
      <c r="BS644" s="1359"/>
    </row>
    <row r="645" spans="1:71" s="1374" customFormat="1" ht="12" customHeight="1">
      <c r="A645" s="1412">
        <v>18238142</v>
      </c>
      <c r="B645" s="1413" t="str">
        <f t="shared" si="249"/>
        <v>18238142</v>
      </c>
      <c r="C645" s="1360" t="s">
        <v>1657</v>
      </c>
      <c r="D645" s="1360" t="str">
        <f t="shared" si="238"/>
        <v>Non-Op</v>
      </c>
      <c r="E645" s="1360"/>
      <c r="F645" s="1360"/>
      <c r="G645" s="1360"/>
      <c r="H645" s="1361" t="str">
        <f t="shared" si="256"/>
        <v/>
      </c>
      <c r="I645" s="1361" t="str">
        <f t="shared" si="256"/>
        <v/>
      </c>
      <c r="J645" s="1361" t="str">
        <f t="shared" si="256"/>
        <v/>
      </c>
      <c r="K645" s="1361" t="str">
        <f t="shared" si="256"/>
        <v>Non-Op</v>
      </c>
      <c r="L645" s="1361" t="str">
        <f t="shared" si="236"/>
        <v>NO</v>
      </c>
      <c r="M645" s="1361" t="str">
        <f t="shared" si="236"/>
        <v>NO</v>
      </c>
      <c r="N645" s="1361" t="str">
        <f t="shared" si="260"/>
        <v/>
      </c>
      <c r="O645" s="1362"/>
      <c r="P645" s="1363">
        <v>1894278.19</v>
      </c>
      <c r="Q645" s="1363">
        <v>1894278.19</v>
      </c>
      <c r="R645" s="1363">
        <v>1917402.79</v>
      </c>
      <c r="S645" s="1363">
        <v>3170463.01</v>
      </c>
      <c r="T645" s="1363">
        <v>3170463.01</v>
      </c>
      <c r="U645" s="1363">
        <v>5488205.7199999997</v>
      </c>
      <c r="V645" s="1363">
        <v>4961828.9000000004</v>
      </c>
      <c r="W645" s="1363">
        <v>9199802.4199999999</v>
      </c>
      <c r="X645" s="1363">
        <v>9167944.5899999999</v>
      </c>
      <c r="Y645" s="1363">
        <v>6241410.6900000004</v>
      </c>
      <c r="Z645" s="1363">
        <v>7783227.1900000004</v>
      </c>
      <c r="AA645" s="1363">
        <v>4139134.79</v>
      </c>
      <c r="AB645" s="1363">
        <v>3359623.98</v>
      </c>
      <c r="AC645" s="1363"/>
      <c r="AD645" s="1363"/>
      <c r="AE645" s="1363">
        <f t="shared" si="246"/>
        <v>4980092.6987499995</v>
      </c>
      <c r="AF645" s="1476"/>
      <c r="AG645" s="1477"/>
      <c r="AH645" s="1365"/>
      <c r="AI645" s="1365"/>
      <c r="AJ645" s="1365"/>
      <c r="AK645" s="1366">
        <f t="shared" si="261"/>
        <v>4980092.6987499995</v>
      </c>
      <c r="AL645" s="1365">
        <f t="shared" si="225"/>
        <v>4980092.6987499995</v>
      </c>
      <c r="AM645" s="1367"/>
      <c r="AN645" s="1365"/>
      <c r="AO645" s="1368">
        <f t="shared" si="226"/>
        <v>0</v>
      </c>
      <c r="AP645" s="1369"/>
      <c r="AQ645" s="1370">
        <f t="shared" si="259"/>
        <v>3359623.98</v>
      </c>
      <c r="AR645" s="1365"/>
      <c r="AS645" s="1365"/>
      <c r="AT645" s="1365"/>
      <c r="AU645" s="1365">
        <f t="shared" si="262"/>
        <v>3359623.98</v>
      </c>
      <c r="AV645" s="1371">
        <f t="shared" si="227"/>
        <v>3359623.98</v>
      </c>
      <c r="AW645" s="1365"/>
      <c r="AX645" s="1365"/>
      <c r="AY645" s="1367">
        <f t="shared" si="228"/>
        <v>0</v>
      </c>
      <c r="AZ645" s="1372" t="s">
        <v>1616</v>
      </c>
      <c r="BA645" s="1373">
        <f t="shared" si="242"/>
        <v>0</v>
      </c>
      <c r="BC645" s="1361" t="str">
        <f t="shared" si="257"/>
        <v/>
      </c>
      <c r="BD645" s="1361" t="str">
        <f t="shared" si="257"/>
        <v/>
      </c>
      <c r="BE645" s="1361" t="str">
        <f t="shared" si="257"/>
        <v/>
      </c>
      <c r="BF645" s="1361" t="str">
        <f t="shared" si="244"/>
        <v>Non-Op</v>
      </c>
      <c r="BG645" s="1361" t="str">
        <f t="shared" si="237"/>
        <v>NO</v>
      </c>
      <c r="BH645" s="1361" t="str">
        <f t="shared" si="237"/>
        <v>NO</v>
      </c>
      <c r="BI645" s="1361" t="str">
        <f t="shared" si="258"/>
        <v/>
      </c>
      <c r="BK645" s="1361" t="b">
        <f t="shared" si="255"/>
        <v>1</v>
      </c>
      <c r="BL645" s="1361" t="b">
        <f t="shared" si="255"/>
        <v>1</v>
      </c>
      <c r="BM645" s="1361" t="b">
        <f t="shared" si="255"/>
        <v>1</v>
      </c>
      <c r="BN645" s="1361" t="b">
        <f t="shared" si="255"/>
        <v>1</v>
      </c>
      <c r="BO645" s="1361" t="b">
        <f t="shared" si="255"/>
        <v>1</v>
      </c>
      <c r="BP645" s="1361" t="b">
        <f t="shared" si="255"/>
        <v>1</v>
      </c>
      <c r="BQ645" s="1361" t="b">
        <f t="shared" si="255"/>
        <v>1</v>
      </c>
      <c r="BS645" s="1359"/>
    </row>
    <row r="646" spans="1:71" s="1374" customFormat="1" ht="12" customHeight="1">
      <c r="A646" s="1412">
        <v>18238151</v>
      </c>
      <c r="B646" s="1413" t="str">
        <f t="shared" si="249"/>
        <v>18238151</v>
      </c>
      <c r="C646" s="1360" t="s">
        <v>1658</v>
      </c>
      <c r="D646" s="1360" t="str">
        <f t="shared" si="238"/>
        <v>Non-Op</v>
      </c>
      <c r="E646" s="1360"/>
      <c r="F646" s="1360"/>
      <c r="G646" s="1360"/>
      <c r="H646" s="1361" t="str">
        <f t="shared" si="256"/>
        <v/>
      </c>
      <c r="I646" s="1361" t="str">
        <f t="shared" si="256"/>
        <v/>
      </c>
      <c r="J646" s="1361" t="str">
        <f t="shared" si="256"/>
        <v/>
      </c>
      <c r="K646" s="1361" t="str">
        <f t="shared" si="256"/>
        <v>Non-Op</v>
      </c>
      <c r="L646" s="1361" t="str">
        <f t="shared" si="236"/>
        <v>NO</v>
      </c>
      <c r="M646" s="1361" t="str">
        <f t="shared" si="236"/>
        <v>NO</v>
      </c>
      <c r="N646" s="1361" t="str">
        <f t="shared" si="260"/>
        <v/>
      </c>
      <c r="O646" s="1362"/>
      <c r="P646" s="1363">
        <v>0</v>
      </c>
      <c r="Q646" s="1363">
        <v>0</v>
      </c>
      <c r="R646" s="1363">
        <v>0</v>
      </c>
      <c r="S646" s="1363">
        <v>0</v>
      </c>
      <c r="T646" s="1363">
        <v>0</v>
      </c>
      <c r="U646" s="1363">
        <v>0</v>
      </c>
      <c r="V646" s="1363">
        <v>0</v>
      </c>
      <c r="W646" s="1363">
        <v>0</v>
      </c>
      <c r="X646" s="1363">
        <v>0</v>
      </c>
      <c r="Y646" s="1363">
        <v>0</v>
      </c>
      <c r="Z646" s="1363">
        <v>0</v>
      </c>
      <c r="AA646" s="1363">
        <v>0</v>
      </c>
      <c r="AB646" s="1363">
        <v>0</v>
      </c>
      <c r="AC646" s="1363"/>
      <c r="AD646" s="1363"/>
      <c r="AE646" s="1363">
        <f t="shared" si="246"/>
        <v>0</v>
      </c>
      <c r="AF646" s="1476"/>
      <c r="AG646" s="1477"/>
      <c r="AH646" s="1365"/>
      <c r="AI646" s="1365"/>
      <c r="AJ646" s="1365"/>
      <c r="AK646" s="1366">
        <f t="shared" si="261"/>
        <v>0</v>
      </c>
      <c r="AL646" s="1365">
        <f t="shared" si="225"/>
        <v>0</v>
      </c>
      <c r="AM646" s="1367"/>
      <c r="AN646" s="1365"/>
      <c r="AO646" s="1368">
        <f t="shared" si="226"/>
        <v>0</v>
      </c>
      <c r="AP646" s="1369"/>
      <c r="AQ646" s="1370">
        <f t="shared" si="259"/>
        <v>0</v>
      </c>
      <c r="AR646" s="1365"/>
      <c r="AS646" s="1365"/>
      <c r="AT646" s="1365"/>
      <c r="AU646" s="1365">
        <f t="shared" si="262"/>
        <v>0</v>
      </c>
      <c r="AV646" s="1371">
        <f t="shared" si="227"/>
        <v>0</v>
      </c>
      <c r="AW646" s="1365"/>
      <c r="AX646" s="1365"/>
      <c r="AY646" s="1367">
        <f t="shared" si="228"/>
        <v>0</v>
      </c>
      <c r="AZ646" s="1372" t="s">
        <v>1616</v>
      </c>
      <c r="BA646" s="1373">
        <f t="shared" si="242"/>
        <v>0</v>
      </c>
      <c r="BC646" s="1361" t="str">
        <f t="shared" si="257"/>
        <v/>
      </c>
      <c r="BD646" s="1361" t="str">
        <f t="shared" si="257"/>
        <v/>
      </c>
      <c r="BE646" s="1361" t="str">
        <f t="shared" si="257"/>
        <v/>
      </c>
      <c r="BF646" s="1361" t="str">
        <f t="shared" si="244"/>
        <v>Non-Op</v>
      </c>
      <c r="BG646" s="1361" t="str">
        <f t="shared" si="237"/>
        <v>NO</v>
      </c>
      <c r="BH646" s="1361" t="str">
        <f t="shared" si="237"/>
        <v>NO</v>
      </c>
      <c r="BI646" s="1361" t="str">
        <f t="shared" si="258"/>
        <v/>
      </c>
      <c r="BK646" s="1361" t="b">
        <f t="shared" si="255"/>
        <v>1</v>
      </c>
      <c r="BL646" s="1361" t="b">
        <f t="shared" si="255"/>
        <v>1</v>
      </c>
      <c r="BM646" s="1361" t="b">
        <f t="shared" si="255"/>
        <v>1</v>
      </c>
      <c r="BN646" s="1361" t="b">
        <f t="shared" si="255"/>
        <v>1</v>
      </c>
      <c r="BO646" s="1361" t="b">
        <f t="shared" si="255"/>
        <v>1</v>
      </c>
      <c r="BP646" s="1361" t="b">
        <f t="shared" si="255"/>
        <v>1</v>
      </c>
      <c r="BQ646" s="1361" t="b">
        <f t="shared" si="255"/>
        <v>1</v>
      </c>
      <c r="BS646" s="1359"/>
    </row>
    <row r="647" spans="1:71" s="1374" customFormat="1" ht="12" customHeight="1">
      <c r="A647" s="1412">
        <v>18238152</v>
      </c>
      <c r="B647" s="1413" t="str">
        <f t="shared" si="249"/>
        <v>18238152</v>
      </c>
      <c r="C647" s="1360" t="s">
        <v>1659</v>
      </c>
      <c r="D647" s="1360" t="str">
        <f t="shared" si="238"/>
        <v>Non-Op</v>
      </c>
      <c r="E647" s="1360"/>
      <c r="F647" s="1360"/>
      <c r="G647" s="1360"/>
      <c r="H647" s="1361" t="str">
        <f t="shared" si="256"/>
        <v/>
      </c>
      <c r="I647" s="1361" t="str">
        <f t="shared" si="256"/>
        <v/>
      </c>
      <c r="J647" s="1361" t="str">
        <f t="shared" si="256"/>
        <v/>
      </c>
      <c r="K647" s="1361" t="str">
        <f t="shared" si="256"/>
        <v>Non-Op</v>
      </c>
      <c r="L647" s="1361" t="str">
        <f t="shared" si="236"/>
        <v>NO</v>
      </c>
      <c r="M647" s="1361" t="str">
        <f t="shared" si="236"/>
        <v>NO</v>
      </c>
      <c r="N647" s="1361" t="str">
        <f t="shared" si="260"/>
        <v/>
      </c>
      <c r="O647" s="1362"/>
      <c r="P647" s="1363">
        <v>0</v>
      </c>
      <c r="Q647" s="1363">
        <v>0</v>
      </c>
      <c r="R647" s="1363">
        <v>0</v>
      </c>
      <c r="S647" s="1363">
        <v>0</v>
      </c>
      <c r="T647" s="1363">
        <v>0</v>
      </c>
      <c r="U647" s="1363">
        <v>0</v>
      </c>
      <c r="V647" s="1363">
        <v>0</v>
      </c>
      <c r="W647" s="1363">
        <v>0</v>
      </c>
      <c r="X647" s="1363">
        <v>0</v>
      </c>
      <c r="Y647" s="1363">
        <v>0</v>
      </c>
      <c r="Z647" s="1363">
        <v>0</v>
      </c>
      <c r="AA647" s="1363">
        <v>0</v>
      </c>
      <c r="AB647" s="1363">
        <v>0</v>
      </c>
      <c r="AC647" s="1363"/>
      <c r="AD647" s="1363"/>
      <c r="AE647" s="1363">
        <f t="shared" si="246"/>
        <v>0</v>
      </c>
      <c r="AF647" s="1476"/>
      <c r="AG647" s="1477"/>
      <c r="AH647" s="1365"/>
      <c r="AI647" s="1365"/>
      <c r="AJ647" s="1365"/>
      <c r="AK647" s="1366">
        <f t="shared" si="261"/>
        <v>0</v>
      </c>
      <c r="AL647" s="1365">
        <f t="shared" si="225"/>
        <v>0</v>
      </c>
      <c r="AM647" s="1367"/>
      <c r="AN647" s="1365"/>
      <c r="AO647" s="1368">
        <f t="shared" si="226"/>
        <v>0</v>
      </c>
      <c r="AP647" s="1369"/>
      <c r="AQ647" s="1370">
        <f t="shared" si="259"/>
        <v>0</v>
      </c>
      <c r="AR647" s="1365"/>
      <c r="AS647" s="1365"/>
      <c r="AT647" s="1365"/>
      <c r="AU647" s="1365">
        <f t="shared" si="262"/>
        <v>0</v>
      </c>
      <c r="AV647" s="1371">
        <f t="shared" si="227"/>
        <v>0</v>
      </c>
      <c r="AW647" s="1365"/>
      <c r="AX647" s="1365"/>
      <c r="AY647" s="1367">
        <f t="shared" si="228"/>
        <v>0</v>
      </c>
      <c r="AZ647" s="1372" t="s">
        <v>1616</v>
      </c>
      <c r="BA647" s="1373">
        <f t="shared" si="242"/>
        <v>0</v>
      </c>
      <c r="BC647" s="1361" t="str">
        <f t="shared" si="257"/>
        <v/>
      </c>
      <c r="BD647" s="1361" t="str">
        <f t="shared" si="257"/>
        <v/>
      </c>
      <c r="BE647" s="1361" t="str">
        <f t="shared" si="257"/>
        <v/>
      </c>
      <c r="BF647" s="1361" t="str">
        <f t="shared" si="244"/>
        <v>Non-Op</v>
      </c>
      <c r="BG647" s="1361" t="str">
        <f t="shared" si="237"/>
        <v>NO</v>
      </c>
      <c r="BH647" s="1361" t="str">
        <f t="shared" si="237"/>
        <v>NO</v>
      </c>
      <c r="BI647" s="1361" t="str">
        <f t="shared" si="258"/>
        <v/>
      </c>
      <c r="BK647" s="1361" t="b">
        <f t="shared" si="255"/>
        <v>1</v>
      </c>
      <c r="BL647" s="1361" t="b">
        <f t="shared" si="255"/>
        <v>1</v>
      </c>
      <c r="BM647" s="1361" t="b">
        <f t="shared" si="255"/>
        <v>1</v>
      </c>
      <c r="BN647" s="1361" t="b">
        <f t="shared" si="255"/>
        <v>1</v>
      </c>
      <c r="BO647" s="1361" t="b">
        <f t="shared" si="255"/>
        <v>1</v>
      </c>
      <c r="BP647" s="1361" t="b">
        <f t="shared" si="255"/>
        <v>1</v>
      </c>
      <c r="BQ647" s="1361" t="b">
        <f t="shared" si="255"/>
        <v>1</v>
      </c>
      <c r="BS647" s="1359"/>
    </row>
    <row r="648" spans="1:71" s="1374" customFormat="1" ht="12" customHeight="1">
      <c r="A648" s="1412">
        <v>18238161</v>
      </c>
      <c r="B648" s="1413" t="str">
        <f t="shared" si="249"/>
        <v>18238161</v>
      </c>
      <c r="C648" s="1360" t="s">
        <v>1660</v>
      </c>
      <c r="D648" s="1360" t="str">
        <f t="shared" si="238"/>
        <v>Non-Op</v>
      </c>
      <c r="E648" s="1360"/>
      <c r="F648" s="1360"/>
      <c r="G648" s="1360"/>
      <c r="H648" s="1361" t="str">
        <f t="shared" si="256"/>
        <v/>
      </c>
      <c r="I648" s="1361" t="str">
        <f t="shared" si="256"/>
        <v/>
      </c>
      <c r="J648" s="1361" t="str">
        <f t="shared" si="256"/>
        <v/>
      </c>
      <c r="K648" s="1361" t="str">
        <f t="shared" si="256"/>
        <v>Non-Op</v>
      </c>
      <c r="L648" s="1361" t="str">
        <f t="shared" si="236"/>
        <v>NO</v>
      </c>
      <c r="M648" s="1361" t="str">
        <f t="shared" si="236"/>
        <v>NO</v>
      </c>
      <c r="N648" s="1361" t="str">
        <f t="shared" si="260"/>
        <v/>
      </c>
      <c r="O648" s="1362"/>
      <c r="P648" s="1363">
        <v>191655.47</v>
      </c>
      <c r="Q648" s="1363">
        <v>232489.98</v>
      </c>
      <c r="R648" s="1363">
        <v>271640.07</v>
      </c>
      <c r="S648" s="1363">
        <v>307644.11</v>
      </c>
      <c r="T648" s="1363">
        <v>337237.93</v>
      </c>
      <c r="U648" s="1363">
        <v>364048.2</v>
      </c>
      <c r="V648" s="1363">
        <v>398786.64</v>
      </c>
      <c r="W648" s="1363">
        <v>439032.91</v>
      </c>
      <c r="X648" s="1363">
        <v>479288.27</v>
      </c>
      <c r="Y648" s="1363">
        <v>511750.03</v>
      </c>
      <c r="Z648" s="1363">
        <v>541883.22</v>
      </c>
      <c r="AA648" s="1363">
        <v>173760.6</v>
      </c>
      <c r="AB648" s="1363">
        <v>203211.49</v>
      </c>
      <c r="AC648" s="1363"/>
      <c r="AD648" s="1363"/>
      <c r="AE648" s="1363">
        <f t="shared" si="246"/>
        <v>354582.95333333337</v>
      </c>
      <c r="AF648" s="1476"/>
      <c r="AG648" s="1477"/>
      <c r="AH648" s="1365"/>
      <c r="AI648" s="1365"/>
      <c r="AJ648" s="1365"/>
      <c r="AK648" s="1366">
        <f t="shared" si="261"/>
        <v>354582.95333333337</v>
      </c>
      <c r="AL648" s="1365">
        <f t="shared" si="225"/>
        <v>354582.95333333337</v>
      </c>
      <c r="AM648" s="1367"/>
      <c r="AN648" s="1365"/>
      <c r="AO648" s="1368">
        <f t="shared" si="226"/>
        <v>0</v>
      </c>
      <c r="AP648" s="1369"/>
      <c r="AQ648" s="1370">
        <f t="shared" si="259"/>
        <v>203211.49</v>
      </c>
      <c r="AR648" s="1365"/>
      <c r="AS648" s="1365"/>
      <c r="AT648" s="1365"/>
      <c r="AU648" s="1365">
        <f t="shared" si="262"/>
        <v>203211.49</v>
      </c>
      <c r="AV648" s="1371">
        <f t="shared" si="227"/>
        <v>203211.49</v>
      </c>
      <c r="AW648" s="1365"/>
      <c r="AX648" s="1365"/>
      <c r="AY648" s="1367">
        <f t="shared" si="228"/>
        <v>0</v>
      </c>
      <c r="AZ648" s="1372" t="s">
        <v>1616</v>
      </c>
      <c r="BA648" s="1373">
        <f t="shared" si="242"/>
        <v>0</v>
      </c>
      <c r="BC648" s="1361" t="str">
        <f t="shared" si="257"/>
        <v/>
      </c>
      <c r="BD648" s="1361" t="str">
        <f t="shared" si="257"/>
        <v/>
      </c>
      <c r="BE648" s="1361" t="str">
        <f t="shared" si="257"/>
        <v/>
      </c>
      <c r="BF648" s="1361" t="str">
        <f t="shared" si="244"/>
        <v>Non-Op</v>
      </c>
      <c r="BG648" s="1361" t="str">
        <f t="shared" si="237"/>
        <v>NO</v>
      </c>
      <c r="BH648" s="1361" t="str">
        <f t="shared" si="237"/>
        <v>NO</v>
      </c>
      <c r="BI648" s="1361" t="str">
        <f t="shared" si="258"/>
        <v/>
      </c>
      <c r="BK648" s="1361" t="b">
        <f t="shared" si="255"/>
        <v>1</v>
      </c>
      <c r="BL648" s="1361" t="b">
        <f t="shared" si="255"/>
        <v>1</v>
      </c>
      <c r="BM648" s="1361" t="b">
        <f t="shared" si="255"/>
        <v>1</v>
      </c>
      <c r="BN648" s="1361" t="b">
        <f t="shared" si="255"/>
        <v>1</v>
      </c>
      <c r="BO648" s="1361" t="b">
        <f t="shared" si="255"/>
        <v>1</v>
      </c>
      <c r="BP648" s="1361" t="b">
        <f t="shared" si="255"/>
        <v>1</v>
      </c>
      <c r="BQ648" s="1361" t="b">
        <f t="shared" si="255"/>
        <v>1</v>
      </c>
      <c r="BS648" s="1359"/>
    </row>
    <row r="649" spans="1:71" s="1374" customFormat="1" ht="12" customHeight="1">
      <c r="A649" s="1412">
        <v>18238162</v>
      </c>
      <c r="B649" s="1413" t="str">
        <f t="shared" si="249"/>
        <v>18238162</v>
      </c>
      <c r="C649" s="1360" t="s">
        <v>1661</v>
      </c>
      <c r="D649" s="1360" t="str">
        <f t="shared" si="238"/>
        <v>Non-Op</v>
      </c>
      <c r="E649" s="1360"/>
      <c r="F649" s="1360"/>
      <c r="G649" s="1360"/>
      <c r="H649" s="1361" t="str">
        <f t="shared" si="256"/>
        <v/>
      </c>
      <c r="I649" s="1361" t="str">
        <f t="shared" si="256"/>
        <v/>
      </c>
      <c r="J649" s="1361" t="str">
        <f t="shared" si="256"/>
        <v/>
      </c>
      <c r="K649" s="1361" t="str">
        <f t="shared" si="256"/>
        <v>Non-Op</v>
      </c>
      <c r="L649" s="1361" t="str">
        <f t="shared" si="236"/>
        <v>NO</v>
      </c>
      <c r="M649" s="1361" t="str">
        <f t="shared" si="236"/>
        <v>NO</v>
      </c>
      <c r="N649" s="1361" t="str">
        <f t="shared" si="260"/>
        <v/>
      </c>
      <c r="O649" s="1362"/>
      <c r="P649" s="1363">
        <v>424680.42</v>
      </c>
      <c r="Q649" s="1363">
        <v>476670.66</v>
      </c>
      <c r="R649" s="1363">
        <v>527593.96</v>
      </c>
      <c r="S649" s="1363">
        <v>580483.46</v>
      </c>
      <c r="T649" s="1363">
        <v>628344.68000000005</v>
      </c>
      <c r="U649" s="1363">
        <v>672430.2</v>
      </c>
      <c r="V649" s="1363">
        <v>719859.73</v>
      </c>
      <c r="W649" s="1363">
        <v>769695.79</v>
      </c>
      <c r="X649" s="1363">
        <v>816909</v>
      </c>
      <c r="Y649" s="1363">
        <v>854308.12</v>
      </c>
      <c r="Z649" s="1363">
        <v>888001.84</v>
      </c>
      <c r="AA649" s="1363">
        <v>206206.21</v>
      </c>
      <c r="AB649" s="1363">
        <v>243449.99</v>
      </c>
      <c r="AC649" s="1363"/>
      <c r="AD649" s="1363"/>
      <c r="AE649" s="1363">
        <f t="shared" si="246"/>
        <v>622880.73791666667</v>
      </c>
      <c r="AF649" s="1476"/>
      <c r="AG649" s="1477"/>
      <c r="AH649" s="1365"/>
      <c r="AI649" s="1365"/>
      <c r="AJ649" s="1365"/>
      <c r="AK649" s="1366">
        <f t="shared" si="261"/>
        <v>622880.73791666667</v>
      </c>
      <c r="AL649" s="1365">
        <f t="shared" si="225"/>
        <v>622880.73791666667</v>
      </c>
      <c r="AM649" s="1367"/>
      <c r="AN649" s="1365"/>
      <c r="AO649" s="1368">
        <f t="shared" si="226"/>
        <v>0</v>
      </c>
      <c r="AP649" s="1369"/>
      <c r="AQ649" s="1370">
        <f t="shared" si="259"/>
        <v>243449.99</v>
      </c>
      <c r="AR649" s="1365"/>
      <c r="AS649" s="1365"/>
      <c r="AT649" s="1365"/>
      <c r="AU649" s="1365">
        <f t="shared" si="262"/>
        <v>243449.99</v>
      </c>
      <c r="AV649" s="1371">
        <f t="shared" si="227"/>
        <v>243449.99</v>
      </c>
      <c r="AW649" s="1365"/>
      <c r="AX649" s="1365"/>
      <c r="AY649" s="1367">
        <f t="shared" si="228"/>
        <v>0</v>
      </c>
      <c r="AZ649" s="1372" t="s">
        <v>1616</v>
      </c>
      <c r="BA649" s="1373">
        <f t="shared" si="242"/>
        <v>0</v>
      </c>
      <c r="BC649" s="1361" t="str">
        <f t="shared" si="257"/>
        <v/>
      </c>
      <c r="BD649" s="1361" t="str">
        <f t="shared" si="257"/>
        <v/>
      </c>
      <c r="BE649" s="1361" t="str">
        <f t="shared" si="257"/>
        <v/>
      </c>
      <c r="BF649" s="1361" t="str">
        <f t="shared" si="244"/>
        <v>Non-Op</v>
      </c>
      <c r="BG649" s="1361" t="str">
        <f t="shared" si="237"/>
        <v>NO</v>
      </c>
      <c r="BH649" s="1361" t="str">
        <f t="shared" si="237"/>
        <v>NO</v>
      </c>
      <c r="BI649" s="1361" t="str">
        <f t="shared" si="258"/>
        <v/>
      </c>
      <c r="BK649" s="1361" t="b">
        <f t="shared" si="255"/>
        <v>1</v>
      </c>
      <c r="BL649" s="1361" t="b">
        <f t="shared" si="255"/>
        <v>1</v>
      </c>
      <c r="BM649" s="1361" t="b">
        <f t="shared" si="255"/>
        <v>1</v>
      </c>
      <c r="BN649" s="1361" t="b">
        <f t="shared" si="255"/>
        <v>1</v>
      </c>
      <c r="BO649" s="1361" t="b">
        <f t="shared" si="255"/>
        <v>1</v>
      </c>
      <c r="BP649" s="1361" t="b">
        <f t="shared" si="255"/>
        <v>1</v>
      </c>
      <c r="BQ649" s="1361" t="b">
        <f t="shared" si="255"/>
        <v>1</v>
      </c>
      <c r="BS649" s="1359"/>
    </row>
    <row r="650" spans="1:71" s="1374" customFormat="1" ht="12" customHeight="1">
      <c r="A650" s="1412">
        <v>18238171</v>
      </c>
      <c r="B650" s="1413" t="str">
        <f t="shared" si="249"/>
        <v>18238171</v>
      </c>
      <c r="C650" s="1360" t="s">
        <v>1662</v>
      </c>
      <c r="D650" s="1360" t="str">
        <f t="shared" si="238"/>
        <v>Non-Op</v>
      </c>
      <c r="E650" s="1360"/>
      <c r="F650" s="1360"/>
      <c r="G650" s="1360"/>
      <c r="H650" s="1361" t="str">
        <f t="shared" si="256"/>
        <v/>
      </c>
      <c r="I650" s="1361" t="str">
        <f t="shared" si="256"/>
        <v/>
      </c>
      <c r="J650" s="1361" t="str">
        <f t="shared" si="256"/>
        <v/>
      </c>
      <c r="K650" s="1361" t="str">
        <f t="shared" si="256"/>
        <v>Non-Op</v>
      </c>
      <c r="L650" s="1361" t="str">
        <f t="shared" si="236"/>
        <v>NO</v>
      </c>
      <c r="M650" s="1361" t="str">
        <f t="shared" si="236"/>
        <v>NO</v>
      </c>
      <c r="N650" s="1361" t="str">
        <f t="shared" si="260"/>
        <v/>
      </c>
      <c r="O650" s="1362"/>
      <c r="P650" s="1363">
        <v>0</v>
      </c>
      <c r="Q650" s="1363">
        <v>0</v>
      </c>
      <c r="R650" s="1363">
        <v>0</v>
      </c>
      <c r="S650" s="1363">
        <v>0</v>
      </c>
      <c r="T650" s="1363">
        <v>0</v>
      </c>
      <c r="U650" s="1363">
        <v>0</v>
      </c>
      <c r="V650" s="1363">
        <v>0</v>
      </c>
      <c r="W650" s="1363">
        <v>0</v>
      </c>
      <c r="X650" s="1363">
        <v>0</v>
      </c>
      <c r="Y650" s="1363">
        <v>0</v>
      </c>
      <c r="Z650" s="1363">
        <v>0</v>
      </c>
      <c r="AA650" s="1363">
        <v>0</v>
      </c>
      <c r="AB650" s="1363">
        <v>0</v>
      </c>
      <c r="AC650" s="1363"/>
      <c r="AD650" s="1363"/>
      <c r="AE650" s="1363">
        <f t="shared" si="246"/>
        <v>0</v>
      </c>
      <c r="AF650" s="1476"/>
      <c r="AG650" s="1477"/>
      <c r="AH650" s="1365"/>
      <c r="AI650" s="1365"/>
      <c r="AJ650" s="1365"/>
      <c r="AK650" s="1366">
        <f t="shared" si="261"/>
        <v>0</v>
      </c>
      <c r="AL650" s="1365">
        <f t="shared" si="225"/>
        <v>0</v>
      </c>
      <c r="AM650" s="1367"/>
      <c r="AN650" s="1365"/>
      <c r="AO650" s="1368">
        <f t="shared" si="226"/>
        <v>0</v>
      </c>
      <c r="AP650" s="1369"/>
      <c r="AQ650" s="1370">
        <f t="shared" si="259"/>
        <v>0</v>
      </c>
      <c r="AR650" s="1365"/>
      <c r="AS650" s="1365"/>
      <c r="AT650" s="1365"/>
      <c r="AU650" s="1365">
        <f t="shared" si="262"/>
        <v>0</v>
      </c>
      <c r="AV650" s="1371">
        <f t="shared" si="227"/>
        <v>0</v>
      </c>
      <c r="AW650" s="1365"/>
      <c r="AX650" s="1365"/>
      <c r="AY650" s="1367">
        <f t="shared" si="228"/>
        <v>0</v>
      </c>
      <c r="AZ650" s="1372" t="s">
        <v>1616</v>
      </c>
      <c r="BA650" s="1373">
        <f t="shared" si="242"/>
        <v>0</v>
      </c>
      <c r="BC650" s="1361" t="str">
        <f t="shared" si="257"/>
        <v/>
      </c>
      <c r="BD650" s="1361" t="str">
        <f t="shared" si="257"/>
        <v/>
      </c>
      <c r="BE650" s="1361" t="str">
        <f t="shared" si="257"/>
        <v/>
      </c>
      <c r="BF650" s="1361" t="str">
        <f t="shared" si="244"/>
        <v>Non-Op</v>
      </c>
      <c r="BG650" s="1361" t="str">
        <f t="shared" si="237"/>
        <v>NO</v>
      </c>
      <c r="BH650" s="1361" t="str">
        <f t="shared" si="237"/>
        <v>NO</v>
      </c>
      <c r="BI650" s="1361" t="str">
        <f t="shared" si="258"/>
        <v/>
      </c>
      <c r="BK650" s="1361" t="b">
        <f t="shared" si="255"/>
        <v>1</v>
      </c>
      <c r="BL650" s="1361" t="b">
        <f t="shared" si="255"/>
        <v>1</v>
      </c>
      <c r="BM650" s="1361" t="b">
        <f t="shared" si="255"/>
        <v>1</v>
      </c>
      <c r="BN650" s="1361" t="b">
        <f t="shared" si="255"/>
        <v>1</v>
      </c>
      <c r="BO650" s="1361" t="b">
        <f t="shared" si="255"/>
        <v>1</v>
      </c>
      <c r="BP650" s="1361" t="b">
        <f t="shared" si="255"/>
        <v>1</v>
      </c>
      <c r="BQ650" s="1361" t="b">
        <f t="shared" si="255"/>
        <v>1</v>
      </c>
      <c r="BS650" s="1359"/>
    </row>
    <row r="651" spans="1:71" s="1374" customFormat="1" ht="12" customHeight="1">
      <c r="A651" s="1412">
        <v>18238172</v>
      </c>
      <c r="B651" s="1413" t="str">
        <f t="shared" si="249"/>
        <v>18238172</v>
      </c>
      <c r="C651" s="1360" t="s">
        <v>1663</v>
      </c>
      <c r="D651" s="1360" t="str">
        <f t="shared" si="238"/>
        <v>Non-Op</v>
      </c>
      <c r="E651" s="1360"/>
      <c r="F651" s="1360"/>
      <c r="G651" s="1360"/>
      <c r="H651" s="1361" t="str">
        <f t="shared" si="256"/>
        <v/>
      </c>
      <c r="I651" s="1361" t="str">
        <f t="shared" si="256"/>
        <v/>
      </c>
      <c r="J651" s="1361" t="str">
        <f t="shared" si="256"/>
        <v/>
      </c>
      <c r="K651" s="1361" t="str">
        <f t="shared" si="256"/>
        <v>Non-Op</v>
      </c>
      <c r="L651" s="1361" t="str">
        <f t="shared" si="236"/>
        <v>NO</v>
      </c>
      <c r="M651" s="1361" t="str">
        <f t="shared" si="236"/>
        <v>NO</v>
      </c>
      <c r="N651" s="1361" t="str">
        <f t="shared" si="260"/>
        <v/>
      </c>
      <c r="O651" s="1362"/>
      <c r="P651" s="1363">
        <v>0</v>
      </c>
      <c r="Q651" s="1363">
        <v>0</v>
      </c>
      <c r="R651" s="1363">
        <v>0</v>
      </c>
      <c r="S651" s="1363">
        <v>0</v>
      </c>
      <c r="T651" s="1363">
        <v>0</v>
      </c>
      <c r="U651" s="1363">
        <v>0</v>
      </c>
      <c r="V651" s="1363">
        <v>0</v>
      </c>
      <c r="W651" s="1363">
        <v>0</v>
      </c>
      <c r="X651" s="1363">
        <v>0</v>
      </c>
      <c r="Y651" s="1363">
        <v>0</v>
      </c>
      <c r="Z651" s="1363">
        <v>0</v>
      </c>
      <c r="AA651" s="1363">
        <v>0</v>
      </c>
      <c r="AB651" s="1363">
        <v>0</v>
      </c>
      <c r="AC651" s="1363"/>
      <c r="AD651" s="1363"/>
      <c r="AE651" s="1363">
        <f t="shared" si="246"/>
        <v>0</v>
      </c>
      <c r="AF651" s="1476"/>
      <c r="AG651" s="1477"/>
      <c r="AH651" s="1365"/>
      <c r="AI651" s="1365"/>
      <c r="AJ651" s="1365"/>
      <c r="AK651" s="1366">
        <f t="shared" si="261"/>
        <v>0</v>
      </c>
      <c r="AL651" s="1365">
        <f t="shared" si="225"/>
        <v>0</v>
      </c>
      <c r="AM651" s="1367"/>
      <c r="AN651" s="1365"/>
      <c r="AO651" s="1368">
        <f t="shared" si="226"/>
        <v>0</v>
      </c>
      <c r="AP651" s="1369"/>
      <c r="AQ651" s="1370">
        <f t="shared" si="259"/>
        <v>0</v>
      </c>
      <c r="AR651" s="1365"/>
      <c r="AS651" s="1365"/>
      <c r="AT651" s="1365"/>
      <c r="AU651" s="1365">
        <f t="shared" si="262"/>
        <v>0</v>
      </c>
      <c r="AV651" s="1371">
        <f t="shared" si="227"/>
        <v>0</v>
      </c>
      <c r="AW651" s="1365"/>
      <c r="AX651" s="1365"/>
      <c r="AY651" s="1367">
        <f t="shared" si="228"/>
        <v>0</v>
      </c>
      <c r="AZ651" s="1372" t="s">
        <v>1616</v>
      </c>
      <c r="BA651" s="1373">
        <f t="shared" si="242"/>
        <v>0</v>
      </c>
      <c r="BC651" s="1361" t="str">
        <f t="shared" si="257"/>
        <v/>
      </c>
      <c r="BD651" s="1361" t="str">
        <f t="shared" si="257"/>
        <v/>
      </c>
      <c r="BE651" s="1361" t="str">
        <f t="shared" si="257"/>
        <v/>
      </c>
      <c r="BF651" s="1361" t="str">
        <f t="shared" si="244"/>
        <v>Non-Op</v>
      </c>
      <c r="BG651" s="1361" t="str">
        <f t="shared" si="237"/>
        <v>NO</v>
      </c>
      <c r="BH651" s="1361" t="str">
        <f t="shared" si="237"/>
        <v>NO</v>
      </c>
      <c r="BI651" s="1361" t="str">
        <f t="shared" si="258"/>
        <v/>
      </c>
      <c r="BK651" s="1361" t="b">
        <f t="shared" si="255"/>
        <v>1</v>
      </c>
      <c r="BL651" s="1361" t="b">
        <f t="shared" si="255"/>
        <v>1</v>
      </c>
      <c r="BM651" s="1361" t="b">
        <f t="shared" si="255"/>
        <v>1</v>
      </c>
      <c r="BN651" s="1361" t="b">
        <f t="shared" si="255"/>
        <v>1</v>
      </c>
      <c r="BO651" s="1361" t="b">
        <f t="shared" si="255"/>
        <v>1</v>
      </c>
      <c r="BP651" s="1361" t="b">
        <f t="shared" si="255"/>
        <v>1</v>
      </c>
      <c r="BQ651" s="1361" t="b">
        <f t="shared" si="255"/>
        <v>1</v>
      </c>
      <c r="BS651" s="1359"/>
    </row>
    <row r="652" spans="1:71" s="1374" customFormat="1" ht="12" customHeight="1">
      <c r="A652" s="1412">
        <v>18238181</v>
      </c>
      <c r="B652" s="1413" t="str">
        <f t="shared" si="249"/>
        <v>18238181</v>
      </c>
      <c r="C652" s="1360" t="s">
        <v>1664</v>
      </c>
      <c r="D652" s="1360" t="str">
        <f t="shared" si="238"/>
        <v>Non-Op</v>
      </c>
      <c r="E652" s="1360"/>
      <c r="F652" s="1360"/>
      <c r="G652" s="1360"/>
      <c r="H652" s="1361" t="str">
        <f t="shared" si="256"/>
        <v/>
      </c>
      <c r="I652" s="1361" t="str">
        <f t="shared" si="256"/>
        <v/>
      </c>
      <c r="J652" s="1361" t="str">
        <f t="shared" si="256"/>
        <v/>
      </c>
      <c r="K652" s="1361" t="str">
        <f t="shared" si="256"/>
        <v>Non-Op</v>
      </c>
      <c r="L652" s="1361" t="str">
        <f t="shared" si="236"/>
        <v>NO</v>
      </c>
      <c r="M652" s="1361" t="str">
        <f t="shared" si="236"/>
        <v>NO</v>
      </c>
      <c r="N652" s="1361" t="str">
        <f t="shared" si="260"/>
        <v/>
      </c>
      <c r="O652" s="1362"/>
      <c r="P652" s="1363">
        <v>1174774.71</v>
      </c>
      <c r="Q652" s="1363">
        <v>1174774.71</v>
      </c>
      <c r="R652" s="1363">
        <v>1353576.54</v>
      </c>
      <c r="S652" s="1363">
        <v>1487655.88</v>
      </c>
      <c r="T652" s="1363">
        <v>1487655.88</v>
      </c>
      <c r="U652" s="1363">
        <v>1704227.04</v>
      </c>
      <c r="V652" s="1363">
        <v>815993.17</v>
      </c>
      <c r="W652" s="1363">
        <v>1120353.3600000001</v>
      </c>
      <c r="X652" s="1363">
        <v>1206213.6299999999</v>
      </c>
      <c r="Y652" s="1363">
        <v>1144739.44</v>
      </c>
      <c r="Z652" s="1363">
        <v>2019487.38</v>
      </c>
      <c r="AA652" s="1363">
        <v>1438118.41</v>
      </c>
      <c r="AB652" s="1363">
        <v>1781499.79</v>
      </c>
      <c r="AC652" s="1363"/>
      <c r="AD652" s="1363"/>
      <c r="AE652" s="1363">
        <f t="shared" si="246"/>
        <v>1369244.3908333334</v>
      </c>
      <c r="AF652" s="1476"/>
      <c r="AG652" s="1477"/>
      <c r="AH652" s="1365"/>
      <c r="AI652" s="1365"/>
      <c r="AJ652" s="1365"/>
      <c r="AK652" s="1366">
        <f t="shared" si="261"/>
        <v>1369244.3908333334</v>
      </c>
      <c r="AL652" s="1365">
        <f t="shared" si="225"/>
        <v>1369244.3908333334</v>
      </c>
      <c r="AM652" s="1367"/>
      <c r="AN652" s="1365"/>
      <c r="AO652" s="1368">
        <f t="shared" si="226"/>
        <v>0</v>
      </c>
      <c r="AP652" s="1369"/>
      <c r="AQ652" s="1370">
        <f t="shared" si="259"/>
        <v>1781499.79</v>
      </c>
      <c r="AR652" s="1365"/>
      <c r="AS652" s="1365"/>
      <c r="AT652" s="1365"/>
      <c r="AU652" s="1365">
        <f t="shared" si="262"/>
        <v>1781499.79</v>
      </c>
      <c r="AV652" s="1371">
        <f t="shared" si="227"/>
        <v>1781499.79</v>
      </c>
      <c r="AW652" s="1365"/>
      <c r="AX652" s="1365"/>
      <c r="AY652" s="1367">
        <f t="shared" si="228"/>
        <v>0</v>
      </c>
      <c r="AZ652" s="1372" t="s">
        <v>1616</v>
      </c>
      <c r="BA652" s="1373">
        <f t="shared" si="242"/>
        <v>0</v>
      </c>
      <c r="BC652" s="1361" t="str">
        <f t="shared" si="257"/>
        <v/>
      </c>
      <c r="BD652" s="1361" t="str">
        <f t="shared" si="257"/>
        <v/>
      </c>
      <c r="BE652" s="1361" t="str">
        <f t="shared" si="257"/>
        <v/>
      </c>
      <c r="BF652" s="1361" t="str">
        <f t="shared" si="244"/>
        <v>Non-Op</v>
      </c>
      <c r="BG652" s="1361" t="str">
        <f t="shared" si="237"/>
        <v>NO</v>
      </c>
      <c r="BH652" s="1361" t="str">
        <f t="shared" si="237"/>
        <v>NO</v>
      </c>
      <c r="BI652" s="1361" t="str">
        <f t="shared" si="258"/>
        <v/>
      </c>
      <c r="BK652" s="1361" t="b">
        <f t="shared" si="255"/>
        <v>1</v>
      </c>
      <c r="BL652" s="1361" t="b">
        <f t="shared" si="255"/>
        <v>1</v>
      </c>
      <c r="BM652" s="1361" t="b">
        <f t="shared" si="255"/>
        <v>1</v>
      </c>
      <c r="BN652" s="1361" t="b">
        <f t="shared" si="255"/>
        <v>1</v>
      </c>
      <c r="BO652" s="1361" t="b">
        <f t="shared" si="255"/>
        <v>1</v>
      </c>
      <c r="BP652" s="1361" t="b">
        <f t="shared" si="255"/>
        <v>1</v>
      </c>
      <c r="BQ652" s="1361" t="b">
        <f t="shared" si="255"/>
        <v>1</v>
      </c>
      <c r="BS652" s="1359"/>
    </row>
    <row r="653" spans="1:71" s="1374" customFormat="1" ht="12" customHeight="1">
      <c r="A653" s="1412">
        <v>18238191</v>
      </c>
      <c r="B653" s="1413" t="str">
        <f t="shared" si="249"/>
        <v>18238191</v>
      </c>
      <c r="C653" s="1360" t="s">
        <v>1665</v>
      </c>
      <c r="D653" s="1360" t="str">
        <f t="shared" si="238"/>
        <v>Non-Op</v>
      </c>
      <c r="E653" s="1360"/>
      <c r="F653" s="1360"/>
      <c r="G653" s="1360"/>
      <c r="H653" s="1361" t="str">
        <f t="shared" si="256"/>
        <v/>
      </c>
      <c r="I653" s="1361" t="str">
        <f t="shared" si="256"/>
        <v/>
      </c>
      <c r="J653" s="1361" t="str">
        <f t="shared" si="256"/>
        <v/>
      </c>
      <c r="K653" s="1361" t="str">
        <f t="shared" si="256"/>
        <v>Non-Op</v>
      </c>
      <c r="L653" s="1361" t="str">
        <f t="shared" si="236"/>
        <v>NO</v>
      </c>
      <c r="M653" s="1361" t="str">
        <f t="shared" si="236"/>
        <v>NO</v>
      </c>
      <c r="N653" s="1361" t="str">
        <f t="shared" si="260"/>
        <v/>
      </c>
      <c r="O653" s="1362"/>
      <c r="P653" s="1363">
        <v>1038961.35</v>
      </c>
      <c r="Q653" s="1363">
        <v>1038961.35</v>
      </c>
      <c r="R653" s="1363">
        <v>2111166.2400000002</v>
      </c>
      <c r="S653" s="1363">
        <v>2943970.17</v>
      </c>
      <c r="T653" s="1363">
        <v>1373368.62</v>
      </c>
      <c r="U653" s="1363">
        <v>1644512.6</v>
      </c>
      <c r="V653" s="1363">
        <v>1115798.56</v>
      </c>
      <c r="W653" s="1363">
        <v>1214068</v>
      </c>
      <c r="X653" s="1363">
        <v>1469212.08</v>
      </c>
      <c r="Y653" s="1363">
        <v>1401217.87</v>
      </c>
      <c r="Z653" s="1363">
        <v>1826202.66</v>
      </c>
      <c r="AA653" s="1363">
        <v>927882.23999999999</v>
      </c>
      <c r="AB653" s="1363">
        <v>1005958.65</v>
      </c>
      <c r="AC653" s="1363"/>
      <c r="AD653" s="1363"/>
      <c r="AE653" s="1363">
        <f t="shared" si="246"/>
        <v>1507401.6991666667</v>
      </c>
      <c r="AF653" s="1476"/>
      <c r="AG653" s="1477"/>
      <c r="AH653" s="1365"/>
      <c r="AI653" s="1365"/>
      <c r="AJ653" s="1365"/>
      <c r="AK653" s="1366">
        <f t="shared" si="261"/>
        <v>1507401.6991666667</v>
      </c>
      <c r="AL653" s="1365">
        <f t="shared" si="225"/>
        <v>1507401.6991666667</v>
      </c>
      <c r="AM653" s="1367"/>
      <c r="AN653" s="1365"/>
      <c r="AO653" s="1368">
        <f t="shared" si="226"/>
        <v>0</v>
      </c>
      <c r="AP653" s="1369"/>
      <c r="AQ653" s="1370">
        <f t="shared" si="259"/>
        <v>1005958.65</v>
      </c>
      <c r="AR653" s="1365"/>
      <c r="AS653" s="1365"/>
      <c r="AT653" s="1365"/>
      <c r="AU653" s="1365">
        <f t="shared" si="262"/>
        <v>1005958.65</v>
      </c>
      <c r="AV653" s="1371">
        <f t="shared" si="227"/>
        <v>1005958.65</v>
      </c>
      <c r="AW653" s="1365"/>
      <c r="AX653" s="1365"/>
      <c r="AY653" s="1367">
        <f t="shared" si="228"/>
        <v>0</v>
      </c>
      <c r="AZ653" s="1372" t="s">
        <v>1616</v>
      </c>
      <c r="BA653" s="1373">
        <f t="shared" si="242"/>
        <v>0</v>
      </c>
      <c r="BC653" s="1361" t="str">
        <f t="shared" si="257"/>
        <v/>
      </c>
      <c r="BD653" s="1361" t="str">
        <f t="shared" si="257"/>
        <v/>
      </c>
      <c r="BE653" s="1361" t="str">
        <f t="shared" si="257"/>
        <v/>
      </c>
      <c r="BF653" s="1361" t="str">
        <f t="shared" si="244"/>
        <v>Non-Op</v>
      </c>
      <c r="BG653" s="1361" t="str">
        <f t="shared" si="237"/>
        <v>NO</v>
      </c>
      <c r="BH653" s="1361" t="str">
        <f t="shared" si="237"/>
        <v>NO</v>
      </c>
      <c r="BI653" s="1361" t="str">
        <f t="shared" si="258"/>
        <v/>
      </c>
      <c r="BK653" s="1361" t="b">
        <f t="shared" si="255"/>
        <v>1</v>
      </c>
      <c r="BL653" s="1361" t="b">
        <f t="shared" si="255"/>
        <v>1</v>
      </c>
      <c r="BM653" s="1361" t="b">
        <f t="shared" si="255"/>
        <v>1</v>
      </c>
      <c r="BN653" s="1361" t="b">
        <f t="shared" si="255"/>
        <v>1</v>
      </c>
      <c r="BO653" s="1361" t="b">
        <f t="shared" si="255"/>
        <v>1</v>
      </c>
      <c r="BP653" s="1361" t="b">
        <f t="shared" si="255"/>
        <v>1</v>
      </c>
      <c r="BQ653" s="1361" t="b">
        <f t="shared" si="255"/>
        <v>1</v>
      </c>
      <c r="BS653" s="1359"/>
    </row>
    <row r="654" spans="1:71" s="1374" customFormat="1" ht="12" customHeight="1">
      <c r="A654" s="1412">
        <v>18238201</v>
      </c>
      <c r="B654" s="1413" t="str">
        <f t="shared" si="249"/>
        <v>18238201</v>
      </c>
      <c r="C654" s="1360" t="s">
        <v>1666</v>
      </c>
      <c r="D654" s="1360" t="str">
        <f t="shared" si="238"/>
        <v>W/C</v>
      </c>
      <c r="E654" s="1360"/>
      <c r="F654" s="1360"/>
      <c r="G654" s="1360"/>
      <c r="H654" s="1361" t="str">
        <f t="shared" si="256"/>
        <v/>
      </c>
      <c r="I654" s="1361" t="str">
        <f t="shared" si="256"/>
        <v/>
      </c>
      <c r="J654" s="1361" t="str">
        <f t="shared" si="256"/>
        <v/>
      </c>
      <c r="K654" s="1361" t="str">
        <f t="shared" si="256"/>
        <v/>
      </c>
      <c r="L654" s="1361" t="str">
        <f t="shared" si="236"/>
        <v>W/C</v>
      </c>
      <c r="M654" s="1361" t="str">
        <f t="shared" si="236"/>
        <v>NO</v>
      </c>
      <c r="N654" s="1361" t="str">
        <f t="shared" si="260"/>
        <v>W/C</v>
      </c>
      <c r="O654" s="1362"/>
      <c r="P654" s="1363">
        <v>0</v>
      </c>
      <c r="Q654" s="1363">
        <v>0</v>
      </c>
      <c r="R654" s="1363">
        <v>0</v>
      </c>
      <c r="S654" s="1363">
        <v>0</v>
      </c>
      <c r="T654" s="1363">
        <v>0</v>
      </c>
      <c r="U654" s="1363">
        <v>0</v>
      </c>
      <c r="V654" s="1363">
        <v>0</v>
      </c>
      <c r="W654" s="1363">
        <v>0</v>
      </c>
      <c r="X654" s="1363">
        <v>0</v>
      </c>
      <c r="Y654" s="1363">
        <v>0</v>
      </c>
      <c r="Z654" s="1363">
        <v>0</v>
      </c>
      <c r="AA654" s="1363">
        <v>0</v>
      </c>
      <c r="AB654" s="1363">
        <v>0</v>
      </c>
      <c r="AC654" s="1363"/>
      <c r="AD654" s="1363"/>
      <c r="AE654" s="1363">
        <f t="shared" si="246"/>
        <v>0</v>
      </c>
      <c r="AF654" s="1376"/>
      <c r="AG654" s="1377"/>
      <c r="AH654" s="1365"/>
      <c r="AI654" s="1365"/>
      <c r="AJ654" s="1365"/>
      <c r="AK654" s="1366"/>
      <c r="AL654" s="1365">
        <f t="shared" ref="AL654:AL744" si="263">SUM(AI654:AK654)</f>
        <v>0</v>
      </c>
      <c r="AM654" s="1367">
        <f>AE654</f>
        <v>0</v>
      </c>
      <c r="AN654" s="1365"/>
      <c r="AO654" s="1368">
        <f t="shared" ref="AO654:AO744" si="264">AM654+AN654</f>
        <v>0</v>
      </c>
      <c r="AP654" s="1369"/>
      <c r="AQ654" s="1370">
        <f t="shared" si="259"/>
        <v>0</v>
      </c>
      <c r="AR654" s="1365"/>
      <c r="AS654" s="1365"/>
      <c r="AT654" s="1365"/>
      <c r="AU654" s="1365"/>
      <c r="AV654" s="1371">
        <f t="shared" ref="AV654:AV744" si="265">SUM(AS654:AU654)</f>
        <v>0</v>
      </c>
      <c r="AW654" s="1365">
        <f>AL654</f>
        <v>0</v>
      </c>
      <c r="AX654" s="1365"/>
      <c r="AY654" s="1367">
        <f t="shared" ref="AY654:AY744" si="266">AW654+AX654</f>
        <v>0</v>
      </c>
      <c r="AZ654" s="1372"/>
      <c r="BA654" s="1373">
        <f t="shared" si="242"/>
        <v>0</v>
      </c>
      <c r="BC654" s="1361" t="str">
        <f t="shared" si="257"/>
        <v/>
      </c>
      <c r="BD654" s="1361" t="str">
        <f t="shared" si="257"/>
        <v/>
      </c>
      <c r="BE654" s="1361" t="str">
        <f t="shared" si="257"/>
        <v/>
      </c>
      <c r="BF654" s="1361" t="str">
        <f t="shared" si="244"/>
        <v/>
      </c>
      <c r="BG654" s="1361" t="str">
        <f t="shared" si="237"/>
        <v>W/C</v>
      </c>
      <c r="BH654" s="1361" t="str">
        <f t="shared" si="237"/>
        <v>NO</v>
      </c>
      <c r="BI654" s="1361" t="str">
        <f t="shared" si="258"/>
        <v>W/C</v>
      </c>
      <c r="BK654" s="1361" t="b">
        <f t="shared" si="255"/>
        <v>1</v>
      </c>
      <c r="BL654" s="1361" t="b">
        <f t="shared" si="255"/>
        <v>1</v>
      </c>
      <c r="BM654" s="1361" t="b">
        <f t="shared" si="255"/>
        <v>1</v>
      </c>
      <c r="BN654" s="1361" t="b">
        <f t="shared" si="255"/>
        <v>1</v>
      </c>
      <c r="BO654" s="1361" t="b">
        <f t="shared" si="255"/>
        <v>1</v>
      </c>
      <c r="BP654" s="1361" t="b">
        <f t="shared" si="255"/>
        <v>1</v>
      </c>
      <c r="BQ654" s="1361" t="b">
        <f t="shared" si="255"/>
        <v>1</v>
      </c>
      <c r="BS654" s="1359"/>
    </row>
    <row r="655" spans="1:71" s="1374" customFormat="1" ht="12" customHeight="1">
      <c r="A655" s="1412">
        <v>18238211</v>
      </c>
      <c r="B655" s="1413" t="str">
        <f t="shared" si="249"/>
        <v>18238211</v>
      </c>
      <c r="C655" s="1359" t="s">
        <v>1667</v>
      </c>
      <c r="D655" s="1360" t="str">
        <f t="shared" si="238"/>
        <v>Non-Op</v>
      </c>
      <c r="E655" s="1360"/>
      <c r="F655" s="1359"/>
      <c r="G655" s="1360"/>
      <c r="H655" s="1361" t="str">
        <f t="shared" si="256"/>
        <v/>
      </c>
      <c r="I655" s="1361" t="str">
        <f t="shared" si="256"/>
        <v/>
      </c>
      <c r="J655" s="1361" t="str">
        <f t="shared" si="256"/>
        <v/>
      </c>
      <c r="K655" s="1361" t="str">
        <f t="shared" si="256"/>
        <v>Non-Op</v>
      </c>
      <c r="L655" s="1361" t="str">
        <f t="shared" si="236"/>
        <v>NO</v>
      </c>
      <c r="M655" s="1361" t="str">
        <f t="shared" si="236"/>
        <v>NO</v>
      </c>
      <c r="N655" s="1361" t="str">
        <f t="shared" si="260"/>
        <v/>
      </c>
      <c r="O655" s="1362"/>
      <c r="P655" s="1363">
        <v>61262.99</v>
      </c>
      <c r="Q655" s="1363">
        <v>72678.05</v>
      </c>
      <c r="R655" s="1363">
        <v>83841.8</v>
      </c>
      <c r="S655" s="1363">
        <v>95158.7</v>
      </c>
      <c r="T655" s="1363">
        <v>103997.2</v>
      </c>
      <c r="U655" s="1363">
        <v>110686.59</v>
      </c>
      <c r="V655" s="1363">
        <v>117327.01</v>
      </c>
      <c r="W655" s="1363">
        <v>123542.14</v>
      </c>
      <c r="X655" s="1363">
        <v>129642.72</v>
      </c>
      <c r="Y655" s="1363">
        <v>135665.10999999999</v>
      </c>
      <c r="Z655" s="1363">
        <v>142550.26</v>
      </c>
      <c r="AA655" s="1363">
        <v>34251.519999999997</v>
      </c>
      <c r="AB655" s="1363">
        <v>43522.32</v>
      </c>
      <c r="AC655" s="1363"/>
      <c r="AD655" s="1363"/>
      <c r="AE655" s="1363">
        <f t="shared" si="246"/>
        <v>100144.47958333335</v>
      </c>
      <c r="AF655" s="1476"/>
      <c r="AG655" s="1477"/>
      <c r="AH655" s="1365"/>
      <c r="AI655" s="1365"/>
      <c r="AJ655" s="1365"/>
      <c r="AK655" s="1366">
        <f>AE655</f>
        <v>100144.47958333335</v>
      </c>
      <c r="AL655" s="1365">
        <f t="shared" si="263"/>
        <v>100144.47958333335</v>
      </c>
      <c r="AM655" s="1367"/>
      <c r="AN655" s="1365"/>
      <c r="AO655" s="1368">
        <f t="shared" si="264"/>
        <v>0</v>
      </c>
      <c r="AP655" s="1369"/>
      <c r="AQ655" s="1370">
        <f t="shared" si="259"/>
        <v>43522.32</v>
      </c>
      <c r="AR655" s="1365"/>
      <c r="AS655" s="1365"/>
      <c r="AT655" s="1365"/>
      <c r="AU655" s="1365">
        <f>AQ655</f>
        <v>43522.32</v>
      </c>
      <c r="AV655" s="1371">
        <f t="shared" si="265"/>
        <v>43522.32</v>
      </c>
      <c r="AW655" s="1365"/>
      <c r="AX655" s="1365"/>
      <c r="AY655" s="1367">
        <f t="shared" si="266"/>
        <v>0</v>
      </c>
      <c r="AZ655" s="1372" t="s">
        <v>1616</v>
      </c>
      <c r="BA655" s="1373">
        <f t="shared" si="242"/>
        <v>0</v>
      </c>
      <c r="BC655" s="1361" t="str">
        <f t="shared" si="257"/>
        <v/>
      </c>
      <c r="BD655" s="1361" t="str">
        <f t="shared" si="257"/>
        <v/>
      </c>
      <c r="BE655" s="1361" t="str">
        <f t="shared" si="257"/>
        <v/>
      </c>
      <c r="BF655" s="1361" t="str">
        <f t="shared" si="244"/>
        <v>Non-Op</v>
      </c>
      <c r="BG655" s="1361" t="str">
        <f t="shared" si="237"/>
        <v>NO</v>
      </c>
      <c r="BH655" s="1361" t="str">
        <f t="shared" si="237"/>
        <v>NO</v>
      </c>
      <c r="BI655" s="1361" t="str">
        <f t="shared" si="258"/>
        <v/>
      </c>
      <c r="BK655" s="1361" t="b">
        <f t="shared" si="255"/>
        <v>1</v>
      </c>
      <c r="BL655" s="1361" t="b">
        <f t="shared" si="255"/>
        <v>1</v>
      </c>
      <c r="BM655" s="1361" t="b">
        <f t="shared" si="255"/>
        <v>1</v>
      </c>
      <c r="BN655" s="1361" t="b">
        <f t="shared" si="255"/>
        <v>1</v>
      </c>
      <c r="BO655" s="1361" t="b">
        <f t="shared" si="255"/>
        <v>1</v>
      </c>
      <c r="BP655" s="1361" t="b">
        <f t="shared" si="255"/>
        <v>1</v>
      </c>
      <c r="BQ655" s="1361" t="b">
        <f t="shared" si="255"/>
        <v>1</v>
      </c>
      <c r="BS655" s="1359"/>
    </row>
    <row r="656" spans="1:71" s="1374" customFormat="1" ht="12" customHeight="1">
      <c r="A656" s="1412">
        <v>18238221</v>
      </c>
      <c r="B656" s="1413" t="str">
        <f t="shared" si="249"/>
        <v>18238221</v>
      </c>
      <c r="C656" s="1359" t="s">
        <v>1668</v>
      </c>
      <c r="D656" s="1360" t="str">
        <f t="shared" si="238"/>
        <v>Non-Op</v>
      </c>
      <c r="E656" s="1360"/>
      <c r="F656" s="1359"/>
      <c r="G656" s="1360"/>
      <c r="H656" s="1361" t="str">
        <f t="shared" si="256"/>
        <v/>
      </c>
      <c r="I656" s="1361" t="str">
        <f t="shared" si="256"/>
        <v/>
      </c>
      <c r="J656" s="1361" t="str">
        <f t="shared" si="256"/>
        <v/>
      </c>
      <c r="K656" s="1361" t="str">
        <f t="shared" si="256"/>
        <v>Non-Op</v>
      </c>
      <c r="L656" s="1361" t="str">
        <f t="shared" si="236"/>
        <v>NO</v>
      </c>
      <c r="M656" s="1361" t="str">
        <f t="shared" si="236"/>
        <v>NO</v>
      </c>
      <c r="N656" s="1361" t="str">
        <f t="shared" si="260"/>
        <v/>
      </c>
      <c r="O656" s="1362"/>
      <c r="P656" s="1363">
        <v>26080.12</v>
      </c>
      <c r="Q656" s="1363">
        <v>32630.34</v>
      </c>
      <c r="R656" s="1363">
        <v>41457.919999999998</v>
      </c>
      <c r="S656" s="1363">
        <v>54571.71</v>
      </c>
      <c r="T656" s="1363">
        <v>53437.02</v>
      </c>
      <c r="U656" s="1363">
        <v>58697.32</v>
      </c>
      <c r="V656" s="1363">
        <v>64520</v>
      </c>
      <c r="W656" s="1363">
        <v>69995.05</v>
      </c>
      <c r="X656" s="1363">
        <v>75805.14</v>
      </c>
      <c r="Y656" s="1363">
        <v>82074.44</v>
      </c>
      <c r="Z656" s="1363">
        <v>88619.92</v>
      </c>
      <c r="AA656" s="1363">
        <v>31952.240000000002</v>
      </c>
      <c r="AB656" s="1363">
        <v>39606.36</v>
      </c>
      <c r="AC656" s="1363"/>
      <c r="AD656" s="1363"/>
      <c r="AE656" s="1363">
        <f t="shared" si="246"/>
        <v>57217.028333333328</v>
      </c>
      <c r="AF656" s="1476"/>
      <c r="AG656" s="1477"/>
      <c r="AH656" s="1365"/>
      <c r="AI656" s="1365"/>
      <c r="AJ656" s="1365"/>
      <c r="AK656" s="1366">
        <f>AE656</f>
        <v>57217.028333333328</v>
      </c>
      <c r="AL656" s="1365">
        <f t="shared" si="263"/>
        <v>57217.028333333328</v>
      </c>
      <c r="AM656" s="1367"/>
      <c r="AN656" s="1365"/>
      <c r="AO656" s="1368">
        <f t="shared" si="264"/>
        <v>0</v>
      </c>
      <c r="AP656" s="1369"/>
      <c r="AQ656" s="1370">
        <f t="shared" si="259"/>
        <v>39606.36</v>
      </c>
      <c r="AR656" s="1365"/>
      <c r="AS656" s="1365"/>
      <c r="AT656" s="1365"/>
      <c r="AU656" s="1365">
        <f>AQ656</f>
        <v>39606.36</v>
      </c>
      <c r="AV656" s="1371">
        <f t="shared" si="265"/>
        <v>39606.36</v>
      </c>
      <c r="AW656" s="1365"/>
      <c r="AX656" s="1365"/>
      <c r="AY656" s="1367">
        <f t="shared" si="266"/>
        <v>0</v>
      </c>
      <c r="AZ656" s="1372" t="s">
        <v>1616</v>
      </c>
      <c r="BA656" s="1373">
        <f t="shared" si="242"/>
        <v>0</v>
      </c>
      <c r="BC656" s="1361" t="str">
        <f t="shared" si="257"/>
        <v/>
      </c>
      <c r="BD656" s="1361" t="str">
        <f t="shared" si="257"/>
        <v/>
      </c>
      <c r="BE656" s="1361" t="str">
        <f t="shared" si="257"/>
        <v/>
      </c>
      <c r="BF656" s="1361" t="str">
        <f t="shared" si="244"/>
        <v>Non-Op</v>
      </c>
      <c r="BG656" s="1361" t="str">
        <f t="shared" si="237"/>
        <v>NO</v>
      </c>
      <c r="BH656" s="1361" t="str">
        <f t="shared" si="237"/>
        <v>NO</v>
      </c>
      <c r="BI656" s="1361" t="str">
        <f t="shared" si="258"/>
        <v/>
      </c>
      <c r="BK656" s="1361" t="b">
        <f t="shared" si="255"/>
        <v>1</v>
      </c>
      <c r="BL656" s="1361" t="b">
        <f t="shared" si="255"/>
        <v>1</v>
      </c>
      <c r="BM656" s="1361" t="b">
        <f t="shared" si="255"/>
        <v>1</v>
      </c>
      <c r="BN656" s="1361" t="b">
        <f t="shared" si="255"/>
        <v>1</v>
      </c>
      <c r="BO656" s="1361" t="b">
        <f t="shared" si="255"/>
        <v>1</v>
      </c>
      <c r="BP656" s="1361" t="b">
        <f t="shared" si="255"/>
        <v>1</v>
      </c>
      <c r="BQ656" s="1361" t="b">
        <f t="shared" si="255"/>
        <v>1</v>
      </c>
      <c r="BS656" s="1359"/>
    </row>
    <row r="657" spans="1:71" s="1374" customFormat="1" ht="12" customHeight="1">
      <c r="A657" s="1412">
        <v>18238311</v>
      </c>
      <c r="B657" s="1413" t="str">
        <f t="shared" si="249"/>
        <v>18238311</v>
      </c>
      <c r="C657" s="1360" t="s">
        <v>736</v>
      </c>
      <c r="D657" s="1360" t="str">
        <f t="shared" si="238"/>
        <v>ERB</v>
      </c>
      <c r="E657" s="1360"/>
      <c r="F657" s="1360"/>
      <c r="G657" s="1360"/>
      <c r="H657" s="1361" t="str">
        <f t="shared" si="256"/>
        <v/>
      </c>
      <c r="I657" s="1361" t="str">
        <f t="shared" si="256"/>
        <v>ERB</v>
      </c>
      <c r="J657" s="1361" t="str">
        <f t="shared" si="256"/>
        <v/>
      </c>
      <c r="K657" s="1361" t="str">
        <f t="shared" si="256"/>
        <v/>
      </c>
      <c r="L657" s="1361" t="str">
        <f t="shared" si="236"/>
        <v>NO</v>
      </c>
      <c r="M657" s="1361" t="str">
        <f t="shared" si="236"/>
        <v>NO</v>
      </c>
      <c r="N657" s="1361" t="str">
        <f t="shared" si="260"/>
        <v/>
      </c>
      <c r="O657" s="1362"/>
      <c r="P657" s="1363">
        <v>1506801.76</v>
      </c>
      <c r="Q657" s="1363">
        <v>1130099.76</v>
      </c>
      <c r="R657" s="1363">
        <v>753397.76000000001</v>
      </c>
      <c r="S657" s="1363">
        <v>376695.76</v>
      </c>
      <c r="T657" s="1363">
        <v>0</v>
      </c>
      <c r="U657" s="1363">
        <v>0</v>
      </c>
      <c r="V657" s="1363">
        <v>0</v>
      </c>
      <c r="W657" s="1363">
        <v>0</v>
      </c>
      <c r="X657" s="1363">
        <v>0</v>
      </c>
      <c r="Y657" s="1363">
        <v>0</v>
      </c>
      <c r="Z657" s="1363">
        <v>0</v>
      </c>
      <c r="AA657" s="1363">
        <v>0</v>
      </c>
      <c r="AB657" s="1363">
        <v>0</v>
      </c>
      <c r="AC657" s="1363"/>
      <c r="AD657" s="1363"/>
      <c r="AE657" s="1363">
        <f t="shared" si="246"/>
        <v>251132.84666666668</v>
      </c>
      <c r="AF657" s="1376" t="s">
        <v>733</v>
      </c>
      <c r="AG657" s="1377"/>
      <c r="AH657" s="1365"/>
      <c r="AI657" s="1365">
        <f>AE657</f>
        <v>251132.84666666668</v>
      </c>
      <c r="AJ657" s="1365"/>
      <c r="AK657" s="1366"/>
      <c r="AL657" s="1365">
        <f t="shared" si="263"/>
        <v>251132.84666666668</v>
      </c>
      <c r="AM657" s="1367"/>
      <c r="AN657" s="1365"/>
      <c r="AO657" s="1368">
        <f t="shared" si="264"/>
        <v>0</v>
      </c>
      <c r="AP657" s="1369"/>
      <c r="AQ657" s="1370">
        <f t="shared" si="259"/>
        <v>0</v>
      </c>
      <c r="AR657" s="1365"/>
      <c r="AS657" s="1365">
        <f>AQ657</f>
        <v>0</v>
      </c>
      <c r="AT657" s="1365"/>
      <c r="AU657" s="1365"/>
      <c r="AV657" s="1371">
        <f t="shared" si="265"/>
        <v>0</v>
      </c>
      <c r="AW657" s="1365"/>
      <c r="AX657" s="1365"/>
      <c r="AY657" s="1367">
        <f t="shared" si="266"/>
        <v>0</v>
      </c>
      <c r="AZ657" s="1372"/>
      <c r="BA657" s="1373">
        <f t="shared" si="242"/>
        <v>0</v>
      </c>
      <c r="BC657" s="1361" t="str">
        <f t="shared" si="257"/>
        <v/>
      </c>
      <c r="BD657" s="1361" t="str">
        <f t="shared" si="257"/>
        <v>ERB</v>
      </c>
      <c r="BE657" s="1361" t="str">
        <f t="shared" si="257"/>
        <v/>
      </c>
      <c r="BF657" s="1361" t="str">
        <f t="shared" si="244"/>
        <v/>
      </c>
      <c r="BG657" s="1361" t="str">
        <f t="shared" si="237"/>
        <v>NO</v>
      </c>
      <c r="BH657" s="1361" t="str">
        <f t="shared" si="237"/>
        <v>NO</v>
      </c>
      <c r="BI657" s="1361" t="str">
        <f t="shared" si="258"/>
        <v/>
      </c>
      <c r="BK657" s="1361" t="b">
        <f t="shared" si="255"/>
        <v>1</v>
      </c>
      <c r="BL657" s="1361" t="b">
        <f t="shared" si="255"/>
        <v>1</v>
      </c>
      <c r="BM657" s="1361" t="b">
        <f t="shared" si="255"/>
        <v>1</v>
      </c>
      <c r="BN657" s="1361" t="b">
        <f t="shared" si="255"/>
        <v>1</v>
      </c>
      <c r="BO657" s="1361" t="b">
        <f t="shared" si="255"/>
        <v>1</v>
      </c>
      <c r="BP657" s="1361" t="b">
        <f t="shared" si="255"/>
        <v>1</v>
      </c>
      <c r="BQ657" s="1361" t="b">
        <f t="shared" si="255"/>
        <v>1</v>
      </c>
      <c r="BS657" s="1359"/>
    </row>
    <row r="658" spans="1:71" s="1374" customFormat="1" ht="12" customHeight="1">
      <c r="A658" s="1412">
        <v>18238321</v>
      </c>
      <c r="B658" s="1413" t="str">
        <f t="shared" si="249"/>
        <v>18238321</v>
      </c>
      <c r="C658" s="1360" t="s">
        <v>737</v>
      </c>
      <c r="D658" s="1360" t="str">
        <f t="shared" si="238"/>
        <v>ERB</v>
      </c>
      <c r="E658" s="1360"/>
      <c r="F658" s="1360"/>
      <c r="G658" s="1360"/>
      <c r="H658" s="1361" t="str">
        <f t="shared" si="256"/>
        <v/>
      </c>
      <c r="I658" s="1361" t="str">
        <f t="shared" si="256"/>
        <v>ERB</v>
      </c>
      <c r="J658" s="1361" t="str">
        <f t="shared" si="256"/>
        <v/>
      </c>
      <c r="K658" s="1361" t="str">
        <f t="shared" si="256"/>
        <v/>
      </c>
      <c r="L658" s="1361" t="str">
        <f t="shared" si="236"/>
        <v>NO</v>
      </c>
      <c r="M658" s="1361" t="str">
        <f t="shared" si="236"/>
        <v>NO</v>
      </c>
      <c r="N658" s="1361" t="str">
        <f t="shared" si="260"/>
        <v/>
      </c>
      <c r="O658" s="1362"/>
      <c r="P658" s="1363">
        <v>0</v>
      </c>
      <c r="Q658" s="1363">
        <v>0</v>
      </c>
      <c r="R658" s="1363">
        <v>0</v>
      </c>
      <c r="S658" s="1363">
        <v>0</v>
      </c>
      <c r="T658" s="1363">
        <v>0</v>
      </c>
      <c r="U658" s="1363">
        <v>0</v>
      </c>
      <c r="V658" s="1363">
        <v>0</v>
      </c>
      <c r="W658" s="1363">
        <v>0</v>
      </c>
      <c r="X658" s="1363">
        <v>0</v>
      </c>
      <c r="Y658" s="1363">
        <v>0</v>
      </c>
      <c r="Z658" s="1363">
        <v>0</v>
      </c>
      <c r="AA658" s="1363">
        <v>0</v>
      </c>
      <c r="AB658" s="1363">
        <v>0</v>
      </c>
      <c r="AC658" s="1363"/>
      <c r="AD658" s="1363"/>
      <c r="AE658" s="1363">
        <f t="shared" si="246"/>
        <v>0</v>
      </c>
      <c r="AF658" s="1376" t="s">
        <v>732</v>
      </c>
      <c r="AG658" s="1377"/>
      <c r="AH658" s="1365"/>
      <c r="AI658" s="1365">
        <f>AE658</f>
        <v>0</v>
      </c>
      <c r="AJ658" s="1365"/>
      <c r="AK658" s="1366"/>
      <c r="AL658" s="1365">
        <f t="shared" si="263"/>
        <v>0</v>
      </c>
      <c r="AM658" s="1367"/>
      <c r="AN658" s="1365"/>
      <c r="AO658" s="1368">
        <f t="shared" si="264"/>
        <v>0</v>
      </c>
      <c r="AP658" s="1369"/>
      <c r="AQ658" s="1370">
        <f t="shared" si="259"/>
        <v>0</v>
      </c>
      <c r="AR658" s="1365"/>
      <c r="AS658" s="1365">
        <f>AQ658</f>
        <v>0</v>
      </c>
      <c r="AT658" s="1365"/>
      <c r="AU658" s="1365"/>
      <c r="AV658" s="1371">
        <f t="shared" si="265"/>
        <v>0</v>
      </c>
      <c r="AW658" s="1365"/>
      <c r="AX658" s="1365"/>
      <c r="AY658" s="1367">
        <f t="shared" si="266"/>
        <v>0</v>
      </c>
      <c r="AZ658" s="1372"/>
      <c r="BA658" s="1373">
        <f t="shared" si="242"/>
        <v>0</v>
      </c>
      <c r="BC658" s="1361" t="str">
        <f t="shared" si="257"/>
        <v/>
      </c>
      <c r="BD658" s="1361" t="str">
        <f t="shared" si="257"/>
        <v>ERB</v>
      </c>
      <c r="BE658" s="1361" t="str">
        <f t="shared" si="257"/>
        <v/>
      </c>
      <c r="BF658" s="1361" t="str">
        <f t="shared" si="244"/>
        <v/>
      </c>
      <c r="BG658" s="1361" t="str">
        <f t="shared" si="237"/>
        <v>NO</v>
      </c>
      <c r="BH658" s="1361" t="str">
        <f t="shared" si="237"/>
        <v>NO</v>
      </c>
      <c r="BI658" s="1361" t="str">
        <f t="shared" si="258"/>
        <v/>
      </c>
      <c r="BK658" s="1361" t="b">
        <f t="shared" si="255"/>
        <v>1</v>
      </c>
      <c r="BL658" s="1361" t="b">
        <f t="shared" si="255"/>
        <v>1</v>
      </c>
      <c r="BM658" s="1361" t="b">
        <f t="shared" si="255"/>
        <v>1</v>
      </c>
      <c r="BN658" s="1361" t="b">
        <f t="shared" si="255"/>
        <v>1</v>
      </c>
      <c r="BO658" s="1361" t="b">
        <f t="shared" si="255"/>
        <v>1</v>
      </c>
      <c r="BP658" s="1361" t="b">
        <f t="shared" si="255"/>
        <v>1</v>
      </c>
      <c r="BQ658" s="1361" t="b">
        <f t="shared" si="255"/>
        <v>1</v>
      </c>
      <c r="BS658" s="1359"/>
    </row>
    <row r="659" spans="1:71" s="1374" customFormat="1" ht="12" customHeight="1">
      <c r="A659" s="1412">
        <v>18238331</v>
      </c>
      <c r="B659" s="1413" t="str">
        <f t="shared" si="249"/>
        <v>18238331</v>
      </c>
      <c r="C659" s="1360" t="s">
        <v>738</v>
      </c>
      <c r="D659" s="1360" t="str">
        <f t="shared" si="238"/>
        <v>ERB</v>
      </c>
      <c r="E659" s="1360"/>
      <c r="F659" s="1360"/>
      <c r="G659" s="1360"/>
      <c r="H659" s="1361" t="str">
        <f t="shared" si="256"/>
        <v/>
      </c>
      <c r="I659" s="1361" t="str">
        <f t="shared" si="256"/>
        <v>ERB</v>
      </c>
      <c r="J659" s="1361" t="str">
        <f t="shared" si="256"/>
        <v/>
      </c>
      <c r="K659" s="1361" t="str">
        <f t="shared" si="256"/>
        <v/>
      </c>
      <c r="L659" s="1361" t="str">
        <f t="shared" si="236"/>
        <v>NO</v>
      </c>
      <c r="M659" s="1361" t="str">
        <f t="shared" si="236"/>
        <v>NO</v>
      </c>
      <c r="N659" s="1361" t="str">
        <f t="shared" si="260"/>
        <v/>
      </c>
      <c r="O659" s="1362"/>
      <c r="P659" s="1363">
        <v>0</v>
      </c>
      <c r="Q659" s="1363">
        <v>0</v>
      </c>
      <c r="R659" s="1363">
        <v>0</v>
      </c>
      <c r="S659" s="1363">
        <v>0</v>
      </c>
      <c r="T659" s="1363">
        <v>0</v>
      </c>
      <c r="U659" s="1363">
        <v>0</v>
      </c>
      <c r="V659" s="1363">
        <v>0</v>
      </c>
      <c r="W659" s="1363">
        <v>0</v>
      </c>
      <c r="X659" s="1363">
        <v>0</v>
      </c>
      <c r="Y659" s="1363">
        <v>0</v>
      </c>
      <c r="Z659" s="1363">
        <v>0</v>
      </c>
      <c r="AA659" s="1363">
        <v>0</v>
      </c>
      <c r="AB659" s="1363">
        <v>0</v>
      </c>
      <c r="AC659" s="1363"/>
      <c r="AD659" s="1363"/>
      <c r="AE659" s="1363">
        <f t="shared" si="246"/>
        <v>0</v>
      </c>
      <c r="AF659" s="1376" t="s">
        <v>731</v>
      </c>
      <c r="AG659" s="1377"/>
      <c r="AH659" s="1365"/>
      <c r="AI659" s="1365">
        <f>AE659</f>
        <v>0</v>
      </c>
      <c r="AJ659" s="1365"/>
      <c r="AK659" s="1366"/>
      <c r="AL659" s="1365">
        <f t="shared" si="263"/>
        <v>0</v>
      </c>
      <c r="AM659" s="1367"/>
      <c r="AN659" s="1365"/>
      <c r="AO659" s="1368">
        <f t="shared" si="264"/>
        <v>0</v>
      </c>
      <c r="AP659" s="1369"/>
      <c r="AQ659" s="1370">
        <f t="shared" si="259"/>
        <v>0</v>
      </c>
      <c r="AR659" s="1365"/>
      <c r="AS659" s="1365">
        <f>AQ659</f>
        <v>0</v>
      </c>
      <c r="AT659" s="1365"/>
      <c r="AU659" s="1365"/>
      <c r="AV659" s="1371">
        <f t="shared" si="265"/>
        <v>0</v>
      </c>
      <c r="AW659" s="1365"/>
      <c r="AX659" s="1365"/>
      <c r="AY659" s="1367">
        <f t="shared" si="266"/>
        <v>0</v>
      </c>
      <c r="AZ659" s="1372"/>
      <c r="BA659" s="1373">
        <f t="shared" si="242"/>
        <v>0</v>
      </c>
      <c r="BC659" s="1361" t="str">
        <f t="shared" si="257"/>
        <v/>
      </c>
      <c r="BD659" s="1361" t="str">
        <f t="shared" si="257"/>
        <v>ERB</v>
      </c>
      <c r="BE659" s="1361" t="str">
        <f t="shared" si="257"/>
        <v/>
      </c>
      <c r="BF659" s="1361" t="str">
        <f t="shared" si="244"/>
        <v/>
      </c>
      <c r="BG659" s="1361" t="str">
        <f t="shared" si="237"/>
        <v>NO</v>
      </c>
      <c r="BH659" s="1361" t="str">
        <f t="shared" si="237"/>
        <v>NO</v>
      </c>
      <c r="BI659" s="1361" t="str">
        <f t="shared" si="258"/>
        <v/>
      </c>
      <c r="BK659" s="1361" t="b">
        <f t="shared" si="255"/>
        <v>1</v>
      </c>
      <c r="BL659" s="1361" t="b">
        <f t="shared" si="255"/>
        <v>1</v>
      </c>
      <c r="BM659" s="1361" t="b">
        <f t="shared" si="255"/>
        <v>1</v>
      </c>
      <c r="BN659" s="1361" t="b">
        <f t="shared" si="255"/>
        <v>1</v>
      </c>
      <c r="BO659" s="1361" t="b">
        <f t="shared" si="255"/>
        <v>1</v>
      </c>
      <c r="BP659" s="1361" t="b">
        <f t="shared" si="255"/>
        <v>1</v>
      </c>
      <c r="BQ659" s="1361" t="b">
        <f t="shared" si="255"/>
        <v>1</v>
      </c>
      <c r="BS659" s="1359"/>
    </row>
    <row r="660" spans="1:71" s="1374" customFormat="1" ht="12" customHeight="1">
      <c r="A660" s="1412">
        <v>18239001</v>
      </c>
      <c r="B660" s="1413" t="str">
        <f t="shared" si="249"/>
        <v>18239001</v>
      </c>
      <c r="C660" s="1359" t="s">
        <v>1669</v>
      </c>
      <c r="D660" s="1360" t="str">
        <f t="shared" si="238"/>
        <v>W/C</v>
      </c>
      <c r="E660" s="1360"/>
      <c r="F660" s="1359"/>
      <c r="G660" s="1360"/>
      <c r="H660" s="1361" t="str">
        <f t="shared" si="256"/>
        <v/>
      </c>
      <c r="I660" s="1361" t="str">
        <f t="shared" si="256"/>
        <v/>
      </c>
      <c r="J660" s="1361" t="str">
        <f t="shared" si="256"/>
        <v/>
      </c>
      <c r="K660" s="1361" t="str">
        <f t="shared" si="256"/>
        <v/>
      </c>
      <c r="L660" s="1361" t="str">
        <f t="shared" si="236"/>
        <v>W/C</v>
      </c>
      <c r="M660" s="1361" t="str">
        <f t="shared" si="236"/>
        <v>NO</v>
      </c>
      <c r="N660" s="1361" t="str">
        <f t="shared" si="260"/>
        <v>W/C</v>
      </c>
      <c r="O660" s="1362"/>
      <c r="P660" s="1363">
        <v>150606822.16</v>
      </c>
      <c r="Q660" s="1363">
        <v>151175575.44</v>
      </c>
      <c r="R660" s="1363">
        <v>151654658</v>
      </c>
      <c r="S660" s="1363">
        <v>151976314.30000001</v>
      </c>
      <c r="T660" s="1363">
        <v>153386463.61000001</v>
      </c>
      <c r="U660" s="1363">
        <v>154592052.88999999</v>
      </c>
      <c r="V660" s="1363">
        <v>155721864.25999999</v>
      </c>
      <c r="W660" s="1363">
        <v>156647157.99000001</v>
      </c>
      <c r="X660" s="1363">
        <v>157386994.38</v>
      </c>
      <c r="Y660" s="1363">
        <v>158165181.78999999</v>
      </c>
      <c r="Z660" s="1363">
        <v>158506642.81999999</v>
      </c>
      <c r="AA660" s="1363">
        <v>158955053.58000001</v>
      </c>
      <c r="AB660" s="1363">
        <v>159681642.21000001</v>
      </c>
      <c r="AC660" s="1363"/>
      <c r="AD660" s="1363"/>
      <c r="AE660" s="1363">
        <f t="shared" si="246"/>
        <v>155276015.9370833</v>
      </c>
      <c r="AF660" s="1476"/>
      <c r="AG660" s="1477"/>
      <c r="AH660" s="1365"/>
      <c r="AI660" s="1365"/>
      <c r="AJ660" s="1365"/>
      <c r="AK660" s="1366"/>
      <c r="AL660" s="1365">
        <f t="shared" si="263"/>
        <v>0</v>
      </c>
      <c r="AM660" s="1367">
        <f t="shared" ref="AM660:AM669" si="267">AE660</f>
        <v>155276015.9370833</v>
      </c>
      <c r="AN660" s="1365"/>
      <c r="AO660" s="1368">
        <f t="shared" si="264"/>
        <v>155276015.9370833</v>
      </c>
      <c r="AP660" s="1369"/>
      <c r="AQ660" s="1370">
        <f t="shared" si="259"/>
        <v>159681642.21000001</v>
      </c>
      <c r="AR660" s="1365"/>
      <c r="AS660" s="1365"/>
      <c r="AT660" s="1365"/>
      <c r="AU660" s="1365"/>
      <c r="AV660" s="1371">
        <f t="shared" si="265"/>
        <v>0</v>
      </c>
      <c r="AW660" s="1365">
        <f>AQ660</f>
        <v>159681642.21000001</v>
      </c>
      <c r="AX660" s="1365"/>
      <c r="AY660" s="1367">
        <f t="shared" si="266"/>
        <v>159681642.21000001</v>
      </c>
      <c r="AZ660" s="1372"/>
      <c r="BA660" s="1373">
        <f t="shared" si="242"/>
        <v>0</v>
      </c>
      <c r="BC660" s="1361" t="str">
        <f t="shared" si="257"/>
        <v/>
      </c>
      <c r="BD660" s="1361" t="str">
        <f t="shared" si="257"/>
        <v/>
      </c>
      <c r="BE660" s="1361" t="str">
        <f t="shared" si="257"/>
        <v/>
      </c>
      <c r="BF660" s="1361" t="str">
        <f t="shared" si="244"/>
        <v/>
      </c>
      <c r="BG660" s="1361" t="str">
        <f t="shared" si="237"/>
        <v>W/C</v>
      </c>
      <c r="BH660" s="1361" t="str">
        <f t="shared" si="237"/>
        <v>NO</v>
      </c>
      <c r="BI660" s="1361" t="str">
        <f t="shared" si="258"/>
        <v>W/C</v>
      </c>
      <c r="BK660" s="1361" t="b">
        <f t="shared" si="255"/>
        <v>1</v>
      </c>
      <c r="BL660" s="1361" t="b">
        <f t="shared" si="255"/>
        <v>1</v>
      </c>
      <c r="BM660" s="1361" t="b">
        <f t="shared" si="255"/>
        <v>1</v>
      </c>
      <c r="BN660" s="1361" t="b">
        <f t="shared" si="255"/>
        <v>1</v>
      </c>
      <c r="BO660" s="1361" t="b">
        <f t="shared" si="255"/>
        <v>1</v>
      </c>
      <c r="BP660" s="1361" t="b">
        <f t="shared" si="255"/>
        <v>1</v>
      </c>
      <c r="BQ660" s="1361" t="b">
        <f t="shared" si="255"/>
        <v>1</v>
      </c>
      <c r="BS660" s="1359"/>
    </row>
    <row r="661" spans="1:71" s="1374" customFormat="1" ht="12" customHeight="1">
      <c r="A661" s="1412">
        <v>18239002</v>
      </c>
      <c r="B661" s="1413" t="str">
        <f t="shared" si="249"/>
        <v>18239002</v>
      </c>
      <c r="C661" s="1359" t="s">
        <v>1670</v>
      </c>
      <c r="D661" s="1360" t="str">
        <f t="shared" si="238"/>
        <v>W/C</v>
      </c>
      <c r="E661" s="1360"/>
      <c r="F661" s="1359"/>
      <c r="G661" s="1360"/>
      <c r="H661" s="1361" t="str">
        <f t="shared" si="256"/>
        <v/>
      </c>
      <c r="I661" s="1361" t="str">
        <f t="shared" si="256"/>
        <v/>
      </c>
      <c r="J661" s="1361" t="str">
        <f t="shared" si="256"/>
        <v/>
      </c>
      <c r="K661" s="1361" t="str">
        <f t="shared" si="256"/>
        <v/>
      </c>
      <c r="L661" s="1361" t="str">
        <f t="shared" si="236"/>
        <v>W/C</v>
      </c>
      <c r="M661" s="1361" t="str">
        <f t="shared" si="236"/>
        <v>NO</v>
      </c>
      <c r="N661" s="1361" t="str">
        <f t="shared" si="260"/>
        <v>W/C</v>
      </c>
      <c r="O661" s="1362"/>
      <c r="P661" s="1363">
        <v>40251613.030000001</v>
      </c>
      <c r="Q661" s="1363">
        <v>40298623.640000001</v>
      </c>
      <c r="R661" s="1363">
        <v>40341897.609999999</v>
      </c>
      <c r="S661" s="1363">
        <v>40378869.759999998</v>
      </c>
      <c r="T661" s="1363">
        <v>40607308.020000003</v>
      </c>
      <c r="U661" s="1363">
        <v>40859370.609999999</v>
      </c>
      <c r="V661" s="1363">
        <v>41014925.609999999</v>
      </c>
      <c r="W661" s="1363">
        <v>41195879.979999997</v>
      </c>
      <c r="X661" s="1363">
        <v>41361790.979999997</v>
      </c>
      <c r="Y661" s="1363">
        <v>41475408.590000004</v>
      </c>
      <c r="Z661" s="1363">
        <v>41506040.479999997</v>
      </c>
      <c r="AA661" s="1363">
        <v>41565559.079999998</v>
      </c>
      <c r="AB661" s="1363">
        <v>41674010.719999999</v>
      </c>
      <c r="AC661" s="1363"/>
      <c r="AD661" s="1363"/>
      <c r="AE661" s="1363">
        <f t="shared" si="246"/>
        <v>40964040.519583337</v>
      </c>
      <c r="AF661" s="1476" t="s">
        <v>1671</v>
      </c>
      <c r="AG661" s="1477"/>
      <c r="AH661" s="1365"/>
      <c r="AI661" s="1365"/>
      <c r="AJ661" s="1365"/>
      <c r="AK661" s="1366"/>
      <c r="AL661" s="1365">
        <f t="shared" si="263"/>
        <v>0</v>
      </c>
      <c r="AM661" s="1367">
        <f t="shared" si="267"/>
        <v>40964040.519583337</v>
      </c>
      <c r="AN661" s="1365"/>
      <c r="AO661" s="1368">
        <f t="shared" si="264"/>
        <v>40964040.519583337</v>
      </c>
      <c r="AP661" s="1369"/>
      <c r="AQ661" s="1370">
        <f t="shared" si="259"/>
        <v>41674010.719999999</v>
      </c>
      <c r="AR661" s="1365"/>
      <c r="AS661" s="1365"/>
      <c r="AT661" s="1365"/>
      <c r="AU661" s="1365"/>
      <c r="AV661" s="1371">
        <f t="shared" si="265"/>
        <v>0</v>
      </c>
      <c r="AW661" s="1365">
        <f t="shared" ref="AW661:AW669" si="268">AQ661</f>
        <v>41674010.719999999</v>
      </c>
      <c r="AX661" s="1365"/>
      <c r="AY661" s="1367">
        <f t="shared" si="266"/>
        <v>41674010.719999999</v>
      </c>
      <c r="AZ661" s="1372"/>
      <c r="BA661" s="1373">
        <f t="shared" si="242"/>
        <v>0</v>
      </c>
      <c r="BC661" s="1361" t="str">
        <f t="shared" si="257"/>
        <v/>
      </c>
      <c r="BD661" s="1361" t="str">
        <f t="shared" si="257"/>
        <v/>
      </c>
      <c r="BE661" s="1361" t="str">
        <f t="shared" si="257"/>
        <v/>
      </c>
      <c r="BF661" s="1361" t="str">
        <f t="shared" si="244"/>
        <v/>
      </c>
      <c r="BG661" s="1361" t="str">
        <f t="shared" si="237"/>
        <v>W/C</v>
      </c>
      <c r="BH661" s="1361" t="str">
        <f t="shared" si="237"/>
        <v>NO</v>
      </c>
      <c r="BI661" s="1361" t="str">
        <f t="shared" si="258"/>
        <v>W/C</v>
      </c>
      <c r="BK661" s="1361" t="b">
        <f t="shared" si="255"/>
        <v>1</v>
      </c>
      <c r="BL661" s="1361" t="b">
        <f t="shared" si="255"/>
        <v>1</v>
      </c>
      <c r="BM661" s="1361" t="b">
        <f t="shared" si="255"/>
        <v>1</v>
      </c>
      <c r="BN661" s="1361" t="b">
        <f t="shared" si="255"/>
        <v>1</v>
      </c>
      <c r="BO661" s="1361" t="b">
        <f t="shared" si="255"/>
        <v>1</v>
      </c>
      <c r="BP661" s="1361" t="b">
        <f t="shared" si="255"/>
        <v>1</v>
      </c>
      <c r="BQ661" s="1361" t="b">
        <f t="shared" si="255"/>
        <v>1</v>
      </c>
      <c r="BS661" s="1359"/>
    </row>
    <row r="662" spans="1:71" s="1374" customFormat="1" ht="12" customHeight="1">
      <c r="A662" s="1412">
        <v>18239011</v>
      </c>
      <c r="B662" s="1413" t="str">
        <f t="shared" si="249"/>
        <v>18239011</v>
      </c>
      <c r="C662" s="1359" t="s">
        <v>1672</v>
      </c>
      <c r="D662" s="1360" t="str">
        <f t="shared" si="238"/>
        <v>W/C</v>
      </c>
      <c r="E662" s="1360"/>
      <c r="F662" s="1359"/>
      <c r="G662" s="1360"/>
      <c r="H662" s="1361" t="str">
        <f t="shared" si="256"/>
        <v/>
      </c>
      <c r="I662" s="1361" t="str">
        <f t="shared" si="256"/>
        <v/>
      </c>
      <c r="J662" s="1361" t="str">
        <f t="shared" si="256"/>
        <v/>
      </c>
      <c r="K662" s="1361" t="str">
        <f t="shared" si="256"/>
        <v/>
      </c>
      <c r="L662" s="1361" t="str">
        <f t="shared" ref="L662:M753" si="269">IF(VALUE(AM662),"W/C",IF(ISBLANK(AM662),"NO","W/C"))</f>
        <v>W/C</v>
      </c>
      <c r="M662" s="1361" t="str">
        <f t="shared" si="269"/>
        <v>NO</v>
      </c>
      <c r="N662" s="1361" t="str">
        <f t="shared" si="260"/>
        <v>W/C</v>
      </c>
      <c r="O662" s="1362"/>
      <c r="P662" s="1363">
        <v>4288045.6500000004</v>
      </c>
      <c r="Q662" s="1363">
        <v>4313854.95</v>
      </c>
      <c r="R662" s="1363">
        <v>4343017.51</v>
      </c>
      <c r="S662" s="1363">
        <v>4365558.6900000004</v>
      </c>
      <c r="T662" s="1363">
        <v>4390774.7300000004</v>
      </c>
      <c r="U662" s="1363">
        <v>4414454.6900000004</v>
      </c>
      <c r="V662" s="1363">
        <v>4442665.91</v>
      </c>
      <c r="W662" s="1363">
        <v>4485517.41</v>
      </c>
      <c r="X662" s="1363">
        <v>4510375.99</v>
      </c>
      <c r="Y662" s="1363">
        <v>4536912.05</v>
      </c>
      <c r="Z662" s="1363">
        <v>4550429.38</v>
      </c>
      <c r="AA662" s="1363">
        <v>4556199.5199999996</v>
      </c>
      <c r="AB662" s="1363">
        <v>4561756.2699999996</v>
      </c>
      <c r="AC662" s="1363"/>
      <c r="AD662" s="1363"/>
      <c r="AE662" s="1363">
        <f t="shared" si="246"/>
        <v>4444555.1491666669</v>
      </c>
      <c r="AF662" s="1476"/>
      <c r="AG662" s="1477"/>
      <c r="AH662" s="1365"/>
      <c r="AI662" s="1365"/>
      <c r="AJ662" s="1365"/>
      <c r="AK662" s="1366"/>
      <c r="AL662" s="1365">
        <f t="shared" si="263"/>
        <v>0</v>
      </c>
      <c r="AM662" s="1367">
        <f t="shared" si="267"/>
        <v>4444555.1491666669</v>
      </c>
      <c r="AN662" s="1365"/>
      <c r="AO662" s="1368">
        <f t="shared" si="264"/>
        <v>4444555.1491666669</v>
      </c>
      <c r="AP662" s="1369"/>
      <c r="AQ662" s="1370">
        <f t="shared" si="259"/>
        <v>4561756.2699999996</v>
      </c>
      <c r="AR662" s="1365"/>
      <c r="AS662" s="1365"/>
      <c r="AT662" s="1365"/>
      <c r="AU662" s="1365"/>
      <c r="AV662" s="1371">
        <f t="shared" si="265"/>
        <v>0</v>
      </c>
      <c r="AW662" s="1365">
        <f t="shared" si="268"/>
        <v>4561756.2699999996</v>
      </c>
      <c r="AX662" s="1365"/>
      <c r="AY662" s="1367">
        <f t="shared" si="266"/>
        <v>4561756.2699999996</v>
      </c>
      <c r="AZ662" s="1372"/>
      <c r="BA662" s="1373">
        <f t="shared" si="242"/>
        <v>0</v>
      </c>
      <c r="BC662" s="1361" t="str">
        <f t="shared" si="257"/>
        <v/>
      </c>
      <c r="BD662" s="1361" t="str">
        <f t="shared" si="257"/>
        <v/>
      </c>
      <c r="BE662" s="1361" t="str">
        <f t="shared" si="257"/>
        <v/>
      </c>
      <c r="BF662" s="1361" t="str">
        <f t="shared" si="244"/>
        <v/>
      </c>
      <c r="BG662" s="1361" t="str">
        <f t="shared" si="237"/>
        <v>W/C</v>
      </c>
      <c r="BH662" s="1361" t="str">
        <f t="shared" si="237"/>
        <v>NO</v>
      </c>
      <c r="BI662" s="1361" t="str">
        <f t="shared" si="258"/>
        <v>W/C</v>
      </c>
      <c r="BK662" s="1361" t="b">
        <f t="shared" si="255"/>
        <v>1</v>
      </c>
      <c r="BL662" s="1361" t="b">
        <f t="shared" si="255"/>
        <v>1</v>
      </c>
      <c r="BM662" s="1361" t="b">
        <f t="shared" si="255"/>
        <v>1</v>
      </c>
      <c r="BN662" s="1361" t="b">
        <f t="shared" si="255"/>
        <v>1</v>
      </c>
      <c r="BO662" s="1361" t="b">
        <f t="shared" si="255"/>
        <v>1</v>
      </c>
      <c r="BP662" s="1361" t="b">
        <f t="shared" si="255"/>
        <v>1</v>
      </c>
      <c r="BQ662" s="1361" t="b">
        <f t="shared" si="255"/>
        <v>1</v>
      </c>
      <c r="BS662" s="1359"/>
    </row>
    <row r="663" spans="1:71" s="1374" customFormat="1" ht="12" customHeight="1">
      <c r="A663" s="1412">
        <v>18239012</v>
      </c>
      <c r="B663" s="1413" t="str">
        <f t="shared" si="249"/>
        <v>18239012</v>
      </c>
      <c r="C663" s="1359" t="s">
        <v>1673</v>
      </c>
      <c r="D663" s="1360" t="str">
        <f t="shared" si="238"/>
        <v>W/C</v>
      </c>
      <c r="E663" s="1360"/>
      <c r="F663" s="1359"/>
      <c r="G663" s="1360"/>
      <c r="H663" s="1361" t="str">
        <f t="shared" si="256"/>
        <v/>
      </c>
      <c r="I663" s="1361" t="str">
        <f t="shared" si="256"/>
        <v/>
      </c>
      <c r="J663" s="1361" t="str">
        <f t="shared" si="256"/>
        <v/>
      </c>
      <c r="K663" s="1361" t="str">
        <f t="shared" si="256"/>
        <v/>
      </c>
      <c r="L663" s="1361" t="str">
        <f t="shared" si="269"/>
        <v>W/C</v>
      </c>
      <c r="M663" s="1361" t="str">
        <f t="shared" si="269"/>
        <v>NO</v>
      </c>
      <c r="N663" s="1361" t="str">
        <f t="shared" si="260"/>
        <v>W/C</v>
      </c>
      <c r="O663" s="1362"/>
      <c r="P663" s="1363">
        <v>1582784.05</v>
      </c>
      <c r="Q663" s="1363">
        <v>1589236.38</v>
      </c>
      <c r="R663" s="1363">
        <v>1596527.02</v>
      </c>
      <c r="S663" s="1363">
        <v>1602162.32</v>
      </c>
      <c r="T663" s="1363">
        <v>1608466.33</v>
      </c>
      <c r="U663" s="1363">
        <v>1614386.32</v>
      </c>
      <c r="V663" s="1363">
        <v>1621439.12</v>
      </c>
      <c r="W663" s="1363">
        <v>1632151.99</v>
      </c>
      <c r="X663" s="1363">
        <v>1638366.64</v>
      </c>
      <c r="Y663" s="1363">
        <v>1645000.65</v>
      </c>
      <c r="Z663" s="1363">
        <v>1648379.98</v>
      </c>
      <c r="AA663" s="1363">
        <v>1649822.51</v>
      </c>
      <c r="AB663" s="1363">
        <v>1651211.7</v>
      </c>
      <c r="AC663" s="1363"/>
      <c r="AD663" s="1363"/>
      <c r="AE663" s="1363">
        <f t="shared" si="246"/>
        <v>1621911.4279166667</v>
      </c>
      <c r="AF663" s="1476" t="s">
        <v>1671</v>
      </c>
      <c r="AG663" s="1477"/>
      <c r="AH663" s="1365"/>
      <c r="AI663" s="1365"/>
      <c r="AJ663" s="1365"/>
      <c r="AK663" s="1366"/>
      <c r="AL663" s="1365">
        <f t="shared" si="263"/>
        <v>0</v>
      </c>
      <c r="AM663" s="1367">
        <f t="shared" si="267"/>
        <v>1621911.4279166667</v>
      </c>
      <c r="AN663" s="1365"/>
      <c r="AO663" s="1368">
        <f t="shared" si="264"/>
        <v>1621911.4279166667</v>
      </c>
      <c r="AP663" s="1369"/>
      <c r="AQ663" s="1370">
        <f t="shared" si="259"/>
        <v>1651211.7</v>
      </c>
      <c r="AR663" s="1365"/>
      <c r="AS663" s="1365"/>
      <c r="AT663" s="1365"/>
      <c r="AU663" s="1365"/>
      <c r="AV663" s="1371">
        <f t="shared" si="265"/>
        <v>0</v>
      </c>
      <c r="AW663" s="1365">
        <f t="shared" si="268"/>
        <v>1651211.7</v>
      </c>
      <c r="AX663" s="1365"/>
      <c r="AY663" s="1367">
        <f t="shared" si="266"/>
        <v>1651211.7</v>
      </c>
      <c r="AZ663" s="1372"/>
      <c r="BA663" s="1373">
        <f t="shared" si="242"/>
        <v>0</v>
      </c>
      <c r="BC663" s="1361" t="str">
        <f t="shared" si="257"/>
        <v/>
      </c>
      <c r="BD663" s="1361" t="str">
        <f t="shared" si="257"/>
        <v/>
      </c>
      <c r="BE663" s="1361" t="str">
        <f t="shared" si="257"/>
        <v/>
      </c>
      <c r="BF663" s="1361" t="str">
        <f t="shared" si="244"/>
        <v/>
      </c>
      <c r="BG663" s="1361" t="str">
        <f t="shared" ref="BG663:BH755" si="270">IF(VALUE(AW663),"W/C",IF(ISBLANK(AW663),"NO","W/C"))</f>
        <v>W/C</v>
      </c>
      <c r="BH663" s="1361" t="str">
        <f t="shared" si="270"/>
        <v>NO</v>
      </c>
      <c r="BI663" s="1361" t="str">
        <f t="shared" si="258"/>
        <v>W/C</v>
      </c>
      <c r="BK663" s="1361" t="b">
        <f t="shared" si="255"/>
        <v>1</v>
      </c>
      <c r="BL663" s="1361" t="b">
        <f t="shared" si="255"/>
        <v>1</v>
      </c>
      <c r="BM663" s="1361" t="b">
        <f t="shared" si="255"/>
        <v>1</v>
      </c>
      <c r="BN663" s="1361" t="b">
        <f t="shared" si="255"/>
        <v>1</v>
      </c>
      <c r="BO663" s="1361" t="b">
        <f t="shared" si="255"/>
        <v>1</v>
      </c>
      <c r="BP663" s="1361" t="b">
        <f t="shared" si="255"/>
        <v>1</v>
      </c>
      <c r="BQ663" s="1361" t="b">
        <f t="shared" si="255"/>
        <v>1</v>
      </c>
      <c r="BS663" s="1359"/>
    </row>
    <row r="664" spans="1:71" s="1374" customFormat="1" ht="12" customHeight="1">
      <c r="A664" s="1412">
        <v>18239021</v>
      </c>
      <c r="B664" s="1413" t="str">
        <f t="shared" si="249"/>
        <v>18239021</v>
      </c>
      <c r="C664" s="1359" t="s">
        <v>1674</v>
      </c>
      <c r="D664" s="1360" t="str">
        <f t="shared" ref="D664:D670" si="271">IF(CONCATENATE(H664,I664,J664,K664,N664)= "ERBGRB","CRB",CONCATENATE(H664,I664,J664,K664,N664))</f>
        <v>W/C</v>
      </c>
      <c r="E664" s="1360"/>
      <c r="F664" s="1359"/>
      <c r="G664" s="1360"/>
      <c r="H664" s="1361" t="str">
        <f t="shared" si="256"/>
        <v/>
      </c>
      <c r="I664" s="1361" t="str">
        <f t="shared" si="256"/>
        <v/>
      </c>
      <c r="J664" s="1361" t="str">
        <f t="shared" si="256"/>
        <v/>
      </c>
      <c r="K664" s="1361" t="str">
        <f t="shared" si="256"/>
        <v/>
      </c>
      <c r="L664" s="1361" t="str">
        <f t="shared" si="269"/>
        <v>W/C</v>
      </c>
      <c r="M664" s="1361" t="str">
        <f t="shared" si="269"/>
        <v>NO</v>
      </c>
      <c r="N664" s="1361" t="str">
        <f t="shared" si="260"/>
        <v>W/C</v>
      </c>
      <c r="O664" s="1362"/>
      <c r="P664" s="1363">
        <v>34811661.100000001</v>
      </c>
      <c r="Q664" s="1363">
        <v>35030988.280000001</v>
      </c>
      <c r="R664" s="1363">
        <v>35353920.18</v>
      </c>
      <c r="S664" s="1363">
        <v>35616050.039999999</v>
      </c>
      <c r="T664" s="1363">
        <v>36029024.710000001</v>
      </c>
      <c r="U664" s="1363">
        <v>36156466.280000001</v>
      </c>
      <c r="V664" s="1363">
        <v>36361052.770000003</v>
      </c>
      <c r="W664" s="1363">
        <v>36718157.609999999</v>
      </c>
      <c r="X664" s="1363">
        <v>36883660.369999997</v>
      </c>
      <c r="Y664" s="1363">
        <v>37145016.740000002</v>
      </c>
      <c r="Z664" s="1363">
        <v>37415739.439999998</v>
      </c>
      <c r="AA664" s="1363">
        <v>37825568.740000002</v>
      </c>
      <c r="AB664" s="1363">
        <v>38022565.079999998</v>
      </c>
      <c r="AC664" s="1363"/>
      <c r="AD664" s="1363"/>
      <c r="AE664" s="1363">
        <f t="shared" si="246"/>
        <v>36412729.854166664</v>
      </c>
      <c r="AF664" s="1476"/>
      <c r="AG664" s="1477"/>
      <c r="AH664" s="1365"/>
      <c r="AI664" s="1365"/>
      <c r="AJ664" s="1365"/>
      <c r="AK664" s="1366"/>
      <c r="AL664" s="1365">
        <f t="shared" si="263"/>
        <v>0</v>
      </c>
      <c r="AM664" s="1367">
        <f t="shared" si="267"/>
        <v>36412729.854166664</v>
      </c>
      <c r="AN664" s="1365"/>
      <c r="AO664" s="1368">
        <f t="shared" si="264"/>
        <v>36412729.854166664</v>
      </c>
      <c r="AP664" s="1369"/>
      <c r="AQ664" s="1370">
        <f t="shared" si="259"/>
        <v>38022565.079999998</v>
      </c>
      <c r="AR664" s="1365"/>
      <c r="AS664" s="1365"/>
      <c r="AT664" s="1365"/>
      <c r="AU664" s="1365"/>
      <c r="AV664" s="1371">
        <f t="shared" si="265"/>
        <v>0</v>
      </c>
      <c r="AW664" s="1365">
        <f t="shared" si="268"/>
        <v>38022565.079999998</v>
      </c>
      <c r="AX664" s="1365"/>
      <c r="AY664" s="1367">
        <f t="shared" si="266"/>
        <v>38022565.079999998</v>
      </c>
      <c r="AZ664" s="1372"/>
      <c r="BA664" s="1373">
        <f t="shared" si="242"/>
        <v>0</v>
      </c>
      <c r="BC664" s="1361" t="str">
        <f t="shared" si="257"/>
        <v/>
      </c>
      <c r="BD664" s="1361" t="str">
        <f t="shared" si="257"/>
        <v/>
      </c>
      <c r="BE664" s="1361" t="str">
        <f t="shared" si="257"/>
        <v/>
      </c>
      <c r="BF664" s="1361" t="str">
        <f t="shared" si="244"/>
        <v/>
      </c>
      <c r="BG664" s="1361" t="str">
        <f t="shared" si="270"/>
        <v>W/C</v>
      </c>
      <c r="BH664" s="1361" t="str">
        <f t="shared" si="270"/>
        <v>NO</v>
      </c>
      <c r="BI664" s="1361" t="str">
        <f t="shared" si="258"/>
        <v>W/C</v>
      </c>
      <c r="BK664" s="1361" t="b">
        <f t="shared" si="255"/>
        <v>1</v>
      </c>
      <c r="BL664" s="1361" t="b">
        <f t="shared" si="255"/>
        <v>1</v>
      </c>
      <c r="BM664" s="1361" t="b">
        <f t="shared" si="255"/>
        <v>1</v>
      </c>
      <c r="BN664" s="1361" t="b">
        <f t="shared" si="255"/>
        <v>1</v>
      </c>
      <c r="BO664" s="1361" t="b">
        <f t="shared" si="255"/>
        <v>1</v>
      </c>
      <c r="BP664" s="1361" t="b">
        <f t="shared" si="255"/>
        <v>1</v>
      </c>
      <c r="BQ664" s="1361" t="b">
        <f t="shared" si="255"/>
        <v>1</v>
      </c>
      <c r="BS664" s="1359"/>
    </row>
    <row r="665" spans="1:71" s="1374" customFormat="1" ht="12" customHeight="1">
      <c r="A665" s="1412">
        <v>18239022</v>
      </c>
      <c r="B665" s="1413" t="str">
        <f t="shared" si="249"/>
        <v>18239022</v>
      </c>
      <c r="C665" s="1359" t="s">
        <v>1675</v>
      </c>
      <c r="D665" s="1360" t="str">
        <f t="shared" si="271"/>
        <v>W/C</v>
      </c>
      <c r="E665" s="1360"/>
      <c r="F665" s="1359"/>
      <c r="G665" s="1360"/>
      <c r="H665" s="1361" t="str">
        <f t="shared" si="256"/>
        <v/>
      </c>
      <c r="I665" s="1361" t="str">
        <f t="shared" si="256"/>
        <v/>
      </c>
      <c r="J665" s="1361" t="str">
        <f t="shared" si="256"/>
        <v/>
      </c>
      <c r="K665" s="1361" t="str">
        <f t="shared" si="256"/>
        <v/>
      </c>
      <c r="L665" s="1361" t="str">
        <f t="shared" si="269"/>
        <v>W/C</v>
      </c>
      <c r="M665" s="1361" t="str">
        <f t="shared" si="269"/>
        <v>NO</v>
      </c>
      <c r="N665" s="1361" t="str">
        <f t="shared" si="260"/>
        <v>W/C</v>
      </c>
      <c r="O665" s="1362"/>
      <c r="P665" s="1363">
        <v>12326190.460000001</v>
      </c>
      <c r="Q665" s="1363">
        <v>12381022.26</v>
      </c>
      <c r="R665" s="1363">
        <v>12461755.23</v>
      </c>
      <c r="S665" s="1363">
        <v>12527287.689999999</v>
      </c>
      <c r="T665" s="1363">
        <v>12630531.359999999</v>
      </c>
      <c r="U665" s="1363">
        <v>12662391.75</v>
      </c>
      <c r="V665" s="1363">
        <v>12713538.369999999</v>
      </c>
      <c r="W665" s="1363">
        <v>12802814.58</v>
      </c>
      <c r="X665" s="1363">
        <v>12844190.27</v>
      </c>
      <c r="Y665" s="1363">
        <v>12909529.359999999</v>
      </c>
      <c r="Z665" s="1363">
        <v>12977210.029999999</v>
      </c>
      <c r="AA665" s="1363">
        <v>13079667.35</v>
      </c>
      <c r="AB665" s="1363">
        <v>13128916.43</v>
      </c>
      <c r="AC665" s="1363"/>
      <c r="AD665" s="1363"/>
      <c r="AE665" s="1363">
        <f t="shared" si="246"/>
        <v>12726457.641249999</v>
      </c>
      <c r="AF665" s="1476" t="s">
        <v>1671</v>
      </c>
      <c r="AG665" s="1477"/>
      <c r="AH665" s="1365"/>
      <c r="AI665" s="1365"/>
      <c r="AJ665" s="1365"/>
      <c r="AK665" s="1366"/>
      <c r="AL665" s="1365">
        <f t="shared" si="263"/>
        <v>0</v>
      </c>
      <c r="AM665" s="1367">
        <f t="shared" si="267"/>
        <v>12726457.641249999</v>
      </c>
      <c r="AN665" s="1365"/>
      <c r="AO665" s="1368">
        <f t="shared" si="264"/>
        <v>12726457.641249999</v>
      </c>
      <c r="AP665" s="1369"/>
      <c r="AQ665" s="1370">
        <f t="shared" si="259"/>
        <v>13128916.43</v>
      </c>
      <c r="AR665" s="1365"/>
      <c r="AS665" s="1365"/>
      <c r="AT665" s="1365"/>
      <c r="AU665" s="1365"/>
      <c r="AV665" s="1371">
        <f t="shared" si="265"/>
        <v>0</v>
      </c>
      <c r="AW665" s="1365">
        <f t="shared" si="268"/>
        <v>13128916.43</v>
      </c>
      <c r="AX665" s="1365"/>
      <c r="AY665" s="1367">
        <f t="shared" si="266"/>
        <v>13128916.43</v>
      </c>
      <c r="AZ665" s="1372"/>
      <c r="BA665" s="1373">
        <f t="shared" si="242"/>
        <v>0</v>
      </c>
      <c r="BC665" s="1361" t="str">
        <f t="shared" si="257"/>
        <v/>
      </c>
      <c r="BD665" s="1361" t="str">
        <f t="shared" si="257"/>
        <v/>
      </c>
      <c r="BE665" s="1361" t="str">
        <f t="shared" si="257"/>
        <v/>
      </c>
      <c r="BF665" s="1361" t="str">
        <f t="shared" si="244"/>
        <v/>
      </c>
      <c r="BG665" s="1361" t="str">
        <f t="shared" si="270"/>
        <v>W/C</v>
      </c>
      <c r="BH665" s="1361" t="str">
        <f t="shared" si="270"/>
        <v>NO</v>
      </c>
      <c r="BI665" s="1361" t="str">
        <f t="shared" si="258"/>
        <v>W/C</v>
      </c>
      <c r="BK665" s="1361" t="b">
        <f t="shared" si="255"/>
        <v>1</v>
      </c>
      <c r="BL665" s="1361" t="b">
        <f t="shared" si="255"/>
        <v>1</v>
      </c>
      <c r="BM665" s="1361" t="b">
        <f t="shared" si="255"/>
        <v>1</v>
      </c>
      <c r="BN665" s="1361" t="b">
        <f t="shared" si="255"/>
        <v>1</v>
      </c>
      <c r="BO665" s="1361" t="b">
        <f t="shared" si="255"/>
        <v>1</v>
      </c>
      <c r="BP665" s="1361" t="b">
        <f t="shared" si="255"/>
        <v>1</v>
      </c>
      <c r="BQ665" s="1361" t="b">
        <f t="shared" si="255"/>
        <v>1</v>
      </c>
      <c r="BS665" s="1359"/>
    </row>
    <row r="666" spans="1:71" s="1374" customFormat="1" ht="12" customHeight="1">
      <c r="A666" s="1503">
        <v>18239023</v>
      </c>
      <c r="B666" s="1504" t="str">
        <f t="shared" si="249"/>
        <v>18239023</v>
      </c>
      <c r="C666" s="1359" t="s">
        <v>1676</v>
      </c>
      <c r="D666" s="1360" t="str">
        <f t="shared" si="271"/>
        <v>W/C</v>
      </c>
      <c r="E666" s="1360"/>
      <c r="F666" s="1359"/>
      <c r="G666" s="1360"/>
      <c r="H666" s="1361" t="str">
        <f t="shared" si="256"/>
        <v/>
      </c>
      <c r="I666" s="1361" t="str">
        <f t="shared" si="256"/>
        <v/>
      </c>
      <c r="J666" s="1361" t="str">
        <f t="shared" si="256"/>
        <v/>
      </c>
      <c r="K666" s="1361" t="str">
        <f t="shared" si="256"/>
        <v/>
      </c>
      <c r="L666" s="1361" t="str">
        <f t="shared" si="269"/>
        <v>W/C</v>
      </c>
      <c r="M666" s="1361" t="str">
        <f t="shared" si="269"/>
        <v>NO</v>
      </c>
      <c r="N666" s="1361" t="str">
        <f t="shared" si="260"/>
        <v>W/C</v>
      </c>
      <c r="O666" s="1411"/>
      <c r="P666" s="1363">
        <v>0</v>
      </c>
      <c r="Q666" s="1363">
        <v>0</v>
      </c>
      <c r="R666" s="1363">
        <v>0</v>
      </c>
      <c r="S666" s="1363">
        <v>0</v>
      </c>
      <c r="T666" s="1363">
        <v>0</v>
      </c>
      <c r="U666" s="1363">
        <v>0</v>
      </c>
      <c r="V666" s="1363">
        <v>0</v>
      </c>
      <c r="W666" s="1363">
        <v>0</v>
      </c>
      <c r="X666" s="1363">
        <v>0</v>
      </c>
      <c r="Y666" s="1363">
        <v>0</v>
      </c>
      <c r="Z666" s="1363">
        <v>0</v>
      </c>
      <c r="AA666" s="1363">
        <v>0</v>
      </c>
      <c r="AB666" s="1363">
        <v>0</v>
      </c>
      <c r="AC666" s="1363"/>
      <c r="AD666" s="1363"/>
      <c r="AE666" s="1363">
        <f t="shared" si="246"/>
        <v>0</v>
      </c>
      <c r="AF666" s="1476"/>
      <c r="AG666" s="1477"/>
      <c r="AH666" s="1365"/>
      <c r="AI666" s="1365"/>
      <c r="AJ666" s="1365"/>
      <c r="AK666" s="1366"/>
      <c r="AL666" s="1365">
        <f t="shared" si="263"/>
        <v>0</v>
      </c>
      <c r="AM666" s="1367">
        <f t="shared" si="267"/>
        <v>0</v>
      </c>
      <c r="AN666" s="1365"/>
      <c r="AO666" s="1368">
        <f t="shared" si="264"/>
        <v>0</v>
      </c>
      <c r="AP666" s="1369"/>
      <c r="AQ666" s="1370">
        <f t="shared" si="259"/>
        <v>0</v>
      </c>
      <c r="AR666" s="1365"/>
      <c r="AS666" s="1365"/>
      <c r="AT666" s="1365"/>
      <c r="AU666" s="1365"/>
      <c r="AV666" s="1371">
        <f t="shared" si="265"/>
        <v>0</v>
      </c>
      <c r="AW666" s="1365">
        <f t="shared" si="268"/>
        <v>0</v>
      </c>
      <c r="AX666" s="1365"/>
      <c r="AY666" s="1367">
        <f t="shared" si="266"/>
        <v>0</v>
      </c>
      <c r="AZ666" s="1372"/>
      <c r="BA666" s="1373">
        <f t="shared" si="242"/>
        <v>0</v>
      </c>
      <c r="BC666" s="1361" t="str">
        <f t="shared" si="257"/>
        <v/>
      </c>
      <c r="BD666" s="1361" t="str">
        <f t="shared" si="257"/>
        <v/>
      </c>
      <c r="BE666" s="1361" t="str">
        <f t="shared" si="257"/>
        <v/>
      </c>
      <c r="BF666" s="1361" t="str">
        <f t="shared" si="244"/>
        <v/>
      </c>
      <c r="BG666" s="1361" t="str">
        <f t="shared" si="270"/>
        <v>W/C</v>
      </c>
      <c r="BH666" s="1361" t="str">
        <f t="shared" si="270"/>
        <v>NO</v>
      </c>
      <c r="BI666" s="1361" t="str">
        <f t="shared" si="258"/>
        <v>W/C</v>
      </c>
      <c r="BK666" s="1361" t="b">
        <f t="shared" si="255"/>
        <v>1</v>
      </c>
      <c r="BL666" s="1361" t="b">
        <f t="shared" si="255"/>
        <v>1</v>
      </c>
      <c r="BM666" s="1361" t="b">
        <f t="shared" si="255"/>
        <v>1</v>
      </c>
      <c r="BN666" s="1361" t="b">
        <f t="shared" si="255"/>
        <v>1</v>
      </c>
      <c r="BO666" s="1361" t="b">
        <f t="shared" si="255"/>
        <v>1</v>
      </c>
      <c r="BP666" s="1361" t="b">
        <f t="shared" si="255"/>
        <v>1</v>
      </c>
      <c r="BQ666" s="1361" t="b">
        <f t="shared" si="255"/>
        <v>1</v>
      </c>
      <c r="BS666" s="1359"/>
    </row>
    <row r="667" spans="1:71" s="1374" customFormat="1" ht="12" customHeight="1">
      <c r="A667" s="1412">
        <v>18239031</v>
      </c>
      <c r="B667" s="1413" t="str">
        <f t="shared" si="249"/>
        <v>18239031</v>
      </c>
      <c r="C667" s="1359" t="s">
        <v>1677</v>
      </c>
      <c r="D667" s="1360" t="str">
        <f t="shared" si="271"/>
        <v>W/C</v>
      </c>
      <c r="E667" s="1360"/>
      <c r="F667" s="1359"/>
      <c r="G667" s="1360"/>
      <c r="H667" s="1361" t="str">
        <f t="shared" si="256"/>
        <v/>
      </c>
      <c r="I667" s="1361" t="str">
        <f t="shared" si="256"/>
        <v/>
      </c>
      <c r="J667" s="1361" t="str">
        <f t="shared" si="256"/>
        <v/>
      </c>
      <c r="K667" s="1361" t="str">
        <f t="shared" si="256"/>
        <v/>
      </c>
      <c r="L667" s="1361" t="str">
        <f t="shared" si="269"/>
        <v>W/C</v>
      </c>
      <c r="M667" s="1361" t="str">
        <f t="shared" si="269"/>
        <v>NO</v>
      </c>
      <c r="N667" s="1361" t="str">
        <f t="shared" si="260"/>
        <v>W/C</v>
      </c>
      <c r="O667" s="1362"/>
      <c r="P667" s="1363">
        <v>-189706528.91</v>
      </c>
      <c r="Q667" s="1363">
        <v>-190520418.66999999</v>
      </c>
      <c r="R667" s="1363">
        <v>-190999501.22999999</v>
      </c>
      <c r="S667" s="1363">
        <v>-191957923.03</v>
      </c>
      <c r="T667" s="1363">
        <v>-193806263.05000001</v>
      </c>
      <c r="U667" s="1363">
        <v>-195162973.86000001</v>
      </c>
      <c r="V667" s="1363">
        <v>-196525582.94</v>
      </c>
      <c r="W667" s="1363">
        <v>-197850833.00999999</v>
      </c>
      <c r="X667" s="1363">
        <v>-198781030.74000001</v>
      </c>
      <c r="Y667" s="1363">
        <v>-199847110.58000001</v>
      </c>
      <c r="Z667" s="1363">
        <v>-200472811.63999999</v>
      </c>
      <c r="AA667" s="1363">
        <v>-201336821.84</v>
      </c>
      <c r="AB667" s="1363">
        <v>-202265963.56</v>
      </c>
      <c r="AC667" s="1363"/>
      <c r="AD667" s="1363"/>
      <c r="AE667" s="1363">
        <f t="shared" si="246"/>
        <v>-196103959.73541668</v>
      </c>
      <c r="AF667" s="1476"/>
      <c r="AG667" s="1477"/>
      <c r="AH667" s="1365"/>
      <c r="AI667" s="1365"/>
      <c r="AJ667" s="1365"/>
      <c r="AK667" s="1366"/>
      <c r="AL667" s="1365">
        <f t="shared" si="263"/>
        <v>0</v>
      </c>
      <c r="AM667" s="1367">
        <f t="shared" si="267"/>
        <v>-196103959.73541668</v>
      </c>
      <c r="AN667" s="1365"/>
      <c r="AO667" s="1368">
        <f t="shared" si="264"/>
        <v>-196103959.73541668</v>
      </c>
      <c r="AP667" s="1369"/>
      <c r="AQ667" s="1370">
        <f t="shared" si="259"/>
        <v>-202265963.56</v>
      </c>
      <c r="AR667" s="1365"/>
      <c r="AS667" s="1365"/>
      <c r="AT667" s="1365"/>
      <c r="AU667" s="1365"/>
      <c r="AV667" s="1371">
        <f t="shared" si="265"/>
        <v>0</v>
      </c>
      <c r="AW667" s="1365">
        <f t="shared" si="268"/>
        <v>-202265963.56</v>
      </c>
      <c r="AX667" s="1365"/>
      <c r="AY667" s="1367">
        <f t="shared" si="266"/>
        <v>-202265963.56</v>
      </c>
      <c r="AZ667" s="1372"/>
      <c r="BA667" s="1373">
        <f t="shared" si="242"/>
        <v>0</v>
      </c>
      <c r="BC667" s="1361" t="str">
        <f t="shared" si="257"/>
        <v/>
      </c>
      <c r="BD667" s="1361" t="str">
        <f t="shared" si="257"/>
        <v/>
      </c>
      <c r="BE667" s="1361" t="str">
        <f t="shared" si="257"/>
        <v/>
      </c>
      <c r="BF667" s="1361" t="str">
        <f t="shared" si="244"/>
        <v/>
      </c>
      <c r="BG667" s="1361" t="str">
        <f t="shared" si="270"/>
        <v>W/C</v>
      </c>
      <c r="BH667" s="1361" t="str">
        <f t="shared" si="270"/>
        <v>NO</v>
      </c>
      <c r="BI667" s="1361" t="str">
        <f t="shared" si="258"/>
        <v>W/C</v>
      </c>
      <c r="BK667" s="1361" t="b">
        <f t="shared" si="255"/>
        <v>1</v>
      </c>
      <c r="BL667" s="1361" t="b">
        <f t="shared" si="255"/>
        <v>1</v>
      </c>
      <c r="BM667" s="1361" t="b">
        <f t="shared" si="255"/>
        <v>1</v>
      </c>
      <c r="BN667" s="1361" t="b">
        <f t="shared" si="255"/>
        <v>1</v>
      </c>
      <c r="BO667" s="1361" t="b">
        <f t="shared" si="255"/>
        <v>1</v>
      </c>
      <c r="BP667" s="1361" t="b">
        <f t="shared" si="255"/>
        <v>1</v>
      </c>
      <c r="BQ667" s="1361" t="b">
        <f t="shared" si="255"/>
        <v>1</v>
      </c>
      <c r="BS667" s="1359"/>
    </row>
    <row r="668" spans="1:71" s="1374" customFormat="1" ht="12" customHeight="1">
      <c r="A668" s="1412">
        <v>18239032</v>
      </c>
      <c r="B668" s="1413" t="str">
        <f t="shared" si="249"/>
        <v>18239032</v>
      </c>
      <c r="C668" s="1359" t="s">
        <v>1678</v>
      </c>
      <c r="D668" s="1360" t="str">
        <f t="shared" si="271"/>
        <v>W/C</v>
      </c>
      <c r="E668" s="1360"/>
      <c r="F668" s="1359"/>
      <c r="G668" s="1360"/>
      <c r="H668" s="1361" t="str">
        <f t="shared" si="256"/>
        <v/>
      </c>
      <c r="I668" s="1361" t="str">
        <f t="shared" si="256"/>
        <v/>
      </c>
      <c r="J668" s="1361" t="str">
        <f t="shared" si="256"/>
        <v/>
      </c>
      <c r="K668" s="1361" t="str">
        <f t="shared" si="256"/>
        <v/>
      </c>
      <c r="L668" s="1361" t="str">
        <f t="shared" si="269"/>
        <v>W/C</v>
      </c>
      <c r="M668" s="1361" t="str">
        <f t="shared" si="269"/>
        <v>NO</v>
      </c>
      <c r="N668" s="1361" t="str">
        <f t="shared" si="260"/>
        <v>W/C</v>
      </c>
      <c r="O668" s="1362"/>
      <c r="P668" s="1363">
        <v>-54160587.539999999</v>
      </c>
      <c r="Q668" s="1363">
        <v>-54268882.280000001</v>
      </c>
      <c r="R668" s="1363">
        <v>-54312156.25</v>
      </c>
      <c r="S668" s="1363">
        <v>-54508319.770000003</v>
      </c>
      <c r="T668" s="1363">
        <v>-54846305.710000001</v>
      </c>
      <c r="U668" s="1363">
        <v>-55136148.68</v>
      </c>
      <c r="V668" s="1363">
        <v>-55349903.100000001</v>
      </c>
      <c r="W668" s="1363">
        <v>-55630846.549999997</v>
      </c>
      <c r="X668" s="1363">
        <v>-55844347.890000001</v>
      </c>
      <c r="Y668" s="1363">
        <v>-56029938.600000001</v>
      </c>
      <c r="Z668" s="1363">
        <v>-56131630.490000002</v>
      </c>
      <c r="AA668" s="1363">
        <v>-56295048.939999998</v>
      </c>
      <c r="AB668" s="1363">
        <v>-56454138.850000001</v>
      </c>
      <c r="AC668" s="1363"/>
      <c r="AD668" s="1363"/>
      <c r="AE668" s="1363">
        <f t="shared" si="246"/>
        <v>-55305074.287916668</v>
      </c>
      <c r="AF668" s="1476" t="s">
        <v>1671</v>
      </c>
      <c r="AG668" s="1477"/>
      <c r="AH668" s="1365"/>
      <c r="AI668" s="1365"/>
      <c r="AJ668" s="1365"/>
      <c r="AK668" s="1366"/>
      <c r="AL668" s="1365">
        <f t="shared" si="263"/>
        <v>0</v>
      </c>
      <c r="AM668" s="1367">
        <f t="shared" si="267"/>
        <v>-55305074.287916668</v>
      </c>
      <c r="AN668" s="1365"/>
      <c r="AO668" s="1368">
        <f t="shared" si="264"/>
        <v>-55305074.287916668</v>
      </c>
      <c r="AP668" s="1369"/>
      <c r="AQ668" s="1370">
        <f t="shared" si="259"/>
        <v>-56454138.850000001</v>
      </c>
      <c r="AR668" s="1365"/>
      <c r="AS668" s="1365"/>
      <c r="AT668" s="1365"/>
      <c r="AU668" s="1365"/>
      <c r="AV668" s="1371">
        <f t="shared" si="265"/>
        <v>0</v>
      </c>
      <c r="AW668" s="1365">
        <f t="shared" si="268"/>
        <v>-56454138.850000001</v>
      </c>
      <c r="AX668" s="1365"/>
      <c r="AY668" s="1367">
        <f t="shared" si="266"/>
        <v>-56454138.850000001</v>
      </c>
      <c r="AZ668" s="1372"/>
      <c r="BA668" s="1373">
        <f t="shared" si="242"/>
        <v>0</v>
      </c>
      <c r="BC668" s="1361" t="str">
        <f t="shared" si="257"/>
        <v/>
      </c>
      <c r="BD668" s="1361" t="str">
        <f t="shared" si="257"/>
        <v/>
      </c>
      <c r="BE668" s="1361" t="str">
        <f t="shared" si="257"/>
        <v/>
      </c>
      <c r="BF668" s="1361" t="str">
        <f t="shared" si="257"/>
        <v/>
      </c>
      <c r="BG668" s="1361" t="str">
        <f t="shared" si="270"/>
        <v>W/C</v>
      </c>
      <c r="BH668" s="1361" t="str">
        <f t="shared" si="270"/>
        <v>NO</v>
      </c>
      <c r="BI668" s="1361" t="str">
        <f t="shared" si="258"/>
        <v>W/C</v>
      </c>
      <c r="BK668" s="1361" t="b">
        <f t="shared" si="255"/>
        <v>1</v>
      </c>
      <c r="BL668" s="1361" t="b">
        <f t="shared" si="255"/>
        <v>1</v>
      </c>
      <c r="BM668" s="1361" t="b">
        <f t="shared" si="255"/>
        <v>1</v>
      </c>
      <c r="BN668" s="1361" t="b">
        <f t="shared" si="255"/>
        <v>1</v>
      </c>
      <c r="BO668" s="1361" t="b">
        <f t="shared" si="255"/>
        <v>1</v>
      </c>
      <c r="BP668" s="1361" t="b">
        <f t="shared" si="255"/>
        <v>1</v>
      </c>
      <c r="BQ668" s="1361" t="b">
        <f t="shared" si="255"/>
        <v>1</v>
      </c>
      <c r="BS668" s="1359"/>
    </row>
    <row r="669" spans="1:71" s="1374" customFormat="1" ht="12" customHeight="1">
      <c r="A669" s="1414">
        <v>18239042</v>
      </c>
      <c r="B669" s="1415" t="str">
        <f t="shared" si="249"/>
        <v>18239042</v>
      </c>
      <c r="C669" s="1416" t="s">
        <v>1679</v>
      </c>
      <c r="D669" s="1417" t="str">
        <f t="shared" si="271"/>
        <v>W/C</v>
      </c>
      <c r="E669" s="1417"/>
      <c r="F669" s="1434">
        <v>43070</v>
      </c>
      <c r="G669" s="1417"/>
      <c r="H669" s="1419" t="str">
        <f t="shared" si="256"/>
        <v/>
      </c>
      <c r="I669" s="1419" t="str">
        <f t="shared" si="256"/>
        <v/>
      </c>
      <c r="J669" s="1419" t="str">
        <f t="shared" si="256"/>
        <v/>
      </c>
      <c r="K669" s="1419" t="str">
        <f t="shared" si="256"/>
        <v/>
      </c>
      <c r="L669" s="1419" t="str">
        <f t="shared" si="269"/>
        <v>W/C</v>
      </c>
      <c r="M669" s="1419" t="str">
        <f t="shared" si="269"/>
        <v>NO</v>
      </c>
      <c r="N669" s="1419" t="str">
        <f t="shared" si="260"/>
        <v>W/C</v>
      </c>
      <c r="O669" s="1420"/>
      <c r="P669" s="1421">
        <v>50030167.240000002</v>
      </c>
      <c r="Q669" s="1421">
        <v>48826959.18</v>
      </c>
      <c r="R669" s="1421">
        <v>47623751.119999997</v>
      </c>
      <c r="S669" s="1421">
        <v>46420543.060000002</v>
      </c>
      <c r="T669" s="1421">
        <v>45217335</v>
      </c>
      <c r="U669" s="1421">
        <v>44014126.939999998</v>
      </c>
      <c r="V669" s="1421">
        <v>42810918.880000003</v>
      </c>
      <c r="W669" s="1421">
        <v>41607710.82</v>
      </c>
      <c r="X669" s="1421">
        <v>40404502.759999998</v>
      </c>
      <c r="Y669" s="1421">
        <v>39201294.700000003</v>
      </c>
      <c r="Z669" s="1421">
        <v>37998086.640000001</v>
      </c>
      <c r="AA669" s="1421">
        <v>36794878.579999998</v>
      </c>
      <c r="AB669" s="1421">
        <v>35591670.520000003</v>
      </c>
      <c r="AC669" s="1421"/>
      <c r="AD669" s="1421"/>
      <c r="AE669" s="1421">
        <f t="shared" si="246"/>
        <v>42810918.879999995</v>
      </c>
      <c r="AF669" s="1492"/>
      <c r="AG669" s="1493"/>
      <c r="AH669" s="1424"/>
      <c r="AI669" s="1424"/>
      <c r="AJ669" s="1424"/>
      <c r="AK669" s="1425"/>
      <c r="AL669" s="1424">
        <f t="shared" si="263"/>
        <v>0</v>
      </c>
      <c r="AM669" s="1426">
        <f t="shared" si="267"/>
        <v>42810918.879999995</v>
      </c>
      <c r="AN669" s="1424"/>
      <c r="AO669" s="1427">
        <f t="shared" si="264"/>
        <v>42810918.879999995</v>
      </c>
      <c r="AP669" s="1369"/>
      <c r="AQ669" s="1428">
        <f t="shared" si="259"/>
        <v>35591670.520000003</v>
      </c>
      <c r="AR669" s="1424"/>
      <c r="AS669" s="1424"/>
      <c r="AT669" s="1424"/>
      <c r="AU669" s="1424"/>
      <c r="AV669" s="1429">
        <f t="shared" si="265"/>
        <v>0</v>
      </c>
      <c r="AW669" s="1424">
        <f t="shared" si="268"/>
        <v>35591670.520000003</v>
      </c>
      <c r="AX669" s="1424"/>
      <c r="AY669" s="1426">
        <f t="shared" si="266"/>
        <v>35591670.520000003</v>
      </c>
      <c r="AZ669" s="1372"/>
      <c r="BA669" s="1373">
        <f t="shared" si="242"/>
        <v>0</v>
      </c>
      <c r="BC669" s="1419" t="str">
        <f t="shared" si="257"/>
        <v/>
      </c>
      <c r="BD669" s="1419" t="str">
        <f t="shared" si="257"/>
        <v/>
      </c>
      <c r="BE669" s="1419" t="str">
        <f t="shared" si="257"/>
        <v/>
      </c>
      <c r="BF669" s="1419" t="str">
        <f t="shared" si="257"/>
        <v/>
      </c>
      <c r="BG669" s="1419" t="str">
        <f t="shared" si="270"/>
        <v>W/C</v>
      </c>
      <c r="BH669" s="1419" t="str">
        <f t="shared" si="270"/>
        <v>NO</v>
      </c>
      <c r="BI669" s="1419" t="str">
        <f t="shared" si="258"/>
        <v>W/C</v>
      </c>
      <c r="BK669" s="1419" t="b">
        <f t="shared" si="255"/>
        <v>1</v>
      </c>
      <c r="BL669" s="1419" t="b">
        <f t="shared" si="255"/>
        <v>1</v>
      </c>
      <c r="BM669" s="1419" t="b">
        <f t="shared" si="255"/>
        <v>1</v>
      </c>
      <c r="BN669" s="1419" t="b">
        <f t="shared" si="255"/>
        <v>1</v>
      </c>
      <c r="BO669" s="1419" t="b">
        <f t="shared" si="255"/>
        <v>1</v>
      </c>
      <c r="BP669" s="1419" t="b">
        <f t="shared" si="255"/>
        <v>1</v>
      </c>
      <c r="BQ669" s="1419" t="b">
        <f t="shared" si="255"/>
        <v>1</v>
      </c>
      <c r="BS669" s="1359"/>
    </row>
    <row r="670" spans="1:71" s="1374" customFormat="1" ht="12" customHeight="1">
      <c r="A670" s="1503">
        <v>18239043</v>
      </c>
      <c r="B670" s="1504" t="str">
        <f t="shared" si="249"/>
        <v>18239043</v>
      </c>
      <c r="C670" s="1359" t="s">
        <v>1680</v>
      </c>
      <c r="D670" s="1360" t="str">
        <f t="shared" si="271"/>
        <v>Non-Op</v>
      </c>
      <c r="E670" s="1360"/>
      <c r="F670" s="1359"/>
      <c r="G670" s="1360"/>
      <c r="H670" s="1361" t="str">
        <f t="shared" ref="H670:K711" si="272">IF(VALUE(AH670),H$7,IF(ISBLANK(AH670),"",H$7))</f>
        <v/>
      </c>
      <c r="I670" s="1361" t="str">
        <f t="shared" si="272"/>
        <v/>
      </c>
      <c r="J670" s="1361" t="str">
        <f t="shared" si="272"/>
        <v/>
      </c>
      <c r="K670" s="1361" t="str">
        <f t="shared" si="272"/>
        <v>Non-Op</v>
      </c>
      <c r="L670" s="1361" t="str">
        <f t="shared" si="269"/>
        <v>NO</v>
      </c>
      <c r="M670" s="1361" t="str">
        <f t="shared" si="269"/>
        <v>NO</v>
      </c>
      <c r="N670" s="1361" t="str">
        <f t="shared" si="260"/>
        <v/>
      </c>
      <c r="O670" s="1411"/>
      <c r="P670" s="1363">
        <v>0</v>
      </c>
      <c r="Q670" s="1363">
        <v>0</v>
      </c>
      <c r="R670" s="1363">
        <v>0</v>
      </c>
      <c r="S670" s="1363">
        <v>0</v>
      </c>
      <c r="T670" s="1363">
        <v>0</v>
      </c>
      <c r="U670" s="1363">
        <v>0</v>
      </c>
      <c r="V670" s="1363">
        <v>0</v>
      </c>
      <c r="W670" s="1363">
        <v>0</v>
      </c>
      <c r="X670" s="1363">
        <v>0</v>
      </c>
      <c r="Y670" s="1363">
        <v>0</v>
      </c>
      <c r="Z670" s="1363">
        <v>0</v>
      </c>
      <c r="AA670" s="1363">
        <v>0</v>
      </c>
      <c r="AB670" s="1363">
        <v>0</v>
      </c>
      <c r="AC670" s="1363"/>
      <c r="AD670" s="1363"/>
      <c r="AE670" s="1363">
        <f t="shared" si="246"/>
        <v>0</v>
      </c>
      <c r="AF670" s="1476"/>
      <c r="AG670" s="1477"/>
      <c r="AH670" s="1365"/>
      <c r="AI670" s="1365"/>
      <c r="AJ670" s="1365"/>
      <c r="AK670" s="1366">
        <f t="shared" ref="AK670:AK686" si="273">AE670</f>
        <v>0</v>
      </c>
      <c r="AL670" s="1365">
        <f t="shared" si="263"/>
        <v>0</v>
      </c>
      <c r="AM670" s="1367"/>
      <c r="AN670" s="1365"/>
      <c r="AO670" s="1368">
        <f t="shared" si="264"/>
        <v>0</v>
      </c>
      <c r="AP670" s="1369"/>
      <c r="AQ670" s="1370">
        <f t="shared" si="259"/>
        <v>0</v>
      </c>
      <c r="AR670" s="1365"/>
      <c r="AS670" s="1365"/>
      <c r="AT670" s="1365"/>
      <c r="AU670" s="1365">
        <f t="shared" ref="AU670:AU686" si="274">AQ670</f>
        <v>0</v>
      </c>
      <c r="AV670" s="1371">
        <f t="shared" si="265"/>
        <v>0</v>
      </c>
      <c r="AW670" s="1365"/>
      <c r="AX670" s="1365"/>
      <c r="AY670" s="1367">
        <f t="shared" si="266"/>
        <v>0</v>
      </c>
      <c r="AZ670" s="1372" t="s">
        <v>1001</v>
      </c>
      <c r="BA670" s="1373">
        <f t="shared" ref="BA670:BA763" si="275">AQ670-AV670-AY670</f>
        <v>0</v>
      </c>
      <c r="BC670" s="1419" t="str">
        <f>IF(VALUE(AR670),BC$7,IF(ISBLANK(AR670),"",BC$7))</f>
        <v/>
      </c>
      <c r="BD670" s="1419" t="str">
        <f>IF(VALUE(AS670),BD$7,IF(ISBLANK(AS670),"",BD$7))</f>
        <v/>
      </c>
      <c r="BE670" s="1419" t="str">
        <f>IF(VALUE(AT670),BE$7,IF(ISBLANK(AT670),"",BE$7))</f>
        <v/>
      </c>
      <c r="BF670" s="1419" t="str">
        <f>IF(VALUE(AU670),BF$7,IF(ISBLANK(AU670),"",BF$7))</f>
        <v>Non-Op</v>
      </c>
      <c r="BG670" s="1419" t="str">
        <f t="shared" si="270"/>
        <v>NO</v>
      </c>
      <c r="BH670" s="1419" t="str">
        <f t="shared" si="270"/>
        <v>NO</v>
      </c>
      <c r="BI670" s="1419" t="str">
        <f t="shared" si="258"/>
        <v/>
      </c>
      <c r="BK670" s="1419" t="b">
        <f t="shared" si="255"/>
        <v>1</v>
      </c>
      <c r="BL670" s="1419" t="b">
        <f t="shared" si="255"/>
        <v>1</v>
      </c>
      <c r="BM670" s="1419" t="b">
        <f t="shared" si="255"/>
        <v>1</v>
      </c>
      <c r="BN670" s="1419" t="b">
        <f t="shared" si="255"/>
        <v>1</v>
      </c>
      <c r="BO670" s="1419" t="b">
        <f t="shared" si="255"/>
        <v>1</v>
      </c>
      <c r="BP670" s="1419" t="b">
        <f t="shared" si="255"/>
        <v>1</v>
      </c>
      <c r="BQ670" s="1419" t="b">
        <f t="shared" si="255"/>
        <v>1</v>
      </c>
      <c r="BS670" s="1359"/>
    </row>
    <row r="671" spans="1:71" s="1374" customFormat="1" ht="12" customHeight="1">
      <c r="A671" s="1522">
        <v>18239052</v>
      </c>
      <c r="B671" s="1524" t="str">
        <f t="shared" si="249"/>
        <v>18239052</v>
      </c>
      <c r="C671" s="1395" t="s">
        <v>1681</v>
      </c>
      <c r="D671" s="1396" t="s">
        <v>963</v>
      </c>
      <c r="E671" s="1396"/>
      <c r="F671" s="1433">
        <v>43525</v>
      </c>
      <c r="G671" s="1396"/>
      <c r="H671" s="1398" t="str">
        <f t="shared" si="272"/>
        <v/>
      </c>
      <c r="I671" s="1398" t="str">
        <f t="shared" si="272"/>
        <v/>
      </c>
      <c r="J671" s="1398" t="str">
        <f t="shared" si="272"/>
        <v>GRB</v>
      </c>
      <c r="K671" s="1398" t="str">
        <f t="shared" si="272"/>
        <v/>
      </c>
      <c r="L671" s="1398" t="str">
        <f t="shared" si="269"/>
        <v>NO</v>
      </c>
      <c r="M671" s="1398" t="str">
        <f t="shared" si="269"/>
        <v>NO</v>
      </c>
      <c r="N671" s="1398" t="str">
        <f t="shared" si="260"/>
        <v/>
      </c>
      <c r="O671" s="1399"/>
      <c r="P671" s="1400">
        <v>1430958.19</v>
      </c>
      <c r="Q671" s="1400">
        <v>1804348.29</v>
      </c>
      <c r="R671" s="1400">
        <v>2177711.2599999998</v>
      </c>
      <c r="S671" s="1400">
        <v>2624904.9900000002</v>
      </c>
      <c r="T671" s="1400">
        <v>3019932.61</v>
      </c>
      <c r="U671" s="1400">
        <v>3414947.1</v>
      </c>
      <c r="V671" s="1400">
        <v>3812922.74</v>
      </c>
      <c r="W671" s="1400">
        <v>4214744.97</v>
      </c>
      <c r="X671" s="1400">
        <v>4610531.0199999996</v>
      </c>
      <c r="Y671" s="1400">
        <v>5006329.08</v>
      </c>
      <c r="Z671" s="1400">
        <v>5402157.3499999996</v>
      </c>
      <c r="AA671" s="1400">
        <v>5798009.0800000001</v>
      </c>
      <c r="AB671" s="1400">
        <v>6193866.3099999996</v>
      </c>
      <c r="AC671" s="1400"/>
      <c r="AD671" s="1400"/>
      <c r="AE671" s="1400">
        <f t="shared" ref="AE671:AE747" si="276">(P671+AB671+SUM(Q671:AA671)*2)/24</f>
        <v>3808245.895</v>
      </c>
      <c r="AF671" s="1478"/>
      <c r="AG671" s="1402" t="s">
        <v>1682</v>
      </c>
      <c r="AH671" s="1403"/>
      <c r="AI671" s="1403"/>
      <c r="AJ671" s="1403">
        <f>AE671</f>
        <v>3808245.895</v>
      </c>
      <c r="AK671" s="1404"/>
      <c r="AL671" s="1403">
        <f>SUM(AI671:AK671)</f>
        <v>3808245.895</v>
      </c>
      <c r="AM671" s="1405"/>
      <c r="AN671" s="1403"/>
      <c r="AO671" s="1406">
        <f t="shared" si="264"/>
        <v>0</v>
      </c>
      <c r="AP671" s="1369"/>
      <c r="AQ671" s="1407">
        <f t="shared" si="259"/>
        <v>6193866.3099999996</v>
      </c>
      <c r="AR671" s="1403"/>
      <c r="AS671" s="1403"/>
      <c r="AT671" s="1403">
        <f>AQ671</f>
        <v>6193866.3099999996</v>
      </c>
      <c r="AU671" s="1403"/>
      <c r="AV671" s="1408">
        <f>SUM(AS671:AU671)</f>
        <v>6193866.3099999996</v>
      </c>
      <c r="AW671" s="1403"/>
      <c r="AX671" s="1403"/>
      <c r="AY671" s="1405">
        <f t="shared" si="266"/>
        <v>0</v>
      </c>
      <c r="AZ671" s="1372" t="s">
        <v>1683</v>
      </c>
      <c r="BA671" s="1373">
        <f t="shared" si="275"/>
        <v>0</v>
      </c>
      <c r="BC671" s="1419"/>
      <c r="BD671" s="1419"/>
      <c r="BE671" s="1419"/>
      <c r="BF671" s="1419"/>
      <c r="BG671" s="1419"/>
      <c r="BH671" s="1419"/>
      <c r="BI671" s="1419"/>
      <c r="BK671" s="1419"/>
      <c r="BL671" s="1419"/>
      <c r="BM671" s="1419"/>
      <c r="BN671" s="1419"/>
      <c r="BO671" s="1419"/>
      <c r="BP671" s="1419"/>
      <c r="BQ671" s="1419"/>
      <c r="BS671" s="1359"/>
    </row>
    <row r="672" spans="1:71" s="1374" customFormat="1" ht="12" customHeight="1">
      <c r="A672" s="1412">
        <v>18239061</v>
      </c>
      <c r="B672" s="1413" t="str">
        <f t="shared" si="249"/>
        <v>18239061</v>
      </c>
      <c r="C672" s="1359" t="s">
        <v>1684</v>
      </c>
      <c r="D672" s="1360" t="str">
        <f>IF(CONCATENATE(H672,I672,J672,K672,N672)= "ERBGRB","CRB",CONCATENATE(H672,I672,J672,K672,N672))</f>
        <v>Non-Op</v>
      </c>
      <c r="E672" s="1360"/>
      <c r="F672" s="1359"/>
      <c r="G672" s="1360"/>
      <c r="H672" s="1361" t="str">
        <f t="shared" si="272"/>
        <v/>
      </c>
      <c r="I672" s="1361" t="str">
        <f t="shared" si="272"/>
        <v/>
      </c>
      <c r="J672" s="1361" t="str">
        <f t="shared" si="272"/>
        <v/>
      </c>
      <c r="K672" s="1361" t="str">
        <f t="shared" si="272"/>
        <v>Non-Op</v>
      </c>
      <c r="L672" s="1361" t="str">
        <f t="shared" si="269"/>
        <v>NO</v>
      </c>
      <c r="M672" s="1361" t="str">
        <f t="shared" si="269"/>
        <v>NO</v>
      </c>
      <c r="N672" s="1361" t="str">
        <f t="shared" si="260"/>
        <v/>
      </c>
      <c r="O672" s="1362"/>
      <c r="P672" s="1363">
        <v>1597507</v>
      </c>
      <c r="Q672" s="1363">
        <v>1694380</v>
      </c>
      <c r="R672" s="1363">
        <v>1794622</v>
      </c>
      <c r="S672" s="1363">
        <v>1885109</v>
      </c>
      <c r="T672" s="1363">
        <v>1991601</v>
      </c>
      <c r="U672" s="1363">
        <v>2123297</v>
      </c>
      <c r="V672" s="1363">
        <v>2281711</v>
      </c>
      <c r="W672" s="1363">
        <v>2447954</v>
      </c>
      <c r="X672" s="1363">
        <v>2603472</v>
      </c>
      <c r="Y672" s="1363">
        <v>2770265</v>
      </c>
      <c r="Z672" s="1363">
        <v>2940663</v>
      </c>
      <c r="AA672" s="1363">
        <v>3133527</v>
      </c>
      <c r="AB672" s="1363">
        <v>3341428</v>
      </c>
      <c r="AC672" s="1363"/>
      <c r="AD672" s="1363"/>
      <c r="AE672" s="1363">
        <f t="shared" si="276"/>
        <v>2344672.375</v>
      </c>
      <c r="AF672" s="1476"/>
      <c r="AG672" s="1477"/>
      <c r="AH672" s="1365"/>
      <c r="AI672" s="1365"/>
      <c r="AJ672" s="1365"/>
      <c r="AK672" s="1366">
        <f t="shared" si="273"/>
        <v>2344672.375</v>
      </c>
      <c r="AL672" s="1365">
        <f t="shared" si="263"/>
        <v>2344672.375</v>
      </c>
      <c r="AM672" s="1367"/>
      <c r="AN672" s="1365"/>
      <c r="AO672" s="1368">
        <f t="shared" si="264"/>
        <v>0</v>
      </c>
      <c r="AP672" s="1369"/>
      <c r="AQ672" s="1370">
        <f t="shared" si="259"/>
        <v>3341428</v>
      </c>
      <c r="AR672" s="1365"/>
      <c r="AS672" s="1365"/>
      <c r="AT672" s="1365"/>
      <c r="AU672" s="1365">
        <f t="shared" si="274"/>
        <v>3341428</v>
      </c>
      <c r="AV672" s="1371">
        <f t="shared" si="265"/>
        <v>3341428</v>
      </c>
      <c r="AW672" s="1365"/>
      <c r="AX672" s="1365"/>
      <c r="AY672" s="1367">
        <f t="shared" si="266"/>
        <v>0</v>
      </c>
      <c r="AZ672" s="1372" t="s">
        <v>1543</v>
      </c>
      <c r="BA672" s="1373">
        <f t="shared" si="275"/>
        <v>0</v>
      </c>
      <c r="BC672" s="1361" t="str">
        <f>IF(VALUE(AR672),BC$7,IF(ISBLANK(AR672),"",BC$7))</f>
        <v/>
      </c>
      <c r="BD672" s="1361" t="str">
        <f>IF(VALUE(AS672),BD$7,IF(ISBLANK(AS672),"",BD$7))</f>
        <v/>
      </c>
      <c r="BE672" s="1361" t="str">
        <f>IF(VALUE(AT672),BE$7,IF(ISBLANK(AT672),"",BE$7))</f>
        <v/>
      </c>
      <c r="BF672" s="1361" t="str">
        <f>IF(VALUE(AU672),BF$7,IF(ISBLANK(AU672),"",BF$7))</f>
        <v>Non-Op</v>
      </c>
      <c r="BG672" s="1361" t="str">
        <f t="shared" si="270"/>
        <v>NO</v>
      </c>
      <c r="BH672" s="1361" t="str">
        <f t="shared" si="270"/>
        <v>NO</v>
      </c>
      <c r="BI672" s="1361" t="str">
        <f t="shared" si="258"/>
        <v/>
      </c>
      <c r="BK672" s="1361" t="b">
        <f t="shared" ref="BK672:BQ672" si="277">BC672=H672</f>
        <v>1</v>
      </c>
      <c r="BL672" s="1361" t="b">
        <f t="shared" si="277"/>
        <v>1</v>
      </c>
      <c r="BM672" s="1361" t="b">
        <f t="shared" si="277"/>
        <v>1</v>
      </c>
      <c r="BN672" s="1361" t="b">
        <f t="shared" si="277"/>
        <v>1</v>
      </c>
      <c r="BO672" s="1361" t="b">
        <f t="shared" si="277"/>
        <v>1</v>
      </c>
      <c r="BP672" s="1361" t="b">
        <f t="shared" si="277"/>
        <v>1</v>
      </c>
      <c r="BQ672" s="1361" t="b">
        <f t="shared" si="277"/>
        <v>1</v>
      </c>
      <c r="BS672" s="1359"/>
    </row>
    <row r="673" spans="1:71" s="1374" customFormat="1" ht="12" customHeight="1">
      <c r="A673" s="1522" t="s">
        <v>1685</v>
      </c>
      <c r="B673" s="1524" t="str">
        <f t="shared" si="249"/>
        <v>18239062</v>
      </c>
      <c r="C673" s="1395" t="s">
        <v>1686</v>
      </c>
      <c r="D673" s="1396" t="s">
        <v>963</v>
      </c>
      <c r="E673" s="1396"/>
      <c r="F673" s="1433">
        <v>43647</v>
      </c>
      <c r="G673" s="1396"/>
      <c r="H673" s="1398" t="str">
        <f t="shared" si="272"/>
        <v/>
      </c>
      <c r="I673" s="1398" t="str">
        <f t="shared" si="272"/>
        <v/>
      </c>
      <c r="J673" s="1398" t="str">
        <f t="shared" si="272"/>
        <v>GRB</v>
      </c>
      <c r="K673" s="1398" t="str">
        <f t="shared" si="272"/>
        <v/>
      </c>
      <c r="L673" s="1398" t="str">
        <f t="shared" si="269"/>
        <v>NO</v>
      </c>
      <c r="M673" s="1398" t="str">
        <f t="shared" si="269"/>
        <v>NO</v>
      </c>
      <c r="N673" s="1398" t="str">
        <f t="shared" si="260"/>
        <v/>
      </c>
      <c r="O673" s="1440"/>
      <c r="P673" s="1441"/>
      <c r="Q673" s="1441">
        <v>4900.7700000000004</v>
      </c>
      <c r="R673" s="1441">
        <v>16910.48</v>
      </c>
      <c r="S673" s="1441">
        <v>34286.050000000003</v>
      </c>
      <c r="T673" s="1441">
        <v>55583.65</v>
      </c>
      <c r="U673" s="1441">
        <v>86907.199999999997</v>
      </c>
      <c r="V673" s="1441">
        <v>131598.13</v>
      </c>
      <c r="W673" s="1441">
        <v>185506.55</v>
      </c>
      <c r="X673" s="1441">
        <v>243719.74</v>
      </c>
      <c r="Y673" s="1441">
        <v>311620.09999999998</v>
      </c>
      <c r="Z673" s="1441">
        <v>387486.95</v>
      </c>
      <c r="AA673" s="1441">
        <v>471464.46</v>
      </c>
      <c r="AB673" s="1441">
        <v>564590.05000000005</v>
      </c>
      <c r="AC673" s="1441"/>
      <c r="AD673" s="1441"/>
      <c r="AE673" s="1441">
        <f t="shared" si="276"/>
        <v>184356.59208333332</v>
      </c>
      <c r="AF673" s="1579"/>
      <c r="AG673" s="1402" t="s">
        <v>1682</v>
      </c>
      <c r="AH673" s="1444"/>
      <c r="AI673" s="1444"/>
      <c r="AJ673" s="1403">
        <f>AE673</f>
        <v>184356.59208333332</v>
      </c>
      <c r="AK673" s="1404"/>
      <c r="AL673" s="1403">
        <f>SUM(AI673:AK673)</f>
        <v>184356.59208333332</v>
      </c>
      <c r="AM673" s="1446"/>
      <c r="AN673" s="1444"/>
      <c r="AO673" s="1406">
        <f t="shared" si="264"/>
        <v>0</v>
      </c>
      <c r="AP673" s="1369"/>
      <c r="AQ673" s="1407">
        <f t="shared" si="259"/>
        <v>564590.05000000005</v>
      </c>
      <c r="AR673" s="1444"/>
      <c r="AS673" s="1444"/>
      <c r="AT673" s="1403">
        <f>AQ673</f>
        <v>564590.05000000005</v>
      </c>
      <c r="AU673" s="1403"/>
      <c r="AV673" s="1408">
        <f t="shared" si="265"/>
        <v>564590.05000000005</v>
      </c>
      <c r="AW673" s="1444"/>
      <c r="AX673" s="1444"/>
      <c r="AY673" s="1405">
        <f t="shared" si="266"/>
        <v>0</v>
      </c>
      <c r="AZ673" s="1372" t="s">
        <v>1683</v>
      </c>
      <c r="BA673" s="1373"/>
      <c r="BC673" s="1361"/>
      <c r="BD673" s="1361"/>
      <c r="BE673" s="1361"/>
      <c r="BF673" s="1361"/>
      <c r="BG673" s="1361"/>
      <c r="BH673" s="1361"/>
      <c r="BI673" s="1361"/>
      <c r="BK673" s="1361"/>
      <c r="BL673" s="1361"/>
      <c r="BM673" s="1361"/>
      <c r="BN673" s="1361"/>
      <c r="BO673" s="1361"/>
      <c r="BP673" s="1361"/>
      <c r="BQ673" s="1361"/>
      <c r="BS673" s="1359"/>
    </row>
    <row r="674" spans="1:71" s="1374" customFormat="1" ht="12" customHeight="1">
      <c r="A674" s="1435" t="s">
        <v>1687</v>
      </c>
      <c r="B674" s="1524" t="str">
        <f t="shared" si="249"/>
        <v>18239072</v>
      </c>
      <c r="C674" s="1395" t="s">
        <v>1688</v>
      </c>
      <c r="D674" s="1437" t="str">
        <f t="shared" ref="D674:D737" si="278">IF(CONCATENATE(H674,I674,J674,K674,N674)= "ERBGRB","CRB",CONCATENATE(H674,I674,J674,K674,N674))</f>
        <v>W/C</v>
      </c>
      <c r="E674" s="1437"/>
      <c r="F674" s="1438">
        <v>43922</v>
      </c>
      <c r="G674" s="1396"/>
      <c r="H674" s="1398" t="str">
        <f t="shared" si="272"/>
        <v/>
      </c>
      <c r="I674" s="1398" t="str">
        <f t="shared" si="272"/>
        <v/>
      </c>
      <c r="J674" s="1398" t="str">
        <f t="shared" si="272"/>
        <v/>
      </c>
      <c r="K674" s="1398" t="str">
        <f t="shared" si="272"/>
        <v/>
      </c>
      <c r="L674" s="1398" t="str">
        <f t="shared" si="269"/>
        <v>W/C</v>
      </c>
      <c r="M674" s="1398" t="str">
        <f t="shared" si="269"/>
        <v>NO</v>
      </c>
      <c r="N674" s="1398" t="str">
        <f t="shared" si="260"/>
        <v>W/C</v>
      </c>
      <c r="O674" s="1440"/>
      <c r="P674" s="1441"/>
      <c r="Q674" s="1441"/>
      <c r="R674" s="1441"/>
      <c r="S674" s="1441"/>
      <c r="T674" s="1441"/>
      <c r="U674" s="1441"/>
      <c r="V674" s="1441"/>
      <c r="W674" s="1441"/>
      <c r="X674" s="1441"/>
      <c r="Y674" s="1441"/>
      <c r="Z674" s="1441">
        <v>340456</v>
      </c>
      <c r="AA674" s="1441">
        <v>889822.75</v>
      </c>
      <c r="AB674" s="1441">
        <v>1201855.75</v>
      </c>
      <c r="AC674" s="1441"/>
      <c r="AD674" s="1441"/>
      <c r="AE674" s="1441">
        <f t="shared" si="276"/>
        <v>152600.55208333334</v>
      </c>
      <c r="AF674" s="1579"/>
      <c r="AG674" s="1402"/>
      <c r="AH674" s="1444"/>
      <c r="AI674" s="1444"/>
      <c r="AJ674" s="1403"/>
      <c r="AK674" s="1404"/>
      <c r="AL674" s="1403">
        <f>SUM(AI674:AK674)</f>
        <v>0</v>
      </c>
      <c r="AM674" s="1446">
        <f>AE674</f>
        <v>152600.55208333334</v>
      </c>
      <c r="AN674" s="1444"/>
      <c r="AO674" s="1447">
        <f t="shared" si="264"/>
        <v>152600.55208333334</v>
      </c>
      <c r="AP674" s="1369"/>
      <c r="AQ674" s="1448">
        <f t="shared" si="259"/>
        <v>1201855.75</v>
      </c>
      <c r="AR674" s="1444"/>
      <c r="AS674" s="1444"/>
      <c r="AT674" s="1403"/>
      <c r="AU674" s="1403"/>
      <c r="AV674" s="1408">
        <f t="shared" si="265"/>
        <v>0</v>
      </c>
      <c r="AW674" s="1444">
        <f>AQ674</f>
        <v>1201855.75</v>
      </c>
      <c r="AX674" s="1444"/>
      <c r="AY674" s="1446">
        <f t="shared" si="266"/>
        <v>1201855.75</v>
      </c>
      <c r="AZ674" s="1372"/>
      <c r="BA674" s="1373"/>
      <c r="BC674" s="1361"/>
      <c r="BD674" s="1361"/>
      <c r="BE674" s="1361"/>
      <c r="BF674" s="1361"/>
      <c r="BG674" s="1361"/>
      <c r="BH674" s="1361"/>
      <c r="BI674" s="1361"/>
      <c r="BK674" s="1361"/>
      <c r="BL674" s="1361"/>
      <c r="BM674" s="1361"/>
      <c r="BN674" s="1361"/>
      <c r="BO674" s="1361"/>
      <c r="BP674" s="1361"/>
      <c r="BQ674" s="1361"/>
      <c r="BS674" s="1359"/>
    </row>
    <row r="675" spans="1:71" s="1374" customFormat="1" ht="12" customHeight="1">
      <c r="A675" s="1412">
        <v>18239081</v>
      </c>
      <c r="B675" s="1413" t="str">
        <f t="shared" si="249"/>
        <v>18239081</v>
      </c>
      <c r="C675" s="1359" t="s">
        <v>1689</v>
      </c>
      <c r="D675" s="1360" t="str">
        <f t="shared" si="278"/>
        <v>Non-Op</v>
      </c>
      <c r="E675" s="1360"/>
      <c r="F675" s="1359"/>
      <c r="G675" s="1360"/>
      <c r="H675" s="1361" t="str">
        <f t="shared" si="272"/>
        <v/>
      </c>
      <c r="I675" s="1361" t="str">
        <f t="shared" si="272"/>
        <v/>
      </c>
      <c r="J675" s="1361" t="str">
        <f t="shared" si="272"/>
        <v/>
      </c>
      <c r="K675" s="1361" t="str">
        <f t="shared" si="272"/>
        <v>Non-Op</v>
      </c>
      <c r="L675" s="1361" t="str">
        <f t="shared" si="269"/>
        <v>NO</v>
      </c>
      <c r="M675" s="1361" t="str">
        <f t="shared" si="269"/>
        <v>NO</v>
      </c>
      <c r="N675" s="1361" t="str">
        <f t="shared" si="260"/>
        <v/>
      </c>
      <c r="O675" s="1362"/>
      <c r="P675" s="1363">
        <v>6726592.4900000002</v>
      </c>
      <c r="Q675" s="1363">
        <v>6244483.1699999999</v>
      </c>
      <c r="R675" s="1363">
        <v>5713905.0300000003</v>
      </c>
      <c r="S675" s="1363">
        <v>5230371.88</v>
      </c>
      <c r="T675" s="1363">
        <v>4557097.4000000004</v>
      </c>
      <c r="U675" s="1363">
        <v>3829343.65</v>
      </c>
      <c r="V675" s="1363">
        <v>2955768.19</v>
      </c>
      <c r="W675" s="1363">
        <v>2104490.4500000002</v>
      </c>
      <c r="X675" s="1363">
        <v>1294516.42</v>
      </c>
      <c r="Y675" s="1363">
        <v>484511.41</v>
      </c>
      <c r="Z675" s="1363">
        <v>-109972.23</v>
      </c>
      <c r="AA675" s="1363">
        <v>5624256.2300000004</v>
      </c>
      <c r="AB675" s="1363">
        <v>5331109.17</v>
      </c>
      <c r="AC675" s="1363"/>
      <c r="AD675" s="1363"/>
      <c r="AE675" s="1363">
        <f t="shared" si="276"/>
        <v>3663135.2024999992</v>
      </c>
      <c r="AF675" s="1476"/>
      <c r="AG675" s="1477"/>
      <c r="AH675" s="1365"/>
      <c r="AI675" s="1365"/>
      <c r="AJ675" s="1365"/>
      <c r="AK675" s="1366">
        <f t="shared" si="273"/>
        <v>3663135.2024999992</v>
      </c>
      <c r="AL675" s="1365">
        <f t="shared" si="263"/>
        <v>3663135.2024999992</v>
      </c>
      <c r="AM675" s="1367"/>
      <c r="AN675" s="1365"/>
      <c r="AO675" s="1368">
        <f t="shared" si="264"/>
        <v>0</v>
      </c>
      <c r="AP675" s="1369"/>
      <c r="AQ675" s="1370">
        <f t="shared" si="259"/>
        <v>5331109.17</v>
      </c>
      <c r="AR675" s="1365"/>
      <c r="AS675" s="1365"/>
      <c r="AT675" s="1365"/>
      <c r="AU675" s="1365">
        <f t="shared" si="274"/>
        <v>5331109.17</v>
      </c>
      <c r="AV675" s="1371">
        <f t="shared" si="265"/>
        <v>5331109.17</v>
      </c>
      <c r="AW675" s="1365"/>
      <c r="AX675" s="1365"/>
      <c r="AY675" s="1367">
        <f t="shared" si="266"/>
        <v>0</v>
      </c>
      <c r="AZ675" s="1372" t="s">
        <v>1616</v>
      </c>
      <c r="BA675" s="1373">
        <f t="shared" si="275"/>
        <v>0</v>
      </c>
      <c r="BC675" s="1361" t="str">
        <f t="shared" ref="BC675:BF679" si="279">IF(VALUE(AR675),BC$7,IF(ISBLANK(AR675),"",BC$7))</f>
        <v/>
      </c>
      <c r="BD675" s="1361" t="str">
        <f t="shared" si="279"/>
        <v/>
      </c>
      <c r="BE675" s="1361" t="str">
        <f t="shared" si="279"/>
        <v/>
      </c>
      <c r="BF675" s="1361" t="str">
        <f t="shared" si="279"/>
        <v>Non-Op</v>
      </c>
      <c r="BG675" s="1361" t="str">
        <f t="shared" si="270"/>
        <v>NO</v>
      </c>
      <c r="BH675" s="1361" t="str">
        <f t="shared" si="270"/>
        <v>NO</v>
      </c>
      <c r="BI675" s="1361" t="str">
        <f t="shared" si="258"/>
        <v/>
      </c>
      <c r="BK675" s="1361" t="b">
        <f t="shared" ref="BK675:BQ688" si="280">BC675=H675</f>
        <v>1</v>
      </c>
      <c r="BL675" s="1361" t="b">
        <f t="shared" si="280"/>
        <v>1</v>
      </c>
      <c r="BM675" s="1361" t="b">
        <f t="shared" si="280"/>
        <v>1</v>
      </c>
      <c r="BN675" s="1361" t="b">
        <f t="shared" si="280"/>
        <v>1</v>
      </c>
      <c r="BO675" s="1361" t="b">
        <f t="shared" si="280"/>
        <v>1</v>
      </c>
      <c r="BP675" s="1361" t="b">
        <f t="shared" si="280"/>
        <v>1</v>
      </c>
      <c r="BQ675" s="1361" t="b">
        <f t="shared" si="280"/>
        <v>1</v>
      </c>
      <c r="BS675" s="1359"/>
    </row>
    <row r="676" spans="1:71" s="1374" customFormat="1" ht="12" customHeight="1">
      <c r="A676" s="1412">
        <v>18239082</v>
      </c>
      <c r="B676" s="1413" t="str">
        <f t="shared" si="249"/>
        <v>18239082</v>
      </c>
      <c r="C676" s="1584" t="s">
        <v>1690</v>
      </c>
      <c r="D676" s="1360" t="str">
        <f t="shared" si="278"/>
        <v>Non-Op</v>
      </c>
      <c r="E676" s="1360"/>
      <c r="F676" s="1584"/>
      <c r="G676" s="1360"/>
      <c r="H676" s="1361" t="str">
        <f t="shared" si="272"/>
        <v/>
      </c>
      <c r="I676" s="1361" t="str">
        <f t="shared" si="272"/>
        <v/>
      </c>
      <c r="J676" s="1361" t="str">
        <f t="shared" si="272"/>
        <v/>
      </c>
      <c r="K676" s="1361" t="str">
        <f t="shared" si="272"/>
        <v>Non-Op</v>
      </c>
      <c r="L676" s="1361" t="str">
        <f t="shared" si="269"/>
        <v>NO</v>
      </c>
      <c r="M676" s="1361" t="str">
        <f t="shared" si="269"/>
        <v>NO</v>
      </c>
      <c r="N676" s="1361" t="str">
        <f t="shared" si="260"/>
        <v/>
      </c>
      <c r="O676" s="1362"/>
      <c r="P676" s="1363">
        <v>11746754.43</v>
      </c>
      <c r="Q676" s="1363">
        <v>11482236.060000001</v>
      </c>
      <c r="R676" s="1363">
        <v>11239449.85</v>
      </c>
      <c r="S676" s="1363">
        <v>10893897.609999999</v>
      </c>
      <c r="T676" s="1363">
        <v>9897075.1400000006</v>
      </c>
      <c r="U676" s="1363">
        <v>8606893.8800000008</v>
      </c>
      <c r="V676" s="1363">
        <v>6988866.21</v>
      </c>
      <c r="W676" s="1363">
        <v>5349839.63</v>
      </c>
      <c r="X676" s="1363">
        <v>3843854.61</v>
      </c>
      <c r="Y676" s="1363">
        <v>2350699.1800000002</v>
      </c>
      <c r="Z676" s="1363">
        <v>1467330.5</v>
      </c>
      <c r="AA676" s="1363">
        <v>6649408.0599999996</v>
      </c>
      <c r="AB676" s="1363">
        <v>6522276.9800000004</v>
      </c>
      <c r="AC676" s="1363"/>
      <c r="AD676" s="1363"/>
      <c r="AE676" s="1363">
        <f t="shared" si="276"/>
        <v>7325338.8695833348</v>
      </c>
      <c r="AF676" s="1476"/>
      <c r="AG676" s="1477"/>
      <c r="AH676" s="1365"/>
      <c r="AI676" s="1365"/>
      <c r="AJ676" s="1365"/>
      <c r="AK676" s="1366">
        <f t="shared" si="273"/>
        <v>7325338.8695833348</v>
      </c>
      <c r="AL676" s="1365">
        <f t="shared" si="263"/>
        <v>7325338.8695833348</v>
      </c>
      <c r="AM676" s="1367"/>
      <c r="AN676" s="1365"/>
      <c r="AO676" s="1368">
        <f t="shared" si="264"/>
        <v>0</v>
      </c>
      <c r="AP676" s="1369"/>
      <c r="AQ676" s="1370">
        <f t="shared" si="259"/>
        <v>6522276.9800000004</v>
      </c>
      <c r="AR676" s="1365"/>
      <c r="AS676" s="1365"/>
      <c r="AT676" s="1365"/>
      <c r="AU676" s="1365">
        <f t="shared" si="274"/>
        <v>6522276.9800000004</v>
      </c>
      <c r="AV676" s="1371">
        <f t="shared" si="265"/>
        <v>6522276.9800000004</v>
      </c>
      <c r="AW676" s="1365"/>
      <c r="AX676" s="1365"/>
      <c r="AY676" s="1367">
        <f t="shared" si="266"/>
        <v>0</v>
      </c>
      <c r="AZ676" s="1372" t="s">
        <v>1616</v>
      </c>
      <c r="BA676" s="1373">
        <f t="shared" si="275"/>
        <v>0</v>
      </c>
      <c r="BC676" s="1361" t="str">
        <f t="shared" si="279"/>
        <v/>
      </c>
      <c r="BD676" s="1361" t="str">
        <f t="shared" si="279"/>
        <v/>
      </c>
      <c r="BE676" s="1361" t="str">
        <f t="shared" si="279"/>
        <v/>
      </c>
      <c r="BF676" s="1361" t="str">
        <f t="shared" si="279"/>
        <v>Non-Op</v>
      </c>
      <c r="BG676" s="1361" t="str">
        <f t="shared" si="270"/>
        <v>NO</v>
      </c>
      <c r="BH676" s="1361" t="str">
        <f t="shared" si="270"/>
        <v>NO</v>
      </c>
      <c r="BI676" s="1361" t="str">
        <f t="shared" si="258"/>
        <v/>
      </c>
      <c r="BK676" s="1361" t="b">
        <f t="shared" si="280"/>
        <v>1</v>
      </c>
      <c r="BL676" s="1361" t="b">
        <f t="shared" si="280"/>
        <v>1</v>
      </c>
      <c r="BM676" s="1361" t="b">
        <f t="shared" si="280"/>
        <v>1</v>
      </c>
      <c r="BN676" s="1361" t="b">
        <f t="shared" si="280"/>
        <v>1</v>
      </c>
      <c r="BO676" s="1361" t="b">
        <f t="shared" si="280"/>
        <v>1</v>
      </c>
      <c r="BP676" s="1361" t="b">
        <f t="shared" si="280"/>
        <v>1</v>
      </c>
      <c r="BQ676" s="1361" t="b">
        <f t="shared" si="280"/>
        <v>1</v>
      </c>
      <c r="BS676" s="1359"/>
    </row>
    <row r="677" spans="1:71" s="1374" customFormat="1" ht="12" customHeight="1">
      <c r="A677" s="1412">
        <v>18239091</v>
      </c>
      <c r="B677" s="1413" t="str">
        <f t="shared" si="249"/>
        <v>18239091</v>
      </c>
      <c r="C677" s="1584" t="s">
        <v>1691</v>
      </c>
      <c r="D677" s="1360" t="str">
        <f t="shared" si="278"/>
        <v>Non-Op</v>
      </c>
      <c r="E677" s="1360"/>
      <c r="F677" s="1584"/>
      <c r="G677" s="1360"/>
      <c r="H677" s="1361" t="str">
        <f t="shared" si="272"/>
        <v/>
      </c>
      <c r="I677" s="1361" t="str">
        <f t="shared" si="272"/>
        <v/>
      </c>
      <c r="J677" s="1361" t="str">
        <f t="shared" si="272"/>
        <v/>
      </c>
      <c r="K677" s="1361" t="str">
        <f t="shared" si="272"/>
        <v>Non-Op</v>
      </c>
      <c r="L677" s="1361" t="str">
        <f t="shared" si="269"/>
        <v>NO</v>
      </c>
      <c r="M677" s="1361" t="str">
        <f t="shared" si="269"/>
        <v>NO</v>
      </c>
      <c r="N677" s="1361" t="str">
        <f t="shared" si="260"/>
        <v/>
      </c>
      <c r="O677" s="1362"/>
      <c r="P677" s="1363">
        <v>0</v>
      </c>
      <c r="Q677" s="1363">
        <v>0</v>
      </c>
      <c r="R677" s="1363">
        <v>0</v>
      </c>
      <c r="S677" s="1363">
        <v>0</v>
      </c>
      <c r="T677" s="1363">
        <v>0</v>
      </c>
      <c r="U677" s="1363">
        <v>0</v>
      </c>
      <c r="V677" s="1363">
        <v>0</v>
      </c>
      <c r="W677" s="1363">
        <v>0</v>
      </c>
      <c r="X677" s="1363">
        <v>0</v>
      </c>
      <c r="Y677" s="1363">
        <v>0</v>
      </c>
      <c r="Z677" s="1363">
        <v>0</v>
      </c>
      <c r="AA677" s="1363">
        <v>0</v>
      </c>
      <c r="AB677" s="1363">
        <v>0</v>
      </c>
      <c r="AC677" s="1363"/>
      <c r="AD677" s="1363"/>
      <c r="AE677" s="1363">
        <f t="shared" si="276"/>
        <v>0</v>
      </c>
      <c r="AF677" s="1476"/>
      <c r="AG677" s="1477"/>
      <c r="AH677" s="1365"/>
      <c r="AI677" s="1365"/>
      <c r="AJ677" s="1365"/>
      <c r="AK677" s="1366">
        <f t="shared" si="273"/>
        <v>0</v>
      </c>
      <c r="AL677" s="1365">
        <f t="shared" si="263"/>
        <v>0</v>
      </c>
      <c r="AM677" s="1367"/>
      <c r="AN677" s="1365"/>
      <c r="AO677" s="1368">
        <f t="shared" si="264"/>
        <v>0</v>
      </c>
      <c r="AP677" s="1369"/>
      <c r="AQ677" s="1370">
        <f t="shared" si="259"/>
        <v>0</v>
      </c>
      <c r="AR677" s="1365"/>
      <c r="AS677" s="1365"/>
      <c r="AT677" s="1365"/>
      <c r="AU677" s="1365">
        <f t="shared" si="274"/>
        <v>0</v>
      </c>
      <c r="AV677" s="1371">
        <f t="shared" si="265"/>
        <v>0</v>
      </c>
      <c r="AW677" s="1365"/>
      <c r="AX677" s="1365"/>
      <c r="AY677" s="1367">
        <f t="shared" si="266"/>
        <v>0</v>
      </c>
      <c r="AZ677" s="1372" t="s">
        <v>1616</v>
      </c>
      <c r="BA677" s="1373">
        <f t="shared" si="275"/>
        <v>0</v>
      </c>
      <c r="BC677" s="1361" t="str">
        <f t="shared" si="279"/>
        <v/>
      </c>
      <c r="BD677" s="1361" t="str">
        <f t="shared" si="279"/>
        <v/>
      </c>
      <c r="BE677" s="1361" t="str">
        <f t="shared" si="279"/>
        <v/>
      </c>
      <c r="BF677" s="1361" t="str">
        <f t="shared" si="279"/>
        <v>Non-Op</v>
      </c>
      <c r="BG677" s="1361" t="str">
        <f t="shared" si="270"/>
        <v>NO</v>
      </c>
      <c r="BH677" s="1361" t="str">
        <f t="shared" si="270"/>
        <v>NO</v>
      </c>
      <c r="BI677" s="1361" t="str">
        <f t="shared" si="258"/>
        <v/>
      </c>
      <c r="BK677" s="1361" t="b">
        <f t="shared" si="280"/>
        <v>1</v>
      </c>
      <c r="BL677" s="1361" t="b">
        <f t="shared" si="280"/>
        <v>1</v>
      </c>
      <c r="BM677" s="1361" t="b">
        <f t="shared" si="280"/>
        <v>1</v>
      </c>
      <c r="BN677" s="1361" t="b">
        <f t="shared" si="280"/>
        <v>1</v>
      </c>
      <c r="BO677" s="1361" t="b">
        <f t="shared" si="280"/>
        <v>1</v>
      </c>
      <c r="BP677" s="1361" t="b">
        <f t="shared" si="280"/>
        <v>1</v>
      </c>
      <c r="BQ677" s="1361" t="b">
        <f t="shared" si="280"/>
        <v>1</v>
      </c>
      <c r="BS677" s="1359"/>
    </row>
    <row r="678" spans="1:71" s="1374" customFormat="1" ht="12" customHeight="1">
      <c r="A678" s="1412">
        <v>18239092</v>
      </c>
      <c r="B678" s="1413" t="str">
        <f t="shared" si="249"/>
        <v>18239092</v>
      </c>
      <c r="C678" s="1359" t="s">
        <v>1692</v>
      </c>
      <c r="D678" s="1360" t="str">
        <f t="shared" si="278"/>
        <v>Non-Op</v>
      </c>
      <c r="E678" s="1360"/>
      <c r="F678" s="1359"/>
      <c r="G678" s="1360"/>
      <c r="H678" s="1361" t="str">
        <f t="shared" si="272"/>
        <v/>
      </c>
      <c r="I678" s="1361" t="str">
        <f t="shared" si="272"/>
        <v/>
      </c>
      <c r="J678" s="1361" t="str">
        <f t="shared" si="272"/>
        <v/>
      </c>
      <c r="K678" s="1361" t="str">
        <f t="shared" si="272"/>
        <v>Non-Op</v>
      </c>
      <c r="L678" s="1361" t="str">
        <f t="shared" si="269"/>
        <v>NO</v>
      </c>
      <c r="M678" s="1361" t="str">
        <f t="shared" si="269"/>
        <v>NO</v>
      </c>
      <c r="N678" s="1361" t="str">
        <f t="shared" si="260"/>
        <v/>
      </c>
      <c r="O678" s="1362"/>
      <c r="P678" s="1363">
        <v>0</v>
      </c>
      <c r="Q678" s="1363">
        <v>0</v>
      </c>
      <c r="R678" s="1363">
        <v>0</v>
      </c>
      <c r="S678" s="1363">
        <v>0</v>
      </c>
      <c r="T678" s="1363">
        <v>0</v>
      </c>
      <c r="U678" s="1363">
        <v>0</v>
      </c>
      <c r="V678" s="1363">
        <v>0</v>
      </c>
      <c r="W678" s="1363">
        <v>0</v>
      </c>
      <c r="X678" s="1363">
        <v>0</v>
      </c>
      <c r="Y678" s="1363">
        <v>0</v>
      </c>
      <c r="Z678" s="1363">
        <v>0</v>
      </c>
      <c r="AA678" s="1363">
        <v>0</v>
      </c>
      <c r="AB678" s="1363">
        <v>0</v>
      </c>
      <c r="AC678" s="1363"/>
      <c r="AD678" s="1363"/>
      <c r="AE678" s="1363">
        <f t="shared" si="276"/>
        <v>0</v>
      </c>
      <c r="AF678" s="1476"/>
      <c r="AG678" s="1477"/>
      <c r="AH678" s="1365"/>
      <c r="AI678" s="1365"/>
      <c r="AJ678" s="1365"/>
      <c r="AK678" s="1366">
        <f t="shared" si="273"/>
        <v>0</v>
      </c>
      <c r="AL678" s="1365">
        <f t="shared" si="263"/>
        <v>0</v>
      </c>
      <c r="AM678" s="1367"/>
      <c r="AN678" s="1365"/>
      <c r="AO678" s="1368">
        <f t="shared" si="264"/>
        <v>0</v>
      </c>
      <c r="AP678" s="1369"/>
      <c r="AQ678" s="1370">
        <f t="shared" si="259"/>
        <v>0</v>
      </c>
      <c r="AR678" s="1365"/>
      <c r="AS678" s="1365"/>
      <c r="AT678" s="1365"/>
      <c r="AU678" s="1365">
        <f t="shared" si="274"/>
        <v>0</v>
      </c>
      <c r="AV678" s="1371">
        <f t="shared" si="265"/>
        <v>0</v>
      </c>
      <c r="AW678" s="1365"/>
      <c r="AX678" s="1365"/>
      <c r="AY678" s="1367">
        <f t="shared" si="266"/>
        <v>0</v>
      </c>
      <c r="AZ678" s="1372" t="s">
        <v>1616</v>
      </c>
      <c r="BA678" s="1373">
        <f t="shared" si="275"/>
        <v>0</v>
      </c>
      <c r="BC678" s="1361" t="str">
        <f t="shared" si="279"/>
        <v/>
      </c>
      <c r="BD678" s="1361" t="str">
        <f t="shared" si="279"/>
        <v/>
      </c>
      <c r="BE678" s="1361" t="str">
        <f t="shared" si="279"/>
        <v/>
      </c>
      <c r="BF678" s="1361" t="str">
        <f t="shared" si="279"/>
        <v>Non-Op</v>
      </c>
      <c r="BG678" s="1361" t="str">
        <f t="shared" si="270"/>
        <v>NO</v>
      </c>
      <c r="BH678" s="1361" t="str">
        <f t="shared" si="270"/>
        <v>NO</v>
      </c>
      <c r="BI678" s="1361" t="str">
        <f t="shared" si="258"/>
        <v/>
      </c>
      <c r="BK678" s="1361" t="b">
        <f t="shared" si="280"/>
        <v>1</v>
      </c>
      <c r="BL678" s="1361" t="b">
        <f t="shared" si="280"/>
        <v>1</v>
      </c>
      <c r="BM678" s="1361" t="b">
        <f t="shared" si="280"/>
        <v>1</v>
      </c>
      <c r="BN678" s="1361" t="b">
        <f t="shared" si="280"/>
        <v>1</v>
      </c>
      <c r="BO678" s="1361" t="b">
        <f t="shared" si="280"/>
        <v>1</v>
      </c>
      <c r="BP678" s="1361" t="b">
        <f t="shared" si="280"/>
        <v>1</v>
      </c>
      <c r="BQ678" s="1361" t="b">
        <f t="shared" si="280"/>
        <v>1</v>
      </c>
      <c r="BS678" s="1359"/>
    </row>
    <row r="679" spans="1:71" s="1374" customFormat="1" ht="12" customHeight="1">
      <c r="A679" s="1412">
        <v>18239101</v>
      </c>
      <c r="B679" s="1413" t="str">
        <f t="shared" si="249"/>
        <v>18239101</v>
      </c>
      <c r="C679" s="1584" t="s">
        <v>1693</v>
      </c>
      <c r="D679" s="1360" t="str">
        <f t="shared" si="278"/>
        <v>Non-Op</v>
      </c>
      <c r="E679" s="1360"/>
      <c r="F679" s="1584"/>
      <c r="G679" s="1360"/>
      <c r="H679" s="1361" t="str">
        <f t="shared" si="272"/>
        <v/>
      </c>
      <c r="I679" s="1361" t="str">
        <f t="shared" si="272"/>
        <v/>
      </c>
      <c r="J679" s="1361" t="str">
        <f t="shared" si="272"/>
        <v/>
      </c>
      <c r="K679" s="1361" t="str">
        <f t="shared" si="272"/>
        <v>Non-Op</v>
      </c>
      <c r="L679" s="1361" t="str">
        <f t="shared" si="269"/>
        <v>NO</v>
      </c>
      <c r="M679" s="1361" t="str">
        <f t="shared" si="269"/>
        <v>NO</v>
      </c>
      <c r="N679" s="1361" t="str">
        <f t="shared" si="260"/>
        <v/>
      </c>
      <c r="O679" s="1362"/>
      <c r="P679" s="1363">
        <v>1400157.3</v>
      </c>
      <c r="Q679" s="1363">
        <v>1261983.67</v>
      </c>
      <c r="R679" s="1363">
        <v>1124814.04</v>
      </c>
      <c r="S679" s="1363">
        <v>986020.46</v>
      </c>
      <c r="T679" s="1363">
        <v>842930.63</v>
      </c>
      <c r="U679" s="1363">
        <v>716453.41</v>
      </c>
      <c r="V679" s="1363">
        <v>577988.75</v>
      </c>
      <c r="W679" s="1363">
        <v>452346.33</v>
      </c>
      <c r="X679" s="1363">
        <v>314451.21000000002</v>
      </c>
      <c r="Y679" s="1363">
        <v>181297.4</v>
      </c>
      <c r="Z679" s="1363">
        <v>58123.87</v>
      </c>
      <c r="AA679" s="1363">
        <v>815433.56</v>
      </c>
      <c r="AB679" s="1363">
        <v>736962.88</v>
      </c>
      <c r="AC679" s="1363"/>
      <c r="AD679" s="1363"/>
      <c r="AE679" s="1363">
        <f t="shared" si="276"/>
        <v>700033.61833333329</v>
      </c>
      <c r="AF679" s="1476"/>
      <c r="AG679" s="1477"/>
      <c r="AH679" s="1365"/>
      <c r="AI679" s="1365"/>
      <c r="AJ679" s="1365"/>
      <c r="AK679" s="1366">
        <f t="shared" si="273"/>
        <v>700033.61833333329</v>
      </c>
      <c r="AL679" s="1365">
        <f t="shared" si="263"/>
        <v>700033.61833333329</v>
      </c>
      <c r="AM679" s="1367"/>
      <c r="AN679" s="1365"/>
      <c r="AO679" s="1368">
        <f t="shared" si="264"/>
        <v>0</v>
      </c>
      <c r="AP679" s="1369"/>
      <c r="AQ679" s="1370">
        <f t="shared" si="259"/>
        <v>736962.88</v>
      </c>
      <c r="AR679" s="1365"/>
      <c r="AS679" s="1365"/>
      <c r="AT679" s="1365"/>
      <c r="AU679" s="1365">
        <f t="shared" si="274"/>
        <v>736962.88</v>
      </c>
      <c r="AV679" s="1371">
        <f t="shared" si="265"/>
        <v>736962.88</v>
      </c>
      <c r="AW679" s="1365"/>
      <c r="AX679" s="1365"/>
      <c r="AY679" s="1367">
        <f t="shared" si="266"/>
        <v>0</v>
      </c>
      <c r="AZ679" s="1372" t="s">
        <v>1616</v>
      </c>
      <c r="BA679" s="1373">
        <f t="shared" si="275"/>
        <v>0</v>
      </c>
      <c r="BC679" s="1361" t="str">
        <f t="shared" si="279"/>
        <v/>
      </c>
      <c r="BD679" s="1361" t="str">
        <f t="shared" si="279"/>
        <v/>
      </c>
      <c r="BE679" s="1361" t="str">
        <f t="shared" si="279"/>
        <v/>
      </c>
      <c r="BF679" s="1361" t="str">
        <f t="shared" si="279"/>
        <v>Non-Op</v>
      </c>
      <c r="BG679" s="1361" t="str">
        <f t="shared" si="270"/>
        <v>NO</v>
      </c>
      <c r="BH679" s="1361" t="str">
        <f t="shared" si="270"/>
        <v>NO</v>
      </c>
      <c r="BI679" s="1361" t="str">
        <f t="shared" si="258"/>
        <v/>
      </c>
      <c r="BK679" s="1361" t="b">
        <f t="shared" si="280"/>
        <v>1</v>
      </c>
      <c r="BL679" s="1361" t="b">
        <f t="shared" si="280"/>
        <v>1</v>
      </c>
      <c r="BM679" s="1361" t="b">
        <f t="shared" si="280"/>
        <v>1</v>
      </c>
      <c r="BN679" s="1361" t="b">
        <f t="shared" si="280"/>
        <v>1</v>
      </c>
      <c r="BO679" s="1361" t="b">
        <f t="shared" si="280"/>
        <v>1</v>
      </c>
      <c r="BP679" s="1361" t="b">
        <f t="shared" si="280"/>
        <v>1</v>
      </c>
      <c r="BQ679" s="1361" t="b">
        <f t="shared" si="280"/>
        <v>1</v>
      </c>
      <c r="BS679" s="1359"/>
    </row>
    <row r="680" spans="1:71" s="1374" customFormat="1" ht="12" customHeight="1">
      <c r="A680" s="1435" t="s">
        <v>1694</v>
      </c>
      <c r="B680" s="1432" t="str">
        <f t="shared" si="249"/>
        <v>18239102</v>
      </c>
      <c r="C680" s="1395" t="s">
        <v>1688</v>
      </c>
      <c r="D680" s="1437" t="str">
        <f t="shared" si="278"/>
        <v>W/C</v>
      </c>
      <c r="E680" s="1437"/>
      <c r="F680" s="1438">
        <v>43952</v>
      </c>
      <c r="G680" s="1396"/>
      <c r="H680" s="1398" t="str">
        <f t="shared" si="272"/>
        <v/>
      </c>
      <c r="I680" s="1398" t="str">
        <f t="shared" si="272"/>
        <v/>
      </c>
      <c r="J680" s="1398" t="str">
        <f t="shared" si="272"/>
        <v/>
      </c>
      <c r="K680" s="1398" t="str">
        <f t="shared" si="272"/>
        <v/>
      </c>
      <c r="L680" s="1439" t="str">
        <f t="shared" si="269"/>
        <v>W/C</v>
      </c>
      <c r="M680" s="1439" t="str">
        <f t="shared" si="269"/>
        <v>NO</v>
      </c>
      <c r="N680" s="1439" t="str">
        <f t="shared" si="260"/>
        <v>W/C</v>
      </c>
      <c r="O680" s="1440"/>
      <c r="P680" s="1441"/>
      <c r="Q680" s="1441"/>
      <c r="R680" s="1441"/>
      <c r="S680" s="1441"/>
      <c r="T680" s="1441"/>
      <c r="U680" s="1441"/>
      <c r="V680" s="1441"/>
      <c r="W680" s="1441"/>
      <c r="X680" s="1441"/>
      <c r="Y680" s="1441"/>
      <c r="Z680" s="1441"/>
      <c r="AA680" s="1441">
        <v>-889822.75</v>
      </c>
      <c r="AB680" s="1441">
        <v>-1201855.75</v>
      </c>
      <c r="AC680" s="1441"/>
      <c r="AD680" s="1441"/>
      <c r="AE680" s="1441">
        <f t="shared" si="276"/>
        <v>-124229.21875</v>
      </c>
      <c r="AF680" s="1579"/>
      <c r="AG680" s="1580"/>
      <c r="AH680" s="1444"/>
      <c r="AI680" s="1444"/>
      <c r="AJ680" s="1444"/>
      <c r="AK680" s="1445"/>
      <c r="AL680" s="1403">
        <f>SUM(AI680:AK680)</f>
        <v>0</v>
      </c>
      <c r="AM680" s="1446">
        <f>AE680</f>
        <v>-124229.21875</v>
      </c>
      <c r="AN680" s="1444"/>
      <c r="AO680" s="1447">
        <f t="shared" si="264"/>
        <v>-124229.21875</v>
      </c>
      <c r="AP680" s="1369"/>
      <c r="AQ680" s="1448">
        <f t="shared" si="259"/>
        <v>-1201855.75</v>
      </c>
      <c r="AR680" s="1444"/>
      <c r="AS680" s="1444"/>
      <c r="AT680" s="1403"/>
      <c r="AU680" s="1403"/>
      <c r="AV680" s="1408">
        <f t="shared" si="265"/>
        <v>0</v>
      </c>
      <c r="AW680" s="1444">
        <f>AQ680</f>
        <v>-1201855.75</v>
      </c>
      <c r="AX680" s="1444"/>
      <c r="AY680" s="1446">
        <f t="shared" si="266"/>
        <v>-1201855.75</v>
      </c>
      <c r="AZ680" s="1372"/>
      <c r="BA680" s="1373"/>
      <c r="BC680" s="1361"/>
      <c r="BD680" s="1361"/>
      <c r="BE680" s="1361"/>
      <c r="BF680" s="1361"/>
      <c r="BG680" s="1361"/>
      <c r="BH680" s="1361"/>
      <c r="BI680" s="1361"/>
      <c r="BK680" s="1361"/>
      <c r="BL680" s="1361"/>
      <c r="BM680" s="1361"/>
      <c r="BN680" s="1361"/>
      <c r="BO680" s="1361"/>
      <c r="BP680" s="1361"/>
      <c r="BQ680" s="1361"/>
      <c r="BS680" s="1359"/>
    </row>
    <row r="681" spans="1:71" s="1374" customFormat="1" ht="12" customHeight="1">
      <c r="A681" s="1412">
        <v>18239111</v>
      </c>
      <c r="B681" s="1413" t="str">
        <f t="shared" si="249"/>
        <v>18239111</v>
      </c>
      <c r="C681" s="1584" t="s">
        <v>1695</v>
      </c>
      <c r="D681" s="1360" t="str">
        <f t="shared" si="278"/>
        <v>Non-Op</v>
      </c>
      <c r="E681" s="1360"/>
      <c r="F681" s="1584"/>
      <c r="G681" s="1360"/>
      <c r="H681" s="1361" t="str">
        <f t="shared" si="272"/>
        <v/>
      </c>
      <c r="I681" s="1361" t="str">
        <f t="shared" si="272"/>
        <v/>
      </c>
      <c r="J681" s="1361" t="str">
        <f t="shared" si="272"/>
        <v/>
      </c>
      <c r="K681" s="1361" t="str">
        <f t="shared" si="272"/>
        <v>Non-Op</v>
      </c>
      <c r="L681" s="1361" t="str">
        <f t="shared" si="269"/>
        <v>NO</v>
      </c>
      <c r="M681" s="1361" t="str">
        <f t="shared" si="269"/>
        <v>NO</v>
      </c>
      <c r="N681" s="1361" t="str">
        <f t="shared" si="260"/>
        <v/>
      </c>
      <c r="O681" s="1362"/>
      <c r="P681" s="1363">
        <v>463656.45</v>
      </c>
      <c r="Q681" s="1363">
        <v>424479.09</v>
      </c>
      <c r="R681" s="1363">
        <v>399817.5</v>
      </c>
      <c r="S681" s="1363">
        <v>374117.8</v>
      </c>
      <c r="T681" s="1363">
        <v>362733</v>
      </c>
      <c r="U681" s="1363">
        <v>264567.56</v>
      </c>
      <c r="V681" s="1363">
        <v>224092.62</v>
      </c>
      <c r="W681" s="1363">
        <v>183222.87</v>
      </c>
      <c r="X681" s="1363">
        <v>144358.88</v>
      </c>
      <c r="Y681" s="1363">
        <v>105201.79</v>
      </c>
      <c r="Z681" s="1363">
        <v>60223.87</v>
      </c>
      <c r="AA681" s="1363">
        <v>1130539.26</v>
      </c>
      <c r="AB681" s="1363">
        <v>1045254.03</v>
      </c>
      <c r="AC681" s="1363"/>
      <c r="AD681" s="1363"/>
      <c r="AE681" s="1363">
        <f t="shared" si="276"/>
        <v>368984.12333333335</v>
      </c>
      <c r="AF681" s="1476"/>
      <c r="AG681" s="1477"/>
      <c r="AH681" s="1365"/>
      <c r="AI681" s="1365"/>
      <c r="AJ681" s="1365"/>
      <c r="AK681" s="1366">
        <f t="shared" si="273"/>
        <v>368984.12333333335</v>
      </c>
      <c r="AL681" s="1365">
        <f t="shared" si="263"/>
        <v>368984.12333333335</v>
      </c>
      <c r="AM681" s="1367"/>
      <c r="AN681" s="1365"/>
      <c r="AO681" s="1368">
        <f t="shared" si="264"/>
        <v>0</v>
      </c>
      <c r="AP681" s="1369"/>
      <c r="AQ681" s="1370">
        <f t="shared" si="259"/>
        <v>1045254.03</v>
      </c>
      <c r="AR681" s="1365"/>
      <c r="AS681" s="1365"/>
      <c r="AT681" s="1365"/>
      <c r="AU681" s="1365">
        <f t="shared" si="274"/>
        <v>1045254.03</v>
      </c>
      <c r="AV681" s="1371">
        <f t="shared" si="265"/>
        <v>1045254.03</v>
      </c>
      <c r="AW681" s="1365"/>
      <c r="AX681" s="1365"/>
      <c r="AY681" s="1367">
        <f t="shared" si="266"/>
        <v>0</v>
      </c>
      <c r="AZ681" s="1372" t="s">
        <v>1616</v>
      </c>
      <c r="BA681" s="1373">
        <f t="shared" si="275"/>
        <v>0</v>
      </c>
      <c r="BC681" s="1361" t="str">
        <f t="shared" ref="BC681:BF688" si="281">IF(VALUE(AR681),BC$7,IF(ISBLANK(AR681),"",BC$7))</f>
        <v/>
      </c>
      <c r="BD681" s="1361" t="str">
        <f t="shared" si="281"/>
        <v/>
      </c>
      <c r="BE681" s="1361" t="str">
        <f t="shared" si="281"/>
        <v/>
      </c>
      <c r="BF681" s="1361" t="str">
        <f t="shared" si="281"/>
        <v>Non-Op</v>
      </c>
      <c r="BG681" s="1361" t="str">
        <f t="shared" si="270"/>
        <v>NO</v>
      </c>
      <c r="BH681" s="1361" t="str">
        <f t="shared" si="270"/>
        <v>NO</v>
      </c>
      <c r="BI681" s="1361" t="str">
        <f t="shared" si="258"/>
        <v/>
      </c>
      <c r="BK681" s="1361" t="b">
        <f t="shared" si="280"/>
        <v>1</v>
      </c>
      <c r="BL681" s="1361" t="b">
        <f t="shared" si="280"/>
        <v>1</v>
      </c>
      <c r="BM681" s="1361" t="b">
        <f t="shared" si="280"/>
        <v>1</v>
      </c>
      <c r="BN681" s="1361" t="b">
        <f t="shared" si="280"/>
        <v>1</v>
      </c>
      <c r="BO681" s="1361" t="b">
        <f t="shared" si="280"/>
        <v>1</v>
      </c>
      <c r="BP681" s="1361" t="b">
        <f t="shared" si="280"/>
        <v>1</v>
      </c>
      <c r="BQ681" s="1361" t="b">
        <f t="shared" si="280"/>
        <v>1</v>
      </c>
      <c r="BS681" s="1359"/>
    </row>
    <row r="682" spans="1:71" s="1374" customFormat="1" ht="12" customHeight="1">
      <c r="A682" s="1505">
        <v>18239121</v>
      </c>
      <c r="B682" s="1506" t="str">
        <f t="shared" si="249"/>
        <v>18239121</v>
      </c>
      <c r="C682" s="1506" t="s">
        <v>1696</v>
      </c>
      <c r="D682" s="1360" t="str">
        <f t="shared" si="278"/>
        <v>Non-Op</v>
      </c>
      <c r="E682" s="1360"/>
      <c r="F682" s="1506"/>
      <c r="G682" s="1360"/>
      <c r="H682" s="1361" t="str">
        <f t="shared" si="272"/>
        <v/>
      </c>
      <c r="I682" s="1361" t="str">
        <f t="shared" si="272"/>
        <v/>
      </c>
      <c r="J682" s="1361" t="str">
        <f t="shared" si="272"/>
        <v/>
      </c>
      <c r="K682" s="1361" t="str">
        <f t="shared" si="272"/>
        <v>Non-Op</v>
      </c>
      <c r="L682" s="1361" t="str">
        <f t="shared" si="269"/>
        <v>NO</v>
      </c>
      <c r="M682" s="1361" t="str">
        <f t="shared" si="269"/>
        <v>NO</v>
      </c>
      <c r="N682" s="1361" t="str">
        <f t="shared" si="260"/>
        <v/>
      </c>
      <c r="O682" s="1362"/>
      <c r="P682" s="1363">
        <v>2058382</v>
      </c>
      <c r="Q682" s="1363">
        <v>2058382</v>
      </c>
      <c r="R682" s="1363">
        <v>2058382</v>
      </c>
      <c r="S682" s="1363">
        <v>2058382</v>
      </c>
      <c r="T682" s="1363">
        <v>2058382</v>
      </c>
      <c r="U682" s="1363">
        <v>2058382</v>
      </c>
      <c r="V682" s="1363">
        <v>2058382</v>
      </c>
      <c r="W682" s="1363">
        <v>2058382</v>
      </c>
      <c r="X682" s="1363">
        <v>2058382</v>
      </c>
      <c r="Y682" s="1363">
        <v>2058382</v>
      </c>
      <c r="Z682" s="1363">
        <v>2058382</v>
      </c>
      <c r="AA682" s="1363">
        <v>2058382</v>
      </c>
      <c r="AB682" s="1363">
        <v>2058382</v>
      </c>
      <c r="AC682" s="1363"/>
      <c r="AD682" s="1363"/>
      <c r="AE682" s="1363">
        <f t="shared" si="276"/>
        <v>2058382</v>
      </c>
      <c r="AF682" s="1376"/>
      <c r="AG682" s="1377"/>
      <c r="AH682" s="1365"/>
      <c r="AI682" s="1365"/>
      <c r="AJ682" s="1365"/>
      <c r="AK682" s="1366">
        <f t="shared" si="273"/>
        <v>2058382</v>
      </c>
      <c r="AL682" s="1365">
        <f t="shared" si="263"/>
        <v>2058382</v>
      </c>
      <c r="AM682" s="1367"/>
      <c r="AN682" s="1365"/>
      <c r="AO682" s="1368">
        <f t="shared" si="264"/>
        <v>0</v>
      </c>
      <c r="AP682" s="1369"/>
      <c r="AQ682" s="1370">
        <f t="shared" si="259"/>
        <v>2058382</v>
      </c>
      <c r="AR682" s="1365"/>
      <c r="AS682" s="1365"/>
      <c r="AT682" s="1365"/>
      <c r="AU682" s="1365">
        <f t="shared" si="274"/>
        <v>2058382</v>
      </c>
      <c r="AV682" s="1371">
        <f t="shared" si="265"/>
        <v>2058382</v>
      </c>
      <c r="AW682" s="1365"/>
      <c r="AX682" s="1365"/>
      <c r="AY682" s="1367">
        <f t="shared" si="266"/>
        <v>0</v>
      </c>
      <c r="AZ682" s="1372" t="s">
        <v>1106</v>
      </c>
      <c r="BA682" s="1373">
        <f t="shared" si="275"/>
        <v>0</v>
      </c>
      <c r="BC682" s="1361" t="str">
        <f t="shared" si="281"/>
        <v/>
      </c>
      <c r="BD682" s="1361" t="str">
        <f t="shared" si="281"/>
        <v/>
      </c>
      <c r="BE682" s="1361" t="str">
        <f t="shared" si="281"/>
        <v/>
      </c>
      <c r="BF682" s="1361" t="str">
        <f t="shared" si="281"/>
        <v>Non-Op</v>
      </c>
      <c r="BG682" s="1361" t="str">
        <f t="shared" si="270"/>
        <v>NO</v>
      </c>
      <c r="BH682" s="1361" t="str">
        <f t="shared" si="270"/>
        <v>NO</v>
      </c>
      <c r="BI682" s="1361" t="str">
        <f t="shared" si="258"/>
        <v/>
      </c>
      <c r="BK682" s="1361" t="b">
        <f t="shared" si="280"/>
        <v>1</v>
      </c>
      <c r="BL682" s="1361" t="b">
        <f t="shared" si="280"/>
        <v>1</v>
      </c>
      <c r="BM682" s="1361" t="b">
        <f t="shared" si="280"/>
        <v>1</v>
      </c>
      <c r="BN682" s="1361" t="b">
        <f t="shared" si="280"/>
        <v>1</v>
      </c>
      <c r="BO682" s="1361" t="b">
        <f t="shared" si="280"/>
        <v>1</v>
      </c>
      <c r="BP682" s="1361" t="b">
        <f t="shared" si="280"/>
        <v>1</v>
      </c>
      <c r="BQ682" s="1361" t="b">
        <f t="shared" si="280"/>
        <v>1</v>
      </c>
      <c r="BS682" s="1359"/>
    </row>
    <row r="683" spans="1:71" s="1374" customFormat="1" ht="12" customHeight="1">
      <c r="A683" s="1505">
        <v>18239131</v>
      </c>
      <c r="B683" s="1506" t="str">
        <f t="shared" si="249"/>
        <v>18239131</v>
      </c>
      <c r="C683" s="1506" t="s">
        <v>1697</v>
      </c>
      <c r="D683" s="1360" t="str">
        <f t="shared" si="278"/>
        <v>Non-Op</v>
      </c>
      <c r="E683" s="1360"/>
      <c r="F683" s="1506"/>
      <c r="G683" s="1360"/>
      <c r="H683" s="1361" t="str">
        <f t="shared" si="272"/>
        <v/>
      </c>
      <c r="I683" s="1361" t="str">
        <f t="shared" si="272"/>
        <v/>
      </c>
      <c r="J683" s="1361" t="str">
        <f t="shared" si="272"/>
        <v/>
      </c>
      <c r="K683" s="1361" t="str">
        <f t="shared" si="272"/>
        <v>Non-Op</v>
      </c>
      <c r="L683" s="1361" t="str">
        <f t="shared" si="269"/>
        <v>NO</v>
      </c>
      <c r="M683" s="1361" t="str">
        <f t="shared" si="269"/>
        <v>NO</v>
      </c>
      <c r="N683" s="1361" t="str">
        <f t="shared" si="260"/>
        <v/>
      </c>
      <c r="O683" s="1362"/>
      <c r="P683" s="1363">
        <v>-2058382</v>
      </c>
      <c r="Q683" s="1363">
        <v>-2058382</v>
      </c>
      <c r="R683" s="1363">
        <v>-2058382</v>
      </c>
      <c r="S683" s="1363">
        <v>-2058382</v>
      </c>
      <c r="T683" s="1363">
        <v>-2058382</v>
      </c>
      <c r="U683" s="1363">
        <v>-2058382</v>
      </c>
      <c r="V683" s="1363">
        <v>-2058382</v>
      </c>
      <c r="W683" s="1363">
        <v>-2058382</v>
      </c>
      <c r="X683" s="1363">
        <v>-2058382</v>
      </c>
      <c r="Y683" s="1363">
        <v>-2058382</v>
      </c>
      <c r="Z683" s="1363">
        <v>-2058382</v>
      </c>
      <c r="AA683" s="1363">
        <v>-2058382</v>
      </c>
      <c r="AB683" s="1363">
        <v>-2058382</v>
      </c>
      <c r="AC683" s="1363"/>
      <c r="AD683" s="1363"/>
      <c r="AE683" s="1363">
        <f t="shared" si="276"/>
        <v>-2058382</v>
      </c>
      <c r="AF683" s="1376"/>
      <c r="AG683" s="1377"/>
      <c r="AH683" s="1365"/>
      <c r="AI683" s="1365"/>
      <c r="AJ683" s="1365"/>
      <c r="AK683" s="1366">
        <f t="shared" si="273"/>
        <v>-2058382</v>
      </c>
      <c r="AL683" s="1365">
        <f t="shared" si="263"/>
        <v>-2058382</v>
      </c>
      <c r="AM683" s="1367"/>
      <c r="AN683" s="1365"/>
      <c r="AO683" s="1368">
        <f t="shared" si="264"/>
        <v>0</v>
      </c>
      <c r="AP683" s="1369"/>
      <c r="AQ683" s="1370">
        <f t="shared" si="259"/>
        <v>-2058382</v>
      </c>
      <c r="AR683" s="1365"/>
      <c r="AS683" s="1365"/>
      <c r="AT683" s="1365"/>
      <c r="AU683" s="1365">
        <f t="shared" si="274"/>
        <v>-2058382</v>
      </c>
      <c r="AV683" s="1371">
        <f t="shared" si="265"/>
        <v>-2058382</v>
      </c>
      <c r="AW683" s="1365"/>
      <c r="AX683" s="1365"/>
      <c r="AY683" s="1367">
        <f t="shared" si="266"/>
        <v>0</v>
      </c>
      <c r="AZ683" s="1372" t="s">
        <v>1106</v>
      </c>
      <c r="BA683" s="1373">
        <f t="shared" si="275"/>
        <v>0</v>
      </c>
      <c r="BC683" s="1361" t="str">
        <f t="shared" si="281"/>
        <v/>
      </c>
      <c r="BD683" s="1361" t="str">
        <f t="shared" si="281"/>
        <v/>
      </c>
      <c r="BE683" s="1361" t="str">
        <f t="shared" si="281"/>
        <v/>
      </c>
      <c r="BF683" s="1361" t="str">
        <f t="shared" si="281"/>
        <v>Non-Op</v>
      </c>
      <c r="BG683" s="1361" t="str">
        <f t="shared" si="270"/>
        <v>NO</v>
      </c>
      <c r="BH683" s="1361" t="str">
        <f t="shared" si="270"/>
        <v>NO</v>
      </c>
      <c r="BI683" s="1361" t="str">
        <f t="shared" si="258"/>
        <v/>
      </c>
      <c r="BK683" s="1361" t="b">
        <f t="shared" si="280"/>
        <v>1</v>
      </c>
      <c r="BL683" s="1361" t="b">
        <f t="shared" si="280"/>
        <v>1</v>
      </c>
      <c r="BM683" s="1361" t="b">
        <f t="shared" si="280"/>
        <v>1</v>
      </c>
      <c r="BN683" s="1361" t="b">
        <f t="shared" si="280"/>
        <v>1</v>
      </c>
      <c r="BO683" s="1361" t="b">
        <f t="shared" si="280"/>
        <v>1</v>
      </c>
      <c r="BP683" s="1361" t="b">
        <f t="shared" si="280"/>
        <v>1</v>
      </c>
      <c r="BQ683" s="1361" t="b">
        <f t="shared" si="280"/>
        <v>1</v>
      </c>
      <c r="BS683" s="1359"/>
    </row>
    <row r="684" spans="1:71" s="1374" customFormat="1" ht="12" customHeight="1">
      <c r="A684" s="1585">
        <v>18239141</v>
      </c>
      <c r="B684" s="1586" t="str">
        <f t="shared" si="249"/>
        <v>18239141</v>
      </c>
      <c r="C684" s="1587" t="s">
        <v>1698</v>
      </c>
      <c r="D684" s="1417" t="str">
        <f t="shared" si="278"/>
        <v>Non-Op</v>
      </c>
      <c r="E684" s="1417"/>
      <c r="F684" s="1434">
        <v>42752</v>
      </c>
      <c r="G684" s="1417"/>
      <c r="H684" s="1419" t="str">
        <f t="shared" si="272"/>
        <v/>
      </c>
      <c r="I684" s="1419" t="str">
        <f t="shared" si="272"/>
        <v/>
      </c>
      <c r="J684" s="1419" t="str">
        <f t="shared" si="272"/>
        <v/>
      </c>
      <c r="K684" s="1419" t="str">
        <f t="shared" si="272"/>
        <v>Non-Op</v>
      </c>
      <c r="L684" s="1419" t="str">
        <f t="shared" si="269"/>
        <v>NO</v>
      </c>
      <c r="M684" s="1419" t="str">
        <f t="shared" si="269"/>
        <v>NO</v>
      </c>
      <c r="N684" s="1419" t="str">
        <f t="shared" si="260"/>
        <v/>
      </c>
      <c r="O684" s="1420"/>
      <c r="P684" s="1421">
        <v>11694279</v>
      </c>
      <c r="Q684" s="1421">
        <v>11694279</v>
      </c>
      <c r="R684" s="1421">
        <v>11694279</v>
      </c>
      <c r="S684" s="1421">
        <v>11694279</v>
      </c>
      <c r="T684" s="1421">
        <v>11694279</v>
      </c>
      <c r="U684" s="1421">
        <v>11694279</v>
      </c>
      <c r="V684" s="1421">
        <v>11694279</v>
      </c>
      <c r="W684" s="1421">
        <v>11694279</v>
      </c>
      <c r="X684" s="1421">
        <v>11694279</v>
      </c>
      <c r="Y684" s="1421">
        <v>11694279</v>
      </c>
      <c r="Z684" s="1421">
        <v>11694279</v>
      </c>
      <c r="AA684" s="1421">
        <v>11694279</v>
      </c>
      <c r="AB684" s="1421">
        <v>11694279</v>
      </c>
      <c r="AC684" s="1421"/>
      <c r="AD684" s="1421"/>
      <c r="AE684" s="1421">
        <f t="shared" si="276"/>
        <v>11694279</v>
      </c>
      <c r="AF684" s="1422"/>
      <c r="AG684" s="1423"/>
      <c r="AH684" s="1424"/>
      <c r="AI684" s="1424"/>
      <c r="AJ684" s="1424"/>
      <c r="AK684" s="1425">
        <f t="shared" si="273"/>
        <v>11694279</v>
      </c>
      <c r="AL684" s="1424">
        <f t="shared" si="263"/>
        <v>11694279</v>
      </c>
      <c r="AM684" s="1426"/>
      <c r="AN684" s="1424"/>
      <c r="AO684" s="1427">
        <f t="shared" si="264"/>
        <v>0</v>
      </c>
      <c r="AP684" s="1369"/>
      <c r="AQ684" s="1428">
        <f t="shared" si="259"/>
        <v>11694279</v>
      </c>
      <c r="AR684" s="1424"/>
      <c r="AS684" s="1424"/>
      <c r="AT684" s="1424"/>
      <c r="AU684" s="1424">
        <f t="shared" si="274"/>
        <v>11694279</v>
      </c>
      <c r="AV684" s="1429">
        <f t="shared" si="265"/>
        <v>11694279</v>
      </c>
      <c r="AW684" s="1424"/>
      <c r="AX684" s="1424"/>
      <c r="AY684" s="1426">
        <f t="shared" si="266"/>
        <v>0</v>
      </c>
      <c r="AZ684" s="1372" t="s">
        <v>1106</v>
      </c>
      <c r="BA684" s="1373">
        <f t="shared" si="275"/>
        <v>0</v>
      </c>
      <c r="BC684" s="1419" t="str">
        <f t="shared" si="281"/>
        <v/>
      </c>
      <c r="BD684" s="1419" t="str">
        <f t="shared" si="281"/>
        <v/>
      </c>
      <c r="BE684" s="1419" t="str">
        <f t="shared" si="281"/>
        <v/>
      </c>
      <c r="BF684" s="1419" t="str">
        <f t="shared" si="281"/>
        <v>Non-Op</v>
      </c>
      <c r="BG684" s="1419" t="str">
        <f t="shared" si="270"/>
        <v>NO</v>
      </c>
      <c r="BH684" s="1419" t="str">
        <f t="shared" si="270"/>
        <v>NO</v>
      </c>
      <c r="BI684" s="1419" t="str">
        <f t="shared" si="258"/>
        <v/>
      </c>
      <c r="BK684" s="1419" t="b">
        <f t="shared" si="280"/>
        <v>1</v>
      </c>
      <c r="BL684" s="1419" t="b">
        <f t="shared" si="280"/>
        <v>1</v>
      </c>
      <c r="BM684" s="1419" t="b">
        <f t="shared" si="280"/>
        <v>1</v>
      </c>
      <c r="BN684" s="1419" t="b">
        <f t="shared" si="280"/>
        <v>1</v>
      </c>
      <c r="BO684" s="1419" t="b">
        <f t="shared" si="280"/>
        <v>1</v>
      </c>
      <c r="BP684" s="1419" t="b">
        <f t="shared" si="280"/>
        <v>1</v>
      </c>
      <c r="BQ684" s="1419" t="b">
        <f t="shared" si="280"/>
        <v>1</v>
      </c>
      <c r="BS684" s="1359"/>
    </row>
    <row r="685" spans="1:71" s="1374" customFormat="1" ht="12" customHeight="1">
      <c r="A685" s="1585">
        <v>18239151</v>
      </c>
      <c r="B685" s="1586" t="str">
        <f t="shared" si="249"/>
        <v>18239151</v>
      </c>
      <c r="C685" s="1587" t="s">
        <v>1699</v>
      </c>
      <c r="D685" s="1417" t="str">
        <f t="shared" si="278"/>
        <v>Non-Op</v>
      </c>
      <c r="E685" s="1417"/>
      <c r="F685" s="1434">
        <v>42752</v>
      </c>
      <c r="G685" s="1417"/>
      <c r="H685" s="1419" t="str">
        <f t="shared" si="272"/>
        <v/>
      </c>
      <c r="I685" s="1419" t="str">
        <f t="shared" si="272"/>
        <v/>
      </c>
      <c r="J685" s="1419" t="str">
        <f t="shared" si="272"/>
        <v/>
      </c>
      <c r="K685" s="1419" t="str">
        <f t="shared" si="272"/>
        <v>Non-Op</v>
      </c>
      <c r="L685" s="1419" t="str">
        <f t="shared" si="269"/>
        <v>NO</v>
      </c>
      <c r="M685" s="1419" t="str">
        <f t="shared" si="269"/>
        <v>NO</v>
      </c>
      <c r="N685" s="1419" t="str">
        <f t="shared" si="260"/>
        <v/>
      </c>
      <c r="O685" s="1420"/>
      <c r="P685" s="1421">
        <v>-11694279</v>
      </c>
      <c r="Q685" s="1421">
        <v>-11694279</v>
      </c>
      <c r="R685" s="1421">
        <v>-11694279</v>
      </c>
      <c r="S685" s="1421">
        <v>-11694279</v>
      </c>
      <c r="T685" s="1421">
        <v>-11694279</v>
      </c>
      <c r="U685" s="1421">
        <v>-11694279</v>
      </c>
      <c r="V685" s="1421">
        <v>-11694279</v>
      </c>
      <c r="W685" s="1421">
        <v>-11694279</v>
      </c>
      <c r="X685" s="1421">
        <v>-11694279</v>
      </c>
      <c r="Y685" s="1421">
        <v>-11694279</v>
      </c>
      <c r="Z685" s="1421">
        <v>-11694279</v>
      </c>
      <c r="AA685" s="1421">
        <v>-11694279</v>
      </c>
      <c r="AB685" s="1421">
        <v>-11694279</v>
      </c>
      <c r="AC685" s="1421"/>
      <c r="AD685" s="1421"/>
      <c r="AE685" s="1421">
        <f t="shared" si="276"/>
        <v>-11694279</v>
      </c>
      <c r="AF685" s="1422"/>
      <c r="AG685" s="1423"/>
      <c r="AH685" s="1424"/>
      <c r="AI685" s="1424"/>
      <c r="AJ685" s="1424"/>
      <c r="AK685" s="1425">
        <f t="shared" si="273"/>
        <v>-11694279</v>
      </c>
      <c r="AL685" s="1424">
        <f t="shared" si="263"/>
        <v>-11694279</v>
      </c>
      <c r="AM685" s="1426"/>
      <c r="AN685" s="1424"/>
      <c r="AO685" s="1427">
        <f t="shared" si="264"/>
        <v>0</v>
      </c>
      <c r="AP685" s="1369"/>
      <c r="AQ685" s="1428">
        <f t="shared" si="259"/>
        <v>-11694279</v>
      </c>
      <c r="AR685" s="1424"/>
      <c r="AS685" s="1424"/>
      <c r="AT685" s="1424"/>
      <c r="AU685" s="1424">
        <f t="shared" si="274"/>
        <v>-11694279</v>
      </c>
      <c r="AV685" s="1429">
        <f t="shared" si="265"/>
        <v>-11694279</v>
      </c>
      <c r="AW685" s="1424"/>
      <c r="AX685" s="1424"/>
      <c r="AY685" s="1426">
        <f t="shared" si="266"/>
        <v>0</v>
      </c>
      <c r="AZ685" s="1372" t="s">
        <v>1106</v>
      </c>
      <c r="BA685" s="1373">
        <f t="shared" si="275"/>
        <v>0</v>
      </c>
      <c r="BC685" s="1419" t="str">
        <f t="shared" si="281"/>
        <v/>
      </c>
      <c r="BD685" s="1419" t="str">
        <f t="shared" si="281"/>
        <v/>
      </c>
      <c r="BE685" s="1419" t="str">
        <f t="shared" si="281"/>
        <v/>
      </c>
      <c r="BF685" s="1419" t="str">
        <f t="shared" si="281"/>
        <v>Non-Op</v>
      </c>
      <c r="BG685" s="1419" t="str">
        <f t="shared" si="270"/>
        <v>NO</v>
      </c>
      <c r="BH685" s="1419" t="str">
        <f t="shared" si="270"/>
        <v>NO</v>
      </c>
      <c r="BI685" s="1419" t="str">
        <f t="shared" si="258"/>
        <v/>
      </c>
      <c r="BK685" s="1419" t="b">
        <f t="shared" si="280"/>
        <v>1</v>
      </c>
      <c r="BL685" s="1419" t="b">
        <f t="shared" si="280"/>
        <v>1</v>
      </c>
      <c r="BM685" s="1419" t="b">
        <f t="shared" si="280"/>
        <v>1</v>
      </c>
      <c r="BN685" s="1419" t="b">
        <f t="shared" si="280"/>
        <v>1</v>
      </c>
      <c r="BO685" s="1419" t="b">
        <f t="shared" si="280"/>
        <v>1</v>
      </c>
      <c r="BP685" s="1419" t="b">
        <f t="shared" si="280"/>
        <v>1</v>
      </c>
      <c r="BQ685" s="1419" t="b">
        <f t="shared" si="280"/>
        <v>1</v>
      </c>
      <c r="BS685" s="1359"/>
    </row>
    <row r="686" spans="1:71" s="1374" customFormat="1" ht="12" customHeight="1">
      <c r="A686" s="1585">
        <v>18239161</v>
      </c>
      <c r="B686" s="1586" t="str">
        <f t="shared" si="249"/>
        <v>18239161</v>
      </c>
      <c r="C686" s="1587" t="s">
        <v>1700</v>
      </c>
      <c r="D686" s="1417" t="str">
        <f t="shared" si="278"/>
        <v>Non-Op</v>
      </c>
      <c r="E686" s="1417"/>
      <c r="F686" s="1434">
        <v>42752</v>
      </c>
      <c r="G686" s="1417"/>
      <c r="H686" s="1419" t="str">
        <f t="shared" si="272"/>
        <v/>
      </c>
      <c r="I686" s="1419" t="str">
        <f t="shared" si="272"/>
        <v/>
      </c>
      <c r="J686" s="1419" t="str">
        <f t="shared" si="272"/>
        <v/>
      </c>
      <c r="K686" s="1419" t="str">
        <f t="shared" si="272"/>
        <v>Non-Op</v>
      </c>
      <c r="L686" s="1419" t="str">
        <f t="shared" si="269"/>
        <v>NO</v>
      </c>
      <c r="M686" s="1419" t="str">
        <f t="shared" si="269"/>
        <v>NO</v>
      </c>
      <c r="N686" s="1419" t="str">
        <f t="shared" si="260"/>
        <v/>
      </c>
      <c r="O686" s="1420"/>
      <c r="P686" s="1421">
        <v>0</v>
      </c>
      <c r="Q686" s="1421">
        <v>0</v>
      </c>
      <c r="R686" s="1421">
        <v>0</v>
      </c>
      <c r="S686" s="1421">
        <v>0</v>
      </c>
      <c r="T686" s="1421">
        <v>0</v>
      </c>
      <c r="U686" s="1421">
        <v>0</v>
      </c>
      <c r="V686" s="1421">
        <v>0</v>
      </c>
      <c r="W686" s="1421">
        <v>0</v>
      </c>
      <c r="X686" s="1421">
        <v>0</v>
      </c>
      <c r="Y686" s="1421">
        <v>0</v>
      </c>
      <c r="Z686" s="1421">
        <v>0</v>
      </c>
      <c r="AA686" s="1421">
        <v>0</v>
      </c>
      <c r="AB686" s="1421">
        <v>0</v>
      </c>
      <c r="AC686" s="1421"/>
      <c r="AD686" s="1421"/>
      <c r="AE686" s="1421">
        <f t="shared" si="276"/>
        <v>0</v>
      </c>
      <c r="AF686" s="1422"/>
      <c r="AG686" s="1423"/>
      <c r="AH686" s="1424"/>
      <c r="AI686" s="1424"/>
      <c r="AJ686" s="1424"/>
      <c r="AK686" s="1425">
        <f t="shared" si="273"/>
        <v>0</v>
      </c>
      <c r="AL686" s="1424">
        <f t="shared" si="263"/>
        <v>0</v>
      </c>
      <c r="AM686" s="1426"/>
      <c r="AN686" s="1424"/>
      <c r="AO686" s="1427">
        <f t="shared" si="264"/>
        <v>0</v>
      </c>
      <c r="AP686" s="1369"/>
      <c r="AQ686" s="1428">
        <f t="shared" si="259"/>
        <v>0</v>
      </c>
      <c r="AR686" s="1424"/>
      <c r="AS686" s="1424"/>
      <c r="AT686" s="1424"/>
      <c r="AU686" s="1424">
        <f t="shared" si="274"/>
        <v>0</v>
      </c>
      <c r="AV686" s="1429">
        <f t="shared" si="265"/>
        <v>0</v>
      </c>
      <c r="AW686" s="1424"/>
      <c r="AX686" s="1424"/>
      <c r="AY686" s="1426">
        <f t="shared" si="266"/>
        <v>0</v>
      </c>
      <c r="AZ686" s="1372" t="s">
        <v>1543</v>
      </c>
      <c r="BA686" s="1373">
        <f t="shared" si="275"/>
        <v>0</v>
      </c>
      <c r="BC686" s="1419" t="str">
        <f t="shared" si="281"/>
        <v/>
      </c>
      <c r="BD686" s="1419" t="str">
        <f t="shared" si="281"/>
        <v/>
      </c>
      <c r="BE686" s="1419" t="str">
        <f t="shared" si="281"/>
        <v/>
      </c>
      <c r="BF686" s="1419" t="str">
        <f t="shared" si="281"/>
        <v>Non-Op</v>
      </c>
      <c r="BG686" s="1419" t="str">
        <f t="shared" si="270"/>
        <v>NO</v>
      </c>
      <c r="BH686" s="1419" t="str">
        <f t="shared" si="270"/>
        <v>NO</v>
      </c>
      <c r="BI686" s="1419" t="str">
        <f t="shared" si="258"/>
        <v/>
      </c>
      <c r="BK686" s="1419" t="b">
        <f t="shared" si="280"/>
        <v>1</v>
      </c>
      <c r="BL686" s="1419" t="b">
        <f t="shared" si="280"/>
        <v>1</v>
      </c>
      <c r="BM686" s="1419" t="b">
        <f t="shared" si="280"/>
        <v>1</v>
      </c>
      <c r="BN686" s="1419" t="b">
        <f t="shared" si="280"/>
        <v>1</v>
      </c>
      <c r="BO686" s="1419" t="b">
        <f t="shared" si="280"/>
        <v>1</v>
      </c>
      <c r="BP686" s="1419" t="b">
        <f t="shared" si="280"/>
        <v>1</v>
      </c>
      <c r="BQ686" s="1419" t="b">
        <f t="shared" si="280"/>
        <v>1</v>
      </c>
      <c r="BS686" s="1359"/>
    </row>
    <row r="687" spans="1:71" s="1374" customFormat="1" ht="12" customHeight="1">
      <c r="A687" s="1585">
        <v>18239171</v>
      </c>
      <c r="B687" s="1586" t="str">
        <f t="shared" ref="B687:B783" si="282">TEXT(A687,"##")</f>
        <v>18239171</v>
      </c>
      <c r="C687" s="1587" t="s">
        <v>1701</v>
      </c>
      <c r="D687" s="1417" t="str">
        <f t="shared" si="278"/>
        <v>W/C</v>
      </c>
      <c r="E687" s="1417"/>
      <c r="F687" s="1434">
        <v>43070</v>
      </c>
      <c r="G687" s="1417"/>
      <c r="H687" s="1419" t="str">
        <f t="shared" si="272"/>
        <v/>
      </c>
      <c r="I687" s="1419" t="str">
        <f t="shared" si="272"/>
        <v/>
      </c>
      <c r="J687" s="1419" t="str">
        <f t="shared" si="272"/>
        <v/>
      </c>
      <c r="K687" s="1419" t="str">
        <f t="shared" si="272"/>
        <v/>
      </c>
      <c r="L687" s="1419" t="str">
        <f t="shared" si="269"/>
        <v>W/C</v>
      </c>
      <c r="M687" s="1419" t="str">
        <f t="shared" si="269"/>
        <v>NO</v>
      </c>
      <c r="N687" s="1419" t="str">
        <f t="shared" si="260"/>
        <v>W/C</v>
      </c>
      <c r="O687" s="1420"/>
      <c r="P687" s="1421">
        <v>6714825.2999999998</v>
      </c>
      <c r="Q687" s="1421">
        <v>6553336.0999999996</v>
      </c>
      <c r="R687" s="1421">
        <v>6391846.9000000004</v>
      </c>
      <c r="S687" s="1421">
        <v>6230357.7000000002</v>
      </c>
      <c r="T687" s="1421">
        <v>6068868.5</v>
      </c>
      <c r="U687" s="1421">
        <v>5907379.2999999998</v>
      </c>
      <c r="V687" s="1421">
        <v>5745890.0999999996</v>
      </c>
      <c r="W687" s="1421">
        <v>5584400.9000000004</v>
      </c>
      <c r="X687" s="1421">
        <v>5422911.7000000002</v>
      </c>
      <c r="Y687" s="1421">
        <v>5261422.5</v>
      </c>
      <c r="Z687" s="1421">
        <v>5099933.3</v>
      </c>
      <c r="AA687" s="1421">
        <v>4938444.0999999996</v>
      </c>
      <c r="AB687" s="1421">
        <v>4776954.9000000004</v>
      </c>
      <c r="AC687" s="1421"/>
      <c r="AD687" s="1421"/>
      <c r="AE687" s="1421">
        <f t="shared" si="276"/>
        <v>5745890.1000000006</v>
      </c>
      <c r="AF687" s="1422"/>
      <c r="AG687" s="1423"/>
      <c r="AH687" s="1424"/>
      <c r="AI687" s="1424"/>
      <c r="AJ687" s="1424"/>
      <c r="AK687" s="1425"/>
      <c r="AL687" s="1424">
        <f t="shared" si="263"/>
        <v>0</v>
      </c>
      <c r="AM687" s="1426">
        <f>AE687</f>
        <v>5745890.1000000006</v>
      </c>
      <c r="AN687" s="1424"/>
      <c r="AO687" s="1427">
        <f t="shared" si="264"/>
        <v>5745890.1000000006</v>
      </c>
      <c r="AP687" s="1369"/>
      <c r="AQ687" s="1428">
        <f t="shared" si="259"/>
        <v>4776954.9000000004</v>
      </c>
      <c r="AR687" s="1424"/>
      <c r="AS687" s="1424"/>
      <c r="AT687" s="1424"/>
      <c r="AU687" s="1424"/>
      <c r="AV687" s="1429">
        <f t="shared" si="265"/>
        <v>0</v>
      </c>
      <c r="AW687" s="1424">
        <f>AQ687</f>
        <v>4776954.9000000004</v>
      </c>
      <c r="AX687" s="1424"/>
      <c r="AY687" s="1426">
        <f t="shared" si="266"/>
        <v>4776954.9000000004</v>
      </c>
      <c r="AZ687" s="1372"/>
      <c r="BA687" s="1373">
        <f t="shared" si="275"/>
        <v>0</v>
      </c>
      <c r="BC687" s="1419" t="str">
        <f t="shared" si="281"/>
        <v/>
      </c>
      <c r="BD687" s="1419" t="str">
        <f t="shared" si="281"/>
        <v/>
      </c>
      <c r="BE687" s="1419" t="str">
        <f t="shared" si="281"/>
        <v/>
      </c>
      <c r="BF687" s="1419" t="str">
        <f t="shared" si="281"/>
        <v/>
      </c>
      <c r="BG687" s="1419" t="str">
        <f t="shared" si="270"/>
        <v>W/C</v>
      </c>
      <c r="BH687" s="1419" t="str">
        <f t="shared" si="270"/>
        <v>NO</v>
      </c>
      <c r="BI687" s="1419" t="str">
        <f t="shared" si="258"/>
        <v>W/C</v>
      </c>
      <c r="BK687" s="1419" t="b">
        <f t="shared" si="280"/>
        <v>1</v>
      </c>
      <c r="BL687" s="1419" t="b">
        <f t="shared" si="280"/>
        <v>1</v>
      </c>
      <c r="BM687" s="1419" t="b">
        <f t="shared" si="280"/>
        <v>1</v>
      </c>
      <c r="BN687" s="1419" t="b">
        <f t="shared" si="280"/>
        <v>1</v>
      </c>
      <c r="BO687" s="1419" t="b">
        <f t="shared" si="280"/>
        <v>1</v>
      </c>
      <c r="BP687" s="1419" t="b">
        <f t="shared" si="280"/>
        <v>1</v>
      </c>
      <c r="BQ687" s="1419" t="b">
        <f t="shared" si="280"/>
        <v>1</v>
      </c>
      <c r="BS687" s="1359"/>
    </row>
    <row r="688" spans="1:71" s="1374" customFormat="1" ht="12" customHeight="1">
      <c r="A688" s="1585">
        <v>18239191</v>
      </c>
      <c r="B688" s="1586" t="str">
        <f t="shared" si="282"/>
        <v>18239191</v>
      </c>
      <c r="C688" s="1587" t="s">
        <v>941</v>
      </c>
      <c r="D688" s="1417" t="str">
        <f t="shared" si="278"/>
        <v>ERB</v>
      </c>
      <c r="E688" s="1417"/>
      <c r="F688" s="1434">
        <v>43070</v>
      </c>
      <c r="G688" s="1417"/>
      <c r="H688" s="1419" t="str">
        <f t="shared" si="272"/>
        <v/>
      </c>
      <c r="I688" s="1419" t="str">
        <f t="shared" si="272"/>
        <v>ERB</v>
      </c>
      <c r="J688" s="1419" t="str">
        <f t="shared" si="272"/>
        <v/>
      </c>
      <c r="K688" s="1419" t="str">
        <f t="shared" si="272"/>
        <v/>
      </c>
      <c r="L688" s="1419" t="str">
        <f t="shared" si="269"/>
        <v>NO</v>
      </c>
      <c r="M688" s="1419" t="str">
        <f t="shared" si="269"/>
        <v>NO</v>
      </c>
      <c r="N688" s="1419" t="str">
        <f t="shared" si="260"/>
        <v/>
      </c>
      <c r="O688" s="1420"/>
      <c r="P688" s="1421">
        <v>9671952.4800000004</v>
      </c>
      <c r="Q688" s="1421">
        <v>9125815.7699999996</v>
      </c>
      <c r="R688" s="1421">
        <v>8579679.0600000005</v>
      </c>
      <c r="S688" s="1421">
        <v>8033542.3499999996</v>
      </c>
      <c r="T688" s="1421">
        <v>7487405.6399999997</v>
      </c>
      <c r="U688" s="1421">
        <v>6941268.9299999997</v>
      </c>
      <c r="V688" s="1421">
        <v>6395132.2199999997</v>
      </c>
      <c r="W688" s="1421">
        <v>5848995.5099999998</v>
      </c>
      <c r="X688" s="1421">
        <v>5302858.8</v>
      </c>
      <c r="Y688" s="1421">
        <v>4756722.09</v>
      </c>
      <c r="Z688" s="1421">
        <v>4210585.38</v>
      </c>
      <c r="AA688" s="1421">
        <v>3664448.67</v>
      </c>
      <c r="AB688" s="1421">
        <v>3118311.96</v>
      </c>
      <c r="AC688" s="1421"/>
      <c r="AD688" s="1421"/>
      <c r="AE688" s="1421">
        <f t="shared" si="276"/>
        <v>6395132.2199999988</v>
      </c>
      <c r="AF688" s="1422" t="s">
        <v>1522</v>
      </c>
      <c r="AG688" s="1423"/>
      <c r="AH688" s="1424"/>
      <c r="AI688" s="1424">
        <f>AE688</f>
        <v>6395132.2199999988</v>
      </c>
      <c r="AJ688" s="1424"/>
      <c r="AK688" s="1425"/>
      <c r="AL688" s="1424">
        <f t="shared" si="263"/>
        <v>6395132.2199999988</v>
      </c>
      <c r="AM688" s="1426"/>
      <c r="AN688" s="1424"/>
      <c r="AO688" s="1427">
        <f t="shared" si="264"/>
        <v>0</v>
      </c>
      <c r="AP688" s="1369"/>
      <c r="AQ688" s="1428">
        <f t="shared" si="259"/>
        <v>3118311.96</v>
      </c>
      <c r="AR688" s="1424"/>
      <c r="AS688" s="1424">
        <f>AQ688</f>
        <v>3118311.96</v>
      </c>
      <c r="AT688" s="1424"/>
      <c r="AU688" s="1424"/>
      <c r="AV688" s="1429">
        <f t="shared" si="265"/>
        <v>3118311.96</v>
      </c>
      <c r="AW688" s="1424"/>
      <c r="AX688" s="1424"/>
      <c r="AY688" s="1426">
        <f t="shared" si="266"/>
        <v>0</v>
      </c>
      <c r="AZ688" s="1372"/>
      <c r="BA688" s="1373">
        <f t="shared" si="275"/>
        <v>0</v>
      </c>
      <c r="BC688" s="1419" t="str">
        <f t="shared" si="281"/>
        <v/>
      </c>
      <c r="BD688" s="1419" t="str">
        <f t="shared" si="281"/>
        <v>ERB</v>
      </c>
      <c r="BE688" s="1419" t="str">
        <f t="shared" si="281"/>
        <v/>
      </c>
      <c r="BF688" s="1419" t="str">
        <f t="shared" si="281"/>
        <v/>
      </c>
      <c r="BG688" s="1419" t="str">
        <f t="shared" si="270"/>
        <v>NO</v>
      </c>
      <c r="BH688" s="1419" t="str">
        <f t="shared" si="270"/>
        <v>NO</v>
      </c>
      <c r="BI688" s="1419" t="str">
        <f t="shared" si="258"/>
        <v/>
      </c>
      <c r="BK688" s="1419" t="b">
        <f t="shared" si="280"/>
        <v>1</v>
      </c>
      <c r="BL688" s="1419" t="b">
        <f t="shared" si="280"/>
        <v>1</v>
      </c>
      <c r="BM688" s="1419" t="b">
        <f t="shared" si="280"/>
        <v>1</v>
      </c>
      <c r="BN688" s="1419" t="b">
        <f t="shared" si="280"/>
        <v>1</v>
      </c>
      <c r="BO688" s="1419" t="b">
        <f t="shared" si="280"/>
        <v>1</v>
      </c>
      <c r="BP688" s="1419" t="b">
        <f t="shared" si="280"/>
        <v>1</v>
      </c>
      <c r="BQ688" s="1419" t="b">
        <f t="shared" si="280"/>
        <v>1</v>
      </c>
      <c r="BS688" s="1359"/>
    </row>
    <row r="689" spans="1:71" s="1374" customFormat="1" ht="12" customHeight="1">
      <c r="A689" s="1588" t="s">
        <v>1702</v>
      </c>
      <c r="B689" s="1589" t="str">
        <f t="shared" si="282"/>
        <v>18239201</v>
      </c>
      <c r="C689" s="1590" t="s">
        <v>1703</v>
      </c>
      <c r="D689" s="1396" t="str">
        <f t="shared" si="278"/>
        <v>W/C</v>
      </c>
      <c r="E689" s="1396"/>
      <c r="F689" s="1433">
        <v>43586</v>
      </c>
      <c r="G689" s="1396"/>
      <c r="H689" s="1398" t="str">
        <f t="shared" si="272"/>
        <v/>
      </c>
      <c r="I689" s="1398" t="str">
        <f t="shared" si="272"/>
        <v/>
      </c>
      <c r="J689" s="1398" t="str">
        <f t="shared" si="272"/>
        <v/>
      </c>
      <c r="K689" s="1398" t="str">
        <f t="shared" si="272"/>
        <v/>
      </c>
      <c r="L689" s="1398" t="str">
        <f t="shared" si="269"/>
        <v>W/C</v>
      </c>
      <c r="M689" s="1398" t="str">
        <f t="shared" si="269"/>
        <v>NO</v>
      </c>
      <c r="N689" s="1398" t="str">
        <f t="shared" si="260"/>
        <v>W/C</v>
      </c>
      <c r="O689" s="1399"/>
      <c r="P689" s="1400">
        <v>66912.52</v>
      </c>
      <c r="Q689" s="1400">
        <v>91984.16</v>
      </c>
      <c r="R689" s="1400">
        <v>91984.16</v>
      </c>
      <c r="S689" s="1400">
        <v>96283.199999999997</v>
      </c>
      <c r="T689" s="1400">
        <v>99931.95</v>
      </c>
      <c r="U689" s="1400">
        <v>99931.95</v>
      </c>
      <c r="V689" s="1400">
        <v>99931.95</v>
      </c>
      <c r="W689" s="1400">
        <v>99931.95</v>
      </c>
      <c r="X689" s="1400">
        <v>99931.95</v>
      </c>
      <c r="Y689" s="1400">
        <v>99931.95</v>
      </c>
      <c r="Z689" s="1400">
        <v>99931.95</v>
      </c>
      <c r="AA689" s="1400">
        <v>99931.95</v>
      </c>
      <c r="AB689" s="1400">
        <v>99931.95</v>
      </c>
      <c r="AC689" s="1400"/>
      <c r="AD689" s="1400"/>
      <c r="AE689" s="1400">
        <f t="shared" si="276"/>
        <v>96927.446249999994</v>
      </c>
      <c r="AF689" s="1401"/>
      <c r="AG689" s="1402"/>
      <c r="AH689" s="1403"/>
      <c r="AI689" s="1403"/>
      <c r="AJ689" s="1403"/>
      <c r="AK689" s="1404"/>
      <c r="AL689" s="1403">
        <f t="shared" ref="AL689:AL695" si="283">SUM(AI689:AK689)</f>
        <v>0</v>
      </c>
      <c r="AM689" s="1405">
        <f>AE689</f>
        <v>96927.446249999994</v>
      </c>
      <c r="AN689" s="1403"/>
      <c r="AO689" s="1406">
        <f t="shared" si="264"/>
        <v>96927.446249999994</v>
      </c>
      <c r="AP689" s="1369"/>
      <c r="AQ689" s="1407">
        <f t="shared" si="259"/>
        <v>99931.95</v>
      </c>
      <c r="AR689" s="1403"/>
      <c r="AS689" s="1403"/>
      <c r="AT689" s="1403"/>
      <c r="AU689" s="1403"/>
      <c r="AV689" s="1408">
        <f t="shared" si="265"/>
        <v>0</v>
      </c>
      <c r="AW689" s="1403">
        <f>AQ689</f>
        <v>99931.95</v>
      </c>
      <c r="AX689" s="1403"/>
      <c r="AY689" s="1405">
        <f t="shared" si="266"/>
        <v>99931.95</v>
      </c>
      <c r="AZ689" s="1372"/>
      <c r="BA689" s="1373">
        <f t="shared" si="275"/>
        <v>0</v>
      </c>
      <c r="BC689" s="1419"/>
      <c r="BD689" s="1419"/>
      <c r="BE689" s="1419"/>
      <c r="BF689" s="1419"/>
      <c r="BG689" s="1419"/>
      <c r="BH689" s="1419"/>
      <c r="BI689" s="1419"/>
      <c r="BK689" s="1419"/>
      <c r="BL689" s="1419"/>
      <c r="BM689" s="1419"/>
      <c r="BN689" s="1419"/>
      <c r="BO689" s="1419"/>
      <c r="BP689" s="1419"/>
      <c r="BQ689" s="1419"/>
      <c r="BS689" s="1359"/>
    </row>
    <row r="690" spans="1:71" s="1374" customFormat="1" ht="11.55" customHeight="1">
      <c r="A690" s="1588">
        <v>18239211</v>
      </c>
      <c r="B690" s="1589" t="str">
        <f t="shared" si="282"/>
        <v>18239211</v>
      </c>
      <c r="C690" s="1590" t="s">
        <v>1704</v>
      </c>
      <c r="D690" s="1396" t="str">
        <f t="shared" si="278"/>
        <v>ERB</v>
      </c>
      <c r="E690" s="1396"/>
      <c r="F690" s="1433">
        <v>43525</v>
      </c>
      <c r="G690" s="1396"/>
      <c r="H690" s="1398" t="str">
        <f t="shared" si="272"/>
        <v/>
      </c>
      <c r="I690" s="1398" t="str">
        <f t="shared" si="272"/>
        <v>ERB</v>
      </c>
      <c r="J690" s="1398" t="str">
        <f t="shared" si="272"/>
        <v/>
      </c>
      <c r="K690" s="1398" t="str">
        <f t="shared" si="272"/>
        <v/>
      </c>
      <c r="L690" s="1398" t="str">
        <f t="shared" si="269"/>
        <v>NO</v>
      </c>
      <c r="M690" s="1398" t="str">
        <f t="shared" si="269"/>
        <v>NO</v>
      </c>
      <c r="N690" s="1398" t="str">
        <f t="shared" si="260"/>
        <v/>
      </c>
      <c r="O690" s="1399"/>
      <c r="P690" s="1400">
        <v>3152477.37</v>
      </c>
      <c r="Q690" s="1400">
        <v>3982485.45</v>
      </c>
      <c r="R690" s="1400">
        <v>4812440.43</v>
      </c>
      <c r="S690" s="1400">
        <v>5786955.1200000001</v>
      </c>
      <c r="T690" s="1400">
        <v>6659343.96</v>
      </c>
      <c r="U690" s="1400">
        <v>7531707.0700000003</v>
      </c>
      <c r="V690" s="1400">
        <v>8409867.25</v>
      </c>
      <c r="W690" s="1400">
        <v>9295161.9900000002</v>
      </c>
      <c r="X690" s="1400">
        <v>10173498.5</v>
      </c>
      <c r="Y690" s="1400">
        <v>11051858.68</v>
      </c>
      <c r="Z690" s="1400">
        <v>11930278.42</v>
      </c>
      <c r="AA690" s="1400">
        <v>12808744.42</v>
      </c>
      <c r="AB690" s="1400">
        <v>13687221.27</v>
      </c>
      <c r="AC690" s="1400"/>
      <c r="AD690" s="1400"/>
      <c r="AE690" s="1400">
        <f t="shared" si="276"/>
        <v>8405182.5508333351</v>
      </c>
      <c r="AF690" s="1401" t="s">
        <v>1705</v>
      </c>
      <c r="AG690" s="1402"/>
      <c r="AH690" s="1403"/>
      <c r="AI690" s="1403">
        <f>AE690</f>
        <v>8405182.5508333351</v>
      </c>
      <c r="AJ690" s="1403"/>
      <c r="AK690" s="1404"/>
      <c r="AL690" s="1403">
        <f t="shared" si="283"/>
        <v>8405182.5508333351</v>
      </c>
      <c r="AM690" s="1405"/>
      <c r="AN690" s="1403"/>
      <c r="AO690" s="1406">
        <f t="shared" si="264"/>
        <v>0</v>
      </c>
      <c r="AP690" s="1369"/>
      <c r="AQ690" s="1407">
        <f t="shared" si="259"/>
        <v>13687221.27</v>
      </c>
      <c r="AR690" s="1403"/>
      <c r="AS690" s="1403">
        <f>AQ690</f>
        <v>13687221.27</v>
      </c>
      <c r="AT690" s="1403"/>
      <c r="AU690" s="1403"/>
      <c r="AV690" s="1408">
        <f t="shared" si="265"/>
        <v>13687221.27</v>
      </c>
      <c r="AW690" s="1403"/>
      <c r="AX690" s="1403"/>
      <c r="AY690" s="1405">
        <f t="shared" si="266"/>
        <v>0</v>
      </c>
      <c r="AZ690" s="1372" t="s">
        <v>1683</v>
      </c>
      <c r="BA690" s="1373">
        <f t="shared" si="275"/>
        <v>0</v>
      </c>
      <c r="BC690" s="1419"/>
      <c r="BD690" s="1419"/>
      <c r="BE690" s="1419"/>
      <c r="BF690" s="1419"/>
      <c r="BG690" s="1419"/>
      <c r="BH690" s="1419"/>
      <c r="BI690" s="1419"/>
      <c r="BK690" s="1419"/>
      <c r="BL690" s="1419"/>
      <c r="BM690" s="1419"/>
      <c r="BN690" s="1419"/>
      <c r="BO690" s="1419"/>
      <c r="BP690" s="1419"/>
      <c r="BQ690" s="1419"/>
      <c r="BS690" s="1359"/>
    </row>
    <row r="691" spans="1:71" s="1374" customFormat="1" ht="12" customHeight="1">
      <c r="A691" s="1588" t="s">
        <v>1706</v>
      </c>
      <c r="B691" s="1589" t="str">
        <f t="shared" si="282"/>
        <v>18239221</v>
      </c>
      <c r="C691" s="1590" t="s">
        <v>1707</v>
      </c>
      <c r="D691" s="1396" t="str">
        <f t="shared" si="278"/>
        <v>Non-Op</v>
      </c>
      <c r="E691" s="1396"/>
      <c r="F691" s="1433">
        <v>43647</v>
      </c>
      <c r="G691" s="1396"/>
      <c r="H691" s="1398" t="str">
        <f t="shared" si="272"/>
        <v/>
      </c>
      <c r="I691" s="1398" t="str">
        <f t="shared" si="272"/>
        <v/>
      </c>
      <c r="J691" s="1398" t="str">
        <f t="shared" si="272"/>
        <v/>
      </c>
      <c r="K691" s="1398" t="str">
        <f t="shared" si="272"/>
        <v>Non-Op</v>
      </c>
      <c r="L691" s="1398" t="str">
        <f t="shared" si="269"/>
        <v>NO</v>
      </c>
      <c r="M691" s="1398" t="str">
        <f t="shared" si="269"/>
        <v>NO</v>
      </c>
      <c r="N691" s="1398" t="str">
        <f t="shared" si="260"/>
        <v/>
      </c>
      <c r="O691" s="1399"/>
      <c r="P691" s="1400"/>
      <c r="Q691" s="1400">
        <v>20.65</v>
      </c>
      <c r="R691" s="1400">
        <v>264.83</v>
      </c>
      <c r="S691" s="1400">
        <v>717.91</v>
      </c>
      <c r="T691" s="1400">
        <v>1359.86</v>
      </c>
      <c r="U691" s="1400">
        <v>2286.39</v>
      </c>
      <c r="V691" s="1400">
        <v>3897.35</v>
      </c>
      <c r="W691" s="1400">
        <v>5839.8</v>
      </c>
      <c r="X691" s="1400">
        <v>8535.64</v>
      </c>
      <c r="Y691" s="1400">
        <v>11733.35</v>
      </c>
      <c r="Z691" s="1400">
        <v>15355.92</v>
      </c>
      <c r="AA691" s="1400">
        <v>18922.3</v>
      </c>
      <c r="AB691" s="1400">
        <v>23487.49</v>
      </c>
      <c r="AC691" s="1400"/>
      <c r="AD691" s="1400"/>
      <c r="AE691" s="1400">
        <f t="shared" si="276"/>
        <v>6723.1454166666663</v>
      </c>
      <c r="AF691" s="1401"/>
      <c r="AG691" s="1402"/>
      <c r="AH691" s="1403"/>
      <c r="AI691" s="1403"/>
      <c r="AJ691" s="1403"/>
      <c r="AK691" s="1404">
        <f>AE691</f>
        <v>6723.1454166666663</v>
      </c>
      <c r="AL691" s="1403">
        <f t="shared" si="283"/>
        <v>6723.1454166666663</v>
      </c>
      <c r="AM691" s="1405"/>
      <c r="AN691" s="1403"/>
      <c r="AO691" s="1406">
        <f t="shared" si="264"/>
        <v>0</v>
      </c>
      <c r="AP691" s="1369"/>
      <c r="AQ691" s="1407">
        <f t="shared" si="259"/>
        <v>23487.49</v>
      </c>
      <c r="AR691" s="1403"/>
      <c r="AS691" s="1403"/>
      <c r="AT691" s="1403"/>
      <c r="AU691" s="1403">
        <f>AQ691</f>
        <v>23487.49</v>
      </c>
      <c r="AV691" s="1408">
        <f t="shared" si="265"/>
        <v>23487.49</v>
      </c>
      <c r="AW691" s="1403"/>
      <c r="AX691" s="1403"/>
      <c r="AY691" s="1405">
        <f t="shared" si="266"/>
        <v>0</v>
      </c>
      <c r="AZ691" s="1372" t="s">
        <v>1050</v>
      </c>
      <c r="BA691" s="1373">
        <f t="shared" si="275"/>
        <v>0</v>
      </c>
      <c r="BC691" s="1419"/>
      <c r="BD691" s="1419"/>
      <c r="BE691" s="1419"/>
      <c r="BF691" s="1419"/>
      <c r="BG691" s="1419"/>
      <c r="BH691" s="1419"/>
      <c r="BI691" s="1419"/>
      <c r="BK691" s="1419"/>
      <c r="BL691" s="1419"/>
      <c r="BM691" s="1419"/>
      <c r="BN691" s="1419"/>
      <c r="BO691" s="1419"/>
      <c r="BP691" s="1419"/>
      <c r="BQ691" s="1419"/>
      <c r="BS691" s="1359"/>
    </row>
    <row r="692" spans="1:71" s="1374" customFormat="1" ht="12" customHeight="1">
      <c r="A692" s="1588">
        <v>18239231</v>
      </c>
      <c r="B692" s="1589" t="str">
        <f t="shared" si="282"/>
        <v>18239231</v>
      </c>
      <c r="C692" s="1590" t="s">
        <v>1708</v>
      </c>
      <c r="D692" s="1396" t="str">
        <f t="shared" si="278"/>
        <v>Non-Op</v>
      </c>
      <c r="E692" s="1396"/>
      <c r="F692" s="1433">
        <v>43525</v>
      </c>
      <c r="G692" s="1396"/>
      <c r="H692" s="1398" t="str">
        <f t="shared" si="272"/>
        <v/>
      </c>
      <c r="I692" s="1398" t="str">
        <f t="shared" si="272"/>
        <v/>
      </c>
      <c r="J692" s="1398" t="str">
        <f t="shared" si="272"/>
        <v/>
      </c>
      <c r="K692" s="1398" t="str">
        <f t="shared" si="272"/>
        <v>Non-Op</v>
      </c>
      <c r="L692" s="1398" t="str">
        <f t="shared" si="269"/>
        <v>NO</v>
      </c>
      <c r="M692" s="1398" t="str">
        <f t="shared" si="269"/>
        <v>NO</v>
      </c>
      <c r="N692" s="1398" t="str">
        <f t="shared" si="260"/>
        <v/>
      </c>
      <c r="O692" s="1399"/>
      <c r="P692" s="1400">
        <v>323021.48</v>
      </c>
      <c r="Q692" s="1400">
        <v>472773.47</v>
      </c>
      <c r="R692" s="1400">
        <v>622250.81000000006</v>
      </c>
      <c r="S692" s="1400">
        <v>861159.72</v>
      </c>
      <c r="T692" s="1400">
        <v>1029881.32</v>
      </c>
      <c r="U692" s="1400">
        <v>1214939</v>
      </c>
      <c r="V692" s="1400">
        <v>1402912.78</v>
      </c>
      <c r="W692" s="1400">
        <v>1568297.37</v>
      </c>
      <c r="X692" s="1400">
        <v>1670831.58</v>
      </c>
      <c r="Y692" s="1400">
        <v>1840013.34</v>
      </c>
      <c r="Z692" s="1400">
        <v>1981563.28</v>
      </c>
      <c r="AA692" s="1400">
        <v>2125770.92</v>
      </c>
      <c r="AB692" s="1400">
        <v>2390570.33</v>
      </c>
      <c r="AC692" s="1400"/>
      <c r="AD692" s="1400"/>
      <c r="AE692" s="1400">
        <f t="shared" si="276"/>
        <v>1345599.1245833333</v>
      </c>
      <c r="AF692" s="1401"/>
      <c r="AG692" s="1402"/>
      <c r="AH692" s="1403"/>
      <c r="AI692" s="1403"/>
      <c r="AJ692" s="1403"/>
      <c r="AK692" s="1404">
        <f>AE692</f>
        <v>1345599.1245833333</v>
      </c>
      <c r="AL692" s="1403">
        <f t="shared" si="283"/>
        <v>1345599.1245833333</v>
      </c>
      <c r="AM692" s="1405"/>
      <c r="AN692" s="1403"/>
      <c r="AO692" s="1406">
        <f t="shared" si="264"/>
        <v>0</v>
      </c>
      <c r="AP692" s="1369"/>
      <c r="AQ692" s="1407">
        <f t="shared" si="259"/>
        <v>2390570.33</v>
      </c>
      <c r="AR692" s="1403"/>
      <c r="AS692" s="1403"/>
      <c r="AT692" s="1403"/>
      <c r="AU692" s="1403">
        <f>AQ692</f>
        <v>2390570.33</v>
      </c>
      <c r="AV692" s="1408">
        <f t="shared" si="265"/>
        <v>2390570.33</v>
      </c>
      <c r="AW692" s="1403"/>
      <c r="AX692" s="1403"/>
      <c r="AY692" s="1405">
        <f t="shared" si="266"/>
        <v>0</v>
      </c>
      <c r="AZ692" s="1372" t="s">
        <v>1050</v>
      </c>
      <c r="BA692" s="1373">
        <f t="shared" si="275"/>
        <v>0</v>
      </c>
      <c r="BC692" s="1419"/>
      <c r="BD692" s="1419"/>
      <c r="BE692" s="1419"/>
      <c r="BF692" s="1419"/>
      <c r="BG692" s="1419"/>
      <c r="BH692" s="1419"/>
      <c r="BI692" s="1419"/>
      <c r="BK692" s="1419"/>
      <c r="BL692" s="1419"/>
      <c r="BM692" s="1419"/>
      <c r="BN692" s="1419"/>
      <c r="BO692" s="1419"/>
      <c r="BP692" s="1419"/>
      <c r="BQ692" s="1419"/>
      <c r="BS692" s="1359"/>
    </row>
    <row r="693" spans="1:71" s="1374" customFormat="1" ht="12" customHeight="1">
      <c r="A693" s="1588" t="s">
        <v>1709</v>
      </c>
      <c r="B693" s="1589" t="str">
        <f t="shared" si="282"/>
        <v>18239241</v>
      </c>
      <c r="C693" s="1590" t="s">
        <v>1710</v>
      </c>
      <c r="D693" s="1396" t="str">
        <f t="shared" si="278"/>
        <v>Non-Op</v>
      </c>
      <c r="E693" s="1396"/>
      <c r="F693" s="1433">
        <v>43556</v>
      </c>
      <c r="G693" s="1396"/>
      <c r="H693" s="1398" t="str">
        <f t="shared" si="272"/>
        <v/>
      </c>
      <c r="I693" s="1398" t="str">
        <f t="shared" si="272"/>
        <v/>
      </c>
      <c r="J693" s="1398" t="str">
        <f t="shared" si="272"/>
        <v/>
      </c>
      <c r="K693" s="1398" t="str">
        <f t="shared" si="272"/>
        <v>Non-Op</v>
      </c>
      <c r="L693" s="1398" t="str">
        <f t="shared" si="269"/>
        <v>NO</v>
      </c>
      <c r="M693" s="1398" t="str">
        <f t="shared" si="269"/>
        <v>NO</v>
      </c>
      <c r="N693" s="1398" t="str">
        <f t="shared" si="260"/>
        <v/>
      </c>
      <c r="O693" s="1399"/>
      <c r="P693" s="1400">
        <v>1984</v>
      </c>
      <c r="Q693" s="1400">
        <v>3808</v>
      </c>
      <c r="R693" s="1400">
        <v>6317</v>
      </c>
      <c r="S693" s="1400">
        <v>9714</v>
      </c>
      <c r="T693" s="1400">
        <v>13979</v>
      </c>
      <c r="U693" s="1400">
        <v>19038</v>
      </c>
      <c r="V693" s="1400">
        <v>24931</v>
      </c>
      <c r="W693" s="1400">
        <v>31044</v>
      </c>
      <c r="X693" s="1400">
        <v>37696</v>
      </c>
      <c r="Y693" s="1400">
        <v>44891</v>
      </c>
      <c r="Z693" s="1400">
        <v>52374</v>
      </c>
      <c r="AA693" s="1400">
        <v>60399</v>
      </c>
      <c r="AB693" s="1400">
        <v>69206</v>
      </c>
      <c r="AC693" s="1400"/>
      <c r="AD693" s="1400"/>
      <c r="AE693" s="1400">
        <f t="shared" si="276"/>
        <v>28315.5</v>
      </c>
      <c r="AF693" s="1401"/>
      <c r="AG693" s="1402"/>
      <c r="AH693" s="1403"/>
      <c r="AI693" s="1403"/>
      <c r="AJ693" s="1403"/>
      <c r="AK693" s="1404">
        <f>AE693</f>
        <v>28315.5</v>
      </c>
      <c r="AL693" s="1403">
        <f t="shared" si="283"/>
        <v>28315.5</v>
      </c>
      <c r="AM693" s="1405"/>
      <c r="AN693" s="1403"/>
      <c r="AO693" s="1406">
        <f t="shared" si="264"/>
        <v>0</v>
      </c>
      <c r="AP693" s="1369"/>
      <c r="AQ693" s="1407">
        <f t="shared" si="259"/>
        <v>69206</v>
      </c>
      <c r="AR693" s="1403"/>
      <c r="AS693" s="1403"/>
      <c r="AT693" s="1403"/>
      <c r="AU693" s="1403">
        <f>AQ693</f>
        <v>69206</v>
      </c>
      <c r="AV693" s="1408">
        <f t="shared" si="265"/>
        <v>69206</v>
      </c>
      <c r="AW693" s="1403"/>
      <c r="AX693" s="1403"/>
      <c r="AY693" s="1405">
        <f t="shared" si="266"/>
        <v>0</v>
      </c>
      <c r="AZ693" s="1372" t="s">
        <v>1050</v>
      </c>
      <c r="BA693" s="1373">
        <f t="shared" si="275"/>
        <v>0</v>
      </c>
      <c r="BC693" s="1419"/>
      <c r="BD693" s="1419"/>
      <c r="BE693" s="1419"/>
      <c r="BF693" s="1419"/>
      <c r="BG693" s="1419"/>
      <c r="BH693" s="1419"/>
      <c r="BI693" s="1419"/>
      <c r="BK693" s="1419"/>
      <c r="BL693" s="1419"/>
      <c r="BM693" s="1419"/>
      <c r="BN693" s="1419"/>
      <c r="BO693" s="1419"/>
      <c r="BP693" s="1419"/>
      <c r="BQ693" s="1419"/>
      <c r="BS693" s="1359"/>
    </row>
    <row r="694" spans="1:71" s="1374" customFormat="1" ht="12" customHeight="1">
      <c r="A694" s="1588" t="s">
        <v>1711</v>
      </c>
      <c r="B694" s="1589" t="str">
        <f t="shared" si="282"/>
        <v>18239251</v>
      </c>
      <c r="C694" s="1590" t="s">
        <v>1712</v>
      </c>
      <c r="D694" s="1396" t="str">
        <f t="shared" si="278"/>
        <v>W/C</v>
      </c>
      <c r="E694" s="1396"/>
      <c r="F694" s="1433">
        <v>43678</v>
      </c>
      <c r="G694" s="1396"/>
      <c r="H694" s="1398" t="str">
        <f t="shared" si="272"/>
        <v/>
      </c>
      <c r="I694" s="1398" t="str">
        <f t="shared" si="272"/>
        <v/>
      </c>
      <c r="J694" s="1398" t="str">
        <f t="shared" si="272"/>
        <v/>
      </c>
      <c r="K694" s="1398" t="str">
        <f t="shared" si="272"/>
        <v/>
      </c>
      <c r="L694" s="1398" t="str">
        <f t="shared" si="269"/>
        <v>W/C</v>
      </c>
      <c r="M694" s="1398" t="str">
        <f t="shared" si="269"/>
        <v>NO</v>
      </c>
      <c r="N694" s="1398" t="str">
        <f t="shared" si="260"/>
        <v>W/C</v>
      </c>
      <c r="O694" s="1399"/>
      <c r="P694" s="1400"/>
      <c r="Q694" s="1400"/>
      <c r="R694" s="1400">
        <v>3855.88</v>
      </c>
      <c r="S694" s="1400">
        <v>16963.09</v>
      </c>
      <c r="T694" s="1400">
        <v>24464.69</v>
      </c>
      <c r="U694" s="1400">
        <v>34041.43</v>
      </c>
      <c r="V694" s="1400">
        <v>138283.96</v>
      </c>
      <c r="W694" s="1400">
        <v>148245.31</v>
      </c>
      <c r="X694" s="1400">
        <v>151340.35</v>
      </c>
      <c r="Y694" s="1400">
        <v>152416.35</v>
      </c>
      <c r="Z694" s="1400">
        <v>152416.35</v>
      </c>
      <c r="AA694" s="1400">
        <v>152416.35</v>
      </c>
      <c r="AB694" s="1400">
        <v>152416.35</v>
      </c>
      <c r="AC694" s="1400"/>
      <c r="AD694" s="1400"/>
      <c r="AE694" s="1400">
        <f t="shared" si="276"/>
        <v>87554.327916666647</v>
      </c>
      <c r="AF694" s="1401"/>
      <c r="AG694" s="1402"/>
      <c r="AH694" s="1403"/>
      <c r="AI694" s="1403"/>
      <c r="AJ694" s="1403"/>
      <c r="AK694" s="1404"/>
      <c r="AL694" s="1403">
        <f t="shared" si="283"/>
        <v>0</v>
      </c>
      <c r="AM694" s="1405">
        <f>AE694</f>
        <v>87554.327916666647</v>
      </c>
      <c r="AN694" s="1403"/>
      <c r="AO694" s="1406">
        <f t="shared" si="264"/>
        <v>87554.327916666647</v>
      </c>
      <c r="AP694" s="1369"/>
      <c r="AQ694" s="1407">
        <f t="shared" si="259"/>
        <v>152416.35</v>
      </c>
      <c r="AR694" s="1403"/>
      <c r="AS694" s="1403"/>
      <c r="AT694" s="1403"/>
      <c r="AU694" s="1403"/>
      <c r="AV694" s="1408">
        <f t="shared" si="265"/>
        <v>0</v>
      </c>
      <c r="AW694" s="1403">
        <f>AQ694</f>
        <v>152416.35</v>
      </c>
      <c r="AX694" s="1403"/>
      <c r="AY694" s="1405">
        <f t="shared" si="266"/>
        <v>152416.35</v>
      </c>
      <c r="AZ694" s="1372"/>
      <c r="BA694" s="1373">
        <f t="shared" si="275"/>
        <v>0</v>
      </c>
      <c r="BC694" s="1419"/>
      <c r="BD694" s="1419"/>
      <c r="BE694" s="1419"/>
      <c r="BF694" s="1419"/>
      <c r="BG694" s="1419"/>
      <c r="BH694" s="1419"/>
      <c r="BI694" s="1419"/>
      <c r="BK694" s="1419"/>
      <c r="BL694" s="1419"/>
      <c r="BM694" s="1419"/>
      <c r="BN694" s="1419"/>
      <c r="BO694" s="1419"/>
      <c r="BP694" s="1419"/>
      <c r="BQ694" s="1419"/>
      <c r="BS694" s="1359"/>
    </row>
    <row r="695" spans="1:71" s="1374" customFormat="1" ht="12" customHeight="1">
      <c r="A695" s="1588">
        <v>18239261</v>
      </c>
      <c r="B695" s="1589" t="str">
        <f t="shared" si="282"/>
        <v>18239261</v>
      </c>
      <c r="C695" s="1590" t="s">
        <v>1713</v>
      </c>
      <c r="D695" s="1396" t="str">
        <f t="shared" si="278"/>
        <v>ERB</v>
      </c>
      <c r="E695" s="1396"/>
      <c r="F695" s="1433">
        <v>43647</v>
      </c>
      <c r="G695" s="1396"/>
      <c r="H695" s="1398" t="str">
        <f t="shared" si="272"/>
        <v/>
      </c>
      <c r="I695" s="1398" t="str">
        <f t="shared" si="272"/>
        <v>ERB</v>
      </c>
      <c r="J695" s="1398" t="str">
        <f t="shared" si="272"/>
        <v/>
      </c>
      <c r="K695" s="1398" t="str">
        <f t="shared" si="272"/>
        <v/>
      </c>
      <c r="L695" s="1398" t="str">
        <f t="shared" si="269"/>
        <v>NO</v>
      </c>
      <c r="M695" s="1398" t="str">
        <f t="shared" si="269"/>
        <v>NO</v>
      </c>
      <c r="N695" s="1398" t="str">
        <f t="shared" si="260"/>
        <v/>
      </c>
      <c r="O695" s="1399"/>
      <c r="P695" s="1400"/>
      <c r="Q695" s="1400">
        <v>363.71</v>
      </c>
      <c r="R695" s="1400">
        <v>10087.32</v>
      </c>
      <c r="S695" s="1400">
        <v>59779.31</v>
      </c>
      <c r="T695" s="1400">
        <v>151302.14000000001</v>
      </c>
      <c r="U695" s="1400">
        <v>255049.13</v>
      </c>
      <c r="V695" s="1400">
        <v>376633.97</v>
      </c>
      <c r="W695" s="1400">
        <v>542786.73</v>
      </c>
      <c r="X695" s="1400">
        <v>703643.96</v>
      </c>
      <c r="Y695" s="1400">
        <v>872048.68</v>
      </c>
      <c r="Z695" s="1400">
        <v>1042780.71</v>
      </c>
      <c r="AA695" s="1400">
        <v>1224145.52</v>
      </c>
      <c r="AB695" s="1400">
        <v>1421067.61</v>
      </c>
      <c r="AC695" s="1400"/>
      <c r="AD695" s="1400"/>
      <c r="AE695" s="1400">
        <f t="shared" si="276"/>
        <v>495762.9154166666</v>
      </c>
      <c r="AF695" s="1401" t="s">
        <v>1705</v>
      </c>
      <c r="AG695" s="1402"/>
      <c r="AH695" s="1403"/>
      <c r="AI695" s="1403">
        <f>AE695</f>
        <v>495762.9154166666</v>
      </c>
      <c r="AJ695" s="1403"/>
      <c r="AK695" s="1404"/>
      <c r="AL695" s="1403">
        <f t="shared" si="283"/>
        <v>495762.9154166666</v>
      </c>
      <c r="AM695" s="1405"/>
      <c r="AN695" s="1403"/>
      <c r="AO695" s="1406">
        <f t="shared" si="264"/>
        <v>0</v>
      </c>
      <c r="AP695" s="1369"/>
      <c r="AQ695" s="1407">
        <f t="shared" si="259"/>
        <v>1421067.61</v>
      </c>
      <c r="AR695" s="1403"/>
      <c r="AS695" s="1403">
        <f>AQ695</f>
        <v>1421067.61</v>
      </c>
      <c r="AT695" s="1403"/>
      <c r="AU695" s="1403"/>
      <c r="AV695" s="1408">
        <f t="shared" si="265"/>
        <v>1421067.61</v>
      </c>
      <c r="AW695" s="1403"/>
      <c r="AX695" s="1403"/>
      <c r="AY695" s="1405">
        <f t="shared" si="266"/>
        <v>0</v>
      </c>
      <c r="AZ695" s="1372" t="s">
        <v>1683</v>
      </c>
      <c r="BA695" s="1373">
        <f t="shared" si="275"/>
        <v>0</v>
      </c>
      <c r="BC695" s="1419"/>
      <c r="BD695" s="1419"/>
      <c r="BE695" s="1419"/>
      <c r="BF695" s="1419"/>
      <c r="BG695" s="1419"/>
      <c r="BH695" s="1419"/>
      <c r="BI695" s="1419"/>
      <c r="BK695" s="1419"/>
      <c r="BL695" s="1419"/>
      <c r="BM695" s="1419"/>
      <c r="BN695" s="1419"/>
      <c r="BO695" s="1419"/>
      <c r="BP695" s="1419"/>
      <c r="BQ695" s="1419"/>
      <c r="BS695" s="1359"/>
    </row>
    <row r="696" spans="1:71" s="1374" customFormat="1" ht="12" customHeight="1">
      <c r="A696" s="1588" t="s">
        <v>1714</v>
      </c>
      <c r="B696" s="1589" t="str">
        <f t="shared" si="282"/>
        <v>18239271</v>
      </c>
      <c r="C696" s="1590" t="s">
        <v>1715</v>
      </c>
      <c r="D696" s="1396" t="str">
        <f t="shared" si="278"/>
        <v>Non-Op</v>
      </c>
      <c r="E696" s="1396"/>
      <c r="F696" s="1433">
        <v>43800</v>
      </c>
      <c r="G696" s="1396"/>
      <c r="H696" s="1398" t="str">
        <f t="shared" si="272"/>
        <v/>
      </c>
      <c r="I696" s="1398" t="str">
        <f t="shared" si="272"/>
        <v/>
      </c>
      <c r="J696" s="1398" t="str">
        <f t="shared" si="272"/>
        <v/>
      </c>
      <c r="K696" s="1398" t="str">
        <f t="shared" si="272"/>
        <v>Non-Op</v>
      </c>
      <c r="L696" s="1398" t="str">
        <f t="shared" si="269"/>
        <v>NO</v>
      </c>
      <c r="M696" s="1398" t="str">
        <f t="shared" si="269"/>
        <v>NO</v>
      </c>
      <c r="N696" s="1398" t="str">
        <f t="shared" si="260"/>
        <v/>
      </c>
      <c r="O696" s="1399"/>
      <c r="P696" s="1400"/>
      <c r="Q696" s="1400"/>
      <c r="R696" s="1400"/>
      <c r="S696" s="1400"/>
      <c r="T696" s="1400"/>
      <c r="U696" s="1400"/>
      <c r="V696" s="1400">
        <v>100000</v>
      </c>
      <c r="W696" s="1400">
        <v>100000</v>
      </c>
      <c r="X696" s="1400">
        <v>100000</v>
      </c>
      <c r="Y696" s="1400">
        <v>100000</v>
      </c>
      <c r="Z696" s="1400">
        <v>100000</v>
      </c>
      <c r="AA696" s="1400">
        <v>100000</v>
      </c>
      <c r="AB696" s="1400">
        <v>100000</v>
      </c>
      <c r="AC696" s="1400"/>
      <c r="AD696" s="1400"/>
      <c r="AE696" s="1400">
        <f t="shared" si="276"/>
        <v>54166.666666666664</v>
      </c>
      <c r="AF696" s="1401"/>
      <c r="AG696" s="1402"/>
      <c r="AH696" s="1403"/>
      <c r="AI696" s="1403"/>
      <c r="AJ696" s="1403"/>
      <c r="AK696" s="1404">
        <f>AE696</f>
        <v>54166.666666666664</v>
      </c>
      <c r="AL696" s="1403">
        <f t="shared" si="263"/>
        <v>54166.666666666664</v>
      </c>
      <c r="AM696" s="1405"/>
      <c r="AN696" s="1403"/>
      <c r="AO696" s="1406">
        <f t="shared" si="264"/>
        <v>0</v>
      </c>
      <c r="AP696" s="1369"/>
      <c r="AQ696" s="1407">
        <f t="shared" si="259"/>
        <v>100000</v>
      </c>
      <c r="AR696" s="1403"/>
      <c r="AS696" s="1403"/>
      <c r="AT696" s="1403"/>
      <c r="AU696" s="1403">
        <f>AQ696</f>
        <v>100000</v>
      </c>
      <c r="AV696" s="1408">
        <f t="shared" ref="AV696:AV703" si="284">SUM(AS696:AU696)</f>
        <v>100000</v>
      </c>
      <c r="AW696" s="1403"/>
      <c r="AX696" s="1403"/>
      <c r="AY696" s="1405">
        <f t="shared" si="266"/>
        <v>0</v>
      </c>
      <c r="AZ696" s="1372" t="s">
        <v>1546</v>
      </c>
      <c r="BA696" s="1373">
        <f t="shared" si="275"/>
        <v>0</v>
      </c>
      <c r="BC696" s="1419"/>
      <c r="BD696" s="1419"/>
      <c r="BE696" s="1419"/>
      <c r="BF696" s="1419"/>
      <c r="BG696" s="1419"/>
      <c r="BH696" s="1419"/>
      <c r="BI696" s="1419"/>
      <c r="BK696" s="1419"/>
      <c r="BL696" s="1419"/>
      <c r="BM696" s="1419"/>
      <c r="BN696" s="1419"/>
      <c r="BO696" s="1419"/>
      <c r="BP696" s="1419"/>
      <c r="BQ696" s="1419"/>
      <c r="BS696" s="1359"/>
    </row>
    <row r="697" spans="1:71" s="1374" customFormat="1" ht="12" customHeight="1">
      <c r="A697" s="1588" t="s">
        <v>1716</v>
      </c>
      <c r="B697" s="1589" t="str">
        <f t="shared" si="282"/>
        <v>18239281</v>
      </c>
      <c r="C697" s="1590" t="s">
        <v>1717</v>
      </c>
      <c r="D697" s="1396" t="str">
        <f t="shared" si="278"/>
        <v>Non-Op</v>
      </c>
      <c r="E697" s="1396"/>
      <c r="F697" s="1433">
        <v>43831</v>
      </c>
      <c r="G697" s="1396"/>
      <c r="H697" s="1398" t="str">
        <f t="shared" si="272"/>
        <v/>
      </c>
      <c r="I697" s="1398" t="str">
        <f t="shared" si="272"/>
        <v/>
      </c>
      <c r="J697" s="1398" t="str">
        <f t="shared" si="272"/>
        <v/>
      </c>
      <c r="K697" s="1398" t="str">
        <f t="shared" si="272"/>
        <v>Non-Op</v>
      </c>
      <c r="L697" s="1398" t="str">
        <f t="shared" si="269"/>
        <v>NO</v>
      </c>
      <c r="M697" s="1398" t="str">
        <f t="shared" si="269"/>
        <v>NO</v>
      </c>
      <c r="N697" s="1398" t="str">
        <f t="shared" si="260"/>
        <v/>
      </c>
      <c r="O697" s="1399"/>
      <c r="P697" s="1400"/>
      <c r="Q697" s="1400"/>
      <c r="R697" s="1400"/>
      <c r="S697" s="1400"/>
      <c r="T697" s="1400"/>
      <c r="U697" s="1400"/>
      <c r="V697" s="1400"/>
      <c r="W697" s="1400">
        <v>9804715</v>
      </c>
      <c r="X697" s="1400">
        <v>15106731</v>
      </c>
      <c r="Y697" s="1400">
        <v>25089947</v>
      </c>
      <c r="Z697" s="1400">
        <v>33337072</v>
      </c>
      <c r="AA697" s="1400">
        <v>42325241</v>
      </c>
      <c r="AB697" s="1400">
        <v>48849496</v>
      </c>
      <c r="AC697" s="1400"/>
      <c r="AD697" s="1400"/>
      <c r="AE697" s="1400">
        <f t="shared" si="276"/>
        <v>12507371.166666666</v>
      </c>
      <c r="AF697" s="1401"/>
      <c r="AG697" s="1402"/>
      <c r="AH697" s="1403"/>
      <c r="AI697" s="1403"/>
      <c r="AJ697" s="1403"/>
      <c r="AK697" s="1404">
        <f>AE697</f>
        <v>12507371.166666666</v>
      </c>
      <c r="AL697" s="1403">
        <f t="shared" ref="AL697:AL703" si="285">SUM(AI697:AK697)</f>
        <v>12507371.166666666</v>
      </c>
      <c r="AM697" s="1405"/>
      <c r="AN697" s="1403"/>
      <c r="AO697" s="1406">
        <f t="shared" si="264"/>
        <v>0</v>
      </c>
      <c r="AP697" s="1369"/>
      <c r="AQ697" s="1407">
        <f t="shared" si="259"/>
        <v>48849496</v>
      </c>
      <c r="AR697" s="1403"/>
      <c r="AS697" s="1403"/>
      <c r="AT697" s="1403"/>
      <c r="AU697" s="1403">
        <f>AQ697</f>
        <v>48849496</v>
      </c>
      <c r="AV697" s="1408">
        <f t="shared" si="284"/>
        <v>48849496</v>
      </c>
      <c r="AW697" s="1403"/>
      <c r="AX697" s="1403"/>
      <c r="AY697" s="1405">
        <f t="shared" si="266"/>
        <v>0</v>
      </c>
      <c r="AZ697" s="1372" t="s">
        <v>1106</v>
      </c>
      <c r="BA697" s="1373">
        <f t="shared" si="275"/>
        <v>0</v>
      </c>
      <c r="BC697" s="1419"/>
      <c r="BD697" s="1419"/>
      <c r="BE697" s="1419"/>
      <c r="BF697" s="1419"/>
      <c r="BG697" s="1419"/>
      <c r="BH697" s="1419"/>
      <c r="BI697" s="1419"/>
      <c r="BK697" s="1419"/>
      <c r="BL697" s="1419"/>
      <c r="BM697" s="1419"/>
      <c r="BN697" s="1419"/>
      <c r="BO697" s="1419"/>
      <c r="BP697" s="1419"/>
      <c r="BQ697" s="1419"/>
      <c r="BS697" s="1359"/>
    </row>
    <row r="698" spans="1:71" s="1374" customFormat="1" ht="12" customHeight="1">
      <c r="A698" s="1588" t="s">
        <v>1718</v>
      </c>
      <c r="B698" s="1589" t="str">
        <f t="shared" si="282"/>
        <v>18239291</v>
      </c>
      <c r="C698" s="1590" t="s">
        <v>1719</v>
      </c>
      <c r="D698" s="1396" t="str">
        <f t="shared" si="278"/>
        <v>Non-Op</v>
      </c>
      <c r="E698" s="1396"/>
      <c r="F698" s="1433">
        <v>43831</v>
      </c>
      <c r="G698" s="1396"/>
      <c r="H698" s="1398" t="str">
        <f t="shared" si="272"/>
        <v/>
      </c>
      <c r="I698" s="1398" t="str">
        <f t="shared" si="272"/>
        <v/>
      </c>
      <c r="J698" s="1398" t="str">
        <f t="shared" si="272"/>
        <v/>
      </c>
      <c r="K698" s="1398" t="str">
        <f t="shared" si="272"/>
        <v>Non-Op</v>
      </c>
      <c r="L698" s="1398" t="str">
        <f t="shared" si="269"/>
        <v>NO</v>
      </c>
      <c r="M698" s="1398" t="str">
        <f t="shared" si="269"/>
        <v>NO</v>
      </c>
      <c r="N698" s="1398" t="str">
        <f t="shared" si="260"/>
        <v/>
      </c>
      <c r="O698" s="1399"/>
      <c r="P698" s="1400"/>
      <c r="Q698" s="1400"/>
      <c r="R698" s="1400"/>
      <c r="S698" s="1400"/>
      <c r="T698" s="1400"/>
      <c r="U698" s="1400"/>
      <c r="V698" s="1400"/>
      <c r="W698" s="1400">
        <v>-9804715</v>
      </c>
      <c r="X698" s="1400">
        <v>-15106731</v>
      </c>
      <c r="Y698" s="1400">
        <v>-25089947</v>
      </c>
      <c r="Z698" s="1400">
        <v>-33337072</v>
      </c>
      <c r="AA698" s="1400">
        <v>-42325241</v>
      </c>
      <c r="AB698" s="1400">
        <v>-48849496</v>
      </c>
      <c r="AC698" s="1400"/>
      <c r="AD698" s="1400"/>
      <c r="AE698" s="1400">
        <f t="shared" si="276"/>
        <v>-12507371.166666666</v>
      </c>
      <c r="AF698" s="1401"/>
      <c r="AG698" s="1402"/>
      <c r="AH698" s="1403"/>
      <c r="AI698" s="1403"/>
      <c r="AJ698" s="1403"/>
      <c r="AK698" s="1404">
        <f>AE698</f>
        <v>-12507371.166666666</v>
      </c>
      <c r="AL698" s="1403">
        <f t="shared" si="285"/>
        <v>-12507371.166666666</v>
      </c>
      <c r="AM698" s="1405"/>
      <c r="AN698" s="1403"/>
      <c r="AO698" s="1406">
        <f t="shared" si="264"/>
        <v>0</v>
      </c>
      <c r="AP698" s="1369"/>
      <c r="AQ698" s="1407">
        <f t="shared" si="259"/>
        <v>-48849496</v>
      </c>
      <c r="AR698" s="1403"/>
      <c r="AS698" s="1403"/>
      <c r="AT698" s="1403"/>
      <c r="AU698" s="1403">
        <f>AQ698</f>
        <v>-48849496</v>
      </c>
      <c r="AV698" s="1408">
        <f t="shared" si="284"/>
        <v>-48849496</v>
      </c>
      <c r="AW698" s="1403"/>
      <c r="AX698" s="1403"/>
      <c r="AY698" s="1405">
        <f t="shared" si="266"/>
        <v>0</v>
      </c>
      <c r="AZ698" s="1372" t="s">
        <v>1106</v>
      </c>
      <c r="BA698" s="1373">
        <f t="shared" si="275"/>
        <v>0</v>
      </c>
      <c r="BC698" s="1419"/>
      <c r="BD698" s="1419"/>
      <c r="BE698" s="1419"/>
      <c r="BF698" s="1419"/>
      <c r="BG698" s="1419"/>
      <c r="BH698" s="1419"/>
      <c r="BI698" s="1419"/>
      <c r="BK698" s="1419"/>
      <c r="BL698" s="1419"/>
      <c r="BM698" s="1419"/>
      <c r="BN698" s="1419"/>
      <c r="BO698" s="1419"/>
      <c r="BP698" s="1419"/>
      <c r="BQ698" s="1419"/>
      <c r="BS698" s="1359"/>
    </row>
    <row r="699" spans="1:71" s="1374" customFormat="1" ht="12" customHeight="1">
      <c r="A699" s="1591" t="s">
        <v>1720</v>
      </c>
      <c r="B699" s="1589" t="str">
        <f t="shared" si="282"/>
        <v>18239301</v>
      </c>
      <c r="C699" s="1590" t="s">
        <v>1721</v>
      </c>
      <c r="D699" s="1396" t="str">
        <f t="shared" si="278"/>
        <v>W/C</v>
      </c>
      <c r="E699" s="1396"/>
      <c r="F699" s="1433">
        <v>43922</v>
      </c>
      <c r="G699" s="1396"/>
      <c r="H699" s="1398" t="str">
        <f t="shared" si="272"/>
        <v/>
      </c>
      <c r="I699" s="1398" t="str">
        <f t="shared" si="272"/>
        <v/>
      </c>
      <c r="J699" s="1398" t="str">
        <f t="shared" si="272"/>
        <v/>
      </c>
      <c r="K699" s="1398" t="str">
        <f t="shared" si="272"/>
        <v/>
      </c>
      <c r="L699" s="1398" t="str">
        <f t="shared" si="269"/>
        <v>W/C</v>
      </c>
      <c r="M699" s="1398" t="str">
        <f t="shared" si="269"/>
        <v>NO</v>
      </c>
      <c r="N699" s="1398" t="str">
        <f t="shared" si="260"/>
        <v>W/C</v>
      </c>
      <c r="O699" s="1399"/>
      <c r="P699" s="1400"/>
      <c r="Q699" s="1400"/>
      <c r="R699" s="1400"/>
      <c r="S699" s="1400"/>
      <c r="T699" s="1400"/>
      <c r="U699" s="1400"/>
      <c r="V699" s="1400"/>
      <c r="W699" s="1400"/>
      <c r="X699" s="1400"/>
      <c r="Y699" s="1400"/>
      <c r="Z699" s="1400">
        <v>1121516</v>
      </c>
      <c r="AA699" s="1400">
        <v>2890886.11</v>
      </c>
      <c r="AB699" s="1400">
        <v>3884000.11</v>
      </c>
      <c r="AC699" s="1400"/>
      <c r="AD699" s="1400"/>
      <c r="AE699" s="1400">
        <f t="shared" si="276"/>
        <v>496200.18041666667</v>
      </c>
      <c r="AF699" s="1401"/>
      <c r="AG699" s="1402"/>
      <c r="AH699" s="1403"/>
      <c r="AI699" s="1403"/>
      <c r="AJ699" s="1403"/>
      <c r="AK699" s="1404"/>
      <c r="AL699" s="1403">
        <f t="shared" si="285"/>
        <v>0</v>
      </c>
      <c r="AM699" s="1405">
        <f>AE699</f>
        <v>496200.18041666667</v>
      </c>
      <c r="AN699" s="1403"/>
      <c r="AO699" s="1406">
        <f t="shared" si="264"/>
        <v>496200.18041666667</v>
      </c>
      <c r="AP699" s="1369"/>
      <c r="AQ699" s="1407">
        <f t="shared" si="259"/>
        <v>3884000.11</v>
      </c>
      <c r="AR699" s="1403"/>
      <c r="AS699" s="1403"/>
      <c r="AT699" s="1403"/>
      <c r="AU699" s="1403"/>
      <c r="AV699" s="1408">
        <f t="shared" si="284"/>
        <v>0</v>
      </c>
      <c r="AW699" s="1403">
        <f>AQ699</f>
        <v>3884000.11</v>
      </c>
      <c r="AX699" s="1403"/>
      <c r="AY699" s="1405">
        <f t="shared" si="266"/>
        <v>3884000.11</v>
      </c>
      <c r="AZ699" s="1372"/>
      <c r="BA699" s="1373"/>
      <c r="BC699" s="1419"/>
      <c r="BD699" s="1419"/>
      <c r="BE699" s="1419"/>
      <c r="BF699" s="1419"/>
      <c r="BG699" s="1419"/>
      <c r="BH699" s="1419"/>
      <c r="BI699" s="1419"/>
      <c r="BK699" s="1419"/>
      <c r="BL699" s="1419"/>
      <c r="BM699" s="1419"/>
      <c r="BN699" s="1419"/>
      <c r="BO699" s="1419"/>
      <c r="BP699" s="1419"/>
      <c r="BQ699" s="1419"/>
      <c r="BS699" s="1359"/>
    </row>
    <row r="700" spans="1:71" s="1374" customFormat="1" ht="12" customHeight="1">
      <c r="A700" s="1591" t="s">
        <v>1722</v>
      </c>
      <c r="B700" s="1589" t="str">
        <f t="shared" si="282"/>
        <v>18239321</v>
      </c>
      <c r="C700" s="1590" t="s">
        <v>1723</v>
      </c>
      <c r="D700" s="1396" t="str">
        <f t="shared" si="278"/>
        <v>Non-Op</v>
      </c>
      <c r="E700" s="1396"/>
      <c r="F700" s="1433">
        <v>43952</v>
      </c>
      <c r="G700" s="1396"/>
      <c r="H700" s="1398" t="str">
        <f t="shared" si="272"/>
        <v/>
      </c>
      <c r="I700" s="1398" t="str">
        <f t="shared" si="272"/>
        <v/>
      </c>
      <c r="J700" s="1398" t="str">
        <f t="shared" si="272"/>
        <v/>
      </c>
      <c r="K700" s="1398" t="str">
        <f t="shared" si="272"/>
        <v>Non-Op</v>
      </c>
      <c r="L700" s="1398" t="str">
        <f t="shared" si="269"/>
        <v>NO</v>
      </c>
      <c r="M700" s="1398" t="str">
        <f t="shared" si="269"/>
        <v>NO</v>
      </c>
      <c r="N700" s="1398" t="str">
        <f t="shared" si="260"/>
        <v/>
      </c>
      <c r="O700" s="1399"/>
      <c r="P700" s="1400"/>
      <c r="Q700" s="1400"/>
      <c r="R700" s="1400"/>
      <c r="S700" s="1400"/>
      <c r="T700" s="1400"/>
      <c r="U700" s="1400"/>
      <c r="V700" s="1400"/>
      <c r="W700" s="1400"/>
      <c r="X700" s="1400"/>
      <c r="Y700" s="1400"/>
      <c r="Z700" s="1400"/>
      <c r="AA700" s="1400">
        <v>1451655.51</v>
      </c>
      <c r="AB700" s="1400">
        <v>1374159.85</v>
      </c>
      <c r="AC700" s="1400"/>
      <c r="AD700" s="1400"/>
      <c r="AE700" s="1400">
        <f t="shared" si="276"/>
        <v>178227.95291666666</v>
      </c>
      <c r="AF700" s="1401"/>
      <c r="AG700" s="1402"/>
      <c r="AH700" s="1403"/>
      <c r="AI700" s="1403"/>
      <c r="AJ700" s="1403"/>
      <c r="AK700" s="1404">
        <f>AE700</f>
        <v>178227.95291666666</v>
      </c>
      <c r="AL700" s="1403">
        <f t="shared" si="285"/>
        <v>178227.95291666666</v>
      </c>
      <c r="AM700" s="1405"/>
      <c r="AN700" s="1403"/>
      <c r="AO700" s="1406">
        <f t="shared" si="264"/>
        <v>0</v>
      </c>
      <c r="AP700" s="1369"/>
      <c r="AQ700" s="1407">
        <f t="shared" si="259"/>
        <v>1374159.85</v>
      </c>
      <c r="AR700" s="1403"/>
      <c r="AS700" s="1403"/>
      <c r="AT700" s="1403"/>
      <c r="AU700" s="1403">
        <f>AQ700</f>
        <v>1374159.85</v>
      </c>
      <c r="AV700" s="1408">
        <f t="shared" si="284"/>
        <v>1374159.85</v>
      </c>
      <c r="AW700" s="1403"/>
      <c r="AX700" s="1403"/>
      <c r="AY700" s="1405">
        <f t="shared" si="266"/>
        <v>0</v>
      </c>
      <c r="AZ700" s="1372" t="s">
        <v>1616</v>
      </c>
      <c r="BA700" s="1373">
        <f t="shared" si="275"/>
        <v>0</v>
      </c>
      <c r="BC700" s="1419"/>
      <c r="BD700" s="1419"/>
      <c r="BE700" s="1419"/>
      <c r="BF700" s="1419"/>
      <c r="BG700" s="1419"/>
      <c r="BH700" s="1419"/>
      <c r="BI700" s="1419"/>
      <c r="BK700" s="1419"/>
      <c r="BL700" s="1419"/>
      <c r="BM700" s="1419"/>
      <c r="BN700" s="1419"/>
      <c r="BO700" s="1419"/>
      <c r="BP700" s="1419"/>
      <c r="BQ700" s="1419"/>
      <c r="BS700" s="1359"/>
    </row>
    <row r="701" spans="1:71" s="1374" customFormat="1" ht="12" customHeight="1">
      <c r="A701" s="1591" t="s">
        <v>1724</v>
      </c>
      <c r="B701" s="1589" t="str">
        <f t="shared" si="282"/>
        <v>18239331</v>
      </c>
      <c r="C701" s="1590" t="s">
        <v>1725</v>
      </c>
      <c r="D701" s="1396" t="str">
        <f t="shared" si="278"/>
        <v>Non-Op</v>
      </c>
      <c r="E701" s="1396"/>
      <c r="F701" s="1433">
        <v>43952</v>
      </c>
      <c r="G701" s="1396"/>
      <c r="H701" s="1398" t="str">
        <f t="shared" si="272"/>
        <v/>
      </c>
      <c r="I701" s="1398" t="str">
        <f t="shared" si="272"/>
        <v/>
      </c>
      <c r="J701" s="1398" t="str">
        <f t="shared" si="272"/>
        <v/>
      </c>
      <c r="K701" s="1398" t="str">
        <f t="shared" si="272"/>
        <v>Non-Op</v>
      </c>
      <c r="L701" s="1398" t="str">
        <f t="shared" si="269"/>
        <v>NO</v>
      </c>
      <c r="M701" s="1398" t="str">
        <f t="shared" si="269"/>
        <v>NO</v>
      </c>
      <c r="N701" s="1398" t="str">
        <f t="shared" si="260"/>
        <v/>
      </c>
      <c r="O701" s="1399"/>
      <c r="P701" s="1400"/>
      <c r="Q701" s="1400"/>
      <c r="R701" s="1400"/>
      <c r="S701" s="1400"/>
      <c r="T701" s="1400"/>
      <c r="U701" s="1400"/>
      <c r="V701" s="1400"/>
      <c r="W701" s="1400"/>
      <c r="X701" s="1400"/>
      <c r="Y701" s="1400"/>
      <c r="Z701" s="1400"/>
      <c r="AA701" s="1400">
        <v>328055.40999999997</v>
      </c>
      <c r="AB701" s="1400">
        <v>328055.40999999997</v>
      </c>
      <c r="AC701" s="1400"/>
      <c r="AD701" s="1400"/>
      <c r="AE701" s="1400">
        <f t="shared" si="276"/>
        <v>41006.926249999997</v>
      </c>
      <c r="AF701" s="1401"/>
      <c r="AG701" s="1402"/>
      <c r="AH701" s="1403"/>
      <c r="AI701" s="1403"/>
      <c r="AJ701" s="1403"/>
      <c r="AK701" s="1404">
        <f>AE701</f>
        <v>41006.926249999997</v>
      </c>
      <c r="AL701" s="1403">
        <f t="shared" si="285"/>
        <v>41006.926249999997</v>
      </c>
      <c r="AM701" s="1405"/>
      <c r="AN701" s="1403"/>
      <c r="AO701" s="1406">
        <f t="shared" si="264"/>
        <v>0</v>
      </c>
      <c r="AP701" s="1369"/>
      <c r="AQ701" s="1407">
        <f t="shared" si="259"/>
        <v>328055.40999999997</v>
      </c>
      <c r="AR701" s="1403"/>
      <c r="AS701" s="1403"/>
      <c r="AT701" s="1403"/>
      <c r="AU701" s="1403">
        <f>AQ701</f>
        <v>328055.40999999997</v>
      </c>
      <c r="AV701" s="1408">
        <f t="shared" si="284"/>
        <v>328055.40999999997</v>
      </c>
      <c r="AW701" s="1403"/>
      <c r="AX701" s="1403"/>
      <c r="AY701" s="1405">
        <f t="shared" si="266"/>
        <v>0</v>
      </c>
      <c r="AZ701" s="1372" t="s">
        <v>1616</v>
      </c>
      <c r="BA701" s="1373"/>
      <c r="BC701" s="1419"/>
      <c r="BD701" s="1419"/>
      <c r="BE701" s="1419"/>
      <c r="BF701" s="1419"/>
      <c r="BG701" s="1419"/>
      <c r="BH701" s="1419"/>
      <c r="BI701" s="1419"/>
      <c r="BK701" s="1419"/>
      <c r="BL701" s="1419"/>
      <c r="BM701" s="1419"/>
      <c r="BN701" s="1419"/>
      <c r="BO701" s="1419"/>
      <c r="BP701" s="1419"/>
      <c r="BQ701" s="1419"/>
      <c r="BS701" s="1359"/>
    </row>
    <row r="702" spans="1:71" s="1374" customFormat="1" ht="12" customHeight="1">
      <c r="A702" s="1591" t="s">
        <v>1726</v>
      </c>
      <c r="B702" s="1589" t="str">
        <f t="shared" si="282"/>
        <v>18239341</v>
      </c>
      <c r="C702" s="1590" t="s">
        <v>1727</v>
      </c>
      <c r="D702" s="1396" t="str">
        <f t="shared" si="278"/>
        <v>Non-Op</v>
      </c>
      <c r="E702" s="1396"/>
      <c r="F702" s="1433">
        <v>43952</v>
      </c>
      <c r="G702" s="1396"/>
      <c r="H702" s="1398" t="str">
        <f t="shared" si="272"/>
        <v/>
      </c>
      <c r="I702" s="1398" t="str">
        <f t="shared" si="272"/>
        <v/>
      </c>
      <c r="J702" s="1398" t="str">
        <f t="shared" si="272"/>
        <v/>
      </c>
      <c r="K702" s="1398" t="str">
        <f t="shared" si="272"/>
        <v>Non-Op</v>
      </c>
      <c r="L702" s="1398" t="str">
        <f t="shared" si="269"/>
        <v>NO</v>
      </c>
      <c r="M702" s="1398" t="str">
        <f t="shared" si="269"/>
        <v>NO</v>
      </c>
      <c r="N702" s="1398" t="str">
        <f t="shared" si="260"/>
        <v/>
      </c>
      <c r="O702" s="1399"/>
      <c r="P702" s="1400"/>
      <c r="Q702" s="1400"/>
      <c r="R702" s="1400"/>
      <c r="S702" s="1400"/>
      <c r="T702" s="1400"/>
      <c r="U702" s="1400"/>
      <c r="V702" s="1400"/>
      <c r="W702" s="1400"/>
      <c r="X702" s="1400"/>
      <c r="Y702" s="1400"/>
      <c r="Z702" s="1400"/>
      <c r="AA702" s="1400">
        <v>35020.339999999997</v>
      </c>
      <c r="AB702" s="1400">
        <v>41205.99</v>
      </c>
      <c r="AC702" s="1400"/>
      <c r="AD702" s="1400"/>
      <c r="AE702" s="1400">
        <f t="shared" si="276"/>
        <v>4635.277916666666</v>
      </c>
      <c r="AF702" s="1401"/>
      <c r="AG702" s="1402"/>
      <c r="AH702" s="1403"/>
      <c r="AI702" s="1403"/>
      <c r="AJ702" s="1403"/>
      <c r="AK702" s="1404">
        <f>AE702</f>
        <v>4635.277916666666</v>
      </c>
      <c r="AL702" s="1403">
        <f t="shared" si="285"/>
        <v>4635.277916666666</v>
      </c>
      <c r="AM702" s="1405"/>
      <c r="AN702" s="1403"/>
      <c r="AO702" s="1406">
        <f t="shared" si="264"/>
        <v>0</v>
      </c>
      <c r="AP702" s="1369"/>
      <c r="AQ702" s="1407">
        <f t="shared" si="259"/>
        <v>41205.99</v>
      </c>
      <c r="AR702" s="1403"/>
      <c r="AS702" s="1403"/>
      <c r="AT702" s="1403"/>
      <c r="AU702" s="1403">
        <f>AQ702</f>
        <v>41205.99</v>
      </c>
      <c r="AV702" s="1408">
        <f t="shared" si="284"/>
        <v>41205.99</v>
      </c>
      <c r="AW702" s="1403"/>
      <c r="AX702" s="1403"/>
      <c r="AY702" s="1405">
        <f t="shared" si="266"/>
        <v>0</v>
      </c>
      <c r="AZ702" s="1372" t="s">
        <v>1616</v>
      </c>
      <c r="BA702" s="1373"/>
      <c r="BC702" s="1419"/>
      <c r="BD702" s="1419"/>
      <c r="BE702" s="1419"/>
      <c r="BF702" s="1419"/>
      <c r="BG702" s="1419"/>
      <c r="BH702" s="1419"/>
      <c r="BI702" s="1419"/>
      <c r="BK702" s="1419"/>
      <c r="BL702" s="1419"/>
      <c r="BM702" s="1419"/>
      <c r="BN702" s="1419"/>
      <c r="BO702" s="1419"/>
      <c r="BP702" s="1419"/>
      <c r="BQ702" s="1419"/>
      <c r="BS702" s="1359"/>
    </row>
    <row r="703" spans="1:71" s="1374" customFormat="1" ht="12" customHeight="1">
      <c r="A703" s="1591" t="s">
        <v>1728</v>
      </c>
      <c r="B703" s="1589" t="str">
        <f t="shared" si="282"/>
        <v>18239351</v>
      </c>
      <c r="C703" s="1590" t="s">
        <v>1721</v>
      </c>
      <c r="D703" s="1396" t="str">
        <f t="shared" si="278"/>
        <v>W/C</v>
      </c>
      <c r="E703" s="1396"/>
      <c r="F703" s="1433">
        <v>43952</v>
      </c>
      <c r="G703" s="1396"/>
      <c r="H703" s="1398" t="str">
        <f t="shared" si="272"/>
        <v/>
      </c>
      <c r="I703" s="1398" t="str">
        <f t="shared" si="272"/>
        <v/>
      </c>
      <c r="J703" s="1398" t="str">
        <f t="shared" si="272"/>
        <v/>
      </c>
      <c r="K703" s="1398" t="str">
        <f t="shared" si="272"/>
        <v/>
      </c>
      <c r="L703" s="1398" t="str">
        <f t="shared" si="269"/>
        <v>W/C</v>
      </c>
      <c r="M703" s="1398" t="str">
        <f t="shared" si="269"/>
        <v>NO</v>
      </c>
      <c r="N703" s="1398" t="str">
        <f t="shared" si="260"/>
        <v>W/C</v>
      </c>
      <c r="O703" s="1399"/>
      <c r="P703" s="1400"/>
      <c r="Q703" s="1400"/>
      <c r="R703" s="1400"/>
      <c r="S703" s="1400"/>
      <c r="T703" s="1400"/>
      <c r="U703" s="1400"/>
      <c r="V703" s="1400"/>
      <c r="W703" s="1400"/>
      <c r="X703" s="1400"/>
      <c r="Y703" s="1400"/>
      <c r="Z703" s="1400"/>
      <c r="AA703" s="1400">
        <v>-2890886.11</v>
      </c>
      <c r="AB703" s="1400">
        <v>-3884000.11</v>
      </c>
      <c r="AC703" s="1400"/>
      <c r="AD703" s="1400"/>
      <c r="AE703" s="1400">
        <f t="shared" si="276"/>
        <v>-402740.51374999998</v>
      </c>
      <c r="AF703" s="1401"/>
      <c r="AG703" s="1402"/>
      <c r="AH703" s="1403"/>
      <c r="AI703" s="1403"/>
      <c r="AJ703" s="1403"/>
      <c r="AK703" s="1404"/>
      <c r="AL703" s="1403">
        <f t="shared" si="285"/>
        <v>0</v>
      </c>
      <c r="AM703" s="1405">
        <f>AE703</f>
        <v>-402740.51374999998</v>
      </c>
      <c r="AN703" s="1403"/>
      <c r="AO703" s="1406">
        <f t="shared" si="264"/>
        <v>-402740.51374999998</v>
      </c>
      <c r="AP703" s="1369"/>
      <c r="AQ703" s="1407">
        <f t="shared" si="259"/>
        <v>-3884000.11</v>
      </c>
      <c r="AR703" s="1403"/>
      <c r="AS703" s="1403"/>
      <c r="AT703" s="1403"/>
      <c r="AU703" s="1403"/>
      <c r="AV703" s="1408">
        <f t="shared" si="284"/>
        <v>0</v>
      </c>
      <c r="AW703" s="1403">
        <f t="shared" ref="AW703:AW719" si="286">AQ703</f>
        <v>-3884000.11</v>
      </c>
      <c r="AX703" s="1403"/>
      <c r="AY703" s="1405">
        <f t="shared" si="266"/>
        <v>-3884000.11</v>
      </c>
      <c r="AZ703" s="1372"/>
      <c r="BA703" s="1373"/>
      <c r="BC703" s="1419"/>
      <c r="BD703" s="1419"/>
      <c r="BE703" s="1419"/>
      <c r="BF703" s="1419"/>
      <c r="BG703" s="1419"/>
      <c r="BH703" s="1419"/>
      <c r="BI703" s="1419"/>
      <c r="BK703" s="1419"/>
      <c r="BL703" s="1419"/>
      <c r="BM703" s="1419"/>
      <c r="BN703" s="1419"/>
      <c r="BO703" s="1419"/>
      <c r="BP703" s="1419"/>
      <c r="BQ703" s="1419"/>
      <c r="BS703" s="1359"/>
    </row>
    <row r="704" spans="1:71" s="1374" customFormat="1" ht="12" customHeight="1">
      <c r="A704" s="1588" t="s">
        <v>1729</v>
      </c>
      <c r="B704" s="1589" t="str">
        <f t="shared" si="282"/>
        <v>18300141</v>
      </c>
      <c r="C704" s="1590" t="s">
        <v>1730</v>
      </c>
      <c r="D704" s="1396" t="str">
        <f t="shared" si="278"/>
        <v>W/C</v>
      </c>
      <c r="E704" s="1396"/>
      <c r="F704" s="1433">
        <v>43405</v>
      </c>
      <c r="G704" s="1396"/>
      <c r="H704" s="1398" t="str">
        <f t="shared" si="272"/>
        <v/>
      </c>
      <c r="I704" s="1398" t="str">
        <f t="shared" si="272"/>
        <v/>
      </c>
      <c r="J704" s="1398" t="str">
        <f t="shared" si="272"/>
        <v/>
      </c>
      <c r="K704" s="1398" t="str">
        <f t="shared" si="272"/>
        <v/>
      </c>
      <c r="L704" s="1398" t="str">
        <f t="shared" si="269"/>
        <v>W/C</v>
      </c>
      <c r="M704" s="1398" t="str">
        <f t="shared" si="269"/>
        <v>NO</v>
      </c>
      <c r="N704" s="1398" t="str">
        <f t="shared" si="260"/>
        <v>W/C</v>
      </c>
      <c r="O704" s="1399"/>
      <c r="P704" s="1400">
        <v>52939.56</v>
      </c>
      <c r="Q704" s="1400">
        <v>52939.56</v>
      </c>
      <c r="R704" s="1400">
        <v>52939.56</v>
      </c>
      <c r="S704" s="1400">
        <v>52939.56</v>
      </c>
      <c r="T704" s="1400">
        <v>52939.56</v>
      </c>
      <c r="U704" s="1400">
        <v>52939.56</v>
      </c>
      <c r="V704" s="1400">
        <v>52939.56</v>
      </c>
      <c r="W704" s="1400">
        <v>52939.56</v>
      </c>
      <c r="X704" s="1400">
        <v>52939.56</v>
      </c>
      <c r="Y704" s="1400">
        <v>52939.56</v>
      </c>
      <c r="Z704" s="1400">
        <v>52939.56</v>
      </c>
      <c r="AA704" s="1400">
        <v>52939.56</v>
      </c>
      <c r="AB704" s="1400">
        <v>52939.56</v>
      </c>
      <c r="AC704" s="1400"/>
      <c r="AD704" s="1400"/>
      <c r="AE704" s="1400">
        <f t="shared" si="276"/>
        <v>52939.56</v>
      </c>
      <c r="AF704" s="1401"/>
      <c r="AG704" s="1402"/>
      <c r="AH704" s="1403"/>
      <c r="AI704" s="1403"/>
      <c r="AJ704" s="1403"/>
      <c r="AK704" s="1404"/>
      <c r="AL704" s="1403">
        <f t="shared" si="263"/>
        <v>0</v>
      </c>
      <c r="AM704" s="1405">
        <f>AE704</f>
        <v>52939.56</v>
      </c>
      <c r="AN704" s="1403"/>
      <c r="AO704" s="1406">
        <f t="shared" si="264"/>
        <v>52939.56</v>
      </c>
      <c r="AP704" s="1369"/>
      <c r="AQ704" s="1407">
        <f t="shared" si="259"/>
        <v>52939.56</v>
      </c>
      <c r="AR704" s="1403"/>
      <c r="AS704" s="1403"/>
      <c r="AT704" s="1403"/>
      <c r="AU704" s="1403"/>
      <c r="AV704" s="1408">
        <f t="shared" si="265"/>
        <v>0</v>
      </c>
      <c r="AW704" s="1403">
        <f t="shared" si="286"/>
        <v>52939.56</v>
      </c>
      <c r="AX704" s="1403"/>
      <c r="AY704" s="1405">
        <f t="shared" si="266"/>
        <v>52939.56</v>
      </c>
      <c r="AZ704" s="1372"/>
      <c r="BA704" s="1373">
        <f t="shared" si="275"/>
        <v>0</v>
      </c>
      <c r="BC704" s="1419"/>
      <c r="BD704" s="1419"/>
      <c r="BE704" s="1419"/>
      <c r="BF704" s="1419"/>
      <c r="BG704" s="1419"/>
      <c r="BH704" s="1419"/>
      <c r="BI704" s="1419"/>
      <c r="BK704" s="1419"/>
      <c r="BL704" s="1419"/>
      <c r="BM704" s="1419"/>
      <c r="BN704" s="1419"/>
      <c r="BO704" s="1419"/>
      <c r="BP704" s="1419"/>
      <c r="BQ704" s="1419"/>
      <c r="BS704" s="1359"/>
    </row>
    <row r="705" spans="1:71" s="1374" customFormat="1" ht="12" customHeight="1">
      <c r="A705" s="1588" t="s">
        <v>1731</v>
      </c>
      <c r="B705" s="1589" t="str">
        <f t="shared" si="282"/>
        <v>18300151</v>
      </c>
      <c r="C705" s="1590" t="s">
        <v>1732</v>
      </c>
      <c r="D705" s="1396" t="str">
        <f t="shared" si="278"/>
        <v>W/C</v>
      </c>
      <c r="E705" s="1396"/>
      <c r="F705" s="1433">
        <v>43952</v>
      </c>
      <c r="G705" s="1396"/>
      <c r="H705" s="1398" t="str">
        <f t="shared" si="272"/>
        <v/>
      </c>
      <c r="I705" s="1398" t="str">
        <f t="shared" si="272"/>
        <v/>
      </c>
      <c r="J705" s="1398" t="str">
        <f t="shared" si="272"/>
        <v/>
      </c>
      <c r="K705" s="1398" t="str">
        <f t="shared" si="272"/>
        <v/>
      </c>
      <c r="L705" s="1398" t="str">
        <f t="shared" si="269"/>
        <v>W/C</v>
      </c>
      <c r="M705" s="1398" t="str">
        <f t="shared" si="269"/>
        <v>NO</v>
      </c>
      <c r="N705" s="1398" t="str">
        <f t="shared" si="260"/>
        <v>W/C</v>
      </c>
      <c r="O705" s="1399"/>
      <c r="P705" s="1400"/>
      <c r="Q705" s="1400"/>
      <c r="R705" s="1400"/>
      <c r="S705" s="1400"/>
      <c r="T705" s="1400"/>
      <c r="U705" s="1400"/>
      <c r="V705" s="1400"/>
      <c r="W705" s="1400"/>
      <c r="X705" s="1400"/>
      <c r="Y705" s="1400"/>
      <c r="Z705" s="1400"/>
      <c r="AA705" s="1400">
        <v>1017.6</v>
      </c>
      <c r="AB705" s="1400">
        <v>15041.2</v>
      </c>
      <c r="AC705" s="1400"/>
      <c r="AD705" s="1400"/>
      <c r="AE705" s="1400">
        <f t="shared" si="276"/>
        <v>711.51666666666677</v>
      </c>
      <c r="AF705" s="1401"/>
      <c r="AG705" s="1402"/>
      <c r="AH705" s="1403"/>
      <c r="AI705" s="1403"/>
      <c r="AJ705" s="1403"/>
      <c r="AK705" s="1404"/>
      <c r="AL705" s="1403">
        <f>SUM(AI705:AK705)</f>
        <v>0</v>
      </c>
      <c r="AM705" s="1405">
        <f>AE705</f>
        <v>711.51666666666677</v>
      </c>
      <c r="AN705" s="1403"/>
      <c r="AO705" s="1406">
        <f t="shared" si="264"/>
        <v>711.51666666666677</v>
      </c>
      <c r="AP705" s="1369"/>
      <c r="AQ705" s="1407">
        <f t="shared" si="259"/>
        <v>15041.2</v>
      </c>
      <c r="AR705" s="1403"/>
      <c r="AS705" s="1403"/>
      <c r="AT705" s="1403"/>
      <c r="AU705" s="1403"/>
      <c r="AV705" s="1408">
        <f>SUM(AS705:AU705)</f>
        <v>0</v>
      </c>
      <c r="AW705" s="1403">
        <f t="shared" si="286"/>
        <v>15041.2</v>
      </c>
      <c r="AX705" s="1403"/>
      <c r="AY705" s="1405">
        <f t="shared" si="266"/>
        <v>15041.2</v>
      </c>
      <c r="AZ705" s="1372"/>
      <c r="BA705" s="1373"/>
      <c r="BC705" s="1419"/>
      <c r="BD705" s="1419"/>
      <c r="BE705" s="1419"/>
      <c r="BF705" s="1419"/>
      <c r="BG705" s="1419"/>
      <c r="BH705" s="1419"/>
      <c r="BI705" s="1419"/>
      <c r="BK705" s="1419"/>
      <c r="BL705" s="1419"/>
      <c r="BM705" s="1419"/>
      <c r="BN705" s="1419"/>
      <c r="BO705" s="1419"/>
      <c r="BP705" s="1419"/>
      <c r="BQ705" s="1419"/>
      <c r="BS705" s="1359"/>
    </row>
    <row r="706" spans="1:71" s="1374" customFormat="1" ht="12" customHeight="1">
      <c r="A706" s="1412">
        <v>18400013</v>
      </c>
      <c r="B706" s="1413" t="str">
        <f t="shared" si="282"/>
        <v>18400013</v>
      </c>
      <c r="C706" s="1359" t="s">
        <v>1733</v>
      </c>
      <c r="D706" s="1360" t="str">
        <f t="shared" si="278"/>
        <v>W/C</v>
      </c>
      <c r="E706" s="1360"/>
      <c r="F706" s="1359"/>
      <c r="G706" s="1360"/>
      <c r="H706" s="1361" t="str">
        <f t="shared" si="272"/>
        <v/>
      </c>
      <c r="I706" s="1361" t="str">
        <f t="shared" si="272"/>
        <v/>
      </c>
      <c r="J706" s="1361" t="str">
        <f t="shared" si="272"/>
        <v/>
      </c>
      <c r="K706" s="1361" t="str">
        <f t="shared" si="272"/>
        <v/>
      </c>
      <c r="L706" s="1361" t="str">
        <f t="shared" si="269"/>
        <v>W/C</v>
      </c>
      <c r="M706" s="1361" t="str">
        <f t="shared" si="269"/>
        <v>NO</v>
      </c>
      <c r="N706" s="1361" t="str">
        <f t="shared" si="260"/>
        <v>W/C</v>
      </c>
      <c r="O706" s="1362"/>
      <c r="P706" s="1363">
        <v>0</v>
      </c>
      <c r="Q706" s="1363">
        <v>0</v>
      </c>
      <c r="R706" s="1363">
        <v>0</v>
      </c>
      <c r="S706" s="1363">
        <v>0</v>
      </c>
      <c r="T706" s="1363">
        <v>0</v>
      </c>
      <c r="U706" s="1363">
        <v>0</v>
      </c>
      <c r="V706" s="1363">
        <v>0</v>
      </c>
      <c r="W706" s="1363">
        <v>0</v>
      </c>
      <c r="X706" s="1363">
        <v>0</v>
      </c>
      <c r="Y706" s="1363">
        <v>0</v>
      </c>
      <c r="Z706" s="1363">
        <v>0</v>
      </c>
      <c r="AA706" s="1363">
        <v>0</v>
      </c>
      <c r="AB706" s="1363">
        <v>0</v>
      </c>
      <c r="AC706" s="1363"/>
      <c r="AD706" s="1363"/>
      <c r="AE706" s="1363">
        <f t="shared" si="276"/>
        <v>0</v>
      </c>
      <c r="AF706" s="1376"/>
      <c r="AG706" s="1377"/>
      <c r="AH706" s="1365"/>
      <c r="AI706" s="1365"/>
      <c r="AJ706" s="1365"/>
      <c r="AK706" s="1366"/>
      <c r="AL706" s="1365">
        <f t="shared" si="263"/>
        <v>0</v>
      </c>
      <c r="AM706" s="1367">
        <f t="shared" ref="AM706:AM719" si="287">AE706</f>
        <v>0</v>
      </c>
      <c r="AN706" s="1365"/>
      <c r="AO706" s="1368">
        <f t="shared" si="264"/>
        <v>0</v>
      </c>
      <c r="AP706" s="1369"/>
      <c r="AQ706" s="1370">
        <f t="shared" si="259"/>
        <v>0</v>
      </c>
      <c r="AR706" s="1365"/>
      <c r="AS706" s="1365"/>
      <c r="AT706" s="1365"/>
      <c r="AU706" s="1365"/>
      <c r="AV706" s="1371">
        <f t="shared" si="265"/>
        <v>0</v>
      </c>
      <c r="AW706" s="1365">
        <f>AQ706</f>
        <v>0</v>
      </c>
      <c r="AX706" s="1365"/>
      <c r="AY706" s="1367">
        <f t="shared" si="266"/>
        <v>0</v>
      </c>
      <c r="AZ706" s="1372"/>
      <c r="BA706" s="1373">
        <f t="shared" si="275"/>
        <v>0</v>
      </c>
      <c r="BC706" s="1361" t="str">
        <f t="shared" ref="BC706:BF708" si="288">IF(VALUE(AR706),BC$7,IF(ISBLANK(AR706),"",BC$7))</f>
        <v/>
      </c>
      <c r="BD706" s="1361" t="str">
        <f t="shared" si="288"/>
        <v/>
      </c>
      <c r="BE706" s="1361" t="str">
        <f t="shared" si="288"/>
        <v/>
      </c>
      <c r="BF706" s="1361" t="str">
        <f t="shared" si="288"/>
        <v/>
      </c>
      <c r="BG706" s="1361" t="str">
        <f t="shared" si="270"/>
        <v>W/C</v>
      </c>
      <c r="BH706" s="1361" t="str">
        <f t="shared" si="270"/>
        <v>NO</v>
      </c>
      <c r="BI706" s="1361" t="str">
        <f t="shared" si="258"/>
        <v>W/C</v>
      </c>
      <c r="BK706" s="1361" t="b">
        <f t="shared" ref="BK706:BQ708" si="289">BC706=H706</f>
        <v>1</v>
      </c>
      <c r="BL706" s="1361" t="b">
        <f t="shared" si="289"/>
        <v>1</v>
      </c>
      <c r="BM706" s="1361" t="b">
        <f t="shared" si="289"/>
        <v>1</v>
      </c>
      <c r="BN706" s="1361" t="b">
        <f t="shared" si="289"/>
        <v>1</v>
      </c>
      <c r="BO706" s="1361" t="b">
        <f t="shared" si="289"/>
        <v>1</v>
      </c>
      <c r="BP706" s="1361" t="b">
        <f t="shared" si="289"/>
        <v>1</v>
      </c>
      <c r="BQ706" s="1361" t="b">
        <f t="shared" si="289"/>
        <v>1</v>
      </c>
      <c r="BS706" s="1359"/>
    </row>
    <row r="707" spans="1:71" s="1374" customFormat="1" ht="12" customHeight="1">
      <c r="A707" s="1412">
        <v>18400123</v>
      </c>
      <c r="B707" s="1413" t="str">
        <f t="shared" si="282"/>
        <v>18400123</v>
      </c>
      <c r="C707" s="1359" t="s">
        <v>1734</v>
      </c>
      <c r="D707" s="1360" t="str">
        <f t="shared" si="278"/>
        <v>W/C</v>
      </c>
      <c r="E707" s="1360"/>
      <c r="F707" s="1359"/>
      <c r="G707" s="1360"/>
      <c r="H707" s="1361" t="str">
        <f t="shared" si="272"/>
        <v/>
      </c>
      <c r="I707" s="1361" t="str">
        <f t="shared" si="272"/>
        <v/>
      </c>
      <c r="J707" s="1361" t="str">
        <f t="shared" si="272"/>
        <v/>
      </c>
      <c r="K707" s="1361" t="str">
        <f t="shared" si="272"/>
        <v/>
      </c>
      <c r="L707" s="1361" t="str">
        <f t="shared" si="269"/>
        <v>W/C</v>
      </c>
      <c r="M707" s="1361" t="str">
        <f t="shared" si="269"/>
        <v>NO</v>
      </c>
      <c r="N707" s="1361" t="str">
        <f t="shared" si="260"/>
        <v>W/C</v>
      </c>
      <c r="O707" s="1362"/>
      <c r="P707" s="1363">
        <v>0</v>
      </c>
      <c r="Q707" s="1363">
        <v>-332252.90999999997</v>
      </c>
      <c r="R707" s="1363">
        <v>-747514.42</v>
      </c>
      <c r="S707" s="1363">
        <v>0</v>
      </c>
      <c r="T707" s="1363">
        <v>-287392.03000000003</v>
      </c>
      <c r="U707" s="1363">
        <v>-373086.35</v>
      </c>
      <c r="V707" s="1363">
        <v>0</v>
      </c>
      <c r="W707" s="1363">
        <v>21818.82</v>
      </c>
      <c r="X707" s="1363">
        <v>233411.53</v>
      </c>
      <c r="Y707" s="1363">
        <v>0</v>
      </c>
      <c r="Z707" s="1363">
        <v>-267906.57</v>
      </c>
      <c r="AA707" s="1363">
        <v>-98763.03</v>
      </c>
      <c r="AB707" s="1363">
        <v>0</v>
      </c>
      <c r="AC707" s="1363"/>
      <c r="AD707" s="1363"/>
      <c r="AE707" s="1363">
        <f t="shared" si="276"/>
        <v>-154307.07999999999</v>
      </c>
      <c r="AF707" s="1376"/>
      <c r="AG707" s="1377"/>
      <c r="AH707" s="1365"/>
      <c r="AI707" s="1365"/>
      <c r="AJ707" s="1365"/>
      <c r="AK707" s="1366"/>
      <c r="AL707" s="1365">
        <f t="shared" si="263"/>
        <v>0</v>
      </c>
      <c r="AM707" s="1367">
        <f t="shared" si="287"/>
        <v>-154307.07999999999</v>
      </c>
      <c r="AN707" s="1365"/>
      <c r="AO707" s="1368">
        <f t="shared" si="264"/>
        <v>-154307.07999999999</v>
      </c>
      <c r="AP707" s="1369"/>
      <c r="AQ707" s="1370">
        <f t="shared" si="259"/>
        <v>0</v>
      </c>
      <c r="AR707" s="1365"/>
      <c r="AS707" s="1365"/>
      <c r="AT707" s="1365"/>
      <c r="AU707" s="1365"/>
      <c r="AV707" s="1371">
        <f t="shared" si="265"/>
        <v>0</v>
      </c>
      <c r="AW707" s="1365">
        <f t="shared" si="286"/>
        <v>0</v>
      </c>
      <c r="AX707" s="1365"/>
      <c r="AY707" s="1367">
        <f t="shared" si="266"/>
        <v>0</v>
      </c>
      <c r="AZ707" s="1372"/>
      <c r="BA707" s="1373">
        <f t="shared" si="275"/>
        <v>0</v>
      </c>
      <c r="BC707" s="1361" t="str">
        <f t="shared" si="288"/>
        <v/>
      </c>
      <c r="BD707" s="1361" t="str">
        <f t="shared" si="288"/>
        <v/>
      </c>
      <c r="BE707" s="1361" t="str">
        <f t="shared" si="288"/>
        <v/>
      </c>
      <c r="BF707" s="1361" t="str">
        <f t="shared" si="288"/>
        <v/>
      </c>
      <c r="BG707" s="1361" t="str">
        <f t="shared" si="270"/>
        <v>W/C</v>
      </c>
      <c r="BH707" s="1361" t="str">
        <f t="shared" si="270"/>
        <v>NO</v>
      </c>
      <c r="BI707" s="1361" t="str">
        <f t="shared" si="258"/>
        <v>W/C</v>
      </c>
      <c r="BK707" s="1361" t="b">
        <f t="shared" si="289"/>
        <v>1</v>
      </c>
      <c r="BL707" s="1361" t="b">
        <f t="shared" si="289"/>
        <v>1</v>
      </c>
      <c r="BM707" s="1361" t="b">
        <f t="shared" si="289"/>
        <v>1</v>
      </c>
      <c r="BN707" s="1361" t="b">
        <f t="shared" si="289"/>
        <v>1</v>
      </c>
      <c r="BO707" s="1361" t="b">
        <f t="shared" si="289"/>
        <v>1</v>
      </c>
      <c r="BP707" s="1361" t="b">
        <f t="shared" si="289"/>
        <v>1</v>
      </c>
      <c r="BQ707" s="1361" t="b">
        <f t="shared" si="289"/>
        <v>1</v>
      </c>
      <c r="BS707" s="1359"/>
    </row>
    <row r="708" spans="1:71" s="1374" customFormat="1" ht="12" customHeight="1">
      <c r="A708" s="1412">
        <v>18400143</v>
      </c>
      <c r="B708" s="1413" t="str">
        <f t="shared" si="282"/>
        <v>18400143</v>
      </c>
      <c r="C708" s="1359" t="s">
        <v>1735</v>
      </c>
      <c r="D708" s="1360" t="str">
        <f t="shared" si="278"/>
        <v>W/C</v>
      </c>
      <c r="E708" s="1360"/>
      <c r="F708" s="1359"/>
      <c r="G708" s="1360"/>
      <c r="H708" s="1361" t="str">
        <f t="shared" si="272"/>
        <v/>
      </c>
      <c r="I708" s="1361" t="str">
        <f t="shared" si="272"/>
        <v/>
      </c>
      <c r="J708" s="1361" t="str">
        <f t="shared" si="272"/>
        <v/>
      </c>
      <c r="K708" s="1361" t="str">
        <f t="shared" si="272"/>
        <v/>
      </c>
      <c r="L708" s="1361" t="str">
        <f t="shared" si="269"/>
        <v>W/C</v>
      </c>
      <c r="M708" s="1361" t="str">
        <f t="shared" si="269"/>
        <v>NO</v>
      </c>
      <c r="N708" s="1361" t="str">
        <f t="shared" si="260"/>
        <v>W/C</v>
      </c>
      <c r="O708" s="1362"/>
      <c r="P708" s="1363">
        <v>0</v>
      </c>
      <c r="Q708" s="1363">
        <v>37602.01</v>
      </c>
      <c r="R708" s="1363">
        <v>1074224.8700000001</v>
      </c>
      <c r="S708" s="1363">
        <v>0</v>
      </c>
      <c r="T708" s="1363">
        <v>1144763.27</v>
      </c>
      <c r="U708" s="1363">
        <v>1814009.84</v>
      </c>
      <c r="V708" s="1363">
        <v>0</v>
      </c>
      <c r="W708" s="1363">
        <v>871216.36</v>
      </c>
      <c r="X708" s="1363">
        <v>-317640.88</v>
      </c>
      <c r="Y708" s="1363">
        <v>0</v>
      </c>
      <c r="Z708" s="1363">
        <v>-91502.77</v>
      </c>
      <c r="AA708" s="1363">
        <v>-384811.28</v>
      </c>
      <c r="AB708" s="1363">
        <v>0</v>
      </c>
      <c r="AC708" s="1363"/>
      <c r="AD708" s="1363"/>
      <c r="AE708" s="1363">
        <f t="shared" si="276"/>
        <v>345655.1183333334</v>
      </c>
      <c r="AF708" s="1376"/>
      <c r="AG708" s="1377"/>
      <c r="AH708" s="1365"/>
      <c r="AI708" s="1365"/>
      <c r="AJ708" s="1365"/>
      <c r="AK708" s="1366"/>
      <c r="AL708" s="1365">
        <f t="shared" si="263"/>
        <v>0</v>
      </c>
      <c r="AM708" s="1367">
        <f t="shared" si="287"/>
        <v>345655.1183333334</v>
      </c>
      <c r="AN708" s="1365"/>
      <c r="AO708" s="1368">
        <f t="shared" si="264"/>
        <v>345655.1183333334</v>
      </c>
      <c r="AP708" s="1369"/>
      <c r="AQ708" s="1370">
        <f t="shared" si="259"/>
        <v>0</v>
      </c>
      <c r="AR708" s="1365"/>
      <c r="AS708" s="1365"/>
      <c r="AT708" s="1365"/>
      <c r="AU708" s="1365"/>
      <c r="AV708" s="1371">
        <f t="shared" si="265"/>
        <v>0</v>
      </c>
      <c r="AW708" s="1365">
        <f t="shared" si="286"/>
        <v>0</v>
      </c>
      <c r="AX708" s="1365"/>
      <c r="AY708" s="1367">
        <f t="shared" si="266"/>
        <v>0</v>
      </c>
      <c r="AZ708" s="1372"/>
      <c r="BA708" s="1373">
        <f t="shared" si="275"/>
        <v>0</v>
      </c>
      <c r="BC708" s="1361" t="str">
        <f t="shared" si="288"/>
        <v/>
      </c>
      <c r="BD708" s="1361" t="str">
        <f t="shared" si="288"/>
        <v/>
      </c>
      <c r="BE708" s="1361" t="str">
        <f t="shared" si="288"/>
        <v/>
      </c>
      <c r="BF708" s="1361" t="str">
        <f t="shared" si="288"/>
        <v/>
      </c>
      <c r="BG708" s="1361" t="str">
        <f t="shared" si="270"/>
        <v>W/C</v>
      </c>
      <c r="BH708" s="1361" t="str">
        <f t="shared" si="270"/>
        <v>NO</v>
      </c>
      <c r="BI708" s="1361" t="str">
        <f t="shared" si="258"/>
        <v>W/C</v>
      </c>
      <c r="BK708" s="1361" t="b">
        <f t="shared" si="289"/>
        <v>1</v>
      </c>
      <c r="BL708" s="1361" t="b">
        <f t="shared" si="289"/>
        <v>1</v>
      </c>
      <c r="BM708" s="1361" t="b">
        <f t="shared" si="289"/>
        <v>1</v>
      </c>
      <c r="BN708" s="1361" t="b">
        <f t="shared" si="289"/>
        <v>1</v>
      </c>
      <c r="BO708" s="1361" t="b">
        <f t="shared" si="289"/>
        <v>1</v>
      </c>
      <c r="BP708" s="1361" t="b">
        <f t="shared" si="289"/>
        <v>1</v>
      </c>
      <c r="BQ708" s="1361" t="b">
        <f t="shared" si="289"/>
        <v>1</v>
      </c>
      <c r="BS708" s="1359"/>
    </row>
    <row r="709" spans="1:71" s="1374" customFormat="1" ht="12" customHeight="1">
      <c r="A709" s="1431" t="s">
        <v>1736</v>
      </c>
      <c r="B709" s="1451" t="str">
        <f t="shared" si="282"/>
        <v>18400433</v>
      </c>
      <c r="C709" s="1395" t="s">
        <v>1737</v>
      </c>
      <c r="D709" s="1396" t="str">
        <f t="shared" si="278"/>
        <v>W/C</v>
      </c>
      <c r="E709" s="1396"/>
      <c r="F709" s="1433">
        <v>43617</v>
      </c>
      <c r="G709" s="1396"/>
      <c r="H709" s="1398" t="str">
        <f t="shared" si="272"/>
        <v/>
      </c>
      <c r="I709" s="1398" t="str">
        <f t="shared" si="272"/>
        <v/>
      </c>
      <c r="J709" s="1398" t="str">
        <f t="shared" si="272"/>
        <v/>
      </c>
      <c r="K709" s="1398" t="str">
        <f t="shared" si="272"/>
        <v/>
      </c>
      <c r="L709" s="1398" t="str">
        <f t="shared" si="269"/>
        <v>W/C</v>
      </c>
      <c r="M709" s="1398" t="str">
        <f t="shared" si="269"/>
        <v>NO</v>
      </c>
      <c r="N709" s="1398" t="str">
        <f t="shared" si="260"/>
        <v>W/C</v>
      </c>
      <c r="O709" s="1399"/>
      <c r="P709" s="1400">
        <v>6816</v>
      </c>
      <c r="Q709" s="1400">
        <v>-6816</v>
      </c>
      <c r="R709" s="1400">
        <v>0</v>
      </c>
      <c r="S709" s="1400">
        <v>0</v>
      </c>
      <c r="T709" s="1400">
        <v>0</v>
      </c>
      <c r="U709" s="1400">
        <v>0</v>
      </c>
      <c r="V709" s="1400">
        <v>0</v>
      </c>
      <c r="W709" s="1400">
        <v>0</v>
      </c>
      <c r="X709" s="1400">
        <v>0</v>
      </c>
      <c r="Y709" s="1400">
        <v>0</v>
      </c>
      <c r="Z709" s="1400">
        <v>0</v>
      </c>
      <c r="AA709" s="1400">
        <v>0</v>
      </c>
      <c r="AB709" s="1400">
        <v>0</v>
      </c>
      <c r="AC709" s="1400"/>
      <c r="AD709" s="1400"/>
      <c r="AE709" s="1400">
        <f t="shared" si="276"/>
        <v>-284</v>
      </c>
      <c r="AF709" s="1401"/>
      <c r="AG709" s="1402"/>
      <c r="AH709" s="1403"/>
      <c r="AI709" s="1403"/>
      <c r="AJ709" s="1403"/>
      <c r="AK709" s="1404"/>
      <c r="AL709" s="1403">
        <f>SUM(AI709:AK709)</f>
        <v>0</v>
      </c>
      <c r="AM709" s="1405">
        <f t="shared" si="287"/>
        <v>-284</v>
      </c>
      <c r="AN709" s="1403"/>
      <c r="AO709" s="1406">
        <f t="shared" si="264"/>
        <v>-284</v>
      </c>
      <c r="AP709" s="1369"/>
      <c r="AQ709" s="1407">
        <f t="shared" si="259"/>
        <v>0</v>
      </c>
      <c r="AR709" s="1403"/>
      <c r="AS709" s="1403"/>
      <c r="AT709" s="1403"/>
      <c r="AU709" s="1403"/>
      <c r="AV709" s="1408">
        <f t="shared" si="265"/>
        <v>0</v>
      </c>
      <c r="AW709" s="1403">
        <f t="shared" si="286"/>
        <v>0</v>
      </c>
      <c r="AX709" s="1403"/>
      <c r="AY709" s="1405">
        <f t="shared" si="266"/>
        <v>0</v>
      </c>
      <c r="AZ709" s="1372"/>
      <c r="BA709" s="1373">
        <f t="shared" si="275"/>
        <v>0</v>
      </c>
      <c r="BC709" s="1361"/>
      <c r="BD709" s="1361"/>
      <c r="BE709" s="1361"/>
      <c r="BF709" s="1361"/>
      <c r="BG709" s="1361"/>
      <c r="BH709" s="1361"/>
      <c r="BI709" s="1361"/>
      <c r="BK709" s="1361"/>
      <c r="BL709" s="1361"/>
      <c r="BM709" s="1361"/>
      <c r="BN709" s="1361"/>
      <c r="BO709" s="1361"/>
      <c r="BP709" s="1361"/>
      <c r="BQ709" s="1361"/>
      <c r="BS709" s="1359"/>
    </row>
    <row r="710" spans="1:71" s="1374" customFormat="1" ht="12" customHeight="1">
      <c r="A710" s="1412">
        <v>18400483</v>
      </c>
      <c r="B710" s="1413" t="str">
        <f t="shared" si="282"/>
        <v>18400483</v>
      </c>
      <c r="C710" s="1359" t="s">
        <v>1738</v>
      </c>
      <c r="D710" s="1360" t="str">
        <f t="shared" si="278"/>
        <v>W/C</v>
      </c>
      <c r="E710" s="1360"/>
      <c r="F710" s="1359"/>
      <c r="G710" s="1360"/>
      <c r="H710" s="1361" t="str">
        <f t="shared" si="272"/>
        <v/>
      </c>
      <c r="I710" s="1361" t="str">
        <f t="shared" si="272"/>
        <v/>
      </c>
      <c r="J710" s="1361" t="str">
        <f t="shared" si="272"/>
        <v/>
      </c>
      <c r="K710" s="1361" t="str">
        <f t="shared" si="272"/>
        <v/>
      </c>
      <c r="L710" s="1361" t="str">
        <f t="shared" si="269"/>
        <v>W/C</v>
      </c>
      <c r="M710" s="1361" t="str">
        <f t="shared" si="269"/>
        <v>NO</v>
      </c>
      <c r="N710" s="1361" t="str">
        <f t="shared" si="260"/>
        <v>W/C</v>
      </c>
      <c r="O710" s="1362"/>
      <c r="P710" s="1363">
        <v>0</v>
      </c>
      <c r="Q710" s="1363">
        <v>0</v>
      </c>
      <c r="R710" s="1363">
        <v>0</v>
      </c>
      <c r="S710" s="1363">
        <v>0</v>
      </c>
      <c r="T710" s="1363">
        <v>0</v>
      </c>
      <c r="U710" s="1363">
        <v>0</v>
      </c>
      <c r="V710" s="1363">
        <v>0</v>
      </c>
      <c r="W710" s="1363">
        <v>0</v>
      </c>
      <c r="X710" s="1363">
        <v>0</v>
      </c>
      <c r="Y710" s="1363">
        <v>0</v>
      </c>
      <c r="Z710" s="1363">
        <v>0</v>
      </c>
      <c r="AA710" s="1363">
        <v>0</v>
      </c>
      <c r="AB710" s="1363">
        <v>0</v>
      </c>
      <c r="AC710" s="1363"/>
      <c r="AD710" s="1363"/>
      <c r="AE710" s="1363">
        <f t="shared" si="276"/>
        <v>0</v>
      </c>
      <c r="AF710" s="1376"/>
      <c r="AG710" s="1377"/>
      <c r="AH710" s="1365"/>
      <c r="AI710" s="1365"/>
      <c r="AJ710" s="1365"/>
      <c r="AK710" s="1366"/>
      <c r="AL710" s="1365">
        <f t="shared" si="263"/>
        <v>0</v>
      </c>
      <c r="AM710" s="1367">
        <f t="shared" si="287"/>
        <v>0</v>
      </c>
      <c r="AN710" s="1365"/>
      <c r="AO710" s="1368">
        <f t="shared" si="264"/>
        <v>0</v>
      </c>
      <c r="AP710" s="1369"/>
      <c r="AQ710" s="1370">
        <f t="shared" si="259"/>
        <v>0</v>
      </c>
      <c r="AR710" s="1365"/>
      <c r="AS710" s="1365"/>
      <c r="AT710" s="1365"/>
      <c r="AU710" s="1365"/>
      <c r="AV710" s="1371">
        <f t="shared" si="265"/>
        <v>0</v>
      </c>
      <c r="AW710" s="1365">
        <f t="shared" si="286"/>
        <v>0</v>
      </c>
      <c r="AX710" s="1365"/>
      <c r="AY710" s="1367">
        <f t="shared" si="266"/>
        <v>0</v>
      </c>
      <c r="AZ710" s="1372"/>
      <c r="BA710" s="1373">
        <f t="shared" si="275"/>
        <v>0</v>
      </c>
      <c r="BC710" s="1361" t="str">
        <f t="shared" ref="BC710:BF711" si="290">IF(VALUE(AR710),BC$7,IF(ISBLANK(AR710),"",BC$7))</f>
        <v/>
      </c>
      <c r="BD710" s="1361" t="str">
        <f t="shared" si="290"/>
        <v/>
      </c>
      <c r="BE710" s="1361" t="str">
        <f t="shared" si="290"/>
        <v/>
      </c>
      <c r="BF710" s="1361" t="str">
        <f t="shared" si="290"/>
        <v/>
      </c>
      <c r="BG710" s="1361" t="str">
        <f t="shared" si="270"/>
        <v>W/C</v>
      </c>
      <c r="BH710" s="1361" t="str">
        <f t="shared" si="270"/>
        <v>NO</v>
      </c>
      <c r="BI710" s="1361" t="str">
        <f t="shared" si="258"/>
        <v>W/C</v>
      </c>
      <c r="BK710" s="1361" t="b">
        <f t="shared" ref="BK710:BQ717" si="291">BC710=H710</f>
        <v>1</v>
      </c>
      <c r="BL710" s="1361" t="b">
        <f t="shared" si="291"/>
        <v>1</v>
      </c>
      <c r="BM710" s="1361" t="b">
        <f t="shared" si="291"/>
        <v>1</v>
      </c>
      <c r="BN710" s="1361" t="b">
        <f t="shared" si="291"/>
        <v>1</v>
      </c>
      <c r="BO710" s="1361" t="b">
        <f t="shared" si="291"/>
        <v>1</v>
      </c>
      <c r="BP710" s="1361" t="b">
        <f t="shared" si="291"/>
        <v>1</v>
      </c>
      <c r="BQ710" s="1361" t="b">
        <f t="shared" si="291"/>
        <v>1</v>
      </c>
      <c r="BS710" s="1359"/>
    </row>
    <row r="711" spans="1:71" s="1374" customFormat="1" ht="12" customHeight="1">
      <c r="A711" s="1503">
        <v>18401013</v>
      </c>
      <c r="B711" s="1504" t="str">
        <f t="shared" si="282"/>
        <v>18401013</v>
      </c>
      <c r="C711" s="1359" t="s">
        <v>1739</v>
      </c>
      <c r="D711" s="1360" t="str">
        <f t="shared" si="278"/>
        <v>W/C</v>
      </c>
      <c r="E711" s="1360"/>
      <c r="F711" s="1359"/>
      <c r="G711" s="1360"/>
      <c r="H711" s="1361" t="str">
        <f t="shared" si="272"/>
        <v/>
      </c>
      <c r="I711" s="1361" t="str">
        <f t="shared" si="272"/>
        <v/>
      </c>
      <c r="J711" s="1361" t="str">
        <f t="shared" si="272"/>
        <v/>
      </c>
      <c r="K711" s="1361" t="str">
        <f t="shared" si="272"/>
        <v/>
      </c>
      <c r="L711" s="1361" t="str">
        <f t="shared" si="269"/>
        <v>W/C</v>
      </c>
      <c r="M711" s="1361" t="str">
        <f t="shared" si="269"/>
        <v>NO</v>
      </c>
      <c r="N711" s="1361" t="str">
        <f t="shared" si="260"/>
        <v>W/C</v>
      </c>
      <c r="O711" s="1362"/>
      <c r="P711" s="1363">
        <v>0</v>
      </c>
      <c r="Q711" s="1363">
        <v>0</v>
      </c>
      <c r="R711" s="1363">
        <v>0</v>
      </c>
      <c r="S711" s="1363">
        <v>0</v>
      </c>
      <c r="T711" s="1363">
        <v>0</v>
      </c>
      <c r="U711" s="1363">
        <v>0</v>
      </c>
      <c r="V711" s="1363">
        <v>0</v>
      </c>
      <c r="W711" s="1363">
        <v>0</v>
      </c>
      <c r="X711" s="1363">
        <v>0</v>
      </c>
      <c r="Y711" s="1363">
        <v>0</v>
      </c>
      <c r="Z711" s="1363">
        <v>0</v>
      </c>
      <c r="AA711" s="1363">
        <v>0</v>
      </c>
      <c r="AB711" s="1363">
        <v>0</v>
      </c>
      <c r="AC711" s="1363"/>
      <c r="AD711" s="1363"/>
      <c r="AE711" s="1363">
        <f t="shared" si="276"/>
        <v>0</v>
      </c>
      <c r="AF711" s="1376"/>
      <c r="AG711" s="1377"/>
      <c r="AH711" s="1365"/>
      <c r="AI711" s="1365"/>
      <c r="AJ711" s="1365"/>
      <c r="AK711" s="1366"/>
      <c r="AL711" s="1365">
        <f t="shared" si="263"/>
        <v>0</v>
      </c>
      <c r="AM711" s="1367">
        <f t="shared" si="287"/>
        <v>0</v>
      </c>
      <c r="AN711" s="1365"/>
      <c r="AO711" s="1368">
        <f t="shared" si="264"/>
        <v>0</v>
      </c>
      <c r="AP711" s="1369"/>
      <c r="AQ711" s="1370">
        <f t="shared" si="259"/>
        <v>0</v>
      </c>
      <c r="AR711" s="1365"/>
      <c r="AS711" s="1365"/>
      <c r="AT711" s="1365"/>
      <c r="AU711" s="1365"/>
      <c r="AV711" s="1371">
        <f t="shared" si="265"/>
        <v>0</v>
      </c>
      <c r="AW711" s="1365">
        <f t="shared" si="286"/>
        <v>0</v>
      </c>
      <c r="AX711" s="1365"/>
      <c r="AY711" s="1367">
        <f t="shared" si="266"/>
        <v>0</v>
      </c>
      <c r="AZ711" s="1372"/>
      <c r="BA711" s="1373">
        <f t="shared" si="275"/>
        <v>0</v>
      </c>
      <c r="BC711" s="1361" t="str">
        <f t="shared" si="290"/>
        <v/>
      </c>
      <c r="BD711" s="1361" t="str">
        <f t="shared" si="290"/>
        <v/>
      </c>
      <c r="BE711" s="1361" t="str">
        <f t="shared" si="290"/>
        <v/>
      </c>
      <c r="BF711" s="1361" t="str">
        <f t="shared" si="290"/>
        <v/>
      </c>
      <c r="BG711" s="1361" t="str">
        <f t="shared" si="270"/>
        <v>W/C</v>
      </c>
      <c r="BH711" s="1361" t="str">
        <f t="shared" si="270"/>
        <v>NO</v>
      </c>
      <c r="BI711" s="1361" t="str">
        <f t="shared" si="258"/>
        <v>W/C</v>
      </c>
      <c r="BK711" s="1361" t="b">
        <f t="shared" si="291"/>
        <v>1</v>
      </c>
      <c r="BL711" s="1361" t="b">
        <f t="shared" si="291"/>
        <v>1</v>
      </c>
      <c r="BM711" s="1361" t="b">
        <f t="shared" si="291"/>
        <v>1</v>
      </c>
      <c r="BN711" s="1361" t="b">
        <f t="shared" si="291"/>
        <v>1</v>
      </c>
      <c r="BO711" s="1361" t="b">
        <f t="shared" si="291"/>
        <v>1</v>
      </c>
      <c r="BP711" s="1361" t="b">
        <f t="shared" si="291"/>
        <v>1</v>
      </c>
      <c r="BQ711" s="1361" t="b">
        <f t="shared" si="291"/>
        <v>1</v>
      </c>
      <c r="BS711" s="1359"/>
    </row>
    <row r="712" spans="1:71" s="1374" customFormat="1" ht="12" customHeight="1">
      <c r="A712" s="1497">
        <v>18401103</v>
      </c>
      <c r="B712" s="1498" t="str">
        <f t="shared" si="282"/>
        <v>18401103</v>
      </c>
      <c r="C712" s="1416" t="s">
        <v>1740</v>
      </c>
      <c r="D712" s="1417" t="str">
        <f t="shared" si="278"/>
        <v>W/C</v>
      </c>
      <c r="E712" s="1417"/>
      <c r="F712" s="1434">
        <v>43237</v>
      </c>
      <c r="G712" s="1417"/>
      <c r="H712" s="1419"/>
      <c r="I712" s="1419"/>
      <c r="J712" s="1419"/>
      <c r="K712" s="1419"/>
      <c r="L712" s="1419" t="str">
        <f t="shared" si="269"/>
        <v>W/C</v>
      </c>
      <c r="M712" s="1419" t="str">
        <f t="shared" si="269"/>
        <v>NO</v>
      </c>
      <c r="N712" s="1419" t="str">
        <f t="shared" si="260"/>
        <v>W/C</v>
      </c>
      <c r="O712" s="1420"/>
      <c r="P712" s="1421">
        <v>-0.01</v>
      </c>
      <c r="Q712" s="1421">
        <v>-0.01</v>
      </c>
      <c r="R712" s="1421">
        <v>-0.01</v>
      </c>
      <c r="S712" s="1421">
        <v>-0.01</v>
      </c>
      <c r="T712" s="1421">
        <v>-0.01</v>
      </c>
      <c r="U712" s="1421">
        <v>-0.01</v>
      </c>
      <c r="V712" s="1421">
        <v>-0.01</v>
      </c>
      <c r="W712" s="1421">
        <v>-0.01</v>
      </c>
      <c r="X712" s="1421">
        <v>-0.01</v>
      </c>
      <c r="Y712" s="1421">
        <v>-0.01</v>
      </c>
      <c r="Z712" s="1421">
        <v>-0.01</v>
      </c>
      <c r="AA712" s="1421">
        <v>-0.01</v>
      </c>
      <c r="AB712" s="1421">
        <v>-0.01</v>
      </c>
      <c r="AC712" s="1421"/>
      <c r="AD712" s="1421"/>
      <c r="AE712" s="1421">
        <f t="shared" si="276"/>
        <v>-9.9999999999999985E-3</v>
      </c>
      <c r="AF712" s="1422"/>
      <c r="AG712" s="1423"/>
      <c r="AH712" s="1424"/>
      <c r="AI712" s="1424"/>
      <c r="AJ712" s="1424"/>
      <c r="AK712" s="1425"/>
      <c r="AL712" s="1424">
        <f t="shared" si="263"/>
        <v>0</v>
      </c>
      <c r="AM712" s="1426">
        <f t="shared" si="287"/>
        <v>-9.9999999999999985E-3</v>
      </c>
      <c r="AN712" s="1424"/>
      <c r="AO712" s="1427">
        <f t="shared" si="264"/>
        <v>-9.9999999999999985E-3</v>
      </c>
      <c r="AP712" s="1369"/>
      <c r="AQ712" s="1428">
        <f t="shared" si="259"/>
        <v>-0.01</v>
      </c>
      <c r="AR712" s="1424"/>
      <c r="AS712" s="1424"/>
      <c r="AT712" s="1424"/>
      <c r="AU712" s="1424"/>
      <c r="AV712" s="1429">
        <f t="shared" si="265"/>
        <v>0</v>
      </c>
      <c r="AW712" s="1424">
        <f t="shared" si="286"/>
        <v>-0.01</v>
      </c>
      <c r="AX712" s="1424"/>
      <c r="AY712" s="1426">
        <f t="shared" si="266"/>
        <v>-0.01</v>
      </c>
      <c r="AZ712" s="1372"/>
      <c r="BA712" s="1373">
        <f t="shared" si="275"/>
        <v>0</v>
      </c>
      <c r="BC712" s="1361"/>
      <c r="BD712" s="1361"/>
      <c r="BE712" s="1361"/>
      <c r="BF712" s="1361"/>
      <c r="BG712" s="1361" t="str">
        <f t="shared" si="270"/>
        <v>W/C</v>
      </c>
      <c r="BH712" s="1361" t="str">
        <f t="shared" si="270"/>
        <v>NO</v>
      </c>
      <c r="BI712" s="1361" t="str">
        <f t="shared" si="258"/>
        <v>W/C</v>
      </c>
      <c r="BK712" s="1361" t="b">
        <f t="shared" si="291"/>
        <v>1</v>
      </c>
      <c r="BL712" s="1361" t="b">
        <f t="shared" si="291"/>
        <v>1</v>
      </c>
      <c r="BM712" s="1361" t="b">
        <f t="shared" si="291"/>
        <v>1</v>
      </c>
      <c r="BN712" s="1361" t="b">
        <f t="shared" si="291"/>
        <v>1</v>
      </c>
      <c r="BO712" s="1361" t="b">
        <f t="shared" si="291"/>
        <v>1</v>
      </c>
      <c r="BP712" s="1361" t="b">
        <f t="shared" si="291"/>
        <v>1</v>
      </c>
      <c r="BQ712" s="1361" t="b">
        <f t="shared" si="291"/>
        <v>1</v>
      </c>
      <c r="BS712" s="1359"/>
    </row>
    <row r="713" spans="1:71" s="1374" customFormat="1" ht="12" customHeight="1">
      <c r="A713" s="1499">
        <v>18401173</v>
      </c>
      <c r="B713" s="1500" t="str">
        <f t="shared" si="282"/>
        <v>18401173</v>
      </c>
      <c r="C713" s="1395" t="s">
        <v>1741</v>
      </c>
      <c r="D713" s="1396" t="str">
        <f t="shared" si="278"/>
        <v>W/C</v>
      </c>
      <c r="E713" s="1396"/>
      <c r="F713" s="1433">
        <v>43862</v>
      </c>
      <c r="G713" s="1396"/>
      <c r="H713" s="1398" t="str">
        <f t="shared" ref="H713:K728" si="292">IF(VALUE(AH713),H$7,IF(ISBLANK(AH713),"",H$7))</f>
        <v/>
      </c>
      <c r="I713" s="1398" t="str">
        <f t="shared" si="292"/>
        <v/>
      </c>
      <c r="J713" s="1439" t="str">
        <f t="shared" si="292"/>
        <v/>
      </c>
      <c r="K713" s="1439" t="str">
        <f t="shared" si="292"/>
        <v/>
      </c>
      <c r="L713" s="1439" t="str">
        <f t="shared" si="269"/>
        <v>W/C</v>
      </c>
      <c r="M713" s="1439" t="str">
        <f t="shared" si="269"/>
        <v>NO</v>
      </c>
      <c r="N713" s="1439" t="str">
        <f t="shared" si="260"/>
        <v>W/C</v>
      </c>
      <c r="O713" s="1440"/>
      <c r="P713" s="1441"/>
      <c r="Q713" s="1441"/>
      <c r="R713" s="1441"/>
      <c r="S713" s="1441"/>
      <c r="T713" s="1441"/>
      <c r="U713" s="1441"/>
      <c r="V713" s="1441"/>
      <c r="W713" s="1441"/>
      <c r="X713" s="1441">
        <v>5482.01</v>
      </c>
      <c r="Y713" s="1441">
        <v>0</v>
      </c>
      <c r="Z713" s="1441">
        <v>0</v>
      </c>
      <c r="AA713" s="1441">
        <v>0</v>
      </c>
      <c r="AB713" s="1441">
        <v>0</v>
      </c>
      <c r="AC713" s="1441"/>
      <c r="AD713" s="1441"/>
      <c r="AE713" s="1441">
        <f t="shared" si="276"/>
        <v>456.8341666666667</v>
      </c>
      <c r="AF713" s="1442"/>
      <c r="AG713" s="1443"/>
      <c r="AH713" s="1444"/>
      <c r="AI713" s="1444"/>
      <c r="AJ713" s="1444"/>
      <c r="AK713" s="1445"/>
      <c r="AL713" s="1444">
        <f>SUM(AI713:AK713)</f>
        <v>0</v>
      </c>
      <c r="AM713" s="1446">
        <f t="shared" si="287"/>
        <v>456.8341666666667</v>
      </c>
      <c r="AN713" s="1444"/>
      <c r="AO713" s="1447">
        <f t="shared" si="264"/>
        <v>456.8341666666667</v>
      </c>
      <c r="AP713" s="1444"/>
      <c r="AQ713" s="1448">
        <f t="shared" si="259"/>
        <v>0</v>
      </c>
      <c r="AR713" s="1444"/>
      <c r="AS713" s="1444"/>
      <c r="AT713" s="1444"/>
      <c r="AU713" s="1444"/>
      <c r="AV713" s="1449">
        <f>SUM(AS713:AU713)</f>
        <v>0</v>
      </c>
      <c r="AW713" s="1444">
        <f t="shared" si="286"/>
        <v>0</v>
      </c>
      <c r="AX713" s="1444"/>
      <c r="AY713" s="1446">
        <f t="shared" si="266"/>
        <v>0</v>
      </c>
      <c r="AZ713" s="1372"/>
      <c r="BA713" s="1373">
        <f t="shared" si="275"/>
        <v>0</v>
      </c>
      <c r="BC713" s="1361"/>
      <c r="BD713" s="1361"/>
      <c r="BE713" s="1361"/>
      <c r="BF713" s="1361"/>
      <c r="BG713" s="1361"/>
      <c r="BH713" s="1361"/>
      <c r="BI713" s="1361"/>
      <c r="BK713" s="1361"/>
      <c r="BL713" s="1361"/>
      <c r="BM713" s="1361"/>
      <c r="BN713" s="1361"/>
      <c r="BO713" s="1361"/>
      <c r="BP713" s="1361"/>
      <c r="BQ713" s="1361"/>
      <c r="BS713" s="1359"/>
    </row>
    <row r="714" spans="1:71" s="1374" customFormat="1" ht="12" customHeight="1">
      <c r="A714" s="1414">
        <v>18401191</v>
      </c>
      <c r="B714" s="1415" t="str">
        <f t="shared" si="282"/>
        <v>18401191</v>
      </c>
      <c r="C714" s="1416" t="s">
        <v>1742</v>
      </c>
      <c r="D714" s="1417" t="str">
        <f t="shared" si="278"/>
        <v>W/C</v>
      </c>
      <c r="E714" s="1417"/>
      <c r="F714" s="1434">
        <v>42933</v>
      </c>
      <c r="G714" s="1417"/>
      <c r="H714" s="1419" t="str">
        <f t="shared" si="292"/>
        <v/>
      </c>
      <c r="I714" s="1419" t="str">
        <f t="shared" si="292"/>
        <v/>
      </c>
      <c r="J714" s="1419" t="str">
        <f t="shared" si="292"/>
        <v/>
      </c>
      <c r="K714" s="1419" t="str">
        <f t="shared" si="292"/>
        <v/>
      </c>
      <c r="L714" s="1419" t="str">
        <f t="shared" si="269"/>
        <v>W/C</v>
      </c>
      <c r="M714" s="1419" t="str">
        <f t="shared" si="269"/>
        <v>NO</v>
      </c>
      <c r="N714" s="1419" t="str">
        <f t="shared" si="260"/>
        <v>W/C</v>
      </c>
      <c r="O714" s="1419"/>
      <c r="P714" s="1421">
        <v>419767.76</v>
      </c>
      <c r="Q714" s="1421">
        <v>125759.58</v>
      </c>
      <c r="R714" s="1421">
        <v>-273605.98</v>
      </c>
      <c r="S714" s="1421">
        <v>-504328.32</v>
      </c>
      <c r="T714" s="1421">
        <v>-859713.7</v>
      </c>
      <c r="U714" s="1421">
        <v>-913822.07</v>
      </c>
      <c r="V714" s="1421">
        <v>0</v>
      </c>
      <c r="W714" s="1421">
        <v>-921420.64</v>
      </c>
      <c r="X714" s="1421">
        <v>-880407.82</v>
      </c>
      <c r="Y714" s="1421">
        <v>-708148.53</v>
      </c>
      <c r="Z714" s="1421">
        <v>-587844.93999999994</v>
      </c>
      <c r="AA714" s="1421">
        <v>-597348.80000000005</v>
      </c>
      <c r="AB714" s="1421">
        <v>-661663.80000000005</v>
      </c>
      <c r="AC714" s="1421"/>
      <c r="AD714" s="1421"/>
      <c r="AE714" s="1421">
        <f t="shared" si="276"/>
        <v>-520152.4366666667</v>
      </c>
      <c r="AF714" s="1422"/>
      <c r="AG714" s="1423"/>
      <c r="AH714" s="1424"/>
      <c r="AI714" s="1424"/>
      <c r="AJ714" s="1424"/>
      <c r="AK714" s="1425"/>
      <c r="AL714" s="1424">
        <f t="shared" si="263"/>
        <v>0</v>
      </c>
      <c r="AM714" s="1426">
        <f t="shared" si="287"/>
        <v>-520152.4366666667</v>
      </c>
      <c r="AN714" s="1424"/>
      <c r="AO714" s="1427">
        <f t="shared" si="264"/>
        <v>-520152.4366666667</v>
      </c>
      <c r="AP714" s="1369"/>
      <c r="AQ714" s="1428">
        <f t="shared" si="259"/>
        <v>-661663.80000000005</v>
      </c>
      <c r="AR714" s="1424"/>
      <c r="AS714" s="1424"/>
      <c r="AT714" s="1424"/>
      <c r="AU714" s="1424"/>
      <c r="AV714" s="1429">
        <f t="shared" si="265"/>
        <v>0</v>
      </c>
      <c r="AW714" s="1424">
        <f t="shared" si="286"/>
        <v>-661663.80000000005</v>
      </c>
      <c r="AX714" s="1424"/>
      <c r="AY714" s="1426">
        <f t="shared" si="266"/>
        <v>-661663.80000000005</v>
      </c>
      <c r="AZ714" s="1372"/>
      <c r="BA714" s="1373">
        <f t="shared" si="275"/>
        <v>0</v>
      </c>
      <c r="BC714" s="1361" t="str">
        <f t="shared" ref="BC714:BF730" si="293">IF(VALUE(AR714),BC$7,IF(ISBLANK(AR714),"",BC$7))</f>
        <v/>
      </c>
      <c r="BD714" s="1361" t="str">
        <f t="shared" si="293"/>
        <v/>
      </c>
      <c r="BE714" s="1361" t="str">
        <f t="shared" si="293"/>
        <v/>
      </c>
      <c r="BF714" s="1361" t="str">
        <f t="shared" si="293"/>
        <v/>
      </c>
      <c r="BG714" s="1361" t="str">
        <f t="shared" si="270"/>
        <v>W/C</v>
      </c>
      <c r="BH714" s="1361" t="str">
        <f t="shared" si="270"/>
        <v>NO</v>
      </c>
      <c r="BI714" s="1361" t="str">
        <f t="shared" si="258"/>
        <v>W/C</v>
      </c>
      <c r="BK714" s="1361" t="b">
        <f t="shared" si="291"/>
        <v>1</v>
      </c>
      <c r="BL714" s="1361" t="b">
        <f t="shared" si="291"/>
        <v>1</v>
      </c>
      <c r="BM714" s="1361" t="b">
        <f t="shared" si="291"/>
        <v>1</v>
      </c>
      <c r="BN714" s="1361" t="b">
        <f t="shared" si="291"/>
        <v>1</v>
      </c>
      <c r="BO714" s="1361" t="b">
        <f t="shared" si="291"/>
        <v>1</v>
      </c>
      <c r="BP714" s="1361" t="b">
        <f t="shared" si="291"/>
        <v>1</v>
      </c>
      <c r="BQ714" s="1361" t="b">
        <f t="shared" si="291"/>
        <v>1</v>
      </c>
      <c r="BS714" s="1359"/>
    </row>
    <row r="715" spans="1:71" s="1374" customFormat="1" ht="12" customHeight="1">
      <c r="A715" s="1414">
        <v>18401192</v>
      </c>
      <c r="B715" s="1415" t="str">
        <f t="shared" si="282"/>
        <v>18401192</v>
      </c>
      <c r="C715" s="1416" t="s">
        <v>1743</v>
      </c>
      <c r="D715" s="1417" t="str">
        <f t="shared" si="278"/>
        <v>W/C</v>
      </c>
      <c r="E715" s="1417"/>
      <c r="F715" s="1434">
        <v>42933</v>
      </c>
      <c r="G715" s="1417"/>
      <c r="H715" s="1419" t="str">
        <f t="shared" si="292"/>
        <v/>
      </c>
      <c r="I715" s="1419" t="str">
        <f t="shared" si="292"/>
        <v/>
      </c>
      <c r="J715" s="1419" t="str">
        <f t="shared" si="292"/>
        <v/>
      </c>
      <c r="K715" s="1419" t="str">
        <f t="shared" si="292"/>
        <v/>
      </c>
      <c r="L715" s="1419" t="str">
        <f t="shared" si="269"/>
        <v>W/C</v>
      </c>
      <c r="M715" s="1419" t="str">
        <f t="shared" si="269"/>
        <v>NO</v>
      </c>
      <c r="N715" s="1419" t="str">
        <f t="shared" si="260"/>
        <v>W/C</v>
      </c>
      <c r="O715" s="1419"/>
      <c r="P715" s="1421">
        <v>-79183.91</v>
      </c>
      <c r="Q715" s="1421">
        <v>-146870.28</v>
      </c>
      <c r="R715" s="1421">
        <v>-128052.84</v>
      </c>
      <c r="S715" s="1421">
        <v>-21619.68</v>
      </c>
      <c r="T715" s="1421">
        <v>23892.12</v>
      </c>
      <c r="U715" s="1421">
        <v>120915.07</v>
      </c>
      <c r="V715" s="1421">
        <v>0</v>
      </c>
      <c r="W715" s="1421">
        <v>104156.16</v>
      </c>
      <c r="X715" s="1421">
        <v>19963.52</v>
      </c>
      <c r="Y715" s="1421">
        <v>-32488.53</v>
      </c>
      <c r="Z715" s="1421">
        <v>-108879.87</v>
      </c>
      <c r="AA715" s="1421">
        <v>-199670.29</v>
      </c>
      <c r="AB715" s="1421">
        <v>-364306.61</v>
      </c>
      <c r="AC715" s="1421"/>
      <c r="AD715" s="1421"/>
      <c r="AE715" s="1421">
        <f t="shared" si="276"/>
        <v>-49199.99</v>
      </c>
      <c r="AF715" s="1422"/>
      <c r="AG715" s="1423"/>
      <c r="AH715" s="1424"/>
      <c r="AI715" s="1424"/>
      <c r="AJ715" s="1424"/>
      <c r="AK715" s="1425"/>
      <c r="AL715" s="1424">
        <f t="shared" si="263"/>
        <v>0</v>
      </c>
      <c r="AM715" s="1426">
        <f t="shared" si="287"/>
        <v>-49199.99</v>
      </c>
      <c r="AN715" s="1424"/>
      <c r="AO715" s="1427">
        <f t="shared" si="264"/>
        <v>-49199.99</v>
      </c>
      <c r="AP715" s="1369"/>
      <c r="AQ715" s="1428">
        <f t="shared" si="259"/>
        <v>-364306.61</v>
      </c>
      <c r="AR715" s="1424"/>
      <c r="AS715" s="1424"/>
      <c r="AT715" s="1424"/>
      <c r="AU715" s="1424"/>
      <c r="AV715" s="1429">
        <f t="shared" si="265"/>
        <v>0</v>
      </c>
      <c r="AW715" s="1424">
        <f t="shared" si="286"/>
        <v>-364306.61</v>
      </c>
      <c r="AX715" s="1424"/>
      <c r="AY715" s="1426">
        <f t="shared" si="266"/>
        <v>-364306.61</v>
      </c>
      <c r="AZ715" s="1372"/>
      <c r="BA715" s="1373">
        <f t="shared" si="275"/>
        <v>0</v>
      </c>
      <c r="BC715" s="1361" t="str">
        <f t="shared" si="293"/>
        <v/>
      </c>
      <c r="BD715" s="1361" t="str">
        <f t="shared" si="293"/>
        <v/>
      </c>
      <c r="BE715" s="1361" t="str">
        <f t="shared" si="293"/>
        <v/>
      </c>
      <c r="BF715" s="1361" t="str">
        <f t="shared" si="293"/>
        <v/>
      </c>
      <c r="BG715" s="1361" t="str">
        <f t="shared" si="270"/>
        <v>W/C</v>
      </c>
      <c r="BH715" s="1361" t="str">
        <f t="shared" si="270"/>
        <v>NO</v>
      </c>
      <c r="BI715" s="1361" t="str">
        <f t="shared" si="258"/>
        <v>W/C</v>
      </c>
      <c r="BK715" s="1361" t="b">
        <f t="shared" si="291"/>
        <v>1</v>
      </c>
      <c r="BL715" s="1361" t="b">
        <f t="shared" si="291"/>
        <v>1</v>
      </c>
      <c r="BM715" s="1361" t="b">
        <f t="shared" si="291"/>
        <v>1</v>
      </c>
      <c r="BN715" s="1361" t="b">
        <f t="shared" si="291"/>
        <v>1</v>
      </c>
      <c r="BO715" s="1361" t="b">
        <f t="shared" si="291"/>
        <v>1</v>
      </c>
      <c r="BP715" s="1361" t="b">
        <f t="shared" si="291"/>
        <v>1</v>
      </c>
      <c r="BQ715" s="1361" t="b">
        <f t="shared" si="291"/>
        <v>1</v>
      </c>
      <c r="BS715" s="1359"/>
    </row>
    <row r="716" spans="1:71" s="1374" customFormat="1" ht="12" customHeight="1">
      <c r="A716" s="1414">
        <v>18401193</v>
      </c>
      <c r="B716" s="1415" t="str">
        <f t="shared" si="282"/>
        <v>18401193</v>
      </c>
      <c r="C716" s="1416" t="s">
        <v>1744</v>
      </c>
      <c r="D716" s="1417" t="str">
        <f t="shared" si="278"/>
        <v>W/C</v>
      </c>
      <c r="E716" s="1417"/>
      <c r="F716" s="1434">
        <v>42933</v>
      </c>
      <c r="G716" s="1417"/>
      <c r="H716" s="1419" t="str">
        <f t="shared" si="292"/>
        <v/>
      </c>
      <c r="I716" s="1419" t="str">
        <f t="shared" si="292"/>
        <v/>
      </c>
      <c r="J716" s="1419" t="str">
        <f t="shared" si="292"/>
        <v/>
      </c>
      <c r="K716" s="1419" t="str">
        <f t="shared" si="292"/>
        <v/>
      </c>
      <c r="L716" s="1419" t="str">
        <f t="shared" si="269"/>
        <v>W/C</v>
      </c>
      <c r="M716" s="1419" t="str">
        <f t="shared" si="269"/>
        <v>NO</v>
      </c>
      <c r="N716" s="1419" t="str">
        <f t="shared" si="260"/>
        <v>W/C</v>
      </c>
      <c r="O716" s="1419"/>
      <c r="P716" s="1421">
        <v>510103.76</v>
      </c>
      <c r="Q716" s="1421">
        <v>444953.9</v>
      </c>
      <c r="R716" s="1421">
        <v>398764.41</v>
      </c>
      <c r="S716" s="1421">
        <v>438106.44</v>
      </c>
      <c r="T716" s="1421">
        <v>428128.9</v>
      </c>
      <c r="U716" s="1421">
        <v>388054.46</v>
      </c>
      <c r="V716" s="1421">
        <v>0</v>
      </c>
      <c r="W716" s="1421">
        <v>186328.66</v>
      </c>
      <c r="X716" s="1421">
        <v>72252.009999999995</v>
      </c>
      <c r="Y716" s="1421">
        <v>-66617.25</v>
      </c>
      <c r="Z716" s="1421">
        <v>-155121.16</v>
      </c>
      <c r="AA716" s="1421">
        <v>-240763.22</v>
      </c>
      <c r="AB716" s="1421">
        <v>-304767.61</v>
      </c>
      <c r="AC716" s="1421"/>
      <c r="AD716" s="1421"/>
      <c r="AE716" s="1421">
        <f t="shared" si="276"/>
        <v>166396.26874999996</v>
      </c>
      <c r="AF716" s="1422"/>
      <c r="AG716" s="1423"/>
      <c r="AH716" s="1424"/>
      <c r="AI716" s="1424"/>
      <c r="AJ716" s="1424"/>
      <c r="AK716" s="1425"/>
      <c r="AL716" s="1424">
        <f t="shared" si="263"/>
        <v>0</v>
      </c>
      <c r="AM716" s="1426">
        <f t="shared" si="287"/>
        <v>166396.26874999996</v>
      </c>
      <c r="AN716" s="1424"/>
      <c r="AO716" s="1427">
        <f t="shared" si="264"/>
        <v>166396.26874999996</v>
      </c>
      <c r="AP716" s="1369"/>
      <c r="AQ716" s="1428">
        <f t="shared" si="259"/>
        <v>-304767.61</v>
      </c>
      <c r="AR716" s="1424"/>
      <c r="AS716" s="1424"/>
      <c r="AT716" s="1424"/>
      <c r="AU716" s="1424"/>
      <c r="AV716" s="1429">
        <f t="shared" si="265"/>
        <v>0</v>
      </c>
      <c r="AW716" s="1424">
        <f t="shared" si="286"/>
        <v>-304767.61</v>
      </c>
      <c r="AX716" s="1424"/>
      <c r="AY716" s="1426">
        <f t="shared" si="266"/>
        <v>-304767.61</v>
      </c>
      <c r="AZ716" s="1372"/>
      <c r="BA716" s="1373">
        <f t="shared" si="275"/>
        <v>0</v>
      </c>
      <c r="BC716" s="1361" t="str">
        <f t="shared" si="293"/>
        <v/>
      </c>
      <c r="BD716" s="1361" t="str">
        <f t="shared" si="293"/>
        <v/>
      </c>
      <c r="BE716" s="1361" t="str">
        <f t="shared" si="293"/>
        <v/>
      </c>
      <c r="BF716" s="1361" t="str">
        <f t="shared" si="293"/>
        <v/>
      </c>
      <c r="BG716" s="1361" t="str">
        <f t="shared" si="270"/>
        <v>W/C</v>
      </c>
      <c r="BH716" s="1361" t="str">
        <f t="shared" si="270"/>
        <v>NO</v>
      </c>
      <c r="BI716" s="1361" t="str">
        <f t="shared" si="258"/>
        <v>W/C</v>
      </c>
      <c r="BK716" s="1361" t="b">
        <f t="shared" si="291"/>
        <v>1</v>
      </c>
      <c r="BL716" s="1361" t="b">
        <f t="shared" si="291"/>
        <v>1</v>
      </c>
      <c r="BM716" s="1361" t="b">
        <f t="shared" si="291"/>
        <v>1</v>
      </c>
      <c r="BN716" s="1361" t="b">
        <f t="shared" si="291"/>
        <v>1</v>
      </c>
      <c r="BO716" s="1361" t="b">
        <f t="shared" si="291"/>
        <v>1</v>
      </c>
      <c r="BP716" s="1361" t="b">
        <f t="shared" si="291"/>
        <v>1</v>
      </c>
      <c r="BQ716" s="1361" t="b">
        <f t="shared" si="291"/>
        <v>1</v>
      </c>
      <c r="BS716" s="1359"/>
    </row>
    <row r="717" spans="1:71" s="1374" customFormat="1" ht="12" customHeight="1">
      <c r="A717" s="1414">
        <v>18401201</v>
      </c>
      <c r="B717" s="1415" t="str">
        <f t="shared" si="282"/>
        <v>18401201</v>
      </c>
      <c r="C717" s="1416" t="s">
        <v>1745</v>
      </c>
      <c r="D717" s="1417" t="str">
        <f t="shared" si="278"/>
        <v>W/C</v>
      </c>
      <c r="E717" s="1417"/>
      <c r="F717" s="1434">
        <v>42933</v>
      </c>
      <c r="G717" s="1417"/>
      <c r="H717" s="1419" t="str">
        <f t="shared" si="292"/>
        <v/>
      </c>
      <c r="I717" s="1419" t="str">
        <f t="shared" si="292"/>
        <v/>
      </c>
      <c r="J717" s="1419" t="str">
        <f t="shared" si="292"/>
        <v/>
      </c>
      <c r="K717" s="1419" t="str">
        <f t="shared" si="292"/>
        <v/>
      </c>
      <c r="L717" s="1419" t="str">
        <f t="shared" si="269"/>
        <v>W/C</v>
      </c>
      <c r="M717" s="1419" t="str">
        <f t="shared" si="269"/>
        <v>NO</v>
      </c>
      <c r="N717" s="1419" t="str">
        <f t="shared" si="260"/>
        <v>W/C</v>
      </c>
      <c r="O717" s="1419"/>
      <c r="P717" s="1421">
        <v>-290848.88</v>
      </c>
      <c r="Q717" s="1421">
        <v>-287333.34000000003</v>
      </c>
      <c r="R717" s="1421">
        <v>-280606.3</v>
      </c>
      <c r="S717" s="1421">
        <v>-280642.90000000002</v>
      </c>
      <c r="T717" s="1421">
        <v>-293339.46000000002</v>
      </c>
      <c r="U717" s="1421">
        <v>-262909.34000000003</v>
      </c>
      <c r="V717" s="1421">
        <v>0</v>
      </c>
      <c r="W717" s="1421">
        <v>-212597.37</v>
      </c>
      <c r="X717" s="1421">
        <v>-180352.59</v>
      </c>
      <c r="Y717" s="1421">
        <v>-138716.09</v>
      </c>
      <c r="Z717" s="1421">
        <v>-133360.1</v>
      </c>
      <c r="AA717" s="1421">
        <v>-130791.29</v>
      </c>
      <c r="AB717" s="1421">
        <v>-105079.24</v>
      </c>
      <c r="AC717" s="1421"/>
      <c r="AD717" s="1421"/>
      <c r="AE717" s="1421">
        <f t="shared" si="276"/>
        <v>-199884.40333333335</v>
      </c>
      <c r="AF717" s="1422"/>
      <c r="AG717" s="1423"/>
      <c r="AH717" s="1424"/>
      <c r="AI717" s="1424"/>
      <c r="AJ717" s="1424"/>
      <c r="AK717" s="1425"/>
      <c r="AL717" s="1424">
        <f t="shared" si="263"/>
        <v>0</v>
      </c>
      <c r="AM717" s="1426">
        <f t="shared" si="287"/>
        <v>-199884.40333333335</v>
      </c>
      <c r="AN717" s="1424"/>
      <c r="AO717" s="1427">
        <f t="shared" si="264"/>
        <v>-199884.40333333335</v>
      </c>
      <c r="AP717" s="1369"/>
      <c r="AQ717" s="1428">
        <f t="shared" si="259"/>
        <v>-105079.24</v>
      </c>
      <c r="AR717" s="1424"/>
      <c r="AS717" s="1424"/>
      <c r="AT717" s="1424"/>
      <c r="AU717" s="1424"/>
      <c r="AV717" s="1429">
        <f t="shared" si="265"/>
        <v>0</v>
      </c>
      <c r="AW717" s="1424">
        <f t="shared" si="286"/>
        <v>-105079.24</v>
      </c>
      <c r="AX717" s="1424"/>
      <c r="AY717" s="1426">
        <f t="shared" si="266"/>
        <v>-105079.24</v>
      </c>
      <c r="AZ717" s="1372"/>
      <c r="BA717" s="1373">
        <f t="shared" si="275"/>
        <v>0</v>
      </c>
      <c r="BC717" s="1361" t="str">
        <f t="shared" si="293"/>
        <v/>
      </c>
      <c r="BD717" s="1361" t="str">
        <f t="shared" si="293"/>
        <v/>
      </c>
      <c r="BE717" s="1361" t="str">
        <f t="shared" si="293"/>
        <v/>
      </c>
      <c r="BF717" s="1361" t="str">
        <f t="shared" si="293"/>
        <v/>
      </c>
      <c r="BG717" s="1361" t="str">
        <f t="shared" si="270"/>
        <v>W/C</v>
      </c>
      <c r="BH717" s="1361" t="str">
        <f t="shared" si="270"/>
        <v>NO</v>
      </c>
      <c r="BI717" s="1361" t="str">
        <f t="shared" si="258"/>
        <v>W/C</v>
      </c>
      <c r="BK717" s="1361" t="b">
        <f t="shared" si="291"/>
        <v>1</v>
      </c>
      <c r="BL717" s="1361" t="b">
        <f t="shared" si="291"/>
        <v>1</v>
      </c>
      <c r="BM717" s="1361" t="b">
        <f t="shared" si="291"/>
        <v>1</v>
      </c>
      <c r="BN717" s="1361" t="b">
        <f t="shared" si="291"/>
        <v>1</v>
      </c>
      <c r="BO717" s="1361" t="b">
        <f t="shared" si="291"/>
        <v>1</v>
      </c>
      <c r="BP717" s="1361" t="b">
        <f t="shared" si="291"/>
        <v>1</v>
      </c>
      <c r="BQ717" s="1361" t="b">
        <f t="shared" si="291"/>
        <v>1</v>
      </c>
      <c r="BS717" s="1359"/>
    </row>
    <row r="718" spans="1:71" s="1374" customFormat="1" ht="12" customHeight="1">
      <c r="A718" s="1431" t="s">
        <v>1746</v>
      </c>
      <c r="B718" s="1451" t="str">
        <f t="shared" si="282"/>
        <v>18405103</v>
      </c>
      <c r="C718" s="1395" t="s">
        <v>1747</v>
      </c>
      <c r="D718" s="1396" t="str">
        <f t="shared" si="278"/>
        <v>W/C</v>
      </c>
      <c r="E718" s="1396"/>
      <c r="F718" s="1433">
        <v>43374</v>
      </c>
      <c r="G718" s="1396"/>
      <c r="H718" s="1398" t="str">
        <f t="shared" si="292"/>
        <v/>
      </c>
      <c r="I718" s="1398" t="str">
        <f t="shared" si="292"/>
        <v/>
      </c>
      <c r="J718" s="1398" t="str">
        <f t="shared" si="292"/>
        <v/>
      </c>
      <c r="K718" s="1398" t="str">
        <f t="shared" si="292"/>
        <v/>
      </c>
      <c r="L718" s="1398" t="str">
        <f t="shared" si="269"/>
        <v>W/C</v>
      </c>
      <c r="M718" s="1398" t="str">
        <f t="shared" si="269"/>
        <v>NO</v>
      </c>
      <c r="N718" s="1398" t="str">
        <f t="shared" si="260"/>
        <v>W/C</v>
      </c>
      <c r="O718" s="1399"/>
      <c r="P718" s="1400">
        <v>0</v>
      </c>
      <c r="Q718" s="1400">
        <v>0</v>
      </c>
      <c r="R718" s="1400">
        <v>0</v>
      </c>
      <c r="S718" s="1400">
        <v>0</v>
      </c>
      <c r="T718" s="1400">
        <v>0</v>
      </c>
      <c r="U718" s="1400">
        <v>0</v>
      </c>
      <c r="V718" s="1400">
        <v>0</v>
      </c>
      <c r="W718" s="1400">
        <v>0</v>
      </c>
      <c r="X718" s="1400">
        <v>0</v>
      </c>
      <c r="Y718" s="1400">
        <v>0</v>
      </c>
      <c r="Z718" s="1400">
        <v>0</v>
      </c>
      <c r="AA718" s="1400">
        <v>0</v>
      </c>
      <c r="AB718" s="1400">
        <v>0</v>
      </c>
      <c r="AC718" s="1400"/>
      <c r="AD718" s="1400"/>
      <c r="AE718" s="1400">
        <f t="shared" si="276"/>
        <v>0</v>
      </c>
      <c r="AF718" s="1401"/>
      <c r="AG718" s="1402"/>
      <c r="AH718" s="1403"/>
      <c r="AI718" s="1403"/>
      <c r="AJ718" s="1403"/>
      <c r="AK718" s="1404"/>
      <c r="AL718" s="1403">
        <f>SUM(AI718:AK718)</f>
        <v>0</v>
      </c>
      <c r="AM718" s="1405">
        <f t="shared" si="287"/>
        <v>0</v>
      </c>
      <c r="AN718" s="1403"/>
      <c r="AO718" s="1406">
        <f t="shared" si="264"/>
        <v>0</v>
      </c>
      <c r="AP718" s="1369"/>
      <c r="AQ718" s="1407">
        <f t="shared" si="259"/>
        <v>0</v>
      </c>
      <c r="AR718" s="1403"/>
      <c r="AS718" s="1403"/>
      <c r="AT718" s="1403"/>
      <c r="AU718" s="1403"/>
      <c r="AV718" s="1408">
        <f t="shared" si="265"/>
        <v>0</v>
      </c>
      <c r="AW718" s="1403">
        <f t="shared" si="286"/>
        <v>0</v>
      </c>
      <c r="AX718" s="1403"/>
      <c r="AY718" s="1405">
        <f t="shared" si="266"/>
        <v>0</v>
      </c>
      <c r="AZ718" s="1372"/>
      <c r="BA718" s="1373">
        <f t="shared" si="275"/>
        <v>0</v>
      </c>
      <c r="BC718" s="1361"/>
      <c r="BD718" s="1361"/>
      <c r="BE718" s="1361"/>
      <c r="BF718" s="1361"/>
      <c r="BG718" s="1361"/>
      <c r="BH718" s="1361"/>
      <c r="BI718" s="1361"/>
      <c r="BK718" s="1361"/>
      <c r="BL718" s="1361"/>
      <c r="BM718" s="1361"/>
      <c r="BN718" s="1361"/>
      <c r="BO718" s="1361"/>
      <c r="BP718" s="1361"/>
      <c r="BQ718" s="1361"/>
      <c r="BS718" s="1359"/>
    </row>
    <row r="719" spans="1:71" s="1374" customFormat="1" ht="12" customHeight="1">
      <c r="A719" s="1431" t="s">
        <v>1748</v>
      </c>
      <c r="B719" s="1451" t="str">
        <f t="shared" si="282"/>
        <v>18405113</v>
      </c>
      <c r="C719" s="1395" t="s">
        <v>1749</v>
      </c>
      <c r="D719" s="1396" t="str">
        <f t="shared" si="278"/>
        <v>W/C</v>
      </c>
      <c r="E719" s="1396"/>
      <c r="F719" s="1433">
        <v>43374</v>
      </c>
      <c r="G719" s="1396"/>
      <c r="H719" s="1398" t="str">
        <f t="shared" si="292"/>
        <v/>
      </c>
      <c r="I719" s="1398" t="str">
        <f t="shared" si="292"/>
        <v/>
      </c>
      <c r="J719" s="1398" t="str">
        <f t="shared" si="292"/>
        <v/>
      </c>
      <c r="K719" s="1398" t="str">
        <f t="shared" si="292"/>
        <v/>
      </c>
      <c r="L719" s="1398" t="str">
        <f t="shared" si="269"/>
        <v>W/C</v>
      </c>
      <c r="M719" s="1398" t="str">
        <f t="shared" si="269"/>
        <v>NO</v>
      </c>
      <c r="N719" s="1398" t="str">
        <f t="shared" si="260"/>
        <v>W/C</v>
      </c>
      <c r="O719" s="1399"/>
      <c r="P719" s="1400">
        <v>0</v>
      </c>
      <c r="Q719" s="1400">
        <v>0</v>
      </c>
      <c r="R719" s="1400">
        <v>0</v>
      </c>
      <c r="S719" s="1400">
        <v>0</v>
      </c>
      <c r="T719" s="1400">
        <v>0</v>
      </c>
      <c r="U719" s="1400">
        <v>0</v>
      </c>
      <c r="V719" s="1400">
        <v>0</v>
      </c>
      <c r="W719" s="1400">
        <v>0</v>
      </c>
      <c r="X719" s="1400">
        <v>0</v>
      </c>
      <c r="Y719" s="1400">
        <v>0</v>
      </c>
      <c r="Z719" s="1400">
        <v>0</v>
      </c>
      <c r="AA719" s="1400">
        <v>0</v>
      </c>
      <c r="AB719" s="1400">
        <v>0</v>
      </c>
      <c r="AC719" s="1400"/>
      <c r="AD719" s="1400"/>
      <c r="AE719" s="1400">
        <f t="shared" si="276"/>
        <v>0</v>
      </c>
      <c r="AF719" s="1401"/>
      <c r="AG719" s="1402"/>
      <c r="AH719" s="1403"/>
      <c r="AI719" s="1403"/>
      <c r="AJ719" s="1403"/>
      <c r="AK719" s="1404"/>
      <c r="AL719" s="1403">
        <f>SUM(AI719:AK719)</f>
        <v>0</v>
      </c>
      <c r="AM719" s="1405">
        <f t="shared" si="287"/>
        <v>0</v>
      </c>
      <c r="AN719" s="1403"/>
      <c r="AO719" s="1406">
        <f t="shared" si="264"/>
        <v>0</v>
      </c>
      <c r="AP719" s="1369"/>
      <c r="AQ719" s="1407">
        <f t="shared" si="259"/>
        <v>0</v>
      </c>
      <c r="AR719" s="1403"/>
      <c r="AS719" s="1403"/>
      <c r="AT719" s="1403"/>
      <c r="AU719" s="1403"/>
      <c r="AV719" s="1408">
        <f t="shared" si="265"/>
        <v>0</v>
      </c>
      <c r="AW719" s="1403">
        <f t="shared" si="286"/>
        <v>0</v>
      </c>
      <c r="AX719" s="1403"/>
      <c r="AY719" s="1405">
        <f t="shared" si="266"/>
        <v>0</v>
      </c>
      <c r="AZ719" s="1372"/>
      <c r="BA719" s="1373">
        <f t="shared" si="275"/>
        <v>0</v>
      </c>
      <c r="BC719" s="1361"/>
      <c r="BD719" s="1361"/>
      <c r="BE719" s="1361"/>
      <c r="BF719" s="1361"/>
      <c r="BG719" s="1361"/>
      <c r="BH719" s="1361"/>
      <c r="BI719" s="1361"/>
      <c r="BK719" s="1361"/>
      <c r="BL719" s="1361"/>
      <c r="BM719" s="1361"/>
      <c r="BN719" s="1361"/>
      <c r="BO719" s="1361"/>
      <c r="BP719" s="1361"/>
      <c r="BQ719" s="1361"/>
      <c r="BS719" s="1359"/>
    </row>
    <row r="720" spans="1:71" s="1374" customFormat="1" ht="12" customHeight="1">
      <c r="A720" s="1412">
        <v>18500003</v>
      </c>
      <c r="B720" s="1413" t="str">
        <f t="shared" si="282"/>
        <v>18500003</v>
      </c>
      <c r="C720" s="1359" t="s">
        <v>1750</v>
      </c>
      <c r="D720" s="1360" t="str">
        <f t="shared" si="278"/>
        <v>Non-Op</v>
      </c>
      <c r="E720" s="1360"/>
      <c r="F720" s="1592"/>
      <c r="G720" s="1360"/>
      <c r="H720" s="1361" t="str">
        <f t="shared" si="292"/>
        <v/>
      </c>
      <c r="I720" s="1361" t="str">
        <f t="shared" si="292"/>
        <v/>
      </c>
      <c r="J720" s="1361" t="str">
        <f t="shared" si="292"/>
        <v/>
      </c>
      <c r="K720" s="1361" t="str">
        <f t="shared" si="292"/>
        <v>Non-Op</v>
      </c>
      <c r="L720" s="1361" t="str">
        <f t="shared" si="269"/>
        <v>NO</v>
      </c>
      <c r="M720" s="1361" t="str">
        <f t="shared" si="269"/>
        <v>NO</v>
      </c>
      <c r="N720" s="1361" t="str">
        <f t="shared" si="260"/>
        <v/>
      </c>
      <c r="O720" s="1362"/>
      <c r="P720" s="1363">
        <v>11530.62</v>
      </c>
      <c r="Q720" s="1363">
        <v>18009.3</v>
      </c>
      <c r="R720" s="1363">
        <v>-9111.7099999999991</v>
      </c>
      <c r="S720" s="1363">
        <v>18406.03</v>
      </c>
      <c r="T720" s="1363">
        <v>40210.9</v>
      </c>
      <c r="U720" s="1363">
        <v>74780.09</v>
      </c>
      <c r="V720" s="1363">
        <v>70200.78</v>
      </c>
      <c r="W720" s="1363">
        <v>58144.83</v>
      </c>
      <c r="X720" s="1363">
        <v>31543.55</v>
      </c>
      <c r="Y720" s="1363">
        <v>28767.15</v>
      </c>
      <c r="Z720" s="1363">
        <v>4959.79</v>
      </c>
      <c r="AA720" s="1363">
        <v>4366.12</v>
      </c>
      <c r="AB720" s="1363">
        <v>14891.13</v>
      </c>
      <c r="AC720" s="1363"/>
      <c r="AD720" s="1363"/>
      <c r="AE720" s="1363">
        <f t="shared" si="276"/>
        <v>29457.308749999997</v>
      </c>
      <c r="AF720" s="1376"/>
      <c r="AG720" s="1377"/>
      <c r="AH720" s="1365"/>
      <c r="AI720" s="1365"/>
      <c r="AJ720" s="1365"/>
      <c r="AK720" s="1366">
        <f>AE720</f>
        <v>29457.308749999997</v>
      </c>
      <c r="AL720" s="1365">
        <f t="shared" si="263"/>
        <v>29457.308749999997</v>
      </c>
      <c r="AM720" s="1367"/>
      <c r="AN720" s="1365"/>
      <c r="AO720" s="1368">
        <f t="shared" si="264"/>
        <v>0</v>
      </c>
      <c r="AP720" s="1369"/>
      <c r="AQ720" s="1370">
        <f t="shared" si="259"/>
        <v>14891.13</v>
      </c>
      <c r="AR720" s="1365"/>
      <c r="AS720" s="1365"/>
      <c r="AT720" s="1365"/>
      <c r="AU720" s="1365">
        <f>AQ720</f>
        <v>14891.13</v>
      </c>
      <c r="AV720" s="1371">
        <f t="shared" si="265"/>
        <v>14891.13</v>
      </c>
      <c r="AW720" s="1365"/>
      <c r="AX720" s="1365"/>
      <c r="AY720" s="1367">
        <f t="shared" si="266"/>
        <v>0</v>
      </c>
      <c r="AZ720" s="1372" t="s">
        <v>1016</v>
      </c>
      <c r="BA720" s="1373">
        <f t="shared" si="275"/>
        <v>0</v>
      </c>
      <c r="BC720" s="1361" t="str">
        <f t="shared" si="293"/>
        <v/>
      </c>
      <c r="BD720" s="1361" t="str">
        <f t="shared" si="293"/>
        <v/>
      </c>
      <c r="BE720" s="1361" t="str">
        <f t="shared" si="293"/>
        <v/>
      </c>
      <c r="BF720" s="1361" t="str">
        <f t="shared" si="293"/>
        <v>Non-Op</v>
      </c>
      <c r="BG720" s="1361" t="str">
        <f t="shared" si="270"/>
        <v>NO</v>
      </c>
      <c r="BH720" s="1361" t="str">
        <f t="shared" si="270"/>
        <v>NO</v>
      </c>
      <c r="BI720" s="1361" t="str">
        <f t="shared" si="258"/>
        <v/>
      </c>
      <c r="BK720" s="1361" t="b">
        <f t="shared" ref="BK720:BQ746" si="294">BC720=H720</f>
        <v>1</v>
      </c>
      <c r="BL720" s="1361" t="b">
        <f t="shared" si="294"/>
        <v>1</v>
      </c>
      <c r="BM720" s="1361" t="b">
        <f t="shared" si="294"/>
        <v>1</v>
      </c>
      <c r="BN720" s="1361" t="b">
        <f t="shared" si="294"/>
        <v>1</v>
      </c>
      <c r="BO720" s="1361" t="b">
        <f t="shared" si="294"/>
        <v>1</v>
      </c>
      <c r="BP720" s="1361" t="b">
        <f t="shared" si="294"/>
        <v>1</v>
      </c>
      <c r="BQ720" s="1361" t="b">
        <f t="shared" si="294"/>
        <v>1</v>
      </c>
      <c r="BS720" s="1359"/>
    </row>
    <row r="721" spans="1:71" s="1374" customFormat="1" ht="12" customHeight="1">
      <c r="A721" s="1412">
        <v>18600011</v>
      </c>
      <c r="B721" s="1413" t="str">
        <f t="shared" si="282"/>
        <v>18600011</v>
      </c>
      <c r="C721" s="1359" t="s">
        <v>1751</v>
      </c>
      <c r="D721" s="1360" t="str">
        <f t="shared" si="278"/>
        <v>Non-Op</v>
      </c>
      <c r="E721" s="1360"/>
      <c r="F721" s="1359"/>
      <c r="G721" s="1360"/>
      <c r="H721" s="1361" t="str">
        <f t="shared" si="292"/>
        <v/>
      </c>
      <c r="I721" s="1361" t="str">
        <f t="shared" si="292"/>
        <v/>
      </c>
      <c r="J721" s="1361" t="str">
        <f t="shared" si="292"/>
        <v/>
      </c>
      <c r="K721" s="1361" t="str">
        <f t="shared" si="292"/>
        <v>Non-Op</v>
      </c>
      <c r="L721" s="1361" t="str">
        <f t="shared" si="269"/>
        <v>NO</v>
      </c>
      <c r="M721" s="1361" t="str">
        <f t="shared" si="269"/>
        <v>NO</v>
      </c>
      <c r="N721" s="1361" t="str">
        <f t="shared" si="260"/>
        <v/>
      </c>
      <c r="O721" s="1362"/>
      <c r="P721" s="1363">
        <v>0</v>
      </c>
      <c r="Q721" s="1363">
        <v>0</v>
      </c>
      <c r="R721" s="1363">
        <v>0</v>
      </c>
      <c r="S721" s="1363">
        <v>0</v>
      </c>
      <c r="T721" s="1363">
        <v>0</v>
      </c>
      <c r="U721" s="1363">
        <v>0</v>
      </c>
      <c r="V721" s="1363">
        <v>0</v>
      </c>
      <c r="W721" s="1363">
        <v>-1404.93</v>
      </c>
      <c r="X721" s="1363">
        <v>0</v>
      </c>
      <c r="Y721" s="1363">
        <v>0</v>
      </c>
      <c r="Z721" s="1363">
        <v>0</v>
      </c>
      <c r="AA721" s="1363">
        <v>0</v>
      </c>
      <c r="AB721" s="1363">
        <v>0</v>
      </c>
      <c r="AC721" s="1363"/>
      <c r="AD721" s="1363"/>
      <c r="AE721" s="1363">
        <f t="shared" si="276"/>
        <v>-117.0775</v>
      </c>
      <c r="AF721" s="1376"/>
      <c r="AG721" s="1377"/>
      <c r="AH721" s="1365"/>
      <c r="AI721" s="1365"/>
      <c r="AJ721" s="1365"/>
      <c r="AK721" s="1366">
        <f>AE721</f>
        <v>-117.0775</v>
      </c>
      <c r="AL721" s="1365">
        <f t="shared" si="263"/>
        <v>-117.0775</v>
      </c>
      <c r="AM721" s="1367"/>
      <c r="AN721" s="1365"/>
      <c r="AO721" s="1368">
        <f t="shared" si="264"/>
        <v>0</v>
      </c>
      <c r="AP721" s="1369"/>
      <c r="AQ721" s="1370">
        <f t="shared" si="259"/>
        <v>0</v>
      </c>
      <c r="AR721" s="1365"/>
      <c r="AS721" s="1365"/>
      <c r="AT721" s="1365"/>
      <c r="AU721" s="1365">
        <f>AQ721</f>
        <v>0</v>
      </c>
      <c r="AV721" s="1371">
        <f t="shared" si="265"/>
        <v>0</v>
      </c>
      <c r="AW721" s="1365"/>
      <c r="AX721" s="1365"/>
      <c r="AY721" s="1367">
        <f t="shared" si="266"/>
        <v>0</v>
      </c>
      <c r="AZ721" s="1372" t="s">
        <v>1016</v>
      </c>
      <c r="BA721" s="1373">
        <f t="shared" si="275"/>
        <v>0</v>
      </c>
      <c r="BC721" s="1361" t="str">
        <f t="shared" si="293"/>
        <v/>
      </c>
      <c r="BD721" s="1361" t="str">
        <f t="shared" si="293"/>
        <v/>
      </c>
      <c r="BE721" s="1361" t="str">
        <f t="shared" si="293"/>
        <v/>
      </c>
      <c r="BF721" s="1361" t="str">
        <f t="shared" si="293"/>
        <v>Non-Op</v>
      </c>
      <c r="BG721" s="1361" t="str">
        <f t="shared" si="270"/>
        <v>NO</v>
      </c>
      <c r="BH721" s="1361" t="str">
        <f t="shared" si="270"/>
        <v>NO</v>
      </c>
      <c r="BI721" s="1361" t="str">
        <f t="shared" si="258"/>
        <v/>
      </c>
      <c r="BK721" s="1361" t="b">
        <f t="shared" si="294"/>
        <v>1</v>
      </c>
      <c r="BL721" s="1361" t="b">
        <f t="shared" si="294"/>
        <v>1</v>
      </c>
      <c r="BM721" s="1361" t="b">
        <f t="shared" si="294"/>
        <v>1</v>
      </c>
      <c r="BN721" s="1361" t="b">
        <f t="shared" si="294"/>
        <v>1</v>
      </c>
      <c r="BO721" s="1361" t="b">
        <f t="shared" si="294"/>
        <v>1</v>
      </c>
      <c r="BP721" s="1361" t="b">
        <f t="shared" si="294"/>
        <v>1</v>
      </c>
      <c r="BQ721" s="1361" t="b">
        <f t="shared" si="294"/>
        <v>1</v>
      </c>
      <c r="BS721" s="1359"/>
    </row>
    <row r="722" spans="1:71" s="1374" customFormat="1" ht="12" customHeight="1">
      <c r="A722" s="1412">
        <v>18600013</v>
      </c>
      <c r="B722" s="1413" t="str">
        <f t="shared" si="282"/>
        <v>18600013</v>
      </c>
      <c r="C722" s="1359" t="s">
        <v>1752</v>
      </c>
      <c r="D722" s="1360" t="str">
        <f t="shared" si="278"/>
        <v>Non-Op</v>
      </c>
      <c r="E722" s="1360"/>
      <c r="F722" s="1359"/>
      <c r="G722" s="1360"/>
      <c r="H722" s="1361" t="str">
        <f t="shared" si="292"/>
        <v/>
      </c>
      <c r="I722" s="1361" t="str">
        <f t="shared" si="292"/>
        <v/>
      </c>
      <c r="J722" s="1361" t="str">
        <f t="shared" si="292"/>
        <v/>
      </c>
      <c r="K722" s="1361" t="str">
        <f t="shared" si="292"/>
        <v>Non-Op</v>
      </c>
      <c r="L722" s="1361" t="str">
        <f t="shared" si="269"/>
        <v>NO</v>
      </c>
      <c r="M722" s="1361" t="str">
        <f t="shared" si="269"/>
        <v>NO</v>
      </c>
      <c r="N722" s="1361" t="str">
        <f t="shared" si="260"/>
        <v/>
      </c>
      <c r="O722" s="1362"/>
      <c r="P722" s="1363">
        <v>8279131.5700000003</v>
      </c>
      <c r="Q722" s="1363">
        <v>8611777.8100000005</v>
      </c>
      <c r="R722" s="1363">
        <v>9130230.1699999999</v>
      </c>
      <c r="S722" s="1363">
        <v>8843030.8699999992</v>
      </c>
      <c r="T722" s="1363">
        <v>9383104.2799999993</v>
      </c>
      <c r="U722" s="1363">
        <v>7371584.2999999998</v>
      </c>
      <c r="V722" s="1363">
        <v>7785797.8700000001</v>
      </c>
      <c r="W722" s="1363">
        <v>8097539.0499999998</v>
      </c>
      <c r="X722" s="1363">
        <v>8991786.1300000008</v>
      </c>
      <c r="Y722" s="1363">
        <v>9055814.9600000009</v>
      </c>
      <c r="Z722" s="1363">
        <v>9384893.3200000003</v>
      </c>
      <c r="AA722" s="1363">
        <v>10078669.6</v>
      </c>
      <c r="AB722" s="1363">
        <v>8774973.6899999995</v>
      </c>
      <c r="AC722" s="1363"/>
      <c r="AD722" s="1363"/>
      <c r="AE722" s="1363">
        <f t="shared" si="276"/>
        <v>8771773.4158333316</v>
      </c>
      <c r="AF722" s="1376"/>
      <c r="AG722" s="1377"/>
      <c r="AH722" s="1365"/>
      <c r="AI722" s="1365"/>
      <c r="AJ722" s="1365"/>
      <c r="AK722" s="1366">
        <f>AE722</f>
        <v>8771773.4158333316</v>
      </c>
      <c r="AL722" s="1365">
        <f t="shared" si="263"/>
        <v>8771773.4158333316</v>
      </c>
      <c r="AM722" s="1367"/>
      <c r="AN722" s="1365"/>
      <c r="AO722" s="1368">
        <f t="shared" si="264"/>
        <v>0</v>
      </c>
      <c r="AP722" s="1369"/>
      <c r="AQ722" s="1370">
        <f t="shared" si="259"/>
        <v>8774973.6899999995</v>
      </c>
      <c r="AR722" s="1365"/>
      <c r="AS722" s="1365"/>
      <c r="AT722" s="1365"/>
      <c r="AU722" s="1365">
        <f>AQ722</f>
        <v>8774973.6899999995</v>
      </c>
      <c r="AV722" s="1371">
        <f t="shared" si="265"/>
        <v>8774973.6899999995</v>
      </c>
      <c r="AW722" s="1365"/>
      <c r="AX722" s="1365"/>
      <c r="AY722" s="1367">
        <f t="shared" si="266"/>
        <v>0</v>
      </c>
      <c r="AZ722" s="1372" t="s">
        <v>1016</v>
      </c>
      <c r="BA722" s="1373">
        <f t="shared" si="275"/>
        <v>0</v>
      </c>
      <c r="BC722" s="1361" t="str">
        <f t="shared" si="293"/>
        <v/>
      </c>
      <c r="BD722" s="1361" t="str">
        <f t="shared" si="293"/>
        <v/>
      </c>
      <c r="BE722" s="1361" t="str">
        <f t="shared" si="293"/>
        <v/>
      </c>
      <c r="BF722" s="1361" t="str">
        <f t="shared" si="293"/>
        <v>Non-Op</v>
      </c>
      <c r="BG722" s="1361" t="str">
        <f t="shared" si="270"/>
        <v>NO</v>
      </c>
      <c r="BH722" s="1361" t="str">
        <f t="shared" si="270"/>
        <v>NO</v>
      </c>
      <c r="BI722" s="1361" t="str">
        <f t="shared" si="258"/>
        <v/>
      </c>
      <c r="BK722" s="1361" t="b">
        <f t="shared" si="294"/>
        <v>1</v>
      </c>
      <c r="BL722" s="1361" t="b">
        <f t="shared" si="294"/>
        <v>1</v>
      </c>
      <c r="BM722" s="1361" t="b">
        <f t="shared" si="294"/>
        <v>1</v>
      </c>
      <c r="BN722" s="1361" t="b">
        <f t="shared" si="294"/>
        <v>1</v>
      </c>
      <c r="BO722" s="1361" t="b">
        <f t="shared" si="294"/>
        <v>1</v>
      </c>
      <c r="BP722" s="1361" t="b">
        <f t="shared" si="294"/>
        <v>1</v>
      </c>
      <c r="BQ722" s="1361" t="b">
        <f t="shared" si="294"/>
        <v>1</v>
      </c>
      <c r="BS722" s="1359"/>
    </row>
    <row r="723" spans="1:71" s="1374" customFormat="1" ht="12" customHeight="1">
      <c r="A723" s="1412">
        <v>18600053</v>
      </c>
      <c r="B723" s="1413" t="str">
        <f t="shared" si="282"/>
        <v>18600053</v>
      </c>
      <c r="C723" s="1359" t="s">
        <v>1753</v>
      </c>
      <c r="D723" s="1360" t="str">
        <f t="shared" si="278"/>
        <v>W/C</v>
      </c>
      <c r="E723" s="1360"/>
      <c r="F723" s="1359"/>
      <c r="G723" s="1360"/>
      <c r="H723" s="1361" t="str">
        <f t="shared" si="292"/>
        <v/>
      </c>
      <c r="I723" s="1361" t="str">
        <f t="shared" si="292"/>
        <v/>
      </c>
      <c r="J723" s="1361" t="str">
        <f t="shared" si="292"/>
        <v/>
      </c>
      <c r="K723" s="1361" t="str">
        <f t="shared" si="292"/>
        <v/>
      </c>
      <c r="L723" s="1361" t="str">
        <f t="shared" si="269"/>
        <v>W/C</v>
      </c>
      <c r="M723" s="1361" t="str">
        <f t="shared" si="269"/>
        <v>NO</v>
      </c>
      <c r="N723" s="1361" t="str">
        <f t="shared" si="260"/>
        <v>W/C</v>
      </c>
      <c r="O723" s="1362"/>
      <c r="P723" s="1363">
        <v>3972161.34</v>
      </c>
      <c r="Q723" s="1363">
        <v>4073873.2</v>
      </c>
      <c r="R723" s="1363">
        <v>4069319.2</v>
      </c>
      <c r="S723" s="1363">
        <v>4355524.8099999996</v>
      </c>
      <c r="T723" s="1363">
        <v>4145805.24</v>
      </c>
      <c r="U723" s="1363">
        <v>4692006.6100000003</v>
      </c>
      <c r="V723" s="1363">
        <v>4517228.3600000003</v>
      </c>
      <c r="W723" s="1363">
        <v>4569808.92</v>
      </c>
      <c r="X723" s="1363">
        <v>4523048.63</v>
      </c>
      <c r="Y723" s="1363">
        <v>4339547.04</v>
      </c>
      <c r="Z723" s="1363">
        <v>3424336.09</v>
      </c>
      <c r="AA723" s="1363">
        <v>3794969.8</v>
      </c>
      <c r="AB723" s="1363">
        <v>4154278.62</v>
      </c>
      <c r="AC723" s="1363"/>
      <c r="AD723" s="1363"/>
      <c r="AE723" s="1363">
        <f t="shared" si="276"/>
        <v>4214057.3233333332</v>
      </c>
      <c r="AF723" s="1376"/>
      <c r="AG723" s="1376"/>
      <c r="AH723" s="1365"/>
      <c r="AI723" s="1365"/>
      <c r="AJ723" s="1365"/>
      <c r="AK723" s="1366"/>
      <c r="AL723" s="1365">
        <f t="shared" si="263"/>
        <v>0</v>
      </c>
      <c r="AM723" s="1367">
        <f>AE723</f>
        <v>4214057.3233333332</v>
      </c>
      <c r="AN723" s="1365"/>
      <c r="AO723" s="1368">
        <f t="shared" si="264"/>
        <v>4214057.3233333332</v>
      </c>
      <c r="AP723" s="1369"/>
      <c r="AQ723" s="1370">
        <f t="shared" si="259"/>
        <v>4154278.62</v>
      </c>
      <c r="AR723" s="1365"/>
      <c r="AS723" s="1365"/>
      <c r="AT723" s="1365"/>
      <c r="AU723" s="1365"/>
      <c r="AV723" s="1371">
        <f t="shared" si="265"/>
        <v>0</v>
      </c>
      <c r="AW723" s="1365">
        <f>AQ723</f>
        <v>4154278.62</v>
      </c>
      <c r="AX723" s="1365"/>
      <c r="AY723" s="1367">
        <f t="shared" si="266"/>
        <v>4154278.62</v>
      </c>
      <c r="AZ723" s="1372"/>
      <c r="BA723" s="1373">
        <f t="shared" si="275"/>
        <v>0</v>
      </c>
      <c r="BC723" s="1361" t="str">
        <f t="shared" si="293"/>
        <v/>
      </c>
      <c r="BD723" s="1361" t="str">
        <f t="shared" si="293"/>
        <v/>
      </c>
      <c r="BE723" s="1361" t="str">
        <f t="shared" si="293"/>
        <v/>
      </c>
      <c r="BF723" s="1361" t="str">
        <f t="shared" si="293"/>
        <v/>
      </c>
      <c r="BG723" s="1361" t="str">
        <f t="shared" si="270"/>
        <v>W/C</v>
      </c>
      <c r="BH723" s="1361" t="str">
        <f t="shared" si="270"/>
        <v>NO</v>
      </c>
      <c r="BI723" s="1361" t="str">
        <f t="shared" si="258"/>
        <v>W/C</v>
      </c>
      <c r="BK723" s="1361" t="b">
        <f t="shared" si="294"/>
        <v>1</v>
      </c>
      <c r="BL723" s="1361" t="b">
        <f t="shared" si="294"/>
        <v>1</v>
      </c>
      <c r="BM723" s="1361" t="b">
        <f t="shared" si="294"/>
        <v>1</v>
      </c>
      <c r="BN723" s="1361" t="b">
        <f t="shared" si="294"/>
        <v>1</v>
      </c>
      <c r="BO723" s="1361" t="b">
        <f t="shared" si="294"/>
        <v>1</v>
      </c>
      <c r="BP723" s="1361" t="b">
        <f t="shared" si="294"/>
        <v>1</v>
      </c>
      <c r="BQ723" s="1361" t="b">
        <f t="shared" si="294"/>
        <v>1</v>
      </c>
      <c r="BS723" s="1359"/>
    </row>
    <row r="724" spans="1:71" s="1374" customFormat="1" ht="12" customHeight="1">
      <c r="A724" s="1412">
        <v>18600091</v>
      </c>
      <c r="B724" s="1413" t="str">
        <f t="shared" si="282"/>
        <v>18600091</v>
      </c>
      <c r="C724" s="1359" t="s">
        <v>1754</v>
      </c>
      <c r="D724" s="1360" t="str">
        <f t="shared" si="278"/>
        <v>W/C</v>
      </c>
      <c r="E724" s="1360"/>
      <c r="F724" s="1359"/>
      <c r="G724" s="1360"/>
      <c r="H724" s="1361" t="str">
        <f t="shared" si="292"/>
        <v/>
      </c>
      <c r="I724" s="1361" t="str">
        <f t="shared" si="292"/>
        <v/>
      </c>
      <c r="J724" s="1361" t="str">
        <f t="shared" si="292"/>
        <v/>
      </c>
      <c r="K724" s="1361" t="str">
        <f t="shared" si="292"/>
        <v/>
      </c>
      <c r="L724" s="1361" t="str">
        <f t="shared" si="269"/>
        <v>W/C</v>
      </c>
      <c r="M724" s="1361" t="str">
        <f t="shared" si="269"/>
        <v>NO</v>
      </c>
      <c r="N724" s="1361" t="str">
        <f t="shared" si="260"/>
        <v>W/C</v>
      </c>
      <c r="O724" s="1362"/>
      <c r="P724" s="1363">
        <v>0</v>
      </c>
      <c r="Q724" s="1363">
        <v>0</v>
      </c>
      <c r="R724" s="1363">
        <v>0</v>
      </c>
      <c r="S724" s="1363">
        <v>0</v>
      </c>
      <c r="T724" s="1363">
        <v>0</v>
      </c>
      <c r="U724" s="1363">
        <v>0</v>
      </c>
      <c r="V724" s="1363">
        <v>0</v>
      </c>
      <c r="W724" s="1363">
        <v>0</v>
      </c>
      <c r="X724" s="1363">
        <v>0</v>
      </c>
      <c r="Y724" s="1363">
        <v>0</v>
      </c>
      <c r="Z724" s="1363">
        <v>0</v>
      </c>
      <c r="AA724" s="1363">
        <v>0</v>
      </c>
      <c r="AB724" s="1363">
        <v>0</v>
      </c>
      <c r="AC724" s="1363"/>
      <c r="AD724" s="1363"/>
      <c r="AE724" s="1363">
        <f t="shared" si="276"/>
        <v>0</v>
      </c>
      <c r="AF724" s="1476"/>
      <c r="AG724" s="1477"/>
      <c r="AH724" s="1365"/>
      <c r="AI724" s="1365"/>
      <c r="AJ724" s="1365"/>
      <c r="AK724" s="1366"/>
      <c r="AL724" s="1365">
        <f t="shared" si="263"/>
        <v>0</v>
      </c>
      <c r="AM724" s="1367">
        <f>AE724</f>
        <v>0</v>
      </c>
      <c r="AN724" s="1365"/>
      <c r="AO724" s="1368">
        <f t="shared" si="264"/>
        <v>0</v>
      </c>
      <c r="AP724" s="1369"/>
      <c r="AQ724" s="1370">
        <f t="shared" si="259"/>
        <v>0</v>
      </c>
      <c r="AR724" s="1365"/>
      <c r="AS724" s="1365"/>
      <c r="AT724" s="1365"/>
      <c r="AU724" s="1365"/>
      <c r="AV724" s="1371">
        <f t="shared" si="265"/>
        <v>0</v>
      </c>
      <c r="AW724" s="1365">
        <f t="shared" ref="AW724:AW730" si="295">AQ724</f>
        <v>0</v>
      </c>
      <c r="AX724" s="1365"/>
      <c r="AY724" s="1367">
        <f t="shared" si="266"/>
        <v>0</v>
      </c>
      <c r="AZ724" s="1372"/>
      <c r="BA724" s="1373">
        <f t="shared" si="275"/>
        <v>0</v>
      </c>
      <c r="BC724" s="1361" t="str">
        <f t="shared" si="293"/>
        <v/>
      </c>
      <c r="BD724" s="1361" t="str">
        <f t="shared" si="293"/>
        <v/>
      </c>
      <c r="BE724" s="1361" t="str">
        <f t="shared" si="293"/>
        <v/>
      </c>
      <c r="BF724" s="1361" t="str">
        <f t="shared" si="293"/>
        <v/>
      </c>
      <c r="BG724" s="1361" t="str">
        <f t="shared" si="270"/>
        <v>W/C</v>
      </c>
      <c r="BH724" s="1361" t="str">
        <f t="shared" si="270"/>
        <v>NO</v>
      </c>
      <c r="BI724" s="1361" t="str">
        <f t="shared" si="258"/>
        <v>W/C</v>
      </c>
      <c r="BK724" s="1361" t="b">
        <f t="shared" si="294"/>
        <v>1</v>
      </c>
      <c r="BL724" s="1361" t="b">
        <f t="shared" si="294"/>
        <v>1</v>
      </c>
      <c r="BM724" s="1361" t="b">
        <f t="shared" si="294"/>
        <v>1</v>
      </c>
      <c r="BN724" s="1361" t="b">
        <f t="shared" si="294"/>
        <v>1</v>
      </c>
      <c r="BO724" s="1361" t="b">
        <f t="shared" si="294"/>
        <v>1</v>
      </c>
      <c r="BP724" s="1361" t="b">
        <f t="shared" si="294"/>
        <v>1</v>
      </c>
      <c r="BQ724" s="1361" t="b">
        <f t="shared" si="294"/>
        <v>1</v>
      </c>
      <c r="BS724" s="1359"/>
    </row>
    <row r="725" spans="1:71" s="1374" customFormat="1" ht="12" customHeight="1">
      <c r="A725" s="1412">
        <v>18600122</v>
      </c>
      <c r="B725" s="1413" t="str">
        <f t="shared" si="282"/>
        <v>18600122</v>
      </c>
      <c r="C725" s="1359" t="s">
        <v>1755</v>
      </c>
      <c r="D725" s="1360" t="str">
        <f t="shared" si="278"/>
        <v>W/C</v>
      </c>
      <c r="E725" s="1360"/>
      <c r="F725" s="1359"/>
      <c r="G725" s="1360"/>
      <c r="H725" s="1361" t="str">
        <f t="shared" si="292"/>
        <v/>
      </c>
      <c r="I725" s="1361" t="str">
        <f t="shared" si="292"/>
        <v/>
      </c>
      <c r="J725" s="1361" t="str">
        <f t="shared" si="292"/>
        <v/>
      </c>
      <c r="K725" s="1361" t="str">
        <f t="shared" si="292"/>
        <v/>
      </c>
      <c r="L725" s="1361" t="str">
        <f t="shared" si="269"/>
        <v>W/C</v>
      </c>
      <c r="M725" s="1361" t="str">
        <f t="shared" si="269"/>
        <v>NO</v>
      </c>
      <c r="N725" s="1361" t="str">
        <f t="shared" si="260"/>
        <v>W/C</v>
      </c>
      <c r="O725" s="1362"/>
      <c r="P725" s="1363">
        <v>-42544.85</v>
      </c>
      <c r="Q725" s="1363">
        <v>-42544.85</v>
      </c>
      <c r="R725" s="1363">
        <v>-42544.85</v>
      </c>
      <c r="S725" s="1363">
        <v>-42544.85</v>
      </c>
      <c r="T725" s="1363">
        <v>-42544.85</v>
      </c>
      <c r="U725" s="1363">
        <v>-42544.85</v>
      </c>
      <c r="V725" s="1363">
        <v>-42544.85</v>
      </c>
      <c r="W725" s="1363">
        <v>-42544.85</v>
      </c>
      <c r="X725" s="1363">
        <v>-42544.85</v>
      </c>
      <c r="Y725" s="1363">
        <v>-42544.85</v>
      </c>
      <c r="Z725" s="1363">
        <v>-42544.85</v>
      </c>
      <c r="AA725" s="1363">
        <v>-42544.85</v>
      </c>
      <c r="AB725" s="1363">
        <v>-42544.85</v>
      </c>
      <c r="AC725" s="1363"/>
      <c r="AD725" s="1363"/>
      <c r="AE725" s="1363">
        <f t="shared" si="276"/>
        <v>-42544.849999999991</v>
      </c>
      <c r="AF725" s="1376"/>
      <c r="AG725" s="1377"/>
      <c r="AH725" s="1365"/>
      <c r="AI725" s="1365"/>
      <c r="AJ725" s="1365"/>
      <c r="AK725" s="1366"/>
      <c r="AL725" s="1365">
        <f t="shared" si="263"/>
        <v>0</v>
      </c>
      <c r="AM725" s="1367">
        <f>AE725</f>
        <v>-42544.849999999991</v>
      </c>
      <c r="AN725" s="1365"/>
      <c r="AO725" s="1368">
        <f t="shared" si="264"/>
        <v>-42544.849999999991</v>
      </c>
      <c r="AP725" s="1369"/>
      <c r="AQ725" s="1370">
        <f t="shared" si="259"/>
        <v>-42544.85</v>
      </c>
      <c r="AR725" s="1365"/>
      <c r="AS725" s="1365"/>
      <c r="AT725" s="1365"/>
      <c r="AU725" s="1365"/>
      <c r="AV725" s="1371">
        <f t="shared" si="265"/>
        <v>0</v>
      </c>
      <c r="AW725" s="1365">
        <f t="shared" si="295"/>
        <v>-42544.85</v>
      </c>
      <c r="AX725" s="1365"/>
      <c r="AY725" s="1367">
        <f t="shared" si="266"/>
        <v>-42544.85</v>
      </c>
      <c r="AZ725" s="1372"/>
      <c r="BA725" s="1373">
        <f t="shared" si="275"/>
        <v>0</v>
      </c>
      <c r="BC725" s="1361" t="str">
        <f t="shared" si="293"/>
        <v/>
      </c>
      <c r="BD725" s="1361" t="str">
        <f t="shared" si="293"/>
        <v/>
      </c>
      <c r="BE725" s="1361" t="str">
        <f t="shared" si="293"/>
        <v/>
      </c>
      <c r="BF725" s="1361" t="str">
        <f t="shared" si="293"/>
        <v/>
      </c>
      <c r="BG725" s="1361" t="str">
        <f t="shared" si="270"/>
        <v>W/C</v>
      </c>
      <c r="BH725" s="1361" t="str">
        <f t="shared" si="270"/>
        <v>NO</v>
      </c>
      <c r="BI725" s="1361" t="str">
        <f t="shared" si="258"/>
        <v>W/C</v>
      </c>
      <c r="BK725" s="1361" t="b">
        <f t="shared" si="294"/>
        <v>1</v>
      </c>
      <c r="BL725" s="1361" t="b">
        <f t="shared" si="294"/>
        <v>1</v>
      </c>
      <c r="BM725" s="1361" t="b">
        <f t="shared" si="294"/>
        <v>1</v>
      </c>
      <c r="BN725" s="1361" t="b">
        <f t="shared" si="294"/>
        <v>1</v>
      </c>
      <c r="BO725" s="1361" t="b">
        <f t="shared" si="294"/>
        <v>1</v>
      </c>
      <c r="BP725" s="1361" t="b">
        <f t="shared" si="294"/>
        <v>1</v>
      </c>
      <c r="BQ725" s="1361" t="b">
        <f t="shared" si="294"/>
        <v>1</v>
      </c>
      <c r="BS725" s="1359"/>
    </row>
    <row r="726" spans="1:71" s="1374" customFormat="1" ht="12" customHeight="1">
      <c r="A726" s="1412">
        <v>18600123</v>
      </c>
      <c r="B726" s="1413" t="str">
        <f t="shared" si="282"/>
        <v>18600123</v>
      </c>
      <c r="C726" s="1359" t="s">
        <v>1756</v>
      </c>
      <c r="D726" s="1360" t="str">
        <f t="shared" si="278"/>
        <v>W/C</v>
      </c>
      <c r="E726" s="1360"/>
      <c r="F726" s="1359"/>
      <c r="G726" s="1360"/>
      <c r="H726" s="1361" t="str">
        <f t="shared" si="292"/>
        <v/>
      </c>
      <c r="I726" s="1361" t="str">
        <f t="shared" si="292"/>
        <v/>
      </c>
      <c r="J726" s="1361" t="str">
        <f t="shared" si="292"/>
        <v/>
      </c>
      <c r="K726" s="1361" t="str">
        <f t="shared" si="292"/>
        <v/>
      </c>
      <c r="L726" s="1361" t="str">
        <f t="shared" si="269"/>
        <v>W/C</v>
      </c>
      <c r="M726" s="1361" t="str">
        <f t="shared" si="269"/>
        <v>NO</v>
      </c>
      <c r="N726" s="1361" t="str">
        <f t="shared" si="260"/>
        <v>W/C</v>
      </c>
      <c r="O726" s="1362"/>
      <c r="P726" s="1363">
        <v>-1020</v>
      </c>
      <c r="Q726" s="1363">
        <v>-1020</v>
      </c>
      <c r="R726" s="1363">
        <v>-970</v>
      </c>
      <c r="S726" s="1363">
        <v>-990</v>
      </c>
      <c r="T726" s="1363">
        <v>-990</v>
      </c>
      <c r="U726" s="1363">
        <v>-990</v>
      </c>
      <c r="V726" s="1363">
        <v>0</v>
      </c>
      <c r="W726" s="1363">
        <v>0</v>
      </c>
      <c r="X726" s="1363">
        <v>0</v>
      </c>
      <c r="Y726" s="1363">
        <v>0</v>
      </c>
      <c r="Z726" s="1363">
        <v>0</v>
      </c>
      <c r="AA726" s="1363">
        <v>0</v>
      </c>
      <c r="AB726" s="1363">
        <v>0</v>
      </c>
      <c r="AC726" s="1363"/>
      <c r="AD726" s="1363"/>
      <c r="AE726" s="1363">
        <f t="shared" si="276"/>
        <v>-455.83333333333331</v>
      </c>
      <c r="AF726" s="1376"/>
      <c r="AG726" s="1377"/>
      <c r="AH726" s="1365"/>
      <c r="AI726" s="1365"/>
      <c r="AJ726" s="1365"/>
      <c r="AK726" s="1366"/>
      <c r="AL726" s="1365">
        <f t="shared" si="263"/>
        <v>0</v>
      </c>
      <c r="AM726" s="1367">
        <f>AE726</f>
        <v>-455.83333333333331</v>
      </c>
      <c r="AN726" s="1365"/>
      <c r="AO726" s="1368">
        <f t="shared" si="264"/>
        <v>-455.83333333333331</v>
      </c>
      <c r="AP726" s="1369"/>
      <c r="AQ726" s="1370">
        <f t="shared" ref="AQ726:AQ796" si="296">AB726</f>
        <v>0</v>
      </c>
      <c r="AR726" s="1365"/>
      <c r="AS726" s="1365"/>
      <c r="AT726" s="1365"/>
      <c r="AU726" s="1365"/>
      <c r="AV726" s="1371">
        <f t="shared" si="265"/>
        <v>0</v>
      </c>
      <c r="AW726" s="1365">
        <f t="shared" si="295"/>
        <v>0</v>
      </c>
      <c r="AX726" s="1365"/>
      <c r="AY726" s="1367">
        <f t="shared" si="266"/>
        <v>0</v>
      </c>
      <c r="AZ726" s="1372"/>
      <c r="BA726" s="1373">
        <f t="shared" si="275"/>
        <v>0</v>
      </c>
      <c r="BC726" s="1361" t="str">
        <f t="shared" si="293"/>
        <v/>
      </c>
      <c r="BD726" s="1361" t="str">
        <f t="shared" si="293"/>
        <v/>
      </c>
      <c r="BE726" s="1361" t="str">
        <f t="shared" si="293"/>
        <v/>
      </c>
      <c r="BF726" s="1361" t="str">
        <f t="shared" si="293"/>
        <v/>
      </c>
      <c r="BG726" s="1361" t="str">
        <f t="shared" si="270"/>
        <v>W/C</v>
      </c>
      <c r="BH726" s="1361" t="str">
        <f t="shared" si="270"/>
        <v>NO</v>
      </c>
      <c r="BI726" s="1361" t="str">
        <f t="shared" si="258"/>
        <v>W/C</v>
      </c>
      <c r="BK726" s="1361" t="b">
        <f t="shared" si="294"/>
        <v>1</v>
      </c>
      <c r="BL726" s="1361" t="b">
        <f t="shared" si="294"/>
        <v>1</v>
      </c>
      <c r="BM726" s="1361" t="b">
        <f t="shared" si="294"/>
        <v>1</v>
      </c>
      <c r="BN726" s="1361" t="b">
        <f t="shared" si="294"/>
        <v>1</v>
      </c>
      <c r="BO726" s="1361" t="b">
        <f t="shared" si="294"/>
        <v>1</v>
      </c>
      <c r="BP726" s="1361" t="b">
        <f t="shared" si="294"/>
        <v>1</v>
      </c>
      <c r="BQ726" s="1361" t="b">
        <f t="shared" si="294"/>
        <v>1</v>
      </c>
      <c r="BS726" s="1359"/>
    </row>
    <row r="727" spans="1:71" s="1374" customFormat="1" ht="12" customHeight="1">
      <c r="A727" s="1412">
        <v>18600143</v>
      </c>
      <c r="B727" s="1413" t="str">
        <f t="shared" si="282"/>
        <v>18600143</v>
      </c>
      <c r="C727" s="1359" t="s">
        <v>1757</v>
      </c>
      <c r="D727" s="1360" t="str">
        <f t="shared" si="278"/>
        <v>Non-Op</v>
      </c>
      <c r="E727" s="1360"/>
      <c r="F727" s="1359"/>
      <c r="G727" s="1360"/>
      <c r="H727" s="1361" t="str">
        <f t="shared" si="292"/>
        <v/>
      </c>
      <c r="I727" s="1361" t="str">
        <f t="shared" si="292"/>
        <v/>
      </c>
      <c r="J727" s="1361" t="str">
        <f t="shared" si="292"/>
        <v/>
      </c>
      <c r="K727" s="1361" t="str">
        <f t="shared" si="292"/>
        <v>Non-Op</v>
      </c>
      <c r="L727" s="1361" t="str">
        <f t="shared" si="269"/>
        <v>NO</v>
      </c>
      <c r="M727" s="1361" t="str">
        <f t="shared" si="269"/>
        <v>NO</v>
      </c>
      <c r="N727" s="1361" t="str">
        <f t="shared" si="260"/>
        <v/>
      </c>
      <c r="O727" s="1362"/>
      <c r="P727" s="1363">
        <v>35058.65</v>
      </c>
      <c r="Q727" s="1363">
        <v>54204.5</v>
      </c>
      <c r="R727" s="1363">
        <v>52968.2</v>
      </c>
      <c r="S727" s="1363">
        <v>60658.63</v>
      </c>
      <c r="T727" s="1363">
        <v>74531.37</v>
      </c>
      <c r="U727" s="1363">
        <v>89468.45</v>
      </c>
      <c r="V727" s="1363">
        <v>83997.75</v>
      </c>
      <c r="W727" s="1363">
        <v>51519.09</v>
      </c>
      <c r="X727" s="1363">
        <v>75661.66</v>
      </c>
      <c r="Y727" s="1363">
        <v>51777.25</v>
      </c>
      <c r="Z727" s="1363">
        <v>41528.239999999998</v>
      </c>
      <c r="AA727" s="1363">
        <v>40566.879999999997</v>
      </c>
      <c r="AB727" s="1363">
        <v>45149.71</v>
      </c>
      <c r="AC727" s="1363"/>
      <c r="AD727" s="1363"/>
      <c r="AE727" s="1363">
        <f t="shared" si="276"/>
        <v>59748.850000000006</v>
      </c>
      <c r="AF727" s="1376"/>
      <c r="AG727" s="1377"/>
      <c r="AH727" s="1365"/>
      <c r="AI727" s="1365"/>
      <c r="AJ727" s="1365"/>
      <c r="AK727" s="1366">
        <f>AE727</f>
        <v>59748.850000000006</v>
      </c>
      <c r="AL727" s="1365">
        <f t="shared" si="263"/>
        <v>59748.850000000006</v>
      </c>
      <c r="AM727" s="1367"/>
      <c r="AN727" s="1365"/>
      <c r="AO727" s="1368">
        <f t="shared" si="264"/>
        <v>0</v>
      </c>
      <c r="AP727" s="1369"/>
      <c r="AQ727" s="1370">
        <f t="shared" si="296"/>
        <v>45149.71</v>
      </c>
      <c r="AR727" s="1365"/>
      <c r="AS727" s="1365"/>
      <c r="AT727" s="1365"/>
      <c r="AU727" s="1365">
        <f>AQ727</f>
        <v>45149.71</v>
      </c>
      <c r="AV727" s="1371">
        <f t="shared" si="265"/>
        <v>45149.71</v>
      </c>
      <c r="AW727" s="1365"/>
      <c r="AX727" s="1365"/>
      <c r="AY727" s="1367">
        <f t="shared" si="266"/>
        <v>0</v>
      </c>
      <c r="AZ727" s="1372" t="s">
        <v>1016</v>
      </c>
      <c r="BA727" s="1373">
        <f t="shared" si="275"/>
        <v>0</v>
      </c>
      <c r="BC727" s="1361" t="str">
        <f t="shared" si="293"/>
        <v/>
      </c>
      <c r="BD727" s="1361" t="str">
        <f t="shared" si="293"/>
        <v/>
      </c>
      <c r="BE727" s="1361" t="str">
        <f t="shared" si="293"/>
        <v/>
      </c>
      <c r="BF727" s="1361" t="str">
        <f t="shared" si="293"/>
        <v>Non-Op</v>
      </c>
      <c r="BG727" s="1361" t="str">
        <f t="shared" si="270"/>
        <v>NO</v>
      </c>
      <c r="BH727" s="1361" t="str">
        <f t="shared" si="270"/>
        <v>NO</v>
      </c>
      <c r="BI727" s="1361" t="str">
        <f t="shared" si="258"/>
        <v/>
      </c>
      <c r="BK727" s="1361" t="b">
        <f t="shared" si="294"/>
        <v>1</v>
      </c>
      <c r="BL727" s="1361" t="b">
        <f t="shared" si="294"/>
        <v>1</v>
      </c>
      <c r="BM727" s="1361" t="b">
        <f t="shared" si="294"/>
        <v>1</v>
      </c>
      <c r="BN727" s="1361" t="b">
        <f t="shared" si="294"/>
        <v>1</v>
      </c>
      <c r="BO727" s="1361" t="b">
        <f t="shared" si="294"/>
        <v>1</v>
      </c>
      <c r="BP727" s="1361" t="b">
        <f t="shared" si="294"/>
        <v>1</v>
      </c>
      <c r="BQ727" s="1361" t="b">
        <f t="shared" si="294"/>
        <v>1</v>
      </c>
      <c r="BS727" s="1359"/>
    </row>
    <row r="728" spans="1:71" s="1374" customFormat="1" ht="12" customHeight="1">
      <c r="A728" s="1412">
        <v>18600203</v>
      </c>
      <c r="B728" s="1413" t="str">
        <f t="shared" si="282"/>
        <v>18600203</v>
      </c>
      <c r="C728" s="1359" t="s">
        <v>1758</v>
      </c>
      <c r="D728" s="1360" t="str">
        <f t="shared" si="278"/>
        <v>W/C</v>
      </c>
      <c r="E728" s="1360"/>
      <c r="F728" s="1359"/>
      <c r="G728" s="1360"/>
      <c r="H728" s="1361" t="str">
        <f t="shared" si="292"/>
        <v/>
      </c>
      <c r="I728" s="1361" t="str">
        <f t="shared" si="292"/>
        <v/>
      </c>
      <c r="J728" s="1361" t="str">
        <f t="shared" si="292"/>
        <v/>
      </c>
      <c r="K728" s="1361" t="str">
        <f t="shared" si="292"/>
        <v/>
      </c>
      <c r="L728" s="1361" t="str">
        <f t="shared" si="269"/>
        <v>W/C</v>
      </c>
      <c r="M728" s="1361" t="str">
        <f t="shared" si="269"/>
        <v>NO</v>
      </c>
      <c r="N728" s="1361" t="str">
        <f t="shared" si="260"/>
        <v>W/C</v>
      </c>
      <c r="O728" s="1362"/>
      <c r="P728" s="1363">
        <v>0</v>
      </c>
      <c r="Q728" s="1363">
        <v>0</v>
      </c>
      <c r="R728" s="1363">
        <v>0</v>
      </c>
      <c r="S728" s="1363">
        <v>0</v>
      </c>
      <c r="T728" s="1363">
        <v>0</v>
      </c>
      <c r="U728" s="1363">
        <v>0</v>
      </c>
      <c r="V728" s="1363">
        <v>5091399.08</v>
      </c>
      <c r="W728" s="1363">
        <v>0</v>
      </c>
      <c r="X728" s="1363">
        <v>0</v>
      </c>
      <c r="Y728" s="1363">
        <v>0</v>
      </c>
      <c r="Z728" s="1363">
        <v>0</v>
      </c>
      <c r="AA728" s="1363">
        <v>0</v>
      </c>
      <c r="AB728" s="1363">
        <v>0</v>
      </c>
      <c r="AC728" s="1363"/>
      <c r="AD728" s="1363"/>
      <c r="AE728" s="1363">
        <f t="shared" si="276"/>
        <v>424283.25666666665</v>
      </c>
      <c r="AF728" s="1376"/>
      <c r="AG728" s="1377"/>
      <c r="AH728" s="1365"/>
      <c r="AI728" s="1365"/>
      <c r="AJ728" s="1365"/>
      <c r="AK728" s="1366"/>
      <c r="AL728" s="1365">
        <f t="shared" si="263"/>
        <v>0</v>
      </c>
      <c r="AM728" s="1367">
        <f>AE728</f>
        <v>424283.25666666665</v>
      </c>
      <c r="AN728" s="1365"/>
      <c r="AO728" s="1368">
        <f t="shared" si="264"/>
        <v>424283.25666666665</v>
      </c>
      <c r="AP728" s="1369"/>
      <c r="AQ728" s="1370">
        <f t="shared" si="296"/>
        <v>0</v>
      </c>
      <c r="AR728" s="1365"/>
      <c r="AS728" s="1365"/>
      <c r="AT728" s="1365"/>
      <c r="AU728" s="1365"/>
      <c r="AV728" s="1371">
        <f t="shared" si="265"/>
        <v>0</v>
      </c>
      <c r="AW728" s="1365">
        <f t="shared" si="295"/>
        <v>0</v>
      </c>
      <c r="AX728" s="1365"/>
      <c r="AY728" s="1367">
        <f t="shared" si="266"/>
        <v>0</v>
      </c>
      <c r="AZ728" s="1372"/>
      <c r="BA728" s="1373">
        <f t="shared" si="275"/>
        <v>0</v>
      </c>
      <c r="BC728" s="1361" t="str">
        <f t="shared" si="293"/>
        <v/>
      </c>
      <c r="BD728" s="1361" t="str">
        <f t="shared" si="293"/>
        <v/>
      </c>
      <c r="BE728" s="1361" t="str">
        <f t="shared" si="293"/>
        <v/>
      </c>
      <c r="BF728" s="1361" t="str">
        <f t="shared" si="293"/>
        <v/>
      </c>
      <c r="BG728" s="1361" t="str">
        <f t="shared" si="270"/>
        <v>W/C</v>
      </c>
      <c r="BH728" s="1361" t="str">
        <f t="shared" si="270"/>
        <v>NO</v>
      </c>
      <c r="BI728" s="1361" t="str">
        <f t="shared" si="258"/>
        <v>W/C</v>
      </c>
      <c r="BK728" s="1361" t="b">
        <f t="shared" si="294"/>
        <v>1</v>
      </c>
      <c r="BL728" s="1361" t="b">
        <f t="shared" si="294"/>
        <v>1</v>
      </c>
      <c r="BM728" s="1361" t="b">
        <f t="shared" si="294"/>
        <v>1</v>
      </c>
      <c r="BN728" s="1361" t="b">
        <f t="shared" si="294"/>
        <v>1</v>
      </c>
      <c r="BO728" s="1361" t="b">
        <f t="shared" si="294"/>
        <v>1</v>
      </c>
      <c r="BP728" s="1361" t="b">
        <f t="shared" si="294"/>
        <v>1</v>
      </c>
      <c r="BQ728" s="1361" t="b">
        <f t="shared" si="294"/>
        <v>1</v>
      </c>
      <c r="BS728" s="1359"/>
    </row>
    <row r="729" spans="1:71" s="1374" customFormat="1" ht="12" customHeight="1">
      <c r="A729" s="1412">
        <v>18600291</v>
      </c>
      <c r="B729" s="1413" t="str">
        <f t="shared" si="282"/>
        <v>18600291</v>
      </c>
      <c r="C729" s="1359" t="s">
        <v>1759</v>
      </c>
      <c r="D729" s="1360" t="str">
        <f t="shared" si="278"/>
        <v>W/C</v>
      </c>
      <c r="E729" s="1360"/>
      <c r="F729" s="1359"/>
      <c r="G729" s="1360"/>
      <c r="H729" s="1361" t="str">
        <f t="shared" ref="H729:K730" si="297">IF(VALUE(AH729),H$7,IF(ISBLANK(AH729),"",H$7))</f>
        <v/>
      </c>
      <c r="I729" s="1361" t="str">
        <f t="shared" si="297"/>
        <v/>
      </c>
      <c r="J729" s="1361" t="str">
        <f t="shared" si="297"/>
        <v/>
      </c>
      <c r="K729" s="1361" t="str">
        <f t="shared" si="297"/>
        <v/>
      </c>
      <c r="L729" s="1361" t="str">
        <f t="shared" si="269"/>
        <v>W/C</v>
      </c>
      <c r="M729" s="1361" t="str">
        <f t="shared" si="269"/>
        <v>NO</v>
      </c>
      <c r="N729" s="1361" t="str">
        <f t="shared" si="260"/>
        <v>W/C</v>
      </c>
      <c r="O729" s="1362"/>
      <c r="P729" s="1363">
        <v>0</v>
      </c>
      <c r="Q729" s="1363">
        <v>0</v>
      </c>
      <c r="R729" s="1363">
        <v>0</v>
      </c>
      <c r="S729" s="1363">
        <v>0</v>
      </c>
      <c r="T729" s="1363">
        <v>0</v>
      </c>
      <c r="U729" s="1363">
        <v>0</v>
      </c>
      <c r="V729" s="1363">
        <v>0</v>
      </c>
      <c r="W729" s="1363">
        <v>0</v>
      </c>
      <c r="X729" s="1363">
        <v>0</v>
      </c>
      <c r="Y729" s="1363">
        <v>0</v>
      </c>
      <c r="Z729" s="1363">
        <v>0</v>
      </c>
      <c r="AA729" s="1363">
        <v>0</v>
      </c>
      <c r="AB729" s="1363">
        <v>0</v>
      </c>
      <c r="AC729" s="1363"/>
      <c r="AD729" s="1363"/>
      <c r="AE729" s="1363">
        <f t="shared" si="276"/>
        <v>0</v>
      </c>
      <c r="AF729" s="1376"/>
      <c r="AG729" s="1377"/>
      <c r="AH729" s="1365"/>
      <c r="AI729" s="1365"/>
      <c r="AJ729" s="1365"/>
      <c r="AK729" s="1366"/>
      <c r="AL729" s="1365">
        <f t="shared" si="263"/>
        <v>0</v>
      </c>
      <c r="AM729" s="1367">
        <f>AE729</f>
        <v>0</v>
      </c>
      <c r="AN729" s="1365"/>
      <c r="AO729" s="1368">
        <f t="shared" si="264"/>
        <v>0</v>
      </c>
      <c r="AP729" s="1369"/>
      <c r="AQ729" s="1370">
        <f t="shared" si="296"/>
        <v>0</v>
      </c>
      <c r="AR729" s="1365"/>
      <c r="AS729" s="1365"/>
      <c r="AT729" s="1365"/>
      <c r="AU729" s="1365"/>
      <c r="AV729" s="1371">
        <f t="shared" si="265"/>
        <v>0</v>
      </c>
      <c r="AW729" s="1365">
        <f t="shared" si="295"/>
        <v>0</v>
      </c>
      <c r="AX729" s="1365"/>
      <c r="AY729" s="1367">
        <f t="shared" si="266"/>
        <v>0</v>
      </c>
      <c r="AZ729" s="1372"/>
      <c r="BA729" s="1373">
        <f t="shared" si="275"/>
        <v>0</v>
      </c>
      <c r="BC729" s="1361" t="str">
        <f t="shared" si="293"/>
        <v/>
      </c>
      <c r="BD729" s="1361" t="str">
        <f t="shared" si="293"/>
        <v/>
      </c>
      <c r="BE729" s="1361" t="str">
        <f t="shared" si="293"/>
        <v/>
      </c>
      <c r="BF729" s="1361" t="str">
        <f t="shared" si="293"/>
        <v/>
      </c>
      <c r="BG729" s="1361" t="str">
        <f t="shared" si="270"/>
        <v>W/C</v>
      </c>
      <c r="BH729" s="1361" t="str">
        <f t="shared" si="270"/>
        <v>NO</v>
      </c>
      <c r="BI729" s="1361" t="str">
        <f t="shared" si="258"/>
        <v>W/C</v>
      </c>
      <c r="BK729" s="1361" t="b">
        <f t="shared" si="294"/>
        <v>1</v>
      </c>
      <c r="BL729" s="1361" t="b">
        <f t="shared" si="294"/>
        <v>1</v>
      </c>
      <c r="BM729" s="1361" t="b">
        <f t="shared" si="294"/>
        <v>1</v>
      </c>
      <c r="BN729" s="1361" t="b">
        <f t="shared" si="294"/>
        <v>1</v>
      </c>
      <c r="BO729" s="1361" t="b">
        <f t="shared" si="294"/>
        <v>1</v>
      </c>
      <c r="BP729" s="1361" t="b">
        <f t="shared" si="294"/>
        <v>1</v>
      </c>
      <c r="BQ729" s="1361" t="b">
        <f t="shared" si="294"/>
        <v>1</v>
      </c>
      <c r="BS729" s="1359"/>
    </row>
    <row r="730" spans="1:71" s="1374" customFormat="1" ht="12" customHeight="1">
      <c r="A730" s="1412">
        <v>18600293</v>
      </c>
      <c r="B730" s="1413" t="str">
        <f t="shared" si="282"/>
        <v>18600293</v>
      </c>
      <c r="C730" s="1359" t="s">
        <v>1760</v>
      </c>
      <c r="D730" s="1360" t="str">
        <f t="shared" si="278"/>
        <v>W/C</v>
      </c>
      <c r="E730" s="1360"/>
      <c r="F730" s="1359"/>
      <c r="G730" s="1360"/>
      <c r="H730" s="1361" t="str">
        <f t="shared" si="297"/>
        <v/>
      </c>
      <c r="I730" s="1361" t="str">
        <f t="shared" si="297"/>
        <v/>
      </c>
      <c r="J730" s="1361" t="str">
        <f t="shared" si="297"/>
        <v/>
      </c>
      <c r="K730" s="1361" t="str">
        <f t="shared" si="297"/>
        <v/>
      </c>
      <c r="L730" s="1361" t="str">
        <f t="shared" si="269"/>
        <v>W/C</v>
      </c>
      <c r="M730" s="1361" t="str">
        <f t="shared" si="269"/>
        <v>NO</v>
      </c>
      <c r="N730" s="1361" t="str">
        <f t="shared" si="260"/>
        <v>W/C</v>
      </c>
      <c r="O730" s="1362"/>
      <c r="P730" s="1363">
        <v>43.8</v>
      </c>
      <c r="Q730" s="1363">
        <v>43.8</v>
      </c>
      <c r="R730" s="1363">
        <v>43.8</v>
      </c>
      <c r="S730" s="1363">
        <v>43.8</v>
      </c>
      <c r="T730" s="1363">
        <v>43.8</v>
      </c>
      <c r="U730" s="1363">
        <v>43.8</v>
      </c>
      <c r="V730" s="1363">
        <v>43.8</v>
      </c>
      <c r="W730" s="1363">
        <v>43.8</v>
      </c>
      <c r="X730" s="1363">
        <v>43.8</v>
      </c>
      <c r="Y730" s="1363">
        <v>43.8</v>
      </c>
      <c r="Z730" s="1363">
        <v>43.8</v>
      </c>
      <c r="AA730" s="1363">
        <v>43.8</v>
      </c>
      <c r="AB730" s="1363">
        <v>43.8</v>
      </c>
      <c r="AC730" s="1363"/>
      <c r="AD730" s="1363"/>
      <c r="AE730" s="1363">
        <f t="shared" si="276"/>
        <v>43.800000000000004</v>
      </c>
      <c r="AF730" s="1376"/>
      <c r="AG730" s="1377"/>
      <c r="AH730" s="1365"/>
      <c r="AI730" s="1365"/>
      <c r="AJ730" s="1365"/>
      <c r="AK730" s="1366"/>
      <c r="AL730" s="1365">
        <f t="shared" si="263"/>
        <v>0</v>
      </c>
      <c r="AM730" s="1367">
        <f>AE730</f>
        <v>43.800000000000004</v>
      </c>
      <c r="AN730" s="1365"/>
      <c r="AO730" s="1368">
        <f t="shared" si="264"/>
        <v>43.800000000000004</v>
      </c>
      <c r="AP730" s="1369"/>
      <c r="AQ730" s="1370">
        <f t="shared" si="296"/>
        <v>43.8</v>
      </c>
      <c r="AR730" s="1365"/>
      <c r="AS730" s="1365"/>
      <c r="AT730" s="1365"/>
      <c r="AU730" s="1365"/>
      <c r="AV730" s="1371">
        <f t="shared" si="265"/>
        <v>0</v>
      </c>
      <c r="AW730" s="1365">
        <f t="shared" si="295"/>
        <v>43.8</v>
      </c>
      <c r="AX730" s="1365"/>
      <c r="AY730" s="1367">
        <f t="shared" si="266"/>
        <v>43.8</v>
      </c>
      <c r="AZ730" s="1372"/>
      <c r="BA730" s="1373">
        <f t="shared" si="275"/>
        <v>0</v>
      </c>
      <c r="BC730" s="1361" t="str">
        <f t="shared" si="293"/>
        <v/>
      </c>
      <c r="BD730" s="1361" t="str">
        <f t="shared" si="293"/>
        <v/>
      </c>
      <c r="BE730" s="1361" t="str">
        <f t="shared" si="293"/>
        <v/>
      </c>
      <c r="BF730" s="1361" t="str">
        <f t="shared" si="293"/>
        <v/>
      </c>
      <c r="BG730" s="1361" t="str">
        <f t="shared" si="270"/>
        <v>W/C</v>
      </c>
      <c r="BH730" s="1361" t="str">
        <f t="shared" si="270"/>
        <v>NO</v>
      </c>
      <c r="BI730" s="1361" t="str">
        <f t="shared" si="258"/>
        <v>W/C</v>
      </c>
      <c r="BK730" s="1361" t="b">
        <f t="shared" si="294"/>
        <v>1</v>
      </c>
      <c r="BL730" s="1361" t="b">
        <f t="shared" si="294"/>
        <v>1</v>
      </c>
      <c r="BM730" s="1361" t="b">
        <f t="shared" si="294"/>
        <v>1</v>
      </c>
      <c r="BN730" s="1361" t="b">
        <f t="shared" si="294"/>
        <v>1</v>
      </c>
      <c r="BO730" s="1361" t="b">
        <f t="shared" si="294"/>
        <v>1</v>
      </c>
      <c r="BP730" s="1361" t="b">
        <f t="shared" si="294"/>
        <v>1</v>
      </c>
      <c r="BQ730" s="1361" t="b">
        <f t="shared" si="294"/>
        <v>1</v>
      </c>
      <c r="BS730" s="1359"/>
    </row>
    <row r="731" spans="1:71" s="1374" customFormat="1" ht="12" customHeight="1">
      <c r="A731" s="1412">
        <v>18600321</v>
      </c>
      <c r="B731" s="1413" t="str">
        <f t="shared" si="282"/>
        <v>18600321</v>
      </c>
      <c r="C731" s="1374" t="s">
        <v>1761</v>
      </c>
      <c r="D731" s="1360" t="str">
        <f t="shared" si="278"/>
        <v>Non-Op</v>
      </c>
      <c r="E731" s="1360"/>
      <c r="F731" s="1359"/>
      <c r="G731" s="1360"/>
      <c r="H731" s="1361"/>
      <c r="I731" s="1361"/>
      <c r="J731" s="1361"/>
      <c r="K731" s="1361" t="str">
        <f t="shared" ref="K731:K745" si="298">IF(VALUE(AK731),K$7,IF(ISBLANK(AK731),"",K$7))</f>
        <v>Non-Op</v>
      </c>
      <c r="L731" s="1361" t="str">
        <f t="shared" si="269"/>
        <v>NO</v>
      </c>
      <c r="M731" s="1361" t="str">
        <f t="shared" si="269"/>
        <v>NO</v>
      </c>
      <c r="N731" s="1361" t="str">
        <f t="shared" si="260"/>
        <v/>
      </c>
      <c r="O731" s="1411"/>
      <c r="P731" s="1363">
        <v>3500678.87</v>
      </c>
      <c r="Q731" s="1363">
        <v>3342303</v>
      </c>
      <c r="R731" s="1363">
        <v>3571373.55</v>
      </c>
      <c r="S731" s="1363">
        <v>3446073.11</v>
      </c>
      <c r="T731" s="1363">
        <v>4956193.55</v>
      </c>
      <c r="U731" s="1363">
        <v>5749566.9800000004</v>
      </c>
      <c r="V731" s="1363">
        <v>6397662.6900000004</v>
      </c>
      <c r="W731" s="1363">
        <v>5198742.99</v>
      </c>
      <c r="X731" s="1363">
        <v>4685750.6500000004</v>
      </c>
      <c r="Y731" s="1363">
        <v>4315153.47</v>
      </c>
      <c r="Z731" s="1363">
        <v>3457397.87</v>
      </c>
      <c r="AA731" s="1363">
        <v>2978227.59</v>
      </c>
      <c r="AB731" s="1363">
        <v>2886154.8</v>
      </c>
      <c r="AC731" s="1363"/>
      <c r="AD731" s="1363"/>
      <c r="AE731" s="1363">
        <f t="shared" si="276"/>
        <v>4274321.8570833337</v>
      </c>
      <c r="AF731" s="1376"/>
      <c r="AG731" s="1377"/>
      <c r="AH731" s="1365"/>
      <c r="AI731" s="1365"/>
      <c r="AJ731" s="1365"/>
      <c r="AK731" s="1366">
        <f>AE731</f>
        <v>4274321.8570833337</v>
      </c>
      <c r="AL731" s="1365">
        <f t="shared" si="263"/>
        <v>4274321.8570833337</v>
      </c>
      <c r="AM731" s="1367"/>
      <c r="AN731" s="1365"/>
      <c r="AO731" s="1368">
        <f t="shared" si="264"/>
        <v>0</v>
      </c>
      <c r="AP731" s="1369"/>
      <c r="AQ731" s="1370">
        <f t="shared" si="296"/>
        <v>2886154.8</v>
      </c>
      <c r="AR731" s="1365"/>
      <c r="AS731" s="1365"/>
      <c r="AT731" s="1365"/>
      <c r="AU731" s="1365">
        <f>AQ731</f>
        <v>2886154.8</v>
      </c>
      <c r="AV731" s="1371">
        <f t="shared" si="265"/>
        <v>2886154.8</v>
      </c>
      <c r="AW731" s="1365"/>
      <c r="AX731" s="1365"/>
      <c r="AY731" s="1367">
        <f t="shared" si="266"/>
        <v>0</v>
      </c>
      <c r="AZ731" s="1372" t="s">
        <v>1001</v>
      </c>
      <c r="BA731" s="1373">
        <f t="shared" si="275"/>
        <v>0</v>
      </c>
      <c r="BC731" s="1361"/>
      <c r="BD731" s="1361"/>
      <c r="BE731" s="1361"/>
      <c r="BF731" s="1361" t="str">
        <f t="shared" ref="BF731:BF745" si="299">IF(VALUE(AU731),BF$7,IF(ISBLANK(AU731),"",BF$7))</f>
        <v>Non-Op</v>
      </c>
      <c r="BG731" s="1361" t="str">
        <f t="shared" si="270"/>
        <v>NO</v>
      </c>
      <c r="BH731" s="1361" t="str">
        <f t="shared" si="270"/>
        <v>NO</v>
      </c>
      <c r="BI731" s="1361" t="str">
        <f t="shared" ref="BI731:BI804" si="300">IF(OR(CONCATENATE(BG731,BH731)="NOW/C",CONCATENATE(BG731,BH731)="W/CNO"),"W/C","")</f>
        <v/>
      </c>
      <c r="BK731" s="1361" t="b">
        <f t="shared" si="294"/>
        <v>1</v>
      </c>
      <c r="BL731" s="1361" t="b">
        <f t="shared" si="294"/>
        <v>1</v>
      </c>
      <c r="BM731" s="1361" t="b">
        <f t="shared" si="294"/>
        <v>1</v>
      </c>
      <c r="BN731" s="1361" t="b">
        <f t="shared" si="294"/>
        <v>1</v>
      </c>
      <c r="BO731" s="1361" t="b">
        <f t="shared" si="294"/>
        <v>1</v>
      </c>
      <c r="BP731" s="1361" t="b">
        <f t="shared" si="294"/>
        <v>1</v>
      </c>
      <c r="BQ731" s="1361" t="b">
        <f t="shared" si="294"/>
        <v>1</v>
      </c>
      <c r="BS731" s="1359"/>
    </row>
    <row r="732" spans="1:71" s="1374" customFormat="1" ht="12" customHeight="1">
      <c r="A732" s="1412">
        <v>18600363</v>
      </c>
      <c r="B732" s="1413" t="str">
        <f t="shared" si="282"/>
        <v>18600363</v>
      </c>
      <c r="C732" s="1359" t="s">
        <v>1762</v>
      </c>
      <c r="D732" s="1360" t="str">
        <f t="shared" si="278"/>
        <v>AIC</v>
      </c>
      <c r="E732" s="1360"/>
      <c r="F732" s="1359"/>
      <c r="G732" s="1360"/>
      <c r="H732" s="1361" t="str">
        <f t="shared" ref="H732:J745" si="301">IF(VALUE(AH732),H$7,IF(ISBLANK(AH732),"",H$7))</f>
        <v>AIC</v>
      </c>
      <c r="I732" s="1361" t="str">
        <f t="shared" si="301"/>
        <v/>
      </c>
      <c r="J732" s="1361" t="str">
        <f t="shared" si="301"/>
        <v/>
      </c>
      <c r="K732" s="1361" t="str">
        <f t="shared" si="298"/>
        <v/>
      </c>
      <c r="L732" s="1361" t="str">
        <f t="shared" si="269"/>
        <v>NO</v>
      </c>
      <c r="M732" s="1361" t="str">
        <f t="shared" si="269"/>
        <v>NO</v>
      </c>
      <c r="N732" s="1361" t="str">
        <f t="shared" si="260"/>
        <v/>
      </c>
      <c r="O732" s="1411"/>
      <c r="P732" s="1363">
        <v>0</v>
      </c>
      <c r="Q732" s="1363">
        <v>0</v>
      </c>
      <c r="R732" s="1363">
        <v>0</v>
      </c>
      <c r="S732" s="1363">
        <v>0</v>
      </c>
      <c r="T732" s="1363">
        <v>0</v>
      </c>
      <c r="U732" s="1363">
        <v>0</v>
      </c>
      <c r="V732" s="1363">
        <v>0</v>
      </c>
      <c r="W732" s="1363">
        <v>0</v>
      </c>
      <c r="X732" s="1363">
        <v>0</v>
      </c>
      <c r="Y732" s="1363">
        <v>0</v>
      </c>
      <c r="Z732" s="1363">
        <v>0</v>
      </c>
      <c r="AA732" s="1363">
        <v>0</v>
      </c>
      <c r="AB732" s="1363">
        <v>0</v>
      </c>
      <c r="AC732" s="1363"/>
      <c r="AD732" s="1363"/>
      <c r="AE732" s="1363">
        <f t="shared" si="276"/>
        <v>0</v>
      </c>
      <c r="AF732" s="1376"/>
      <c r="AG732" s="1377"/>
      <c r="AH732" s="1365">
        <f>AE732</f>
        <v>0</v>
      </c>
      <c r="AI732" s="1365"/>
      <c r="AJ732" s="1365"/>
      <c r="AK732" s="1366"/>
      <c r="AL732" s="1365">
        <f t="shared" si="263"/>
        <v>0</v>
      </c>
      <c r="AM732" s="1367"/>
      <c r="AN732" s="1365"/>
      <c r="AO732" s="1368">
        <f t="shared" si="264"/>
        <v>0</v>
      </c>
      <c r="AP732" s="1369"/>
      <c r="AQ732" s="1370">
        <f t="shared" si="296"/>
        <v>0</v>
      </c>
      <c r="AR732" s="1365">
        <f>AQ732</f>
        <v>0</v>
      </c>
      <c r="AS732" s="1365"/>
      <c r="AT732" s="1365"/>
      <c r="AU732" s="1365"/>
      <c r="AV732" s="1371">
        <f t="shared" si="265"/>
        <v>0</v>
      </c>
      <c r="AW732" s="1365"/>
      <c r="AX732" s="1365"/>
      <c r="AY732" s="1367">
        <f t="shared" si="266"/>
        <v>0</v>
      </c>
      <c r="AZ732" s="1372"/>
      <c r="BA732" s="1373">
        <f t="shared" si="275"/>
        <v>0</v>
      </c>
      <c r="BC732" s="1361" t="str">
        <f t="shared" ref="BC732:BE745" si="302">IF(VALUE(AR732),BC$7,IF(ISBLANK(AR732),"",BC$7))</f>
        <v>AIC</v>
      </c>
      <c r="BD732" s="1361" t="str">
        <f t="shared" si="302"/>
        <v/>
      </c>
      <c r="BE732" s="1361" t="str">
        <f t="shared" si="302"/>
        <v/>
      </c>
      <c r="BF732" s="1361" t="str">
        <f t="shared" si="299"/>
        <v/>
      </c>
      <c r="BG732" s="1361" t="str">
        <f t="shared" si="270"/>
        <v>NO</v>
      </c>
      <c r="BH732" s="1361" t="str">
        <f t="shared" si="270"/>
        <v>NO</v>
      </c>
      <c r="BI732" s="1361" t="str">
        <f t="shared" si="300"/>
        <v/>
      </c>
      <c r="BK732" s="1361" t="b">
        <f t="shared" si="294"/>
        <v>1</v>
      </c>
      <c r="BL732" s="1361" t="b">
        <f t="shared" si="294"/>
        <v>1</v>
      </c>
      <c r="BM732" s="1361" t="b">
        <f t="shared" si="294"/>
        <v>1</v>
      </c>
      <c r="BN732" s="1361" t="b">
        <f t="shared" si="294"/>
        <v>1</v>
      </c>
      <c r="BO732" s="1361" t="b">
        <f t="shared" si="294"/>
        <v>1</v>
      </c>
      <c r="BP732" s="1361" t="b">
        <f t="shared" si="294"/>
        <v>1</v>
      </c>
      <c r="BQ732" s="1361" t="b">
        <f t="shared" si="294"/>
        <v>1</v>
      </c>
      <c r="BS732" s="1359"/>
    </row>
    <row r="733" spans="1:71" s="1374" customFormat="1" ht="12" customHeight="1">
      <c r="A733" s="1503">
        <v>18600383</v>
      </c>
      <c r="B733" s="1504" t="str">
        <f t="shared" si="282"/>
        <v>18600383</v>
      </c>
      <c r="C733" s="1359" t="s">
        <v>1763</v>
      </c>
      <c r="D733" s="1360" t="str">
        <f t="shared" si="278"/>
        <v>AIC</v>
      </c>
      <c r="E733" s="1360"/>
      <c r="F733" s="1359"/>
      <c r="G733" s="1360"/>
      <c r="H733" s="1361" t="str">
        <f t="shared" si="301"/>
        <v>AIC</v>
      </c>
      <c r="I733" s="1361" t="str">
        <f t="shared" si="301"/>
        <v/>
      </c>
      <c r="J733" s="1361" t="str">
        <f t="shared" si="301"/>
        <v/>
      </c>
      <c r="K733" s="1361" t="str">
        <f t="shared" si="298"/>
        <v/>
      </c>
      <c r="L733" s="1361" t="str">
        <f t="shared" si="269"/>
        <v>NO</v>
      </c>
      <c r="M733" s="1361" t="str">
        <f t="shared" si="269"/>
        <v>NO</v>
      </c>
      <c r="N733" s="1361" t="str">
        <f t="shared" si="260"/>
        <v/>
      </c>
      <c r="O733" s="1411"/>
      <c r="P733" s="1363">
        <v>0</v>
      </c>
      <c r="Q733" s="1363">
        <v>0</v>
      </c>
      <c r="R733" s="1363">
        <v>0</v>
      </c>
      <c r="S733" s="1363">
        <v>98.43</v>
      </c>
      <c r="T733" s="1363">
        <v>98.43</v>
      </c>
      <c r="U733" s="1363">
        <v>98.43</v>
      </c>
      <c r="V733" s="1363">
        <v>98.43</v>
      </c>
      <c r="W733" s="1363">
        <v>98.43</v>
      </c>
      <c r="X733" s="1363">
        <v>98.43</v>
      </c>
      <c r="Y733" s="1363">
        <v>98.43</v>
      </c>
      <c r="Z733" s="1363">
        <v>98.43</v>
      </c>
      <c r="AA733" s="1363">
        <v>98.43</v>
      </c>
      <c r="AB733" s="1363">
        <v>98.43</v>
      </c>
      <c r="AC733" s="1363"/>
      <c r="AD733" s="1363"/>
      <c r="AE733" s="1363">
        <f t="shared" si="276"/>
        <v>77.923750000000013</v>
      </c>
      <c r="AF733" s="1376"/>
      <c r="AG733" s="1377"/>
      <c r="AH733" s="1365">
        <f>AE733</f>
        <v>77.923750000000013</v>
      </c>
      <c r="AI733" s="1365"/>
      <c r="AJ733" s="1365"/>
      <c r="AK733" s="1366"/>
      <c r="AL733" s="1365">
        <f t="shared" si="263"/>
        <v>0</v>
      </c>
      <c r="AM733" s="1367"/>
      <c r="AN733" s="1365"/>
      <c r="AO733" s="1368">
        <f t="shared" si="264"/>
        <v>0</v>
      </c>
      <c r="AP733" s="1369"/>
      <c r="AQ733" s="1370">
        <f t="shared" si="296"/>
        <v>98.43</v>
      </c>
      <c r="AR733" s="1365">
        <f>AQ733</f>
        <v>98.43</v>
      </c>
      <c r="AS733" s="1365"/>
      <c r="AT733" s="1365"/>
      <c r="AU733" s="1365"/>
      <c r="AV733" s="1371">
        <f t="shared" si="265"/>
        <v>0</v>
      </c>
      <c r="AW733" s="1365"/>
      <c r="AX733" s="1365"/>
      <c r="AY733" s="1367">
        <f t="shared" si="266"/>
        <v>0</v>
      </c>
      <c r="AZ733" s="1372"/>
      <c r="BA733" s="1373">
        <f t="shared" si="275"/>
        <v>98.43</v>
      </c>
      <c r="BC733" s="1361" t="str">
        <f t="shared" si="302"/>
        <v>AIC</v>
      </c>
      <c r="BD733" s="1361" t="str">
        <f t="shared" si="302"/>
        <v/>
      </c>
      <c r="BE733" s="1361" t="str">
        <f t="shared" si="302"/>
        <v/>
      </c>
      <c r="BF733" s="1361" t="str">
        <f t="shared" si="299"/>
        <v/>
      </c>
      <c r="BG733" s="1361" t="str">
        <f t="shared" si="270"/>
        <v>NO</v>
      </c>
      <c r="BH733" s="1361" t="str">
        <f t="shared" si="270"/>
        <v>NO</v>
      </c>
      <c r="BI733" s="1361" t="str">
        <f t="shared" si="300"/>
        <v/>
      </c>
      <c r="BK733" s="1361" t="b">
        <f t="shared" si="294"/>
        <v>1</v>
      </c>
      <c r="BL733" s="1361" t="b">
        <f t="shared" si="294"/>
        <v>1</v>
      </c>
      <c r="BM733" s="1361" t="b">
        <f t="shared" si="294"/>
        <v>1</v>
      </c>
      <c r="BN733" s="1361" t="b">
        <f t="shared" si="294"/>
        <v>1</v>
      </c>
      <c r="BO733" s="1361" t="b">
        <f t="shared" si="294"/>
        <v>1</v>
      </c>
      <c r="BP733" s="1361" t="b">
        <f t="shared" si="294"/>
        <v>1</v>
      </c>
      <c r="BQ733" s="1361" t="b">
        <f t="shared" si="294"/>
        <v>1</v>
      </c>
      <c r="BS733" s="1359"/>
    </row>
    <row r="734" spans="1:71" s="1374" customFormat="1" ht="12" customHeight="1">
      <c r="A734" s="1412">
        <v>18600403</v>
      </c>
      <c r="B734" s="1413" t="str">
        <f t="shared" si="282"/>
        <v>18600403</v>
      </c>
      <c r="C734" s="1359" t="s">
        <v>1764</v>
      </c>
      <c r="D734" s="1360" t="str">
        <f t="shared" si="278"/>
        <v>W/C</v>
      </c>
      <c r="E734" s="1360"/>
      <c r="F734" s="1359"/>
      <c r="G734" s="1360"/>
      <c r="H734" s="1361" t="str">
        <f t="shared" si="301"/>
        <v/>
      </c>
      <c r="I734" s="1361" t="str">
        <f t="shared" si="301"/>
        <v/>
      </c>
      <c r="J734" s="1361" t="str">
        <f t="shared" si="301"/>
        <v/>
      </c>
      <c r="K734" s="1361" t="str">
        <f t="shared" si="298"/>
        <v/>
      </c>
      <c r="L734" s="1361" t="str">
        <f t="shared" si="269"/>
        <v>W/C</v>
      </c>
      <c r="M734" s="1361" t="str">
        <f t="shared" si="269"/>
        <v>NO</v>
      </c>
      <c r="N734" s="1361" t="str">
        <f t="shared" si="260"/>
        <v>W/C</v>
      </c>
      <c r="O734" s="1362"/>
      <c r="P734" s="1363">
        <v>553380.11</v>
      </c>
      <c r="Q734" s="1363">
        <v>553380.11</v>
      </c>
      <c r="R734" s="1363">
        <v>553380.11</v>
      </c>
      <c r="S734" s="1363">
        <v>461065.77</v>
      </c>
      <c r="T734" s="1363">
        <v>461065.77</v>
      </c>
      <c r="U734" s="1363">
        <v>461065.77</v>
      </c>
      <c r="V734" s="1363">
        <v>621580.14</v>
      </c>
      <c r="W734" s="1363">
        <v>621580.14</v>
      </c>
      <c r="X734" s="1363">
        <v>621580.14</v>
      </c>
      <c r="Y734" s="1363">
        <v>530554.88</v>
      </c>
      <c r="Z734" s="1363">
        <v>530554.88</v>
      </c>
      <c r="AA734" s="1363">
        <v>530554.88</v>
      </c>
      <c r="AB734" s="1363">
        <v>451287.57</v>
      </c>
      <c r="AC734" s="1363"/>
      <c r="AD734" s="1363"/>
      <c r="AE734" s="1363">
        <f t="shared" si="276"/>
        <v>537391.36916666664</v>
      </c>
      <c r="AF734" s="1376"/>
      <c r="AG734" s="1377"/>
      <c r="AH734" s="1365"/>
      <c r="AI734" s="1365"/>
      <c r="AJ734" s="1365"/>
      <c r="AK734" s="1366"/>
      <c r="AL734" s="1365">
        <f t="shared" si="263"/>
        <v>0</v>
      </c>
      <c r="AM734" s="1367">
        <f>AE734</f>
        <v>537391.36916666664</v>
      </c>
      <c r="AN734" s="1365"/>
      <c r="AO734" s="1368">
        <f t="shared" si="264"/>
        <v>537391.36916666664</v>
      </c>
      <c r="AP734" s="1369"/>
      <c r="AQ734" s="1370">
        <f t="shared" si="296"/>
        <v>451287.57</v>
      </c>
      <c r="AR734" s="1365"/>
      <c r="AS734" s="1365"/>
      <c r="AT734" s="1365"/>
      <c r="AU734" s="1365"/>
      <c r="AV734" s="1371">
        <f t="shared" si="265"/>
        <v>0</v>
      </c>
      <c r="AW734" s="1365">
        <f>AQ734</f>
        <v>451287.57</v>
      </c>
      <c r="AX734" s="1365"/>
      <c r="AY734" s="1367">
        <f t="shared" si="266"/>
        <v>451287.57</v>
      </c>
      <c r="AZ734" s="1372"/>
      <c r="BA734" s="1373">
        <f t="shared" si="275"/>
        <v>0</v>
      </c>
      <c r="BC734" s="1361" t="str">
        <f t="shared" si="302"/>
        <v/>
      </c>
      <c r="BD734" s="1361" t="str">
        <f t="shared" si="302"/>
        <v/>
      </c>
      <c r="BE734" s="1361" t="str">
        <f t="shared" si="302"/>
        <v/>
      </c>
      <c r="BF734" s="1361" t="str">
        <f t="shared" si="299"/>
        <v/>
      </c>
      <c r="BG734" s="1361" t="str">
        <f t="shared" si="270"/>
        <v>W/C</v>
      </c>
      <c r="BH734" s="1361" t="str">
        <f t="shared" si="270"/>
        <v>NO</v>
      </c>
      <c r="BI734" s="1361" t="str">
        <f t="shared" si="300"/>
        <v>W/C</v>
      </c>
      <c r="BK734" s="1361" t="b">
        <f t="shared" si="294"/>
        <v>1</v>
      </c>
      <c r="BL734" s="1361" t="b">
        <f t="shared" si="294"/>
        <v>1</v>
      </c>
      <c r="BM734" s="1361" t="b">
        <f t="shared" si="294"/>
        <v>1</v>
      </c>
      <c r="BN734" s="1361" t="b">
        <f t="shared" si="294"/>
        <v>1</v>
      </c>
      <c r="BO734" s="1361" t="b">
        <f t="shared" si="294"/>
        <v>1</v>
      </c>
      <c r="BP734" s="1361" t="b">
        <f t="shared" si="294"/>
        <v>1</v>
      </c>
      <c r="BQ734" s="1361" t="b">
        <f t="shared" si="294"/>
        <v>1</v>
      </c>
      <c r="BS734" s="1359"/>
    </row>
    <row r="735" spans="1:71" s="1374" customFormat="1" ht="12" customHeight="1">
      <c r="A735" s="1497">
        <v>18600443</v>
      </c>
      <c r="B735" s="1498" t="str">
        <f t="shared" si="282"/>
        <v>18600443</v>
      </c>
      <c r="C735" s="1416" t="s">
        <v>1765</v>
      </c>
      <c r="D735" s="1417" t="str">
        <f t="shared" si="278"/>
        <v>AIC</v>
      </c>
      <c r="E735" s="1417"/>
      <c r="F735" s="1434">
        <v>43025</v>
      </c>
      <c r="G735" s="1417"/>
      <c r="H735" s="1419" t="str">
        <f t="shared" si="301"/>
        <v>AIC</v>
      </c>
      <c r="I735" s="1419" t="str">
        <f t="shared" si="301"/>
        <v/>
      </c>
      <c r="J735" s="1419" t="str">
        <f t="shared" si="301"/>
        <v/>
      </c>
      <c r="K735" s="1419" t="str">
        <f t="shared" si="298"/>
        <v/>
      </c>
      <c r="L735" s="1419" t="str">
        <f t="shared" si="269"/>
        <v>NO</v>
      </c>
      <c r="M735" s="1419" t="str">
        <f t="shared" si="269"/>
        <v>NO</v>
      </c>
      <c r="N735" s="1419" t="str">
        <f t="shared" ref="N735:N815" si="303">IF(OR(CONCATENATE(L735,M735)="NOW/C",CONCATENATE(L735,M735)="W/CNO"),"W/C","")</f>
        <v/>
      </c>
      <c r="O735" s="1420"/>
      <c r="P735" s="1421">
        <v>0</v>
      </c>
      <c r="Q735" s="1421">
        <v>0</v>
      </c>
      <c r="R735" s="1421">
        <v>0</v>
      </c>
      <c r="S735" s="1421">
        <v>0</v>
      </c>
      <c r="T735" s="1421">
        <v>0</v>
      </c>
      <c r="U735" s="1421">
        <v>3201.51</v>
      </c>
      <c r="V735" s="1421">
        <v>0</v>
      </c>
      <c r="W735" s="1421">
        <v>0</v>
      </c>
      <c r="X735" s="1421">
        <v>0</v>
      </c>
      <c r="Y735" s="1421">
        <v>0</v>
      </c>
      <c r="Z735" s="1421">
        <v>0</v>
      </c>
      <c r="AA735" s="1421">
        <v>0</v>
      </c>
      <c r="AB735" s="1421">
        <v>0</v>
      </c>
      <c r="AC735" s="1421"/>
      <c r="AD735" s="1421"/>
      <c r="AE735" s="1421">
        <f t="shared" si="276"/>
        <v>266.79250000000002</v>
      </c>
      <c r="AF735" s="1422"/>
      <c r="AG735" s="1423"/>
      <c r="AH735" s="1424">
        <f>AE735</f>
        <v>266.79250000000002</v>
      </c>
      <c r="AI735" s="1424"/>
      <c r="AJ735" s="1424"/>
      <c r="AK735" s="1425"/>
      <c r="AL735" s="1424">
        <f t="shared" si="263"/>
        <v>0</v>
      </c>
      <c r="AM735" s="1426"/>
      <c r="AN735" s="1424"/>
      <c r="AO735" s="1427">
        <f t="shared" si="264"/>
        <v>0</v>
      </c>
      <c r="AP735" s="1369"/>
      <c r="AQ735" s="1428">
        <f t="shared" si="296"/>
        <v>0</v>
      </c>
      <c r="AR735" s="1424">
        <f>AQ735</f>
        <v>0</v>
      </c>
      <c r="AS735" s="1424"/>
      <c r="AT735" s="1424"/>
      <c r="AU735" s="1424"/>
      <c r="AV735" s="1429">
        <f t="shared" si="265"/>
        <v>0</v>
      </c>
      <c r="AW735" s="1424"/>
      <c r="AX735" s="1424"/>
      <c r="AY735" s="1426">
        <f t="shared" si="266"/>
        <v>0</v>
      </c>
      <c r="AZ735" s="1372"/>
      <c r="BA735" s="1373">
        <f t="shared" si="275"/>
        <v>0</v>
      </c>
      <c r="BC735" s="1419" t="str">
        <f t="shared" si="302"/>
        <v>AIC</v>
      </c>
      <c r="BD735" s="1419" t="str">
        <f t="shared" si="302"/>
        <v/>
      </c>
      <c r="BE735" s="1419" t="str">
        <f t="shared" si="302"/>
        <v/>
      </c>
      <c r="BF735" s="1419" t="str">
        <f t="shared" si="299"/>
        <v/>
      </c>
      <c r="BG735" s="1419" t="str">
        <f t="shared" si="270"/>
        <v>NO</v>
      </c>
      <c r="BH735" s="1419" t="str">
        <f t="shared" si="270"/>
        <v>NO</v>
      </c>
      <c r="BI735" s="1419" t="str">
        <f t="shared" si="300"/>
        <v/>
      </c>
      <c r="BK735" s="1419" t="b">
        <f t="shared" si="294"/>
        <v>1</v>
      </c>
      <c r="BL735" s="1419" t="b">
        <f t="shared" si="294"/>
        <v>1</v>
      </c>
      <c r="BM735" s="1419" t="b">
        <f t="shared" si="294"/>
        <v>1</v>
      </c>
      <c r="BN735" s="1419" t="b">
        <f t="shared" si="294"/>
        <v>1</v>
      </c>
      <c r="BO735" s="1419" t="b">
        <f t="shared" si="294"/>
        <v>1</v>
      </c>
      <c r="BP735" s="1419" t="b">
        <f t="shared" si="294"/>
        <v>1</v>
      </c>
      <c r="BQ735" s="1419" t="b">
        <f t="shared" si="294"/>
        <v>1</v>
      </c>
      <c r="BS735" s="1359"/>
    </row>
    <row r="736" spans="1:71" s="1374" customFormat="1" ht="12" customHeight="1">
      <c r="A736" s="1412">
        <v>18600512</v>
      </c>
      <c r="B736" s="1413" t="str">
        <f t="shared" si="282"/>
        <v>18600512</v>
      </c>
      <c r="C736" s="1359" t="s">
        <v>1766</v>
      </c>
      <c r="D736" s="1360" t="str">
        <f t="shared" si="278"/>
        <v>Non-Op</v>
      </c>
      <c r="E736" s="1360"/>
      <c r="F736" s="1359"/>
      <c r="G736" s="1360"/>
      <c r="H736" s="1361" t="str">
        <f t="shared" si="301"/>
        <v/>
      </c>
      <c r="I736" s="1361" t="str">
        <f t="shared" si="301"/>
        <v/>
      </c>
      <c r="J736" s="1361" t="str">
        <f t="shared" si="301"/>
        <v/>
      </c>
      <c r="K736" s="1361" t="str">
        <f t="shared" si="298"/>
        <v>Non-Op</v>
      </c>
      <c r="L736" s="1361" t="str">
        <f t="shared" si="269"/>
        <v>NO</v>
      </c>
      <c r="M736" s="1361" t="str">
        <f t="shared" si="269"/>
        <v>NO</v>
      </c>
      <c r="N736" s="1361" t="str">
        <f t="shared" si="303"/>
        <v/>
      </c>
      <c r="O736" s="1362"/>
      <c r="P736" s="1363">
        <v>13230808.18</v>
      </c>
      <c r="Q736" s="1363">
        <v>12767385.27</v>
      </c>
      <c r="R736" s="1363">
        <v>14263299.359999999</v>
      </c>
      <c r="S736" s="1363">
        <v>8427021.3800000008</v>
      </c>
      <c r="T736" s="1363">
        <v>476817.11</v>
      </c>
      <c r="U736" s="1363">
        <v>0</v>
      </c>
      <c r="V736" s="1363">
        <v>0</v>
      </c>
      <c r="W736" s="1363">
        <v>16982873.09</v>
      </c>
      <c r="X736" s="1363">
        <v>19705505.550000001</v>
      </c>
      <c r="Y736" s="1363">
        <v>6478923.9299999997</v>
      </c>
      <c r="Z736" s="1363">
        <v>0</v>
      </c>
      <c r="AA736" s="1363">
        <v>0</v>
      </c>
      <c r="AB736" s="1363">
        <v>0</v>
      </c>
      <c r="AC736" s="1363"/>
      <c r="AD736" s="1363"/>
      <c r="AE736" s="1363">
        <f t="shared" si="276"/>
        <v>7143102.4816666665</v>
      </c>
      <c r="AF736" s="1376"/>
      <c r="AG736" s="1377"/>
      <c r="AH736" s="1365"/>
      <c r="AI736" s="1365"/>
      <c r="AJ736" s="1365"/>
      <c r="AK736" s="1366">
        <f>AE736</f>
        <v>7143102.4816666665</v>
      </c>
      <c r="AL736" s="1365">
        <f t="shared" si="263"/>
        <v>7143102.4816666665</v>
      </c>
      <c r="AM736" s="1367"/>
      <c r="AN736" s="1365"/>
      <c r="AO736" s="1368">
        <f t="shared" si="264"/>
        <v>0</v>
      </c>
      <c r="AP736" s="1369"/>
      <c r="AQ736" s="1370">
        <f t="shared" si="296"/>
        <v>0</v>
      </c>
      <c r="AR736" s="1365"/>
      <c r="AS736" s="1365"/>
      <c r="AT736" s="1365"/>
      <c r="AU736" s="1365">
        <f>AQ736</f>
        <v>0</v>
      </c>
      <c r="AV736" s="1371">
        <f t="shared" si="265"/>
        <v>0</v>
      </c>
      <c r="AW736" s="1365"/>
      <c r="AX736" s="1365"/>
      <c r="AY736" s="1367">
        <f t="shared" si="266"/>
        <v>0</v>
      </c>
      <c r="AZ736" s="1372" t="s">
        <v>1401</v>
      </c>
      <c r="BA736" s="1373">
        <f t="shared" si="275"/>
        <v>0</v>
      </c>
      <c r="BC736" s="1361" t="str">
        <f t="shared" si="302"/>
        <v/>
      </c>
      <c r="BD736" s="1361" t="str">
        <f t="shared" si="302"/>
        <v/>
      </c>
      <c r="BE736" s="1361" t="str">
        <f t="shared" si="302"/>
        <v/>
      </c>
      <c r="BF736" s="1361" t="str">
        <f t="shared" si="299"/>
        <v>Non-Op</v>
      </c>
      <c r="BG736" s="1361" t="str">
        <f t="shared" si="270"/>
        <v>NO</v>
      </c>
      <c r="BH736" s="1361" t="str">
        <f t="shared" si="270"/>
        <v>NO</v>
      </c>
      <c r="BI736" s="1361" t="str">
        <f t="shared" si="300"/>
        <v/>
      </c>
      <c r="BK736" s="1361" t="b">
        <f t="shared" si="294"/>
        <v>1</v>
      </c>
      <c r="BL736" s="1361" t="b">
        <f t="shared" si="294"/>
        <v>1</v>
      </c>
      <c r="BM736" s="1361" t="b">
        <f t="shared" si="294"/>
        <v>1</v>
      </c>
      <c r="BN736" s="1361" t="b">
        <f t="shared" si="294"/>
        <v>1</v>
      </c>
      <c r="BO736" s="1361" t="b">
        <f t="shared" si="294"/>
        <v>1</v>
      </c>
      <c r="BP736" s="1361" t="b">
        <f t="shared" si="294"/>
        <v>1</v>
      </c>
      <c r="BQ736" s="1361" t="b">
        <f t="shared" si="294"/>
        <v>1</v>
      </c>
      <c r="BS736" s="1359"/>
    </row>
    <row r="737" spans="1:71" s="1374" customFormat="1" ht="12" customHeight="1">
      <c r="A737" s="1497">
        <v>18600513</v>
      </c>
      <c r="B737" s="1498" t="str">
        <f t="shared" si="282"/>
        <v>18600513</v>
      </c>
      <c r="C737" s="1416" t="s">
        <v>1767</v>
      </c>
      <c r="D737" s="1417" t="str">
        <f t="shared" si="278"/>
        <v>W/C</v>
      </c>
      <c r="E737" s="1417"/>
      <c r="F737" s="1434">
        <v>42752</v>
      </c>
      <c r="G737" s="1417"/>
      <c r="H737" s="1419" t="str">
        <f t="shared" si="301"/>
        <v/>
      </c>
      <c r="I737" s="1419" t="str">
        <f t="shared" si="301"/>
        <v/>
      </c>
      <c r="J737" s="1419" t="str">
        <f t="shared" si="301"/>
        <v/>
      </c>
      <c r="K737" s="1419" t="str">
        <f t="shared" si="298"/>
        <v/>
      </c>
      <c r="L737" s="1419" t="str">
        <f t="shared" si="269"/>
        <v>W/C</v>
      </c>
      <c r="M737" s="1419" t="str">
        <f t="shared" si="269"/>
        <v>NO</v>
      </c>
      <c r="N737" s="1419" t="str">
        <f t="shared" si="303"/>
        <v>W/C</v>
      </c>
      <c r="O737" s="1420"/>
      <c r="P737" s="1421">
        <v>0</v>
      </c>
      <c r="Q737" s="1421">
        <v>0</v>
      </c>
      <c r="R737" s="1421">
        <v>0</v>
      </c>
      <c r="S737" s="1421">
        <v>0</v>
      </c>
      <c r="T737" s="1421">
        <v>0</v>
      </c>
      <c r="U737" s="1421">
        <v>0</v>
      </c>
      <c r="V737" s="1421">
        <v>0</v>
      </c>
      <c r="W737" s="1421">
        <v>0</v>
      </c>
      <c r="X737" s="1421">
        <v>0</v>
      </c>
      <c r="Y737" s="1421">
        <v>0</v>
      </c>
      <c r="Z737" s="1421">
        <v>0</v>
      </c>
      <c r="AA737" s="1421">
        <v>0</v>
      </c>
      <c r="AB737" s="1421">
        <v>0</v>
      </c>
      <c r="AC737" s="1421"/>
      <c r="AD737" s="1421"/>
      <c r="AE737" s="1421">
        <f t="shared" si="276"/>
        <v>0</v>
      </c>
      <c r="AF737" s="1422"/>
      <c r="AG737" s="1423"/>
      <c r="AH737" s="1424"/>
      <c r="AI737" s="1424"/>
      <c r="AJ737" s="1424"/>
      <c r="AK737" s="1425"/>
      <c r="AL737" s="1424">
        <f t="shared" si="263"/>
        <v>0</v>
      </c>
      <c r="AM737" s="1426">
        <f>AE737</f>
        <v>0</v>
      </c>
      <c r="AN737" s="1424"/>
      <c r="AO737" s="1427">
        <f t="shared" si="264"/>
        <v>0</v>
      </c>
      <c r="AP737" s="1369"/>
      <c r="AQ737" s="1428">
        <f t="shared" si="296"/>
        <v>0</v>
      </c>
      <c r="AR737" s="1424"/>
      <c r="AS737" s="1424"/>
      <c r="AT737" s="1424"/>
      <c r="AU737" s="1424"/>
      <c r="AV737" s="1429">
        <f t="shared" si="265"/>
        <v>0</v>
      </c>
      <c r="AW737" s="1424">
        <f>AQ737</f>
        <v>0</v>
      </c>
      <c r="AX737" s="1424"/>
      <c r="AY737" s="1426">
        <f t="shared" si="266"/>
        <v>0</v>
      </c>
      <c r="AZ737" s="1372"/>
      <c r="BA737" s="1373">
        <f t="shared" si="275"/>
        <v>0</v>
      </c>
      <c r="BC737" s="1419" t="str">
        <f t="shared" si="302"/>
        <v/>
      </c>
      <c r="BD737" s="1419" t="str">
        <f t="shared" si="302"/>
        <v/>
      </c>
      <c r="BE737" s="1419" t="str">
        <f t="shared" si="302"/>
        <v/>
      </c>
      <c r="BF737" s="1419" t="str">
        <f t="shared" si="299"/>
        <v/>
      </c>
      <c r="BG737" s="1419" t="str">
        <f t="shared" si="270"/>
        <v>W/C</v>
      </c>
      <c r="BH737" s="1419" t="str">
        <f t="shared" si="270"/>
        <v>NO</v>
      </c>
      <c r="BI737" s="1419" t="str">
        <f t="shared" si="300"/>
        <v>W/C</v>
      </c>
      <c r="BK737" s="1419" t="b">
        <f t="shared" si="294"/>
        <v>1</v>
      </c>
      <c r="BL737" s="1419" t="b">
        <f t="shared" si="294"/>
        <v>1</v>
      </c>
      <c r="BM737" s="1419" t="b">
        <f t="shared" si="294"/>
        <v>1</v>
      </c>
      <c r="BN737" s="1419" t="b">
        <f t="shared" si="294"/>
        <v>1</v>
      </c>
      <c r="BO737" s="1419" t="b">
        <f t="shared" si="294"/>
        <v>1</v>
      </c>
      <c r="BP737" s="1419" t="b">
        <f t="shared" si="294"/>
        <v>1</v>
      </c>
      <c r="BQ737" s="1419" t="b">
        <f t="shared" si="294"/>
        <v>1</v>
      </c>
      <c r="BS737" s="1359"/>
    </row>
    <row r="738" spans="1:71" s="1374" customFormat="1" ht="12" customHeight="1">
      <c r="A738" s="1412">
        <v>18600561</v>
      </c>
      <c r="B738" s="1413" t="str">
        <f t="shared" si="282"/>
        <v>18600561</v>
      </c>
      <c r="C738" s="1359" t="s">
        <v>1768</v>
      </c>
      <c r="D738" s="1360" t="str">
        <f t="shared" ref="D738:D812" si="304">IF(CONCATENATE(H738,I738,J738,K738,N738)= "ERBGRB","CRB",CONCATENATE(H738,I738,J738,K738,N738))</f>
        <v>Non-Op</v>
      </c>
      <c r="E738" s="1360"/>
      <c r="F738" s="1359"/>
      <c r="G738" s="1360"/>
      <c r="H738" s="1361" t="str">
        <f t="shared" si="301"/>
        <v/>
      </c>
      <c r="I738" s="1361" t="str">
        <f t="shared" si="301"/>
        <v/>
      </c>
      <c r="J738" s="1361" t="str">
        <f t="shared" si="301"/>
        <v/>
      </c>
      <c r="K738" s="1361" t="str">
        <f t="shared" si="298"/>
        <v>Non-Op</v>
      </c>
      <c r="L738" s="1361" t="str">
        <f t="shared" si="269"/>
        <v>NO</v>
      </c>
      <c r="M738" s="1361" t="str">
        <f t="shared" si="269"/>
        <v>NO</v>
      </c>
      <c r="N738" s="1361" t="str">
        <f t="shared" si="303"/>
        <v/>
      </c>
      <c r="O738" s="1362"/>
      <c r="P738" s="1363">
        <v>7424248</v>
      </c>
      <c r="Q738" s="1363">
        <v>7424248</v>
      </c>
      <c r="R738" s="1363">
        <v>7424248</v>
      </c>
      <c r="S738" s="1363">
        <v>7433196</v>
      </c>
      <c r="T738" s="1363">
        <v>7433196</v>
      </c>
      <c r="U738" s="1363">
        <v>7433196</v>
      </c>
      <c r="V738" s="1363">
        <v>7442314</v>
      </c>
      <c r="W738" s="1363">
        <v>7442314</v>
      </c>
      <c r="X738" s="1363">
        <v>7442314</v>
      </c>
      <c r="Y738" s="1363">
        <v>7440477</v>
      </c>
      <c r="Z738" s="1363">
        <v>7440477</v>
      </c>
      <c r="AA738" s="1363">
        <v>7440477</v>
      </c>
      <c r="AB738" s="1363">
        <v>7438604</v>
      </c>
      <c r="AC738" s="1363"/>
      <c r="AD738" s="1363"/>
      <c r="AE738" s="1363">
        <f t="shared" si="276"/>
        <v>7435656.916666667</v>
      </c>
      <c r="AF738" s="1376"/>
      <c r="AG738" s="1377"/>
      <c r="AH738" s="1365"/>
      <c r="AI738" s="1365"/>
      <c r="AJ738" s="1365"/>
      <c r="AK738" s="1366">
        <f>AE738</f>
        <v>7435656.916666667</v>
      </c>
      <c r="AL738" s="1365">
        <f t="shared" si="263"/>
        <v>7435656.916666667</v>
      </c>
      <c r="AM738" s="1367"/>
      <c r="AN738" s="1365"/>
      <c r="AO738" s="1368">
        <f t="shared" si="264"/>
        <v>0</v>
      </c>
      <c r="AP738" s="1369"/>
      <c r="AQ738" s="1370">
        <f t="shared" si="296"/>
        <v>7438604</v>
      </c>
      <c r="AR738" s="1365"/>
      <c r="AS738" s="1365"/>
      <c r="AT738" s="1365"/>
      <c r="AU738" s="1365">
        <f>AQ738</f>
        <v>7438604</v>
      </c>
      <c r="AV738" s="1371">
        <f t="shared" si="265"/>
        <v>7438604</v>
      </c>
      <c r="AW738" s="1365"/>
      <c r="AX738" s="1365"/>
      <c r="AY738" s="1367">
        <f t="shared" si="266"/>
        <v>0</v>
      </c>
      <c r="AZ738" s="1372" t="s">
        <v>1106</v>
      </c>
      <c r="BA738" s="1373">
        <f t="shared" si="275"/>
        <v>0</v>
      </c>
      <c r="BC738" s="1361" t="str">
        <f t="shared" si="302"/>
        <v/>
      </c>
      <c r="BD738" s="1361" t="str">
        <f t="shared" si="302"/>
        <v/>
      </c>
      <c r="BE738" s="1361" t="str">
        <f t="shared" si="302"/>
        <v/>
      </c>
      <c r="BF738" s="1361" t="str">
        <f t="shared" si="299"/>
        <v>Non-Op</v>
      </c>
      <c r="BG738" s="1361" t="str">
        <f t="shared" si="270"/>
        <v>NO</v>
      </c>
      <c r="BH738" s="1361" t="str">
        <f t="shared" si="270"/>
        <v>NO</v>
      </c>
      <c r="BI738" s="1361" t="str">
        <f t="shared" si="300"/>
        <v/>
      </c>
      <c r="BK738" s="1361" t="b">
        <f t="shared" si="294"/>
        <v>1</v>
      </c>
      <c r="BL738" s="1361" t="b">
        <f t="shared" si="294"/>
        <v>1</v>
      </c>
      <c r="BM738" s="1361" t="b">
        <f t="shared" si="294"/>
        <v>1</v>
      </c>
      <c r="BN738" s="1361" t="b">
        <f t="shared" si="294"/>
        <v>1</v>
      </c>
      <c r="BO738" s="1361" t="b">
        <f t="shared" si="294"/>
        <v>1</v>
      </c>
      <c r="BP738" s="1361" t="b">
        <f t="shared" si="294"/>
        <v>1</v>
      </c>
      <c r="BQ738" s="1361" t="b">
        <f t="shared" si="294"/>
        <v>1</v>
      </c>
      <c r="BS738" s="1359"/>
    </row>
    <row r="739" spans="1:71" s="1374" customFormat="1" ht="12" customHeight="1">
      <c r="A739" s="1412">
        <v>18600571</v>
      </c>
      <c r="B739" s="1413" t="str">
        <f t="shared" si="282"/>
        <v>18600571</v>
      </c>
      <c r="C739" s="1359" t="s">
        <v>1769</v>
      </c>
      <c r="D739" s="1360" t="str">
        <f t="shared" si="304"/>
        <v>Non-Op</v>
      </c>
      <c r="E739" s="1360"/>
      <c r="F739" s="1359"/>
      <c r="G739" s="1360"/>
      <c r="H739" s="1361" t="str">
        <f t="shared" si="301"/>
        <v/>
      </c>
      <c r="I739" s="1361" t="str">
        <f t="shared" si="301"/>
        <v/>
      </c>
      <c r="J739" s="1361" t="str">
        <f t="shared" si="301"/>
        <v/>
      </c>
      <c r="K739" s="1361" t="str">
        <f t="shared" si="298"/>
        <v>Non-Op</v>
      </c>
      <c r="L739" s="1361" t="str">
        <f t="shared" si="269"/>
        <v>NO</v>
      </c>
      <c r="M739" s="1361" t="str">
        <f t="shared" si="269"/>
        <v>NO</v>
      </c>
      <c r="N739" s="1361" t="str">
        <f t="shared" si="303"/>
        <v/>
      </c>
      <c r="O739" s="1362"/>
      <c r="P739" s="1363">
        <v>55444560.869999997</v>
      </c>
      <c r="Q739" s="1363">
        <v>55444560.869999997</v>
      </c>
      <c r="R739" s="1363">
        <v>55444560.869999997</v>
      </c>
      <c r="S739" s="1363">
        <v>56153910.57</v>
      </c>
      <c r="T739" s="1363">
        <v>56153910.57</v>
      </c>
      <c r="U739" s="1363">
        <v>56153910.57</v>
      </c>
      <c r="V739" s="1363">
        <v>56426750.399999999</v>
      </c>
      <c r="W739" s="1363">
        <v>56426750.399999999</v>
      </c>
      <c r="X739" s="1363">
        <v>56426750.399999999</v>
      </c>
      <c r="Y739" s="1363">
        <v>56052979.920000002</v>
      </c>
      <c r="Z739" s="1363">
        <v>56052979.920000002</v>
      </c>
      <c r="AA739" s="1363">
        <v>56052979.920000002</v>
      </c>
      <c r="AB739" s="1363">
        <v>55971160.799999997</v>
      </c>
      <c r="AC739" s="1363"/>
      <c r="AD739" s="1363"/>
      <c r="AE739" s="1363">
        <f t="shared" si="276"/>
        <v>56041492.10374999</v>
      </c>
      <c r="AF739" s="1376"/>
      <c r="AG739" s="1377"/>
      <c r="AH739" s="1365"/>
      <c r="AI739" s="1365"/>
      <c r="AJ739" s="1365"/>
      <c r="AK739" s="1366">
        <f>AE739</f>
        <v>56041492.10374999</v>
      </c>
      <c r="AL739" s="1365">
        <f t="shared" si="263"/>
        <v>56041492.10374999</v>
      </c>
      <c r="AM739" s="1367"/>
      <c r="AN739" s="1365"/>
      <c r="AO739" s="1368">
        <f t="shared" si="264"/>
        <v>0</v>
      </c>
      <c r="AP739" s="1369"/>
      <c r="AQ739" s="1370">
        <f t="shared" si="296"/>
        <v>55971160.799999997</v>
      </c>
      <c r="AR739" s="1365"/>
      <c r="AS739" s="1365"/>
      <c r="AT739" s="1365"/>
      <c r="AU739" s="1365">
        <f>AQ739</f>
        <v>55971160.799999997</v>
      </c>
      <c r="AV739" s="1371">
        <f t="shared" si="265"/>
        <v>55971160.799999997</v>
      </c>
      <c r="AW739" s="1365"/>
      <c r="AX739" s="1365"/>
      <c r="AY739" s="1367">
        <f t="shared" si="266"/>
        <v>0</v>
      </c>
      <c r="AZ739" s="1372" t="s">
        <v>1106</v>
      </c>
      <c r="BA739" s="1373">
        <f t="shared" si="275"/>
        <v>0</v>
      </c>
      <c r="BC739" s="1361" t="str">
        <f t="shared" si="302"/>
        <v/>
      </c>
      <c r="BD739" s="1361" t="str">
        <f t="shared" si="302"/>
        <v/>
      </c>
      <c r="BE739" s="1361" t="str">
        <f t="shared" si="302"/>
        <v/>
      </c>
      <c r="BF739" s="1361" t="str">
        <f t="shared" si="299"/>
        <v>Non-Op</v>
      </c>
      <c r="BG739" s="1361" t="str">
        <f t="shared" si="270"/>
        <v>NO</v>
      </c>
      <c r="BH739" s="1361" t="str">
        <f t="shared" si="270"/>
        <v>NO</v>
      </c>
      <c r="BI739" s="1361" t="str">
        <f t="shared" si="300"/>
        <v/>
      </c>
      <c r="BK739" s="1361" t="b">
        <f t="shared" si="294"/>
        <v>1</v>
      </c>
      <c r="BL739" s="1361" t="b">
        <f t="shared" si="294"/>
        <v>1</v>
      </c>
      <c r="BM739" s="1361" t="b">
        <f t="shared" si="294"/>
        <v>1</v>
      </c>
      <c r="BN739" s="1361" t="b">
        <f t="shared" si="294"/>
        <v>1</v>
      </c>
      <c r="BO739" s="1361" t="b">
        <f t="shared" si="294"/>
        <v>1</v>
      </c>
      <c r="BP739" s="1361" t="b">
        <f t="shared" si="294"/>
        <v>1</v>
      </c>
      <c r="BQ739" s="1361" t="b">
        <f t="shared" si="294"/>
        <v>1</v>
      </c>
      <c r="BS739" s="1359"/>
    </row>
    <row r="740" spans="1:71" s="1374" customFormat="1" ht="12" customHeight="1">
      <c r="A740" s="1412">
        <v>18600573</v>
      </c>
      <c r="B740" s="1413" t="str">
        <f t="shared" si="282"/>
        <v>18600573</v>
      </c>
      <c r="C740" s="1359" t="s">
        <v>1770</v>
      </c>
      <c r="D740" s="1360" t="str">
        <f t="shared" si="304"/>
        <v>Non-Op</v>
      </c>
      <c r="E740" s="1360"/>
      <c r="F740" s="1359"/>
      <c r="G740" s="1360"/>
      <c r="H740" s="1361" t="str">
        <f t="shared" si="301"/>
        <v/>
      </c>
      <c r="I740" s="1361" t="str">
        <f t="shared" si="301"/>
        <v/>
      </c>
      <c r="J740" s="1361" t="str">
        <f t="shared" si="301"/>
        <v/>
      </c>
      <c r="K740" s="1361" t="str">
        <f t="shared" si="298"/>
        <v>Non-Op</v>
      </c>
      <c r="L740" s="1361" t="str">
        <f t="shared" si="269"/>
        <v>NO</v>
      </c>
      <c r="M740" s="1361" t="str">
        <f t="shared" si="269"/>
        <v>NO</v>
      </c>
      <c r="N740" s="1361" t="str">
        <f t="shared" si="303"/>
        <v/>
      </c>
      <c r="O740" s="1362"/>
      <c r="P740" s="1363">
        <v>6937362.8499999996</v>
      </c>
      <c r="Q740" s="1363">
        <v>7046436.2800000003</v>
      </c>
      <c r="R740" s="1363">
        <v>7094880</v>
      </c>
      <c r="S740" s="1363">
        <v>7203928.3600000003</v>
      </c>
      <c r="T740" s="1363">
        <v>7290591.7199999997</v>
      </c>
      <c r="U740" s="1363">
        <v>7366008.0999999996</v>
      </c>
      <c r="V740" s="1363">
        <v>7470103.4100000001</v>
      </c>
      <c r="W740" s="1363">
        <v>7560106.2300000004</v>
      </c>
      <c r="X740" s="1363">
        <v>7635376.1399999997</v>
      </c>
      <c r="Y740" s="1363">
        <v>7725367.7000000002</v>
      </c>
      <c r="Z740" s="1363">
        <v>7803912.21</v>
      </c>
      <c r="AA740" s="1363">
        <v>7865376.3799999999</v>
      </c>
      <c r="AB740" s="1363">
        <v>7938150.8799999999</v>
      </c>
      <c r="AC740" s="1363"/>
      <c r="AD740" s="1363"/>
      <c r="AE740" s="1363">
        <f t="shared" si="276"/>
        <v>7458320.282916666</v>
      </c>
      <c r="AF740" s="1376"/>
      <c r="AG740" s="1377"/>
      <c r="AH740" s="1365"/>
      <c r="AI740" s="1365"/>
      <c r="AJ740" s="1365"/>
      <c r="AK740" s="1366">
        <f>AE740</f>
        <v>7458320.282916666</v>
      </c>
      <c r="AL740" s="1365">
        <f t="shared" si="263"/>
        <v>7458320.282916666</v>
      </c>
      <c r="AM740" s="1367"/>
      <c r="AN740" s="1365"/>
      <c r="AO740" s="1368">
        <f t="shared" si="264"/>
        <v>0</v>
      </c>
      <c r="AP740" s="1369"/>
      <c r="AQ740" s="1370">
        <f t="shared" si="296"/>
        <v>7938150.8799999999</v>
      </c>
      <c r="AR740" s="1365"/>
      <c r="AS740" s="1365"/>
      <c r="AT740" s="1365"/>
      <c r="AU740" s="1365">
        <f>AQ740</f>
        <v>7938150.8799999999</v>
      </c>
      <c r="AV740" s="1371">
        <f t="shared" si="265"/>
        <v>7938150.8799999999</v>
      </c>
      <c r="AW740" s="1365"/>
      <c r="AX740" s="1365"/>
      <c r="AY740" s="1367">
        <f t="shared" si="266"/>
        <v>0</v>
      </c>
      <c r="AZ740" s="1372" t="s">
        <v>1106</v>
      </c>
      <c r="BA740" s="1373">
        <f t="shared" si="275"/>
        <v>0</v>
      </c>
      <c r="BC740" s="1361" t="str">
        <f t="shared" si="302"/>
        <v/>
      </c>
      <c r="BD740" s="1361" t="str">
        <f t="shared" si="302"/>
        <v/>
      </c>
      <c r="BE740" s="1361" t="str">
        <f t="shared" si="302"/>
        <v/>
      </c>
      <c r="BF740" s="1361" t="str">
        <f t="shared" si="299"/>
        <v>Non-Op</v>
      </c>
      <c r="BG740" s="1361" t="str">
        <f t="shared" si="270"/>
        <v>NO</v>
      </c>
      <c r="BH740" s="1361" t="str">
        <f t="shared" si="270"/>
        <v>NO</v>
      </c>
      <c r="BI740" s="1361" t="str">
        <f t="shared" si="300"/>
        <v/>
      </c>
      <c r="BK740" s="1361" t="b">
        <f t="shared" si="294"/>
        <v>1</v>
      </c>
      <c r="BL740" s="1361" t="b">
        <f t="shared" si="294"/>
        <v>1</v>
      </c>
      <c r="BM740" s="1361" t="b">
        <f t="shared" si="294"/>
        <v>1</v>
      </c>
      <c r="BN740" s="1361" t="b">
        <f t="shared" si="294"/>
        <v>1</v>
      </c>
      <c r="BO740" s="1361" t="b">
        <f t="shared" si="294"/>
        <v>1</v>
      </c>
      <c r="BP740" s="1361" t="b">
        <f t="shared" si="294"/>
        <v>1</v>
      </c>
      <c r="BQ740" s="1361" t="b">
        <f t="shared" si="294"/>
        <v>1</v>
      </c>
      <c r="BS740" s="1359"/>
    </row>
    <row r="741" spans="1:71" s="1374" customFormat="1" ht="12" customHeight="1">
      <c r="A741" s="1487">
        <v>18600751</v>
      </c>
      <c r="B741" s="1430" t="str">
        <f t="shared" si="282"/>
        <v>18600751</v>
      </c>
      <c r="C741" s="1488" t="s">
        <v>1771</v>
      </c>
      <c r="D741" s="1360" t="str">
        <f t="shared" si="304"/>
        <v>W/C</v>
      </c>
      <c r="E741" s="1360"/>
      <c r="F741" s="1488"/>
      <c r="G741" s="1360"/>
      <c r="H741" s="1361" t="str">
        <f t="shared" si="301"/>
        <v/>
      </c>
      <c r="I741" s="1361" t="str">
        <f t="shared" si="301"/>
        <v/>
      </c>
      <c r="J741" s="1361" t="str">
        <f t="shared" si="301"/>
        <v/>
      </c>
      <c r="K741" s="1361" t="str">
        <f t="shared" si="298"/>
        <v/>
      </c>
      <c r="L741" s="1361" t="str">
        <f t="shared" si="269"/>
        <v>W/C</v>
      </c>
      <c r="M741" s="1361" t="str">
        <f t="shared" si="269"/>
        <v>NO</v>
      </c>
      <c r="N741" s="1361" t="str">
        <f t="shared" si="303"/>
        <v>W/C</v>
      </c>
      <c r="O741" s="1362"/>
      <c r="P741" s="1363">
        <v>2111263.5099999998</v>
      </c>
      <c r="Q741" s="1363">
        <v>2097474.79</v>
      </c>
      <c r="R741" s="1363">
        <v>2083686.07</v>
      </c>
      <c r="S741" s="1363">
        <v>2069897.35</v>
      </c>
      <c r="T741" s="1363">
        <v>2056108.63</v>
      </c>
      <c r="U741" s="1363">
        <v>2042319.91</v>
      </c>
      <c r="V741" s="1363">
        <v>2008587.79</v>
      </c>
      <c r="W741" s="1363">
        <v>2061883.58</v>
      </c>
      <c r="X741" s="1363">
        <v>2047260.29</v>
      </c>
      <c r="Y741" s="1363">
        <v>2032637</v>
      </c>
      <c r="Z741" s="1363">
        <v>2018013.71</v>
      </c>
      <c r="AA741" s="1363">
        <v>2003390.42</v>
      </c>
      <c r="AB741" s="1363">
        <v>1988767.13</v>
      </c>
      <c r="AC741" s="1363"/>
      <c r="AD741" s="1363"/>
      <c r="AE741" s="1363">
        <f t="shared" si="276"/>
        <v>2047606.2383333333</v>
      </c>
      <c r="AF741" s="1376"/>
      <c r="AG741" s="1377"/>
      <c r="AH741" s="1365"/>
      <c r="AI741" s="1365"/>
      <c r="AJ741" s="1365"/>
      <c r="AK741" s="1366"/>
      <c r="AL741" s="1365">
        <f t="shared" si="263"/>
        <v>0</v>
      </c>
      <c r="AM741" s="1367">
        <f t="shared" ref="AM741:AM748" si="305">AE741</f>
        <v>2047606.2383333333</v>
      </c>
      <c r="AN741" s="1365"/>
      <c r="AO741" s="1368">
        <f t="shared" si="264"/>
        <v>2047606.2383333333</v>
      </c>
      <c r="AP741" s="1369"/>
      <c r="AQ741" s="1370">
        <f t="shared" si="296"/>
        <v>1988767.13</v>
      </c>
      <c r="AR741" s="1365"/>
      <c r="AS741" s="1365"/>
      <c r="AT741" s="1365"/>
      <c r="AU741" s="1365"/>
      <c r="AV741" s="1371">
        <f t="shared" si="265"/>
        <v>0</v>
      </c>
      <c r="AW741" s="1365">
        <f>AQ741</f>
        <v>1988767.13</v>
      </c>
      <c r="AX741" s="1365"/>
      <c r="AY741" s="1367">
        <f t="shared" si="266"/>
        <v>1988767.13</v>
      </c>
      <c r="AZ741" s="1372"/>
      <c r="BA741" s="1373">
        <f t="shared" si="275"/>
        <v>0</v>
      </c>
      <c r="BC741" s="1361" t="str">
        <f t="shared" si="302"/>
        <v/>
      </c>
      <c r="BD741" s="1361" t="str">
        <f t="shared" si="302"/>
        <v/>
      </c>
      <c r="BE741" s="1361" t="str">
        <f t="shared" si="302"/>
        <v/>
      </c>
      <c r="BF741" s="1361" t="str">
        <f t="shared" si="299"/>
        <v/>
      </c>
      <c r="BG741" s="1361" t="str">
        <f t="shared" si="270"/>
        <v>W/C</v>
      </c>
      <c r="BH741" s="1361" t="str">
        <f t="shared" si="270"/>
        <v>NO</v>
      </c>
      <c r="BI741" s="1361" t="str">
        <f t="shared" si="300"/>
        <v>W/C</v>
      </c>
      <c r="BK741" s="1361" t="b">
        <f t="shared" si="294"/>
        <v>1</v>
      </c>
      <c r="BL741" s="1361" t="b">
        <f t="shared" si="294"/>
        <v>1</v>
      </c>
      <c r="BM741" s="1361" t="b">
        <f t="shared" si="294"/>
        <v>1</v>
      </c>
      <c r="BN741" s="1361" t="b">
        <f t="shared" si="294"/>
        <v>1</v>
      </c>
      <c r="BO741" s="1361" t="b">
        <f t="shared" si="294"/>
        <v>1</v>
      </c>
      <c r="BP741" s="1361" t="b">
        <f t="shared" si="294"/>
        <v>1</v>
      </c>
      <c r="BQ741" s="1361" t="b">
        <f t="shared" si="294"/>
        <v>1</v>
      </c>
      <c r="BS741" s="1359"/>
    </row>
    <row r="742" spans="1:71" s="1374" customFormat="1" ht="12" customHeight="1">
      <c r="A742" s="1487">
        <v>18600761</v>
      </c>
      <c r="B742" s="1430" t="str">
        <f t="shared" si="282"/>
        <v>18600761</v>
      </c>
      <c r="C742" s="1488" t="s">
        <v>1772</v>
      </c>
      <c r="D742" s="1360" t="str">
        <f t="shared" si="304"/>
        <v>W/C</v>
      </c>
      <c r="E742" s="1360"/>
      <c r="F742" s="1488"/>
      <c r="G742" s="1360"/>
      <c r="H742" s="1361" t="str">
        <f t="shared" si="301"/>
        <v/>
      </c>
      <c r="I742" s="1361" t="str">
        <f t="shared" si="301"/>
        <v/>
      </c>
      <c r="J742" s="1361" t="str">
        <f t="shared" si="301"/>
        <v/>
      </c>
      <c r="K742" s="1361" t="str">
        <f t="shared" si="298"/>
        <v/>
      </c>
      <c r="L742" s="1361" t="str">
        <f t="shared" si="269"/>
        <v>W/C</v>
      </c>
      <c r="M742" s="1361" t="str">
        <f t="shared" si="269"/>
        <v>NO</v>
      </c>
      <c r="N742" s="1361" t="str">
        <f t="shared" si="303"/>
        <v>W/C</v>
      </c>
      <c r="O742" s="1362"/>
      <c r="P742" s="1363">
        <v>823957.76</v>
      </c>
      <c r="Q742" s="1363">
        <v>818390.47</v>
      </c>
      <c r="R742" s="1363">
        <v>812823.18</v>
      </c>
      <c r="S742" s="1363">
        <v>807255.89</v>
      </c>
      <c r="T742" s="1363">
        <v>801688.6</v>
      </c>
      <c r="U742" s="1363">
        <v>796121.31</v>
      </c>
      <c r="V742" s="1363">
        <v>790554.02</v>
      </c>
      <c r="W742" s="1363">
        <v>784986.73</v>
      </c>
      <c r="X742" s="1363">
        <v>779419.44</v>
      </c>
      <c r="Y742" s="1363">
        <v>773852.15</v>
      </c>
      <c r="Z742" s="1363">
        <v>768284.86</v>
      </c>
      <c r="AA742" s="1363">
        <v>762717.57</v>
      </c>
      <c r="AB742" s="1363">
        <v>757150.28</v>
      </c>
      <c r="AC742" s="1363"/>
      <c r="AD742" s="1363"/>
      <c r="AE742" s="1363">
        <f t="shared" si="276"/>
        <v>790554.02</v>
      </c>
      <c r="AF742" s="1376"/>
      <c r="AG742" s="1377"/>
      <c r="AH742" s="1365"/>
      <c r="AI742" s="1365"/>
      <c r="AJ742" s="1365"/>
      <c r="AK742" s="1366"/>
      <c r="AL742" s="1365">
        <f t="shared" si="263"/>
        <v>0</v>
      </c>
      <c r="AM742" s="1367">
        <f t="shared" si="305"/>
        <v>790554.02</v>
      </c>
      <c r="AN742" s="1365"/>
      <c r="AO742" s="1368">
        <f t="shared" si="264"/>
        <v>790554.02</v>
      </c>
      <c r="AP742" s="1369"/>
      <c r="AQ742" s="1370">
        <f t="shared" si="296"/>
        <v>757150.28</v>
      </c>
      <c r="AR742" s="1365"/>
      <c r="AS742" s="1365"/>
      <c r="AT742" s="1365"/>
      <c r="AU742" s="1365"/>
      <c r="AV742" s="1371">
        <f t="shared" si="265"/>
        <v>0</v>
      </c>
      <c r="AW742" s="1365">
        <f t="shared" ref="AW742:AW755" si="306">AQ742</f>
        <v>757150.28</v>
      </c>
      <c r="AX742" s="1365"/>
      <c r="AY742" s="1367">
        <f t="shared" si="266"/>
        <v>757150.28</v>
      </c>
      <c r="AZ742" s="1372"/>
      <c r="BA742" s="1373">
        <f t="shared" si="275"/>
        <v>0</v>
      </c>
      <c r="BC742" s="1361" t="str">
        <f t="shared" si="302"/>
        <v/>
      </c>
      <c r="BD742" s="1361" t="str">
        <f t="shared" si="302"/>
        <v/>
      </c>
      <c r="BE742" s="1361" t="str">
        <f t="shared" si="302"/>
        <v/>
      </c>
      <c r="BF742" s="1361" t="str">
        <f t="shared" si="299"/>
        <v/>
      </c>
      <c r="BG742" s="1361" t="str">
        <f t="shared" si="270"/>
        <v>W/C</v>
      </c>
      <c r="BH742" s="1361" t="str">
        <f t="shared" si="270"/>
        <v>NO</v>
      </c>
      <c r="BI742" s="1361" t="str">
        <f t="shared" si="300"/>
        <v>W/C</v>
      </c>
      <c r="BK742" s="1361" t="b">
        <f t="shared" si="294"/>
        <v>1</v>
      </c>
      <c r="BL742" s="1361" t="b">
        <f t="shared" si="294"/>
        <v>1</v>
      </c>
      <c r="BM742" s="1361" t="b">
        <f t="shared" si="294"/>
        <v>1</v>
      </c>
      <c r="BN742" s="1361" t="b">
        <f t="shared" si="294"/>
        <v>1</v>
      </c>
      <c r="BO742" s="1361" t="b">
        <f t="shared" si="294"/>
        <v>1</v>
      </c>
      <c r="BP742" s="1361" t="b">
        <f t="shared" si="294"/>
        <v>1</v>
      </c>
      <c r="BQ742" s="1361" t="b">
        <f t="shared" si="294"/>
        <v>1</v>
      </c>
      <c r="BS742" s="1359"/>
    </row>
    <row r="743" spans="1:71" s="1374" customFormat="1" ht="12" customHeight="1">
      <c r="A743" s="1487">
        <v>18600771</v>
      </c>
      <c r="B743" s="1430" t="str">
        <f t="shared" si="282"/>
        <v>18600771</v>
      </c>
      <c r="C743" s="1488" t="s">
        <v>1773</v>
      </c>
      <c r="D743" s="1360" t="str">
        <f t="shared" si="304"/>
        <v>W/C</v>
      </c>
      <c r="E743" s="1360"/>
      <c r="F743" s="1488"/>
      <c r="G743" s="1360"/>
      <c r="H743" s="1361" t="str">
        <f t="shared" si="301"/>
        <v/>
      </c>
      <c r="I743" s="1361" t="str">
        <f t="shared" si="301"/>
        <v/>
      </c>
      <c r="J743" s="1361" t="str">
        <f t="shared" si="301"/>
        <v/>
      </c>
      <c r="K743" s="1361" t="str">
        <f t="shared" si="298"/>
        <v/>
      </c>
      <c r="L743" s="1361" t="str">
        <f t="shared" si="269"/>
        <v>W/C</v>
      </c>
      <c r="M743" s="1361" t="str">
        <f t="shared" si="269"/>
        <v>NO</v>
      </c>
      <c r="N743" s="1361" t="str">
        <f t="shared" si="303"/>
        <v>W/C</v>
      </c>
      <c r="O743" s="1362"/>
      <c r="P743" s="1363">
        <v>2173762.15</v>
      </c>
      <c r="Q743" s="1363">
        <v>2159551.15</v>
      </c>
      <c r="R743" s="1363">
        <v>2145340.15</v>
      </c>
      <c r="S743" s="1363">
        <v>2131129.15</v>
      </c>
      <c r="T743" s="1363">
        <v>2116918.15</v>
      </c>
      <c r="U743" s="1363">
        <v>2102707.15</v>
      </c>
      <c r="V743" s="1363">
        <v>2068124.35</v>
      </c>
      <c r="W743" s="1363">
        <v>2121000.87</v>
      </c>
      <c r="X743" s="1363">
        <v>2105958.31</v>
      </c>
      <c r="Y743" s="1363">
        <v>2090915.75</v>
      </c>
      <c r="Z743" s="1363">
        <v>2075873.19</v>
      </c>
      <c r="AA743" s="1363">
        <v>2060830.63</v>
      </c>
      <c r="AB743" s="1363">
        <v>2045788.07</v>
      </c>
      <c r="AC743" s="1363"/>
      <c r="AD743" s="1363"/>
      <c r="AE743" s="1363">
        <f t="shared" si="276"/>
        <v>2107343.6633333331</v>
      </c>
      <c r="AF743" s="1376"/>
      <c r="AG743" s="1377"/>
      <c r="AH743" s="1365"/>
      <c r="AI743" s="1365"/>
      <c r="AJ743" s="1365"/>
      <c r="AK743" s="1366"/>
      <c r="AL743" s="1365">
        <f t="shared" si="263"/>
        <v>0</v>
      </c>
      <c r="AM743" s="1367">
        <f t="shared" si="305"/>
        <v>2107343.6633333331</v>
      </c>
      <c r="AN743" s="1365"/>
      <c r="AO743" s="1368">
        <f t="shared" si="264"/>
        <v>2107343.6633333331</v>
      </c>
      <c r="AP743" s="1369"/>
      <c r="AQ743" s="1370">
        <f t="shared" si="296"/>
        <v>2045788.07</v>
      </c>
      <c r="AR743" s="1365"/>
      <c r="AS743" s="1365"/>
      <c r="AT743" s="1365"/>
      <c r="AU743" s="1365"/>
      <c r="AV743" s="1371">
        <f t="shared" si="265"/>
        <v>0</v>
      </c>
      <c r="AW743" s="1365">
        <f t="shared" si="306"/>
        <v>2045788.07</v>
      </c>
      <c r="AX743" s="1365"/>
      <c r="AY743" s="1367">
        <f t="shared" si="266"/>
        <v>2045788.07</v>
      </c>
      <c r="AZ743" s="1372"/>
      <c r="BA743" s="1373">
        <f t="shared" si="275"/>
        <v>0</v>
      </c>
      <c r="BC743" s="1361" t="str">
        <f t="shared" si="302"/>
        <v/>
      </c>
      <c r="BD743" s="1361" t="str">
        <f t="shared" si="302"/>
        <v/>
      </c>
      <c r="BE743" s="1361" t="str">
        <f t="shared" si="302"/>
        <v/>
      </c>
      <c r="BF743" s="1361" t="str">
        <f t="shared" si="299"/>
        <v/>
      </c>
      <c r="BG743" s="1361" t="str">
        <f t="shared" si="270"/>
        <v>W/C</v>
      </c>
      <c r="BH743" s="1361" t="str">
        <f t="shared" si="270"/>
        <v>NO</v>
      </c>
      <c r="BI743" s="1361" t="str">
        <f t="shared" si="300"/>
        <v>W/C</v>
      </c>
      <c r="BK743" s="1361" t="b">
        <f t="shared" si="294"/>
        <v>1</v>
      </c>
      <c r="BL743" s="1361" t="b">
        <f t="shared" si="294"/>
        <v>1</v>
      </c>
      <c r="BM743" s="1361" t="b">
        <f t="shared" si="294"/>
        <v>1</v>
      </c>
      <c r="BN743" s="1361" t="b">
        <f t="shared" si="294"/>
        <v>1</v>
      </c>
      <c r="BO743" s="1361" t="b">
        <f t="shared" si="294"/>
        <v>1</v>
      </c>
      <c r="BP743" s="1361" t="b">
        <f t="shared" si="294"/>
        <v>1</v>
      </c>
      <c r="BQ743" s="1361" t="b">
        <f t="shared" si="294"/>
        <v>1</v>
      </c>
      <c r="BS743" s="1359"/>
    </row>
    <row r="744" spans="1:71" s="1374" customFormat="1" ht="12" customHeight="1">
      <c r="A744" s="1487">
        <v>18600781</v>
      </c>
      <c r="B744" s="1430" t="str">
        <f t="shared" si="282"/>
        <v>18600781</v>
      </c>
      <c r="C744" s="1488" t="s">
        <v>1774</v>
      </c>
      <c r="D744" s="1360" t="str">
        <f t="shared" si="304"/>
        <v>W/C</v>
      </c>
      <c r="E744" s="1360"/>
      <c r="F744" s="1488"/>
      <c r="G744" s="1360"/>
      <c r="H744" s="1361" t="str">
        <f t="shared" si="301"/>
        <v/>
      </c>
      <c r="I744" s="1361" t="str">
        <f t="shared" si="301"/>
        <v/>
      </c>
      <c r="J744" s="1361" t="str">
        <f t="shared" si="301"/>
        <v/>
      </c>
      <c r="K744" s="1361" t="str">
        <f t="shared" si="298"/>
        <v/>
      </c>
      <c r="L744" s="1361" t="str">
        <f t="shared" si="269"/>
        <v>W/C</v>
      </c>
      <c r="M744" s="1361" t="str">
        <f t="shared" si="269"/>
        <v>NO</v>
      </c>
      <c r="N744" s="1361" t="str">
        <f t="shared" si="303"/>
        <v>W/C</v>
      </c>
      <c r="O744" s="1362"/>
      <c r="P744" s="1363">
        <v>1052479.1399999999</v>
      </c>
      <c r="Q744" s="1363">
        <v>1045367.8</v>
      </c>
      <c r="R744" s="1363">
        <v>1038256.46</v>
      </c>
      <c r="S744" s="1363">
        <v>1031145.12</v>
      </c>
      <c r="T744" s="1363">
        <v>1024033.78</v>
      </c>
      <c r="U744" s="1363">
        <v>1016922.44</v>
      </c>
      <c r="V744" s="1363">
        <v>1009811.1</v>
      </c>
      <c r="W744" s="1363">
        <v>1002699.76</v>
      </c>
      <c r="X744" s="1363">
        <v>995588.42</v>
      </c>
      <c r="Y744" s="1363">
        <v>988477.08</v>
      </c>
      <c r="Z744" s="1363">
        <v>981365.74</v>
      </c>
      <c r="AA744" s="1363">
        <v>974254.4</v>
      </c>
      <c r="AB744" s="1363">
        <v>967143.06</v>
      </c>
      <c r="AC744" s="1363"/>
      <c r="AD744" s="1363"/>
      <c r="AE744" s="1363">
        <f t="shared" si="276"/>
        <v>1009811.1</v>
      </c>
      <c r="AF744" s="1376"/>
      <c r="AG744" s="1377"/>
      <c r="AH744" s="1365"/>
      <c r="AI744" s="1365"/>
      <c r="AJ744" s="1365"/>
      <c r="AK744" s="1366"/>
      <c r="AL744" s="1365">
        <f t="shared" si="263"/>
        <v>0</v>
      </c>
      <c r="AM744" s="1367">
        <f t="shared" si="305"/>
        <v>1009811.1</v>
      </c>
      <c r="AN744" s="1365"/>
      <c r="AO744" s="1368">
        <f t="shared" si="264"/>
        <v>1009811.1</v>
      </c>
      <c r="AP744" s="1369"/>
      <c r="AQ744" s="1370">
        <f t="shared" si="296"/>
        <v>967143.06</v>
      </c>
      <c r="AR744" s="1365"/>
      <c r="AS744" s="1365"/>
      <c r="AT744" s="1365"/>
      <c r="AU744" s="1365"/>
      <c r="AV744" s="1371">
        <f t="shared" si="265"/>
        <v>0</v>
      </c>
      <c r="AW744" s="1365">
        <f t="shared" si="306"/>
        <v>967143.06</v>
      </c>
      <c r="AX744" s="1365"/>
      <c r="AY744" s="1367">
        <f t="shared" si="266"/>
        <v>967143.06</v>
      </c>
      <c r="AZ744" s="1372"/>
      <c r="BA744" s="1373">
        <f t="shared" si="275"/>
        <v>0</v>
      </c>
      <c r="BC744" s="1361" t="str">
        <f t="shared" si="302"/>
        <v/>
      </c>
      <c r="BD744" s="1361" t="str">
        <f t="shared" si="302"/>
        <v/>
      </c>
      <c r="BE744" s="1361" t="str">
        <f t="shared" si="302"/>
        <v/>
      </c>
      <c r="BF744" s="1361" t="str">
        <f t="shared" si="299"/>
        <v/>
      </c>
      <c r="BG744" s="1361" t="str">
        <f t="shared" si="270"/>
        <v>W/C</v>
      </c>
      <c r="BH744" s="1361" t="str">
        <f t="shared" si="270"/>
        <v>NO</v>
      </c>
      <c r="BI744" s="1361" t="str">
        <f t="shared" si="300"/>
        <v>W/C</v>
      </c>
      <c r="BK744" s="1361" t="b">
        <f t="shared" si="294"/>
        <v>1</v>
      </c>
      <c r="BL744" s="1361" t="b">
        <f t="shared" si="294"/>
        <v>1</v>
      </c>
      <c r="BM744" s="1361" t="b">
        <f t="shared" si="294"/>
        <v>1</v>
      </c>
      <c r="BN744" s="1361" t="b">
        <f t="shared" si="294"/>
        <v>1</v>
      </c>
      <c r="BO744" s="1361" t="b">
        <f t="shared" si="294"/>
        <v>1</v>
      </c>
      <c r="BP744" s="1361" t="b">
        <f t="shared" si="294"/>
        <v>1</v>
      </c>
      <c r="BQ744" s="1361" t="b">
        <f t="shared" si="294"/>
        <v>1</v>
      </c>
      <c r="BS744" s="1359"/>
    </row>
    <row r="745" spans="1:71" s="1374" customFormat="1" ht="12" customHeight="1">
      <c r="A745" s="1489">
        <v>18600861</v>
      </c>
      <c r="B745" s="1490" t="str">
        <f t="shared" si="282"/>
        <v>18600861</v>
      </c>
      <c r="C745" s="1491" t="s">
        <v>1775</v>
      </c>
      <c r="D745" s="1417" t="str">
        <f t="shared" si="304"/>
        <v>W/C</v>
      </c>
      <c r="E745" s="1417"/>
      <c r="F745" s="1434">
        <v>43070</v>
      </c>
      <c r="G745" s="1417"/>
      <c r="H745" s="1419" t="str">
        <f t="shared" si="301"/>
        <v/>
      </c>
      <c r="I745" s="1419" t="str">
        <f t="shared" si="301"/>
        <v/>
      </c>
      <c r="J745" s="1419" t="str">
        <f t="shared" si="301"/>
        <v/>
      </c>
      <c r="K745" s="1419" t="str">
        <f t="shared" si="298"/>
        <v/>
      </c>
      <c r="L745" s="1419" t="str">
        <f t="shared" si="269"/>
        <v>W/C</v>
      </c>
      <c r="M745" s="1419" t="str">
        <f t="shared" si="269"/>
        <v>NO</v>
      </c>
      <c r="N745" s="1419" t="str">
        <f t="shared" si="303"/>
        <v>W/C</v>
      </c>
      <c r="O745" s="1420"/>
      <c r="P745" s="1421">
        <v>108480</v>
      </c>
      <c r="Q745" s="1421">
        <v>108480</v>
      </c>
      <c r="R745" s="1421">
        <v>108480</v>
      </c>
      <c r="S745" s="1421">
        <v>0</v>
      </c>
      <c r="T745" s="1421">
        <v>0</v>
      </c>
      <c r="U745" s="1421">
        <v>0</v>
      </c>
      <c r="V745" s="1421">
        <v>0</v>
      </c>
      <c r="W745" s="1421">
        <v>0</v>
      </c>
      <c r="X745" s="1421">
        <v>0</v>
      </c>
      <c r="Y745" s="1421">
        <v>0</v>
      </c>
      <c r="Z745" s="1421">
        <v>0</v>
      </c>
      <c r="AA745" s="1421">
        <v>0</v>
      </c>
      <c r="AB745" s="1421">
        <v>0</v>
      </c>
      <c r="AC745" s="1421"/>
      <c r="AD745" s="1421"/>
      <c r="AE745" s="1421">
        <f t="shared" si="276"/>
        <v>22600</v>
      </c>
      <c r="AF745" s="1422"/>
      <c r="AG745" s="1593"/>
      <c r="AH745" s="1424"/>
      <c r="AI745" s="1424"/>
      <c r="AJ745" s="1424"/>
      <c r="AK745" s="1425"/>
      <c r="AL745" s="1424">
        <f t="shared" ref="AL745:AL819" si="307">SUM(AI745:AK745)</f>
        <v>0</v>
      </c>
      <c r="AM745" s="1426">
        <f t="shared" si="305"/>
        <v>22600</v>
      </c>
      <c r="AN745" s="1424"/>
      <c r="AO745" s="1427">
        <f t="shared" ref="AO745:AO819" si="308">AM745+AN745</f>
        <v>22600</v>
      </c>
      <c r="AP745" s="1369"/>
      <c r="AQ745" s="1428">
        <f t="shared" si="296"/>
        <v>0</v>
      </c>
      <c r="AR745" s="1424"/>
      <c r="AS745" s="1424"/>
      <c r="AT745" s="1424"/>
      <c r="AU745" s="1424"/>
      <c r="AV745" s="1429">
        <f t="shared" ref="AV745:AV819" si="309">SUM(AS745:AU745)</f>
        <v>0</v>
      </c>
      <c r="AW745" s="1424">
        <f t="shared" si="306"/>
        <v>0</v>
      </c>
      <c r="AX745" s="1424"/>
      <c r="AY745" s="1426">
        <f t="shared" ref="AY745:AY819" si="310">AW745+AX745</f>
        <v>0</v>
      </c>
      <c r="AZ745" s="1372"/>
      <c r="BA745" s="1373">
        <f t="shared" si="275"/>
        <v>0</v>
      </c>
      <c r="BC745" s="1419" t="str">
        <f t="shared" si="302"/>
        <v/>
      </c>
      <c r="BD745" s="1419" t="str">
        <f t="shared" si="302"/>
        <v/>
      </c>
      <c r="BE745" s="1419" t="str">
        <f t="shared" si="302"/>
        <v/>
      </c>
      <c r="BF745" s="1419" t="str">
        <f t="shared" si="299"/>
        <v/>
      </c>
      <c r="BG745" s="1419" t="str">
        <f t="shared" si="270"/>
        <v>W/C</v>
      </c>
      <c r="BH745" s="1419" t="str">
        <f t="shared" si="270"/>
        <v>NO</v>
      </c>
      <c r="BI745" s="1419" t="str">
        <f t="shared" si="300"/>
        <v>W/C</v>
      </c>
      <c r="BK745" s="1419" t="b">
        <f t="shared" si="294"/>
        <v>1</v>
      </c>
      <c r="BL745" s="1419" t="b">
        <f t="shared" si="294"/>
        <v>1</v>
      </c>
      <c r="BM745" s="1419" t="b">
        <f t="shared" si="294"/>
        <v>1</v>
      </c>
      <c r="BN745" s="1419" t="b">
        <f t="shared" si="294"/>
        <v>1</v>
      </c>
      <c r="BO745" s="1419" t="b">
        <f t="shared" si="294"/>
        <v>1</v>
      </c>
      <c r="BP745" s="1419" t="b">
        <f t="shared" si="294"/>
        <v>1</v>
      </c>
      <c r="BQ745" s="1419" t="b">
        <f t="shared" si="294"/>
        <v>1</v>
      </c>
      <c r="BS745" s="1359"/>
    </row>
    <row r="746" spans="1:71" s="1374" customFormat="1" ht="12" customHeight="1">
      <c r="A746" s="1489">
        <v>18600871</v>
      </c>
      <c r="B746" s="1490" t="str">
        <f t="shared" si="282"/>
        <v>18600871</v>
      </c>
      <c r="C746" s="1491" t="s">
        <v>1776</v>
      </c>
      <c r="D746" s="1417" t="str">
        <f t="shared" si="304"/>
        <v>W/C</v>
      </c>
      <c r="E746" s="1417"/>
      <c r="F746" s="1434">
        <v>43191</v>
      </c>
      <c r="G746" s="1417"/>
      <c r="H746" s="1419"/>
      <c r="I746" s="1419"/>
      <c r="J746" s="1419"/>
      <c r="K746" s="1419"/>
      <c r="L746" s="1419" t="str">
        <f t="shared" si="269"/>
        <v>W/C</v>
      </c>
      <c r="M746" s="1419" t="str">
        <f t="shared" si="269"/>
        <v>NO</v>
      </c>
      <c r="N746" s="1419" t="str">
        <f t="shared" si="303"/>
        <v>W/C</v>
      </c>
      <c r="O746" s="1420"/>
      <c r="P746" s="1421">
        <v>603074.91</v>
      </c>
      <c r="Q746" s="1421">
        <v>585844.19999999995</v>
      </c>
      <c r="R746" s="1421">
        <v>568613.49</v>
      </c>
      <c r="S746" s="1421">
        <v>551382.78</v>
      </c>
      <c r="T746" s="1421">
        <v>534152.06999999995</v>
      </c>
      <c r="U746" s="1421">
        <v>516921.36</v>
      </c>
      <c r="V746" s="1421">
        <v>499690.65</v>
      </c>
      <c r="W746" s="1421">
        <v>482459.94</v>
      </c>
      <c r="X746" s="1421">
        <v>465229.23</v>
      </c>
      <c r="Y746" s="1421">
        <v>447998.52</v>
      </c>
      <c r="Z746" s="1421">
        <v>430767.81</v>
      </c>
      <c r="AA746" s="1421">
        <v>413537.1</v>
      </c>
      <c r="AB746" s="1421">
        <v>396306.39</v>
      </c>
      <c r="AC746" s="1421"/>
      <c r="AD746" s="1421"/>
      <c r="AE746" s="1421">
        <f t="shared" si="276"/>
        <v>499690.64999999997</v>
      </c>
      <c r="AF746" s="1422"/>
      <c r="AG746" s="1593"/>
      <c r="AH746" s="1424"/>
      <c r="AI746" s="1424"/>
      <c r="AJ746" s="1424"/>
      <c r="AK746" s="1425"/>
      <c r="AL746" s="1424">
        <f t="shared" si="307"/>
        <v>0</v>
      </c>
      <c r="AM746" s="1426">
        <f t="shared" si="305"/>
        <v>499690.64999999997</v>
      </c>
      <c r="AN746" s="1424"/>
      <c r="AO746" s="1427">
        <f t="shared" si="308"/>
        <v>499690.64999999997</v>
      </c>
      <c r="AP746" s="1369"/>
      <c r="AQ746" s="1428">
        <f t="shared" si="296"/>
        <v>396306.39</v>
      </c>
      <c r="AR746" s="1424"/>
      <c r="AS746" s="1424"/>
      <c r="AT746" s="1424"/>
      <c r="AU746" s="1424"/>
      <c r="AV746" s="1429">
        <f t="shared" si="309"/>
        <v>0</v>
      </c>
      <c r="AW746" s="1424">
        <f t="shared" si="306"/>
        <v>396306.39</v>
      </c>
      <c r="AX746" s="1424"/>
      <c r="AY746" s="1426">
        <f t="shared" si="310"/>
        <v>396306.39</v>
      </c>
      <c r="AZ746" s="1372"/>
      <c r="BA746" s="1373">
        <f t="shared" si="275"/>
        <v>0</v>
      </c>
      <c r="BC746" s="1419"/>
      <c r="BD746" s="1419"/>
      <c r="BE746" s="1419"/>
      <c r="BF746" s="1419"/>
      <c r="BG746" s="1419" t="str">
        <f t="shared" si="270"/>
        <v>W/C</v>
      </c>
      <c r="BH746" s="1419" t="str">
        <f t="shared" si="270"/>
        <v>NO</v>
      </c>
      <c r="BI746" s="1419" t="str">
        <f t="shared" si="300"/>
        <v>W/C</v>
      </c>
      <c r="BK746" s="1419" t="b">
        <f t="shared" si="294"/>
        <v>1</v>
      </c>
      <c r="BL746" s="1419" t="b">
        <f t="shared" si="294"/>
        <v>1</v>
      </c>
      <c r="BM746" s="1419" t="b">
        <f t="shared" si="294"/>
        <v>1</v>
      </c>
      <c r="BN746" s="1419" t="b">
        <f t="shared" si="294"/>
        <v>1</v>
      </c>
      <c r="BO746" s="1419" t="b">
        <f t="shared" si="294"/>
        <v>1</v>
      </c>
      <c r="BP746" s="1419" t="b">
        <f t="shared" si="294"/>
        <v>1</v>
      </c>
      <c r="BQ746" s="1419" t="b">
        <f t="shared" si="294"/>
        <v>1</v>
      </c>
      <c r="BS746" s="1359"/>
    </row>
    <row r="747" spans="1:71" s="1374" customFormat="1" ht="12" customHeight="1">
      <c r="A747" s="1494">
        <v>18600881</v>
      </c>
      <c r="B747" s="1495" t="str">
        <f t="shared" si="282"/>
        <v>18600881</v>
      </c>
      <c r="C747" s="1523" t="s">
        <v>1777</v>
      </c>
      <c r="D747" s="1396" t="str">
        <f t="shared" si="304"/>
        <v>W/C</v>
      </c>
      <c r="E747" s="1396"/>
      <c r="F747" s="1433">
        <v>43313</v>
      </c>
      <c r="G747" s="1396"/>
      <c r="H747" s="1398"/>
      <c r="I747" s="1398"/>
      <c r="J747" s="1398"/>
      <c r="K747" s="1398"/>
      <c r="L747" s="1398" t="str">
        <f t="shared" si="269"/>
        <v>W/C</v>
      </c>
      <c r="M747" s="1398" t="str">
        <f t="shared" si="269"/>
        <v>NO</v>
      </c>
      <c r="N747" s="1398" t="str">
        <f t="shared" si="303"/>
        <v>W/C</v>
      </c>
      <c r="O747" s="1399"/>
      <c r="P747" s="1400">
        <v>891896.52</v>
      </c>
      <c r="Q747" s="1400">
        <v>885306.48</v>
      </c>
      <c r="R747" s="1400">
        <v>878716.44</v>
      </c>
      <c r="S747" s="1400">
        <v>872126.4</v>
      </c>
      <c r="T747" s="1400">
        <v>865536.36</v>
      </c>
      <c r="U747" s="1400">
        <v>858946.32</v>
      </c>
      <c r="V747" s="1400">
        <v>852356.28</v>
      </c>
      <c r="W747" s="1400">
        <v>845766.24</v>
      </c>
      <c r="X747" s="1400">
        <v>839176.2</v>
      </c>
      <c r="Y747" s="1400">
        <v>832586.16</v>
      </c>
      <c r="Z747" s="1400">
        <v>825996.12</v>
      </c>
      <c r="AA747" s="1400">
        <v>819406.08</v>
      </c>
      <c r="AB747" s="1400">
        <v>812816.04</v>
      </c>
      <c r="AC747" s="1400"/>
      <c r="AD747" s="1400"/>
      <c r="AE747" s="1400">
        <f t="shared" si="276"/>
        <v>852356.27999999991</v>
      </c>
      <c r="AF747" s="1401"/>
      <c r="AG747" s="1594"/>
      <c r="AH747" s="1403"/>
      <c r="AI747" s="1403"/>
      <c r="AJ747" s="1403"/>
      <c r="AK747" s="1404"/>
      <c r="AL747" s="1403">
        <f>SUM(AI747:AK747)</f>
        <v>0</v>
      </c>
      <c r="AM747" s="1405">
        <f t="shared" si="305"/>
        <v>852356.27999999991</v>
      </c>
      <c r="AN747" s="1403"/>
      <c r="AO747" s="1406">
        <f t="shared" si="308"/>
        <v>852356.27999999991</v>
      </c>
      <c r="AP747" s="1369"/>
      <c r="AQ747" s="1407">
        <f t="shared" si="296"/>
        <v>812816.04</v>
      </c>
      <c r="AR747" s="1403"/>
      <c r="AS747" s="1403"/>
      <c r="AT747" s="1403"/>
      <c r="AU747" s="1403"/>
      <c r="AV747" s="1408">
        <f t="shared" si="309"/>
        <v>0</v>
      </c>
      <c r="AW747" s="1403">
        <f t="shared" si="306"/>
        <v>812816.04</v>
      </c>
      <c r="AX747" s="1403"/>
      <c r="AY747" s="1405">
        <f t="shared" si="310"/>
        <v>812816.04</v>
      </c>
      <c r="AZ747" s="1372"/>
      <c r="BA747" s="1373">
        <f t="shared" si="275"/>
        <v>0</v>
      </c>
      <c r="BC747" s="1419"/>
      <c r="BD747" s="1419"/>
      <c r="BE747" s="1419"/>
      <c r="BF747" s="1419"/>
      <c r="BG747" s="1419"/>
      <c r="BH747" s="1419"/>
      <c r="BI747" s="1419"/>
      <c r="BK747" s="1419"/>
      <c r="BL747" s="1419"/>
      <c r="BM747" s="1419"/>
      <c r="BN747" s="1419"/>
      <c r="BO747" s="1419"/>
      <c r="BP747" s="1419"/>
      <c r="BQ747" s="1419"/>
      <c r="BS747" s="1359"/>
    </row>
    <row r="748" spans="1:71" s="1374" customFormat="1" ht="12" customHeight="1">
      <c r="A748" s="1494">
        <v>18600911</v>
      </c>
      <c r="B748" s="1495" t="str">
        <f t="shared" si="282"/>
        <v>18600911</v>
      </c>
      <c r="C748" s="1523" t="s">
        <v>1778</v>
      </c>
      <c r="D748" s="1396" t="str">
        <f t="shared" si="304"/>
        <v>W/C</v>
      </c>
      <c r="E748" s="1396"/>
      <c r="F748" s="1433">
        <v>43344</v>
      </c>
      <c r="G748" s="1396"/>
      <c r="H748" s="1398" t="str">
        <f t="shared" ref="H748:K782" si="311">IF(VALUE(AH748),H$7,IF(ISBLANK(AH748),"",H$7))</f>
        <v/>
      </c>
      <c r="I748" s="1398" t="str">
        <f t="shared" si="311"/>
        <v/>
      </c>
      <c r="J748" s="1398" t="str">
        <f t="shared" si="311"/>
        <v/>
      </c>
      <c r="K748" s="1398" t="str">
        <f t="shared" si="311"/>
        <v/>
      </c>
      <c r="L748" s="1398" t="str">
        <f t="shared" si="269"/>
        <v>W/C</v>
      </c>
      <c r="M748" s="1398" t="str">
        <f t="shared" si="269"/>
        <v>NO</v>
      </c>
      <c r="N748" s="1398" t="str">
        <f t="shared" si="303"/>
        <v>W/C</v>
      </c>
      <c r="O748" s="1399"/>
      <c r="P748" s="1400">
        <v>0</v>
      </c>
      <c r="Q748" s="1400">
        <v>0</v>
      </c>
      <c r="R748" s="1400">
        <v>0</v>
      </c>
      <c r="S748" s="1400">
        <v>0</v>
      </c>
      <c r="T748" s="1400">
        <v>0</v>
      </c>
      <c r="U748" s="1400">
        <v>0</v>
      </c>
      <c r="V748" s="1400">
        <v>0</v>
      </c>
      <c r="W748" s="1400">
        <v>0</v>
      </c>
      <c r="X748" s="1400">
        <v>0</v>
      </c>
      <c r="Y748" s="1400">
        <v>0</v>
      </c>
      <c r="Z748" s="1400">
        <v>0</v>
      </c>
      <c r="AA748" s="1400">
        <v>0</v>
      </c>
      <c r="AB748" s="1400">
        <v>0</v>
      </c>
      <c r="AC748" s="1400"/>
      <c r="AD748" s="1400"/>
      <c r="AE748" s="1400">
        <f t="shared" ref="AE748:AE814" si="312">(P748+AB748+SUM(Q748:AA748)*2)/24</f>
        <v>0</v>
      </c>
      <c r="AF748" s="1401"/>
      <c r="AG748" s="1594"/>
      <c r="AH748" s="1403"/>
      <c r="AI748" s="1403"/>
      <c r="AJ748" s="1403"/>
      <c r="AK748" s="1404"/>
      <c r="AL748" s="1403">
        <f>SUM(AI748:AK748)</f>
        <v>0</v>
      </c>
      <c r="AM748" s="1405">
        <f t="shared" si="305"/>
        <v>0</v>
      </c>
      <c r="AN748" s="1403"/>
      <c r="AO748" s="1406">
        <f t="shared" si="308"/>
        <v>0</v>
      </c>
      <c r="AP748" s="1369"/>
      <c r="AQ748" s="1407">
        <f t="shared" si="296"/>
        <v>0</v>
      </c>
      <c r="AR748" s="1403"/>
      <c r="AS748" s="1403"/>
      <c r="AT748" s="1403"/>
      <c r="AU748" s="1403"/>
      <c r="AV748" s="1408">
        <f>SUM(AS748:AU748)</f>
        <v>0</v>
      </c>
      <c r="AW748" s="1403">
        <f t="shared" si="306"/>
        <v>0</v>
      </c>
      <c r="AX748" s="1403"/>
      <c r="AY748" s="1405">
        <f t="shared" si="310"/>
        <v>0</v>
      </c>
      <c r="AZ748" s="1372"/>
      <c r="BA748" s="1373">
        <f t="shared" si="275"/>
        <v>0</v>
      </c>
      <c r="BC748" s="1419"/>
      <c r="BD748" s="1419"/>
      <c r="BE748" s="1419"/>
      <c r="BF748" s="1419"/>
      <c r="BG748" s="1419"/>
      <c r="BH748" s="1419"/>
      <c r="BI748" s="1419"/>
      <c r="BK748" s="1419"/>
      <c r="BL748" s="1419"/>
      <c r="BM748" s="1419"/>
      <c r="BN748" s="1419"/>
      <c r="BO748" s="1419"/>
      <c r="BP748" s="1419"/>
      <c r="BQ748" s="1419"/>
      <c r="BS748" s="1359"/>
    </row>
    <row r="749" spans="1:71" s="1374" customFormat="1" ht="12" customHeight="1">
      <c r="A749" s="1494">
        <v>18600921</v>
      </c>
      <c r="B749" s="1495" t="str">
        <f t="shared" si="282"/>
        <v>18600921</v>
      </c>
      <c r="C749" s="1523" t="s">
        <v>1779</v>
      </c>
      <c r="D749" s="1396" t="str">
        <f t="shared" si="304"/>
        <v>Non-Op</v>
      </c>
      <c r="E749" s="1396"/>
      <c r="F749" s="1433">
        <v>43344</v>
      </c>
      <c r="G749" s="1396"/>
      <c r="H749" s="1398" t="str">
        <f t="shared" si="311"/>
        <v/>
      </c>
      <c r="I749" s="1398" t="str">
        <f t="shared" si="311"/>
        <v/>
      </c>
      <c r="J749" s="1398" t="str">
        <f t="shared" si="311"/>
        <v/>
      </c>
      <c r="K749" s="1398" t="str">
        <f t="shared" si="311"/>
        <v>Non-Op</v>
      </c>
      <c r="L749" s="1398" t="str">
        <f t="shared" si="269"/>
        <v>NO</v>
      </c>
      <c r="M749" s="1398" t="str">
        <f t="shared" si="269"/>
        <v>NO</v>
      </c>
      <c r="N749" s="1398" t="str">
        <f t="shared" si="303"/>
        <v/>
      </c>
      <c r="O749" s="1399"/>
      <c r="P749" s="1400">
        <v>129591.27</v>
      </c>
      <c r="Q749" s="1400">
        <v>130385.31</v>
      </c>
      <c r="R749" s="1400">
        <v>131394.25</v>
      </c>
      <c r="S749" s="1400">
        <v>131334.37</v>
      </c>
      <c r="T749" s="1400">
        <v>132358.82999999999</v>
      </c>
      <c r="U749" s="1400">
        <v>132968.16</v>
      </c>
      <c r="V749" s="1400">
        <v>132553.71</v>
      </c>
      <c r="W749" s="1400">
        <v>133347.70000000001</v>
      </c>
      <c r="X749" s="1400">
        <v>133349.04</v>
      </c>
      <c r="Y749" s="1400">
        <v>136878.32</v>
      </c>
      <c r="Z749" s="1400">
        <v>138837.87</v>
      </c>
      <c r="AA749" s="1400">
        <v>139718.67000000001</v>
      </c>
      <c r="AB749" s="1400">
        <v>140029.01</v>
      </c>
      <c r="AC749" s="1400"/>
      <c r="AD749" s="1400"/>
      <c r="AE749" s="1400">
        <f t="shared" si="312"/>
        <v>133994.69750000001</v>
      </c>
      <c r="AF749" s="1401"/>
      <c r="AG749" s="1594"/>
      <c r="AH749" s="1403"/>
      <c r="AI749" s="1403"/>
      <c r="AJ749" s="1403"/>
      <c r="AK749" s="1404">
        <f>AE749</f>
        <v>133994.69750000001</v>
      </c>
      <c r="AL749" s="1403">
        <f>SUM(AI749:AK749)</f>
        <v>133994.69750000001</v>
      </c>
      <c r="AM749" s="1405"/>
      <c r="AN749" s="1403"/>
      <c r="AO749" s="1406">
        <f t="shared" si="308"/>
        <v>0</v>
      </c>
      <c r="AP749" s="1369"/>
      <c r="AQ749" s="1407">
        <f t="shared" si="296"/>
        <v>140029.01</v>
      </c>
      <c r="AR749" s="1403"/>
      <c r="AS749" s="1403"/>
      <c r="AT749" s="1403"/>
      <c r="AU749" s="1403">
        <f>AQ749</f>
        <v>140029.01</v>
      </c>
      <c r="AV749" s="1408">
        <f>SUM(AS749:AU749)</f>
        <v>140029.01</v>
      </c>
      <c r="AW749" s="1403"/>
      <c r="AX749" s="1403"/>
      <c r="AY749" s="1405">
        <f t="shared" si="310"/>
        <v>0</v>
      </c>
      <c r="AZ749" s="1372" t="s">
        <v>1001</v>
      </c>
      <c r="BA749" s="1373">
        <f t="shared" si="275"/>
        <v>0</v>
      </c>
      <c r="BC749" s="1419"/>
      <c r="BD749" s="1419"/>
      <c r="BE749" s="1419"/>
      <c r="BF749" s="1419"/>
      <c r="BG749" s="1419"/>
      <c r="BH749" s="1419"/>
      <c r="BI749" s="1419"/>
      <c r="BK749" s="1419"/>
      <c r="BL749" s="1419"/>
      <c r="BM749" s="1419"/>
      <c r="BN749" s="1419"/>
      <c r="BO749" s="1419"/>
      <c r="BP749" s="1419"/>
      <c r="BQ749" s="1419"/>
      <c r="BS749" s="1359"/>
    </row>
    <row r="750" spans="1:71" s="1374" customFormat="1" ht="12" customHeight="1">
      <c r="A750" s="1494">
        <v>18600931</v>
      </c>
      <c r="B750" s="1495" t="str">
        <f t="shared" si="282"/>
        <v>18600931</v>
      </c>
      <c r="C750" s="1523" t="s">
        <v>1780</v>
      </c>
      <c r="D750" s="1396" t="str">
        <f t="shared" si="304"/>
        <v>W/C</v>
      </c>
      <c r="E750" s="1396"/>
      <c r="F750" s="1433">
        <v>43525</v>
      </c>
      <c r="G750" s="1396"/>
      <c r="H750" s="1398" t="str">
        <f t="shared" si="311"/>
        <v/>
      </c>
      <c r="I750" s="1398" t="str">
        <f t="shared" si="311"/>
        <v/>
      </c>
      <c r="J750" s="1398" t="str">
        <f t="shared" si="311"/>
        <v/>
      </c>
      <c r="K750" s="1398" t="str">
        <f t="shared" si="311"/>
        <v/>
      </c>
      <c r="L750" s="1398" t="str">
        <f t="shared" si="269"/>
        <v>W/C</v>
      </c>
      <c r="M750" s="1398" t="str">
        <f t="shared" si="269"/>
        <v>NO</v>
      </c>
      <c r="N750" s="1398" t="str">
        <f t="shared" si="303"/>
        <v>W/C</v>
      </c>
      <c r="O750" s="1399"/>
      <c r="P750" s="1400">
        <v>874713.32</v>
      </c>
      <c r="Q750" s="1400">
        <v>1957052.05</v>
      </c>
      <c r="R750" s="1400">
        <v>3634034.97</v>
      </c>
      <c r="S750" s="1400">
        <v>3634054.87</v>
      </c>
      <c r="T750" s="1400">
        <v>3709996.92</v>
      </c>
      <c r="U750" s="1400">
        <v>3709996.92</v>
      </c>
      <c r="V750" s="1400">
        <v>4112184.29</v>
      </c>
      <c r="W750" s="1400">
        <v>4121445.29</v>
      </c>
      <c r="X750" s="1400">
        <v>4090222.22</v>
      </c>
      <c r="Y750" s="1400">
        <v>4058999.15</v>
      </c>
      <c r="Z750" s="1400">
        <v>4027776.08</v>
      </c>
      <c r="AA750" s="1400">
        <v>3996553.01</v>
      </c>
      <c r="AB750" s="1400">
        <v>3965329.94</v>
      </c>
      <c r="AC750" s="1400"/>
      <c r="AD750" s="1400"/>
      <c r="AE750" s="1400">
        <f t="shared" si="312"/>
        <v>3622694.7833333332</v>
      </c>
      <c r="AF750" s="1401"/>
      <c r="AG750" s="1594"/>
      <c r="AH750" s="1403"/>
      <c r="AI750" s="1403"/>
      <c r="AJ750" s="1403"/>
      <c r="AK750" s="1404"/>
      <c r="AL750" s="1403">
        <f>SUM(AI750:AK750)</f>
        <v>0</v>
      </c>
      <c r="AM750" s="1405">
        <f>AE750</f>
        <v>3622694.7833333332</v>
      </c>
      <c r="AN750" s="1403"/>
      <c r="AO750" s="1406">
        <f t="shared" si="308"/>
        <v>3622694.7833333332</v>
      </c>
      <c r="AP750" s="1369"/>
      <c r="AQ750" s="1407">
        <f t="shared" si="296"/>
        <v>3965329.94</v>
      </c>
      <c r="AR750" s="1403"/>
      <c r="AS750" s="1403"/>
      <c r="AT750" s="1403"/>
      <c r="AU750" s="1403"/>
      <c r="AV750" s="1408">
        <f>SUM(AS750:AU750)</f>
        <v>0</v>
      </c>
      <c r="AW750" s="1403">
        <f t="shared" si="306"/>
        <v>3965329.94</v>
      </c>
      <c r="AX750" s="1403"/>
      <c r="AY750" s="1405">
        <f t="shared" si="310"/>
        <v>3965329.94</v>
      </c>
      <c r="AZ750" s="1372"/>
      <c r="BA750" s="1373">
        <f>AQ750-AV750-AY750</f>
        <v>0</v>
      </c>
      <c r="BC750" s="1419"/>
      <c r="BD750" s="1419"/>
      <c r="BE750" s="1419"/>
      <c r="BF750" s="1419"/>
      <c r="BG750" s="1419"/>
      <c r="BH750" s="1419"/>
      <c r="BI750" s="1419"/>
      <c r="BK750" s="1419"/>
      <c r="BL750" s="1419"/>
      <c r="BM750" s="1419"/>
      <c r="BN750" s="1419"/>
      <c r="BO750" s="1419"/>
      <c r="BP750" s="1419"/>
      <c r="BQ750" s="1419"/>
      <c r="BS750" s="1359"/>
    </row>
    <row r="751" spans="1:71" s="1374" customFormat="1" ht="12" customHeight="1">
      <c r="A751" s="1412">
        <v>18600923</v>
      </c>
      <c r="B751" s="1413" t="str">
        <f t="shared" si="282"/>
        <v>18600923</v>
      </c>
      <c r="C751" s="1359" t="s">
        <v>1494</v>
      </c>
      <c r="D751" s="1360" t="str">
        <f t="shared" si="304"/>
        <v>AIC</v>
      </c>
      <c r="E751" s="1360"/>
      <c r="F751" s="1359"/>
      <c r="G751" s="1360"/>
      <c r="H751" s="1361" t="str">
        <f t="shared" si="311"/>
        <v>AIC</v>
      </c>
      <c r="I751" s="1361" t="str">
        <f t="shared" si="311"/>
        <v/>
      </c>
      <c r="J751" s="1361" t="str">
        <f t="shared" si="311"/>
        <v/>
      </c>
      <c r="K751" s="1361" t="str">
        <f t="shared" si="311"/>
        <v/>
      </c>
      <c r="L751" s="1361" t="str">
        <f t="shared" si="269"/>
        <v>NO</v>
      </c>
      <c r="M751" s="1361" t="str">
        <f t="shared" si="269"/>
        <v>NO</v>
      </c>
      <c r="N751" s="1361" t="str">
        <f t="shared" si="303"/>
        <v/>
      </c>
      <c r="O751" s="1362"/>
      <c r="P751" s="1363">
        <v>0</v>
      </c>
      <c r="Q751" s="1363">
        <v>0</v>
      </c>
      <c r="R751" s="1363">
        <v>0</v>
      </c>
      <c r="S751" s="1363">
        <v>0</v>
      </c>
      <c r="T751" s="1363">
        <v>0</v>
      </c>
      <c r="U751" s="1363">
        <v>0</v>
      </c>
      <c r="V751" s="1363">
        <v>0</v>
      </c>
      <c r="W751" s="1363">
        <v>0</v>
      </c>
      <c r="X751" s="1363">
        <v>0</v>
      </c>
      <c r="Y751" s="1363">
        <v>0</v>
      </c>
      <c r="Z751" s="1363">
        <v>0</v>
      </c>
      <c r="AA751" s="1363">
        <v>0</v>
      </c>
      <c r="AB751" s="1363">
        <v>0</v>
      </c>
      <c r="AC751" s="1363"/>
      <c r="AD751" s="1363"/>
      <c r="AE751" s="1363">
        <f t="shared" si="312"/>
        <v>0</v>
      </c>
      <c r="AF751" s="1376"/>
      <c r="AG751" s="1595"/>
      <c r="AH751" s="1365">
        <f>AE751</f>
        <v>0</v>
      </c>
      <c r="AI751" s="1365"/>
      <c r="AJ751" s="1365"/>
      <c r="AK751" s="1366"/>
      <c r="AL751" s="1365">
        <f t="shared" si="307"/>
        <v>0</v>
      </c>
      <c r="AM751" s="1367"/>
      <c r="AN751" s="1365"/>
      <c r="AO751" s="1368">
        <f t="shared" si="308"/>
        <v>0</v>
      </c>
      <c r="AP751" s="1369"/>
      <c r="AQ751" s="1370">
        <f t="shared" si="296"/>
        <v>0</v>
      </c>
      <c r="AR751" s="1365">
        <f>AL751</f>
        <v>0</v>
      </c>
      <c r="AS751" s="1365"/>
      <c r="AT751" s="1365"/>
      <c r="AU751" s="1365"/>
      <c r="AV751" s="1371">
        <f t="shared" si="309"/>
        <v>0</v>
      </c>
      <c r="AW751" s="1365"/>
      <c r="AX751" s="1365"/>
      <c r="AY751" s="1367">
        <f t="shared" si="310"/>
        <v>0</v>
      </c>
      <c r="AZ751" s="1372"/>
      <c r="BA751" s="1373">
        <f t="shared" si="275"/>
        <v>0</v>
      </c>
      <c r="BC751" s="1361" t="str">
        <f t="shared" ref="BC751:BF788" si="313">IF(VALUE(AR751),BC$7,IF(ISBLANK(AR751),"",BC$7))</f>
        <v>AIC</v>
      </c>
      <c r="BD751" s="1361" t="str">
        <f t="shared" si="313"/>
        <v/>
      </c>
      <c r="BE751" s="1361" t="str">
        <f t="shared" si="313"/>
        <v/>
      </c>
      <c r="BF751" s="1361" t="str">
        <f t="shared" si="313"/>
        <v/>
      </c>
      <c r="BG751" s="1361" t="str">
        <f t="shared" si="270"/>
        <v>NO</v>
      </c>
      <c r="BH751" s="1361" t="str">
        <f t="shared" si="270"/>
        <v>NO</v>
      </c>
      <c r="BI751" s="1361" t="str">
        <f t="shared" si="300"/>
        <v/>
      </c>
      <c r="BK751" s="1361" t="b">
        <f t="shared" ref="BK751:BQ759" si="314">BC751=H751</f>
        <v>1</v>
      </c>
      <c r="BL751" s="1361" t="b">
        <f t="shared" si="314"/>
        <v>1</v>
      </c>
      <c r="BM751" s="1361" t="b">
        <f t="shared" si="314"/>
        <v>1</v>
      </c>
      <c r="BN751" s="1361" t="b">
        <f t="shared" si="314"/>
        <v>1</v>
      </c>
      <c r="BO751" s="1361" t="b">
        <f t="shared" si="314"/>
        <v>1</v>
      </c>
      <c r="BP751" s="1361" t="b">
        <f t="shared" si="314"/>
        <v>1</v>
      </c>
      <c r="BQ751" s="1361" t="b">
        <f t="shared" si="314"/>
        <v>1</v>
      </c>
      <c r="BS751" s="1359"/>
    </row>
    <row r="752" spans="1:71" s="1374" customFormat="1" ht="12" customHeight="1">
      <c r="A752" s="1412">
        <v>18600941</v>
      </c>
      <c r="B752" s="1413" t="str">
        <f t="shared" si="282"/>
        <v>18600941</v>
      </c>
      <c r="C752" s="1359" t="s">
        <v>1781</v>
      </c>
      <c r="D752" s="1360" t="str">
        <f t="shared" si="304"/>
        <v>W/C</v>
      </c>
      <c r="E752" s="1360"/>
      <c r="F752" s="1359"/>
      <c r="G752" s="1360"/>
      <c r="H752" s="1361" t="str">
        <f t="shared" si="311"/>
        <v/>
      </c>
      <c r="I752" s="1361" t="str">
        <f t="shared" si="311"/>
        <v/>
      </c>
      <c r="J752" s="1361" t="str">
        <f t="shared" si="311"/>
        <v/>
      </c>
      <c r="K752" s="1361" t="str">
        <f t="shared" si="311"/>
        <v/>
      </c>
      <c r="L752" s="1361" t="str">
        <f t="shared" si="269"/>
        <v>W/C</v>
      </c>
      <c r="M752" s="1361" t="str">
        <f t="shared" si="269"/>
        <v>NO</v>
      </c>
      <c r="N752" s="1361" t="str">
        <f t="shared" si="303"/>
        <v>W/C</v>
      </c>
      <c r="O752" s="1362"/>
      <c r="P752" s="1363">
        <v>0</v>
      </c>
      <c r="Q752" s="1363">
        <v>0</v>
      </c>
      <c r="R752" s="1363">
        <v>0</v>
      </c>
      <c r="S752" s="1363">
        <v>0</v>
      </c>
      <c r="T752" s="1363">
        <v>0</v>
      </c>
      <c r="U752" s="1363">
        <v>0</v>
      </c>
      <c r="V752" s="1363">
        <v>0</v>
      </c>
      <c r="W752" s="1363">
        <v>0</v>
      </c>
      <c r="X752" s="1363">
        <v>0</v>
      </c>
      <c r="Y752" s="1363">
        <v>0</v>
      </c>
      <c r="Z752" s="1363">
        <v>0</v>
      </c>
      <c r="AA752" s="1363">
        <v>0</v>
      </c>
      <c r="AB752" s="1363">
        <v>0</v>
      </c>
      <c r="AC752" s="1363"/>
      <c r="AD752" s="1363"/>
      <c r="AE752" s="1363">
        <f t="shared" si="312"/>
        <v>0</v>
      </c>
      <c r="AF752" s="1376"/>
      <c r="AG752" s="1595"/>
      <c r="AH752" s="1365"/>
      <c r="AI752" s="1365"/>
      <c r="AJ752" s="1365"/>
      <c r="AK752" s="1366"/>
      <c r="AL752" s="1365">
        <f t="shared" si="307"/>
        <v>0</v>
      </c>
      <c r="AM752" s="1367">
        <f>AE752</f>
        <v>0</v>
      </c>
      <c r="AN752" s="1365"/>
      <c r="AO752" s="1368">
        <f t="shared" si="308"/>
        <v>0</v>
      </c>
      <c r="AP752" s="1369"/>
      <c r="AQ752" s="1370">
        <f t="shared" si="296"/>
        <v>0</v>
      </c>
      <c r="AR752" s="1365"/>
      <c r="AS752" s="1365"/>
      <c r="AT752" s="1365"/>
      <c r="AU752" s="1365"/>
      <c r="AV752" s="1371">
        <f t="shared" si="309"/>
        <v>0</v>
      </c>
      <c r="AW752" s="1365">
        <f t="shared" si="306"/>
        <v>0</v>
      </c>
      <c r="AX752" s="1365"/>
      <c r="AY752" s="1367">
        <f t="shared" si="310"/>
        <v>0</v>
      </c>
      <c r="AZ752" s="1372"/>
      <c r="BA752" s="1373">
        <f t="shared" si="275"/>
        <v>0</v>
      </c>
      <c r="BC752" s="1361" t="str">
        <f t="shared" si="313"/>
        <v/>
      </c>
      <c r="BD752" s="1361" t="str">
        <f t="shared" si="313"/>
        <v/>
      </c>
      <c r="BE752" s="1361" t="str">
        <f t="shared" si="313"/>
        <v/>
      </c>
      <c r="BF752" s="1361" t="str">
        <f t="shared" si="313"/>
        <v/>
      </c>
      <c r="BG752" s="1361" t="str">
        <f t="shared" si="270"/>
        <v>W/C</v>
      </c>
      <c r="BH752" s="1361" t="str">
        <f t="shared" si="270"/>
        <v>NO</v>
      </c>
      <c r="BI752" s="1361" t="str">
        <f t="shared" si="300"/>
        <v>W/C</v>
      </c>
      <c r="BK752" s="1361" t="b">
        <f t="shared" si="314"/>
        <v>1</v>
      </c>
      <c r="BL752" s="1361" t="b">
        <f t="shared" si="314"/>
        <v>1</v>
      </c>
      <c r="BM752" s="1361" t="b">
        <f t="shared" si="314"/>
        <v>1</v>
      </c>
      <c r="BN752" s="1361" t="b">
        <f t="shared" si="314"/>
        <v>1</v>
      </c>
      <c r="BO752" s="1361" t="b">
        <f t="shared" si="314"/>
        <v>1</v>
      </c>
      <c r="BP752" s="1361" t="b">
        <f t="shared" si="314"/>
        <v>1</v>
      </c>
      <c r="BQ752" s="1361" t="b">
        <f t="shared" si="314"/>
        <v>1</v>
      </c>
      <c r="BS752" s="1359"/>
    </row>
    <row r="753" spans="1:71" s="1374" customFormat="1" ht="12" customHeight="1">
      <c r="A753" s="1412">
        <v>18600943</v>
      </c>
      <c r="B753" s="1413" t="str">
        <f t="shared" si="282"/>
        <v>18600943</v>
      </c>
      <c r="C753" s="1359" t="s">
        <v>1782</v>
      </c>
      <c r="D753" s="1360" t="str">
        <f t="shared" si="304"/>
        <v>W/C</v>
      </c>
      <c r="E753" s="1360"/>
      <c r="F753" s="1359"/>
      <c r="G753" s="1360"/>
      <c r="H753" s="1361" t="str">
        <f t="shared" si="311"/>
        <v/>
      </c>
      <c r="I753" s="1361" t="str">
        <f t="shared" si="311"/>
        <v/>
      </c>
      <c r="J753" s="1361" t="str">
        <f t="shared" si="311"/>
        <v/>
      </c>
      <c r="K753" s="1361" t="str">
        <f t="shared" si="311"/>
        <v/>
      </c>
      <c r="L753" s="1361" t="str">
        <f t="shared" si="269"/>
        <v>W/C</v>
      </c>
      <c r="M753" s="1361" t="str">
        <f t="shared" si="269"/>
        <v>NO</v>
      </c>
      <c r="N753" s="1361" t="str">
        <f t="shared" si="303"/>
        <v>W/C</v>
      </c>
      <c r="O753" s="1362"/>
      <c r="P753" s="1363">
        <v>0</v>
      </c>
      <c r="Q753" s="1363">
        <v>0</v>
      </c>
      <c r="R753" s="1363">
        <v>0</v>
      </c>
      <c r="S753" s="1363">
        <v>0</v>
      </c>
      <c r="T753" s="1363">
        <v>0</v>
      </c>
      <c r="U753" s="1363">
        <v>0</v>
      </c>
      <c r="V753" s="1363">
        <v>0</v>
      </c>
      <c r="W753" s="1363">
        <v>0</v>
      </c>
      <c r="X753" s="1363">
        <v>0</v>
      </c>
      <c r="Y753" s="1363">
        <v>0</v>
      </c>
      <c r="Z753" s="1363">
        <v>0</v>
      </c>
      <c r="AA753" s="1363">
        <v>0</v>
      </c>
      <c r="AB753" s="1363">
        <v>0</v>
      </c>
      <c r="AC753" s="1363"/>
      <c r="AD753" s="1363"/>
      <c r="AE753" s="1363">
        <f t="shared" si="312"/>
        <v>0</v>
      </c>
      <c r="AF753" s="1376"/>
      <c r="AG753" s="1595"/>
      <c r="AH753" s="1365"/>
      <c r="AI753" s="1365"/>
      <c r="AJ753" s="1365"/>
      <c r="AK753" s="1366"/>
      <c r="AL753" s="1365">
        <f t="shared" si="307"/>
        <v>0</v>
      </c>
      <c r="AM753" s="1367">
        <f>AE753</f>
        <v>0</v>
      </c>
      <c r="AN753" s="1365"/>
      <c r="AO753" s="1368">
        <f t="shared" si="308"/>
        <v>0</v>
      </c>
      <c r="AP753" s="1369"/>
      <c r="AQ753" s="1370">
        <f t="shared" si="296"/>
        <v>0</v>
      </c>
      <c r="AR753" s="1365"/>
      <c r="AS753" s="1365"/>
      <c r="AT753" s="1365"/>
      <c r="AU753" s="1365"/>
      <c r="AV753" s="1371">
        <f t="shared" si="309"/>
        <v>0</v>
      </c>
      <c r="AW753" s="1365">
        <f t="shared" si="306"/>
        <v>0</v>
      </c>
      <c r="AX753" s="1365"/>
      <c r="AY753" s="1367">
        <f t="shared" si="310"/>
        <v>0</v>
      </c>
      <c r="AZ753" s="1372"/>
      <c r="BA753" s="1373">
        <f t="shared" si="275"/>
        <v>0</v>
      </c>
      <c r="BC753" s="1361" t="str">
        <f t="shared" si="313"/>
        <v/>
      </c>
      <c r="BD753" s="1361" t="str">
        <f t="shared" si="313"/>
        <v/>
      </c>
      <c r="BE753" s="1361" t="str">
        <f t="shared" si="313"/>
        <v/>
      </c>
      <c r="BF753" s="1361" t="str">
        <f t="shared" si="313"/>
        <v/>
      </c>
      <c r="BG753" s="1361" t="str">
        <f t="shared" si="270"/>
        <v>W/C</v>
      </c>
      <c r="BH753" s="1361" t="str">
        <f t="shared" si="270"/>
        <v>NO</v>
      </c>
      <c r="BI753" s="1361" t="str">
        <f t="shared" si="300"/>
        <v>W/C</v>
      </c>
      <c r="BK753" s="1361" t="b">
        <f t="shared" si="314"/>
        <v>1</v>
      </c>
      <c r="BL753" s="1361" t="b">
        <f t="shared" si="314"/>
        <v>1</v>
      </c>
      <c r="BM753" s="1361" t="b">
        <f t="shared" si="314"/>
        <v>1</v>
      </c>
      <c r="BN753" s="1361" t="b">
        <f t="shared" si="314"/>
        <v>1</v>
      </c>
      <c r="BO753" s="1361" t="b">
        <f t="shared" si="314"/>
        <v>1</v>
      </c>
      <c r="BP753" s="1361" t="b">
        <f t="shared" si="314"/>
        <v>1</v>
      </c>
      <c r="BQ753" s="1361" t="b">
        <f t="shared" si="314"/>
        <v>1</v>
      </c>
      <c r="BS753" s="1359"/>
    </row>
    <row r="754" spans="1:71" s="1374" customFormat="1" ht="12" customHeight="1">
      <c r="A754" s="1412">
        <v>18601013</v>
      </c>
      <c r="B754" s="1413" t="str">
        <f t="shared" si="282"/>
        <v>18601013</v>
      </c>
      <c r="C754" s="1359" t="s">
        <v>1783</v>
      </c>
      <c r="D754" s="1360" t="str">
        <f t="shared" si="304"/>
        <v>W/C</v>
      </c>
      <c r="E754" s="1360"/>
      <c r="F754" s="1359"/>
      <c r="G754" s="1360"/>
      <c r="H754" s="1361" t="str">
        <f t="shared" si="311"/>
        <v/>
      </c>
      <c r="I754" s="1361" t="str">
        <f t="shared" si="311"/>
        <v/>
      </c>
      <c r="J754" s="1361" t="str">
        <f t="shared" si="311"/>
        <v/>
      </c>
      <c r="K754" s="1361" t="str">
        <f t="shared" si="311"/>
        <v/>
      </c>
      <c r="L754" s="1361" t="str">
        <f t="shared" ref="L754:M834" si="315">IF(VALUE(AM754),"W/C",IF(ISBLANK(AM754),"NO","W/C"))</f>
        <v>W/C</v>
      </c>
      <c r="M754" s="1361" t="str">
        <f t="shared" si="315"/>
        <v>NO</v>
      </c>
      <c r="N754" s="1361" t="str">
        <f t="shared" si="303"/>
        <v>W/C</v>
      </c>
      <c r="O754" s="1362"/>
      <c r="P754" s="1363">
        <v>87160.02</v>
      </c>
      <c r="Q754" s="1363">
        <v>85819.1</v>
      </c>
      <c r="R754" s="1363">
        <v>84478.18</v>
      </c>
      <c r="S754" s="1363">
        <v>83137.259999999995</v>
      </c>
      <c r="T754" s="1363">
        <v>81796.34</v>
      </c>
      <c r="U754" s="1363">
        <v>80455.42</v>
      </c>
      <c r="V754" s="1363">
        <v>79114.5</v>
      </c>
      <c r="W754" s="1363">
        <v>77773.58</v>
      </c>
      <c r="X754" s="1363">
        <v>76432.66</v>
      </c>
      <c r="Y754" s="1363">
        <v>75091.740000000005</v>
      </c>
      <c r="Z754" s="1363">
        <v>73750.820000000007</v>
      </c>
      <c r="AA754" s="1363">
        <v>72409.899999999994</v>
      </c>
      <c r="AB754" s="1363">
        <v>71068.98</v>
      </c>
      <c r="AC754" s="1363"/>
      <c r="AD754" s="1363"/>
      <c r="AE754" s="1363">
        <f t="shared" si="312"/>
        <v>79114.500000000015</v>
      </c>
      <c r="AF754" s="1376"/>
      <c r="AG754" s="1377"/>
      <c r="AH754" s="1365"/>
      <c r="AI754" s="1365"/>
      <c r="AJ754" s="1365"/>
      <c r="AK754" s="1366"/>
      <c r="AL754" s="1365">
        <f t="shared" si="307"/>
        <v>0</v>
      </c>
      <c r="AM754" s="1367">
        <f>AE754</f>
        <v>79114.500000000015</v>
      </c>
      <c r="AN754" s="1365"/>
      <c r="AO754" s="1368">
        <f t="shared" si="308"/>
        <v>79114.500000000015</v>
      </c>
      <c r="AP754" s="1369"/>
      <c r="AQ754" s="1370">
        <f t="shared" si="296"/>
        <v>71068.98</v>
      </c>
      <c r="AR754" s="1365"/>
      <c r="AS754" s="1365"/>
      <c r="AT754" s="1365"/>
      <c r="AU754" s="1365"/>
      <c r="AV754" s="1371">
        <f t="shared" si="309"/>
        <v>0</v>
      </c>
      <c r="AW754" s="1365">
        <f t="shared" si="306"/>
        <v>71068.98</v>
      </c>
      <c r="AX754" s="1365"/>
      <c r="AY754" s="1367">
        <f t="shared" si="310"/>
        <v>71068.98</v>
      </c>
      <c r="AZ754" s="1372"/>
      <c r="BA754" s="1373">
        <f t="shared" si="275"/>
        <v>0</v>
      </c>
      <c r="BC754" s="1361" t="str">
        <f t="shared" si="313"/>
        <v/>
      </c>
      <c r="BD754" s="1361" t="str">
        <f t="shared" si="313"/>
        <v/>
      </c>
      <c r="BE754" s="1361" t="str">
        <f t="shared" si="313"/>
        <v/>
      </c>
      <c r="BF754" s="1361" t="str">
        <f t="shared" si="313"/>
        <v/>
      </c>
      <c r="BG754" s="1361" t="str">
        <f t="shared" si="270"/>
        <v>W/C</v>
      </c>
      <c r="BH754" s="1361" t="str">
        <f t="shared" si="270"/>
        <v>NO</v>
      </c>
      <c r="BI754" s="1361" t="str">
        <f t="shared" si="300"/>
        <v>W/C</v>
      </c>
      <c r="BK754" s="1361" t="b">
        <f t="shared" si="314"/>
        <v>1</v>
      </c>
      <c r="BL754" s="1361" t="b">
        <f t="shared" si="314"/>
        <v>1</v>
      </c>
      <c r="BM754" s="1361" t="b">
        <f t="shared" si="314"/>
        <v>1</v>
      </c>
      <c r="BN754" s="1361" t="b">
        <f t="shared" si="314"/>
        <v>1</v>
      </c>
      <c r="BO754" s="1361" t="b">
        <f t="shared" si="314"/>
        <v>1</v>
      </c>
      <c r="BP754" s="1361" t="b">
        <f t="shared" si="314"/>
        <v>1</v>
      </c>
      <c r="BQ754" s="1361" t="b">
        <f t="shared" si="314"/>
        <v>1</v>
      </c>
      <c r="BS754" s="1359"/>
    </row>
    <row r="755" spans="1:71" s="1374" customFormat="1" ht="12" customHeight="1">
      <c r="A755" s="1412">
        <v>18601021</v>
      </c>
      <c r="B755" s="1413" t="str">
        <f t="shared" si="282"/>
        <v>18601021</v>
      </c>
      <c r="C755" s="1359" t="s">
        <v>1784</v>
      </c>
      <c r="D755" s="1360" t="str">
        <f t="shared" si="304"/>
        <v>W/C</v>
      </c>
      <c r="E755" s="1360"/>
      <c r="F755" s="1359"/>
      <c r="G755" s="1360"/>
      <c r="H755" s="1361" t="str">
        <f t="shared" si="311"/>
        <v/>
      </c>
      <c r="I755" s="1361" t="str">
        <f t="shared" si="311"/>
        <v/>
      </c>
      <c r="J755" s="1361" t="str">
        <f t="shared" si="311"/>
        <v/>
      </c>
      <c r="K755" s="1361" t="str">
        <f t="shared" si="311"/>
        <v/>
      </c>
      <c r="L755" s="1361" t="str">
        <f t="shared" si="315"/>
        <v>W/C</v>
      </c>
      <c r="M755" s="1361" t="str">
        <f t="shared" si="315"/>
        <v>NO</v>
      </c>
      <c r="N755" s="1361" t="str">
        <f t="shared" si="303"/>
        <v>W/C</v>
      </c>
      <c r="O755" s="1362"/>
      <c r="P755" s="1363">
        <v>0</v>
      </c>
      <c r="Q755" s="1363">
        <v>0</v>
      </c>
      <c r="R755" s="1363">
        <v>0</v>
      </c>
      <c r="S755" s="1363">
        <v>0</v>
      </c>
      <c r="T755" s="1363">
        <v>0</v>
      </c>
      <c r="U755" s="1363">
        <v>0</v>
      </c>
      <c r="V755" s="1363">
        <v>0</v>
      </c>
      <c r="W755" s="1363">
        <v>0</v>
      </c>
      <c r="X755" s="1363">
        <v>0</v>
      </c>
      <c r="Y755" s="1363">
        <v>0</v>
      </c>
      <c r="Z755" s="1363">
        <v>0</v>
      </c>
      <c r="AA755" s="1363">
        <v>0</v>
      </c>
      <c r="AB755" s="1363">
        <v>0</v>
      </c>
      <c r="AC755" s="1363"/>
      <c r="AD755" s="1363"/>
      <c r="AE755" s="1363">
        <f t="shared" si="312"/>
        <v>0</v>
      </c>
      <c r="AF755" s="1376"/>
      <c r="AG755" s="1377"/>
      <c r="AH755" s="1365"/>
      <c r="AI755" s="1365"/>
      <c r="AJ755" s="1365"/>
      <c r="AK755" s="1366"/>
      <c r="AL755" s="1365">
        <f t="shared" si="307"/>
        <v>0</v>
      </c>
      <c r="AM755" s="1367">
        <f>AE755</f>
        <v>0</v>
      </c>
      <c r="AN755" s="1365"/>
      <c r="AO755" s="1368">
        <f t="shared" si="308"/>
        <v>0</v>
      </c>
      <c r="AP755" s="1369"/>
      <c r="AQ755" s="1370">
        <f t="shared" si="296"/>
        <v>0</v>
      </c>
      <c r="AR755" s="1365"/>
      <c r="AS755" s="1365"/>
      <c r="AT755" s="1365"/>
      <c r="AU755" s="1365"/>
      <c r="AV755" s="1371">
        <f t="shared" si="309"/>
        <v>0</v>
      </c>
      <c r="AW755" s="1365">
        <f t="shared" si="306"/>
        <v>0</v>
      </c>
      <c r="AX755" s="1365"/>
      <c r="AY755" s="1367">
        <f t="shared" si="310"/>
        <v>0</v>
      </c>
      <c r="AZ755" s="1372"/>
      <c r="BA755" s="1373">
        <f t="shared" si="275"/>
        <v>0</v>
      </c>
      <c r="BC755" s="1361" t="str">
        <f t="shared" si="313"/>
        <v/>
      </c>
      <c r="BD755" s="1361" t="str">
        <f t="shared" si="313"/>
        <v/>
      </c>
      <c r="BE755" s="1361" t="str">
        <f t="shared" si="313"/>
        <v/>
      </c>
      <c r="BF755" s="1361" t="str">
        <f t="shared" si="313"/>
        <v/>
      </c>
      <c r="BG755" s="1361" t="str">
        <f t="shared" si="270"/>
        <v>W/C</v>
      </c>
      <c r="BH755" s="1361" t="str">
        <f t="shared" si="270"/>
        <v>NO</v>
      </c>
      <c r="BI755" s="1361" t="str">
        <f t="shared" si="300"/>
        <v>W/C</v>
      </c>
      <c r="BK755" s="1361" t="b">
        <f t="shared" si="314"/>
        <v>1</v>
      </c>
      <c r="BL755" s="1361" t="b">
        <f t="shared" si="314"/>
        <v>1</v>
      </c>
      <c r="BM755" s="1361" t="b">
        <f t="shared" si="314"/>
        <v>1</v>
      </c>
      <c r="BN755" s="1361" t="b">
        <f t="shared" si="314"/>
        <v>1</v>
      </c>
      <c r="BO755" s="1361" t="b">
        <f t="shared" si="314"/>
        <v>1</v>
      </c>
      <c r="BP755" s="1361" t="b">
        <f t="shared" si="314"/>
        <v>1</v>
      </c>
      <c r="BQ755" s="1361" t="b">
        <f t="shared" si="314"/>
        <v>1</v>
      </c>
      <c r="BS755" s="1359"/>
    </row>
    <row r="756" spans="1:71" s="1374" customFormat="1" ht="12" customHeight="1">
      <c r="A756" s="1412">
        <v>18601173</v>
      </c>
      <c r="B756" s="1413" t="str">
        <f t="shared" si="282"/>
        <v>18601173</v>
      </c>
      <c r="C756" s="1596" t="s">
        <v>1785</v>
      </c>
      <c r="D756" s="1360" t="str">
        <f t="shared" si="304"/>
        <v>AIC</v>
      </c>
      <c r="E756" s="1360"/>
      <c r="F756" s="1592"/>
      <c r="G756" s="1360"/>
      <c r="H756" s="1361" t="str">
        <f t="shared" si="311"/>
        <v>AIC</v>
      </c>
      <c r="I756" s="1361" t="str">
        <f t="shared" si="311"/>
        <v/>
      </c>
      <c r="J756" s="1361" t="str">
        <f t="shared" si="311"/>
        <v/>
      </c>
      <c r="K756" s="1361" t="str">
        <f t="shared" si="311"/>
        <v/>
      </c>
      <c r="L756" s="1361" t="str">
        <f t="shared" si="315"/>
        <v>NO</v>
      </c>
      <c r="M756" s="1361" t="str">
        <f t="shared" si="315"/>
        <v>NO</v>
      </c>
      <c r="N756" s="1361" t="str">
        <f t="shared" si="303"/>
        <v/>
      </c>
      <c r="O756" s="1362"/>
      <c r="P756" s="1363">
        <v>0</v>
      </c>
      <c r="Q756" s="1363">
        <v>0</v>
      </c>
      <c r="R756" s="1363">
        <v>0</v>
      </c>
      <c r="S756" s="1363">
        <v>0</v>
      </c>
      <c r="T756" s="1363">
        <v>0</v>
      </c>
      <c r="U756" s="1363">
        <v>0</v>
      </c>
      <c r="V756" s="1363">
        <v>0</v>
      </c>
      <c r="W756" s="1363">
        <v>0</v>
      </c>
      <c r="X756" s="1363">
        <v>0</v>
      </c>
      <c r="Y756" s="1363">
        <v>0</v>
      </c>
      <c r="Z756" s="1363">
        <v>0</v>
      </c>
      <c r="AA756" s="1363">
        <v>0</v>
      </c>
      <c r="AB756" s="1363">
        <v>0</v>
      </c>
      <c r="AC756" s="1363"/>
      <c r="AD756" s="1363"/>
      <c r="AE756" s="1363">
        <f t="shared" si="312"/>
        <v>0</v>
      </c>
      <c r="AF756" s="1376"/>
      <c r="AG756" s="1377"/>
      <c r="AH756" s="1365">
        <f>AE756</f>
        <v>0</v>
      </c>
      <c r="AI756" s="1365"/>
      <c r="AJ756" s="1365"/>
      <c r="AK756" s="1366"/>
      <c r="AL756" s="1365">
        <f t="shared" si="307"/>
        <v>0</v>
      </c>
      <c r="AM756" s="1367"/>
      <c r="AN756" s="1365"/>
      <c r="AO756" s="1368">
        <f t="shared" si="308"/>
        <v>0</v>
      </c>
      <c r="AP756" s="1369"/>
      <c r="AQ756" s="1370">
        <f t="shared" si="296"/>
        <v>0</v>
      </c>
      <c r="AR756" s="1365">
        <f>AQ756</f>
        <v>0</v>
      </c>
      <c r="AS756" s="1365"/>
      <c r="AT756" s="1365"/>
      <c r="AU756" s="1365"/>
      <c r="AV756" s="1371">
        <f t="shared" si="309"/>
        <v>0</v>
      </c>
      <c r="AW756" s="1365"/>
      <c r="AX756" s="1365"/>
      <c r="AY756" s="1367">
        <f t="shared" si="310"/>
        <v>0</v>
      </c>
      <c r="AZ756" s="1372"/>
      <c r="BA756" s="1373">
        <f t="shared" si="275"/>
        <v>0</v>
      </c>
      <c r="BC756" s="1361" t="str">
        <f t="shared" si="313"/>
        <v>AIC</v>
      </c>
      <c r="BD756" s="1361" t="str">
        <f t="shared" si="313"/>
        <v/>
      </c>
      <c r="BE756" s="1361" t="str">
        <f t="shared" si="313"/>
        <v/>
      </c>
      <c r="BF756" s="1361" t="str">
        <f t="shared" si="313"/>
        <v/>
      </c>
      <c r="BG756" s="1361" t="str">
        <f t="shared" ref="BG756:BH825" si="316">IF(VALUE(AW756),"W/C",IF(ISBLANK(AW756),"NO","W/C"))</f>
        <v>NO</v>
      </c>
      <c r="BH756" s="1361" t="str">
        <f t="shared" si="316"/>
        <v>NO</v>
      </c>
      <c r="BI756" s="1361" t="str">
        <f t="shared" si="300"/>
        <v/>
      </c>
      <c r="BK756" s="1361" t="b">
        <f t="shared" si="314"/>
        <v>1</v>
      </c>
      <c r="BL756" s="1361" t="b">
        <f t="shared" si="314"/>
        <v>1</v>
      </c>
      <c r="BM756" s="1361" t="b">
        <f t="shared" si="314"/>
        <v>1</v>
      </c>
      <c r="BN756" s="1361" t="b">
        <f t="shared" si="314"/>
        <v>1</v>
      </c>
      <c r="BO756" s="1361" t="b">
        <f t="shared" si="314"/>
        <v>1</v>
      </c>
      <c r="BP756" s="1361" t="b">
        <f t="shared" si="314"/>
        <v>1</v>
      </c>
      <c r="BQ756" s="1361" t="b">
        <f t="shared" si="314"/>
        <v>1</v>
      </c>
      <c r="BS756" s="1359"/>
    </row>
    <row r="757" spans="1:71" s="1374" customFormat="1" ht="12" customHeight="1">
      <c r="A757" s="1497">
        <v>18601183</v>
      </c>
      <c r="B757" s="1498" t="str">
        <f t="shared" si="282"/>
        <v>18601183</v>
      </c>
      <c r="C757" s="1597" t="s">
        <v>1786</v>
      </c>
      <c r="D757" s="1417" t="str">
        <f t="shared" si="304"/>
        <v>AIC</v>
      </c>
      <c r="E757" s="1417"/>
      <c r="F757" s="1434">
        <v>42964</v>
      </c>
      <c r="G757" s="1417"/>
      <c r="H757" s="1419" t="str">
        <f t="shared" si="311"/>
        <v>AIC</v>
      </c>
      <c r="I757" s="1419" t="str">
        <f t="shared" si="311"/>
        <v/>
      </c>
      <c r="J757" s="1419" t="str">
        <f t="shared" si="311"/>
        <v/>
      </c>
      <c r="K757" s="1419" t="str">
        <f t="shared" si="311"/>
        <v/>
      </c>
      <c r="L757" s="1419" t="str">
        <f t="shared" si="315"/>
        <v>NO</v>
      </c>
      <c r="M757" s="1419" t="str">
        <f t="shared" si="315"/>
        <v>NO</v>
      </c>
      <c r="N757" s="1419" t="str">
        <f t="shared" si="303"/>
        <v/>
      </c>
      <c r="O757" s="1420"/>
      <c r="P757" s="1421">
        <v>14616.5</v>
      </c>
      <c r="Q757" s="1421">
        <v>14616.5</v>
      </c>
      <c r="R757" s="1421">
        <v>14616.5</v>
      </c>
      <c r="S757" s="1421">
        <v>14616.5</v>
      </c>
      <c r="T757" s="1421">
        <v>14616.5</v>
      </c>
      <c r="U757" s="1421">
        <v>0</v>
      </c>
      <c r="V757" s="1421">
        <v>0</v>
      </c>
      <c r="W757" s="1421">
        <v>0</v>
      </c>
      <c r="X757" s="1421">
        <v>0</v>
      </c>
      <c r="Y757" s="1421">
        <v>0</v>
      </c>
      <c r="Z757" s="1421">
        <v>0</v>
      </c>
      <c r="AA757" s="1421">
        <v>0</v>
      </c>
      <c r="AB757" s="1421">
        <v>0</v>
      </c>
      <c r="AC757" s="1421"/>
      <c r="AD757" s="1421"/>
      <c r="AE757" s="1421">
        <f t="shared" si="312"/>
        <v>5481.1875</v>
      </c>
      <c r="AF757" s="1422"/>
      <c r="AG757" s="1423"/>
      <c r="AH757" s="1424">
        <f>AE757</f>
        <v>5481.1875</v>
      </c>
      <c r="AI757" s="1424"/>
      <c r="AJ757" s="1424"/>
      <c r="AK757" s="1425"/>
      <c r="AL757" s="1424">
        <f t="shared" si="307"/>
        <v>0</v>
      </c>
      <c r="AM757" s="1426"/>
      <c r="AN757" s="1424"/>
      <c r="AO757" s="1427">
        <f t="shared" si="308"/>
        <v>0</v>
      </c>
      <c r="AP757" s="1369"/>
      <c r="AQ757" s="1428">
        <f t="shared" si="296"/>
        <v>0</v>
      </c>
      <c r="AR757" s="1424">
        <f>AQ757</f>
        <v>0</v>
      </c>
      <c r="AS757" s="1424"/>
      <c r="AT757" s="1424"/>
      <c r="AU757" s="1424"/>
      <c r="AV757" s="1429">
        <f t="shared" si="309"/>
        <v>0</v>
      </c>
      <c r="AW757" s="1424"/>
      <c r="AX757" s="1424"/>
      <c r="AY757" s="1426">
        <f t="shared" si="310"/>
        <v>0</v>
      </c>
      <c r="AZ757" s="1372"/>
      <c r="BA757" s="1598">
        <f t="shared" si="275"/>
        <v>0</v>
      </c>
      <c r="BC757" s="1419" t="str">
        <f t="shared" si="313"/>
        <v>AIC</v>
      </c>
      <c r="BD757" s="1419" t="str">
        <f t="shared" si="313"/>
        <v/>
      </c>
      <c r="BE757" s="1419" t="str">
        <f t="shared" si="313"/>
        <v/>
      </c>
      <c r="BF757" s="1419" t="str">
        <f t="shared" si="313"/>
        <v/>
      </c>
      <c r="BG757" s="1419" t="str">
        <f t="shared" si="316"/>
        <v>NO</v>
      </c>
      <c r="BH757" s="1419" t="str">
        <f t="shared" si="316"/>
        <v>NO</v>
      </c>
      <c r="BI757" s="1419" t="str">
        <f t="shared" si="300"/>
        <v/>
      </c>
      <c r="BK757" s="1419" t="b">
        <f t="shared" si="314"/>
        <v>1</v>
      </c>
      <c r="BL757" s="1419" t="b">
        <f t="shared" si="314"/>
        <v>1</v>
      </c>
      <c r="BM757" s="1419" t="b">
        <f t="shared" si="314"/>
        <v>1</v>
      </c>
      <c r="BN757" s="1419" t="b">
        <f t="shared" si="314"/>
        <v>1</v>
      </c>
      <c r="BO757" s="1419" t="b">
        <f t="shared" si="314"/>
        <v>1</v>
      </c>
      <c r="BP757" s="1419" t="b">
        <f t="shared" si="314"/>
        <v>1</v>
      </c>
      <c r="BQ757" s="1419" t="b">
        <f t="shared" si="314"/>
        <v>1</v>
      </c>
      <c r="BS757" s="1359"/>
    </row>
    <row r="758" spans="1:71" s="1374" customFormat="1" ht="12" customHeight="1">
      <c r="A758" s="1412">
        <v>18601502</v>
      </c>
      <c r="B758" s="1413" t="str">
        <f t="shared" si="282"/>
        <v>18601502</v>
      </c>
      <c r="C758" s="1596" t="s">
        <v>1787</v>
      </c>
      <c r="D758" s="1360" t="str">
        <f t="shared" si="304"/>
        <v>W/C</v>
      </c>
      <c r="E758" s="1360"/>
      <c r="F758" s="1596"/>
      <c r="G758" s="1360"/>
      <c r="H758" s="1361" t="str">
        <f t="shared" si="311"/>
        <v/>
      </c>
      <c r="I758" s="1361" t="str">
        <f t="shared" si="311"/>
        <v/>
      </c>
      <c r="J758" s="1361" t="str">
        <f t="shared" si="311"/>
        <v/>
      </c>
      <c r="K758" s="1361" t="str">
        <f t="shared" si="311"/>
        <v/>
      </c>
      <c r="L758" s="1361" t="str">
        <f t="shared" si="315"/>
        <v>W/C</v>
      </c>
      <c r="M758" s="1361" t="str">
        <f t="shared" si="315"/>
        <v>NO</v>
      </c>
      <c r="N758" s="1361" t="str">
        <f t="shared" si="303"/>
        <v>W/C</v>
      </c>
      <c r="O758" s="1362"/>
      <c r="P758" s="1363">
        <v>123413.2</v>
      </c>
      <c r="Q758" s="1363">
        <v>123413.2</v>
      </c>
      <c r="R758" s="1363">
        <v>123413.2</v>
      </c>
      <c r="S758" s="1363">
        <v>32159.98</v>
      </c>
      <c r="T758" s="1363">
        <v>32159.98</v>
      </c>
      <c r="U758" s="1363">
        <v>32159.98</v>
      </c>
      <c r="V758" s="1363">
        <v>0</v>
      </c>
      <c r="W758" s="1363">
        <v>0</v>
      </c>
      <c r="X758" s="1363">
        <v>0</v>
      </c>
      <c r="Y758" s="1363">
        <v>0</v>
      </c>
      <c r="Z758" s="1363">
        <v>0</v>
      </c>
      <c r="AA758" s="1363">
        <v>0</v>
      </c>
      <c r="AB758" s="1363">
        <v>0</v>
      </c>
      <c r="AC758" s="1363"/>
      <c r="AD758" s="1363"/>
      <c r="AE758" s="1363">
        <f t="shared" si="312"/>
        <v>33751.078333333331</v>
      </c>
      <c r="AF758" s="1476"/>
      <c r="AG758" s="1477"/>
      <c r="AH758" s="1365"/>
      <c r="AI758" s="1365"/>
      <c r="AJ758" s="1365"/>
      <c r="AK758" s="1366"/>
      <c r="AL758" s="1365">
        <f t="shared" si="307"/>
        <v>0</v>
      </c>
      <c r="AM758" s="1367">
        <f>AE758</f>
        <v>33751.078333333331</v>
      </c>
      <c r="AN758" s="1365"/>
      <c r="AO758" s="1368">
        <f t="shared" si="308"/>
        <v>33751.078333333331</v>
      </c>
      <c r="AP758" s="1369"/>
      <c r="AQ758" s="1370">
        <f t="shared" si="296"/>
        <v>0</v>
      </c>
      <c r="AR758" s="1365"/>
      <c r="AS758" s="1365"/>
      <c r="AT758" s="1365"/>
      <c r="AU758" s="1365"/>
      <c r="AV758" s="1371">
        <f t="shared" si="309"/>
        <v>0</v>
      </c>
      <c r="AW758" s="1365">
        <f>AQ758</f>
        <v>0</v>
      </c>
      <c r="AX758" s="1365"/>
      <c r="AY758" s="1367">
        <f t="shared" si="310"/>
        <v>0</v>
      </c>
      <c r="AZ758" s="1372"/>
      <c r="BA758" s="1373">
        <f t="shared" si="275"/>
        <v>0</v>
      </c>
      <c r="BC758" s="1361" t="str">
        <f t="shared" si="313"/>
        <v/>
      </c>
      <c r="BD758" s="1361" t="str">
        <f t="shared" si="313"/>
        <v/>
      </c>
      <c r="BE758" s="1361" t="str">
        <f t="shared" si="313"/>
        <v/>
      </c>
      <c r="BF758" s="1361" t="str">
        <f t="shared" si="313"/>
        <v/>
      </c>
      <c r="BG758" s="1361" t="str">
        <f t="shared" si="316"/>
        <v>W/C</v>
      </c>
      <c r="BH758" s="1361" t="str">
        <f t="shared" si="316"/>
        <v>NO</v>
      </c>
      <c r="BI758" s="1361" t="str">
        <f t="shared" si="300"/>
        <v>W/C</v>
      </c>
      <c r="BK758" s="1361" t="b">
        <f t="shared" si="314"/>
        <v>1</v>
      </c>
      <c r="BL758" s="1361" t="b">
        <f t="shared" si="314"/>
        <v>1</v>
      </c>
      <c r="BM758" s="1361" t="b">
        <f t="shared" si="314"/>
        <v>1</v>
      </c>
      <c r="BN758" s="1361" t="b">
        <f t="shared" si="314"/>
        <v>1</v>
      </c>
      <c r="BO758" s="1361" t="b">
        <f t="shared" si="314"/>
        <v>1</v>
      </c>
      <c r="BP758" s="1361" t="b">
        <f t="shared" si="314"/>
        <v>1</v>
      </c>
      <c r="BQ758" s="1361" t="b">
        <f t="shared" si="314"/>
        <v>1</v>
      </c>
      <c r="BS758" s="1359"/>
    </row>
    <row r="759" spans="1:71" s="1374" customFormat="1" ht="12" customHeight="1">
      <c r="A759" s="1412">
        <v>18602231</v>
      </c>
      <c r="B759" s="1413" t="str">
        <f t="shared" si="282"/>
        <v>18602231</v>
      </c>
      <c r="C759" s="1596" t="s">
        <v>1788</v>
      </c>
      <c r="D759" s="1360" t="str">
        <f t="shared" si="304"/>
        <v>Non-Op</v>
      </c>
      <c r="E759" s="1360"/>
      <c r="F759" s="1596"/>
      <c r="G759" s="1360"/>
      <c r="H759" s="1361" t="str">
        <f t="shared" si="311"/>
        <v/>
      </c>
      <c r="I759" s="1361" t="str">
        <f t="shared" si="311"/>
        <v/>
      </c>
      <c r="J759" s="1361" t="str">
        <f t="shared" si="311"/>
        <v/>
      </c>
      <c r="K759" s="1361" t="str">
        <f t="shared" si="311"/>
        <v>Non-Op</v>
      </c>
      <c r="L759" s="1361" t="str">
        <f t="shared" si="315"/>
        <v>NO</v>
      </c>
      <c r="M759" s="1361" t="str">
        <f t="shared" si="315"/>
        <v>NO</v>
      </c>
      <c r="N759" s="1361" t="str">
        <f t="shared" si="303"/>
        <v/>
      </c>
      <c r="O759" s="1362"/>
      <c r="P759" s="1363">
        <v>0</v>
      </c>
      <c r="Q759" s="1363">
        <v>0</v>
      </c>
      <c r="R759" s="1363">
        <v>0</v>
      </c>
      <c r="S759" s="1363">
        <v>0</v>
      </c>
      <c r="T759" s="1363">
        <v>0</v>
      </c>
      <c r="U759" s="1363">
        <v>0</v>
      </c>
      <c r="V759" s="1363">
        <v>0</v>
      </c>
      <c r="W759" s="1363">
        <v>0</v>
      </c>
      <c r="X759" s="1363">
        <v>0</v>
      </c>
      <c r="Y759" s="1363">
        <v>0</v>
      </c>
      <c r="Z759" s="1363">
        <v>0</v>
      </c>
      <c r="AA759" s="1363">
        <v>0</v>
      </c>
      <c r="AB759" s="1363">
        <v>0</v>
      </c>
      <c r="AC759" s="1363"/>
      <c r="AD759" s="1363"/>
      <c r="AE759" s="1363">
        <f t="shared" si="312"/>
        <v>0</v>
      </c>
      <c r="AF759" s="1376"/>
      <c r="AG759" s="1377"/>
      <c r="AH759" s="1365"/>
      <c r="AI759" s="1365"/>
      <c r="AJ759" s="1365"/>
      <c r="AK759" s="1366">
        <f>AE759</f>
        <v>0</v>
      </c>
      <c r="AL759" s="1365">
        <f t="shared" si="307"/>
        <v>0</v>
      </c>
      <c r="AM759" s="1367"/>
      <c r="AN759" s="1365"/>
      <c r="AO759" s="1368">
        <f t="shared" si="308"/>
        <v>0</v>
      </c>
      <c r="AP759" s="1369"/>
      <c r="AQ759" s="1370">
        <f t="shared" si="296"/>
        <v>0</v>
      </c>
      <c r="AR759" s="1365"/>
      <c r="AS759" s="1365"/>
      <c r="AT759" s="1365"/>
      <c r="AU759" s="1365">
        <f>AQ759</f>
        <v>0</v>
      </c>
      <c r="AV759" s="1371">
        <f t="shared" si="309"/>
        <v>0</v>
      </c>
      <c r="AW759" s="1365"/>
      <c r="AX759" s="1365"/>
      <c r="AY759" s="1367">
        <f t="shared" si="310"/>
        <v>0</v>
      </c>
      <c r="AZ759" s="1372" t="s">
        <v>1001</v>
      </c>
      <c r="BA759" s="1373">
        <f t="shared" si="275"/>
        <v>0</v>
      </c>
      <c r="BC759" s="1361" t="str">
        <f t="shared" si="313"/>
        <v/>
      </c>
      <c r="BD759" s="1361" t="str">
        <f t="shared" si="313"/>
        <v/>
      </c>
      <c r="BE759" s="1361" t="str">
        <f t="shared" si="313"/>
        <v/>
      </c>
      <c r="BF759" s="1361" t="str">
        <f t="shared" si="313"/>
        <v>Non-Op</v>
      </c>
      <c r="BG759" s="1361" t="str">
        <f t="shared" si="316"/>
        <v>NO</v>
      </c>
      <c r="BH759" s="1361" t="str">
        <f t="shared" si="316"/>
        <v>NO</v>
      </c>
      <c r="BI759" s="1361" t="str">
        <f t="shared" si="300"/>
        <v/>
      </c>
      <c r="BK759" s="1361" t="b">
        <f t="shared" si="314"/>
        <v>1</v>
      </c>
      <c r="BL759" s="1361" t="b">
        <f t="shared" si="314"/>
        <v>1</v>
      </c>
      <c r="BM759" s="1361" t="b">
        <f t="shared" si="314"/>
        <v>1</v>
      </c>
      <c r="BN759" s="1361" t="b">
        <f t="shared" si="314"/>
        <v>1</v>
      </c>
      <c r="BO759" s="1361" t="b">
        <f t="shared" si="314"/>
        <v>1</v>
      </c>
      <c r="BP759" s="1361" t="b">
        <f t="shared" si="314"/>
        <v>1</v>
      </c>
      <c r="BQ759" s="1361" t="b">
        <f t="shared" si="314"/>
        <v>1</v>
      </c>
      <c r="BS759" s="1359"/>
    </row>
    <row r="760" spans="1:71" s="1374" customFormat="1" ht="12" customHeight="1">
      <c r="A760" s="1431" t="s">
        <v>1789</v>
      </c>
      <c r="B760" s="1451" t="str">
        <f t="shared" si="282"/>
        <v>18602241</v>
      </c>
      <c r="C760" s="1599" t="s">
        <v>1790</v>
      </c>
      <c r="D760" s="1396" t="str">
        <f t="shared" si="304"/>
        <v>W/C</v>
      </c>
      <c r="E760" s="1396"/>
      <c r="F760" s="1433">
        <v>43617</v>
      </c>
      <c r="G760" s="1396"/>
      <c r="H760" s="1398" t="str">
        <f t="shared" si="311"/>
        <v/>
      </c>
      <c r="I760" s="1398" t="str">
        <f t="shared" si="311"/>
        <v/>
      </c>
      <c r="J760" s="1398" t="str">
        <f t="shared" si="311"/>
        <v/>
      </c>
      <c r="K760" s="1398" t="str">
        <f t="shared" si="311"/>
        <v/>
      </c>
      <c r="L760" s="1398" t="str">
        <f t="shared" si="315"/>
        <v>W/C</v>
      </c>
      <c r="M760" s="1398" t="str">
        <f t="shared" si="315"/>
        <v>NO</v>
      </c>
      <c r="N760" s="1398" t="str">
        <f t="shared" si="303"/>
        <v>W/C</v>
      </c>
      <c r="O760" s="1399"/>
      <c r="P760" s="1400">
        <v>3636409.09</v>
      </c>
      <c r="Q760" s="1400">
        <v>3575802.27</v>
      </c>
      <c r="R760" s="1400">
        <v>3515195.45</v>
      </c>
      <c r="S760" s="1400">
        <v>3454588.63</v>
      </c>
      <c r="T760" s="1400">
        <v>3393981.81</v>
      </c>
      <c r="U760" s="1400">
        <v>3333374.99</v>
      </c>
      <c r="V760" s="1400">
        <v>3272768.17</v>
      </c>
      <c r="W760" s="1400">
        <v>3272768.17</v>
      </c>
      <c r="X760" s="1400">
        <v>3272768.17</v>
      </c>
      <c r="Y760" s="1400">
        <v>3272768.17</v>
      </c>
      <c r="Z760" s="1400">
        <v>3030340.89</v>
      </c>
      <c r="AA760" s="1400">
        <v>2969734.07</v>
      </c>
      <c r="AB760" s="1400">
        <v>2909127.25</v>
      </c>
      <c r="AC760" s="1400"/>
      <c r="AD760" s="1400"/>
      <c r="AE760" s="1400">
        <f t="shared" si="312"/>
        <v>3303071.5800000005</v>
      </c>
      <c r="AF760" s="1401"/>
      <c r="AG760" s="1402"/>
      <c r="AH760" s="1403"/>
      <c r="AI760" s="1403"/>
      <c r="AJ760" s="1403"/>
      <c r="AK760" s="1404"/>
      <c r="AL760" s="1403">
        <f>SUM(AI760:AK760)</f>
        <v>0</v>
      </c>
      <c r="AM760" s="1405">
        <f>AE760</f>
        <v>3303071.5800000005</v>
      </c>
      <c r="AN760" s="1403"/>
      <c r="AO760" s="1406">
        <f t="shared" si="308"/>
        <v>3303071.5800000005</v>
      </c>
      <c r="AP760" s="1369"/>
      <c r="AQ760" s="1407">
        <f t="shared" si="296"/>
        <v>2909127.25</v>
      </c>
      <c r="AR760" s="1403"/>
      <c r="AS760" s="1403"/>
      <c r="AT760" s="1403"/>
      <c r="AU760" s="1403"/>
      <c r="AV760" s="1408">
        <f t="shared" si="309"/>
        <v>0</v>
      </c>
      <c r="AW760" s="1403">
        <f>AQ760</f>
        <v>2909127.25</v>
      </c>
      <c r="AX760" s="1403"/>
      <c r="AY760" s="1405">
        <f t="shared" si="310"/>
        <v>2909127.25</v>
      </c>
      <c r="AZ760" s="1372"/>
      <c r="BA760" s="1373">
        <f t="shared" si="275"/>
        <v>0</v>
      </c>
      <c r="BC760" s="1361"/>
      <c r="BD760" s="1361"/>
      <c r="BE760" s="1361"/>
      <c r="BF760" s="1361"/>
      <c r="BG760" s="1361"/>
      <c r="BH760" s="1361"/>
      <c r="BI760" s="1361"/>
      <c r="BK760" s="1361"/>
      <c r="BL760" s="1361"/>
      <c r="BM760" s="1361"/>
      <c r="BN760" s="1361"/>
      <c r="BO760" s="1361"/>
      <c r="BP760" s="1361"/>
      <c r="BQ760" s="1361"/>
      <c r="BS760" s="1359"/>
    </row>
    <row r="761" spans="1:71" s="1374" customFormat="1" ht="12" customHeight="1">
      <c r="A761" s="1497">
        <v>18603001</v>
      </c>
      <c r="B761" s="1498" t="str">
        <f t="shared" si="282"/>
        <v>18603001</v>
      </c>
      <c r="C761" s="1597" t="s">
        <v>1791</v>
      </c>
      <c r="D761" s="1417" t="str">
        <f t="shared" si="304"/>
        <v>W/C</v>
      </c>
      <c r="E761" s="1417"/>
      <c r="F761" s="1434">
        <v>42811</v>
      </c>
      <c r="G761" s="1417"/>
      <c r="H761" s="1419" t="str">
        <f t="shared" si="311"/>
        <v/>
      </c>
      <c r="I761" s="1419" t="str">
        <f t="shared" si="311"/>
        <v/>
      </c>
      <c r="J761" s="1419" t="str">
        <f t="shared" si="311"/>
        <v/>
      </c>
      <c r="K761" s="1419" t="str">
        <f t="shared" si="311"/>
        <v/>
      </c>
      <c r="L761" s="1419" t="str">
        <f t="shared" si="315"/>
        <v>W/C</v>
      </c>
      <c r="M761" s="1419" t="str">
        <f t="shared" si="315"/>
        <v>NO</v>
      </c>
      <c r="N761" s="1419" t="str">
        <f t="shared" si="303"/>
        <v>W/C</v>
      </c>
      <c r="O761" s="1420"/>
      <c r="P761" s="1421">
        <v>1070378.1599999999</v>
      </c>
      <c r="Q761" s="1421">
        <v>1058991.1599999999</v>
      </c>
      <c r="R761" s="1421">
        <v>1047604.16</v>
      </c>
      <c r="S761" s="1421">
        <v>1036217.16</v>
      </c>
      <c r="T761" s="1421">
        <v>1024830.16</v>
      </c>
      <c r="U761" s="1421">
        <v>1013443.16</v>
      </c>
      <c r="V761" s="1421">
        <v>1002056.16</v>
      </c>
      <c r="W761" s="1421">
        <v>990669.16</v>
      </c>
      <c r="X761" s="1421">
        <v>979282.16</v>
      </c>
      <c r="Y761" s="1421">
        <v>967895.16</v>
      </c>
      <c r="Z761" s="1421">
        <v>956508.16000000003</v>
      </c>
      <c r="AA761" s="1421">
        <v>945121.16</v>
      </c>
      <c r="AB761" s="1421">
        <v>933734.16</v>
      </c>
      <c r="AC761" s="1421"/>
      <c r="AD761" s="1421"/>
      <c r="AE761" s="1421">
        <f t="shared" si="312"/>
        <v>1002056.16</v>
      </c>
      <c r="AF761" s="1422"/>
      <c r="AG761" s="1423"/>
      <c r="AH761" s="1424"/>
      <c r="AI761" s="1424"/>
      <c r="AJ761" s="1424"/>
      <c r="AK761" s="1425"/>
      <c r="AL761" s="1424">
        <f t="shared" si="307"/>
        <v>0</v>
      </c>
      <c r="AM761" s="1426">
        <f>AE761</f>
        <v>1002056.16</v>
      </c>
      <c r="AN761" s="1424"/>
      <c r="AO761" s="1427">
        <f t="shared" si="308"/>
        <v>1002056.16</v>
      </c>
      <c r="AP761" s="1369"/>
      <c r="AQ761" s="1428">
        <f t="shared" si="296"/>
        <v>933734.16</v>
      </c>
      <c r="AR761" s="1424"/>
      <c r="AS761" s="1424"/>
      <c r="AT761" s="1424"/>
      <c r="AU761" s="1424"/>
      <c r="AV761" s="1429">
        <f t="shared" si="309"/>
        <v>0</v>
      </c>
      <c r="AW761" s="1424">
        <f>AQ761</f>
        <v>933734.16</v>
      </c>
      <c r="AX761" s="1424"/>
      <c r="AY761" s="1426">
        <f t="shared" si="310"/>
        <v>933734.16</v>
      </c>
      <c r="AZ761" s="1372"/>
      <c r="BA761" s="1373">
        <f t="shared" si="275"/>
        <v>0</v>
      </c>
      <c r="BC761" s="1419" t="str">
        <f t="shared" si="313"/>
        <v/>
      </c>
      <c r="BD761" s="1419" t="str">
        <f t="shared" si="313"/>
        <v/>
      </c>
      <c r="BE761" s="1419" t="str">
        <f t="shared" si="313"/>
        <v/>
      </c>
      <c r="BF761" s="1419" t="str">
        <f t="shared" si="313"/>
        <v/>
      </c>
      <c r="BG761" s="1419" t="str">
        <f t="shared" si="316"/>
        <v>W/C</v>
      </c>
      <c r="BH761" s="1419" t="str">
        <f t="shared" si="316"/>
        <v>NO</v>
      </c>
      <c r="BI761" s="1419" t="str">
        <f t="shared" si="300"/>
        <v>W/C</v>
      </c>
      <c r="BK761" s="1419" t="b">
        <f t="shared" ref="BK761:BQ766" si="317">BC761=H761</f>
        <v>1</v>
      </c>
      <c r="BL761" s="1419" t="b">
        <f t="shared" si="317"/>
        <v>1</v>
      </c>
      <c r="BM761" s="1419" t="b">
        <f t="shared" si="317"/>
        <v>1</v>
      </c>
      <c r="BN761" s="1419" t="b">
        <f t="shared" si="317"/>
        <v>1</v>
      </c>
      <c r="BO761" s="1419" t="b">
        <f t="shared" si="317"/>
        <v>1</v>
      </c>
      <c r="BP761" s="1419" t="b">
        <f t="shared" si="317"/>
        <v>1</v>
      </c>
      <c r="BQ761" s="1419" t="b">
        <f t="shared" si="317"/>
        <v>1</v>
      </c>
      <c r="BS761" s="1359"/>
    </row>
    <row r="762" spans="1:71" s="1374" customFormat="1" ht="12" customHeight="1">
      <c r="A762" s="1412">
        <v>18603003</v>
      </c>
      <c r="B762" s="1413" t="str">
        <f t="shared" si="282"/>
        <v>18603003</v>
      </c>
      <c r="C762" s="1596" t="s">
        <v>1792</v>
      </c>
      <c r="D762" s="1360" t="str">
        <f t="shared" si="304"/>
        <v>W/C</v>
      </c>
      <c r="E762" s="1360"/>
      <c r="F762" s="1596"/>
      <c r="G762" s="1360"/>
      <c r="H762" s="1361" t="str">
        <f t="shared" si="311"/>
        <v/>
      </c>
      <c r="I762" s="1361" t="str">
        <f t="shared" si="311"/>
        <v/>
      </c>
      <c r="J762" s="1361" t="str">
        <f t="shared" si="311"/>
        <v/>
      </c>
      <c r="K762" s="1361" t="str">
        <f t="shared" si="311"/>
        <v/>
      </c>
      <c r="L762" s="1361" t="str">
        <f t="shared" si="315"/>
        <v>W/C</v>
      </c>
      <c r="M762" s="1361" t="str">
        <f t="shared" si="315"/>
        <v>NO</v>
      </c>
      <c r="N762" s="1361" t="str">
        <f t="shared" si="303"/>
        <v>W/C</v>
      </c>
      <c r="O762" s="1362"/>
      <c r="P762" s="1363">
        <v>1411586.41</v>
      </c>
      <c r="Q762" s="1363">
        <v>1400943.97</v>
      </c>
      <c r="R762" s="1363">
        <v>1400943.97</v>
      </c>
      <c r="S762" s="1363">
        <v>1414075.27</v>
      </c>
      <c r="T762" s="1363">
        <v>1414075.27</v>
      </c>
      <c r="U762" s="1363">
        <v>1414075.27</v>
      </c>
      <c r="V762" s="1363">
        <v>1427324.52</v>
      </c>
      <c r="W762" s="1363">
        <v>1412604.57</v>
      </c>
      <c r="X762" s="1363">
        <v>1412604.57</v>
      </c>
      <c r="Y762" s="1363">
        <v>1425826.23</v>
      </c>
      <c r="Z762" s="1363">
        <v>1425826.23</v>
      </c>
      <c r="AA762" s="1363">
        <v>1425826.23</v>
      </c>
      <c r="AB762" s="1363">
        <v>1433942.81</v>
      </c>
      <c r="AC762" s="1363"/>
      <c r="AD762" s="1363"/>
      <c r="AE762" s="1363">
        <f t="shared" si="312"/>
        <v>1416407.5591666668</v>
      </c>
      <c r="AF762" s="1376"/>
      <c r="AG762" s="1377"/>
      <c r="AH762" s="1365"/>
      <c r="AI762" s="1365"/>
      <c r="AJ762" s="1365"/>
      <c r="AK762" s="1366"/>
      <c r="AL762" s="1365">
        <f t="shared" si="307"/>
        <v>0</v>
      </c>
      <c r="AM762" s="1367">
        <f>AE762</f>
        <v>1416407.5591666668</v>
      </c>
      <c r="AN762" s="1365"/>
      <c r="AO762" s="1368">
        <f t="shared" si="308"/>
        <v>1416407.5591666668</v>
      </c>
      <c r="AP762" s="1369"/>
      <c r="AQ762" s="1370">
        <f t="shared" si="296"/>
        <v>1433942.81</v>
      </c>
      <c r="AR762" s="1365"/>
      <c r="AS762" s="1365"/>
      <c r="AT762" s="1365"/>
      <c r="AU762" s="1365"/>
      <c r="AV762" s="1371">
        <f t="shared" si="309"/>
        <v>0</v>
      </c>
      <c r="AW762" s="1365">
        <f t="shared" ref="AW762:AW793" si="318">AQ762</f>
        <v>1433942.81</v>
      </c>
      <c r="AX762" s="1365"/>
      <c r="AY762" s="1367">
        <f t="shared" si="310"/>
        <v>1433942.81</v>
      </c>
      <c r="AZ762" s="1372"/>
      <c r="BA762" s="1373">
        <f t="shared" si="275"/>
        <v>0</v>
      </c>
      <c r="BC762" s="1361" t="str">
        <f t="shared" si="313"/>
        <v/>
      </c>
      <c r="BD762" s="1361" t="str">
        <f t="shared" si="313"/>
        <v/>
      </c>
      <c r="BE762" s="1361" t="str">
        <f t="shared" si="313"/>
        <v/>
      </c>
      <c r="BF762" s="1361" t="str">
        <f t="shared" si="313"/>
        <v/>
      </c>
      <c r="BG762" s="1361" t="str">
        <f t="shared" si="316"/>
        <v>W/C</v>
      </c>
      <c r="BH762" s="1361" t="str">
        <f t="shared" si="316"/>
        <v>NO</v>
      </c>
      <c r="BI762" s="1361" t="str">
        <f t="shared" si="300"/>
        <v>W/C</v>
      </c>
      <c r="BK762" s="1361" t="b">
        <f t="shared" si="317"/>
        <v>1</v>
      </c>
      <c r="BL762" s="1361" t="b">
        <f t="shared" si="317"/>
        <v>1</v>
      </c>
      <c r="BM762" s="1361" t="b">
        <f t="shared" si="317"/>
        <v>1</v>
      </c>
      <c r="BN762" s="1361" t="b">
        <f t="shared" si="317"/>
        <v>1</v>
      </c>
      <c r="BO762" s="1361" t="b">
        <f t="shared" si="317"/>
        <v>1</v>
      </c>
      <c r="BP762" s="1361" t="b">
        <f t="shared" si="317"/>
        <v>1</v>
      </c>
      <c r="BQ762" s="1361" t="b">
        <f t="shared" si="317"/>
        <v>1</v>
      </c>
      <c r="BS762" s="1359"/>
    </row>
    <row r="763" spans="1:71" s="1374" customFormat="1" ht="12" customHeight="1">
      <c r="A763" s="1412">
        <v>18603011</v>
      </c>
      <c r="B763" s="1413" t="str">
        <f t="shared" si="282"/>
        <v>18603011</v>
      </c>
      <c r="C763" s="1596" t="s">
        <v>1793</v>
      </c>
      <c r="D763" s="1360" t="str">
        <f t="shared" si="304"/>
        <v>W/C</v>
      </c>
      <c r="E763" s="1360"/>
      <c r="F763" s="1596"/>
      <c r="G763" s="1360"/>
      <c r="H763" s="1361" t="str">
        <f t="shared" si="311"/>
        <v/>
      </c>
      <c r="I763" s="1361" t="str">
        <f t="shared" si="311"/>
        <v/>
      </c>
      <c r="J763" s="1361" t="str">
        <f t="shared" si="311"/>
        <v/>
      </c>
      <c r="K763" s="1361" t="str">
        <f t="shared" si="311"/>
        <v/>
      </c>
      <c r="L763" s="1361" t="str">
        <f t="shared" si="315"/>
        <v>W/C</v>
      </c>
      <c r="M763" s="1361" t="str">
        <f t="shared" si="315"/>
        <v>NO</v>
      </c>
      <c r="N763" s="1361" t="str">
        <f t="shared" si="303"/>
        <v>W/C</v>
      </c>
      <c r="O763" s="1362"/>
      <c r="P763" s="1363">
        <v>703297.59</v>
      </c>
      <c r="Q763" s="1363">
        <v>683203.35</v>
      </c>
      <c r="R763" s="1363">
        <v>663109.11</v>
      </c>
      <c r="S763" s="1363">
        <v>643014.87</v>
      </c>
      <c r="T763" s="1363">
        <v>622920.63</v>
      </c>
      <c r="U763" s="1363">
        <v>602826.39</v>
      </c>
      <c r="V763" s="1363">
        <v>582732.15</v>
      </c>
      <c r="W763" s="1363">
        <v>562637.91</v>
      </c>
      <c r="X763" s="1363">
        <v>542543.67000000004</v>
      </c>
      <c r="Y763" s="1363">
        <v>522449.43</v>
      </c>
      <c r="Z763" s="1363">
        <v>502355.19</v>
      </c>
      <c r="AA763" s="1363">
        <v>482260.95</v>
      </c>
      <c r="AB763" s="1363">
        <v>462166.71</v>
      </c>
      <c r="AC763" s="1363"/>
      <c r="AD763" s="1363"/>
      <c r="AE763" s="1363">
        <f t="shared" si="312"/>
        <v>582732.15</v>
      </c>
      <c r="AF763" s="1376"/>
      <c r="AG763" s="1377"/>
      <c r="AH763" s="1365"/>
      <c r="AI763" s="1365"/>
      <c r="AJ763" s="1365"/>
      <c r="AK763" s="1366"/>
      <c r="AL763" s="1365">
        <f t="shared" si="307"/>
        <v>0</v>
      </c>
      <c r="AM763" s="1367">
        <f>AE763</f>
        <v>582732.15</v>
      </c>
      <c r="AN763" s="1365"/>
      <c r="AO763" s="1368">
        <f t="shared" si="308"/>
        <v>582732.15</v>
      </c>
      <c r="AP763" s="1369"/>
      <c r="AQ763" s="1370">
        <f t="shared" si="296"/>
        <v>462166.71</v>
      </c>
      <c r="AR763" s="1365"/>
      <c r="AS763" s="1365"/>
      <c r="AT763" s="1365"/>
      <c r="AU763" s="1365"/>
      <c r="AV763" s="1371">
        <f t="shared" si="309"/>
        <v>0</v>
      </c>
      <c r="AW763" s="1365">
        <f t="shared" si="318"/>
        <v>462166.71</v>
      </c>
      <c r="AX763" s="1365"/>
      <c r="AY763" s="1367">
        <f t="shared" si="310"/>
        <v>462166.71</v>
      </c>
      <c r="AZ763" s="1372"/>
      <c r="BA763" s="1373">
        <f t="shared" si="275"/>
        <v>0</v>
      </c>
      <c r="BC763" s="1361" t="str">
        <f t="shared" si="313"/>
        <v/>
      </c>
      <c r="BD763" s="1361" t="str">
        <f t="shared" si="313"/>
        <v/>
      </c>
      <c r="BE763" s="1361" t="str">
        <f t="shared" si="313"/>
        <v/>
      </c>
      <c r="BF763" s="1361" t="str">
        <f t="shared" si="313"/>
        <v/>
      </c>
      <c r="BG763" s="1361" t="str">
        <f t="shared" si="316"/>
        <v>W/C</v>
      </c>
      <c r="BH763" s="1361" t="str">
        <f t="shared" si="316"/>
        <v>NO</v>
      </c>
      <c r="BI763" s="1361" t="str">
        <f t="shared" si="300"/>
        <v>W/C</v>
      </c>
      <c r="BK763" s="1361" t="b">
        <f t="shared" si="317"/>
        <v>1</v>
      </c>
      <c r="BL763" s="1361" t="b">
        <f t="shared" si="317"/>
        <v>1</v>
      </c>
      <c r="BM763" s="1361" t="b">
        <f t="shared" si="317"/>
        <v>1</v>
      </c>
      <c r="BN763" s="1361" t="b">
        <f t="shared" si="317"/>
        <v>1</v>
      </c>
      <c r="BO763" s="1361" t="b">
        <f t="shared" si="317"/>
        <v>1</v>
      </c>
      <c r="BP763" s="1361" t="b">
        <f t="shared" si="317"/>
        <v>1</v>
      </c>
      <c r="BQ763" s="1361" t="b">
        <f t="shared" si="317"/>
        <v>1</v>
      </c>
      <c r="BS763" s="1359"/>
    </row>
    <row r="764" spans="1:71" s="1374" customFormat="1" ht="12" customHeight="1">
      <c r="A764" s="1412">
        <v>18603013</v>
      </c>
      <c r="B764" s="1413" t="str">
        <f t="shared" si="282"/>
        <v>18603013</v>
      </c>
      <c r="C764" s="1600" t="s">
        <v>1794</v>
      </c>
      <c r="D764" s="1360" t="str">
        <f t="shared" si="304"/>
        <v>AIC</v>
      </c>
      <c r="E764" s="1360"/>
      <c r="F764" s="1600"/>
      <c r="G764" s="1360"/>
      <c r="H764" s="1361" t="str">
        <f t="shared" si="311"/>
        <v>AIC</v>
      </c>
      <c r="I764" s="1361" t="str">
        <f t="shared" si="311"/>
        <v/>
      </c>
      <c r="J764" s="1361" t="str">
        <f t="shared" si="311"/>
        <v/>
      </c>
      <c r="K764" s="1361" t="str">
        <f t="shared" si="311"/>
        <v/>
      </c>
      <c r="L764" s="1361" t="str">
        <f t="shared" si="315"/>
        <v>NO</v>
      </c>
      <c r="M764" s="1361" t="str">
        <f t="shared" si="315"/>
        <v>NO</v>
      </c>
      <c r="N764" s="1361" t="str">
        <f t="shared" si="303"/>
        <v/>
      </c>
      <c r="O764" s="1411"/>
      <c r="P764" s="1363">
        <v>0</v>
      </c>
      <c r="Q764" s="1363">
        <v>0</v>
      </c>
      <c r="R764" s="1363">
        <v>0</v>
      </c>
      <c r="S764" s="1363">
        <v>0</v>
      </c>
      <c r="T764" s="1363">
        <v>0</v>
      </c>
      <c r="U764" s="1363">
        <v>0</v>
      </c>
      <c r="V764" s="1363">
        <v>0</v>
      </c>
      <c r="W764" s="1363">
        <v>0</v>
      </c>
      <c r="X764" s="1363">
        <v>0</v>
      </c>
      <c r="Y764" s="1363">
        <v>0</v>
      </c>
      <c r="Z764" s="1363">
        <v>0</v>
      </c>
      <c r="AA764" s="1363">
        <v>0</v>
      </c>
      <c r="AB764" s="1363">
        <v>0</v>
      </c>
      <c r="AC764" s="1363"/>
      <c r="AD764" s="1363"/>
      <c r="AE764" s="1363">
        <f t="shared" si="312"/>
        <v>0</v>
      </c>
      <c r="AF764" s="1376"/>
      <c r="AG764" s="1377"/>
      <c r="AH764" s="1365">
        <f>AE764</f>
        <v>0</v>
      </c>
      <c r="AI764" s="1365"/>
      <c r="AJ764" s="1365"/>
      <c r="AK764" s="1366"/>
      <c r="AL764" s="1365">
        <f>SUM(AI764:AK764)</f>
        <v>0</v>
      </c>
      <c r="AM764" s="1367"/>
      <c r="AN764" s="1365"/>
      <c r="AO764" s="1368">
        <f t="shared" si="308"/>
        <v>0</v>
      </c>
      <c r="AP764" s="1369"/>
      <c r="AQ764" s="1370">
        <f t="shared" si="296"/>
        <v>0</v>
      </c>
      <c r="AR764" s="1365">
        <f>AL764</f>
        <v>0</v>
      </c>
      <c r="AS764" s="1365"/>
      <c r="AT764" s="1365"/>
      <c r="AU764" s="1365"/>
      <c r="AV764" s="1371">
        <f t="shared" si="309"/>
        <v>0</v>
      </c>
      <c r="AW764" s="1365"/>
      <c r="AX764" s="1365"/>
      <c r="AY764" s="1367">
        <f t="shared" si="310"/>
        <v>0</v>
      </c>
      <c r="AZ764" s="1372"/>
      <c r="BA764" s="1373">
        <f t="shared" ref="BA764:BA833" si="319">AQ764-AV764-AY764</f>
        <v>0</v>
      </c>
      <c r="BC764" s="1361" t="str">
        <f t="shared" si="313"/>
        <v>AIC</v>
      </c>
      <c r="BD764" s="1361" t="str">
        <f t="shared" si="313"/>
        <v/>
      </c>
      <c r="BE764" s="1361" t="str">
        <f t="shared" si="313"/>
        <v/>
      </c>
      <c r="BF764" s="1361" t="str">
        <f t="shared" si="313"/>
        <v/>
      </c>
      <c r="BG764" s="1361" t="str">
        <f t="shared" si="316"/>
        <v>NO</v>
      </c>
      <c r="BH764" s="1361" t="str">
        <f t="shared" si="316"/>
        <v>NO</v>
      </c>
      <c r="BI764" s="1361" t="str">
        <f t="shared" si="300"/>
        <v/>
      </c>
      <c r="BK764" s="1361" t="b">
        <f t="shared" si="317"/>
        <v>1</v>
      </c>
      <c r="BL764" s="1361" t="b">
        <f t="shared" si="317"/>
        <v>1</v>
      </c>
      <c r="BM764" s="1361" t="b">
        <f t="shared" si="317"/>
        <v>1</v>
      </c>
      <c r="BN764" s="1361" t="b">
        <f t="shared" si="317"/>
        <v>1</v>
      </c>
      <c r="BO764" s="1361" t="b">
        <f t="shared" si="317"/>
        <v>1</v>
      </c>
      <c r="BP764" s="1361" t="b">
        <f t="shared" si="317"/>
        <v>1</v>
      </c>
      <c r="BQ764" s="1361" t="b">
        <f t="shared" si="317"/>
        <v>1</v>
      </c>
      <c r="BS764" s="1359"/>
    </row>
    <row r="765" spans="1:71" s="1374" customFormat="1" ht="12" customHeight="1">
      <c r="A765" s="1526">
        <v>18603021</v>
      </c>
      <c r="B765" s="1360" t="str">
        <f t="shared" si="282"/>
        <v>18603021</v>
      </c>
      <c r="C765" s="1359" t="s">
        <v>1795</v>
      </c>
      <c r="D765" s="1360" t="str">
        <f t="shared" si="304"/>
        <v>W/C</v>
      </c>
      <c r="E765" s="1360"/>
      <c r="F765" s="1359"/>
      <c r="G765" s="1360"/>
      <c r="H765" s="1361" t="str">
        <f t="shared" si="311"/>
        <v/>
      </c>
      <c r="I765" s="1361" t="str">
        <f t="shared" si="311"/>
        <v/>
      </c>
      <c r="J765" s="1361" t="str">
        <f t="shared" si="311"/>
        <v/>
      </c>
      <c r="K765" s="1361" t="str">
        <f t="shared" si="311"/>
        <v/>
      </c>
      <c r="L765" s="1361" t="str">
        <f t="shared" si="315"/>
        <v>W/C</v>
      </c>
      <c r="M765" s="1361" t="str">
        <f t="shared" si="315"/>
        <v>NO</v>
      </c>
      <c r="N765" s="1361" t="str">
        <f t="shared" si="303"/>
        <v>W/C</v>
      </c>
      <c r="O765" s="1362"/>
      <c r="P765" s="1363">
        <v>3438105.58</v>
      </c>
      <c r="Q765" s="1363">
        <v>3379853.23</v>
      </c>
      <c r="R765" s="1363">
        <v>3321600.88</v>
      </c>
      <c r="S765" s="1363">
        <v>3263348.53</v>
      </c>
      <c r="T765" s="1363">
        <v>3205096.18</v>
      </c>
      <c r="U765" s="1363">
        <v>3146843.83</v>
      </c>
      <c r="V765" s="1363">
        <v>3088591.48</v>
      </c>
      <c r="W765" s="1363">
        <v>3030339.13</v>
      </c>
      <c r="X765" s="1363">
        <v>2972086.78</v>
      </c>
      <c r="Y765" s="1363">
        <v>2913834.43</v>
      </c>
      <c r="Z765" s="1363">
        <v>2855582.08</v>
      </c>
      <c r="AA765" s="1363">
        <v>2797329.73</v>
      </c>
      <c r="AB765" s="1363">
        <v>2739077.38</v>
      </c>
      <c r="AC765" s="1363"/>
      <c r="AD765" s="1363"/>
      <c r="AE765" s="1363">
        <f t="shared" si="312"/>
        <v>3088591.4799999991</v>
      </c>
      <c r="AF765" s="1376"/>
      <c r="AG765" s="1377"/>
      <c r="AH765" s="1365"/>
      <c r="AI765" s="1365"/>
      <c r="AJ765" s="1365"/>
      <c r="AK765" s="1366"/>
      <c r="AL765" s="1365">
        <f t="shared" si="307"/>
        <v>0</v>
      </c>
      <c r="AM765" s="1367">
        <f t="shared" ref="AM765:AM773" si="320">AE765</f>
        <v>3088591.4799999991</v>
      </c>
      <c r="AN765" s="1365"/>
      <c r="AO765" s="1368">
        <f t="shared" si="308"/>
        <v>3088591.4799999991</v>
      </c>
      <c r="AP765" s="1369"/>
      <c r="AQ765" s="1370">
        <f t="shared" si="296"/>
        <v>2739077.38</v>
      </c>
      <c r="AR765" s="1365"/>
      <c r="AS765" s="1365"/>
      <c r="AT765" s="1365"/>
      <c r="AU765" s="1365"/>
      <c r="AV765" s="1371">
        <f t="shared" si="309"/>
        <v>0</v>
      </c>
      <c r="AW765" s="1365">
        <f t="shared" si="318"/>
        <v>2739077.38</v>
      </c>
      <c r="AX765" s="1365"/>
      <c r="AY765" s="1367">
        <f t="shared" si="310"/>
        <v>2739077.38</v>
      </c>
      <c r="AZ765" s="1372"/>
      <c r="BA765" s="1373">
        <f t="shared" si="319"/>
        <v>0</v>
      </c>
      <c r="BC765" s="1361" t="str">
        <f t="shared" si="313"/>
        <v/>
      </c>
      <c r="BD765" s="1361" t="str">
        <f t="shared" si="313"/>
        <v/>
      </c>
      <c r="BE765" s="1361" t="str">
        <f t="shared" si="313"/>
        <v/>
      </c>
      <c r="BF765" s="1361" t="str">
        <f t="shared" si="313"/>
        <v/>
      </c>
      <c r="BG765" s="1361" t="str">
        <f t="shared" si="316"/>
        <v>W/C</v>
      </c>
      <c r="BH765" s="1361" t="str">
        <f t="shared" si="316"/>
        <v>NO</v>
      </c>
      <c r="BI765" s="1361" t="str">
        <f t="shared" si="300"/>
        <v>W/C</v>
      </c>
      <c r="BK765" s="1361" t="b">
        <f t="shared" si="317"/>
        <v>1</v>
      </c>
      <c r="BL765" s="1361" t="b">
        <f t="shared" si="317"/>
        <v>1</v>
      </c>
      <c r="BM765" s="1361" t="b">
        <f t="shared" si="317"/>
        <v>1</v>
      </c>
      <c r="BN765" s="1361" t="b">
        <f t="shared" si="317"/>
        <v>1</v>
      </c>
      <c r="BO765" s="1361" t="b">
        <f t="shared" si="317"/>
        <v>1</v>
      </c>
      <c r="BP765" s="1361" t="b">
        <f t="shared" si="317"/>
        <v>1</v>
      </c>
      <c r="BQ765" s="1361" t="b">
        <f t="shared" si="317"/>
        <v>1</v>
      </c>
      <c r="BS765" s="1359"/>
    </row>
    <row r="766" spans="1:71" s="1374" customFormat="1" ht="12" customHeight="1">
      <c r="A766" s="1412">
        <v>18603031</v>
      </c>
      <c r="B766" s="1413" t="str">
        <f t="shared" si="282"/>
        <v>18603031</v>
      </c>
      <c r="C766" s="1596" t="s">
        <v>1796</v>
      </c>
      <c r="D766" s="1360" t="str">
        <f t="shared" si="304"/>
        <v>W/C</v>
      </c>
      <c r="E766" s="1360"/>
      <c r="F766" s="1596"/>
      <c r="G766" s="1360"/>
      <c r="H766" s="1361" t="str">
        <f t="shared" si="311"/>
        <v/>
      </c>
      <c r="I766" s="1361" t="str">
        <f t="shared" si="311"/>
        <v/>
      </c>
      <c r="J766" s="1361" t="str">
        <f t="shared" si="311"/>
        <v/>
      </c>
      <c r="K766" s="1361" t="str">
        <f t="shared" si="311"/>
        <v/>
      </c>
      <c r="L766" s="1361" t="str">
        <f t="shared" si="315"/>
        <v>W/C</v>
      </c>
      <c r="M766" s="1361" t="str">
        <f t="shared" si="315"/>
        <v>NO</v>
      </c>
      <c r="N766" s="1361" t="str">
        <f t="shared" si="303"/>
        <v>W/C</v>
      </c>
      <c r="O766" s="1362"/>
      <c r="P766" s="1363">
        <v>0</v>
      </c>
      <c r="Q766" s="1363">
        <v>0</v>
      </c>
      <c r="R766" s="1363">
        <v>0</v>
      </c>
      <c r="S766" s="1363">
        <v>0</v>
      </c>
      <c r="T766" s="1363">
        <v>0</v>
      </c>
      <c r="U766" s="1363">
        <v>0</v>
      </c>
      <c r="V766" s="1363">
        <v>0</v>
      </c>
      <c r="W766" s="1363">
        <v>0</v>
      </c>
      <c r="X766" s="1363">
        <v>0</v>
      </c>
      <c r="Y766" s="1363">
        <v>0</v>
      </c>
      <c r="Z766" s="1363">
        <v>0</v>
      </c>
      <c r="AA766" s="1363">
        <v>0</v>
      </c>
      <c r="AB766" s="1363">
        <v>0</v>
      </c>
      <c r="AC766" s="1363"/>
      <c r="AD766" s="1363"/>
      <c r="AE766" s="1363">
        <f t="shared" si="312"/>
        <v>0</v>
      </c>
      <c r="AF766" s="1376"/>
      <c r="AG766" s="1377"/>
      <c r="AH766" s="1365"/>
      <c r="AI766" s="1365"/>
      <c r="AJ766" s="1365"/>
      <c r="AK766" s="1366"/>
      <c r="AL766" s="1365">
        <f t="shared" si="307"/>
        <v>0</v>
      </c>
      <c r="AM766" s="1367">
        <f t="shared" si="320"/>
        <v>0</v>
      </c>
      <c r="AN766" s="1365"/>
      <c r="AO766" s="1368">
        <f t="shared" si="308"/>
        <v>0</v>
      </c>
      <c r="AP766" s="1369"/>
      <c r="AQ766" s="1370">
        <f t="shared" si="296"/>
        <v>0</v>
      </c>
      <c r="AR766" s="1365"/>
      <c r="AS766" s="1365"/>
      <c r="AT766" s="1365"/>
      <c r="AU766" s="1365"/>
      <c r="AV766" s="1371">
        <f t="shared" si="309"/>
        <v>0</v>
      </c>
      <c r="AW766" s="1365">
        <f t="shared" si="318"/>
        <v>0</v>
      </c>
      <c r="AX766" s="1365"/>
      <c r="AY766" s="1367">
        <f t="shared" si="310"/>
        <v>0</v>
      </c>
      <c r="AZ766" s="1372"/>
      <c r="BA766" s="1373">
        <f t="shared" si="319"/>
        <v>0</v>
      </c>
      <c r="BC766" s="1361" t="str">
        <f t="shared" si="313"/>
        <v/>
      </c>
      <c r="BD766" s="1361" t="str">
        <f t="shared" si="313"/>
        <v/>
      </c>
      <c r="BE766" s="1361" t="str">
        <f t="shared" si="313"/>
        <v/>
      </c>
      <c r="BF766" s="1361" t="str">
        <f t="shared" si="313"/>
        <v/>
      </c>
      <c r="BG766" s="1361" t="str">
        <f t="shared" si="316"/>
        <v>W/C</v>
      </c>
      <c r="BH766" s="1361" t="str">
        <f t="shared" si="316"/>
        <v>NO</v>
      </c>
      <c r="BI766" s="1361" t="str">
        <f t="shared" si="300"/>
        <v>W/C</v>
      </c>
      <c r="BK766" s="1361" t="b">
        <f t="shared" si="317"/>
        <v>1</v>
      </c>
      <c r="BL766" s="1361" t="b">
        <f t="shared" si="317"/>
        <v>1</v>
      </c>
      <c r="BM766" s="1361" t="b">
        <f t="shared" si="317"/>
        <v>1</v>
      </c>
      <c r="BN766" s="1361" t="b">
        <f t="shared" si="317"/>
        <v>1</v>
      </c>
      <c r="BO766" s="1361" t="b">
        <f t="shared" si="317"/>
        <v>1</v>
      </c>
      <c r="BP766" s="1361" t="b">
        <f t="shared" si="317"/>
        <v>1</v>
      </c>
      <c r="BQ766" s="1361" t="b">
        <f t="shared" si="317"/>
        <v>1</v>
      </c>
      <c r="BS766" s="1359"/>
    </row>
    <row r="767" spans="1:71" s="1374" customFormat="1" ht="12" customHeight="1">
      <c r="A767" s="1431" t="s">
        <v>1797</v>
      </c>
      <c r="B767" s="1451" t="str">
        <f t="shared" si="282"/>
        <v>18603023</v>
      </c>
      <c r="C767" s="1599" t="s">
        <v>1798</v>
      </c>
      <c r="D767" s="1437" t="str">
        <f t="shared" si="304"/>
        <v>AIC</v>
      </c>
      <c r="E767" s="1437"/>
      <c r="F767" s="1438">
        <v>43678</v>
      </c>
      <c r="G767" s="1437"/>
      <c r="H767" s="1439" t="str">
        <f t="shared" si="311"/>
        <v>AIC</v>
      </c>
      <c r="I767" s="1439" t="str">
        <f t="shared" si="311"/>
        <v/>
      </c>
      <c r="J767" s="1439" t="str">
        <f t="shared" si="311"/>
        <v/>
      </c>
      <c r="K767" s="1439" t="str">
        <f t="shared" si="311"/>
        <v/>
      </c>
      <c r="L767" s="1439" t="str">
        <f t="shared" si="315"/>
        <v>NO</v>
      </c>
      <c r="M767" s="1439" t="str">
        <f t="shared" si="315"/>
        <v>NO</v>
      </c>
      <c r="N767" s="1439" t="str">
        <f t="shared" si="303"/>
        <v/>
      </c>
      <c r="O767" s="1440"/>
      <c r="P767" s="1441"/>
      <c r="Q767" s="1441"/>
      <c r="R767" s="1441">
        <v>118041</v>
      </c>
      <c r="S767" s="1441">
        <v>234625</v>
      </c>
      <c r="T767" s="1441">
        <v>234625</v>
      </c>
      <c r="U767" s="1441">
        <v>254092.2</v>
      </c>
      <c r="V767" s="1441">
        <v>254092.2</v>
      </c>
      <c r="W767" s="1441">
        <v>254092.2</v>
      </c>
      <c r="X767" s="1441">
        <v>254092.2</v>
      </c>
      <c r="Y767" s="1441">
        <v>254092.2</v>
      </c>
      <c r="Z767" s="1441">
        <v>254092.2</v>
      </c>
      <c r="AA767" s="1441">
        <v>254092.2</v>
      </c>
      <c r="AB767" s="1441">
        <v>254092.2</v>
      </c>
      <c r="AC767" s="1441"/>
      <c r="AD767" s="1441"/>
      <c r="AE767" s="1441">
        <f t="shared" si="312"/>
        <v>207748.54166666666</v>
      </c>
      <c r="AF767" s="1442"/>
      <c r="AG767" s="1443"/>
      <c r="AH767" s="1444">
        <f>AE767</f>
        <v>207748.54166666666</v>
      </c>
      <c r="AI767" s="1444"/>
      <c r="AJ767" s="1444"/>
      <c r="AK767" s="1445"/>
      <c r="AL767" s="1444">
        <f t="shared" si="307"/>
        <v>0</v>
      </c>
      <c r="AM767" s="1446"/>
      <c r="AN767" s="1444"/>
      <c r="AO767" s="1447">
        <f t="shared" si="308"/>
        <v>0</v>
      </c>
      <c r="AP767" s="1369"/>
      <c r="AQ767" s="1448">
        <f t="shared" si="296"/>
        <v>254092.2</v>
      </c>
      <c r="AR767" s="1403">
        <f>AQ767</f>
        <v>254092.2</v>
      </c>
      <c r="AS767" s="1444"/>
      <c r="AT767" s="1444"/>
      <c r="AU767" s="1444"/>
      <c r="AV767" s="1449">
        <f>SUM(AS767:AU767)</f>
        <v>0</v>
      </c>
      <c r="AW767" s="1444"/>
      <c r="AX767" s="1444"/>
      <c r="AY767" s="1446">
        <f t="shared" si="310"/>
        <v>0</v>
      </c>
      <c r="AZ767" s="1372"/>
      <c r="BA767" s="1373"/>
      <c r="BC767" s="1361"/>
      <c r="BD767" s="1361"/>
      <c r="BE767" s="1361"/>
      <c r="BF767" s="1361"/>
      <c r="BG767" s="1361"/>
      <c r="BH767" s="1361"/>
      <c r="BI767" s="1361"/>
      <c r="BK767" s="1361"/>
      <c r="BL767" s="1361"/>
      <c r="BM767" s="1361"/>
      <c r="BN767" s="1361"/>
      <c r="BO767" s="1361"/>
      <c r="BP767" s="1361"/>
      <c r="BQ767" s="1361"/>
      <c r="BS767" s="1359"/>
    </row>
    <row r="768" spans="1:71" s="1374" customFormat="1" ht="12" customHeight="1">
      <c r="A768" s="1431" t="s">
        <v>1799</v>
      </c>
      <c r="B768" s="1451" t="str">
        <f t="shared" si="282"/>
        <v>18603033</v>
      </c>
      <c r="C768" s="1599" t="s">
        <v>1800</v>
      </c>
      <c r="D768" s="1396" t="str">
        <f t="shared" si="304"/>
        <v>Non-Op</v>
      </c>
      <c r="E768" s="1396"/>
      <c r="F768" s="1433">
        <v>43617</v>
      </c>
      <c r="G768" s="1396"/>
      <c r="H768" s="1398" t="str">
        <f t="shared" si="311"/>
        <v/>
      </c>
      <c r="I768" s="1398" t="str">
        <f t="shared" si="311"/>
        <v/>
      </c>
      <c r="J768" s="1398" t="str">
        <f t="shared" si="311"/>
        <v/>
      </c>
      <c r="K768" s="1398" t="str">
        <f t="shared" si="311"/>
        <v>Non-Op</v>
      </c>
      <c r="L768" s="1398" t="str">
        <f t="shared" si="315"/>
        <v>NO</v>
      </c>
      <c r="M768" s="1398" t="str">
        <f t="shared" si="315"/>
        <v>NO</v>
      </c>
      <c r="N768" s="1398" t="str">
        <f t="shared" si="303"/>
        <v/>
      </c>
      <c r="O768" s="1399"/>
      <c r="P768" s="1400">
        <v>5049092</v>
      </c>
      <c r="Q768" s="1400">
        <v>7805476</v>
      </c>
      <c r="R768" s="1400">
        <v>10339346</v>
      </c>
      <c r="S768" s="1400">
        <v>12861989</v>
      </c>
      <c r="T768" s="1400">
        <v>15585423</v>
      </c>
      <c r="U768" s="1400">
        <v>18561171</v>
      </c>
      <c r="V768" s="1400">
        <v>21666891</v>
      </c>
      <c r="W768" s="1400">
        <v>24857235</v>
      </c>
      <c r="X768" s="1400">
        <v>25299305</v>
      </c>
      <c r="Y768" s="1400">
        <v>27772915</v>
      </c>
      <c r="Z768" s="1400">
        <v>30246511</v>
      </c>
      <c r="AA768" s="1400">
        <v>32720089</v>
      </c>
      <c r="AB768" s="1400">
        <v>35188789</v>
      </c>
      <c r="AC768" s="1400"/>
      <c r="AD768" s="1400"/>
      <c r="AE768" s="1400">
        <f t="shared" si="312"/>
        <v>20652940.958333332</v>
      </c>
      <c r="AF768" s="1401"/>
      <c r="AG768" s="1402"/>
      <c r="AH768" s="1403"/>
      <c r="AI768" s="1403"/>
      <c r="AJ768" s="1403"/>
      <c r="AK768" s="1404">
        <f>AE768</f>
        <v>20652940.958333332</v>
      </c>
      <c r="AL768" s="1403">
        <f>SUM(AI768:AK768)</f>
        <v>20652940.958333332</v>
      </c>
      <c r="AM768" s="1405"/>
      <c r="AN768" s="1403"/>
      <c r="AO768" s="1406">
        <f t="shared" si="308"/>
        <v>0</v>
      </c>
      <c r="AP768" s="1369"/>
      <c r="AQ768" s="1407">
        <f t="shared" si="296"/>
        <v>35188789</v>
      </c>
      <c r="AR768" s="1403"/>
      <c r="AS768" s="1403"/>
      <c r="AT768" s="1403"/>
      <c r="AU768" s="1403">
        <f>AQ768</f>
        <v>35188789</v>
      </c>
      <c r="AV768" s="1408">
        <f>SUM(AS768:AU768)</f>
        <v>35188789</v>
      </c>
      <c r="AW768" s="1403"/>
      <c r="AX768" s="1403"/>
      <c r="AY768" s="1405">
        <f t="shared" si="310"/>
        <v>0</v>
      </c>
      <c r="AZ768" s="1372" t="s">
        <v>1801</v>
      </c>
      <c r="BA768" s="1373">
        <f t="shared" si="319"/>
        <v>0</v>
      </c>
      <c r="BC768" s="1361"/>
      <c r="BD768" s="1361"/>
      <c r="BE768" s="1361"/>
      <c r="BF768" s="1361"/>
      <c r="BG768" s="1361"/>
      <c r="BH768" s="1361"/>
      <c r="BI768" s="1361"/>
      <c r="BK768" s="1361"/>
      <c r="BL768" s="1361"/>
      <c r="BM768" s="1361"/>
      <c r="BN768" s="1361"/>
      <c r="BO768" s="1361"/>
      <c r="BP768" s="1361"/>
      <c r="BQ768" s="1361"/>
      <c r="BS768" s="1359"/>
    </row>
    <row r="769" spans="1:71" s="1374" customFormat="1" ht="12" customHeight="1">
      <c r="A769" s="1412">
        <v>18603041</v>
      </c>
      <c r="B769" s="1413" t="str">
        <f t="shared" si="282"/>
        <v>18603041</v>
      </c>
      <c r="C769" s="1359" t="s">
        <v>1802</v>
      </c>
      <c r="D769" s="1360" t="str">
        <f t="shared" si="304"/>
        <v>W/C</v>
      </c>
      <c r="E769" s="1360"/>
      <c r="F769" s="1359"/>
      <c r="G769" s="1360"/>
      <c r="H769" s="1361" t="str">
        <f t="shared" si="311"/>
        <v/>
      </c>
      <c r="I769" s="1361" t="str">
        <f t="shared" si="311"/>
        <v/>
      </c>
      <c r="J769" s="1361" t="str">
        <f t="shared" si="311"/>
        <v/>
      </c>
      <c r="K769" s="1361" t="str">
        <f t="shared" si="311"/>
        <v/>
      </c>
      <c r="L769" s="1361" t="str">
        <f t="shared" si="315"/>
        <v>W/C</v>
      </c>
      <c r="M769" s="1361" t="str">
        <f t="shared" si="315"/>
        <v>NO</v>
      </c>
      <c r="N769" s="1361" t="str">
        <f t="shared" si="303"/>
        <v>W/C</v>
      </c>
      <c r="O769" s="1362"/>
      <c r="P769" s="1363">
        <v>55397.14</v>
      </c>
      <c r="Q769" s="1363">
        <v>35078.83</v>
      </c>
      <c r="R769" s="1363">
        <v>14760.52</v>
      </c>
      <c r="S769" s="1363">
        <v>0</v>
      </c>
      <c r="T769" s="1363">
        <v>0</v>
      </c>
      <c r="U769" s="1363">
        <v>0</v>
      </c>
      <c r="V769" s="1363">
        <v>0</v>
      </c>
      <c r="W769" s="1363">
        <v>0</v>
      </c>
      <c r="X769" s="1363">
        <v>0</v>
      </c>
      <c r="Y769" s="1363">
        <v>0</v>
      </c>
      <c r="Z769" s="1363">
        <v>0</v>
      </c>
      <c r="AA769" s="1363">
        <v>0</v>
      </c>
      <c r="AB769" s="1363">
        <v>0</v>
      </c>
      <c r="AC769" s="1363"/>
      <c r="AD769" s="1363"/>
      <c r="AE769" s="1363">
        <f t="shared" si="312"/>
        <v>6461.4933333333347</v>
      </c>
      <c r="AF769" s="1376"/>
      <c r="AG769" s="1377"/>
      <c r="AH769" s="1365"/>
      <c r="AI769" s="1365"/>
      <c r="AJ769" s="1365"/>
      <c r="AK769" s="1366"/>
      <c r="AL769" s="1365">
        <f t="shared" si="307"/>
        <v>0</v>
      </c>
      <c r="AM769" s="1367">
        <f t="shared" si="320"/>
        <v>6461.4933333333347</v>
      </c>
      <c r="AN769" s="1365"/>
      <c r="AO769" s="1368">
        <f t="shared" si="308"/>
        <v>6461.4933333333347</v>
      </c>
      <c r="AP769" s="1369"/>
      <c r="AQ769" s="1370">
        <f t="shared" si="296"/>
        <v>0</v>
      </c>
      <c r="AR769" s="1365"/>
      <c r="AS769" s="1365"/>
      <c r="AT769" s="1365"/>
      <c r="AU769" s="1365"/>
      <c r="AV769" s="1371">
        <f t="shared" si="309"/>
        <v>0</v>
      </c>
      <c r="AW769" s="1365">
        <f t="shared" si="318"/>
        <v>0</v>
      </c>
      <c r="AX769" s="1365"/>
      <c r="AY769" s="1367">
        <f t="shared" si="310"/>
        <v>0</v>
      </c>
      <c r="AZ769" s="1372"/>
      <c r="BA769" s="1373">
        <f t="shared" si="319"/>
        <v>0</v>
      </c>
      <c r="BC769" s="1361" t="str">
        <f t="shared" si="313"/>
        <v/>
      </c>
      <c r="BD769" s="1361" t="str">
        <f t="shared" si="313"/>
        <v/>
      </c>
      <c r="BE769" s="1361" t="str">
        <f t="shared" si="313"/>
        <v/>
      </c>
      <c r="BF769" s="1361" t="str">
        <f t="shared" si="313"/>
        <v/>
      </c>
      <c r="BG769" s="1361" t="str">
        <f t="shared" si="316"/>
        <v>W/C</v>
      </c>
      <c r="BH769" s="1361" t="str">
        <f t="shared" si="316"/>
        <v>NO</v>
      </c>
      <c r="BI769" s="1361" t="str">
        <f t="shared" si="300"/>
        <v>W/C</v>
      </c>
      <c r="BK769" s="1361" t="b">
        <f t="shared" ref="BK769:BQ769" si="321">BC769=H769</f>
        <v>1</v>
      </c>
      <c r="BL769" s="1361" t="b">
        <f t="shared" si="321"/>
        <v>1</v>
      </c>
      <c r="BM769" s="1361" t="b">
        <f t="shared" si="321"/>
        <v>1</v>
      </c>
      <c r="BN769" s="1361" t="b">
        <f t="shared" si="321"/>
        <v>1</v>
      </c>
      <c r="BO769" s="1361" t="b">
        <f t="shared" si="321"/>
        <v>1</v>
      </c>
      <c r="BP769" s="1361" t="b">
        <f t="shared" si="321"/>
        <v>1</v>
      </c>
      <c r="BQ769" s="1361" t="b">
        <f t="shared" si="321"/>
        <v>1</v>
      </c>
      <c r="BS769" s="1359"/>
    </row>
    <row r="770" spans="1:71" s="1374" customFormat="1" ht="12" customHeight="1">
      <c r="A770" s="1431" t="s">
        <v>1803</v>
      </c>
      <c r="B770" s="1451" t="str">
        <f t="shared" si="282"/>
        <v>18603043</v>
      </c>
      <c r="C770" s="1395" t="s">
        <v>1804</v>
      </c>
      <c r="D770" s="1396" t="str">
        <f t="shared" si="304"/>
        <v>Non-Op</v>
      </c>
      <c r="E770" s="1396"/>
      <c r="F770" s="1433">
        <v>43617</v>
      </c>
      <c r="G770" s="1396"/>
      <c r="H770" s="1398" t="str">
        <f t="shared" si="311"/>
        <v/>
      </c>
      <c r="I770" s="1398" t="str">
        <f t="shared" si="311"/>
        <v/>
      </c>
      <c r="J770" s="1398" t="str">
        <f t="shared" si="311"/>
        <v/>
      </c>
      <c r="K770" s="1398" t="str">
        <f t="shared" si="311"/>
        <v>Non-Op</v>
      </c>
      <c r="L770" s="1398" t="str">
        <f t="shared" si="315"/>
        <v>NO</v>
      </c>
      <c r="M770" s="1398" t="str">
        <f t="shared" si="315"/>
        <v>NO</v>
      </c>
      <c r="N770" s="1398" t="str">
        <f t="shared" si="303"/>
        <v/>
      </c>
      <c r="O770" s="1399"/>
      <c r="P770" s="1400">
        <v>28939</v>
      </c>
      <c r="Q770" s="1400">
        <v>67686</v>
      </c>
      <c r="R770" s="1400">
        <v>119748</v>
      </c>
      <c r="S770" s="1400">
        <v>186327</v>
      </c>
      <c r="T770" s="1400">
        <v>267967</v>
      </c>
      <c r="U770" s="1400">
        <v>365996</v>
      </c>
      <c r="V770" s="1400">
        <v>481484</v>
      </c>
      <c r="W770" s="1400">
        <v>615047</v>
      </c>
      <c r="X770" s="1400">
        <v>734583</v>
      </c>
      <c r="Y770" s="1400">
        <v>1122679</v>
      </c>
      <c r="Z770" s="1400">
        <v>1333484</v>
      </c>
      <c r="AA770" s="1400">
        <v>1562267</v>
      </c>
      <c r="AB770" s="1400">
        <v>1809028</v>
      </c>
      <c r="AC770" s="1400"/>
      <c r="AD770" s="1400"/>
      <c r="AE770" s="1400">
        <f t="shared" si="312"/>
        <v>648020.95833333337</v>
      </c>
      <c r="AF770" s="1401"/>
      <c r="AG770" s="1402"/>
      <c r="AH770" s="1403"/>
      <c r="AI770" s="1403"/>
      <c r="AJ770" s="1403"/>
      <c r="AK770" s="1404">
        <f>AE770</f>
        <v>648020.95833333337</v>
      </c>
      <c r="AL770" s="1403">
        <f>SUM(AI770:AK770)</f>
        <v>648020.95833333337</v>
      </c>
      <c r="AM770" s="1405"/>
      <c r="AN770" s="1403"/>
      <c r="AO770" s="1406">
        <f t="shared" si="308"/>
        <v>0</v>
      </c>
      <c r="AP770" s="1369"/>
      <c r="AQ770" s="1407">
        <f t="shared" si="296"/>
        <v>1809028</v>
      </c>
      <c r="AR770" s="1403"/>
      <c r="AS770" s="1403"/>
      <c r="AT770" s="1403"/>
      <c r="AU770" s="1403">
        <f>AQ770</f>
        <v>1809028</v>
      </c>
      <c r="AV770" s="1408">
        <f>SUM(AS770:AU770)</f>
        <v>1809028</v>
      </c>
      <c r="AW770" s="1403"/>
      <c r="AX770" s="1403"/>
      <c r="AY770" s="1405">
        <f t="shared" si="310"/>
        <v>0</v>
      </c>
      <c r="AZ770" s="1372" t="s">
        <v>1801</v>
      </c>
      <c r="BA770" s="1373">
        <f t="shared" si="319"/>
        <v>0</v>
      </c>
      <c r="BC770" s="1361"/>
      <c r="BD770" s="1361"/>
      <c r="BE770" s="1361"/>
      <c r="BF770" s="1361"/>
      <c r="BG770" s="1361"/>
      <c r="BH770" s="1361"/>
      <c r="BI770" s="1361"/>
      <c r="BK770" s="1361"/>
      <c r="BL770" s="1361"/>
      <c r="BM770" s="1361"/>
      <c r="BN770" s="1361"/>
      <c r="BO770" s="1361"/>
      <c r="BP770" s="1361"/>
      <c r="BQ770" s="1361"/>
      <c r="BS770" s="1359"/>
    </row>
    <row r="771" spans="1:71" s="1374" customFormat="1" ht="12" customHeight="1">
      <c r="A771" s="1412">
        <v>18603051</v>
      </c>
      <c r="B771" s="1413" t="str">
        <f t="shared" si="282"/>
        <v>18603051</v>
      </c>
      <c r="C771" s="1359" t="s">
        <v>1805</v>
      </c>
      <c r="D771" s="1360" t="str">
        <f t="shared" si="304"/>
        <v>W/C</v>
      </c>
      <c r="E771" s="1360"/>
      <c r="F771" s="1359"/>
      <c r="G771" s="1360"/>
      <c r="H771" s="1361" t="str">
        <f t="shared" si="311"/>
        <v/>
      </c>
      <c r="I771" s="1361" t="str">
        <f t="shared" si="311"/>
        <v/>
      </c>
      <c r="J771" s="1361" t="str">
        <f t="shared" si="311"/>
        <v/>
      </c>
      <c r="K771" s="1361" t="str">
        <f t="shared" si="311"/>
        <v/>
      </c>
      <c r="L771" s="1361" t="str">
        <f t="shared" si="315"/>
        <v>W/C</v>
      </c>
      <c r="M771" s="1361" t="str">
        <f t="shared" si="315"/>
        <v>NO</v>
      </c>
      <c r="N771" s="1361" t="str">
        <f t="shared" si="303"/>
        <v>W/C</v>
      </c>
      <c r="O771" s="1362"/>
      <c r="P771" s="1363">
        <v>0</v>
      </c>
      <c r="Q771" s="1363">
        <v>0</v>
      </c>
      <c r="R771" s="1363">
        <v>0</v>
      </c>
      <c r="S771" s="1363">
        <v>0</v>
      </c>
      <c r="T771" s="1363">
        <v>0</v>
      </c>
      <c r="U771" s="1363">
        <v>0</v>
      </c>
      <c r="V771" s="1363">
        <v>0</v>
      </c>
      <c r="W771" s="1363">
        <v>0</v>
      </c>
      <c r="X771" s="1363">
        <v>0</v>
      </c>
      <c r="Y771" s="1363">
        <v>0</v>
      </c>
      <c r="Z771" s="1363">
        <v>0</v>
      </c>
      <c r="AA771" s="1363">
        <v>0</v>
      </c>
      <c r="AB771" s="1363">
        <v>0</v>
      </c>
      <c r="AC771" s="1363"/>
      <c r="AD771" s="1363"/>
      <c r="AE771" s="1363">
        <f t="shared" si="312"/>
        <v>0</v>
      </c>
      <c r="AF771" s="1376"/>
      <c r="AG771" s="1377"/>
      <c r="AH771" s="1365"/>
      <c r="AI771" s="1365"/>
      <c r="AJ771" s="1365"/>
      <c r="AK771" s="1366"/>
      <c r="AL771" s="1365">
        <f t="shared" si="307"/>
        <v>0</v>
      </c>
      <c r="AM771" s="1367">
        <f t="shared" si="320"/>
        <v>0</v>
      </c>
      <c r="AN771" s="1365"/>
      <c r="AO771" s="1368">
        <f t="shared" si="308"/>
        <v>0</v>
      </c>
      <c r="AP771" s="1369"/>
      <c r="AQ771" s="1370">
        <f t="shared" si="296"/>
        <v>0</v>
      </c>
      <c r="AR771" s="1365"/>
      <c r="AS771" s="1365"/>
      <c r="AT771" s="1365"/>
      <c r="AU771" s="1365"/>
      <c r="AV771" s="1371">
        <f t="shared" si="309"/>
        <v>0</v>
      </c>
      <c r="AW771" s="1365">
        <f t="shared" si="318"/>
        <v>0</v>
      </c>
      <c r="AX771" s="1365"/>
      <c r="AY771" s="1367">
        <f t="shared" si="310"/>
        <v>0</v>
      </c>
      <c r="AZ771" s="1372"/>
      <c r="BA771" s="1373">
        <f t="shared" si="319"/>
        <v>0</v>
      </c>
      <c r="BC771" s="1361" t="str">
        <f t="shared" si="313"/>
        <v/>
      </c>
      <c r="BD771" s="1361" t="str">
        <f t="shared" si="313"/>
        <v/>
      </c>
      <c r="BE771" s="1361" t="str">
        <f t="shared" si="313"/>
        <v/>
      </c>
      <c r="BF771" s="1361" t="str">
        <f t="shared" si="313"/>
        <v/>
      </c>
      <c r="BG771" s="1361" t="str">
        <f t="shared" si="316"/>
        <v>W/C</v>
      </c>
      <c r="BH771" s="1361" t="str">
        <f t="shared" si="316"/>
        <v>NO</v>
      </c>
      <c r="BI771" s="1361" t="str">
        <f t="shared" si="300"/>
        <v>W/C</v>
      </c>
      <c r="BK771" s="1361" t="b">
        <f t="shared" ref="BK771:BQ804" si="322">BC771=H771</f>
        <v>1</v>
      </c>
      <c r="BL771" s="1361" t="b">
        <f t="shared" si="322"/>
        <v>1</v>
      </c>
      <c r="BM771" s="1361" t="b">
        <f t="shared" si="322"/>
        <v>1</v>
      </c>
      <c r="BN771" s="1361" t="b">
        <f t="shared" si="322"/>
        <v>1</v>
      </c>
      <c r="BO771" s="1361" t="b">
        <f t="shared" si="322"/>
        <v>1</v>
      </c>
      <c r="BP771" s="1361" t="b">
        <f t="shared" si="322"/>
        <v>1</v>
      </c>
      <c r="BQ771" s="1361" t="b">
        <f t="shared" si="322"/>
        <v>1</v>
      </c>
      <c r="BS771" s="1359"/>
    </row>
    <row r="772" spans="1:71" s="1374" customFormat="1" ht="12" customHeight="1">
      <c r="A772" s="1435" t="s">
        <v>1806</v>
      </c>
      <c r="B772" s="1432" t="str">
        <f t="shared" si="282"/>
        <v>18603053</v>
      </c>
      <c r="C772" s="1450" t="s">
        <v>1807</v>
      </c>
      <c r="D772" s="1396" t="str">
        <f t="shared" si="304"/>
        <v>Non-Op</v>
      </c>
      <c r="E772" s="1396"/>
      <c r="F772" s="1433">
        <v>43862</v>
      </c>
      <c r="G772" s="1396"/>
      <c r="H772" s="1398" t="str">
        <f t="shared" si="311"/>
        <v/>
      </c>
      <c r="I772" s="1398" t="str">
        <f t="shared" si="311"/>
        <v/>
      </c>
      <c r="J772" s="1398" t="str">
        <f t="shared" si="311"/>
        <v/>
      </c>
      <c r="K772" s="1398" t="str">
        <f t="shared" si="311"/>
        <v>Non-Op</v>
      </c>
      <c r="L772" s="1398" t="str">
        <f t="shared" si="315"/>
        <v>NO</v>
      </c>
      <c r="M772" s="1398" t="str">
        <f t="shared" si="315"/>
        <v>NO</v>
      </c>
      <c r="N772" s="1398" t="str">
        <f t="shared" si="303"/>
        <v/>
      </c>
      <c r="O772" s="1440"/>
      <c r="P772" s="1441"/>
      <c r="Q772" s="1441"/>
      <c r="R772" s="1441"/>
      <c r="S772" s="1441"/>
      <c r="T772" s="1441"/>
      <c r="U772" s="1441"/>
      <c r="V772" s="1441"/>
      <c r="W772" s="1441"/>
      <c r="X772" s="1441">
        <v>2751809</v>
      </c>
      <c r="Y772" s="1441">
        <v>3510694</v>
      </c>
      <c r="Z772" s="1441">
        <v>4310677</v>
      </c>
      <c r="AA772" s="1441">
        <v>5114464</v>
      </c>
      <c r="AB772" s="1441">
        <v>5920297</v>
      </c>
      <c r="AC772" s="1441"/>
      <c r="AD772" s="1441"/>
      <c r="AE772" s="1441">
        <f t="shared" si="312"/>
        <v>1553982.7083333333</v>
      </c>
      <c r="AF772" s="1442"/>
      <c r="AG772" s="1443"/>
      <c r="AH772" s="1444"/>
      <c r="AI772" s="1444"/>
      <c r="AJ772" s="1444"/>
      <c r="AK772" s="1404">
        <f>AE772</f>
        <v>1553982.7083333333</v>
      </c>
      <c r="AL772" s="1403">
        <f>SUM(AI772:AK772)</f>
        <v>1553982.7083333333</v>
      </c>
      <c r="AM772" s="1405"/>
      <c r="AN772" s="1403"/>
      <c r="AO772" s="1406">
        <f t="shared" si="308"/>
        <v>0</v>
      </c>
      <c r="AP772" s="1369"/>
      <c r="AQ772" s="1407">
        <f t="shared" si="296"/>
        <v>5920297</v>
      </c>
      <c r="AR772" s="1403"/>
      <c r="AS772" s="1403"/>
      <c r="AT772" s="1403"/>
      <c r="AU772" s="1403">
        <f>AQ772</f>
        <v>5920297</v>
      </c>
      <c r="AV772" s="1408">
        <f t="shared" si="309"/>
        <v>5920297</v>
      </c>
      <c r="AW772" s="1403"/>
      <c r="AX772" s="1403"/>
      <c r="AY772" s="1405">
        <f t="shared" si="310"/>
        <v>0</v>
      </c>
      <c r="AZ772" s="1372" t="s">
        <v>1801</v>
      </c>
      <c r="BA772" s="1373">
        <f t="shared" si="319"/>
        <v>0</v>
      </c>
      <c r="BC772" s="1361"/>
      <c r="BD772" s="1361"/>
      <c r="BE772" s="1361"/>
      <c r="BF772" s="1361"/>
      <c r="BG772" s="1361"/>
      <c r="BH772" s="1361"/>
      <c r="BI772" s="1361"/>
      <c r="BK772" s="1361"/>
      <c r="BL772" s="1361"/>
      <c r="BM772" s="1361"/>
      <c r="BN772" s="1361"/>
      <c r="BO772" s="1361"/>
      <c r="BP772" s="1361"/>
      <c r="BQ772" s="1361"/>
      <c r="BS772" s="1359"/>
    </row>
    <row r="773" spans="1:71" s="1374" customFormat="1" ht="12" customHeight="1">
      <c r="A773" s="1412">
        <v>18603061</v>
      </c>
      <c r="B773" s="1413" t="str">
        <f t="shared" si="282"/>
        <v>18603061</v>
      </c>
      <c r="C773" s="1359" t="s">
        <v>1808</v>
      </c>
      <c r="D773" s="1360" t="str">
        <f t="shared" si="304"/>
        <v>W/C</v>
      </c>
      <c r="E773" s="1360"/>
      <c r="F773" s="1359"/>
      <c r="G773" s="1360"/>
      <c r="H773" s="1361" t="str">
        <f t="shared" si="311"/>
        <v/>
      </c>
      <c r="I773" s="1361" t="str">
        <f t="shared" si="311"/>
        <v/>
      </c>
      <c r="J773" s="1361" t="str">
        <f t="shared" si="311"/>
        <v/>
      </c>
      <c r="K773" s="1361" t="str">
        <f t="shared" si="311"/>
        <v/>
      </c>
      <c r="L773" s="1361" t="str">
        <f t="shared" si="315"/>
        <v>W/C</v>
      </c>
      <c r="M773" s="1361" t="str">
        <f t="shared" si="315"/>
        <v>NO</v>
      </c>
      <c r="N773" s="1361" t="str">
        <f t="shared" si="303"/>
        <v>W/C</v>
      </c>
      <c r="O773" s="1362"/>
      <c r="P773" s="1363">
        <v>1923954.91</v>
      </c>
      <c r="Q773" s="1363">
        <v>1903913.72</v>
      </c>
      <c r="R773" s="1363">
        <v>1883872.53</v>
      </c>
      <c r="S773" s="1363">
        <v>1863831.34</v>
      </c>
      <c r="T773" s="1363">
        <v>1843790.15</v>
      </c>
      <c r="U773" s="1363">
        <v>1823748.96</v>
      </c>
      <c r="V773" s="1363">
        <v>1803707.77</v>
      </c>
      <c r="W773" s="1363">
        <v>1783666.58</v>
      </c>
      <c r="X773" s="1363">
        <v>1763625.39</v>
      </c>
      <c r="Y773" s="1363">
        <v>1743584.2</v>
      </c>
      <c r="Z773" s="1363">
        <v>1723543.01</v>
      </c>
      <c r="AA773" s="1363">
        <v>1703501.82</v>
      </c>
      <c r="AB773" s="1363">
        <v>1683460.63</v>
      </c>
      <c r="AC773" s="1363"/>
      <c r="AD773" s="1363"/>
      <c r="AE773" s="1363">
        <f t="shared" si="312"/>
        <v>1803707.7699999998</v>
      </c>
      <c r="AF773" s="1376"/>
      <c r="AG773" s="1377"/>
      <c r="AH773" s="1365"/>
      <c r="AI773" s="1365"/>
      <c r="AJ773" s="1365"/>
      <c r="AK773" s="1366"/>
      <c r="AL773" s="1365">
        <f t="shared" si="307"/>
        <v>0</v>
      </c>
      <c r="AM773" s="1367">
        <f t="shared" si="320"/>
        <v>1803707.7699999998</v>
      </c>
      <c r="AN773" s="1365"/>
      <c r="AO773" s="1368">
        <f t="shared" si="308"/>
        <v>1803707.7699999998</v>
      </c>
      <c r="AP773" s="1369"/>
      <c r="AQ773" s="1370">
        <f t="shared" si="296"/>
        <v>1683460.63</v>
      </c>
      <c r="AR773" s="1365"/>
      <c r="AS773" s="1365"/>
      <c r="AT773" s="1365"/>
      <c r="AU773" s="1365"/>
      <c r="AV773" s="1371">
        <f t="shared" si="309"/>
        <v>0</v>
      </c>
      <c r="AW773" s="1365">
        <f t="shared" si="318"/>
        <v>1683460.63</v>
      </c>
      <c r="AX773" s="1365"/>
      <c r="AY773" s="1367">
        <f t="shared" si="310"/>
        <v>1683460.63</v>
      </c>
      <c r="AZ773" s="1372"/>
      <c r="BA773" s="1373">
        <f t="shared" si="319"/>
        <v>0</v>
      </c>
      <c r="BC773" s="1361" t="str">
        <f t="shared" si="313"/>
        <v/>
      </c>
      <c r="BD773" s="1361" t="str">
        <f t="shared" si="313"/>
        <v/>
      </c>
      <c r="BE773" s="1361" t="str">
        <f t="shared" si="313"/>
        <v/>
      </c>
      <c r="BF773" s="1361" t="str">
        <f t="shared" si="313"/>
        <v/>
      </c>
      <c r="BG773" s="1361" t="str">
        <f t="shared" si="316"/>
        <v>W/C</v>
      </c>
      <c r="BH773" s="1361" t="str">
        <f t="shared" si="316"/>
        <v>NO</v>
      </c>
      <c r="BI773" s="1361" t="str">
        <f t="shared" si="300"/>
        <v>W/C</v>
      </c>
      <c r="BK773" s="1361" t="b">
        <f t="shared" si="322"/>
        <v>1</v>
      </c>
      <c r="BL773" s="1361" t="b">
        <f t="shared" si="322"/>
        <v>1</v>
      </c>
      <c r="BM773" s="1361" t="b">
        <f t="shared" si="322"/>
        <v>1</v>
      </c>
      <c r="BN773" s="1361" t="b">
        <f t="shared" si="322"/>
        <v>1</v>
      </c>
      <c r="BO773" s="1361" t="b">
        <f t="shared" si="322"/>
        <v>1</v>
      </c>
      <c r="BP773" s="1361" t="b">
        <f t="shared" si="322"/>
        <v>1</v>
      </c>
      <c r="BQ773" s="1361" t="b">
        <f t="shared" si="322"/>
        <v>1</v>
      </c>
      <c r="BS773" s="1359"/>
    </row>
    <row r="774" spans="1:71" s="1374" customFormat="1" ht="12" customHeight="1">
      <c r="A774" s="1435" t="s">
        <v>1809</v>
      </c>
      <c r="B774" s="1432" t="str">
        <f t="shared" si="282"/>
        <v>18603063</v>
      </c>
      <c r="C774" s="1450" t="s">
        <v>1810</v>
      </c>
      <c r="D774" s="1396" t="str">
        <f t="shared" si="304"/>
        <v>Non-Op</v>
      </c>
      <c r="E774" s="1396"/>
      <c r="F774" s="1433">
        <v>43862</v>
      </c>
      <c r="G774" s="1396"/>
      <c r="H774" s="1398" t="str">
        <f t="shared" si="311"/>
        <v/>
      </c>
      <c r="I774" s="1398" t="str">
        <f t="shared" si="311"/>
        <v/>
      </c>
      <c r="J774" s="1398" t="str">
        <f t="shared" si="311"/>
        <v/>
      </c>
      <c r="K774" s="1398" t="str">
        <f t="shared" si="311"/>
        <v>Non-Op</v>
      </c>
      <c r="L774" s="1398" t="str">
        <f t="shared" si="315"/>
        <v>NO</v>
      </c>
      <c r="M774" s="1398" t="str">
        <f t="shared" si="315"/>
        <v>NO</v>
      </c>
      <c r="N774" s="1398" t="str">
        <f t="shared" si="303"/>
        <v/>
      </c>
      <c r="O774" s="1440"/>
      <c r="P774" s="1441"/>
      <c r="Q774" s="1441"/>
      <c r="R774" s="1441"/>
      <c r="S774" s="1441"/>
      <c r="T774" s="1441"/>
      <c r="U774" s="1441"/>
      <c r="V774" s="1441"/>
      <c r="W774" s="1441"/>
      <c r="X774" s="1441">
        <v>32186</v>
      </c>
      <c r="Y774" s="1441">
        <v>63500</v>
      </c>
      <c r="Z774" s="1441">
        <v>91923</v>
      </c>
      <c r="AA774" s="1441">
        <v>126174</v>
      </c>
      <c r="AB774" s="1441">
        <v>166274</v>
      </c>
      <c r="AC774" s="1441"/>
      <c r="AD774" s="1441"/>
      <c r="AE774" s="1441">
        <f t="shared" si="312"/>
        <v>33076.666666666664</v>
      </c>
      <c r="AF774" s="1442"/>
      <c r="AG774" s="1443"/>
      <c r="AH774" s="1444"/>
      <c r="AI774" s="1444"/>
      <c r="AJ774" s="1444"/>
      <c r="AK774" s="1404">
        <f>AE774</f>
        <v>33076.666666666664</v>
      </c>
      <c r="AL774" s="1403">
        <f>SUM(AI774:AK774)</f>
        <v>33076.666666666664</v>
      </c>
      <c r="AM774" s="1405"/>
      <c r="AN774" s="1403"/>
      <c r="AO774" s="1406">
        <f t="shared" si="308"/>
        <v>0</v>
      </c>
      <c r="AP774" s="1369"/>
      <c r="AQ774" s="1407">
        <f t="shared" si="296"/>
        <v>166274</v>
      </c>
      <c r="AR774" s="1403"/>
      <c r="AS774" s="1403"/>
      <c r="AT774" s="1403"/>
      <c r="AU774" s="1403">
        <f>AQ774</f>
        <v>166274</v>
      </c>
      <c r="AV774" s="1408">
        <f>SUM(AS774:AU774)</f>
        <v>166274</v>
      </c>
      <c r="AW774" s="1403"/>
      <c r="AX774" s="1403"/>
      <c r="AY774" s="1405">
        <f t="shared" si="310"/>
        <v>0</v>
      </c>
      <c r="AZ774" s="1372" t="s">
        <v>1801</v>
      </c>
      <c r="BA774" s="1373">
        <f t="shared" si="319"/>
        <v>0</v>
      </c>
      <c r="BC774" s="1361"/>
      <c r="BD774" s="1361"/>
      <c r="BE774" s="1361"/>
      <c r="BF774" s="1361"/>
      <c r="BG774" s="1361"/>
      <c r="BH774" s="1361"/>
      <c r="BI774" s="1361"/>
      <c r="BK774" s="1361"/>
      <c r="BL774" s="1361"/>
      <c r="BM774" s="1361"/>
      <c r="BN774" s="1361"/>
      <c r="BO774" s="1361"/>
      <c r="BP774" s="1361"/>
      <c r="BQ774" s="1361"/>
      <c r="BS774" s="1359"/>
    </row>
    <row r="775" spans="1:71" s="1374" customFormat="1" ht="12" customHeight="1">
      <c r="A775" s="1503">
        <v>18603072</v>
      </c>
      <c r="B775" s="1504" t="str">
        <f t="shared" si="282"/>
        <v>18603072</v>
      </c>
      <c r="C775" s="1359" t="s">
        <v>1811</v>
      </c>
      <c r="D775" s="1360" t="str">
        <f t="shared" si="304"/>
        <v>Non-Op</v>
      </c>
      <c r="E775" s="1360"/>
      <c r="F775" s="1359"/>
      <c r="G775" s="1360"/>
      <c r="H775" s="1361" t="str">
        <f t="shared" si="311"/>
        <v/>
      </c>
      <c r="I775" s="1361" t="str">
        <f t="shared" si="311"/>
        <v/>
      </c>
      <c r="J775" s="1361" t="str">
        <f t="shared" si="311"/>
        <v/>
      </c>
      <c r="K775" s="1361" t="str">
        <f t="shared" si="311"/>
        <v>Non-Op</v>
      </c>
      <c r="L775" s="1361" t="str">
        <f t="shared" si="315"/>
        <v>NO</v>
      </c>
      <c r="M775" s="1361" t="str">
        <f t="shared" si="315"/>
        <v>NO</v>
      </c>
      <c r="N775" s="1361" t="str">
        <f t="shared" si="303"/>
        <v/>
      </c>
      <c r="O775" s="1411"/>
      <c r="P775" s="1363">
        <v>0</v>
      </c>
      <c r="Q775" s="1363">
        <v>0</v>
      </c>
      <c r="R775" s="1363">
        <v>0</v>
      </c>
      <c r="S775" s="1363">
        <v>0</v>
      </c>
      <c r="T775" s="1363">
        <v>0</v>
      </c>
      <c r="U775" s="1363">
        <v>0</v>
      </c>
      <c r="V775" s="1363">
        <v>0</v>
      </c>
      <c r="W775" s="1363">
        <v>0</v>
      </c>
      <c r="X775" s="1363">
        <v>0</v>
      </c>
      <c r="Y775" s="1363">
        <v>0</v>
      </c>
      <c r="Z775" s="1363">
        <v>0</v>
      </c>
      <c r="AA775" s="1363">
        <v>0</v>
      </c>
      <c r="AB775" s="1363">
        <v>0</v>
      </c>
      <c r="AC775" s="1363"/>
      <c r="AD775" s="1363"/>
      <c r="AE775" s="1363">
        <f t="shared" si="312"/>
        <v>0</v>
      </c>
      <c r="AF775" s="1476"/>
      <c r="AG775" s="1477"/>
      <c r="AH775" s="1365"/>
      <c r="AI775" s="1365"/>
      <c r="AJ775" s="1365"/>
      <c r="AK775" s="1366">
        <f>AE775</f>
        <v>0</v>
      </c>
      <c r="AL775" s="1365">
        <f t="shared" si="307"/>
        <v>0</v>
      </c>
      <c r="AM775" s="1367"/>
      <c r="AN775" s="1365"/>
      <c r="AO775" s="1368">
        <f t="shared" si="308"/>
        <v>0</v>
      </c>
      <c r="AP775" s="1369"/>
      <c r="AQ775" s="1370">
        <f t="shared" si="296"/>
        <v>0</v>
      </c>
      <c r="AR775" s="1365"/>
      <c r="AS775" s="1365"/>
      <c r="AT775" s="1365"/>
      <c r="AU775" s="1365">
        <f>AQ775</f>
        <v>0</v>
      </c>
      <c r="AV775" s="1371">
        <f t="shared" si="309"/>
        <v>0</v>
      </c>
      <c r="AW775" s="1365"/>
      <c r="AX775" s="1365"/>
      <c r="AY775" s="1367">
        <f t="shared" si="310"/>
        <v>0</v>
      </c>
      <c r="AZ775" s="1372" t="s">
        <v>1401</v>
      </c>
      <c r="BA775" s="1373">
        <f t="shared" si="319"/>
        <v>0</v>
      </c>
      <c r="BC775" s="1361" t="str">
        <f t="shared" si="313"/>
        <v/>
      </c>
      <c r="BD775" s="1361" t="str">
        <f t="shared" si="313"/>
        <v/>
      </c>
      <c r="BE775" s="1361" t="str">
        <f t="shared" si="313"/>
        <v/>
      </c>
      <c r="BF775" s="1361" t="str">
        <f t="shared" si="313"/>
        <v>Non-Op</v>
      </c>
      <c r="BG775" s="1361" t="str">
        <f t="shared" si="316"/>
        <v>NO</v>
      </c>
      <c r="BH775" s="1361" t="str">
        <f t="shared" si="316"/>
        <v>NO</v>
      </c>
      <c r="BI775" s="1361" t="str">
        <f t="shared" si="300"/>
        <v/>
      </c>
      <c r="BK775" s="1361" t="b">
        <f t="shared" si="322"/>
        <v>1</v>
      </c>
      <c r="BL775" s="1361" t="b">
        <f t="shared" si="322"/>
        <v>1</v>
      </c>
      <c r="BM775" s="1361" t="b">
        <f t="shared" si="322"/>
        <v>1</v>
      </c>
      <c r="BN775" s="1361" t="b">
        <f t="shared" si="322"/>
        <v>1</v>
      </c>
      <c r="BO775" s="1361" t="b">
        <f t="shared" si="322"/>
        <v>1</v>
      </c>
      <c r="BP775" s="1361" t="b">
        <f t="shared" si="322"/>
        <v>1</v>
      </c>
      <c r="BQ775" s="1361" t="b">
        <f t="shared" si="322"/>
        <v>1</v>
      </c>
      <c r="BS775" s="1359"/>
    </row>
    <row r="776" spans="1:71" s="1374" customFormat="1" ht="12" customHeight="1">
      <c r="A776" s="1526">
        <v>18603081</v>
      </c>
      <c r="B776" s="1360" t="str">
        <f t="shared" si="282"/>
        <v>18603081</v>
      </c>
      <c r="C776" s="1359" t="s">
        <v>1812</v>
      </c>
      <c r="D776" s="1360" t="str">
        <f t="shared" si="304"/>
        <v>W/C</v>
      </c>
      <c r="E776" s="1360"/>
      <c r="F776" s="1359"/>
      <c r="G776" s="1360"/>
      <c r="H776" s="1361" t="str">
        <f t="shared" si="311"/>
        <v/>
      </c>
      <c r="I776" s="1361" t="str">
        <f t="shared" si="311"/>
        <v/>
      </c>
      <c r="J776" s="1361" t="str">
        <f t="shared" si="311"/>
        <v/>
      </c>
      <c r="K776" s="1361" t="str">
        <f t="shared" si="311"/>
        <v/>
      </c>
      <c r="L776" s="1361" t="str">
        <f t="shared" si="315"/>
        <v>W/C</v>
      </c>
      <c r="M776" s="1361" t="str">
        <f t="shared" si="315"/>
        <v>NO</v>
      </c>
      <c r="N776" s="1361" t="str">
        <f t="shared" si="303"/>
        <v>W/C</v>
      </c>
      <c r="O776" s="1362"/>
      <c r="P776" s="1363">
        <v>0</v>
      </c>
      <c r="Q776" s="1363">
        <v>0</v>
      </c>
      <c r="R776" s="1363">
        <v>0</v>
      </c>
      <c r="S776" s="1363">
        <v>0</v>
      </c>
      <c r="T776" s="1363">
        <v>0</v>
      </c>
      <c r="U776" s="1363">
        <v>0</v>
      </c>
      <c r="V776" s="1363">
        <v>0</v>
      </c>
      <c r="W776" s="1363">
        <v>0</v>
      </c>
      <c r="X776" s="1363">
        <v>0</v>
      </c>
      <c r="Y776" s="1363">
        <v>0</v>
      </c>
      <c r="Z776" s="1363">
        <v>0</v>
      </c>
      <c r="AA776" s="1363">
        <v>0</v>
      </c>
      <c r="AB776" s="1363">
        <v>0</v>
      </c>
      <c r="AC776" s="1363"/>
      <c r="AD776" s="1363"/>
      <c r="AE776" s="1363">
        <f t="shared" si="312"/>
        <v>0</v>
      </c>
      <c r="AF776" s="1376"/>
      <c r="AG776" s="1377"/>
      <c r="AH776" s="1365"/>
      <c r="AI776" s="1365"/>
      <c r="AJ776" s="1365"/>
      <c r="AK776" s="1366"/>
      <c r="AL776" s="1365">
        <f t="shared" si="307"/>
        <v>0</v>
      </c>
      <c r="AM776" s="1367">
        <f t="shared" ref="AM776:AM790" si="323">AE776</f>
        <v>0</v>
      </c>
      <c r="AN776" s="1365"/>
      <c r="AO776" s="1368">
        <f t="shared" si="308"/>
        <v>0</v>
      </c>
      <c r="AP776" s="1369"/>
      <c r="AQ776" s="1370">
        <f t="shared" si="296"/>
        <v>0</v>
      </c>
      <c r="AR776" s="1365"/>
      <c r="AS776" s="1365"/>
      <c r="AT776" s="1365"/>
      <c r="AU776" s="1365"/>
      <c r="AV776" s="1371">
        <f t="shared" si="309"/>
        <v>0</v>
      </c>
      <c r="AW776" s="1365">
        <f t="shared" si="318"/>
        <v>0</v>
      </c>
      <c r="AX776" s="1365"/>
      <c r="AY776" s="1367">
        <f t="shared" si="310"/>
        <v>0</v>
      </c>
      <c r="AZ776" s="1372"/>
      <c r="BA776" s="1373">
        <f t="shared" si="319"/>
        <v>0</v>
      </c>
      <c r="BC776" s="1361" t="str">
        <f t="shared" si="313"/>
        <v/>
      </c>
      <c r="BD776" s="1361" t="str">
        <f t="shared" si="313"/>
        <v/>
      </c>
      <c r="BE776" s="1361" t="str">
        <f t="shared" si="313"/>
        <v/>
      </c>
      <c r="BF776" s="1361" t="str">
        <f t="shared" si="313"/>
        <v/>
      </c>
      <c r="BG776" s="1361" t="str">
        <f t="shared" si="316"/>
        <v>W/C</v>
      </c>
      <c r="BH776" s="1361" t="str">
        <f t="shared" si="316"/>
        <v>NO</v>
      </c>
      <c r="BI776" s="1361" t="str">
        <f t="shared" si="300"/>
        <v>W/C</v>
      </c>
      <c r="BK776" s="1361" t="b">
        <f t="shared" si="322"/>
        <v>1</v>
      </c>
      <c r="BL776" s="1361" t="b">
        <f t="shared" si="322"/>
        <v>1</v>
      </c>
      <c r="BM776" s="1361" t="b">
        <f t="shared" si="322"/>
        <v>1</v>
      </c>
      <c r="BN776" s="1361" t="b">
        <f t="shared" si="322"/>
        <v>1</v>
      </c>
      <c r="BO776" s="1361" t="b">
        <f t="shared" si="322"/>
        <v>1</v>
      </c>
      <c r="BP776" s="1361" t="b">
        <f t="shared" si="322"/>
        <v>1</v>
      </c>
      <c r="BQ776" s="1361" t="b">
        <f t="shared" si="322"/>
        <v>1</v>
      </c>
      <c r="BS776" s="1359"/>
    </row>
    <row r="777" spans="1:71" s="1374" customFormat="1" ht="12" customHeight="1">
      <c r="A777" s="1526">
        <v>18603091</v>
      </c>
      <c r="B777" s="1360" t="str">
        <f t="shared" si="282"/>
        <v>18603091</v>
      </c>
      <c r="C777" s="1359" t="s">
        <v>1813</v>
      </c>
      <c r="D777" s="1360" t="str">
        <f t="shared" si="304"/>
        <v>W/C</v>
      </c>
      <c r="E777" s="1360"/>
      <c r="F777" s="1359"/>
      <c r="G777" s="1360"/>
      <c r="H777" s="1361" t="str">
        <f t="shared" si="311"/>
        <v/>
      </c>
      <c r="I777" s="1361" t="str">
        <f t="shared" si="311"/>
        <v/>
      </c>
      <c r="J777" s="1361" t="str">
        <f t="shared" si="311"/>
        <v/>
      </c>
      <c r="K777" s="1361" t="str">
        <f t="shared" si="311"/>
        <v/>
      </c>
      <c r="L777" s="1361" t="str">
        <f t="shared" si="315"/>
        <v>W/C</v>
      </c>
      <c r="M777" s="1361" t="str">
        <f t="shared" si="315"/>
        <v>NO</v>
      </c>
      <c r="N777" s="1361" t="str">
        <f t="shared" si="303"/>
        <v>W/C</v>
      </c>
      <c r="O777" s="1362"/>
      <c r="P777" s="1363">
        <v>7500</v>
      </c>
      <c r="Q777" s="1363">
        <v>7500</v>
      </c>
      <c r="R777" s="1363">
        <v>7500</v>
      </c>
      <c r="S777" s="1363">
        <v>7500</v>
      </c>
      <c r="T777" s="1363">
        <v>7500</v>
      </c>
      <c r="U777" s="1363">
        <v>7500</v>
      </c>
      <c r="V777" s="1363">
        <v>7500</v>
      </c>
      <c r="W777" s="1363">
        <v>7500</v>
      </c>
      <c r="X777" s="1363">
        <v>7500</v>
      </c>
      <c r="Y777" s="1363">
        <v>7500</v>
      </c>
      <c r="Z777" s="1363">
        <v>7500</v>
      </c>
      <c r="AA777" s="1363">
        <v>7500</v>
      </c>
      <c r="AB777" s="1363">
        <v>7500</v>
      </c>
      <c r="AC777" s="1363"/>
      <c r="AD777" s="1363"/>
      <c r="AE777" s="1363">
        <f t="shared" si="312"/>
        <v>7500</v>
      </c>
      <c r="AF777" s="1376"/>
      <c r="AG777" s="1377"/>
      <c r="AH777" s="1365"/>
      <c r="AI777" s="1365"/>
      <c r="AJ777" s="1365"/>
      <c r="AK777" s="1366"/>
      <c r="AL777" s="1365">
        <f t="shared" si="307"/>
        <v>0</v>
      </c>
      <c r="AM777" s="1367">
        <f t="shared" si="323"/>
        <v>7500</v>
      </c>
      <c r="AN777" s="1365"/>
      <c r="AO777" s="1368">
        <f t="shared" si="308"/>
        <v>7500</v>
      </c>
      <c r="AP777" s="1369"/>
      <c r="AQ777" s="1370">
        <f t="shared" si="296"/>
        <v>7500</v>
      </c>
      <c r="AR777" s="1365"/>
      <c r="AS777" s="1365"/>
      <c r="AT777" s="1365"/>
      <c r="AU777" s="1365"/>
      <c r="AV777" s="1371">
        <f t="shared" si="309"/>
        <v>0</v>
      </c>
      <c r="AW777" s="1365">
        <f t="shared" si="318"/>
        <v>7500</v>
      </c>
      <c r="AX777" s="1365"/>
      <c r="AY777" s="1367">
        <f t="shared" si="310"/>
        <v>7500</v>
      </c>
      <c r="AZ777" s="1372"/>
      <c r="BA777" s="1373">
        <f t="shared" si="319"/>
        <v>0</v>
      </c>
      <c r="BC777" s="1361" t="str">
        <f t="shared" si="313"/>
        <v/>
      </c>
      <c r="BD777" s="1361" t="str">
        <f t="shared" si="313"/>
        <v/>
      </c>
      <c r="BE777" s="1361" t="str">
        <f t="shared" si="313"/>
        <v/>
      </c>
      <c r="BF777" s="1361" t="str">
        <f t="shared" si="313"/>
        <v/>
      </c>
      <c r="BG777" s="1361" t="str">
        <f t="shared" si="316"/>
        <v>W/C</v>
      </c>
      <c r="BH777" s="1361" t="str">
        <f t="shared" si="316"/>
        <v>NO</v>
      </c>
      <c r="BI777" s="1361" t="str">
        <f t="shared" si="300"/>
        <v>W/C</v>
      </c>
      <c r="BK777" s="1361" t="b">
        <f t="shared" si="322"/>
        <v>1</v>
      </c>
      <c r="BL777" s="1361" t="b">
        <f t="shared" si="322"/>
        <v>1</v>
      </c>
      <c r="BM777" s="1361" t="b">
        <f t="shared" si="322"/>
        <v>1</v>
      </c>
      <c r="BN777" s="1361" t="b">
        <f t="shared" si="322"/>
        <v>1</v>
      </c>
      <c r="BO777" s="1361" t="b">
        <f t="shared" si="322"/>
        <v>1</v>
      </c>
      <c r="BP777" s="1361" t="b">
        <f t="shared" si="322"/>
        <v>1</v>
      </c>
      <c r="BQ777" s="1361" t="b">
        <f t="shared" si="322"/>
        <v>1</v>
      </c>
      <c r="BS777" s="1359"/>
    </row>
    <row r="778" spans="1:71" s="1374" customFormat="1" ht="12" customHeight="1">
      <c r="A778" s="1601">
        <v>18604001</v>
      </c>
      <c r="B778" s="1417" t="str">
        <f t="shared" si="282"/>
        <v>18604001</v>
      </c>
      <c r="C778" s="1416" t="s">
        <v>1814</v>
      </c>
      <c r="D778" s="1417" t="str">
        <f t="shared" si="304"/>
        <v>W/C</v>
      </c>
      <c r="E778" s="1417"/>
      <c r="F778" s="1434">
        <v>42811</v>
      </c>
      <c r="G778" s="1417"/>
      <c r="H778" s="1419" t="str">
        <f t="shared" si="311"/>
        <v/>
      </c>
      <c r="I778" s="1419" t="str">
        <f t="shared" si="311"/>
        <v/>
      </c>
      <c r="J778" s="1419" t="str">
        <f t="shared" si="311"/>
        <v/>
      </c>
      <c r="K778" s="1419" t="str">
        <f t="shared" si="311"/>
        <v/>
      </c>
      <c r="L778" s="1419" t="str">
        <f t="shared" si="315"/>
        <v>W/C</v>
      </c>
      <c r="M778" s="1419" t="str">
        <f t="shared" si="315"/>
        <v>NO</v>
      </c>
      <c r="N778" s="1419" t="str">
        <f t="shared" si="303"/>
        <v>W/C</v>
      </c>
      <c r="O778" s="1420"/>
      <c r="P778" s="1421">
        <v>1323810</v>
      </c>
      <c r="Q778" s="1421">
        <v>1296230.6200000001</v>
      </c>
      <c r="R778" s="1421">
        <v>1268651.24</v>
      </c>
      <c r="S778" s="1421">
        <v>1241071.8600000001</v>
      </c>
      <c r="T778" s="1421">
        <v>1213492.48</v>
      </c>
      <c r="U778" s="1421">
        <v>1185913.1000000001</v>
      </c>
      <c r="V778" s="1421">
        <v>1158333.72</v>
      </c>
      <c r="W778" s="1421">
        <v>1130754.3400000001</v>
      </c>
      <c r="X778" s="1421">
        <v>1103174.96</v>
      </c>
      <c r="Y778" s="1421">
        <v>1075595.58</v>
      </c>
      <c r="Z778" s="1421">
        <v>1048016.2</v>
      </c>
      <c r="AA778" s="1421">
        <v>1020436.82</v>
      </c>
      <c r="AB778" s="1421">
        <v>992857.44</v>
      </c>
      <c r="AC778" s="1421"/>
      <c r="AD778" s="1421"/>
      <c r="AE778" s="1421">
        <f t="shared" si="312"/>
        <v>1158333.72</v>
      </c>
      <c r="AF778" s="1422"/>
      <c r="AG778" s="1423"/>
      <c r="AH778" s="1424"/>
      <c r="AI778" s="1424"/>
      <c r="AJ778" s="1424"/>
      <c r="AK778" s="1425"/>
      <c r="AL778" s="1424">
        <f t="shared" si="307"/>
        <v>0</v>
      </c>
      <c r="AM778" s="1426">
        <f t="shared" si="323"/>
        <v>1158333.72</v>
      </c>
      <c r="AN778" s="1424"/>
      <c r="AO778" s="1427">
        <f t="shared" si="308"/>
        <v>1158333.72</v>
      </c>
      <c r="AP778" s="1369"/>
      <c r="AQ778" s="1428">
        <f t="shared" si="296"/>
        <v>992857.44</v>
      </c>
      <c r="AR778" s="1424"/>
      <c r="AS778" s="1424"/>
      <c r="AT778" s="1424"/>
      <c r="AU778" s="1424"/>
      <c r="AV778" s="1429">
        <f t="shared" si="309"/>
        <v>0</v>
      </c>
      <c r="AW778" s="1424">
        <f t="shared" si="318"/>
        <v>992857.44</v>
      </c>
      <c r="AX778" s="1424"/>
      <c r="AY778" s="1426">
        <f t="shared" si="310"/>
        <v>992857.44</v>
      </c>
      <c r="AZ778" s="1372"/>
      <c r="BA778" s="1373">
        <f t="shared" si="319"/>
        <v>0</v>
      </c>
      <c r="BC778" s="1419" t="str">
        <f t="shared" si="313"/>
        <v/>
      </c>
      <c r="BD778" s="1419" t="str">
        <f t="shared" si="313"/>
        <v/>
      </c>
      <c r="BE778" s="1419" t="str">
        <f t="shared" si="313"/>
        <v/>
      </c>
      <c r="BF778" s="1419" t="str">
        <f t="shared" si="313"/>
        <v/>
      </c>
      <c r="BG778" s="1419" t="str">
        <f t="shared" si="316"/>
        <v>W/C</v>
      </c>
      <c r="BH778" s="1419" t="str">
        <f t="shared" si="316"/>
        <v>NO</v>
      </c>
      <c r="BI778" s="1419" t="str">
        <f t="shared" si="300"/>
        <v>W/C</v>
      </c>
      <c r="BK778" s="1419" t="b">
        <f t="shared" si="322"/>
        <v>1</v>
      </c>
      <c r="BL778" s="1419" t="b">
        <f t="shared" si="322"/>
        <v>1</v>
      </c>
      <c r="BM778" s="1419" t="b">
        <f t="shared" si="322"/>
        <v>1</v>
      </c>
      <c r="BN778" s="1419" t="b">
        <f t="shared" si="322"/>
        <v>1</v>
      </c>
      <c r="BO778" s="1419" t="b">
        <f t="shared" si="322"/>
        <v>1</v>
      </c>
      <c r="BP778" s="1419" t="b">
        <f t="shared" si="322"/>
        <v>1</v>
      </c>
      <c r="BQ778" s="1419" t="b">
        <f t="shared" si="322"/>
        <v>1</v>
      </c>
      <c r="BS778" s="1359"/>
    </row>
    <row r="779" spans="1:71" s="1374" customFormat="1" ht="12" customHeight="1">
      <c r="A779" s="1601">
        <v>18604011</v>
      </c>
      <c r="B779" s="1417" t="str">
        <f t="shared" si="282"/>
        <v>18604011</v>
      </c>
      <c r="C779" s="1416" t="s">
        <v>1815</v>
      </c>
      <c r="D779" s="1417" t="str">
        <f t="shared" si="304"/>
        <v>W/C</v>
      </c>
      <c r="E779" s="1417"/>
      <c r="F779" s="1434">
        <v>42872</v>
      </c>
      <c r="G779" s="1417"/>
      <c r="H779" s="1419" t="str">
        <f t="shared" si="311"/>
        <v/>
      </c>
      <c r="I779" s="1419" t="str">
        <f t="shared" si="311"/>
        <v/>
      </c>
      <c r="J779" s="1419" t="str">
        <f t="shared" si="311"/>
        <v/>
      </c>
      <c r="K779" s="1419" t="str">
        <f t="shared" si="311"/>
        <v/>
      </c>
      <c r="L779" s="1419" t="str">
        <f t="shared" si="315"/>
        <v>W/C</v>
      </c>
      <c r="M779" s="1419" t="str">
        <f t="shared" si="315"/>
        <v>NO</v>
      </c>
      <c r="N779" s="1419" t="str">
        <f t="shared" si="303"/>
        <v>W/C</v>
      </c>
      <c r="O779" s="1420"/>
      <c r="P779" s="1421">
        <v>413761.87</v>
      </c>
      <c r="Q779" s="1421">
        <v>367788.36</v>
      </c>
      <c r="R779" s="1421">
        <v>321814.84999999998</v>
      </c>
      <c r="S779" s="1421">
        <v>275841.34000000003</v>
      </c>
      <c r="T779" s="1421">
        <v>229867.83</v>
      </c>
      <c r="U779" s="1421">
        <v>183894.32</v>
      </c>
      <c r="V779" s="1421">
        <v>137920.81</v>
      </c>
      <c r="W779" s="1421">
        <v>91947.3</v>
      </c>
      <c r="X779" s="1421">
        <v>45973.79</v>
      </c>
      <c r="Y779" s="1421">
        <v>0</v>
      </c>
      <c r="Z779" s="1421">
        <v>0</v>
      </c>
      <c r="AA779" s="1421">
        <v>0</v>
      </c>
      <c r="AB779" s="1421">
        <v>0</v>
      </c>
      <c r="AC779" s="1421"/>
      <c r="AD779" s="1421"/>
      <c r="AE779" s="1421">
        <f t="shared" si="312"/>
        <v>155160.79458333337</v>
      </c>
      <c r="AF779" s="1422"/>
      <c r="AG779" s="1423"/>
      <c r="AH779" s="1424"/>
      <c r="AI779" s="1424"/>
      <c r="AJ779" s="1424"/>
      <c r="AK779" s="1425"/>
      <c r="AL779" s="1424">
        <f t="shared" si="307"/>
        <v>0</v>
      </c>
      <c r="AM779" s="1426">
        <f t="shared" si="323"/>
        <v>155160.79458333337</v>
      </c>
      <c r="AN779" s="1424"/>
      <c r="AO779" s="1427">
        <f t="shared" si="308"/>
        <v>155160.79458333337</v>
      </c>
      <c r="AP779" s="1369"/>
      <c r="AQ779" s="1428">
        <f t="shared" si="296"/>
        <v>0</v>
      </c>
      <c r="AR779" s="1424"/>
      <c r="AS779" s="1424"/>
      <c r="AT779" s="1424"/>
      <c r="AU779" s="1424"/>
      <c r="AV779" s="1429">
        <f t="shared" si="309"/>
        <v>0</v>
      </c>
      <c r="AW779" s="1424">
        <f t="shared" si="318"/>
        <v>0</v>
      </c>
      <c r="AX779" s="1424"/>
      <c r="AY779" s="1426">
        <f t="shared" si="310"/>
        <v>0</v>
      </c>
      <c r="AZ779" s="1372"/>
      <c r="BA779" s="1373">
        <f t="shared" si="319"/>
        <v>0</v>
      </c>
      <c r="BC779" s="1419" t="str">
        <f t="shared" si="313"/>
        <v/>
      </c>
      <c r="BD779" s="1419" t="str">
        <f t="shared" si="313"/>
        <v/>
      </c>
      <c r="BE779" s="1419" t="str">
        <f t="shared" si="313"/>
        <v/>
      </c>
      <c r="BF779" s="1419" t="str">
        <f t="shared" si="313"/>
        <v/>
      </c>
      <c r="BG779" s="1419" t="str">
        <f t="shared" si="316"/>
        <v>W/C</v>
      </c>
      <c r="BH779" s="1419" t="str">
        <f t="shared" si="316"/>
        <v>NO</v>
      </c>
      <c r="BI779" s="1419" t="str">
        <f t="shared" si="300"/>
        <v>W/C</v>
      </c>
      <c r="BK779" s="1419" t="b">
        <f t="shared" si="322"/>
        <v>1</v>
      </c>
      <c r="BL779" s="1419" t="b">
        <f t="shared" si="322"/>
        <v>1</v>
      </c>
      <c r="BM779" s="1419" t="b">
        <f t="shared" si="322"/>
        <v>1</v>
      </c>
      <c r="BN779" s="1419" t="b">
        <f t="shared" si="322"/>
        <v>1</v>
      </c>
      <c r="BO779" s="1419" t="b">
        <f t="shared" si="322"/>
        <v>1</v>
      </c>
      <c r="BP779" s="1419" t="b">
        <f t="shared" si="322"/>
        <v>1</v>
      </c>
      <c r="BQ779" s="1419" t="b">
        <f t="shared" si="322"/>
        <v>1</v>
      </c>
      <c r="BS779" s="1359"/>
    </row>
    <row r="780" spans="1:71" s="1374" customFormat="1" ht="12" customHeight="1">
      <c r="A780" s="1601">
        <v>18604021</v>
      </c>
      <c r="B780" s="1417" t="str">
        <f t="shared" si="282"/>
        <v>18604021</v>
      </c>
      <c r="C780" s="1416" t="s">
        <v>1816</v>
      </c>
      <c r="D780" s="1417" t="str">
        <f t="shared" si="304"/>
        <v>W/C</v>
      </c>
      <c r="E780" s="1417"/>
      <c r="F780" s="1434">
        <v>42904</v>
      </c>
      <c r="G780" s="1417"/>
      <c r="H780" s="1419" t="str">
        <f t="shared" si="311"/>
        <v/>
      </c>
      <c r="I780" s="1419" t="str">
        <f t="shared" si="311"/>
        <v/>
      </c>
      <c r="J780" s="1419" t="str">
        <f t="shared" si="311"/>
        <v/>
      </c>
      <c r="K780" s="1419" t="str">
        <f t="shared" si="311"/>
        <v/>
      </c>
      <c r="L780" s="1419" t="str">
        <f t="shared" si="315"/>
        <v>W/C</v>
      </c>
      <c r="M780" s="1419" t="str">
        <f t="shared" si="315"/>
        <v>NO</v>
      </c>
      <c r="N780" s="1419" t="str">
        <f t="shared" si="303"/>
        <v>W/C</v>
      </c>
      <c r="O780" s="1420"/>
      <c r="P780" s="1421">
        <v>1603600.21</v>
      </c>
      <c r="Q780" s="1421">
        <v>1590047.06</v>
      </c>
      <c r="R780" s="1421">
        <v>1576493.91</v>
      </c>
      <c r="S780" s="1421">
        <v>1562940.76</v>
      </c>
      <c r="T780" s="1421">
        <v>1549387.61</v>
      </c>
      <c r="U780" s="1421">
        <v>1535834.46</v>
      </c>
      <c r="V780" s="1421">
        <v>1522281.31</v>
      </c>
      <c r="W780" s="1421">
        <v>1508728.16</v>
      </c>
      <c r="X780" s="1421">
        <v>1495175.01</v>
      </c>
      <c r="Y780" s="1421">
        <v>1481621.86</v>
      </c>
      <c r="Z780" s="1421">
        <v>1468068.71</v>
      </c>
      <c r="AA780" s="1421">
        <v>1454515.56</v>
      </c>
      <c r="AB780" s="1421">
        <v>1440962.41</v>
      </c>
      <c r="AC780" s="1421"/>
      <c r="AD780" s="1421"/>
      <c r="AE780" s="1421">
        <f t="shared" si="312"/>
        <v>1522281.3099999998</v>
      </c>
      <c r="AF780" s="1422"/>
      <c r="AG780" s="1423"/>
      <c r="AH780" s="1424"/>
      <c r="AI780" s="1424"/>
      <c r="AJ780" s="1424"/>
      <c r="AK780" s="1425"/>
      <c r="AL780" s="1424">
        <f t="shared" si="307"/>
        <v>0</v>
      </c>
      <c r="AM780" s="1426">
        <f t="shared" si="323"/>
        <v>1522281.3099999998</v>
      </c>
      <c r="AN780" s="1424"/>
      <c r="AO780" s="1427">
        <f t="shared" si="308"/>
        <v>1522281.3099999998</v>
      </c>
      <c r="AP780" s="1369"/>
      <c r="AQ780" s="1428">
        <f t="shared" si="296"/>
        <v>1440962.41</v>
      </c>
      <c r="AR780" s="1424"/>
      <c r="AS780" s="1424"/>
      <c r="AT780" s="1424"/>
      <c r="AU780" s="1424"/>
      <c r="AV780" s="1429">
        <f t="shared" si="309"/>
        <v>0</v>
      </c>
      <c r="AW780" s="1424">
        <f t="shared" si="318"/>
        <v>1440962.41</v>
      </c>
      <c r="AX780" s="1424"/>
      <c r="AY780" s="1426">
        <f t="shared" si="310"/>
        <v>1440962.41</v>
      </c>
      <c r="AZ780" s="1372"/>
      <c r="BA780" s="1373">
        <f t="shared" si="319"/>
        <v>0</v>
      </c>
      <c r="BC780" s="1419" t="str">
        <f t="shared" si="313"/>
        <v/>
      </c>
      <c r="BD780" s="1419" t="str">
        <f t="shared" si="313"/>
        <v/>
      </c>
      <c r="BE780" s="1419" t="str">
        <f t="shared" si="313"/>
        <v/>
      </c>
      <c r="BF780" s="1419" t="str">
        <f t="shared" si="313"/>
        <v/>
      </c>
      <c r="BG780" s="1419" t="str">
        <f t="shared" si="316"/>
        <v>W/C</v>
      </c>
      <c r="BH780" s="1419" t="str">
        <f t="shared" si="316"/>
        <v>NO</v>
      </c>
      <c r="BI780" s="1419" t="str">
        <f t="shared" si="300"/>
        <v>W/C</v>
      </c>
      <c r="BK780" s="1419" t="b">
        <f t="shared" si="322"/>
        <v>1</v>
      </c>
      <c r="BL780" s="1419" t="b">
        <f t="shared" si="322"/>
        <v>1</v>
      </c>
      <c r="BM780" s="1419" t="b">
        <f t="shared" si="322"/>
        <v>1</v>
      </c>
      <c r="BN780" s="1419" t="b">
        <f t="shared" si="322"/>
        <v>1</v>
      </c>
      <c r="BO780" s="1419" t="b">
        <f t="shared" si="322"/>
        <v>1</v>
      </c>
      <c r="BP780" s="1419" t="b">
        <f t="shared" si="322"/>
        <v>1</v>
      </c>
      <c r="BQ780" s="1419" t="b">
        <f t="shared" si="322"/>
        <v>1</v>
      </c>
      <c r="BS780" s="1359"/>
    </row>
    <row r="781" spans="1:71" s="1374" customFormat="1" ht="12" customHeight="1">
      <c r="A781" s="1601">
        <v>18604031</v>
      </c>
      <c r="B781" s="1417" t="str">
        <f t="shared" si="282"/>
        <v>18604031</v>
      </c>
      <c r="C781" s="1416" t="s">
        <v>1817</v>
      </c>
      <c r="D781" s="1417" t="str">
        <f t="shared" si="304"/>
        <v>W/C</v>
      </c>
      <c r="E781" s="1417"/>
      <c r="F781" s="1434">
        <v>42842</v>
      </c>
      <c r="G781" s="1417"/>
      <c r="H781" s="1419" t="str">
        <f t="shared" si="311"/>
        <v/>
      </c>
      <c r="I781" s="1419" t="str">
        <f t="shared" si="311"/>
        <v/>
      </c>
      <c r="J781" s="1419" t="str">
        <f t="shared" si="311"/>
        <v/>
      </c>
      <c r="K781" s="1419" t="str">
        <f t="shared" si="311"/>
        <v/>
      </c>
      <c r="L781" s="1419" t="str">
        <f t="shared" si="315"/>
        <v>W/C</v>
      </c>
      <c r="M781" s="1419" t="str">
        <f t="shared" si="315"/>
        <v>NO</v>
      </c>
      <c r="N781" s="1419" t="str">
        <f t="shared" si="303"/>
        <v>W/C</v>
      </c>
      <c r="O781" s="1420"/>
      <c r="P781" s="1421">
        <v>1414066.18</v>
      </c>
      <c r="Q781" s="1421">
        <v>1400725.93</v>
      </c>
      <c r="R781" s="1421">
        <v>1387385.68</v>
      </c>
      <c r="S781" s="1421">
        <v>1374045.43</v>
      </c>
      <c r="T781" s="1421">
        <v>1360705.18</v>
      </c>
      <c r="U781" s="1421">
        <v>1347364.93</v>
      </c>
      <c r="V781" s="1421">
        <v>1334024.68</v>
      </c>
      <c r="W781" s="1421">
        <v>1320684.43</v>
      </c>
      <c r="X781" s="1421">
        <v>1307344.18</v>
      </c>
      <c r="Y781" s="1421">
        <v>1294003.93</v>
      </c>
      <c r="Z781" s="1421">
        <v>1280663.68</v>
      </c>
      <c r="AA781" s="1421">
        <v>1267323.43</v>
      </c>
      <c r="AB781" s="1421">
        <v>1253983.18</v>
      </c>
      <c r="AC781" s="1421"/>
      <c r="AD781" s="1421"/>
      <c r="AE781" s="1421">
        <f t="shared" si="312"/>
        <v>1334024.68</v>
      </c>
      <c r="AF781" s="1422"/>
      <c r="AG781" s="1423"/>
      <c r="AH781" s="1424"/>
      <c r="AI781" s="1424"/>
      <c r="AJ781" s="1424"/>
      <c r="AK781" s="1425"/>
      <c r="AL781" s="1424">
        <f t="shared" si="307"/>
        <v>0</v>
      </c>
      <c r="AM781" s="1426">
        <f t="shared" si="323"/>
        <v>1334024.68</v>
      </c>
      <c r="AN781" s="1424"/>
      <c r="AO781" s="1427">
        <f t="shared" si="308"/>
        <v>1334024.68</v>
      </c>
      <c r="AP781" s="1369"/>
      <c r="AQ781" s="1428">
        <f t="shared" si="296"/>
        <v>1253983.18</v>
      </c>
      <c r="AR781" s="1424"/>
      <c r="AS781" s="1424"/>
      <c r="AT781" s="1424"/>
      <c r="AU781" s="1424"/>
      <c r="AV781" s="1429">
        <f t="shared" si="309"/>
        <v>0</v>
      </c>
      <c r="AW781" s="1424">
        <f t="shared" si="318"/>
        <v>1253983.18</v>
      </c>
      <c r="AX781" s="1424"/>
      <c r="AY781" s="1426">
        <f t="shared" si="310"/>
        <v>1253983.18</v>
      </c>
      <c r="AZ781" s="1372"/>
      <c r="BA781" s="1373">
        <f t="shared" si="319"/>
        <v>0</v>
      </c>
      <c r="BC781" s="1419" t="str">
        <f t="shared" si="313"/>
        <v/>
      </c>
      <c r="BD781" s="1419" t="str">
        <f t="shared" si="313"/>
        <v/>
      </c>
      <c r="BE781" s="1419" t="str">
        <f t="shared" si="313"/>
        <v/>
      </c>
      <c r="BF781" s="1419" t="str">
        <f t="shared" si="313"/>
        <v/>
      </c>
      <c r="BG781" s="1419" t="str">
        <f t="shared" si="316"/>
        <v>W/C</v>
      </c>
      <c r="BH781" s="1419" t="str">
        <f t="shared" si="316"/>
        <v>NO</v>
      </c>
      <c r="BI781" s="1419" t="str">
        <f t="shared" si="300"/>
        <v>W/C</v>
      </c>
      <c r="BK781" s="1419" t="b">
        <f t="shared" si="322"/>
        <v>1</v>
      </c>
      <c r="BL781" s="1419" t="b">
        <f t="shared" si="322"/>
        <v>1</v>
      </c>
      <c r="BM781" s="1419" t="b">
        <f t="shared" si="322"/>
        <v>1</v>
      </c>
      <c r="BN781" s="1419" t="b">
        <f t="shared" si="322"/>
        <v>1</v>
      </c>
      <c r="BO781" s="1419" t="b">
        <f t="shared" si="322"/>
        <v>1</v>
      </c>
      <c r="BP781" s="1419" t="b">
        <f t="shared" si="322"/>
        <v>1</v>
      </c>
      <c r="BQ781" s="1419" t="b">
        <f t="shared" si="322"/>
        <v>1</v>
      </c>
      <c r="BS781" s="1359"/>
    </row>
    <row r="782" spans="1:71" s="1374" customFormat="1" ht="12" customHeight="1">
      <c r="A782" s="1601">
        <v>18604041</v>
      </c>
      <c r="B782" s="1417" t="str">
        <f t="shared" si="282"/>
        <v>18604041</v>
      </c>
      <c r="C782" s="1416" t="s">
        <v>1818</v>
      </c>
      <c r="D782" s="1417" t="str">
        <f t="shared" si="304"/>
        <v>W/C</v>
      </c>
      <c r="E782" s="1417"/>
      <c r="F782" s="1434">
        <v>42904</v>
      </c>
      <c r="G782" s="1417"/>
      <c r="H782" s="1419" t="str">
        <f t="shared" si="311"/>
        <v/>
      </c>
      <c r="I782" s="1419" t="str">
        <f t="shared" si="311"/>
        <v/>
      </c>
      <c r="J782" s="1419" t="str">
        <f t="shared" si="311"/>
        <v/>
      </c>
      <c r="K782" s="1419" t="str">
        <f t="shared" si="311"/>
        <v/>
      </c>
      <c r="L782" s="1419" t="str">
        <f t="shared" si="315"/>
        <v>W/C</v>
      </c>
      <c r="M782" s="1419" t="str">
        <f t="shared" si="315"/>
        <v>NO</v>
      </c>
      <c r="N782" s="1419" t="str">
        <f t="shared" si="303"/>
        <v>W/C</v>
      </c>
      <c r="O782" s="1420"/>
      <c r="P782" s="1421">
        <v>1021805.65</v>
      </c>
      <c r="Q782" s="1421">
        <v>1003879.24</v>
      </c>
      <c r="R782" s="1421">
        <v>985952.83</v>
      </c>
      <c r="S782" s="1421">
        <v>968026.42</v>
      </c>
      <c r="T782" s="1421">
        <v>950100.01</v>
      </c>
      <c r="U782" s="1421">
        <v>932173.6</v>
      </c>
      <c r="V782" s="1421">
        <v>914247.19</v>
      </c>
      <c r="W782" s="1421">
        <v>896320.78</v>
      </c>
      <c r="X782" s="1421">
        <v>878394.37</v>
      </c>
      <c r="Y782" s="1421">
        <v>860467.96</v>
      </c>
      <c r="Z782" s="1421">
        <v>842541.55</v>
      </c>
      <c r="AA782" s="1421">
        <v>824615.14</v>
      </c>
      <c r="AB782" s="1421">
        <v>806688.73</v>
      </c>
      <c r="AC782" s="1421"/>
      <c r="AD782" s="1421"/>
      <c r="AE782" s="1421">
        <f t="shared" si="312"/>
        <v>914247.19</v>
      </c>
      <c r="AF782" s="1422"/>
      <c r="AG782" s="1423"/>
      <c r="AH782" s="1424"/>
      <c r="AI782" s="1424"/>
      <c r="AJ782" s="1424"/>
      <c r="AK782" s="1425"/>
      <c r="AL782" s="1424">
        <f t="shared" si="307"/>
        <v>0</v>
      </c>
      <c r="AM782" s="1426">
        <f t="shared" si="323"/>
        <v>914247.19</v>
      </c>
      <c r="AN782" s="1424"/>
      <c r="AO782" s="1427">
        <f t="shared" si="308"/>
        <v>914247.19</v>
      </c>
      <c r="AP782" s="1369"/>
      <c r="AQ782" s="1428">
        <f t="shared" si="296"/>
        <v>806688.73</v>
      </c>
      <c r="AR782" s="1424"/>
      <c r="AS782" s="1424"/>
      <c r="AT782" s="1424"/>
      <c r="AU782" s="1424"/>
      <c r="AV782" s="1429">
        <f t="shared" si="309"/>
        <v>0</v>
      </c>
      <c r="AW782" s="1424">
        <f t="shared" si="318"/>
        <v>806688.73</v>
      </c>
      <c r="AX782" s="1424"/>
      <c r="AY782" s="1426">
        <f t="shared" si="310"/>
        <v>806688.73</v>
      </c>
      <c r="AZ782" s="1372"/>
      <c r="BA782" s="1373">
        <f t="shared" si="319"/>
        <v>0</v>
      </c>
      <c r="BC782" s="1419" t="str">
        <f t="shared" si="313"/>
        <v/>
      </c>
      <c r="BD782" s="1419" t="str">
        <f t="shared" si="313"/>
        <v/>
      </c>
      <c r="BE782" s="1419" t="str">
        <f t="shared" si="313"/>
        <v/>
      </c>
      <c r="BF782" s="1419" t="str">
        <f t="shared" si="313"/>
        <v/>
      </c>
      <c r="BG782" s="1419" t="str">
        <f t="shared" si="316"/>
        <v>W/C</v>
      </c>
      <c r="BH782" s="1419" t="str">
        <f t="shared" si="316"/>
        <v>NO</v>
      </c>
      <c r="BI782" s="1419" t="str">
        <f t="shared" si="300"/>
        <v>W/C</v>
      </c>
      <c r="BK782" s="1419" t="b">
        <f t="shared" si="322"/>
        <v>1</v>
      </c>
      <c r="BL782" s="1419" t="b">
        <f t="shared" si="322"/>
        <v>1</v>
      </c>
      <c r="BM782" s="1419" t="b">
        <f t="shared" si="322"/>
        <v>1</v>
      </c>
      <c r="BN782" s="1419" t="b">
        <f t="shared" si="322"/>
        <v>1</v>
      </c>
      <c r="BO782" s="1419" t="b">
        <f t="shared" si="322"/>
        <v>1</v>
      </c>
      <c r="BP782" s="1419" t="b">
        <f t="shared" si="322"/>
        <v>1</v>
      </c>
      <c r="BQ782" s="1419" t="b">
        <f t="shared" si="322"/>
        <v>1</v>
      </c>
      <c r="BS782" s="1359"/>
    </row>
    <row r="783" spans="1:71" s="1374" customFormat="1" ht="12" customHeight="1">
      <c r="A783" s="1412">
        <v>18605011</v>
      </c>
      <c r="B783" s="1413" t="str">
        <f t="shared" si="282"/>
        <v>18605011</v>
      </c>
      <c r="C783" s="1596" t="s">
        <v>1819</v>
      </c>
      <c r="D783" s="1360" t="str">
        <f t="shared" si="304"/>
        <v>W/C</v>
      </c>
      <c r="E783" s="1360"/>
      <c r="F783" s="1596"/>
      <c r="G783" s="1360"/>
      <c r="H783" s="1361" t="str">
        <f t="shared" ref="H783:K814" si="324">IF(VALUE(AH783),H$7,IF(ISBLANK(AH783),"",H$7))</f>
        <v/>
      </c>
      <c r="I783" s="1361" t="str">
        <f t="shared" si="324"/>
        <v/>
      </c>
      <c r="J783" s="1361" t="str">
        <f t="shared" si="324"/>
        <v/>
      </c>
      <c r="K783" s="1361" t="str">
        <f t="shared" si="324"/>
        <v/>
      </c>
      <c r="L783" s="1361" t="str">
        <f t="shared" si="315"/>
        <v>W/C</v>
      </c>
      <c r="M783" s="1361" t="str">
        <f t="shared" si="315"/>
        <v>NO</v>
      </c>
      <c r="N783" s="1361" t="str">
        <f t="shared" si="303"/>
        <v>W/C</v>
      </c>
      <c r="O783" s="1362"/>
      <c r="P783" s="1363">
        <v>1374493.02</v>
      </c>
      <c r="Q783" s="1363">
        <v>1259951.94</v>
      </c>
      <c r="R783" s="1363">
        <v>1145410.8600000001</v>
      </c>
      <c r="S783" s="1363">
        <v>1030869.78</v>
      </c>
      <c r="T783" s="1363">
        <v>916328.7</v>
      </c>
      <c r="U783" s="1363">
        <v>801787.62</v>
      </c>
      <c r="V783" s="1363">
        <v>687246.54</v>
      </c>
      <c r="W783" s="1363">
        <v>572705.46</v>
      </c>
      <c r="X783" s="1363">
        <v>458164.38</v>
      </c>
      <c r="Y783" s="1363">
        <v>343623.3</v>
      </c>
      <c r="Z783" s="1363">
        <v>229082.22</v>
      </c>
      <c r="AA783" s="1363">
        <v>114541.14</v>
      </c>
      <c r="AB783" s="1363">
        <v>0</v>
      </c>
      <c r="AC783" s="1363"/>
      <c r="AD783" s="1363"/>
      <c r="AE783" s="1363">
        <f t="shared" si="312"/>
        <v>687246.53749999998</v>
      </c>
      <c r="AF783" s="1376"/>
      <c r="AG783" s="1377"/>
      <c r="AH783" s="1365"/>
      <c r="AI783" s="1365"/>
      <c r="AJ783" s="1365"/>
      <c r="AK783" s="1366"/>
      <c r="AL783" s="1365">
        <f t="shared" si="307"/>
        <v>0</v>
      </c>
      <c r="AM783" s="1367">
        <f t="shared" si="323"/>
        <v>687246.53749999998</v>
      </c>
      <c r="AN783" s="1365"/>
      <c r="AO783" s="1368">
        <f t="shared" si="308"/>
        <v>687246.53749999998</v>
      </c>
      <c r="AP783" s="1369"/>
      <c r="AQ783" s="1370">
        <f t="shared" si="296"/>
        <v>0</v>
      </c>
      <c r="AR783" s="1365"/>
      <c r="AS783" s="1365"/>
      <c r="AT783" s="1365"/>
      <c r="AU783" s="1365"/>
      <c r="AV783" s="1371">
        <f t="shared" si="309"/>
        <v>0</v>
      </c>
      <c r="AW783" s="1365">
        <f t="shared" si="318"/>
        <v>0</v>
      </c>
      <c r="AX783" s="1365"/>
      <c r="AY783" s="1367">
        <f t="shared" si="310"/>
        <v>0</v>
      </c>
      <c r="AZ783" s="1372"/>
      <c r="BA783" s="1373">
        <f t="shared" si="319"/>
        <v>0</v>
      </c>
      <c r="BC783" s="1361" t="str">
        <f t="shared" si="313"/>
        <v/>
      </c>
      <c r="BD783" s="1361" t="str">
        <f t="shared" si="313"/>
        <v/>
      </c>
      <c r="BE783" s="1361" t="str">
        <f t="shared" si="313"/>
        <v/>
      </c>
      <c r="BF783" s="1361" t="str">
        <f t="shared" si="313"/>
        <v/>
      </c>
      <c r="BG783" s="1361" t="str">
        <f t="shared" si="316"/>
        <v>W/C</v>
      </c>
      <c r="BH783" s="1361" t="str">
        <f t="shared" si="316"/>
        <v>NO</v>
      </c>
      <c r="BI783" s="1361" t="str">
        <f t="shared" si="300"/>
        <v>W/C</v>
      </c>
      <c r="BK783" s="1361" t="b">
        <f t="shared" si="322"/>
        <v>1</v>
      </c>
      <c r="BL783" s="1361" t="b">
        <f t="shared" si="322"/>
        <v>1</v>
      </c>
      <c r="BM783" s="1361" t="b">
        <f t="shared" si="322"/>
        <v>1</v>
      </c>
      <c r="BN783" s="1361" t="b">
        <f t="shared" si="322"/>
        <v>1</v>
      </c>
      <c r="BO783" s="1361" t="b">
        <f t="shared" si="322"/>
        <v>1</v>
      </c>
      <c r="BP783" s="1361" t="b">
        <f t="shared" si="322"/>
        <v>1</v>
      </c>
      <c r="BQ783" s="1361" t="b">
        <f t="shared" si="322"/>
        <v>1</v>
      </c>
      <c r="BS783" s="1359"/>
    </row>
    <row r="784" spans="1:71" s="1374" customFormat="1" ht="12" customHeight="1">
      <c r="A784" s="1526">
        <v>18605021</v>
      </c>
      <c r="B784" s="1360" t="str">
        <f t="shared" ref="B784:B849" si="325">TEXT(A784,"##")</f>
        <v>18605021</v>
      </c>
      <c r="C784" s="1359" t="s">
        <v>1820</v>
      </c>
      <c r="D784" s="1360" t="str">
        <f t="shared" si="304"/>
        <v>W/C</v>
      </c>
      <c r="E784" s="1360"/>
      <c r="F784" s="1359"/>
      <c r="G784" s="1360"/>
      <c r="H784" s="1361" t="str">
        <f t="shared" si="324"/>
        <v/>
      </c>
      <c r="I784" s="1361" t="str">
        <f t="shared" si="324"/>
        <v/>
      </c>
      <c r="J784" s="1361" t="str">
        <f t="shared" si="324"/>
        <v/>
      </c>
      <c r="K784" s="1361" t="str">
        <f t="shared" si="324"/>
        <v/>
      </c>
      <c r="L784" s="1361" t="str">
        <f t="shared" si="315"/>
        <v>W/C</v>
      </c>
      <c r="M784" s="1361" t="str">
        <f t="shared" si="315"/>
        <v>NO</v>
      </c>
      <c r="N784" s="1361" t="str">
        <f t="shared" si="303"/>
        <v>W/C</v>
      </c>
      <c r="O784" s="1362"/>
      <c r="P784" s="1363">
        <v>3175073.05</v>
      </c>
      <c r="Q784" s="1363">
        <v>3019587.97</v>
      </c>
      <c r="R784" s="1363">
        <v>2864102.89</v>
      </c>
      <c r="S784" s="1363">
        <v>2708617.81</v>
      </c>
      <c r="T784" s="1363">
        <v>2553132.73</v>
      </c>
      <c r="U784" s="1363">
        <v>2397647.65</v>
      </c>
      <c r="V784" s="1363">
        <v>2242162.5699999998</v>
      </c>
      <c r="W784" s="1363">
        <v>2086677.49</v>
      </c>
      <c r="X784" s="1363">
        <v>1931192.41</v>
      </c>
      <c r="Y784" s="1363">
        <v>1775707.33</v>
      </c>
      <c r="Z784" s="1363">
        <v>1620222.25</v>
      </c>
      <c r="AA784" s="1363">
        <v>1464737.17</v>
      </c>
      <c r="AB784" s="1363">
        <v>1309252.0900000001</v>
      </c>
      <c r="AC784" s="1363"/>
      <c r="AD784" s="1363"/>
      <c r="AE784" s="1363">
        <f t="shared" si="312"/>
        <v>2242162.5700000003</v>
      </c>
      <c r="AF784" s="1376"/>
      <c r="AG784" s="1377"/>
      <c r="AH784" s="1365"/>
      <c r="AI784" s="1365"/>
      <c r="AJ784" s="1365"/>
      <c r="AK784" s="1366"/>
      <c r="AL784" s="1365">
        <f t="shared" si="307"/>
        <v>0</v>
      </c>
      <c r="AM784" s="1367">
        <f t="shared" si="323"/>
        <v>2242162.5700000003</v>
      </c>
      <c r="AN784" s="1365"/>
      <c r="AO784" s="1368">
        <f t="shared" si="308"/>
        <v>2242162.5700000003</v>
      </c>
      <c r="AP784" s="1369"/>
      <c r="AQ784" s="1370">
        <f t="shared" si="296"/>
        <v>1309252.0900000001</v>
      </c>
      <c r="AR784" s="1365"/>
      <c r="AS784" s="1365"/>
      <c r="AT784" s="1365"/>
      <c r="AU784" s="1365"/>
      <c r="AV784" s="1371">
        <f t="shared" si="309"/>
        <v>0</v>
      </c>
      <c r="AW784" s="1365">
        <f t="shared" si="318"/>
        <v>1309252.0900000001</v>
      </c>
      <c r="AX784" s="1365"/>
      <c r="AY784" s="1367">
        <f t="shared" si="310"/>
        <v>1309252.0900000001</v>
      </c>
      <c r="AZ784" s="1372"/>
      <c r="BA784" s="1373">
        <f t="shared" si="319"/>
        <v>0</v>
      </c>
      <c r="BC784" s="1361" t="str">
        <f t="shared" si="313"/>
        <v/>
      </c>
      <c r="BD784" s="1361" t="str">
        <f t="shared" si="313"/>
        <v/>
      </c>
      <c r="BE784" s="1361" t="str">
        <f t="shared" si="313"/>
        <v/>
      </c>
      <c r="BF784" s="1361" t="str">
        <f t="shared" si="313"/>
        <v/>
      </c>
      <c r="BG784" s="1361" t="str">
        <f t="shared" si="316"/>
        <v>W/C</v>
      </c>
      <c r="BH784" s="1361" t="str">
        <f t="shared" si="316"/>
        <v>NO</v>
      </c>
      <c r="BI784" s="1361" t="str">
        <f t="shared" si="300"/>
        <v>W/C</v>
      </c>
      <c r="BK784" s="1361" t="b">
        <f t="shared" si="322"/>
        <v>1</v>
      </c>
      <c r="BL784" s="1361" t="b">
        <f t="shared" si="322"/>
        <v>1</v>
      </c>
      <c r="BM784" s="1361" t="b">
        <f t="shared" si="322"/>
        <v>1</v>
      </c>
      <c r="BN784" s="1361" t="b">
        <f t="shared" si="322"/>
        <v>1</v>
      </c>
      <c r="BO784" s="1361" t="b">
        <f t="shared" si="322"/>
        <v>1</v>
      </c>
      <c r="BP784" s="1361" t="b">
        <f t="shared" si="322"/>
        <v>1</v>
      </c>
      <c r="BQ784" s="1361" t="b">
        <f t="shared" si="322"/>
        <v>1</v>
      </c>
      <c r="BS784" s="1359"/>
    </row>
    <row r="785" spans="1:71" s="1374" customFormat="1" ht="12" customHeight="1">
      <c r="A785" s="1412">
        <v>18605031</v>
      </c>
      <c r="B785" s="1413" t="str">
        <f t="shared" si="325"/>
        <v>18605031</v>
      </c>
      <c r="C785" s="1584" t="s">
        <v>1821</v>
      </c>
      <c r="D785" s="1360" t="str">
        <f t="shared" si="304"/>
        <v>W/C</v>
      </c>
      <c r="E785" s="1360"/>
      <c r="F785" s="1584"/>
      <c r="G785" s="1360"/>
      <c r="H785" s="1361" t="str">
        <f t="shared" si="324"/>
        <v/>
      </c>
      <c r="I785" s="1361" t="str">
        <f t="shared" si="324"/>
        <v/>
      </c>
      <c r="J785" s="1361" t="str">
        <f t="shared" si="324"/>
        <v/>
      </c>
      <c r="K785" s="1361" t="str">
        <f t="shared" si="324"/>
        <v/>
      </c>
      <c r="L785" s="1361" t="str">
        <f t="shared" si="315"/>
        <v>W/C</v>
      </c>
      <c r="M785" s="1361" t="str">
        <f t="shared" si="315"/>
        <v>NO</v>
      </c>
      <c r="N785" s="1361" t="str">
        <f t="shared" si="303"/>
        <v>W/C</v>
      </c>
      <c r="O785" s="1362"/>
      <c r="P785" s="1363">
        <v>0</v>
      </c>
      <c r="Q785" s="1363">
        <v>0</v>
      </c>
      <c r="R785" s="1363">
        <v>0</v>
      </c>
      <c r="S785" s="1363">
        <v>0</v>
      </c>
      <c r="T785" s="1363">
        <v>0</v>
      </c>
      <c r="U785" s="1363">
        <v>0</v>
      </c>
      <c r="V785" s="1363">
        <v>0</v>
      </c>
      <c r="W785" s="1363">
        <v>0</v>
      </c>
      <c r="X785" s="1363">
        <v>0</v>
      </c>
      <c r="Y785" s="1363">
        <v>0</v>
      </c>
      <c r="Z785" s="1363">
        <v>0</v>
      </c>
      <c r="AA785" s="1363">
        <v>0</v>
      </c>
      <c r="AB785" s="1363">
        <v>0</v>
      </c>
      <c r="AC785" s="1363"/>
      <c r="AD785" s="1363"/>
      <c r="AE785" s="1363">
        <f t="shared" si="312"/>
        <v>0</v>
      </c>
      <c r="AF785" s="1376"/>
      <c r="AG785" s="1377"/>
      <c r="AH785" s="1365"/>
      <c r="AI785" s="1365"/>
      <c r="AJ785" s="1365"/>
      <c r="AK785" s="1366"/>
      <c r="AL785" s="1365">
        <f t="shared" si="307"/>
        <v>0</v>
      </c>
      <c r="AM785" s="1367">
        <f t="shared" si="323"/>
        <v>0</v>
      </c>
      <c r="AN785" s="1365"/>
      <c r="AO785" s="1368">
        <f t="shared" si="308"/>
        <v>0</v>
      </c>
      <c r="AP785" s="1369"/>
      <c r="AQ785" s="1370">
        <f t="shared" si="296"/>
        <v>0</v>
      </c>
      <c r="AR785" s="1365"/>
      <c r="AS785" s="1365"/>
      <c r="AT785" s="1365"/>
      <c r="AU785" s="1365"/>
      <c r="AV785" s="1371">
        <f t="shared" si="309"/>
        <v>0</v>
      </c>
      <c r="AW785" s="1365">
        <f t="shared" si="318"/>
        <v>0</v>
      </c>
      <c r="AX785" s="1365"/>
      <c r="AY785" s="1367">
        <f t="shared" si="310"/>
        <v>0</v>
      </c>
      <c r="AZ785" s="1372"/>
      <c r="BA785" s="1373">
        <f t="shared" si="319"/>
        <v>0</v>
      </c>
      <c r="BC785" s="1361" t="str">
        <f t="shared" si="313"/>
        <v/>
      </c>
      <c r="BD785" s="1361" t="str">
        <f t="shared" si="313"/>
        <v/>
      </c>
      <c r="BE785" s="1361" t="str">
        <f t="shared" si="313"/>
        <v/>
      </c>
      <c r="BF785" s="1361" t="str">
        <f t="shared" si="313"/>
        <v/>
      </c>
      <c r="BG785" s="1361" t="str">
        <f t="shared" si="316"/>
        <v>W/C</v>
      </c>
      <c r="BH785" s="1361" t="str">
        <f t="shared" si="316"/>
        <v>NO</v>
      </c>
      <c r="BI785" s="1361" t="str">
        <f t="shared" si="300"/>
        <v>W/C</v>
      </c>
      <c r="BK785" s="1361" t="b">
        <f t="shared" si="322"/>
        <v>1</v>
      </c>
      <c r="BL785" s="1361" t="b">
        <f t="shared" si="322"/>
        <v>1</v>
      </c>
      <c r="BM785" s="1361" t="b">
        <f t="shared" si="322"/>
        <v>1</v>
      </c>
      <c r="BN785" s="1361" t="b">
        <f t="shared" si="322"/>
        <v>1</v>
      </c>
      <c r="BO785" s="1361" t="b">
        <f t="shared" si="322"/>
        <v>1</v>
      </c>
      <c r="BP785" s="1361" t="b">
        <f t="shared" si="322"/>
        <v>1</v>
      </c>
      <c r="BQ785" s="1361" t="b">
        <f t="shared" si="322"/>
        <v>1</v>
      </c>
      <c r="BS785" s="1359"/>
    </row>
    <row r="786" spans="1:71" s="1374" customFormat="1" ht="12" customHeight="1">
      <c r="A786" s="1412">
        <v>18605041</v>
      </c>
      <c r="B786" s="1413" t="str">
        <f t="shared" si="325"/>
        <v>18605041</v>
      </c>
      <c r="C786" s="1596" t="s">
        <v>1822</v>
      </c>
      <c r="D786" s="1360" t="str">
        <f t="shared" si="304"/>
        <v>W/C</v>
      </c>
      <c r="E786" s="1360"/>
      <c r="F786" s="1596"/>
      <c r="G786" s="1360"/>
      <c r="H786" s="1361" t="str">
        <f t="shared" si="324"/>
        <v/>
      </c>
      <c r="I786" s="1361" t="str">
        <f t="shared" si="324"/>
        <v/>
      </c>
      <c r="J786" s="1361" t="str">
        <f t="shared" si="324"/>
        <v/>
      </c>
      <c r="K786" s="1361" t="str">
        <f t="shared" si="324"/>
        <v/>
      </c>
      <c r="L786" s="1361" t="str">
        <f t="shared" si="315"/>
        <v>W/C</v>
      </c>
      <c r="M786" s="1361" t="str">
        <f t="shared" si="315"/>
        <v>NO</v>
      </c>
      <c r="N786" s="1361" t="str">
        <f t="shared" si="303"/>
        <v>W/C</v>
      </c>
      <c r="O786" s="1362"/>
      <c r="P786" s="1363">
        <v>1986730.75</v>
      </c>
      <c r="Q786" s="1363">
        <v>1958366.75</v>
      </c>
      <c r="R786" s="1363">
        <v>1930002.75</v>
      </c>
      <c r="S786" s="1363">
        <v>1901638.75</v>
      </c>
      <c r="T786" s="1363">
        <v>1873274.75</v>
      </c>
      <c r="U786" s="1363">
        <v>1844910.75</v>
      </c>
      <c r="V786" s="1363">
        <v>1816546.75</v>
      </c>
      <c r="W786" s="1363">
        <v>1788182.75</v>
      </c>
      <c r="X786" s="1363">
        <v>1759818.75</v>
      </c>
      <c r="Y786" s="1363">
        <v>1731454.75</v>
      </c>
      <c r="Z786" s="1363">
        <v>1703090.75</v>
      </c>
      <c r="AA786" s="1363">
        <v>1674726.75</v>
      </c>
      <c r="AB786" s="1363">
        <v>1646362.75</v>
      </c>
      <c r="AC786" s="1363"/>
      <c r="AD786" s="1363"/>
      <c r="AE786" s="1363">
        <f t="shared" si="312"/>
        <v>1816546.75</v>
      </c>
      <c r="AF786" s="1376"/>
      <c r="AG786" s="1377"/>
      <c r="AH786" s="1365"/>
      <c r="AI786" s="1365"/>
      <c r="AJ786" s="1365"/>
      <c r="AK786" s="1366"/>
      <c r="AL786" s="1365">
        <f t="shared" si="307"/>
        <v>0</v>
      </c>
      <c r="AM786" s="1367">
        <f t="shared" si="323"/>
        <v>1816546.75</v>
      </c>
      <c r="AN786" s="1365"/>
      <c r="AO786" s="1368">
        <f t="shared" si="308"/>
        <v>1816546.75</v>
      </c>
      <c r="AP786" s="1369"/>
      <c r="AQ786" s="1370">
        <f t="shared" si="296"/>
        <v>1646362.75</v>
      </c>
      <c r="AR786" s="1365"/>
      <c r="AS786" s="1365"/>
      <c r="AT786" s="1365"/>
      <c r="AU786" s="1365"/>
      <c r="AV786" s="1371">
        <f t="shared" si="309"/>
        <v>0</v>
      </c>
      <c r="AW786" s="1365">
        <f t="shared" si="318"/>
        <v>1646362.75</v>
      </c>
      <c r="AX786" s="1365"/>
      <c r="AY786" s="1367">
        <f t="shared" si="310"/>
        <v>1646362.75</v>
      </c>
      <c r="AZ786" s="1372"/>
      <c r="BA786" s="1373">
        <f t="shared" si="319"/>
        <v>0</v>
      </c>
      <c r="BC786" s="1361" t="str">
        <f t="shared" si="313"/>
        <v/>
      </c>
      <c r="BD786" s="1361" t="str">
        <f t="shared" si="313"/>
        <v/>
      </c>
      <c r="BE786" s="1361" t="str">
        <f t="shared" si="313"/>
        <v/>
      </c>
      <c r="BF786" s="1361" t="str">
        <f t="shared" si="313"/>
        <v/>
      </c>
      <c r="BG786" s="1361" t="str">
        <f t="shared" si="316"/>
        <v>W/C</v>
      </c>
      <c r="BH786" s="1361" t="str">
        <f t="shared" si="316"/>
        <v>NO</v>
      </c>
      <c r="BI786" s="1361" t="str">
        <f t="shared" si="300"/>
        <v>W/C</v>
      </c>
      <c r="BK786" s="1361" t="b">
        <f t="shared" si="322"/>
        <v>1</v>
      </c>
      <c r="BL786" s="1361" t="b">
        <f t="shared" si="322"/>
        <v>1</v>
      </c>
      <c r="BM786" s="1361" t="b">
        <f t="shared" si="322"/>
        <v>1</v>
      </c>
      <c r="BN786" s="1361" t="b">
        <f t="shared" si="322"/>
        <v>1</v>
      </c>
      <c r="BO786" s="1361" t="b">
        <f t="shared" si="322"/>
        <v>1</v>
      </c>
      <c r="BP786" s="1361" t="b">
        <f t="shared" si="322"/>
        <v>1</v>
      </c>
      <c r="BQ786" s="1361" t="b">
        <f t="shared" si="322"/>
        <v>1</v>
      </c>
      <c r="BS786" s="1359"/>
    </row>
    <row r="787" spans="1:71" s="1374" customFormat="1" ht="12" customHeight="1">
      <c r="A787" s="1503">
        <v>18605051</v>
      </c>
      <c r="B787" s="1504" t="str">
        <f t="shared" si="325"/>
        <v>18605051</v>
      </c>
      <c r="C787" s="1359" t="s">
        <v>1823</v>
      </c>
      <c r="D787" s="1360" t="str">
        <f t="shared" si="304"/>
        <v>W/C</v>
      </c>
      <c r="E787" s="1360"/>
      <c r="F787" s="1359"/>
      <c r="G787" s="1360"/>
      <c r="H787" s="1361" t="str">
        <f t="shared" si="324"/>
        <v/>
      </c>
      <c r="I787" s="1361" t="str">
        <f t="shared" si="324"/>
        <v/>
      </c>
      <c r="J787" s="1361" t="str">
        <f t="shared" si="324"/>
        <v/>
      </c>
      <c r="K787" s="1361" t="str">
        <f t="shared" si="324"/>
        <v/>
      </c>
      <c r="L787" s="1361" t="str">
        <f t="shared" si="315"/>
        <v>W/C</v>
      </c>
      <c r="M787" s="1361" t="str">
        <f t="shared" si="315"/>
        <v>NO</v>
      </c>
      <c r="N787" s="1361" t="str">
        <f t="shared" si="303"/>
        <v>W/C</v>
      </c>
      <c r="O787" s="1411"/>
      <c r="P787" s="1363">
        <v>2667527.5699999998</v>
      </c>
      <c r="Q787" s="1363">
        <v>2634996.75</v>
      </c>
      <c r="R787" s="1363">
        <v>2602465.9300000002</v>
      </c>
      <c r="S787" s="1363">
        <v>2569935.11</v>
      </c>
      <c r="T787" s="1363">
        <v>2537404.29</v>
      </c>
      <c r="U787" s="1363">
        <v>2504873.4700000002</v>
      </c>
      <c r="V787" s="1363">
        <v>2472342.65</v>
      </c>
      <c r="W787" s="1363">
        <v>2439811.83</v>
      </c>
      <c r="X787" s="1363">
        <v>2407281.0099999998</v>
      </c>
      <c r="Y787" s="1363">
        <v>2374750.19</v>
      </c>
      <c r="Z787" s="1363">
        <v>2342219.37</v>
      </c>
      <c r="AA787" s="1363">
        <v>2309688.5499999998</v>
      </c>
      <c r="AB787" s="1363">
        <v>2277157.73</v>
      </c>
      <c r="AC787" s="1363"/>
      <c r="AD787" s="1363"/>
      <c r="AE787" s="1363">
        <f t="shared" si="312"/>
        <v>2472342.65</v>
      </c>
      <c r="AF787" s="1376"/>
      <c r="AG787" s="1377"/>
      <c r="AH787" s="1365"/>
      <c r="AI787" s="1365"/>
      <c r="AJ787" s="1365"/>
      <c r="AK787" s="1366"/>
      <c r="AL787" s="1365">
        <f t="shared" si="307"/>
        <v>0</v>
      </c>
      <c r="AM787" s="1367">
        <f t="shared" si="323"/>
        <v>2472342.65</v>
      </c>
      <c r="AN787" s="1365"/>
      <c r="AO787" s="1368">
        <f t="shared" si="308"/>
        <v>2472342.65</v>
      </c>
      <c r="AP787" s="1369"/>
      <c r="AQ787" s="1370">
        <f t="shared" si="296"/>
        <v>2277157.73</v>
      </c>
      <c r="AR787" s="1365"/>
      <c r="AS787" s="1365"/>
      <c r="AT787" s="1365"/>
      <c r="AU787" s="1365"/>
      <c r="AV787" s="1371">
        <f t="shared" si="309"/>
        <v>0</v>
      </c>
      <c r="AW787" s="1365">
        <f t="shared" si="318"/>
        <v>2277157.73</v>
      </c>
      <c r="AX787" s="1365"/>
      <c r="AY787" s="1367">
        <f t="shared" si="310"/>
        <v>2277157.73</v>
      </c>
      <c r="AZ787" s="1372"/>
      <c r="BA787" s="1373">
        <f t="shared" si="319"/>
        <v>0</v>
      </c>
      <c r="BC787" s="1361" t="str">
        <f t="shared" si="313"/>
        <v/>
      </c>
      <c r="BD787" s="1361" t="str">
        <f t="shared" si="313"/>
        <v/>
      </c>
      <c r="BE787" s="1361" t="str">
        <f t="shared" si="313"/>
        <v/>
      </c>
      <c r="BF787" s="1361" t="str">
        <f t="shared" si="313"/>
        <v/>
      </c>
      <c r="BG787" s="1361" t="str">
        <f t="shared" si="316"/>
        <v>W/C</v>
      </c>
      <c r="BH787" s="1361" t="str">
        <f t="shared" si="316"/>
        <v>NO</v>
      </c>
      <c r="BI787" s="1361" t="str">
        <f t="shared" si="300"/>
        <v>W/C</v>
      </c>
      <c r="BK787" s="1361" t="b">
        <f t="shared" si="322"/>
        <v>1</v>
      </c>
      <c r="BL787" s="1361" t="b">
        <f t="shared" si="322"/>
        <v>1</v>
      </c>
      <c r="BM787" s="1361" t="b">
        <f t="shared" si="322"/>
        <v>1</v>
      </c>
      <c r="BN787" s="1361" t="b">
        <f t="shared" si="322"/>
        <v>1</v>
      </c>
      <c r="BO787" s="1361" t="b">
        <f t="shared" si="322"/>
        <v>1</v>
      </c>
      <c r="BP787" s="1361" t="b">
        <f t="shared" si="322"/>
        <v>1</v>
      </c>
      <c r="BQ787" s="1361" t="b">
        <f t="shared" si="322"/>
        <v>1</v>
      </c>
      <c r="BS787" s="1359"/>
    </row>
    <row r="788" spans="1:71" s="1374" customFormat="1" ht="12" customHeight="1">
      <c r="A788" s="1412">
        <v>18605061</v>
      </c>
      <c r="B788" s="1413" t="str">
        <f t="shared" si="325"/>
        <v>18605061</v>
      </c>
      <c r="C788" s="1359" t="s">
        <v>1824</v>
      </c>
      <c r="D788" s="1360" t="str">
        <f t="shared" si="304"/>
        <v>W/C</v>
      </c>
      <c r="E788" s="1360"/>
      <c r="F788" s="1359"/>
      <c r="G788" s="1360"/>
      <c r="H788" s="1361" t="str">
        <f t="shared" si="324"/>
        <v/>
      </c>
      <c r="I788" s="1361" t="str">
        <f t="shared" si="324"/>
        <v/>
      </c>
      <c r="J788" s="1361" t="str">
        <f t="shared" si="324"/>
        <v/>
      </c>
      <c r="K788" s="1361" t="str">
        <f t="shared" si="324"/>
        <v/>
      </c>
      <c r="L788" s="1361" t="str">
        <f t="shared" si="315"/>
        <v>W/C</v>
      </c>
      <c r="M788" s="1361" t="str">
        <f t="shared" si="315"/>
        <v>NO</v>
      </c>
      <c r="N788" s="1361" t="str">
        <f t="shared" si="303"/>
        <v>W/C</v>
      </c>
      <c r="O788" s="1362"/>
      <c r="P788" s="1363">
        <v>739054.02</v>
      </c>
      <c r="Q788" s="1363">
        <v>718524.74</v>
      </c>
      <c r="R788" s="1363">
        <v>697995.46</v>
      </c>
      <c r="S788" s="1363">
        <v>677466.18</v>
      </c>
      <c r="T788" s="1363">
        <v>656936.9</v>
      </c>
      <c r="U788" s="1363">
        <v>636407.62</v>
      </c>
      <c r="V788" s="1363">
        <v>615878.34</v>
      </c>
      <c r="W788" s="1363">
        <v>595349.06000000006</v>
      </c>
      <c r="X788" s="1363">
        <v>574819.78</v>
      </c>
      <c r="Y788" s="1363">
        <v>554290.5</v>
      </c>
      <c r="Z788" s="1363">
        <v>533761.22</v>
      </c>
      <c r="AA788" s="1363">
        <v>513231.94</v>
      </c>
      <c r="AB788" s="1363">
        <v>492702.66</v>
      </c>
      <c r="AC788" s="1363"/>
      <c r="AD788" s="1363"/>
      <c r="AE788" s="1363">
        <f t="shared" si="312"/>
        <v>615878.34</v>
      </c>
      <c r="AF788" s="1376"/>
      <c r="AG788" s="1377"/>
      <c r="AH788" s="1365"/>
      <c r="AI788" s="1365"/>
      <c r="AJ788" s="1365"/>
      <c r="AK788" s="1366"/>
      <c r="AL788" s="1365">
        <f t="shared" si="307"/>
        <v>0</v>
      </c>
      <c r="AM788" s="1367">
        <f t="shared" si="323"/>
        <v>615878.34</v>
      </c>
      <c r="AN788" s="1365"/>
      <c r="AO788" s="1368">
        <f t="shared" si="308"/>
        <v>615878.34</v>
      </c>
      <c r="AP788" s="1369"/>
      <c r="AQ788" s="1370">
        <f t="shared" si="296"/>
        <v>492702.66</v>
      </c>
      <c r="AR788" s="1365"/>
      <c r="AS788" s="1365"/>
      <c r="AT788" s="1365"/>
      <c r="AU788" s="1365"/>
      <c r="AV788" s="1371">
        <f t="shared" si="309"/>
        <v>0</v>
      </c>
      <c r="AW788" s="1365">
        <f t="shared" si="318"/>
        <v>492702.66</v>
      </c>
      <c r="AX788" s="1365"/>
      <c r="AY788" s="1367">
        <f t="shared" si="310"/>
        <v>492702.66</v>
      </c>
      <c r="AZ788" s="1372"/>
      <c r="BA788" s="1373">
        <f t="shared" si="319"/>
        <v>0</v>
      </c>
      <c r="BC788" s="1361" t="str">
        <f t="shared" si="313"/>
        <v/>
      </c>
      <c r="BD788" s="1361" t="str">
        <f t="shared" si="313"/>
        <v/>
      </c>
      <c r="BE788" s="1361" t="str">
        <f t="shared" si="313"/>
        <v/>
      </c>
      <c r="BF788" s="1361" t="str">
        <f t="shared" si="313"/>
        <v/>
      </c>
      <c r="BG788" s="1361" t="str">
        <f t="shared" si="316"/>
        <v>W/C</v>
      </c>
      <c r="BH788" s="1361" t="str">
        <f t="shared" si="316"/>
        <v>NO</v>
      </c>
      <c r="BI788" s="1361" t="str">
        <f t="shared" si="300"/>
        <v>W/C</v>
      </c>
      <c r="BK788" s="1361" t="b">
        <f t="shared" si="322"/>
        <v>1</v>
      </c>
      <c r="BL788" s="1361" t="b">
        <f t="shared" si="322"/>
        <v>1</v>
      </c>
      <c r="BM788" s="1361" t="b">
        <f t="shared" si="322"/>
        <v>1</v>
      </c>
      <c r="BN788" s="1361" t="b">
        <f t="shared" si="322"/>
        <v>1</v>
      </c>
      <c r="BO788" s="1361" t="b">
        <f t="shared" si="322"/>
        <v>1</v>
      </c>
      <c r="BP788" s="1361" t="b">
        <f t="shared" si="322"/>
        <v>1</v>
      </c>
      <c r="BQ788" s="1361" t="b">
        <f t="shared" si="322"/>
        <v>1</v>
      </c>
      <c r="BS788" s="1359"/>
    </row>
    <row r="789" spans="1:71" s="1374" customFormat="1" ht="12" customHeight="1">
      <c r="A789" s="1412">
        <v>18605071</v>
      </c>
      <c r="B789" s="1413" t="str">
        <f t="shared" si="325"/>
        <v>18605071</v>
      </c>
      <c r="C789" s="1359" t="s">
        <v>1825</v>
      </c>
      <c r="D789" s="1360" t="str">
        <f t="shared" si="304"/>
        <v>W/C</v>
      </c>
      <c r="E789" s="1360"/>
      <c r="F789" s="1359"/>
      <c r="G789" s="1360"/>
      <c r="H789" s="1361" t="str">
        <f t="shared" si="324"/>
        <v/>
      </c>
      <c r="I789" s="1361" t="str">
        <f t="shared" si="324"/>
        <v/>
      </c>
      <c r="J789" s="1361" t="str">
        <f t="shared" si="324"/>
        <v/>
      </c>
      <c r="K789" s="1361" t="str">
        <f t="shared" si="324"/>
        <v/>
      </c>
      <c r="L789" s="1361" t="str">
        <f t="shared" si="315"/>
        <v>W/C</v>
      </c>
      <c r="M789" s="1361" t="str">
        <f t="shared" si="315"/>
        <v>NO</v>
      </c>
      <c r="N789" s="1361" t="str">
        <f t="shared" si="303"/>
        <v>W/C</v>
      </c>
      <c r="O789" s="1362"/>
      <c r="P789" s="1363">
        <v>1146071.8</v>
      </c>
      <c r="Q789" s="1363">
        <v>1112363.8</v>
      </c>
      <c r="R789" s="1363">
        <v>1078655.8</v>
      </c>
      <c r="S789" s="1363">
        <v>1044947.8</v>
      </c>
      <c r="T789" s="1363">
        <v>1011239.8</v>
      </c>
      <c r="U789" s="1363">
        <v>977531.8</v>
      </c>
      <c r="V789" s="1363">
        <v>943823.8</v>
      </c>
      <c r="W789" s="1363">
        <v>910115.8</v>
      </c>
      <c r="X789" s="1363">
        <v>876407.8</v>
      </c>
      <c r="Y789" s="1363">
        <v>842699.8</v>
      </c>
      <c r="Z789" s="1363">
        <v>808991.8</v>
      </c>
      <c r="AA789" s="1363">
        <v>775283.8</v>
      </c>
      <c r="AB789" s="1363">
        <v>741575.8</v>
      </c>
      <c r="AC789" s="1363"/>
      <c r="AD789" s="1363"/>
      <c r="AE789" s="1363">
        <f t="shared" si="312"/>
        <v>943823.80000000016</v>
      </c>
      <c r="AF789" s="1376"/>
      <c r="AG789" s="1377"/>
      <c r="AH789" s="1365"/>
      <c r="AI789" s="1365"/>
      <c r="AJ789" s="1365"/>
      <c r="AK789" s="1366"/>
      <c r="AL789" s="1365">
        <f t="shared" si="307"/>
        <v>0</v>
      </c>
      <c r="AM789" s="1367">
        <f t="shared" si="323"/>
        <v>943823.80000000016</v>
      </c>
      <c r="AN789" s="1365"/>
      <c r="AO789" s="1368">
        <f t="shared" si="308"/>
        <v>943823.80000000016</v>
      </c>
      <c r="AP789" s="1369"/>
      <c r="AQ789" s="1370">
        <f t="shared" si="296"/>
        <v>741575.8</v>
      </c>
      <c r="AR789" s="1365"/>
      <c r="AS789" s="1365"/>
      <c r="AT789" s="1365"/>
      <c r="AU789" s="1365"/>
      <c r="AV789" s="1371">
        <f t="shared" si="309"/>
        <v>0</v>
      </c>
      <c r="AW789" s="1365">
        <f t="shared" si="318"/>
        <v>741575.8</v>
      </c>
      <c r="AX789" s="1365"/>
      <c r="AY789" s="1367">
        <f t="shared" si="310"/>
        <v>741575.8</v>
      </c>
      <c r="AZ789" s="1372"/>
      <c r="BA789" s="1373">
        <f t="shared" si="319"/>
        <v>0</v>
      </c>
      <c r="BC789" s="1361" t="str">
        <f t="shared" ref="BC789:BF820" si="326">IF(VALUE(AR789),BC$7,IF(ISBLANK(AR789),"",BC$7))</f>
        <v/>
      </c>
      <c r="BD789" s="1361" t="str">
        <f t="shared" si="326"/>
        <v/>
      </c>
      <c r="BE789" s="1361" t="str">
        <f t="shared" si="326"/>
        <v/>
      </c>
      <c r="BF789" s="1361" t="str">
        <f t="shared" si="326"/>
        <v/>
      </c>
      <c r="BG789" s="1361" t="str">
        <f t="shared" si="316"/>
        <v>W/C</v>
      </c>
      <c r="BH789" s="1361" t="str">
        <f t="shared" si="316"/>
        <v>NO</v>
      </c>
      <c r="BI789" s="1361" t="str">
        <f t="shared" si="300"/>
        <v>W/C</v>
      </c>
      <c r="BK789" s="1361" t="b">
        <f t="shared" si="322"/>
        <v>1</v>
      </c>
      <c r="BL789" s="1361" t="b">
        <f t="shared" si="322"/>
        <v>1</v>
      </c>
      <c r="BM789" s="1361" t="b">
        <f t="shared" si="322"/>
        <v>1</v>
      </c>
      <c r="BN789" s="1361" t="b">
        <f t="shared" si="322"/>
        <v>1</v>
      </c>
      <c r="BO789" s="1361" t="b">
        <f t="shared" si="322"/>
        <v>1</v>
      </c>
      <c r="BP789" s="1361" t="b">
        <f t="shared" si="322"/>
        <v>1</v>
      </c>
      <c r="BQ789" s="1361" t="b">
        <f t="shared" si="322"/>
        <v>1</v>
      </c>
      <c r="BS789" s="1359"/>
    </row>
    <row r="790" spans="1:71" s="1374" customFormat="1" ht="12" customHeight="1">
      <c r="A790" s="1497">
        <v>18605081</v>
      </c>
      <c r="B790" s="1498" t="str">
        <f t="shared" si="325"/>
        <v>18605081</v>
      </c>
      <c r="C790" s="1416" t="s">
        <v>1826</v>
      </c>
      <c r="D790" s="1417" t="str">
        <f t="shared" si="304"/>
        <v>W/C</v>
      </c>
      <c r="E790" s="1417"/>
      <c r="F790" s="1434">
        <v>42811</v>
      </c>
      <c r="G790" s="1417"/>
      <c r="H790" s="1419" t="str">
        <f t="shared" si="324"/>
        <v/>
      </c>
      <c r="I790" s="1419" t="str">
        <f t="shared" si="324"/>
        <v/>
      </c>
      <c r="J790" s="1419" t="str">
        <f t="shared" si="324"/>
        <v/>
      </c>
      <c r="K790" s="1419" t="str">
        <f t="shared" si="324"/>
        <v/>
      </c>
      <c r="L790" s="1419" t="str">
        <f t="shared" si="315"/>
        <v>W/C</v>
      </c>
      <c r="M790" s="1419" t="str">
        <f t="shared" si="315"/>
        <v>NO</v>
      </c>
      <c r="N790" s="1419" t="str">
        <f t="shared" si="303"/>
        <v>W/C</v>
      </c>
      <c r="O790" s="1420"/>
      <c r="P790" s="1421">
        <v>2387311.5499999998</v>
      </c>
      <c r="Q790" s="1421">
        <v>2361914.62</v>
      </c>
      <c r="R790" s="1421">
        <v>2336517.69</v>
      </c>
      <c r="S790" s="1421">
        <v>2311120.7599999998</v>
      </c>
      <c r="T790" s="1421">
        <v>2285723.83</v>
      </c>
      <c r="U790" s="1421">
        <v>2260326.9</v>
      </c>
      <c r="V790" s="1421">
        <v>2234929.9700000002</v>
      </c>
      <c r="W790" s="1421">
        <v>2209533.04</v>
      </c>
      <c r="X790" s="1421">
        <v>2184136.11</v>
      </c>
      <c r="Y790" s="1421">
        <v>2158739.1800000002</v>
      </c>
      <c r="Z790" s="1421">
        <v>2133342.25</v>
      </c>
      <c r="AA790" s="1421">
        <v>2107945.3199999998</v>
      </c>
      <c r="AB790" s="1421">
        <v>2082548.39</v>
      </c>
      <c r="AC790" s="1421"/>
      <c r="AD790" s="1421"/>
      <c r="AE790" s="1421">
        <f t="shared" si="312"/>
        <v>2234929.9700000002</v>
      </c>
      <c r="AF790" s="1422"/>
      <c r="AG790" s="1423"/>
      <c r="AH790" s="1424"/>
      <c r="AI790" s="1424"/>
      <c r="AJ790" s="1424"/>
      <c r="AK790" s="1425"/>
      <c r="AL790" s="1424">
        <f t="shared" si="307"/>
        <v>0</v>
      </c>
      <c r="AM790" s="1426">
        <f t="shared" si="323"/>
        <v>2234929.9700000002</v>
      </c>
      <c r="AN790" s="1424"/>
      <c r="AO790" s="1427">
        <f t="shared" si="308"/>
        <v>2234929.9700000002</v>
      </c>
      <c r="AP790" s="1369"/>
      <c r="AQ790" s="1428">
        <f t="shared" si="296"/>
        <v>2082548.39</v>
      </c>
      <c r="AR790" s="1424"/>
      <c r="AS790" s="1424"/>
      <c r="AT790" s="1424"/>
      <c r="AU790" s="1424"/>
      <c r="AV790" s="1429">
        <f t="shared" si="309"/>
        <v>0</v>
      </c>
      <c r="AW790" s="1424">
        <f t="shared" si="318"/>
        <v>2082548.39</v>
      </c>
      <c r="AX790" s="1424"/>
      <c r="AY790" s="1426">
        <f t="shared" si="310"/>
        <v>2082548.39</v>
      </c>
      <c r="AZ790" s="1372"/>
      <c r="BA790" s="1373">
        <f t="shared" si="319"/>
        <v>0</v>
      </c>
      <c r="BC790" s="1419" t="str">
        <f t="shared" si="326"/>
        <v/>
      </c>
      <c r="BD790" s="1419" t="str">
        <f t="shared" si="326"/>
        <v/>
      </c>
      <c r="BE790" s="1419" t="str">
        <f t="shared" si="326"/>
        <v/>
      </c>
      <c r="BF790" s="1419" t="str">
        <f t="shared" si="326"/>
        <v/>
      </c>
      <c r="BG790" s="1419" t="str">
        <f t="shared" si="316"/>
        <v>W/C</v>
      </c>
      <c r="BH790" s="1419" t="str">
        <f t="shared" si="316"/>
        <v>NO</v>
      </c>
      <c r="BI790" s="1419" t="str">
        <f t="shared" si="300"/>
        <v>W/C</v>
      </c>
      <c r="BK790" s="1419" t="b">
        <f t="shared" si="322"/>
        <v>1</v>
      </c>
      <c r="BL790" s="1419" t="b">
        <f t="shared" si="322"/>
        <v>1</v>
      </c>
      <c r="BM790" s="1419" t="b">
        <f t="shared" si="322"/>
        <v>1</v>
      </c>
      <c r="BN790" s="1419" t="b">
        <f t="shared" si="322"/>
        <v>1</v>
      </c>
      <c r="BO790" s="1419" t="b">
        <f t="shared" si="322"/>
        <v>1</v>
      </c>
      <c r="BP790" s="1419" t="b">
        <f t="shared" si="322"/>
        <v>1</v>
      </c>
      <c r="BQ790" s="1419" t="b">
        <f t="shared" si="322"/>
        <v>1</v>
      </c>
      <c r="BS790" s="1359"/>
    </row>
    <row r="791" spans="1:71" s="1374" customFormat="1" ht="12" customHeight="1">
      <c r="A791" s="1497">
        <v>18605091</v>
      </c>
      <c r="B791" s="1498" t="str">
        <f t="shared" si="325"/>
        <v>18605091</v>
      </c>
      <c r="C791" s="1416" t="s">
        <v>1827</v>
      </c>
      <c r="D791" s="1417" t="str">
        <f t="shared" si="304"/>
        <v>Non-Op</v>
      </c>
      <c r="E791" s="1417"/>
      <c r="F791" s="1434">
        <v>42842</v>
      </c>
      <c r="G791" s="1417"/>
      <c r="H791" s="1419" t="str">
        <f t="shared" si="324"/>
        <v/>
      </c>
      <c r="I791" s="1419" t="str">
        <f t="shared" si="324"/>
        <v/>
      </c>
      <c r="J791" s="1419" t="str">
        <f t="shared" si="324"/>
        <v/>
      </c>
      <c r="K791" s="1419" t="str">
        <f t="shared" si="324"/>
        <v>Non-Op</v>
      </c>
      <c r="L791" s="1419" t="str">
        <f t="shared" si="315"/>
        <v>NO</v>
      </c>
      <c r="M791" s="1419" t="str">
        <f t="shared" si="315"/>
        <v>NO</v>
      </c>
      <c r="N791" s="1419" t="str">
        <f t="shared" si="303"/>
        <v/>
      </c>
      <c r="O791" s="1420"/>
      <c r="P791" s="1421">
        <v>0</v>
      </c>
      <c r="Q791" s="1421">
        <v>0</v>
      </c>
      <c r="R791" s="1421">
        <v>0</v>
      </c>
      <c r="S791" s="1421">
        <v>0</v>
      </c>
      <c r="T791" s="1421">
        <v>0</v>
      </c>
      <c r="U791" s="1421">
        <v>0</v>
      </c>
      <c r="V791" s="1421">
        <v>0</v>
      </c>
      <c r="W791" s="1421">
        <v>0</v>
      </c>
      <c r="X791" s="1421">
        <v>0</v>
      </c>
      <c r="Y791" s="1421">
        <v>0</v>
      </c>
      <c r="Z791" s="1421">
        <v>0</v>
      </c>
      <c r="AA791" s="1421">
        <v>0</v>
      </c>
      <c r="AB791" s="1421">
        <v>0</v>
      </c>
      <c r="AC791" s="1421"/>
      <c r="AD791" s="1421"/>
      <c r="AE791" s="1421">
        <f t="shared" si="312"/>
        <v>0</v>
      </c>
      <c r="AF791" s="1422"/>
      <c r="AG791" s="1423"/>
      <c r="AH791" s="1424"/>
      <c r="AI791" s="1424"/>
      <c r="AJ791" s="1424"/>
      <c r="AK791" s="1425">
        <f>AE791</f>
        <v>0</v>
      </c>
      <c r="AL791" s="1424">
        <f t="shared" si="307"/>
        <v>0</v>
      </c>
      <c r="AM791" s="1426"/>
      <c r="AN791" s="1424"/>
      <c r="AO791" s="1427">
        <f t="shared" si="308"/>
        <v>0</v>
      </c>
      <c r="AP791" s="1369"/>
      <c r="AQ791" s="1428">
        <f t="shared" si="296"/>
        <v>0</v>
      </c>
      <c r="AR791" s="1424"/>
      <c r="AS791" s="1424"/>
      <c r="AT791" s="1424"/>
      <c r="AU791" s="1424">
        <f>AQ791</f>
        <v>0</v>
      </c>
      <c r="AV791" s="1429">
        <f t="shared" si="309"/>
        <v>0</v>
      </c>
      <c r="AW791" s="1424"/>
      <c r="AX791" s="1424"/>
      <c r="AY791" s="1426">
        <f t="shared" si="310"/>
        <v>0</v>
      </c>
      <c r="AZ791" s="1372" t="s">
        <v>1001</v>
      </c>
      <c r="BA791" s="1373">
        <f t="shared" si="319"/>
        <v>0</v>
      </c>
      <c r="BC791" s="1419" t="str">
        <f t="shared" si="326"/>
        <v/>
      </c>
      <c r="BD791" s="1419" t="str">
        <f t="shared" si="326"/>
        <v/>
      </c>
      <c r="BE791" s="1419" t="str">
        <f t="shared" si="326"/>
        <v/>
      </c>
      <c r="BF791" s="1419" t="str">
        <f t="shared" si="326"/>
        <v>Non-Op</v>
      </c>
      <c r="BG791" s="1419" t="str">
        <f t="shared" si="316"/>
        <v>NO</v>
      </c>
      <c r="BH791" s="1419" t="str">
        <f t="shared" si="316"/>
        <v>NO</v>
      </c>
      <c r="BI791" s="1419" t="str">
        <f t="shared" si="300"/>
        <v/>
      </c>
      <c r="BK791" s="1419" t="b">
        <f t="shared" si="322"/>
        <v>1</v>
      </c>
      <c r="BL791" s="1419" t="b">
        <f t="shared" si="322"/>
        <v>1</v>
      </c>
      <c r="BM791" s="1419" t="b">
        <f t="shared" si="322"/>
        <v>1</v>
      </c>
      <c r="BN791" s="1419" t="b">
        <f t="shared" si="322"/>
        <v>1</v>
      </c>
      <c r="BO791" s="1419" t="b">
        <f t="shared" si="322"/>
        <v>1</v>
      </c>
      <c r="BP791" s="1419" t="b">
        <f t="shared" si="322"/>
        <v>1</v>
      </c>
      <c r="BQ791" s="1419" t="b">
        <f t="shared" si="322"/>
        <v>1</v>
      </c>
      <c r="BS791" s="1359"/>
    </row>
    <row r="792" spans="1:71" s="1374" customFormat="1" ht="12" customHeight="1">
      <c r="A792" s="1412">
        <v>18608001</v>
      </c>
      <c r="B792" s="1413" t="str">
        <f t="shared" si="325"/>
        <v>18608001</v>
      </c>
      <c r="C792" s="1596" t="s">
        <v>1828</v>
      </c>
      <c r="D792" s="1360" t="str">
        <f t="shared" si="304"/>
        <v>W/C</v>
      </c>
      <c r="E792" s="1360"/>
      <c r="F792" s="1596"/>
      <c r="G792" s="1360"/>
      <c r="H792" s="1361" t="str">
        <f t="shared" si="324"/>
        <v/>
      </c>
      <c r="I792" s="1361" t="str">
        <f t="shared" si="324"/>
        <v/>
      </c>
      <c r="J792" s="1361" t="str">
        <f t="shared" si="324"/>
        <v/>
      </c>
      <c r="K792" s="1361" t="str">
        <f t="shared" si="324"/>
        <v/>
      </c>
      <c r="L792" s="1361" t="str">
        <f t="shared" si="315"/>
        <v>W/C</v>
      </c>
      <c r="M792" s="1361" t="str">
        <f t="shared" si="315"/>
        <v>NO</v>
      </c>
      <c r="N792" s="1361" t="str">
        <f t="shared" si="303"/>
        <v>W/C</v>
      </c>
      <c r="O792" s="1362"/>
      <c r="P792" s="1363">
        <v>44216.75</v>
      </c>
      <c r="Q792" s="1363">
        <v>44649.25</v>
      </c>
      <c r="R792" s="1363">
        <v>44649.25</v>
      </c>
      <c r="S792" s="1363">
        <v>51730.35</v>
      </c>
      <c r="T792" s="1363">
        <v>51730.35</v>
      </c>
      <c r="U792" s="1363">
        <v>82401</v>
      </c>
      <c r="V792" s="1363">
        <v>90865.93</v>
      </c>
      <c r="W792" s="1363">
        <v>91793.93</v>
      </c>
      <c r="X792" s="1363">
        <v>94534.23</v>
      </c>
      <c r="Y792" s="1363">
        <v>94534.23</v>
      </c>
      <c r="Z792" s="1363">
        <v>95655.98</v>
      </c>
      <c r="AA792" s="1363">
        <v>98418.48</v>
      </c>
      <c r="AB792" s="1363">
        <v>100211.53</v>
      </c>
      <c r="AC792" s="1363"/>
      <c r="AD792" s="1363"/>
      <c r="AE792" s="1363">
        <f t="shared" si="312"/>
        <v>76098.093333333338</v>
      </c>
      <c r="AF792" s="1376"/>
      <c r="AG792" s="1377"/>
      <c r="AH792" s="1365"/>
      <c r="AI792" s="1365"/>
      <c r="AJ792" s="1365"/>
      <c r="AK792" s="1366"/>
      <c r="AL792" s="1365">
        <f t="shared" si="307"/>
        <v>0</v>
      </c>
      <c r="AM792" s="1367">
        <f>AE792</f>
        <v>76098.093333333338</v>
      </c>
      <c r="AN792" s="1365"/>
      <c r="AO792" s="1368">
        <f t="shared" si="308"/>
        <v>76098.093333333338</v>
      </c>
      <c r="AP792" s="1369"/>
      <c r="AQ792" s="1370">
        <f t="shared" si="296"/>
        <v>100211.53</v>
      </c>
      <c r="AR792" s="1365"/>
      <c r="AS792" s="1365"/>
      <c r="AT792" s="1365"/>
      <c r="AU792" s="1365"/>
      <c r="AV792" s="1371">
        <f t="shared" si="309"/>
        <v>0</v>
      </c>
      <c r="AW792" s="1365">
        <f t="shared" si="318"/>
        <v>100211.53</v>
      </c>
      <c r="AX792" s="1365"/>
      <c r="AY792" s="1367">
        <f t="shared" si="310"/>
        <v>100211.53</v>
      </c>
      <c r="AZ792" s="1372"/>
      <c r="BA792" s="1373">
        <f t="shared" si="319"/>
        <v>0</v>
      </c>
      <c r="BC792" s="1361" t="str">
        <f t="shared" si="326"/>
        <v/>
      </c>
      <c r="BD792" s="1361" t="str">
        <f t="shared" si="326"/>
        <v/>
      </c>
      <c r="BE792" s="1361" t="str">
        <f t="shared" si="326"/>
        <v/>
      </c>
      <c r="BF792" s="1361" t="str">
        <f t="shared" si="326"/>
        <v/>
      </c>
      <c r="BG792" s="1361" t="str">
        <f t="shared" si="316"/>
        <v>W/C</v>
      </c>
      <c r="BH792" s="1361" t="str">
        <f t="shared" si="316"/>
        <v>NO</v>
      </c>
      <c r="BI792" s="1361" t="str">
        <f t="shared" si="300"/>
        <v>W/C</v>
      </c>
      <c r="BK792" s="1361" t="b">
        <f t="shared" si="322"/>
        <v>1</v>
      </c>
      <c r="BL792" s="1361" t="b">
        <f t="shared" si="322"/>
        <v>1</v>
      </c>
      <c r="BM792" s="1361" t="b">
        <f t="shared" si="322"/>
        <v>1</v>
      </c>
      <c r="BN792" s="1361" t="b">
        <f t="shared" si="322"/>
        <v>1</v>
      </c>
      <c r="BO792" s="1361" t="b">
        <f t="shared" si="322"/>
        <v>1</v>
      </c>
      <c r="BP792" s="1361" t="b">
        <f t="shared" si="322"/>
        <v>1</v>
      </c>
      <c r="BQ792" s="1361" t="b">
        <f t="shared" si="322"/>
        <v>1</v>
      </c>
      <c r="BS792" s="1359"/>
    </row>
    <row r="793" spans="1:71" s="1374" customFormat="1" ht="12" customHeight="1">
      <c r="A793" s="1412">
        <v>18608002</v>
      </c>
      <c r="B793" s="1413" t="str">
        <f t="shared" si="325"/>
        <v>18608002</v>
      </c>
      <c r="C793" s="1596" t="s">
        <v>1829</v>
      </c>
      <c r="D793" s="1360" t="str">
        <f t="shared" si="304"/>
        <v>W/C</v>
      </c>
      <c r="E793" s="1360"/>
      <c r="F793" s="1596"/>
      <c r="G793" s="1360"/>
      <c r="H793" s="1361" t="str">
        <f t="shared" si="324"/>
        <v/>
      </c>
      <c r="I793" s="1361" t="str">
        <f t="shared" si="324"/>
        <v/>
      </c>
      <c r="J793" s="1361" t="str">
        <f t="shared" si="324"/>
        <v/>
      </c>
      <c r="K793" s="1361" t="str">
        <f t="shared" si="324"/>
        <v/>
      </c>
      <c r="L793" s="1361" t="str">
        <f t="shared" si="315"/>
        <v>W/C</v>
      </c>
      <c r="M793" s="1361" t="str">
        <f t="shared" si="315"/>
        <v>NO</v>
      </c>
      <c r="N793" s="1361" t="str">
        <f t="shared" si="303"/>
        <v>W/C</v>
      </c>
      <c r="O793" s="1362"/>
      <c r="P793" s="1363">
        <v>322636.52</v>
      </c>
      <c r="Q793" s="1363">
        <v>323662.7</v>
      </c>
      <c r="R793" s="1363">
        <v>323662.7</v>
      </c>
      <c r="S793" s="1363">
        <v>324540.13</v>
      </c>
      <c r="T793" s="1363">
        <v>324540.13</v>
      </c>
      <c r="U793" s="1363">
        <v>328631.55</v>
      </c>
      <c r="V793" s="1363">
        <v>346820.06</v>
      </c>
      <c r="W793" s="1363">
        <v>347655.06</v>
      </c>
      <c r="X793" s="1363">
        <v>347655.06</v>
      </c>
      <c r="Y793" s="1363">
        <v>348503.81</v>
      </c>
      <c r="Z793" s="1363">
        <v>361216.34</v>
      </c>
      <c r="AA793" s="1363">
        <v>365234.02</v>
      </c>
      <c r="AB793" s="1363">
        <v>365234.02</v>
      </c>
      <c r="AC793" s="1363"/>
      <c r="AD793" s="1363"/>
      <c r="AE793" s="1363">
        <f t="shared" si="312"/>
        <v>340504.73583333334</v>
      </c>
      <c r="AF793" s="1476"/>
      <c r="AG793" s="1477"/>
      <c r="AH793" s="1365"/>
      <c r="AI793" s="1365"/>
      <c r="AJ793" s="1365"/>
      <c r="AK793" s="1366"/>
      <c r="AL793" s="1365">
        <f t="shared" si="307"/>
        <v>0</v>
      </c>
      <c r="AM793" s="1367">
        <f>AE793</f>
        <v>340504.73583333334</v>
      </c>
      <c r="AN793" s="1365"/>
      <c r="AO793" s="1368">
        <f t="shared" si="308"/>
        <v>340504.73583333334</v>
      </c>
      <c r="AP793" s="1369"/>
      <c r="AQ793" s="1370">
        <f t="shared" si="296"/>
        <v>365234.02</v>
      </c>
      <c r="AR793" s="1365"/>
      <c r="AS793" s="1365"/>
      <c r="AT793" s="1365"/>
      <c r="AU793" s="1365"/>
      <c r="AV793" s="1371">
        <f t="shared" si="309"/>
        <v>0</v>
      </c>
      <c r="AW793" s="1365">
        <f t="shared" si="318"/>
        <v>365234.02</v>
      </c>
      <c r="AX793" s="1365"/>
      <c r="AY793" s="1367">
        <f t="shared" si="310"/>
        <v>365234.02</v>
      </c>
      <c r="AZ793" s="1372"/>
      <c r="BA793" s="1373">
        <f t="shared" si="319"/>
        <v>0</v>
      </c>
      <c r="BC793" s="1361" t="str">
        <f t="shared" si="326"/>
        <v/>
      </c>
      <c r="BD793" s="1361" t="str">
        <f t="shared" si="326"/>
        <v/>
      </c>
      <c r="BE793" s="1361" t="str">
        <f t="shared" si="326"/>
        <v/>
      </c>
      <c r="BF793" s="1361" t="str">
        <f t="shared" si="326"/>
        <v/>
      </c>
      <c r="BG793" s="1361" t="str">
        <f t="shared" si="316"/>
        <v>W/C</v>
      </c>
      <c r="BH793" s="1361" t="str">
        <f t="shared" si="316"/>
        <v>NO</v>
      </c>
      <c r="BI793" s="1361" t="str">
        <f t="shared" si="300"/>
        <v>W/C</v>
      </c>
      <c r="BK793" s="1361" t="b">
        <f t="shared" si="322"/>
        <v>1</v>
      </c>
      <c r="BL793" s="1361" t="b">
        <f t="shared" si="322"/>
        <v>1</v>
      </c>
      <c r="BM793" s="1361" t="b">
        <f t="shared" si="322"/>
        <v>1</v>
      </c>
      <c r="BN793" s="1361" t="b">
        <f t="shared" si="322"/>
        <v>1</v>
      </c>
      <c r="BO793" s="1361" t="b">
        <f t="shared" si="322"/>
        <v>1</v>
      </c>
      <c r="BP793" s="1361" t="b">
        <f t="shared" si="322"/>
        <v>1</v>
      </c>
      <c r="BQ793" s="1361" t="b">
        <f t="shared" si="322"/>
        <v>1</v>
      </c>
      <c r="BS793" s="1359"/>
    </row>
    <row r="794" spans="1:71" s="1374" customFormat="1" ht="12" customHeight="1">
      <c r="A794" s="1412">
        <v>18608011</v>
      </c>
      <c r="B794" s="1413" t="str">
        <f t="shared" si="325"/>
        <v>18608011</v>
      </c>
      <c r="C794" s="1596" t="s">
        <v>1830</v>
      </c>
      <c r="D794" s="1360" t="str">
        <f t="shared" si="304"/>
        <v>Non-Op</v>
      </c>
      <c r="E794" s="1360"/>
      <c r="F794" s="1596"/>
      <c r="G794" s="1360"/>
      <c r="H794" s="1361" t="str">
        <f t="shared" si="324"/>
        <v/>
      </c>
      <c r="I794" s="1361" t="str">
        <f t="shared" si="324"/>
        <v/>
      </c>
      <c r="J794" s="1361" t="str">
        <f t="shared" si="324"/>
        <v/>
      </c>
      <c r="K794" s="1361" t="str">
        <f t="shared" si="324"/>
        <v>Non-Op</v>
      </c>
      <c r="L794" s="1361" t="str">
        <f t="shared" si="315"/>
        <v>NO</v>
      </c>
      <c r="M794" s="1361" t="str">
        <f t="shared" si="315"/>
        <v>NO</v>
      </c>
      <c r="N794" s="1361" t="str">
        <f t="shared" si="303"/>
        <v/>
      </c>
      <c r="O794" s="1362"/>
      <c r="P794" s="1363">
        <v>345983.01</v>
      </c>
      <c r="Q794" s="1363">
        <v>345983.01</v>
      </c>
      <c r="R794" s="1363">
        <v>345983.01</v>
      </c>
      <c r="S794" s="1363">
        <v>338469.41</v>
      </c>
      <c r="T794" s="1363">
        <v>338469.41</v>
      </c>
      <c r="U794" s="1363">
        <v>338469.41</v>
      </c>
      <c r="V794" s="1363">
        <v>310864.42</v>
      </c>
      <c r="W794" s="1363">
        <v>310864.42</v>
      </c>
      <c r="X794" s="1363">
        <v>310864.42</v>
      </c>
      <c r="Y794" s="1363">
        <v>307196.12</v>
      </c>
      <c r="Z794" s="1363">
        <v>307196.12</v>
      </c>
      <c r="AA794" s="1363">
        <v>307196.12</v>
      </c>
      <c r="AB794" s="1363">
        <v>301518.82</v>
      </c>
      <c r="AC794" s="1363"/>
      <c r="AD794" s="1363"/>
      <c r="AE794" s="1363">
        <f t="shared" si="312"/>
        <v>323775.56541666668</v>
      </c>
      <c r="AF794" s="1376"/>
      <c r="AG794" s="1377"/>
      <c r="AH794" s="1365"/>
      <c r="AI794" s="1365"/>
      <c r="AJ794" s="1365"/>
      <c r="AK794" s="1366">
        <f>AE794</f>
        <v>323775.56541666668</v>
      </c>
      <c r="AL794" s="1365">
        <f t="shared" si="307"/>
        <v>323775.56541666668</v>
      </c>
      <c r="AM794" s="1367"/>
      <c r="AN794" s="1365"/>
      <c r="AO794" s="1368">
        <f t="shared" si="308"/>
        <v>0</v>
      </c>
      <c r="AP794" s="1369"/>
      <c r="AQ794" s="1370">
        <f t="shared" si="296"/>
        <v>301518.82</v>
      </c>
      <c r="AR794" s="1365"/>
      <c r="AS794" s="1365"/>
      <c r="AT794" s="1365"/>
      <c r="AU794" s="1365">
        <f>AQ794</f>
        <v>301518.82</v>
      </c>
      <c r="AV794" s="1371">
        <f t="shared" si="309"/>
        <v>301518.82</v>
      </c>
      <c r="AW794" s="1365"/>
      <c r="AX794" s="1365"/>
      <c r="AY794" s="1367">
        <f t="shared" si="310"/>
        <v>0</v>
      </c>
      <c r="AZ794" s="1372" t="s">
        <v>1546</v>
      </c>
      <c r="BA794" s="1373">
        <f t="shared" si="319"/>
        <v>0</v>
      </c>
      <c r="BC794" s="1361" t="str">
        <f t="shared" si="326"/>
        <v/>
      </c>
      <c r="BD794" s="1361" t="str">
        <f t="shared" si="326"/>
        <v/>
      </c>
      <c r="BE794" s="1361" t="str">
        <f t="shared" si="326"/>
        <v/>
      </c>
      <c r="BF794" s="1361" t="str">
        <f t="shared" si="326"/>
        <v>Non-Op</v>
      </c>
      <c r="BG794" s="1361" t="str">
        <f t="shared" si="316"/>
        <v>NO</v>
      </c>
      <c r="BH794" s="1361" t="str">
        <f t="shared" si="316"/>
        <v>NO</v>
      </c>
      <c r="BI794" s="1361" t="str">
        <f t="shared" si="300"/>
        <v/>
      </c>
      <c r="BK794" s="1361" t="b">
        <f t="shared" si="322"/>
        <v>1</v>
      </c>
      <c r="BL794" s="1361" t="b">
        <f t="shared" si="322"/>
        <v>1</v>
      </c>
      <c r="BM794" s="1361" t="b">
        <f t="shared" si="322"/>
        <v>1</v>
      </c>
      <c r="BN794" s="1361" t="b">
        <f t="shared" si="322"/>
        <v>1</v>
      </c>
      <c r="BO794" s="1361" t="b">
        <f t="shared" si="322"/>
        <v>1</v>
      </c>
      <c r="BP794" s="1361" t="b">
        <f t="shared" si="322"/>
        <v>1</v>
      </c>
      <c r="BQ794" s="1361" t="b">
        <f t="shared" si="322"/>
        <v>1</v>
      </c>
      <c r="BS794" s="1359"/>
    </row>
    <row r="795" spans="1:71" s="1374" customFormat="1" ht="12" customHeight="1">
      <c r="A795" s="1412">
        <v>18608012</v>
      </c>
      <c r="B795" s="1413" t="str">
        <f t="shared" si="325"/>
        <v>18608012</v>
      </c>
      <c r="C795" s="1596" t="s">
        <v>1831</v>
      </c>
      <c r="D795" s="1360" t="str">
        <f t="shared" si="304"/>
        <v>Non-Op</v>
      </c>
      <c r="E795" s="1360"/>
      <c r="F795" s="1596"/>
      <c r="G795" s="1360"/>
      <c r="H795" s="1361" t="str">
        <f t="shared" si="324"/>
        <v/>
      </c>
      <c r="I795" s="1361" t="str">
        <f t="shared" si="324"/>
        <v/>
      </c>
      <c r="J795" s="1361" t="str">
        <f t="shared" si="324"/>
        <v/>
      </c>
      <c r="K795" s="1361" t="str">
        <f t="shared" si="324"/>
        <v>Non-Op</v>
      </c>
      <c r="L795" s="1361" t="str">
        <f t="shared" si="315"/>
        <v>NO</v>
      </c>
      <c r="M795" s="1361" t="str">
        <f t="shared" si="315"/>
        <v>NO</v>
      </c>
      <c r="N795" s="1361" t="str">
        <f t="shared" si="303"/>
        <v/>
      </c>
      <c r="O795" s="1362"/>
      <c r="P795" s="1363">
        <v>73860.94</v>
      </c>
      <c r="Q795" s="1363">
        <v>73860.94</v>
      </c>
      <c r="R795" s="1363">
        <v>73860.94</v>
      </c>
      <c r="S795" s="1363">
        <v>71957.33</v>
      </c>
      <c r="T795" s="1363">
        <v>71957.33</v>
      </c>
      <c r="U795" s="1363">
        <v>71957.33</v>
      </c>
      <c r="V795" s="1363">
        <v>47720.07</v>
      </c>
      <c r="W795" s="1363">
        <v>47720.07</v>
      </c>
      <c r="X795" s="1363">
        <v>47720.07</v>
      </c>
      <c r="Y795" s="1363">
        <v>46036.32</v>
      </c>
      <c r="Z795" s="1363">
        <v>46036.32</v>
      </c>
      <c r="AA795" s="1363">
        <v>46036.32</v>
      </c>
      <c r="AB795" s="1363">
        <v>29306.11</v>
      </c>
      <c r="AC795" s="1363"/>
      <c r="AD795" s="1363"/>
      <c r="AE795" s="1363">
        <f t="shared" si="312"/>
        <v>58037.213749999995</v>
      </c>
      <c r="AF795" s="1376"/>
      <c r="AG795" s="1377"/>
      <c r="AH795" s="1365"/>
      <c r="AI795" s="1365"/>
      <c r="AJ795" s="1365"/>
      <c r="AK795" s="1366">
        <f>AE795</f>
        <v>58037.213749999995</v>
      </c>
      <c r="AL795" s="1365">
        <f t="shared" si="307"/>
        <v>58037.213749999995</v>
      </c>
      <c r="AM795" s="1367"/>
      <c r="AN795" s="1365"/>
      <c r="AO795" s="1368">
        <f t="shared" si="308"/>
        <v>0</v>
      </c>
      <c r="AP795" s="1369"/>
      <c r="AQ795" s="1370">
        <f t="shared" si="296"/>
        <v>29306.11</v>
      </c>
      <c r="AR795" s="1365"/>
      <c r="AS795" s="1365"/>
      <c r="AT795" s="1365"/>
      <c r="AU795" s="1365">
        <f>AQ795</f>
        <v>29306.11</v>
      </c>
      <c r="AV795" s="1371">
        <f t="shared" si="309"/>
        <v>29306.11</v>
      </c>
      <c r="AW795" s="1365"/>
      <c r="AX795" s="1365"/>
      <c r="AY795" s="1367">
        <f t="shared" si="310"/>
        <v>0</v>
      </c>
      <c r="AZ795" s="1372" t="s">
        <v>1546</v>
      </c>
      <c r="BA795" s="1373">
        <f t="shared" si="319"/>
        <v>0</v>
      </c>
      <c r="BC795" s="1361" t="str">
        <f t="shared" si="326"/>
        <v/>
      </c>
      <c r="BD795" s="1361" t="str">
        <f t="shared" si="326"/>
        <v/>
      </c>
      <c r="BE795" s="1361" t="str">
        <f t="shared" si="326"/>
        <v/>
      </c>
      <c r="BF795" s="1361" t="str">
        <f t="shared" si="326"/>
        <v>Non-Op</v>
      </c>
      <c r="BG795" s="1361" t="str">
        <f t="shared" si="316"/>
        <v>NO</v>
      </c>
      <c r="BH795" s="1361" t="str">
        <f t="shared" si="316"/>
        <v>NO</v>
      </c>
      <c r="BI795" s="1361" t="str">
        <f t="shared" si="300"/>
        <v/>
      </c>
      <c r="BK795" s="1361" t="b">
        <f t="shared" si="322"/>
        <v>1</v>
      </c>
      <c r="BL795" s="1361" t="b">
        <f t="shared" si="322"/>
        <v>1</v>
      </c>
      <c r="BM795" s="1361" t="b">
        <f t="shared" si="322"/>
        <v>1</v>
      </c>
      <c r="BN795" s="1361" t="b">
        <f t="shared" si="322"/>
        <v>1</v>
      </c>
      <c r="BO795" s="1361" t="b">
        <f t="shared" si="322"/>
        <v>1</v>
      </c>
      <c r="BP795" s="1361" t="b">
        <f t="shared" si="322"/>
        <v>1</v>
      </c>
      <c r="BQ795" s="1361" t="b">
        <f t="shared" si="322"/>
        <v>1</v>
      </c>
      <c r="BS795" s="1359"/>
    </row>
    <row r="796" spans="1:71" s="1374" customFormat="1" ht="12" customHeight="1">
      <c r="A796" s="1412">
        <v>18608021</v>
      </c>
      <c r="B796" s="1413" t="str">
        <f t="shared" si="325"/>
        <v>18608021</v>
      </c>
      <c r="C796" s="1596" t="s">
        <v>1832</v>
      </c>
      <c r="D796" s="1360" t="str">
        <f t="shared" si="304"/>
        <v>W/C</v>
      </c>
      <c r="E796" s="1360"/>
      <c r="F796" s="1596"/>
      <c r="G796" s="1360"/>
      <c r="H796" s="1361" t="str">
        <f t="shared" si="324"/>
        <v/>
      </c>
      <c r="I796" s="1361" t="str">
        <f t="shared" si="324"/>
        <v/>
      </c>
      <c r="J796" s="1361" t="str">
        <f t="shared" si="324"/>
        <v/>
      </c>
      <c r="K796" s="1361" t="str">
        <f t="shared" si="324"/>
        <v/>
      </c>
      <c r="L796" s="1361" t="str">
        <f t="shared" si="315"/>
        <v>W/C</v>
      </c>
      <c r="M796" s="1361" t="str">
        <f t="shared" si="315"/>
        <v>NO</v>
      </c>
      <c r="N796" s="1361" t="str">
        <f t="shared" si="303"/>
        <v>W/C</v>
      </c>
      <c r="O796" s="1362"/>
      <c r="P796" s="1363">
        <v>0</v>
      </c>
      <c r="Q796" s="1363">
        <v>0</v>
      </c>
      <c r="R796" s="1363">
        <v>0</v>
      </c>
      <c r="S796" s="1363">
        <v>0</v>
      </c>
      <c r="T796" s="1363">
        <v>0</v>
      </c>
      <c r="U796" s="1363">
        <v>0</v>
      </c>
      <c r="V796" s="1363">
        <v>0</v>
      </c>
      <c r="W796" s="1363">
        <v>0</v>
      </c>
      <c r="X796" s="1363">
        <v>0</v>
      </c>
      <c r="Y796" s="1363">
        <v>0</v>
      </c>
      <c r="Z796" s="1363">
        <v>0</v>
      </c>
      <c r="AA796" s="1363">
        <v>0</v>
      </c>
      <c r="AB796" s="1363">
        <v>0</v>
      </c>
      <c r="AC796" s="1363"/>
      <c r="AD796" s="1363"/>
      <c r="AE796" s="1363">
        <f t="shared" si="312"/>
        <v>0</v>
      </c>
      <c r="AF796" s="1376"/>
      <c r="AG796" s="1377"/>
      <c r="AH796" s="1365"/>
      <c r="AI796" s="1365"/>
      <c r="AJ796" s="1365"/>
      <c r="AK796" s="1366"/>
      <c r="AL796" s="1365">
        <f t="shared" si="307"/>
        <v>0</v>
      </c>
      <c r="AM796" s="1367">
        <f>AE796</f>
        <v>0</v>
      </c>
      <c r="AN796" s="1365"/>
      <c r="AO796" s="1368">
        <f t="shared" si="308"/>
        <v>0</v>
      </c>
      <c r="AP796" s="1369"/>
      <c r="AQ796" s="1370">
        <f t="shared" si="296"/>
        <v>0</v>
      </c>
      <c r="AR796" s="1365"/>
      <c r="AS796" s="1365"/>
      <c r="AT796" s="1365"/>
      <c r="AU796" s="1365"/>
      <c r="AV796" s="1371">
        <f t="shared" si="309"/>
        <v>0</v>
      </c>
      <c r="AW796" s="1365">
        <f>AQ796</f>
        <v>0</v>
      </c>
      <c r="AX796" s="1365"/>
      <c r="AY796" s="1367">
        <f t="shared" si="310"/>
        <v>0</v>
      </c>
      <c r="AZ796" s="1372"/>
      <c r="BA796" s="1373">
        <f t="shared" si="319"/>
        <v>0</v>
      </c>
      <c r="BC796" s="1361" t="str">
        <f t="shared" si="326"/>
        <v/>
      </c>
      <c r="BD796" s="1361" t="str">
        <f t="shared" si="326"/>
        <v/>
      </c>
      <c r="BE796" s="1361" t="str">
        <f t="shared" si="326"/>
        <v/>
      </c>
      <c r="BF796" s="1361" t="str">
        <f t="shared" si="326"/>
        <v/>
      </c>
      <c r="BG796" s="1361" t="str">
        <f t="shared" si="316"/>
        <v>W/C</v>
      </c>
      <c r="BH796" s="1361" t="str">
        <f t="shared" si="316"/>
        <v>NO</v>
      </c>
      <c r="BI796" s="1361" t="str">
        <f t="shared" si="300"/>
        <v>W/C</v>
      </c>
      <c r="BK796" s="1361" t="b">
        <f t="shared" si="322"/>
        <v>1</v>
      </c>
      <c r="BL796" s="1361" t="b">
        <f t="shared" si="322"/>
        <v>1</v>
      </c>
      <c r="BM796" s="1361" t="b">
        <f t="shared" si="322"/>
        <v>1</v>
      </c>
      <c r="BN796" s="1361" t="b">
        <f t="shared" si="322"/>
        <v>1</v>
      </c>
      <c r="BO796" s="1361" t="b">
        <f t="shared" si="322"/>
        <v>1</v>
      </c>
      <c r="BP796" s="1361" t="b">
        <f t="shared" si="322"/>
        <v>1</v>
      </c>
      <c r="BQ796" s="1361" t="b">
        <f t="shared" si="322"/>
        <v>1</v>
      </c>
      <c r="BS796" s="1359"/>
    </row>
    <row r="797" spans="1:71" s="1374" customFormat="1" ht="12" customHeight="1">
      <c r="A797" s="1412">
        <v>18608031</v>
      </c>
      <c r="B797" s="1413" t="str">
        <f t="shared" si="325"/>
        <v>18608031</v>
      </c>
      <c r="C797" s="1596" t="s">
        <v>1832</v>
      </c>
      <c r="D797" s="1360" t="str">
        <f t="shared" si="304"/>
        <v>W/C</v>
      </c>
      <c r="E797" s="1360"/>
      <c r="F797" s="1596"/>
      <c r="G797" s="1360"/>
      <c r="H797" s="1361" t="str">
        <f t="shared" si="324"/>
        <v/>
      </c>
      <c r="I797" s="1361" t="str">
        <f t="shared" si="324"/>
        <v/>
      </c>
      <c r="J797" s="1361" t="str">
        <f t="shared" si="324"/>
        <v/>
      </c>
      <c r="K797" s="1361" t="str">
        <f t="shared" si="324"/>
        <v/>
      </c>
      <c r="L797" s="1361" t="str">
        <f t="shared" si="315"/>
        <v>W/C</v>
      </c>
      <c r="M797" s="1361" t="str">
        <f t="shared" si="315"/>
        <v>NO</v>
      </c>
      <c r="N797" s="1361" t="str">
        <f t="shared" si="303"/>
        <v>W/C</v>
      </c>
      <c r="O797" s="1362"/>
      <c r="P797" s="1363">
        <v>53000</v>
      </c>
      <c r="Q797" s="1363">
        <v>53000</v>
      </c>
      <c r="R797" s="1363">
        <v>53000</v>
      </c>
      <c r="S797" s="1363">
        <v>53000</v>
      </c>
      <c r="T797" s="1363">
        <v>53000</v>
      </c>
      <c r="U797" s="1363">
        <v>53000</v>
      </c>
      <c r="V797" s="1363">
        <v>53000</v>
      </c>
      <c r="W797" s="1363">
        <v>53000</v>
      </c>
      <c r="X797" s="1363">
        <v>53000</v>
      </c>
      <c r="Y797" s="1363">
        <v>53000</v>
      </c>
      <c r="Z797" s="1363">
        <v>53000</v>
      </c>
      <c r="AA797" s="1363">
        <v>53000</v>
      </c>
      <c r="AB797" s="1363">
        <v>53000</v>
      </c>
      <c r="AC797" s="1363"/>
      <c r="AD797" s="1363"/>
      <c r="AE797" s="1363">
        <f t="shared" si="312"/>
        <v>53000</v>
      </c>
      <c r="AF797" s="1376"/>
      <c r="AG797" s="1377"/>
      <c r="AH797" s="1365"/>
      <c r="AI797" s="1365"/>
      <c r="AJ797" s="1365"/>
      <c r="AK797" s="1366"/>
      <c r="AL797" s="1365">
        <f t="shared" si="307"/>
        <v>0</v>
      </c>
      <c r="AM797" s="1367">
        <f>AE797</f>
        <v>53000</v>
      </c>
      <c r="AN797" s="1365"/>
      <c r="AO797" s="1368">
        <f t="shared" si="308"/>
        <v>53000</v>
      </c>
      <c r="AP797" s="1369"/>
      <c r="AQ797" s="1370">
        <f t="shared" ref="AQ797:AQ870" si="327">AB797</f>
        <v>53000</v>
      </c>
      <c r="AR797" s="1365"/>
      <c r="AS797" s="1365"/>
      <c r="AT797" s="1365"/>
      <c r="AU797" s="1365"/>
      <c r="AV797" s="1371">
        <f t="shared" si="309"/>
        <v>0</v>
      </c>
      <c r="AW797" s="1365">
        <f>AQ797</f>
        <v>53000</v>
      </c>
      <c r="AX797" s="1365"/>
      <c r="AY797" s="1367">
        <f t="shared" si="310"/>
        <v>53000</v>
      </c>
      <c r="AZ797" s="1372"/>
      <c r="BA797" s="1373">
        <f t="shared" si="319"/>
        <v>0</v>
      </c>
      <c r="BC797" s="1361" t="str">
        <f t="shared" si="326"/>
        <v/>
      </c>
      <c r="BD797" s="1361" t="str">
        <f t="shared" si="326"/>
        <v/>
      </c>
      <c r="BE797" s="1361" t="str">
        <f t="shared" si="326"/>
        <v/>
      </c>
      <c r="BF797" s="1361" t="str">
        <f t="shared" si="326"/>
        <v/>
      </c>
      <c r="BG797" s="1361" t="str">
        <f t="shared" si="316"/>
        <v>W/C</v>
      </c>
      <c r="BH797" s="1361" t="str">
        <f t="shared" si="316"/>
        <v>NO</v>
      </c>
      <c r="BI797" s="1361" t="str">
        <f t="shared" si="300"/>
        <v>W/C</v>
      </c>
      <c r="BK797" s="1361" t="b">
        <f t="shared" si="322"/>
        <v>1</v>
      </c>
      <c r="BL797" s="1361" t="b">
        <f t="shared" si="322"/>
        <v>1</v>
      </c>
      <c r="BM797" s="1361" t="b">
        <f t="shared" si="322"/>
        <v>1</v>
      </c>
      <c r="BN797" s="1361" t="b">
        <f t="shared" si="322"/>
        <v>1</v>
      </c>
      <c r="BO797" s="1361" t="b">
        <f t="shared" si="322"/>
        <v>1</v>
      </c>
      <c r="BP797" s="1361" t="b">
        <f t="shared" si="322"/>
        <v>1</v>
      </c>
      <c r="BQ797" s="1361" t="b">
        <f t="shared" si="322"/>
        <v>1</v>
      </c>
      <c r="BS797" s="1359"/>
    </row>
    <row r="798" spans="1:71" s="1374" customFormat="1" ht="12" customHeight="1">
      <c r="A798" s="1412">
        <v>18608041</v>
      </c>
      <c r="B798" s="1413" t="str">
        <f t="shared" si="325"/>
        <v>18608041</v>
      </c>
      <c r="C798" s="1596" t="s">
        <v>1833</v>
      </c>
      <c r="D798" s="1360" t="str">
        <f t="shared" si="304"/>
        <v>W/C</v>
      </c>
      <c r="E798" s="1360"/>
      <c r="F798" s="1596"/>
      <c r="G798" s="1360"/>
      <c r="H798" s="1361" t="str">
        <f t="shared" si="324"/>
        <v/>
      </c>
      <c r="I798" s="1361" t="str">
        <f t="shared" si="324"/>
        <v/>
      </c>
      <c r="J798" s="1361" t="str">
        <f t="shared" si="324"/>
        <v/>
      </c>
      <c r="K798" s="1361" t="str">
        <f t="shared" si="324"/>
        <v/>
      </c>
      <c r="L798" s="1361" t="str">
        <f t="shared" si="315"/>
        <v>W/C</v>
      </c>
      <c r="M798" s="1361" t="str">
        <f t="shared" si="315"/>
        <v>NO</v>
      </c>
      <c r="N798" s="1361" t="str">
        <f t="shared" si="303"/>
        <v>W/C</v>
      </c>
      <c r="O798" s="1362"/>
      <c r="P798" s="1363">
        <v>712694.34</v>
      </c>
      <c r="Q798" s="1363">
        <v>714419.34</v>
      </c>
      <c r="R798" s="1363">
        <v>735010.59</v>
      </c>
      <c r="S798" s="1363">
        <v>754931.42</v>
      </c>
      <c r="T798" s="1363">
        <v>762199.61</v>
      </c>
      <c r="U798" s="1363">
        <v>778008.29</v>
      </c>
      <c r="V798" s="1363">
        <v>795212.53</v>
      </c>
      <c r="W798" s="1363">
        <v>806398.51</v>
      </c>
      <c r="X798" s="1363">
        <v>839141.73</v>
      </c>
      <c r="Y798" s="1363">
        <v>881288.8</v>
      </c>
      <c r="Z798" s="1363">
        <v>905923.97</v>
      </c>
      <c r="AA798" s="1363">
        <v>921782.77</v>
      </c>
      <c r="AB798" s="1363">
        <v>945572.31</v>
      </c>
      <c r="AC798" s="1363"/>
      <c r="AD798" s="1363"/>
      <c r="AE798" s="1363">
        <f t="shared" si="312"/>
        <v>810287.57374999986</v>
      </c>
      <c r="AF798" s="1376"/>
      <c r="AG798" s="1377"/>
      <c r="AH798" s="1365"/>
      <c r="AI798" s="1365"/>
      <c r="AJ798" s="1365"/>
      <c r="AK798" s="1366"/>
      <c r="AL798" s="1365">
        <f t="shared" si="307"/>
        <v>0</v>
      </c>
      <c r="AM798" s="1367">
        <f>AE798</f>
        <v>810287.57374999986</v>
      </c>
      <c r="AN798" s="1365"/>
      <c r="AO798" s="1368">
        <f t="shared" si="308"/>
        <v>810287.57374999986</v>
      </c>
      <c r="AP798" s="1369"/>
      <c r="AQ798" s="1370">
        <f t="shared" si="327"/>
        <v>945572.31</v>
      </c>
      <c r="AR798" s="1365"/>
      <c r="AS798" s="1365"/>
      <c r="AT798" s="1365"/>
      <c r="AU798" s="1365"/>
      <c r="AV798" s="1371">
        <f t="shared" si="309"/>
        <v>0</v>
      </c>
      <c r="AW798" s="1365">
        <f>AQ798</f>
        <v>945572.31</v>
      </c>
      <c r="AX798" s="1365"/>
      <c r="AY798" s="1367">
        <f t="shared" si="310"/>
        <v>945572.31</v>
      </c>
      <c r="AZ798" s="1372"/>
      <c r="BA798" s="1373">
        <f t="shared" si="319"/>
        <v>0</v>
      </c>
      <c r="BC798" s="1361" t="str">
        <f t="shared" si="326"/>
        <v/>
      </c>
      <c r="BD798" s="1361" t="str">
        <f t="shared" si="326"/>
        <v/>
      </c>
      <c r="BE798" s="1361" t="str">
        <f t="shared" si="326"/>
        <v/>
      </c>
      <c r="BF798" s="1361" t="str">
        <f t="shared" si="326"/>
        <v/>
      </c>
      <c r="BG798" s="1361" t="str">
        <f t="shared" si="316"/>
        <v>W/C</v>
      </c>
      <c r="BH798" s="1361" t="str">
        <f t="shared" si="316"/>
        <v>NO</v>
      </c>
      <c r="BI798" s="1361" t="str">
        <f t="shared" si="300"/>
        <v>W/C</v>
      </c>
      <c r="BK798" s="1361" t="b">
        <f t="shared" si="322"/>
        <v>1</v>
      </c>
      <c r="BL798" s="1361" t="b">
        <f t="shared" si="322"/>
        <v>1</v>
      </c>
      <c r="BM798" s="1361" t="b">
        <f t="shared" si="322"/>
        <v>1</v>
      </c>
      <c r="BN798" s="1361" t="b">
        <f t="shared" si="322"/>
        <v>1</v>
      </c>
      <c r="BO798" s="1361" t="b">
        <f t="shared" si="322"/>
        <v>1</v>
      </c>
      <c r="BP798" s="1361" t="b">
        <f t="shared" si="322"/>
        <v>1</v>
      </c>
      <c r="BQ798" s="1361" t="b">
        <f t="shared" si="322"/>
        <v>1</v>
      </c>
      <c r="BS798" s="1359"/>
    </row>
    <row r="799" spans="1:71" s="1374" customFormat="1" ht="12" customHeight="1">
      <c r="A799" s="1412">
        <v>18608051</v>
      </c>
      <c r="B799" s="1413" t="str">
        <f t="shared" si="325"/>
        <v>18608051</v>
      </c>
      <c r="C799" s="1596" t="s">
        <v>1834</v>
      </c>
      <c r="D799" s="1360" t="str">
        <f t="shared" si="304"/>
        <v>Non-Op</v>
      </c>
      <c r="E799" s="1360"/>
      <c r="F799" s="1596"/>
      <c r="G799" s="1360"/>
      <c r="H799" s="1361" t="str">
        <f t="shared" si="324"/>
        <v/>
      </c>
      <c r="I799" s="1361" t="str">
        <f t="shared" si="324"/>
        <v/>
      </c>
      <c r="J799" s="1361" t="str">
        <f t="shared" si="324"/>
        <v/>
      </c>
      <c r="K799" s="1361" t="str">
        <f t="shared" si="324"/>
        <v>Non-Op</v>
      </c>
      <c r="L799" s="1361" t="str">
        <f t="shared" si="315"/>
        <v>NO</v>
      </c>
      <c r="M799" s="1361" t="str">
        <f t="shared" si="315"/>
        <v>NO</v>
      </c>
      <c r="N799" s="1361" t="str">
        <f t="shared" si="303"/>
        <v/>
      </c>
      <c r="O799" s="1362"/>
      <c r="P799" s="1363">
        <v>6138781.6200000001</v>
      </c>
      <c r="Q799" s="1363">
        <v>6138781.6200000001</v>
      </c>
      <c r="R799" s="1363">
        <v>6138781.6200000001</v>
      </c>
      <c r="S799" s="1363">
        <v>6096544.54</v>
      </c>
      <c r="T799" s="1363">
        <v>6096544.54</v>
      </c>
      <c r="U799" s="1363">
        <v>6096544.54</v>
      </c>
      <c r="V799" s="1363">
        <v>6124708.8899999997</v>
      </c>
      <c r="W799" s="1363">
        <v>6124708.8899999997</v>
      </c>
      <c r="X799" s="1363">
        <v>6124708.8899999997</v>
      </c>
      <c r="Y799" s="1363">
        <v>6038632.6200000001</v>
      </c>
      <c r="Z799" s="1363">
        <v>6038632.6200000001</v>
      </c>
      <c r="AA799" s="1363">
        <v>6038632.6200000001</v>
      </c>
      <c r="AB799" s="1363">
        <v>5974349.1100000003</v>
      </c>
      <c r="AC799" s="1363"/>
      <c r="AD799" s="1363"/>
      <c r="AE799" s="1363">
        <f t="shared" si="312"/>
        <v>6092815.5629166663</v>
      </c>
      <c r="AF799" s="1376"/>
      <c r="AG799" s="1377"/>
      <c r="AH799" s="1365"/>
      <c r="AI799" s="1365"/>
      <c r="AJ799" s="1365"/>
      <c r="AK799" s="1366">
        <f>AE799</f>
        <v>6092815.5629166663</v>
      </c>
      <c r="AL799" s="1365">
        <f t="shared" si="307"/>
        <v>6092815.5629166663</v>
      </c>
      <c r="AM799" s="1367"/>
      <c r="AN799" s="1365"/>
      <c r="AO799" s="1368">
        <f t="shared" si="308"/>
        <v>0</v>
      </c>
      <c r="AP799" s="1369"/>
      <c r="AQ799" s="1370">
        <f t="shared" si="327"/>
        <v>5974349.1100000003</v>
      </c>
      <c r="AR799" s="1365"/>
      <c r="AS799" s="1365"/>
      <c r="AT799" s="1365"/>
      <c r="AU799" s="1365">
        <f>AQ799</f>
        <v>5974349.1100000003</v>
      </c>
      <c r="AV799" s="1371">
        <f t="shared" si="309"/>
        <v>5974349.1100000003</v>
      </c>
      <c r="AW799" s="1365"/>
      <c r="AX799" s="1365"/>
      <c r="AY799" s="1367">
        <f t="shared" si="310"/>
        <v>0</v>
      </c>
      <c r="AZ799" s="1372" t="s">
        <v>1546</v>
      </c>
      <c r="BA799" s="1373">
        <f t="shared" si="319"/>
        <v>0</v>
      </c>
      <c r="BC799" s="1361" t="str">
        <f t="shared" si="326"/>
        <v/>
      </c>
      <c r="BD799" s="1361" t="str">
        <f t="shared" si="326"/>
        <v/>
      </c>
      <c r="BE799" s="1361" t="str">
        <f t="shared" si="326"/>
        <v/>
      </c>
      <c r="BF799" s="1361" t="str">
        <f t="shared" si="326"/>
        <v>Non-Op</v>
      </c>
      <c r="BG799" s="1361" t="str">
        <f t="shared" si="316"/>
        <v>NO</v>
      </c>
      <c r="BH799" s="1361" t="str">
        <f t="shared" si="316"/>
        <v>NO</v>
      </c>
      <c r="BI799" s="1361" t="str">
        <f t="shared" si="300"/>
        <v/>
      </c>
      <c r="BK799" s="1361" t="b">
        <f t="shared" si="322"/>
        <v>1</v>
      </c>
      <c r="BL799" s="1361" t="b">
        <f t="shared" si="322"/>
        <v>1</v>
      </c>
      <c r="BM799" s="1361" t="b">
        <f t="shared" si="322"/>
        <v>1</v>
      </c>
      <c r="BN799" s="1361" t="b">
        <f t="shared" si="322"/>
        <v>1</v>
      </c>
      <c r="BO799" s="1361" t="b">
        <f t="shared" si="322"/>
        <v>1</v>
      </c>
      <c r="BP799" s="1361" t="b">
        <f t="shared" si="322"/>
        <v>1</v>
      </c>
      <c r="BQ799" s="1361" t="b">
        <f t="shared" si="322"/>
        <v>1</v>
      </c>
      <c r="BS799" s="1359"/>
    </row>
    <row r="800" spans="1:71" s="1374" customFormat="1" ht="12" customHeight="1">
      <c r="A800" s="1412">
        <v>18608062</v>
      </c>
      <c r="B800" s="1413" t="str">
        <f t="shared" si="325"/>
        <v>18608062</v>
      </c>
      <c r="C800" s="1359" t="s">
        <v>1835</v>
      </c>
      <c r="D800" s="1360" t="str">
        <f t="shared" si="304"/>
        <v>W/C</v>
      </c>
      <c r="E800" s="1360"/>
      <c r="F800" s="1359"/>
      <c r="G800" s="1360"/>
      <c r="H800" s="1361" t="str">
        <f t="shared" si="324"/>
        <v/>
      </c>
      <c r="I800" s="1361" t="str">
        <f t="shared" si="324"/>
        <v/>
      </c>
      <c r="J800" s="1361" t="str">
        <f t="shared" si="324"/>
        <v/>
      </c>
      <c r="K800" s="1361" t="str">
        <f t="shared" si="324"/>
        <v/>
      </c>
      <c r="L800" s="1361" t="str">
        <f t="shared" si="315"/>
        <v>W/C</v>
      </c>
      <c r="M800" s="1361" t="str">
        <f t="shared" si="315"/>
        <v>NO</v>
      </c>
      <c r="N800" s="1361" t="str">
        <f t="shared" si="303"/>
        <v>W/C</v>
      </c>
      <c r="O800" s="1362"/>
      <c r="P800" s="1363">
        <v>-21330826.07</v>
      </c>
      <c r="Q800" s="1363">
        <v>-21330826.07</v>
      </c>
      <c r="R800" s="1363">
        <v>-21330826.07</v>
      </c>
      <c r="S800" s="1363">
        <v>-21330826.07</v>
      </c>
      <c r="T800" s="1363">
        <v>-21330826.07</v>
      </c>
      <c r="U800" s="1363">
        <v>-21330826.07</v>
      </c>
      <c r="V800" s="1363">
        <v>-21330826.07</v>
      </c>
      <c r="W800" s="1363">
        <v>-21339414.530000001</v>
      </c>
      <c r="X800" s="1363">
        <v>-21339414.530000001</v>
      </c>
      <c r="Y800" s="1363">
        <v>-21330826.07</v>
      </c>
      <c r="Z800" s="1363">
        <v>-21330826.07</v>
      </c>
      <c r="AA800" s="1363">
        <v>-21330826.07</v>
      </c>
      <c r="AB800" s="1363">
        <v>-21330826.07</v>
      </c>
      <c r="AC800" s="1363"/>
      <c r="AD800" s="1363"/>
      <c r="AE800" s="1363">
        <f t="shared" si="312"/>
        <v>-21332257.479999997</v>
      </c>
      <c r="AF800" s="1476"/>
      <c r="AG800" s="1477"/>
      <c r="AH800" s="1365"/>
      <c r="AI800" s="1365"/>
      <c r="AJ800" s="1365"/>
      <c r="AK800" s="1366"/>
      <c r="AL800" s="1365">
        <f t="shared" si="307"/>
        <v>0</v>
      </c>
      <c r="AM800" s="1367">
        <f>AE800</f>
        <v>-21332257.479999997</v>
      </c>
      <c r="AN800" s="1365"/>
      <c r="AO800" s="1368">
        <f t="shared" si="308"/>
        <v>-21332257.479999997</v>
      </c>
      <c r="AP800" s="1369"/>
      <c r="AQ800" s="1370">
        <f t="shared" si="327"/>
        <v>-21330826.07</v>
      </c>
      <c r="AR800" s="1365"/>
      <c r="AS800" s="1365"/>
      <c r="AT800" s="1365"/>
      <c r="AU800" s="1365"/>
      <c r="AV800" s="1371">
        <f t="shared" si="309"/>
        <v>0</v>
      </c>
      <c r="AW800" s="1365">
        <f>AQ800</f>
        <v>-21330826.07</v>
      </c>
      <c r="AX800" s="1365"/>
      <c r="AY800" s="1367">
        <f t="shared" si="310"/>
        <v>-21330826.07</v>
      </c>
      <c r="AZ800" s="1372"/>
      <c r="BA800" s="1373">
        <f t="shared" si="319"/>
        <v>0</v>
      </c>
      <c r="BC800" s="1361" t="str">
        <f t="shared" si="326"/>
        <v/>
      </c>
      <c r="BD800" s="1361" t="str">
        <f t="shared" si="326"/>
        <v/>
      </c>
      <c r="BE800" s="1361" t="str">
        <f t="shared" si="326"/>
        <v/>
      </c>
      <c r="BF800" s="1361" t="str">
        <f t="shared" si="326"/>
        <v/>
      </c>
      <c r="BG800" s="1361" t="str">
        <f t="shared" si="316"/>
        <v>W/C</v>
      </c>
      <c r="BH800" s="1361" t="str">
        <f t="shared" si="316"/>
        <v>NO</v>
      </c>
      <c r="BI800" s="1361" t="str">
        <f t="shared" si="300"/>
        <v>W/C</v>
      </c>
      <c r="BK800" s="1361" t="b">
        <f t="shared" si="322"/>
        <v>1</v>
      </c>
      <c r="BL800" s="1361" t="b">
        <f t="shared" si="322"/>
        <v>1</v>
      </c>
      <c r="BM800" s="1361" t="b">
        <f t="shared" si="322"/>
        <v>1</v>
      </c>
      <c r="BN800" s="1361" t="b">
        <f t="shared" si="322"/>
        <v>1</v>
      </c>
      <c r="BO800" s="1361" t="b">
        <f t="shared" si="322"/>
        <v>1</v>
      </c>
      <c r="BP800" s="1361" t="b">
        <f t="shared" si="322"/>
        <v>1</v>
      </c>
      <c r="BQ800" s="1361" t="b">
        <f t="shared" si="322"/>
        <v>1</v>
      </c>
      <c r="BS800" s="1359"/>
    </row>
    <row r="801" spans="1:71" s="1374" customFormat="1" ht="12" customHeight="1">
      <c r="A801" s="1412">
        <v>18608081</v>
      </c>
      <c r="B801" s="1413" t="str">
        <f t="shared" si="325"/>
        <v>18608081</v>
      </c>
      <c r="C801" s="1596" t="s">
        <v>1836</v>
      </c>
      <c r="D801" s="1360" t="str">
        <f t="shared" si="304"/>
        <v>W/C</v>
      </c>
      <c r="E801" s="1360"/>
      <c r="F801" s="1596"/>
      <c r="G801" s="1360"/>
      <c r="H801" s="1361" t="str">
        <f t="shared" si="324"/>
        <v/>
      </c>
      <c r="I801" s="1361" t="str">
        <f t="shared" si="324"/>
        <v/>
      </c>
      <c r="J801" s="1361" t="str">
        <f t="shared" si="324"/>
        <v/>
      </c>
      <c r="K801" s="1361" t="str">
        <f t="shared" si="324"/>
        <v/>
      </c>
      <c r="L801" s="1361" t="str">
        <f t="shared" si="315"/>
        <v>W/C</v>
      </c>
      <c r="M801" s="1361" t="str">
        <f t="shared" si="315"/>
        <v>NO</v>
      </c>
      <c r="N801" s="1361" t="str">
        <f t="shared" si="303"/>
        <v>W/C</v>
      </c>
      <c r="O801" s="1362"/>
      <c r="P801" s="1363">
        <v>10000.120000000001</v>
      </c>
      <c r="Q801" s="1363">
        <v>10000.120000000001</v>
      </c>
      <c r="R801" s="1363">
        <v>10000.120000000001</v>
      </c>
      <c r="S801" s="1363">
        <v>10000.120000000001</v>
      </c>
      <c r="T801" s="1363">
        <v>10000.120000000001</v>
      </c>
      <c r="U801" s="1363">
        <v>10000.120000000001</v>
      </c>
      <c r="V801" s="1363">
        <v>10000.120000000001</v>
      </c>
      <c r="W801" s="1363">
        <v>10000.120000000001</v>
      </c>
      <c r="X801" s="1363">
        <v>10000.120000000001</v>
      </c>
      <c r="Y801" s="1363">
        <v>10000.120000000001</v>
      </c>
      <c r="Z801" s="1363">
        <v>10000.120000000001</v>
      </c>
      <c r="AA801" s="1363">
        <v>10000.120000000001</v>
      </c>
      <c r="AB801" s="1363">
        <v>10000.120000000001</v>
      </c>
      <c r="AC801" s="1363"/>
      <c r="AD801" s="1363"/>
      <c r="AE801" s="1363">
        <f t="shared" si="312"/>
        <v>10000.119999999999</v>
      </c>
      <c r="AF801" s="1376"/>
      <c r="AG801" s="1377"/>
      <c r="AH801" s="1365"/>
      <c r="AI801" s="1365"/>
      <c r="AJ801" s="1365"/>
      <c r="AK801" s="1366"/>
      <c r="AL801" s="1365">
        <f t="shared" si="307"/>
        <v>0</v>
      </c>
      <c r="AM801" s="1367">
        <f>AE801</f>
        <v>10000.119999999999</v>
      </c>
      <c r="AN801" s="1365"/>
      <c r="AO801" s="1368">
        <f t="shared" si="308"/>
        <v>10000.119999999999</v>
      </c>
      <c r="AP801" s="1369"/>
      <c r="AQ801" s="1370">
        <f t="shared" si="327"/>
        <v>10000.120000000001</v>
      </c>
      <c r="AR801" s="1365"/>
      <c r="AS801" s="1365"/>
      <c r="AT801" s="1365"/>
      <c r="AU801" s="1365"/>
      <c r="AV801" s="1371">
        <f t="shared" si="309"/>
        <v>0</v>
      </c>
      <c r="AW801" s="1365">
        <f>AQ801</f>
        <v>10000.120000000001</v>
      </c>
      <c r="AX801" s="1365"/>
      <c r="AY801" s="1367">
        <f t="shared" si="310"/>
        <v>10000.120000000001</v>
      </c>
      <c r="AZ801" s="1372"/>
      <c r="BA801" s="1373">
        <f t="shared" si="319"/>
        <v>0</v>
      </c>
      <c r="BC801" s="1361" t="str">
        <f t="shared" si="326"/>
        <v/>
      </c>
      <c r="BD801" s="1361" t="str">
        <f t="shared" si="326"/>
        <v/>
      </c>
      <c r="BE801" s="1361" t="str">
        <f t="shared" si="326"/>
        <v/>
      </c>
      <c r="BF801" s="1361" t="str">
        <f t="shared" si="326"/>
        <v/>
      </c>
      <c r="BG801" s="1361" t="str">
        <f t="shared" si="316"/>
        <v>W/C</v>
      </c>
      <c r="BH801" s="1361" t="str">
        <f t="shared" si="316"/>
        <v>NO</v>
      </c>
      <c r="BI801" s="1361" t="str">
        <f t="shared" si="300"/>
        <v>W/C</v>
      </c>
      <c r="BK801" s="1361" t="b">
        <f t="shared" si="322"/>
        <v>1</v>
      </c>
      <c r="BL801" s="1361" t="b">
        <f t="shared" si="322"/>
        <v>1</v>
      </c>
      <c r="BM801" s="1361" t="b">
        <f t="shared" si="322"/>
        <v>1</v>
      </c>
      <c r="BN801" s="1361" t="b">
        <f t="shared" si="322"/>
        <v>1</v>
      </c>
      <c r="BO801" s="1361" t="b">
        <f t="shared" si="322"/>
        <v>1</v>
      </c>
      <c r="BP801" s="1361" t="b">
        <f t="shared" si="322"/>
        <v>1</v>
      </c>
      <c r="BQ801" s="1361" t="b">
        <f t="shared" si="322"/>
        <v>1</v>
      </c>
      <c r="BS801" s="1359"/>
    </row>
    <row r="802" spans="1:71" s="1374" customFormat="1" ht="12" customHeight="1">
      <c r="A802" s="1412">
        <v>18608112</v>
      </c>
      <c r="B802" s="1413" t="str">
        <f t="shared" si="325"/>
        <v>18608112</v>
      </c>
      <c r="C802" s="1359" t="s">
        <v>1837</v>
      </c>
      <c r="D802" s="1360" t="str">
        <f t="shared" si="304"/>
        <v>W/C</v>
      </c>
      <c r="E802" s="1360"/>
      <c r="F802" s="1359"/>
      <c r="G802" s="1360"/>
      <c r="H802" s="1361" t="str">
        <f t="shared" si="324"/>
        <v/>
      </c>
      <c r="I802" s="1361" t="str">
        <f t="shared" si="324"/>
        <v/>
      </c>
      <c r="J802" s="1361" t="str">
        <f t="shared" si="324"/>
        <v/>
      </c>
      <c r="K802" s="1361" t="str">
        <f t="shared" si="324"/>
        <v/>
      </c>
      <c r="L802" s="1361" t="str">
        <f t="shared" si="315"/>
        <v>W/C</v>
      </c>
      <c r="M802" s="1361" t="str">
        <f t="shared" si="315"/>
        <v>NO</v>
      </c>
      <c r="N802" s="1361" t="str">
        <f t="shared" si="303"/>
        <v>W/C</v>
      </c>
      <c r="O802" s="1362"/>
      <c r="P802" s="1363">
        <v>914555.51</v>
      </c>
      <c r="Q802" s="1363">
        <v>939105.04</v>
      </c>
      <c r="R802" s="1363">
        <v>951018.69</v>
      </c>
      <c r="S802" s="1363">
        <v>964170.18</v>
      </c>
      <c r="T802" s="1363">
        <v>999927.01</v>
      </c>
      <c r="U802" s="1363">
        <v>1041601.77</v>
      </c>
      <c r="V802" s="1363">
        <v>1078474.95</v>
      </c>
      <c r="W802" s="1363">
        <v>1082666.3</v>
      </c>
      <c r="X802" s="1363">
        <v>1102457.56</v>
      </c>
      <c r="Y802" s="1363">
        <v>1112184.45</v>
      </c>
      <c r="Z802" s="1363">
        <v>1139443.57</v>
      </c>
      <c r="AA802" s="1363">
        <v>1161837.19</v>
      </c>
      <c r="AB802" s="1363">
        <v>1178662.5900000001</v>
      </c>
      <c r="AC802" s="1363"/>
      <c r="AD802" s="1363"/>
      <c r="AE802" s="1363">
        <f t="shared" si="312"/>
        <v>1051624.6466666667</v>
      </c>
      <c r="AF802" s="1476"/>
      <c r="AG802" s="1477"/>
      <c r="AH802" s="1365"/>
      <c r="AI802" s="1365"/>
      <c r="AJ802" s="1365"/>
      <c r="AK802" s="1366"/>
      <c r="AL802" s="1365">
        <f t="shared" si="307"/>
        <v>0</v>
      </c>
      <c r="AM802" s="1367">
        <f>AE802</f>
        <v>1051624.6466666667</v>
      </c>
      <c r="AN802" s="1365"/>
      <c r="AO802" s="1368">
        <f t="shared" si="308"/>
        <v>1051624.6466666667</v>
      </c>
      <c r="AP802" s="1369"/>
      <c r="AQ802" s="1370">
        <f t="shared" si="327"/>
        <v>1178662.5900000001</v>
      </c>
      <c r="AR802" s="1365"/>
      <c r="AS802" s="1365"/>
      <c r="AT802" s="1365"/>
      <c r="AU802" s="1365"/>
      <c r="AV802" s="1371">
        <f t="shared" si="309"/>
        <v>0</v>
      </c>
      <c r="AW802" s="1365">
        <f>AQ802</f>
        <v>1178662.5900000001</v>
      </c>
      <c r="AX802" s="1365"/>
      <c r="AY802" s="1367">
        <f t="shared" si="310"/>
        <v>1178662.5900000001</v>
      </c>
      <c r="AZ802" s="1372"/>
      <c r="BA802" s="1373">
        <f t="shared" si="319"/>
        <v>0</v>
      </c>
      <c r="BC802" s="1361" t="str">
        <f t="shared" si="326"/>
        <v/>
      </c>
      <c r="BD802" s="1361" t="str">
        <f t="shared" si="326"/>
        <v/>
      </c>
      <c r="BE802" s="1361" t="str">
        <f t="shared" si="326"/>
        <v/>
      </c>
      <c r="BF802" s="1361" t="str">
        <f t="shared" si="326"/>
        <v/>
      </c>
      <c r="BG802" s="1361" t="str">
        <f t="shared" si="316"/>
        <v>W/C</v>
      </c>
      <c r="BH802" s="1361" t="str">
        <f t="shared" si="316"/>
        <v>NO</v>
      </c>
      <c r="BI802" s="1361" t="str">
        <f t="shared" si="300"/>
        <v>W/C</v>
      </c>
      <c r="BK802" s="1361" t="b">
        <f t="shared" si="322"/>
        <v>1</v>
      </c>
      <c r="BL802" s="1361" t="b">
        <f t="shared" si="322"/>
        <v>1</v>
      </c>
      <c r="BM802" s="1361" t="b">
        <f t="shared" si="322"/>
        <v>1</v>
      </c>
      <c r="BN802" s="1361" t="b">
        <f t="shared" si="322"/>
        <v>1</v>
      </c>
      <c r="BO802" s="1361" t="b">
        <f t="shared" si="322"/>
        <v>1</v>
      </c>
      <c r="BP802" s="1361" t="b">
        <f t="shared" si="322"/>
        <v>1</v>
      </c>
      <c r="BQ802" s="1361" t="b">
        <f t="shared" si="322"/>
        <v>1</v>
      </c>
      <c r="BS802" s="1359"/>
    </row>
    <row r="803" spans="1:71" s="1374" customFormat="1" ht="12" customHeight="1">
      <c r="A803" s="1412">
        <v>18608111</v>
      </c>
      <c r="B803" s="1413" t="str">
        <f t="shared" si="325"/>
        <v>18608111</v>
      </c>
      <c r="C803" s="1596" t="s">
        <v>1838</v>
      </c>
      <c r="D803" s="1360" t="str">
        <f t="shared" si="304"/>
        <v>Non-Op</v>
      </c>
      <c r="E803" s="1360"/>
      <c r="F803" s="1596"/>
      <c r="G803" s="1360"/>
      <c r="H803" s="1361" t="str">
        <f t="shared" si="324"/>
        <v/>
      </c>
      <c r="I803" s="1361" t="str">
        <f t="shared" si="324"/>
        <v/>
      </c>
      <c r="J803" s="1361" t="str">
        <f t="shared" si="324"/>
        <v/>
      </c>
      <c r="K803" s="1361" t="str">
        <f t="shared" si="324"/>
        <v>Non-Op</v>
      </c>
      <c r="L803" s="1361" t="str">
        <f t="shared" si="315"/>
        <v>NO</v>
      </c>
      <c r="M803" s="1361" t="str">
        <f t="shared" si="315"/>
        <v>NO</v>
      </c>
      <c r="N803" s="1361" t="str">
        <f t="shared" si="303"/>
        <v/>
      </c>
      <c r="O803" s="1362"/>
      <c r="P803" s="1363">
        <v>267000</v>
      </c>
      <c r="Q803" s="1363">
        <v>267000</v>
      </c>
      <c r="R803" s="1363">
        <v>267000</v>
      </c>
      <c r="S803" s="1363">
        <v>267000</v>
      </c>
      <c r="T803" s="1363">
        <v>267000</v>
      </c>
      <c r="U803" s="1363">
        <v>267000</v>
      </c>
      <c r="V803" s="1363">
        <v>267000</v>
      </c>
      <c r="W803" s="1363">
        <v>267000</v>
      </c>
      <c r="X803" s="1363">
        <v>267000</v>
      </c>
      <c r="Y803" s="1363">
        <v>267000</v>
      </c>
      <c r="Z803" s="1363">
        <v>267000</v>
      </c>
      <c r="AA803" s="1363">
        <v>267000</v>
      </c>
      <c r="AB803" s="1363">
        <v>267000</v>
      </c>
      <c r="AC803" s="1363"/>
      <c r="AD803" s="1363"/>
      <c r="AE803" s="1363">
        <f t="shared" si="312"/>
        <v>267000</v>
      </c>
      <c r="AF803" s="1376"/>
      <c r="AG803" s="1377"/>
      <c r="AH803" s="1365"/>
      <c r="AI803" s="1365"/>
      <c r="AJ803" s="1365"/>
      <c r="AK803" s="1366">
        <f>AE803</f>
        <v>267000</v>
      </c>
      <c r="AL803" s="1365">
        <f t="shared" si="307"/>
        <v>267000</v>
      </c>
      <c r="AM803" s="1367"/>
      <c r="AN803" s="1365"/>
      <c r="AO803" s="1368">
        <f t="shared" si="308"/>
        <v>0</v>
      </c>
      <c r="AP803" s="1369"/>
      <c r="AQ803" s="1370">
        <f t="shared" si="327"/>
        <v>267000</v>
      </c>
      <c r="AR803" s="1365"/>
      <c r="AS803" s="1365"/>
      <c r="AT803" s="1365"/>
      <c r="AU803" s="1365">
        <f>AQ803</f>
        <v>267000</v>
      </c>
      <c r="AV803" s="1371">
        <f t="shared" si="309"/>
        <v>267000</v>
      </c>
      <c r="AW803" s="1365"/>
      <c r="AX803" s="1365"/>
      <c r="AY803" s="1367">
        <f t="shared" si="310"/>
        <v>0</v>
      </c>
      <c r="AZ803" s="1372" t="s">
        <v>1546</v>
      </c>
      <c r="BA803" s="1373">
        <f t="shared" si="319"/>
        <v>0</v>
      </c>
      <c r="BC803" s="1361" t="str">
        <f t="shared" si="326"/>
        <v/>
      </c>
      <c r="BD803" s="1361" t="str">
        <f t="shared" si="326"/>
        <v/>
      </c>
      <c r="BE803" s="1361" t="str">
        <f t="shared" si="326"/>
        <v/>
      </c>
      <c r="BF803" s="1361" t="str">
        <f t="shared" si="326"/>
        <v>Non-Op</v>
      </c>
      <c r="BG803" s="1361" t="str">
        <f t="shared" si="316"/>
        <v>NO</v>
      </c>
      <c r="BH803" s="1361" t="str">
        <f t="shared" si="316"/>
        <v>NO</v>
      </c>
      <c r="BI803" s="1361" t="str">
        <f t="shared" si="300"/>
        <v/>
      </c>
      <c r="BK803" s="1361" t="b">
        <f t="shared" si="322"/>
        <v>1</v>
      </c>
      <c r="BL803" s="1361" t="b">
        <f t="shared" si="322"/>
        <v>1</v>
      </c>
      <c r="BM803" s="1361" t="b">
        <f t="shared" si="322"/>
        <v>1</v>
      </c>
      <c r="BN803" s="1361" t="b">
        <f t="shared" si="322"/>
        <v>1</v>
      </c>
      <c r="BO803" s="1361" t="b">
        <f t="shared" si="322"/>
        <v>1</v>
      </c>
      <c r="BP803" s="1361" t="b">
        <f t="shared" si="322"/>
        <v>1</v>
      </c>
      <c r="BQ803" s="1361" t="b">
        <f t="shared" si="322"/>
        <v>1</v>
      </c>
      <c r="BS803" s="1359"/>
    </row>
    <row r="804" spans="1:71" s="1374" customFormat="1" ht="12" customHeight="1">
      <c r="A804" s="1412">
        <v>18608141</v>
      </c>
      <c r="B804" s="1413" t="str">
        <f t="shared" si="325"/>
        <v>18608141</v>
      </c>
      <c r="C804" s="1596" t="s">
        <v>1839</v>
      </c>
      <c r="D804" s="1360" t="str">
        <f t="shared" si="304"/>
        <v>W/C</v>
      </c>
      <c r="E804" s="1360"/>
      <c r="F804" s="1596"/>
      <c r="G804" s="1360"/>
      <c r="H804" s="1361" t="str">
        <f t="shared" si="324"/>
        <v/>
      </c>
      <c r="I804" s="1361" t="str">
        <f t="shared" si="324"/>
        <v/>
      </c>
      <c r="J804" s="1361" t="str">
        <f t="shared" si="324"/>
        <v/>
      </c>
      <c r="K804" s="1361" t="str">
        <f t="shared" si="324"/>
        <v/>
      </c>
      <c r="L804" s="1361" t="str">
        <f t="shared" si="315"/>
        <v>W/C</v>
      </c>
      <c r="M804" s="1361" t="str">
        <f t="shared" si="315"/>
        <v>NO</v>
      </c>
      <c r="N804" s="1361" t="str">
        <f t="shared" si="303"/>
        <v>W/C</v>
      </c>
      <c r="O804" s="1362"/>
      <c r="P804" s="1363">
        <v>1543.5</v>
      </c>
      <c r="Q804" s="1363">
        <v>1543.5</v>
      </c>
      <c r="R804" s="1363">
        <v>1543.5</v>
      </c>
      <c r="S804" s="1363">
        <v>1543.5</v>
      </c>
      <c r="T804" s="1363">
        <v>1543.5</v>
      </c>
      <c r="U804" s="1363">
        <v>1543.5</v>
      </c>
      <c r="V804" s="1363">
        <v>1543.5</v>
      </c>
      <c r="W804" s="1363">
        <v>1543.5</v>
      </c>
      <c r="X804" s="1363">
        <v>1543.5</v>
      </c>
      <c r="Y804" s="1363">
        <v>1543.5</v>
      </c>
      <c r="Z804" s="1363">
        <v>1543.5</v>
      </c>
      <c r="AA804" s="1363">
        <v>1543.5</v>
      </c>
      <c r="AB804" s="1363">
        <v>1543.5</v>
      </c>
      <c r="AC804" s="1363"/>
      <c r="AD804" s="1363"/>
      <c r="AE804" s="1363">
        <f t="shared" si="312"/>
        <v>1543.5</v>
      </c>
      <c r="AF804" s="1376"/>
      <c r="AG804" s="1377"/>
      <c r="AH804" s="1365"/>
      <c r="AI804" s="1365"/>
      <c r="AJ804" s="1365"/>
      <c r="AK804" s="1366"/>
      <c r="AL804" s="1365">
        <f t="shared" si="307"/>
        <v>0</v>
      </c>
      <c r="AM804" s="1367">
        <f>AE804</f>
        <v>1543.5</v>
      </c>
      <c r="AN804" s="1365"/>
      <c r="AO804" s="1368">
        <f t="shared" si="308"/>
        <v>1543.5</v>
      </c>
      <c r="AP804" s="1369"/>
      <c r="AQ804" s="1370">
        <f t="shared" si="327"/>
        <v>1543.5</v>
      </c>
      <c r="AR804" s="1365"/>
      <c r="AS804" s="1365"/>
      <c r="AT804" s="1365"/>
      <c r="AU804" s="1365"/>
      <c r="AV804" s="1371">
        <f t="shared" si="309"/>
        <v>0</v>
      </c>
      <c r="AW804" s="1365">
        <f>AQ804</f>
        <v>1543.5</v>
      </c>
      <c r="AX804" s="1365"/>
      <c r="AY804" s="1367">
        <f t="shared" si="310"/>
        <v>1543.5</v>
      </c>
      <c r="AZ804" s="1372"/>
      <c r="BA804" s="1373">
        <f t="shared" si="319"/>
        <v>0</v>
      </c>
      <c r="BC804" s="1361" t="str">
        <f t="shared" si="326"/>
        <v/>
      </c>
      <c r="BD804" s="1361" t="str">
        <f t="shared" si="326"/>
        <v/>
      </c>
      <c r="BE804" s="1361" t="str">
        <f t="shared" si="326"/>
        <v/>
      </c>
      <c r="BF804" s="1361" t="str">
        <f t="shared" si="326"/>
        <v/>
      </c>
      <c r="BG804" s="1361" t="str">
        <f t="shared" si="316"/>
        <v>W/C</v>
      </c>
      <c r="BH804" s="1361" t="str">
        <f t="shared" si="316"/>
        <v>NO</v>
      </c>
      <c r="BI804" s="1361" t="str">
        <f t="shared" si="300"/>
        <v>W/C</v>
      </c>
      <c r="BK804" s="1361" t="b">
        <f t="shared" si="322"/>
        <v>1</v>
      </c>
      <c r="BL804" s="1361" t="b">
        <f t="shared" si="322"/>
        <v>1</v>
      </c>
      <c r="BM804" s="1361" t="b">
        <f t="shared" si="322"/>
        <v>1</v>
      </c>
      <c r="BN804" s="1361" t="b">
        <f t="shared" si="322"/>
        <v>1</v>
      </c>
      <c r="BO804" s="1361" t="b">
        <f t="shared" si="322"/>
        <v>1</v>
      </c>
      <c r="BP804" s="1361" t="b">
        <f t="shared" si="322"/>
        <v>1</v>
      </c>
      <c r="BQ804" s="1361" t="b">
        <f t="shared" si="322"/>
        <v>1</v>
      </c>
      <c r="BS804" s="1359"/>
    </row>
    <row r="805" spans="1:71" s="1374" customFormat="1" ht="12" customHeight="1">
      <c r="A805" s="1412">
        <v>18608151</v>
      </c>
      <c r="B805" s="1413" t="str">
        <f t="shared" si="325"/>
        <v>18608151</v>
      </c>
      <c r="C805" s="1359" t="s">
        <v>1840</v>
      </c>
      <c r="D805" s="1360" t="str">
        <f t="shared" si="304"/>
        <v>Non-Op</v>
      </c>
      <c r="E805" s="1360"/>
      <c r="F805" s="1359"/>
      <c r="G805" s="1360"/>
      <c r="H805" s="1361" t="str">
        <f t="shared" si="324"/>
        <v/>
      </c>
      <c r="I805" s="1361" t="str">
        <f t="shared" si="324"/>
        <v/>
      </c>
      <c r="J805" s="1361" t="str">
        <f t="shared" si="324"/>
        <v/>
      </c>
      <c r="K805" s="1361" t="str">
        <f t="shared" si="324"/>
        <v>Non-Op</v>
      </c>
      <c r="L805" s="1361" t="str">
        <f t="shared" si="315"/>
        <v>NO</v>
      </c>
      <c r="M805" s="1361" t="str">
        <f t="shared" si="315"/>
        <v>NO</v>
      </c>
      <c r="N805" s="1361" t="str">
        <f t="shared" si="303"/>
        <v/>
      </c>
      <c r="O805" s="1362"/>
      <c r="P805" s="1363">
        <v>80000</v>
      </c>
      <c r="Q805" s="1363">
        <v>80000</v>
      </c>
      <c r="R805" s="1363">
        <v>80000</v>
      </c>
      <c r="S805" s="1363">
        <v>80000</v>
      </c>
      <c r="T805" s="1363">
        <v>80000</v>
      </c>
      <c r="U805" s="1363">
        <v>80000</v>
      </c>
      <c r="V805" s="1363">
        <v>80000</v>
      </c>
      <c r="W805" s="1363">
        <v>80000</v>
      </c>
      <c r="X805" s="1363">
        <v>80000</v>
      </c>
      <c r="Y805" s="1363">
        <v>80000</v>
      </c>
      <c r="Z805" s="1363">
        <v>80000</v>
      </c>
      <c r="AA805" s="1363">
        <v>80000</v>
      </c>
      <c r="AB805" s="1363">
        <v>80000</v>
      </c>
      <c r="AC805" s="1363"/>
      <c r="AD805" s="1363"/>
      <c r="AE805" s="1363">
        <f t="shared" si="312"/>
        <v>80000</v>
      </c>
      <c r="AF805" s="1376"/>
      <c r="AG805" s="1377"/>
      <c r="AH805" s="1365"/>
      <c r="AI805" s="1365"/>
      <c r="AJ805" s="1365"/>
      <c r="AK805" s="1366">
        <f>AE805</f>
        <v>80000</v>
      </c>
      <c r="AL805" s="1365">
        <f t="shared" si="307"/>
        <v>80000</v>
      </c>
      <c r="AM805" s="1367"/>
      <c r="AN805" s="1365"/>
      <c r="AO805" s="1368">
        <f t="shared" si="308"/>
        <v>0</v>
      </c>
      <c r="AP805" s="1369"/>
      <c r="AQ805" s="1370">
        <f t="shared" si="327"/>
        <v>80000</v>
      </c>
      <c r="AR805" s="1365"/>
      <c r="AS805" s="1365"/>
      <c r="AT805" s="1365"/>
      <c r="AU805" s="1365">
        <f>AQ805</f>
        <v>80000</v>
      </c>
      <c r="AV805" s="1371">
        <f t="shared" si="309"/>
        <v>80000</v>
      </c>
      <c r="AW805" s="1365"/>
      <c r="AX805" s="1365"/>
      <c r="AY805" s="1367">
        <f t="shared" si="310"/>
        <v>0</v>
      </c>
      <c r="AZ805" s="1372" t="s">
        <v>1546</v>
      </c>
      <c r="BA805" s="1373">
        <f t="shared" si="319"/>
        <v>0</v>
      </c>
      <c r="BC805" s="1361" t="str">
        <f t="shared" si="326"/>
        <v/>
      </c>
      <c r="BD805" s="1361" t="str">
        <f t="shared" si="326"/>
        <v/>
      </c>
      <c r="BE805" s="1361" t="str">
        <f t="shared" si="326"/>
        <v/>
      </c>
      <c r="BF805" s="1361" t="str">
        <f t="shared" si="326"/>
        <v>Non-Op</v>
      </c>
      <c r="BG805" s="1361" t="str">
        <f t="shared" si="316"/>
        <v>NO</v>
      </c>
      <c r="BH805" s="1361" t="str">
        <f t="shared" si="316"/>
        <v>NO</v>
      </c>
      <c r="BI805" s="1361" t="str">
        <f t="shared" ref="BI805:BI878" si="328">IF(OR(CONCATENATE(BG805,BH805)="NOW/C",CONCATENATE(BG805,BH805)="W/CNO"),"W/C","")</f>
        <v/>
      </c>
      <c r="BK805" s="1361" t="b">
        <f t="shared" ref="BK805:BQ837" si="329">BC805=H805</f>
        <v>1</v>
      </c>
      <c r="BL805" s="1361" t="b">
        <f t="shared" si="329"/>
        <v>1</v>
      </c>
      <c r="BM805" s="1361" t="b">
        <f t="shared" si="329"/>
        <v>1</v>
      </c>
      <c r="BN805" s="1361" t="b">
        <f t="shared" si="329"/>
        <v>1</v>
      </c>
      <c r="BO805" s="1361" t="b">
        <f t="shared" si="329"/>
        <v>1</v>
      </c>
      <c r="BP805" s="1361" t="b">
        <f t="shared" si="329"/>
        <v>1</v>
      </c>
      <c r="BQ805" s="1361" t="b">
        <f t="shared" si="329"/>
        <v>1</v>
      </c>
      <c r="BS805" s="1359"/>
    </row>
    <row r="806" spans="1:71" s="1374" customFormat="1" ht="12" customHeight="1">
      <c r="A806" s="1412">
        <v>18608171</v>
      </c>
      <c r="B806" s="1413" t="str">
        <f t="shared" si="325"/>
        <v>18608171</v>
      </c>
      <c r="C806" s="1359" t="s">
        <v>1841</v>
      </c>
      <c r="D806" s="1360" t="str">
        <f t="shared" si="304"/>
        <v>W/C</v>
      </c>
      <c r="E806" s="1360"/>
      <c r="F806" s="1359"/>
      <c r="G806" s="1360"/>
      <c r="H806" s="1361" t="str">
        <f t="shared" si="324"/>
        <v/>
      </c>
      <c r="I806" s="1361" t="str">
        <f t="shared" si="324"/>
        <v/>
      </c>
      <c r="J806" s="1361" t="str">
        <f t="shared" si="324"/>
        <v/>
      </c>
      <c r="K806" s="1361" t="str">
        <f t="shared" si="324"/>
        <v/>
      </c>
      <c r="L806" s="1361" t="str">
        <f t="shared" si="315"/>
        <v>W/C</v>
      </c>
      <c r="M806" s="1361" t="str">
        <f t="shared" si="315"/>
        <v>NO</v>
      </c>
      <c r="N806" s="1361" t="str">
        <f t="shared" si="303"/>
        <v>W/C</v>
      </c>
      <c r="O806" s="1362"/>
      <c r="P806" s="1363">
        <v>0</v>
      </c>
      <c r="Q806" s="1363">
        <v>0</v>
      </c>
      <c r="R806" s="1363">
        <v>0</v>
      </c>
      <c r="S806" s="1363">
        <v>0</v>
      </c>
      <c r="T806" s="1363">
        <v>0</v>
      </c>
      <c r="U806" s="1363">
        <v>0</v>
      </c>
      <c r="V806" s="1363">
        <v>0</v>
      </c>
      <c r="W806" s="1363">
        <v>0</v>
      </c>
      <c r="X806" s="1363">
        <v>0</v>
      </c>
      <c r="Y806" s="1363">
        <v>0</v>
      </c>
      <c r="Z806" s="1363">
        <v>0</v>
      </c>
      <c r="AA806" s="1363">
        <v>0</v>
      </c>
      <c r="AB806" s="1363">
        <v>0</v>
      </c>
      <c r="AC806" s="1363"/>
      <c r="AD806" s="1363"/>
      <c r="AE806" s="1363">
        <f t="shared" si="312"/>
        <v>0</v>
      </c>
      <c r="AF806" s="1376"/>
      <c r="AG806" s="1377"/>
      <c r="AH806" s="1365"/>
      <c r="AI806" s="1365"/>
      <c r="AJ806" s="1365"/>
      <c r="AK806" s="1366"/>
      <c r="AL806" s="1365">
        <f t="shared" si="307"/>
        <v>0</v>
      </c>
      <c r="AM806" s="1367">
        <f>AE806</f>
        <v>0</v>
      </c>
      <c r="AN806" s="1365"/>
      <c r="AO806" s="1368">
        <f t="shared" si="308"/>
        <v>0</v>
      </c>
      <c r="AP806" s="1369"/>
      <c r="AQ806" s="1370">
        <f t="shared" si="327"/>
        <v>0</v>
      </c>
      <c r="AR806" s="1365"/>
      <c r="AS806" s="1365"/>
      <c r="AT806" s="1365"/>
      <c r="AU806" s="1365"/>
      <c r="AV806" s="1371">
        <f t="shared" si="309"/>
        <v>0</v>
      </c>
      <c r="AW806" s="1365">
        <f>AQ806</f>
        <v>0</v>
      </c>
      <c r="AX806" s="1365"/>
      <c r="AY806" s="1367">
        <f t="shared" si="310"/>
        <v>0</v>
      </c>
      <c r="AZ806" s="1372"/>
      <c r="BA806" s="1373">
        <f t="shared" si="319"/>
        <v>0</v>
      </c>
      <c r="BC806" s="1361" t="str">
        <f t="shared" si="326"/>
        <v/>
      </c>
      <c r="BD806" s="1361" t="str">
        <f t="shared" si="326"/>
        <v/>
      </c>
      <c r="BE806" s="1361" t="str">
        <f t="shared" si="326"/>
        <v/>
      </c>
      <c r="BF806" s="1361" t="str">
        <f t="shared" si="326"/>
        <v/>
      </c>
      <c r="BG806" s="1361" t="str">
        <f t="shared" si="316"/>
        <v>W/C</v>
      </c>
      <c r="BH806" s="1361" t="str">
        <f t="shared" si="316"/>
        <v>NO</v>
      </c>
      <c r="BI806" s="1361" t="str">
        <f t="shared" si="328"/>
        <v>W/C</v>
      </c>
      <c r="BK806" s="1361" t="b">
        <f t="shared" si="329"/>
        <v>1</v>
      </c>
      <c r="BL806" s="1361" t="b">
        <f t="shared" si="329"/>
        <v>1</v>
      </c>
      <c r="BM806" s="1361" t="b">
        <f t="shared" si="329"/>
        <v>1</v>
      </c>
      <c r="BN806" s="1361" t="b">
        <f t="shared" si="329"/>
        <v>1</v>
      </c>
      <c r="BO806" s="1361" t="b">
        <f t="shared" si="329"/>
        <v>1</v>
      </c>
      <c r="BP806" s="1361" t="b">
        <f t="shared" si="329"/>
        <v>1</v>
      </c>
      <c r="BQ806" s="1361" t="b">
        <f t="shared" si="329"/>
        <v>1</v>
      </c>
      <c r="BS806" s="1359"/>
    </row>
    <row r="807" spans="1:71" s="1374" customFormat="1" ht="12" customHeight="1">
      <c r="A807" s="1412">
        <v>18608181</v>
      </c>
      <c r="B807" s="1413" t="str">
        <f t="shared" si="325"/>
        <v>18608181</v>
      </c>
      <c r="C807" s="1359" t="s">
        <v>1842</v>
      </c>
      <c r="D807" s="1360" t="str">
        <f t="shared" si="304"/>
        <v>Non-Op</v>
      </c>
      <c r="E807" s="1360"/>
      <c r="F807" s="1359"/>
      <c r="G807" s="1360"/>
      <c r="H807" s="1361" t="str">
        <f t="shared" si="324"/>
        <v/>
      </c>
      <c r="I807" s="1361" t="str">
        <f t="shared" si="324"/>
        <v/>
      </c>
      <c r="J807" s="1361" t="str">
        <f t="shared" si="324"/>
        <v/>
      </c>
      <c r="K807" s="1361" t="str">
        <f t="shared" si="324"/>
        <v>Non-Op</v>
      </c>
      <c r="L807" s="1361" t="str">
        <f t="shared" si="315"/>
        <v>NO</v>
      </c>
      <c r="M807" s="1361" t="str">
        <f t="shared" si="315"/>
        <v>NO</v>
      </c>
      <c r="N807" s="1361" t="str">
        <f t="shared" si="303"/>
        <v/>
      </c>
      <c r="O807" s="1362"/>
      <c r="P807" s="1363">
        <v>53000</v>
      </c>
      <c r="Q807" s="1363">
        <v>53000</v>
      </c>
      <c r="R807" s="1363">
        <v>53000</v>
      </c>
      <c r="S807" s="1363">
        <v>53000</v>
      </c>
      <c r="T807" s="1363">
        <v>53000</v>
      </c>
      <c r="U807" s="1363">
        <v>53000</v>
      </c>
      <c r="V807" s="1363">
        <v>53000</v>
      </c>
      <c r="W807" s="1363">
        <v>53000</v>
      </c>
      <c r="X807" s="1363">
        <v>53000</v>
      </c>
      <c r="Y807" s="1363">
        <v>53000</v>
      </c>
      <c r="Z807" s="1363">
        <v>53000</v>
      </c>
      <c r="AA807" s="1363">
        <v>53000</v>
      </c>
      <c r="AB807" s="1363">
        <v>53000</v>
      </c>
      <c r="AC807" s="1363"/>
      <c r="AD807" s="1363"/>
      <c r="AE807" s="1363">
        <f t="shared" si="312"/>
        <v>53000</v>
      </c>
      <c r="AF807" s="1376"/>
      <c r="AG807" s="1377"/>
      <c r="AH807" s="1365"/>
      <c r="AI807" s="1365"/>
      <c r="AJ807" s="1365"/>
      <c r="AK807" s="1366">
        <f>AE807</f>
        <v>53000</v>
      </c>
      <c r="AL807" s="1365">
        <f t="shared" si="307"/>
        <v>53000</v>
      </c>
      <c r="AM807" s="1367"/>
      <c r="AN807" s="1365"/>
      <c r="AO807" s="1368">
        <f t="shared" si="308"/>
        <v>0</v>
      </c>
      <c r="AP807" s="1369"/>
      <c r="AQ807" s="1370">
        <f t="shared" si="327"/>
        <v>53000</v>
      </c>
      <c r="AR807" s="1365"/>
      <c r="AS807" s="1365"/>
      <c r="AT807" s="1365"/>
      <c r="AU807" s="1365">
        <f>AQ807</f>
        <v>53000</v>
      </c>
      <c r="AV807" s="1371">
        <f t="shared" si="309"/>
        <v>53000</v>
      </c>
      <c r="AW807" s="1365"/>
      <c r="AX807" s="1365"/>
      <c r="AY807" s="1367">
        <f t="shared" si="310"/>
        <v>0</v>
      </c>
      <c r="AZ807" s="1372" t="s">
        <v>1546</v>
      </c>
      <c r="BA807" s="1373">
        <f t="shared" si="319"/>
        <v>0</v>
      </c>
      <c r="BC807" s="1361" t="str">
        <f t="shared" si="326"/>
        <v/>
      </c>
      <c r="BD807" s="1361" t="str">
        <f t="shared" si="326"/>
        <v/>
      </c>
      <c r="BE807" s="1361" t="str">
        <f t="shared" si="326"/>
        <v/>
      </c>
      <c r="BF807" s="1361" t="str">
        <f t="shared" si="326"/>
        <v>Non-Op</v>
      </c>
      <c r="BG807" s="1361" t="str">
        <f t="shared" si="316"/>
        <v>NO</v>
      </c>
      <c r="BH807" s="1361" t="str">
        <f t="shared" si="316"/>
        <v>NO</v>
      </c>
      <c r="BI807" s="1361" t="str">
        <f t="shared" si="328"/>
        <v/>
      </c>
      <c r="BK807" s="1361" t="b">
        <f t="shared" si="329"/>
        <v>1</v>
      </c>
      <c r="BL807" s="1361" t="b">
        <f t="shared" si="329"/>
        <v>1</v>
      </c>
      <c r="BM807" s="1361" t="b">
        <f t="shared" si="329"/>
        <v>1</v>
      </c>
      <c r="BN807" s="1361" t="b">
        <f t="shared" si="329"/>
        <v>1</v>
      </c>
      <c r="BO807" s="1361" t="b">
        <f t="shared" si="329"/>
        <v>1</v>
      </c>
      <c r="BP807" s="1361" t="b">
        <f t="shared" si="329"/>
        <v>1</v>
      </c>
      <c r="BQ807" s="1361" t="b">
        <f t="shared" si="329"/>
        <v>1</v>
      </c>
      <c r="BS807" s="1359"/>
    </row>
    <row r="808" spans="1:71" s="1374" customFormat="1" ht="12" customHeight="1">
      <c r="A808" s="1412">
        <v>18608191</v>
      </c>
      <c r="B808" s="1413" t="str">
        <f t="shared" si="325"/>
        <v>18608191</v>
      </c>
      <c r="C808" s="1359" t="s">
        <v>1843</v>
      </c>
      <c r="D808" s="1360" t="str">
        <f t="shared" si="304"/>
        <v>W/C</v>
      </c>
      <c r="E808" s="1360"/>
      <c r="F808" s="1359"/>
      <c r="G808" s="1360"/>
      <c r="H808" s="1361" t="str">
        <f t="shared" si="324"/>
        <v/>
      </c>
      <c r="I808" s="1361" t="str">
        <f t="shared" si="324"/>
        <v/>
      </c>
      <c r="J808" s="1361" t="str">
        <f t="shared" si="324"/>
        <v/>
      </c>
      <c r="K808" s="1361" t="str">
        <f t="shared" si="324"/>
        <v/>
      </c>
      <c r="L808" s="1361" t="str">
        <f t="shared" si="315"/>
        <v>W/C</v>
      </c>
      <c r="M808" s="1361" t="str">
        <f t="shared" si="315"/>
        <v>NO</v>
      </c>
      <c r="N808" s="1361" t="str">
        <f t="shared" si="303"/>
        <v>W/C</v>
      </c>
      <c r="O808" s="1362"/>
      <c r="P808" s="1363">
        <v>0</v>
      </c>
      <c r="Q808" s="1363">
        <v>0</v>
      </c>
      <c r="R808" s="1363">
        <v>0</v>
      </c>
      <c r="S808" s="1363">
        <v>0</v>
      </c>
      <c r="T808" s="1363">
        <v>0</v>
      </c>
      <c r="U808" s="1363">
        <v>0</v>
      </c>
      <c r="V808" s="1363">
        <v>0</v>
      </c>
      <c r="W808" s="1363">
        <v>0</v>
      </c>
      <c r="X808" s="1363">
        <v>0</v>
      </c>
      <c r="Y808" s="1363">
        <v>0</v>
      </c>
      <c r="Z808" s="1363">
        <v>0</v>
      </c>
      <c r="AA808" s="1363">
        <v>0</v>
      </c>
      <c r="AB808" s="1363">
        <v>0</v>
      </c>
      <c r="AC808" s="1363"/>
      <c r="AD808" s="1363"/>
      <c r="AE808" s="1363">
        <f t="shared" si="312"/>
        <v>0</v>
      </c>
      <c r="AF808" s="1376"/>
      <c r="AG808" s="1377"/>
      <c r="AH808" s="1365"/>
      <c r="AI808" s="1365"/>
      <c r="AJ808" s="1365"/>
      <c r="AK808" s="1366"/>
      <c r="AL808" s="1365">
        <f t="shared" si="307"/>
        <v>0</v>
      </c>
      <c r="AM808" s="1367">
        <f>AE808</f>
        <v>0</v>
      </c>
      <c r="AN808" s="1365"/>
      <c r="AO808" s="1368">
        <f t="shared" si="308"/>
        <v>0</v>
      </c>
      <c r="AP808" s="1369"/>
      <c r="AQ808" s="1370">
        <f t="shared" si="327"/>
        <v>0</v>
      </c>
      <c r="AR808" s="1365"/>
      <c r="AS808" s="1365"/>
      <c r="AT808" s="1365"/>
      <c r="AU808" s="1365"/>
      <c r="AV808" s="1371">
        <f t="shared" si="309"/>
        <v>0</v>
      </c>
      <c r="AW808" s="1365">
        <f>AQ808</f>
        <v>0</v>
      </c>
      <c r="AX808" s="1365"/>
      <c r="AY808" s="1367">
        <f t="shared" si="310"/>
        <v>0</v>
      </c>
      <c r="AZ808" s="1372"/>
      <c r="BA808" s="1373">
        <f t="shared" si="319"/>
        <v>0</v>
      </c>
      <c r="BC808" s="1361" t="str">
        <f t="shared" si="326"/>
        <v/>
      </c>
      <c r="BD808" s="1361" t="str">
        <f t="shared" si="326"/>
        <v/>
      </c>
      <c r="BE808" s="1361" t="str">
        <f t="shared" si="326"/>
        <v/>
      </c>
      <c r="BF808" s="1361" t="str">
        <f t="shared" si="326"/>
        <v/>
      </c>
      <c r="BG808" s="1361" t="str">
        <f t="shared" si="316"/>
        <v>W/C</v>
      </c>
      <c r="BH808" s="1361" t="str">
        <f t="shared" si="316"/>
        <v>NO</v>
      </c>
      <c r="BI808" s="1361" t="str">
        <f t="shared" si="328"/>
        <v>W/C</v>
      </c>
      <c r="BK808" s="1361" t="b">
        <f t="shared" si="329"/>
        <v>1</v>
      </c>
      <c r="BL808" s="1361" t="b">
        <f t="shared" si="329"/>
        <v>1</v>
      </c>
      <c r="BM808" s="1361" t="b">
        <f t="shared" si="329"/>
        <v>1</v>
      </c>
      <c r="BN808" s="1361" t="b">
        <f t="shared" si="329"/>
        <v>1</v>
      </c>
      <c r="BO808" s="1361" t="b">
        <f t="shared" si="329"/>
        <v>1</v>
      </c>
      <c r="BP808" s="1361" t="b">
        <f t="shared" si="329"/>
        <v>1</v>
      </c>
      <c r="BQ808" s="1361" t="b">
        <f t="shared" si="329"/>
        <v>1</v>
      </c>
      <c r="BS808" s="1359"/>
    </row>
    <row r="809" spans="1:71" s="1374" customFormat="1" ht="12" customHeight="1">
      <c r="A809" s="1412">
        <v>18608211</v>
      </c>
      <c r="B809" s="1413" t="str">
        <f t="shared" si="325"/>
        <v>18608211</v>
      </c>
      <c r="C809" s="1359" t="s">
        <v>1844</v>
      </c>
      <c r="D809" s="1360" t="str">
        <f t="shared" si="304"/>
        <v>W/C</v>
      </c>
      <c r="E809" s="1360"/>
      <c r="F809" s="1359"/>
      <c r="G809" s="1360"/>
      <c r="H809" s="1361" t="str">
        <f t="shared" si="324"/>
        <v/>
      </c>
      <c r="I809" s="1361" t="str">
        <f t="shared" si="324"/>
        <v/>
      </c>
      <c r="J809" s="1361" t="str">
        <f t="shared" si="324"/>
        <v/>
      </c>
      <c r="K809" s="1361" t="str">
        <f t="shared" si="324"/>
        <v/>
      </c>
      <c r="L809" s="1361" t="str">
        <f t="shared" si="315"/>
        <v>W/C</v>
      </c>
      <c r="M809" s="1361" t="str">
        <f t="shared" si="315"/>
        <v>NO</v>
      </c>
      <c r="N809" s="1361" t="str">
        <f t="shared" si="303"/>
        <v>W/C</v>
      </c>
      <c r="O809" s="1362"/>
      <c r="P809" s="1363">
        <v>0</v>
      </c>
      <c r="Q809" s="1363">
        <v>0</v>
      </c>
      <c r="R809" s="1363">
        <v>0</v>
      </c>
      <c r="S809" s="1363">
        <v>0</v>
      </c>
      <c r="T809" s="1363">
        <v>0</v>
      </c>
      <c r="U809" s="1363">
        <v>0</v>
      </c>
      <c r="V809" s="1363">
        <v>0</v>
      </c>
      <c r="W809" s="1363">
        <v>0</v>
      </c>
      <c r="X809" s="1363">
        <v>0</v>
      </c>
      <c r="Y809" s="1363">
        <v>0</v>
      </c>
      <c r="Z809" s="1363">
        <v>0</v>
      </c>
      <c r="AA809" s="1363">
        <v>0</v>
      </c>
      <c r="AB809" s="1363">
        <v>0</v>
      </c>
      <c r="AC809" s="1363"/>
      <c r="AD809" s="1363"/>
      <c r="AE809" s="1363">
        <f t="shared" si="312"/>
        <v>0</v>
      </c>
      <c r="AF809" s="1376"/>
      <c r="AG809" s="1377"/>
      <c r="AH809" s="1365"/>
      <c r="AI809" s="1365"/>
      <c r="AJ809" s="1365"/>
      <c r="AK809" s="1366"/>
      <c r="AL809" s="1365">
        <f t="shared" si="307"/>
        <v>0</v>
      </c>
      <c r="AM809" s="1367">
        <f>AE809</f>
        <v>0</v>
      </c>
      <c r="AN809" s="1365"/>
      <c r="AO809" s="1368">
        <f t="shared" si="308"/>
        <v>0</v>
      </c>
      <c r="AP809" s="1369"/>
      <c r="AQ809" s="1370">
        <f t="shared" si="327"/>
        <v>0</v>
      </c>
      <c r="AR809" s="1365"/>
      <c r="AS809" s="1365"/>
      <c r="AT809" s="1365"/>
      <c r="AU809" s="1365"/>
      <c r="AV809" s="1371">
        <f t="shared" si="309"/>
        <v>0</v>
      </c>
      <c r="AW809" s="1365">
        <f>AQ809</f>
        <v>0</v>
      </c>
      <c r="AX809" s="1365"/>
      <c r="AY809" s="1367">
        <f t="shared" si="310"/>
        <v>0</v>
      </c>
      <c r="AZ809" s="1372"/>
      <c r="BA809" s="1373">
        <f t="shared" si="319"/>
        <v>0</v>
      </c>
      <c r="BC809" s="1361" t="str">
        <f t="shared" si="326"/>
        <v/>
      </c>
      <c r="BD809" s="1361" t="str">
        <f t="shared" si="326"/>
        <v/>
      </c>
      <c r="BE809" s="1361" t="str">
        <f t="shared" si="326"/>
        <v/>
      </c>
      <c r="BF809" s="1361" t="str">
        <f t="shared" si="326"/>
        <v/>
      </c>
      <c r="BG809" s="1361" t="str">
        <f t="shared" si="316"/>
        <v>W/C</v>
      </c>
      <c r="BH809" s="1361" t="str">
        <f t="shared" si="316"/>
        <v>NO</v>
      </c>
      <c r="BI809" s="1361" t="str">
        <f t="shared" si="328"/>
        <v>W/C</v>
      </c>
      <c r="BK809" s="1361" t="b">
        <f t="shared" si="329"/>
        <v>1</v>
      </c>
      <c r="BL809" s="1361" t="b">
        <f t="shared" si="329"/>
        <v>1</v>
      </c>
      <c r="BM809" s="1361" t="b">
        <f t="shared" si="329"/>
        <v>1</v>
      </c>
      <c r="BN809" s="1361" t="b">
        <f t="shared" si="329"/>
        <v>1</v>
      </c>
      <c r="BO809" s="1361" t="b">
        <f t="shared" si="329"/>
        <v>1</v>
      </c>
      <c r="BP809" s="1361" t="b">
        <f t="shared" si="329"/>
        <v>1</v>
      </c>
      <c r="BQ809" s="1361" t="b">
        <f t="shared" si="329"/>
        <v>1</v>
      </c>
      <c r="BS809" s="1359"/>
    </row>
    <row r="810" spans="1:71" s="1374" customFormat="1" ht="12" customHeight="1">
      <c r="A810" s="1412">
        <v>18608212</v>
      </c>
      <c r="B810" s="1413" t="str">
        <f t="shared" si="325"/>
        <v>18608212</v>
      </c>
      <c r="C810" s="1359" t="s">
        <v>1845</v>
      </c>
      <c r="D810" s="1360" t="str">
        <f t="shared" si="304"/>
        <v>W/C</v>
      </c>
      <c r="E810" s="1360"/>
      <c r="F810" s="1359"/>
      <c r="G810" s="1360"/>
      <c r="H810" s="1361" t="str">
        <f t="shared" si="324"/>
        <v/>
      </c>
      <c r="I810" s="1361" t="str">
        <f t="shared" si="324"/>
        <v/>
      </c>
      <c r="J810" s="1361" t="str">
        <f t="shared" si="324"/>
        <v/>
      </c>
      <c r="K810" s="1361" t="str">
        <f t="shared" si="324"/>
        <v/>
      </c>
      <c r="L810" s="1361" t="str">
        <f t="shared" si="315"/>
        <v>W/C</v>
      </c>
      <c r="M810" s="1361" t="str">
        <f t="shared" si="315"/>
        <v>NO</v>
      </c>
      <c r="N810" s="1361" t="str">
        <f t="shared" si="303"/>
        <v>W/C</v>
      </c>
      <c r="O810" s="1362"/>
      <c r="P810" s="1363">
        <v>26389.68</v>
      </c>
      <c r="Q810" s="1363">
        <v>26389.68</v>
      </c>
      <c r="R810" s="1363">
        <v>26389.68</v>
      </c>
      <c r="S810" s="1363">
        <v>33687.74</v>
      </c>
      <c r="T810" s="1363">
        <v>33687.74</v>
      </c>
      <c r="U810" s="1363">
        <v>33687.74</v>
      </c>
      <c r="V810" s="1363">
        <v>36466.49</v>
      </c>
      <c r="W810" s="1363">
        <v>36466.49</v>
      </c>
      <c r="X810" s="1363">
        <v>36466.49</v>
      </c>
      <c r="Y810" s="1363">
        <v>36466.49</v>
      </c>
      <c r="Z810" s="1363">
        <v>36466.49</v>
      </c>
      <c r="AA810" s="1363">
        <v>36466.49</v>
      </c>
      <c r="AB810" s="1363">
        <v>36466.49</v>
      </c>
      <c r="AC810" s="1363"/>
      <c r="AD810" s="1363"/>
      <c r="AE810" s="1363">
        <f t="shared" si="312"/>
        <v>33672.467083333329</v>
      </c>
      <c r="AF810" s="1476"/>
      <c r="AG810" s="1477"/>
      <c r="AH810" s="1365"/>
      <c r="AI810" s="1365"/>
      <c r="AJ810" s="1365"/>
      <c r="AK810" s="1366"/>
      <c r="AL810" s="1365">
        <f t="shared" si="307"/>
        <v>0</v>
      </c>
      <c r="AM810" s="1367">
        <f>AE810</f>
        <v>33672.467083333329</v>
      </c>
      <c r="AN810" s="1365"/>
      <c r="AO810" s="1368">
        <f t="shared" si="308"/>
        <v>33672.467083333329</v>
      </c>
      <c r="AP810" s="1369"/>
      <c r="AQ810" s="1370">
        <f t="shared" si="327"/>
        <v>36466.49</v>
      </c>
      <c r="AR810" s="1365"/>
      <c r="AS810" s="1365"/>
      <c r="AT810" s="1365"/>
      <c r="AU810" s="1365"/>
      <c r="AV810" s="1371">
        <f t="shared" si="309"/>
        <v>0</v>
      </c>
      <c r="AW810" s="1365">
        <f>AQ810</f>
        <v>36466.49</v>
      </c>
      <c r="AX810" s="1365"/>
      <c r="AY810" s="1367">
        <f t="shared" si="310"/>
        <v>36466.49</v>
      </c>
      <c r="AZ810" s="1372"/>
      <c r="BA810" s="1373">
        <f t="shared" si="319"/>
        <v>0</v>
      </c>
      <c r="BC810" s="1361" t="str">
        <f t="shared" si="326"/>
        <v/>
      </c>
      <c r="BD810" s="1361" t="str">
        <f t="shared" si="326"/>
        <v/>
      </c>
      <c r="BE810" s="1361" t="str">
        <f t="shared" si="326"/>
        <v/>
      </c>
      <c r="BF810" s="1361" t="str">
        <f t="shared" si="326"/>
        <v/>
      </c>
      <c r="BG810" s="1361" t="str">
        <f t="shared" si="316"/>
        <v>W/C</v>
      </c>
      <c r="BH810" s="1361" t="str">
        <f t="shared" si="316"/>
        <v>NO</v>
      </c>
      <c r="BI810" s="1361" t="str">
        <f t="shared" si="328"/>
        <v>W/C</v>
      </c>
      <c r="BK810" s="1361" t="b">
        <f t="shared" si="329"/>
        <v>1</v>
      </c>
      <c r="BL810" s="1361" t="b">
        <f t="shared" si="329"/>
        <v>1</v>
      </c>
      <c r="BM810" s="1361" t="b">
        <f t="shared" si="329"/>
        <v>1</v>
      </c>
      <c r="BN810" s="1361" t="b">
        <f t="shared" si="329"/>
        <v>1</v>
      </c>
      <c r="BO810" s="1361" t="b">
        <f t="shared" si="329"/>
        <v>1</v>
      </c>
      <c r="BP810" s="1361" t="b">
        <f t="shared" si="329"/>
        <v>1</v>
      </c>
      <c r="BQ810" s="1361" t="b">
        <f t="shared" si="329"/>
        <v>1</v>
      </c>
      <c r="BS810" s="1359"/>
    </row>
    <row r="811" spans="1:71" s="1374" customFormat="1" ht="12" customHeight="1">
      <c r="A811" s="1412">
        <v>18608221</v>
      </c>
      <c r="B811" s="1413" t="str">
        <f t="shared" si="325"/>
        <v>18608221</v>
      </c>
      <c r="C811" s="1359" t="s">
        <v>1846</v>
      </c>
      <c r="D811" s="1360" t="str">
        <f t="shared" si="304"/>
        <v>Non-Op</v>
      </c>
      <c r="E811" s="1360"/>
      <c r="F811" s="1359"/>
      <c r="G811" s="1360"/>
      <c r="H811" s="1361" t="str">
        <f t="shared" si="324"/>
        <v/>
      </c>
      <c r="I811" s="1361" t="str">
        <f t="shared" si="324"/>
        <v/>
      </c>
      <c r="J811" s="1361" t="str">
        <f t="shared" si="324"/>
        <v/>
      </c>
      <c r="K811" s="1361" t="str">
        <f t="shared" si="324"/>
        <v>Non-Op</v>
      </c>
      <c r="L811" s="1361" t="str">
        <f t="shared" si="315"/>
        <v>NO</v>
      </c>
      <c r="M811" s="1361" t="str">
        <f t="shared" si="315"/>
        <v>NO</v>
      </c>
      <c r="N811" s="1361" t="str">
        <f t="shared" si="303"/>
        <v/>
      </c>
      <c r="O811" s="1362"/>
      <c r="P811" s="1363">
        <v>0</v>
      </c>
      <c r="Q811" s="1363">
        <v>0</v>
      </c>
      <c r="R811" s="1363">
        <v>0</v>
      </c>
      <c r="S811" s="1363">
        <v>0</v>
      </c>
      <c r="T811" s="1363">
        <v>0</v>
      </c>
      <c r="U811" s="1363">
        <v>0</v>
      </c>
      <c r="V811" s="1363">
        <v>0</v>
      </c>
      <c r="W811" s="1363">
        <v>0</v>
      </c>
      <c r="X811" s="1363">
        <v>0</v>
      </c>
      <c r="Y811" s="1363">
        <v>0</v>
      </c>
      <c r="Z811" s="1363">
        <v>0</v>
      </c>
      <c r="AA811" s="1363">
        <v>0</v>
      </c>
      <c r="AB811" s="1363">
        <v>0</v>
      </c>
      <c r="AC811" s="1363"/>
      <c r="AD811" s="1363"/>
      <c r="AE811" s="1363">
        <f t="shared" si="312"/>
        <v>0</v>
      </c>
      <c r="AF811" s="1376"/>
      <c r="AG811" s="1377"/>
      <c r="AH811" s="1365"/>
      <c r="AI811" s="1365"/>
      <c r="AJ811" s="1365"/>
      <c r="AK811" s="1366">
        <f>AE811</f>
        <v>0</v>
      </c>
      <c r="AL811" s="1365">
        <f t="shared" si="307"/>
        <v>0</v>
      </c>
      <c r="AM811" s="1367"/>
      <c r="AN811" s="1365"/>
      <c r="AO811" s="1368">
        <f t="shared" si="308"/>
        <v>0</v>
      </c>
      <c r="AP811" s="1369"/>
      <c r="AQ811" s="1370">
        <f t="shared" si="327"/>
        <v>0</v>
      </c>
      <c r="AR811" s="1365"/>
      <c r="AS811" s="1365"/>
      <c r="AT811" s="1365"/>
      <c r="AU811" s="1365">
        <f>AQ811</f>
        <v>0</v>
      </c>
      <c r="AV811" s="1371">
        <f t="shared" si="309"/>
        <v>0</v>
      </c>
      <c r="AW811" s="1365"/>
      <c r="AX811" s="1365"/>
      <c r="AY811" s="1367">
        <f t="shared" si="310"/>
        <v>0</v>
      </c>
      <c r="AZ811" s="1372" t="s">
        <v>1546</v>
      </c>
      <c r="BA811" s="1373">
        <f t="shared" si="319"/>
        <v>0</v>
      </c>
      <c r="BC811" s="1361" t="str">
        <f t="shared" si="326"/>
        <v/>
      </c>
      <c r="BD811" s="1361" t="str">
        <f t="shared" si="326"/>
        <v/>
      </c>
      <c r="BE811" s="1361" t="str">
        <f t="shared" si="326"/>
        <v/>
      </c>
      <c r="BF811" s="1361" t="str">
        <f t="shared" si="326"/>
        <v>Non-Op</v>
      </c>
      <c r="BG811" s="1361" t="str">
        <f t="shared" si="316"/>
        <v>NO</v>
      </c>
      <c r="BH811" s="1361" t="str">
        <f t="shared" si="316"/>
        <v>NO</v>
      </c>
      <c r="BI811" s="1361" t="str">
        <f t="shared" si="328"/>
        <v/>
      </c>
      <c r="BK811" s="1361" t="b">
        <f t="shared" si="329"/>
        <v>1</v>
      </c>
      <c r="BL811" s="1361" t="b">
        <f t="shared" si="329"/>
        <v>1</v>
      </c>
      <c r="BM811" s="1361" t="b">
        <f t="shared" si="329"/>
        <v>1</v>
      </c>
      <c r="BN811" s="1361" t="b">
        <f t="shared" si="329"/>
        <v>1</v>
      </c>
      <c r="BO811" s="1361" t="b">
        <f t="shared" si="329"/>
        <v>1</v>
      </c>
      <c r="BP811" s="1361" t="b">
        <f t="shared" si="329"/>
        <v>1</v>
      </c>
      <c r="BQ811" s="1361" t="b">
        <f t="shared" si="329"/>
        <v>1</v>
      </c>
      <c r="BS811" s="1359"/>
    </row>
    <row r="812" spans="1:71" s="1374" customFormat="1" ht="12" customHeight="1">
      <c r="A812" s="1412">
        <v>18608231</v>
      </c>
      <c r="B812" s="1413" t="str">
        <f t="shared" si="325"/>
        <v>18608231</v>
      </c>
      <c r="C812" s="1359" t="s">
        <v>1847</v>
      </c>
      <c r="D812" s="1360" t="str">
        <f t="shared" si="304"/>
        <v>W/C</v>
      </c>
      <c r="E812" s="1360"/>
      <c r="F812" s="1359"/>
      <c r="G812" s="1360"/>
      <c r="H812" s="1361" t="str">
        <f t="shared" si="324"/>
        <v/>
      </c>
      <c r="I812" s="1361" t="str">
        <f t="shared" si="324"/>
        <v/>
      </c>
      <c r="J812" s="1361" t="str">
        <f t="shared" si="324"/>
        <v/>
      </c>
      <c r="K812" s="1361" t="str">
        <f t="shared" si="324"/>
        <v/>
      </c>
      <c r="L812" s="1361" t="str">
        <f t="shared" si="315"/>
        <v>W/C</v>
      </c>
      <c r="M812" s="1361" t="str">
        <f t="shared" si="315"/>
        <v>NO</v>
      </c>
      <c r="N812" s="1361" t="str">
        <f t="shared" si="303"/>
        <v>W/C</v>
      </c>
      <c r="O812" s="1362"/>
      <c r="P812" s="1363">
        <v>0</v>
      </c>
      <c r="Q812" s="1363">
        <v>0</v>
      </c>
      <c r="R812" s="1363">
        <v>0</v>
      </c>
      <c r="S812" s="1363">
        <v>0</v>
      </c>
      <c r="T812" s="1363">
        <v>0</v>
      </c>
      <c r="U812" s="1363">
        <v>0</v>
      </c>
      <c r="V812" s="1363">
        <v>0</v>
      </c>
      <c r="W812" s="1363">
        <v>0</v>
      </c>
      <c r="X812" s="1363">
        <v>0</v>
      </c>
      <c r="Y812" s="1363">
        <v>0</v>
      </c>
      <c r="Z812" s="1363">
        <v>0</v>
      </c>
      <c r="AA812" s="1363">
        <v>0</v>
      </c>
      <c r="AB812" s="1363">
        <v>0</v>
      </c>
      <c r="AC812" s="1363"/>
      <c r="AD812" s="1363"/>
      <c r="AE812" s="1363">
        <f t="shared" si="312"/>
        <v>0</v>
      </c>
      <c r="AF812" s="1376"/>
      <c r="AG812" s="1377"/>
      <c r="AH812" s="1365"/>
      <c r="AI812" s="1365"/>
      <c r="AJ812" s="1365"/>
      <c r="AK812" s="1366"/>
      <c r="AL812" s="1365">
        <f t="shared" si="307"/>
        <v>0</v>
      </c>
      <c r="AM812" s="1367">
        <f>AE812</f>
        <v>0</v>
      </c>
      <c r="AN812" s="1365"/>
      <c r="AO812" s="1368">
        <f t="shared" si="308"/>
        <v>0</v>
      </c>
      <c r="AP812" s="1369"/>
      <c r="AQ812" s="1370">
        <f t="shared" si="327"/>
        <v>0</v>
      </c>
      <c r="AR812" s="1365"/>
      <c r="AS812" s="1365"/>
      <c r="AT812" s="1365"/>
      <c r="AU812" s="1365"/>
      <c r="AV812" s="1371">
        <f t="shared" si="309"/>
        <v>0</v>
      </c>
      <c r="AW812" s="1365">
        <f>AQ812</f>
        <v>0</v>
      </c>
      <c r="AX812" s="1365"/>
      <c r="AY812" s="1367">
        <f t="shared" si="310"/>
        <v>0</v>
      </c>
      <c r="AZ812" s="1372"/>
      <c r="BA812" s="1373">
        <f t="shared" si="319"/>
        <v>0</v>
      </c>
      <c r="BC812" s="1361" t="str">
        <f t="shared" si="326"/>
        <v/>
      </c>
      <c r="BD812" s="1361" t="str">
        <f t="shared" si="326"/>
        <v/>
      </c>
      <c r="BE812" s="1361" t="str">
        <f t="shared" si="326"/>
        <v/>
      </c>
      <c r="BF812" s="1361" t="str">
        <f t="shared" si="326"/>
        <v/>
      </c>
      <c r="BG812" s="1361" t="str">
        <f t="shared" si="316"/>
        <v>W/C</v>
      </c>
      <c r="BH812" s="1361" t="str">
        <f t="shared" si="316"/>
        <v>NO</v>
      </c>
      <c r="BI812" s="1361" t="str">
        <f t="shared" si="328"/>
        <v>W/C</v>
      </c>
      <c r="BK812" s="1361" t="b">
        <f t="shared" si="329"/>
        <v>1</v>
      </c>
      <c r="BL812" s="1361" t="b">
        <f t="shared" si="329"/>
        <v>1</v>
      </c>
      <c r="BM812" s="1361" t="b">
        <f t="shared" si="329"/>
        <v>1</v>
      </c>
      <c r="BN812" s="1361" t="b">
        <f t="shared" si="329"/>
        <v>1</v>
      </c>
      <c r="BO812" s="1361" t="b">
        <f t="shared" si="329"/>
        <v>1</v>
      </c>
      <c r="BP812" s="1361" t="b">
        <f t="shared" si="329"/>
        <v>1</v>
      </c>
      <c r="BQ812" s="1361" t="b">
        <f t="shared" si="329"/>
        <v>1</v>
      </c>
      <c r="BS812" s="1359"/>
    </row>
    <row r="813" spans="1:71" s="1374" customFormat="1" ht="12" customHeight="1">
      <c r="A813" s="1412">
        <v>18608241</v>
      </c>
      <c r="B813" s="1413" t="str">
        <f t="shared" si="325"/>
        <v>18608241</v>
      </c>
      <c r="C813" s="1359" t="s">
        <v>1848</v>
      </c>
      <c r="D813" s="1360" t="str">
        <f t="shared" ref="D813:D878" si="330">IF(CONCATENATE(H813,I813,J813,K813,N813)= "ERBGRB","CRB",CONCATENATE(H813,I813,J813,K813,N813))</f>
        <v>Non-Op</v>
      </c>
      <c r="E813" s="1360"/>
      <c r="F813" s="1359"/>
      <c r="G813" s="1360"/>
      <c r="H813" s="1361" t="str">
        <f t="shared" si="324"/>
        <v/>
      </c>
      <c r="I813" s="1361" t="str">
        <f t="shared" si="324"/>
        <v/>
      </c>
      <c r="J813" s="1361" t="str">
        <f t="shared" si="324"/>
        <v/>
      </c>
      <c r="K813" s="1361" t="str">
        <f t="shared" si="324"/>
        <v>Non-Op</v>
      </c>
      <c r="L813" s="1361" t="str">
        <f t="shared" si="315"/>
        <v>NO</v>
      </c>
      <c r="M813" s="1361" t="str">
        <f t="shared" si="315"/>
        <v>NO</v>
      </c>
      <c r="N813" s="1361" t="str">
        <f t="shared" si="303"/>
        <v/>
      </c>
      <c r="O813" s="1362"/>
      <c r="P813" s="1363">
        <v>102000</v>
      </c>
      <c r="Q813" s="1363">
        <v>102000</v>
      </c>
      <c r="R813" s="1363">
        <v>102000</v>
      </c>
      <c r="S813" s="1363">
        <v>102000</v>
      </c>
      <c r="T813" s="1363">
        <v>102000</v>
      </c>
      <c r="U813" s="1363">
        <v>102000</v>
      </c>
      <c r="V813" s="1363">
        <v>102000</v>
      </c>
      <c r="W813" s="1363">
        <v>102000</v>
      </c>
      <c r="X813" s="1363">
        <v>102000</v>
      </c>
      <c r="Y813" s="1363">
        <v>102000</v>
      </c>
      <c r="Z813" s="1363">
        <v>102000</v>
      </c>
      <c r="AA813" s="1363">
        <v>102000</v>
      </c>
      <c r="AB813" s="1363">
        <v>102000</v>
      </c>
      <c r="AC813" s="1363"/>
      <c r="AD813" s="1363"/>
      <c r="AE813" s="1363">
        <f t="shared" si="312"/>
        <v>102000</v>
      </c>
      <c r="AF813" s="1376"/>
      <c r="AG813" s="1377"/>
      <c r="AH813" s="1365"/>
      <c r="AI813" s="1365"/>
      <c r="AJ813" s="1365"/>
      <c r="AK813" s="1366">
        <f>AE813</f>
        <v>102000</v>
      </c>
      <c r="AL813" s="1365">
        <f t="shared" si="307"/>
        <v>102000</v>
      </c>
      <c r="AM813" s="1367"/>
      <c r="AN813" s="1365"/>
      <c r="AO813" s="1368">
        <f t="shared" si="308"/>
        <v>0</v>
      </c>
      <c r="AP813" s="1369"/>
      <c r="AQ813" s="1370">
        <f t="shared" si="327"/>
        <v>102000</v>
      </c>
      <c r="AR813" s="1365"/>
      <c r="AS813" s="1365"/>
      <c r="AT813" s="1365"/>
      <c r="AU813" s="1365">
        <f>AQ813</f>
        <v>102000</v>
      </c>
      <c r="AV813" s="1371">
        <f t="shared" si="309"/>
        <v>102000</v>
      </c>
      <c r="AW813" s="1365"/>
      <c r="AX813" s="1365"/>
      <c r="AY813" s="1367">
        <f t="shared" si="310"/>
        <v>0</v>
      </c>
      <c r="AZ813" s="1372" t="s">
        <v>1546</v>
      </c>
      <c r="BA813" s="1373">
        <f t="shared" si="319"/>
        <v>0</v>
      </c>
      <c r="BC813" s="1361" t="str">
        <f t="shared" si="326"/>
        <v/>
      </c>
      <c r="BD813" s="1361" t="str">
        <f t="shared" si="326"/>
        <v/>
      </c>
      <c r="BE813" s="1361" t="str">
        <f t="shared" si="326"/>
        <v/>
      </c>
      <c r="BF813" s="1361" t="str">
        <f t="shared" si="326"/>
        <v>Non-Op</v>
      </c>
      <c r="BG813" s="1361" t="str">
        <f t="shared" si="316"/>
        <v>NO</v>
      </c>
      <c r="BH813" s="1361" t="str">
        <f t="shared" si="316"/>
        <v>NO</v>
      </c>
      <c r="BI813" s="1361" t="str">
        <f t="shared" si="328"/>
        <v/>
      </c>
      <c r="BK813" s="1361" t="b">
        <f t="shared" si="329"/>
        <v>1</v>
      </c>
      <c r="BL813" s="1361" t="b">
        <f t="shared" si="329"/>
        <v>1</v>
      </c>
      <c r="BM813" s="1361" t="b">
        <f t="shared" si="329"/>
        <v>1</v>
      </c>
      <c r="BN813" s="1361" t="b">
        <f t="shared" si="329"/>
        <v>1</v>
      </c>
      <c r="BO813" s="1361" t="b">
        <f t="shared" si="329"/>
        <v>1</v>
      </c>
      <c r="BP813" s="1361" t="b">
        <f t="shared" si="329"/>
        <v>1</v>
      </c>
      <c r="BQ813" s="1361" t="b">
        <f t="shared" si="329"/>
        <v>1</v>
      </c>
      <c r="BS813" s="1359"/>
    </row>
    <row r="814" spans="1:71" s="1374" customFormat="1" ht="12" customHeight="1">
      <c r="A814" s="1412">
        <v>18608251</v>
      </c>
      <c r="B814" s="1413" t="str">
        <f t="shared" si="325"/>
        <v>18608251</v>
      </c>
      <c r="C814" s="1359" t="s">
        <v>1849</v>
      </c>
      <c r="D814" s="1360" t="str">
        <f t="shared" si="330"/>
        <v>W/C</v>
      </c>
      <c r="E814" s="1360"/>
      <c r="F814" s="1359"/>
      <c r="G814" s="1360"/>
      <c r="H814" s="1361" t="str">
        <f t="shared" si="324"/>
        <v/>
      </c>
      <c r="I814" s="1361" t="str">
        <f t="shared" si="324"/>
        <v/>
      </c>
      <c r="J814" s="1361" t="str">
        <f t="shared" si="324"/>
        <v/>
      </c>
      <c r="K814" s="1361" t="str">
        <f t="shared" si="324"/>
        <v/>
      </c>
      <c r="L814" s="1361" t="str">
        <f t="shared" si="315"/>
        <v>W/C</v>
      </c>
      <c r="M814" s="1361" t="str">
        <f t="shared" si="315"/>
        <v>NO</v>
      </c>
      <c r="N814" s="1361" t="str">
        <f t="shared" si="303"/>
        <v>W/C</v>
      </c>
      <c r="O814" s="1362"/>
      <c r="P814" s="1363">
        <v>98638.91</v>
      </c>
      <c r="Q814" s="1363">
        <v>98638.91</v>
      </c>
      <c r="R814" s="1363">
        <v>98638.91</v>
      </c>
      <c r="S814" s="1363">
        <v>98638.91</v>
      </c>
      <c r="T814" s="1363">
        <v>98638.91</v>
      </c>
      <c r="U814" s="1363">
        <v>98638.91</v>
      </c>
      <c r="V814" s="1363">
        <v>98638.91</v>
      </c>
      <c r="W814" s="1363">
        <v>98638.91</v>
      </c>
      <c r="X814" s="1363">
        <v>98638.91</v>
      </c>
      <c r="Y814" s="1363">
        <v>98638.91</v>
      </c>
      <c r="Z814" s="1363">
        <v>98638.91</v>
      </c>
      <c r="AA814" s="1363">
        <v>98638.91</v>
      </c>
      <c r="AB814" s="1363">
        <v>98638.91</v>
      </c>
      <c r="AC814" s="1363"/>
      <c r="AD814" s="1363"/>
      <c r="AE814" s="1363">
        <f t="shared" si="312"/>
        <v>98638.910000000018</v>
      </c>
      <c r="AF814" s="1376"/>
      <c r="AG814" s="1377"/>
      <c r="AH814" s="1365"/>
      <c r="AI814" s="1365"/>
      <c r="AJ814" s="1365"/>
      <c r="AK814" s="1366"/>
      <c r="AL814" s="1365">
        <f t="shared" si="307"/>
        <v>0</v>
      </c>
      <c r="AM814" s="1367">
        <f>AE814</f>
        <v>98638.910000000018</v>
      </c>
      <c r="AN814" s="1365"/>
      <c r="AO814" s="1368">
        <f t="shared" si="308"/>
        <v>98638.910000000018</v>
      </c>
      <c r="AP814" s="1369"/>
      <c r="AQ814" s="1370">
        <f t="shared" si="327"/>
        <v>98638.91</v>
      </c>
      <c r="AR814" s="1365"/>
      <c r="AS814" s="1365"/>
      <c r="AT814" s="1365"/>
      <c r="AU814" s="1365"/>
      <c r="AV814" s="1371">
        <f t="shared" si="309"/>
        <v>0</v>
      </c>
      <c r="AW814" s="1365">
        <f>AQ814</f>
        <v>98638.91</v>
      </c>
      <c r="AX814" s="1365"/>
      <c r="AY814" s="1367">
        <f t="shared" si="310"/>
        <v>98638.91</v>
      </c>
      <c r="AZ814" s="1372"/>
      <c r="BA814" s="1373">
        <f t="shared" si="319"/>
        <v>0</v>
      </c>
      <c r="BC814" s="1361" t="str">
        <f t="shared" si="326"/>
        <v/>
      </c>
      <c r="BD814" s="1361" t="str">
        <f t="shared" si="326"/>
        <v/>
      </c>
      <c r="BE814" s="1361" t="str">
        <f t="shared" si="326"/>
        <v/>
      </c>
      <c r="BF814" s="1361" t="str">
        <f t="shared" si="326"/>
        <v/>
      </c>
      <c r="BG814" s="1361" t="str">
        <f t="shared" si="316"/>
        <v>W/C</v>
      </c>
      <c r="BH814" s="1361" t="str">
        <f t="shared" si="316"/>
        <v>NO</v>
      </c>
      <c r="BI814" s="1361" t="str">
        <f t="shared" si="328"/>
        <v>W/C</v>
      </c>
      <c r="BK814" s="1361" t="b">
        <f t="shared" si="329"/>
        <v>1</v>
      </c>
      <c r="BL814" s="1361" t="b">
        <f t="shared" si="329"/>
        <v>1</v>
      </c>
      <c r="BM814" s="1361" t="b">
        <f t="shared" si="329"/>
        <v>1</v>
      </c>
      <c r="BN814" s="1361" t="b">
        <f t="shared" si="329"/>
        <v>1</v>
      </c>
      <c r="BO814" s="1361" t="b">
        <f t="shared" si="329"/>
        <v>1</v>
      </c>
      <c r="BP814" s="1361" t="b">
        <f t="shared" si="329"/>
        <v>1</v>
      </c>
      <c r="BQ814" s="1361" t="b">
        <f t="shared" si="329"/>
        <v>1</v>
      </c>
      <c r="BS814" s="1359"/>
    </row>
    <row r="815" spans="1:71" s="1374" customFormat="1" ht="12" customHeight="1">
      <c r="A815" s="1497">
        <v>18608271</v>
      </c>
      <c r="B815" s="1498" t="str">
        <f t="shared" si="325"/>
        <v>18608271</v>
      </c>
      <c r="C815" s="1416" t="s">
        <v>1850</v>
      </c>
      <c r="D815" s="1417" t="str">
        <f t="shared" si="330"/>
        <v>W/C</v>
      </c>
      <c r="E815" s="1417"/>
      <c r="F815" s="1434">
        <v>42811</v>
      </c>
      <c r="G815" s="1417"/>
      <c r="H815" s="1419" t="str">
        <f t="shared" ref="H815:K847" si="331">IF(VALUE(AH815),H$7,IF(ISBLANK(AH815),"",H$7))</f>
        <v/>
      </c>
      <c r="I815" s="1419" t="str">
        <f t="shared" si="331"/>
        <v/>
      </c>
      <c r="J815" s="1419" t="str">
        <f t="shared" si="331"/>
        <v/>
      </c>
      <c r="K815" s="1419" t="str">
        <f t="shared" si="331"/>
        <v/>
      </c>
      <c r="L815" s="1419" t="str">
        <f t="shared" si="315"/>
        <v>W/C</v>
      </c>
      <c r="M815" s="1419" t="str">
        <f t="shared" si="315"/>
        <v>NO</v>
      </c>
      <c r="N815" s="1419" t="str">
        <f t="shared" si="303"/>
        <v>W/C</v>
      </c>
      <c r="O815" s="1420"/>
      <c r="P815" s="1421">
        <v>0</v>
      </c>
      <c r="Q815" s="1421">
        <v>0</v>
      </c>
      <c r="R815" s="1421">
        <v>0</v>
      </c>
      <c r="S815" s="1421">
        <v>0</v>
      </c>
      <c r="T815" s="1421">
        <v>0</v>
      </c>
      <c r="U815" s="1421">
        <v>0</v>
      </c>
      <c r="V815" s="1421">
        <v>0</v>
      </c>
      <c r="W815" s="1421">
        <v>0</v>
      </c>
      <c r="X815" s="1421">
        <v>0</v>
      </c>
      <c r="Y815" s="1421">
        <v>0</v>
      </c>
      <c r="Z815" s="1421">
        <v>0</v>
      </c>
      <c r="AA815" s="1421">
        <v>0</v>
      </c>
      <c r="AB815" s="1421">
        <v>0</v>
      </c>
      <c r="AC815" s="1421"/>
      <c r="AD815" s="1421"/>
      <c r="AE815" s="1421">
        <f t="shared" ref="AE815:AE883" si="332">(P815+AB815+SUM(Q815:AA815)*2)/24</f>
        <v>0</v>
      </c>
      <c r="AF815" s="1422"/>
      <c r="AG815" s="1423"/>
      <c r="AH815" s="1424"/>
      <c r="AI815" s="1424"/>
      <c r="AJ815" s="1424"/>
      <c r="AK815" s="1425"/>
      <c r="AL815" s="1424">
        <f t="shared" si="307"/>
        <v>0</v>
      </c>
      <c r="AM815" s="1426">
        <f>AE815</f>
        <v>0</v>
      </c>
      <c r="AN815" s="1424"/>
      <c r="AO815" s="1427">
        <f t="shared" si="308"/>
        <v>0</v>
      </c>
      <c r="AP815" s="1369"/>
      <c r="AQ815" s="1428">
        <f t="shared" si="327"/>
        <v>0</v>
      </c>
      <c r="AR815" s="1424"/>
      <c r="AS815" s="1424"/>
      <c r="AT815" s="1424"/>
      <c r="AU815" s="1424"/>
      <c r="AV815" s="1429">
        <f t="shared" si="309"/>
        <v>0</v>
      </c>
      <c r="AW815" s="1424">
        <f>AQ815</f>
        <v>0</v>
      </c>
      <c r="AX815" s="1424"/>
      <c r="AY815" s="1426">
        <f t="shared" si="310"/>
        <v>0</v>
      </c>
      <c r="AZ815" s="1372"/>
      <c r="BA815" s="1373">
        <f t="shared" si="319"/>
        <v>0</v>
      </c>
      <c r="BC815" s="1419" t="str">
        <f t="shared" si="326"/>
        <v/>
      </c>
      <c r="BD815" s="1419" t="str">
        <f t="shared" si="326"/>
        <v/>
      </c>
      <c r="BE815" s="1419" t="str">
        <f t="shared" si="326"/>
        <v/>
      </c>
      <c r="BF815" s="1419" t="str">
        <f t="shared" si="326"/>
        <v/>
      </c>
      <c r="BG815" s="1419" t="str">
        <f t="shared" si="316"/>
        <v>W/C</v>
      </c>
      <c r="BH815" s="1419" t="str">
        <f t="shared" si="316"/>
        <v>NO</v>
      </c>
      <c r="BI815" s="1419" t="str">
        <f t="shared" si="328"/>
        <v>W/C</v>
      </c>
      <c r="BK815" s="1419" t="b">
        <f t="shared" si="329"/>
        <v>1</v>
      </c>
      <c r="BL815" s="1419" t="b">
        <f t="shared" si="329"/>
        <v>1</v>
      </c>
      <c r="BM815" s="1419" t="b">
        <f t="shared" si="329"/>
        <v>1</v>
      </c>
      <c r="BN815" s="1419" t="b">
        <f t="shared" si="329"/>
        <v>1</v>
      </c>
      <c r="BO815" s="1419" t="b">
        <f t="shared" si="329"/>
        <v>1</v>
      </c>
      <c r="BP815" s="1419" t="b">
        <f t="shared" si="329"/>
        <v>1</v>
      </c>
      <c r="BQ815" s="1419" t="b">
        <f t="shared" si="329"/>
        <v>1</v>
      </c>
      <c r="BS815" s="1359"/>
    </row>
    <row r="816" spans="1:71" s="1374" customFormat="1" ht="12" customHeight="1">
      <c r="A816" s="1497">
        <v>18608281</v>
      </c>
      <c r="B816" s="1498" t="str">
        <f t="shared" si="325"/>
        <v>18608281</v>
      </c>
      <c r="C816" s="1416" t="s">
        <v>1851</v>
      </c>
      <c r="D816" s="1417" t="str">
        <f t="shared" si="330"/>
        <v>W/C</v>
      </c>
      <c r="E816" s="1417"/>
      <c r="F816" s="1434">
        <v>42872</v>
      </c>
      <c r="G816" s="1417"/>
      <c r="H816" s="1419" t="str">
        <f t="shared" si="331"/>
        <v/>
      </c>
      <c r="I816" s="1419" t="str">
        <f t="shared" si="331"/>
        <v/>
      </c>
      <c r="J816" s="1419" t="str">
        <f t="shared" si="331"/>
        <v/>
      </c>
      <c r="K816" s="1419" t="str">
        <f t="shared" si="331"/>
        <v/>
      </c>
      <c r="L816" s="1419" t="str">
        <f t="shared" si="315"/>
        <v>W/C</v>
      </c>
      <c r="M816" s="1419" t="str">
        <f t="shared" si="315"/>
        <v>NO</v>
      </c>
      <c r="N816" s="1419" t="str">
        <f t="shared" ref="N816:O881" si="333">IF(OR(CONCATENATE(L816,M816)="NOW/C",CONCATENATE(L816,M816)="W/CNO"),"W/C","")</f>
        <v>W/C</v>
      </c>
      <c r="O816" s="1420"/>
      <c r="P816" s="1421">
        <v>252786.52</v>
      </c>
      <c r="Q816" s="1421">
        <v>252786.52</v>
      </c>
      <c r="R816" s="1421">
        <v>252786.52</v>
      </c>
      <c r="S816" s="1421">
        <v>252786.52</v>
      </c>
      <c r="T816" s="1421">
        <v>261324.58</v>
      </c>
      <c r="U816" s="1421">
        <v>263539.33</v>
      </c>
      <c r="V816" s="1421">
        <v>264951.58</v>
      </c>
      <c r="W816" s="1421">
        <v>264951.58</v>
      </c>
      <c r="X816" s="1421">
        <v>264951.58</v>
      </c>
      <c r="Y816" s="1421">
        <v>272359.08</v>
      </c>
      <c r="Z816" s="1421">
        <v>272854.83</v>
      </c>
      <c r="AA816" s="1421">
        <v>272854.83</v>
      </c>
      <c r="AB816" s="1421">
        <v>272854.83</v>
      </c>
      <c r="AC816" s="1421"/>
      <c r="AD816" s="1421"/>
      <c r="AE816" s="1421">
        <f t="shared" si="332"/>
        <v>263247.30208333331</v>
      </c>
      <c r="AF816" s="1422"/>
      <c r="AG816" s="1423"/>
      <c r="AH816" s="1424"/>
      <c r="AI816" s="1424"/>
      <c r="AJ816" s="1424"/>
      <c r="AK816" s="1425"/>
      <c r="AL816" s="1424">
        <f t="shared" si="307"/>
        <v>0</v>
      </c>
      <c r="AM816" s="1426">
        <f>AE816</f>
        <v>263247.30208333331</v>
      </c>
      <c r="AN816" s="1424"/>
      <c r="AO816" s="1427">
        <f t="shared" si="308"/>
        <v>263247.30208333331</v>
      </c>
      <c r="AP816" s="1369"/>
      <c r="AQ816" s="1428">
        <f t="shared" si="327"/>
        <v>272854.83</v>
      </c>
      <c r="AR816" s="1424"/>
      <c r="AS816" s="1424"/>
      <c r="AT816" s="1424"/>
      <c r="AU816" s="1424"/>
      <c r="AV816" s="1429">
        <f t="shared" si="309"/>
        <v>0</v>
      </c>
      <c r="AW816" s="1424">
        <f>AQ816</f>
        <v>272854.83</v>
      </c>
      <c r="AX816" s="1424"/>
      <c r="AY816" s="1426">
        <f t="shared" si="310"/>
        <v>272854.83</v>
      </c>
      <c r="AZ816" s="1372"/>
      <c r="BA816" s="1373">
        <f t="shared" si="319"/>
        <v>0</v>
      </c>
      <c r="BC816" s="1419" t="str">
        <f t="shared" si="326"/>
        <v/>
      </c>
      <c r="BD816" s="1419" t="str">
        <f t="shared" si="326"/>
        <v/>
      </c>
      <c r="BE816" s="1419" t="str">
        <f t="shared" si="326"/>
        <v/>
      </c>
      <c r="BF816" s="1419" t="str">
        <f t="shared" si="326"/>
        <v/>
      </c>
      <c r="BG816" s="1419" t="str">
        <f t="shared" si="316"/>
        <v>W/C</v>
      </c>
      <c r="BH816" s="1419" t="str">
        <f t="shared" si="316"/>
        <v>NO</v>
      </c>
      <c r="BI816" s="1419" t="str">
        <f t="shared" si="328"/>
        <v>W/C</v>
      </c>
      <c r="BK816" s="1419" t="b">
        <f t="shared" si="329"/>
        <v>1</v>
      </c>
      <c r="BL816" s="1419" t="b">
        <f t="shared" si="329"/>
        <v>1</v>
      </c>
      <c r="BM816" s="1419" t="b">
        <f t="shared" si="329"/>
        <v>1</v>
      </c>
      <c r="BN816" s="1419" t="b">
        <f t="shared" si="329"/>
        <v>1</v>
      </c>
      <c r="BO816" s="1419" t="b">
        <f t="shared" si="329"/>
        <v>1</v>
      </c>
      <c r="BP816" s="1419" t="b">
        <f t="shared" si="329"/>
        <v>1</v>
      </c>
      <c r="BQ816" s="1419" t="b">
        <f t="shared" si="329"/>
        <v>1</v>
      </c>
      <c r="BS816" s="1359"/>
    </row>
    <row r="817" spans="1:71" s="1374" customFormat="1" ht="12" customHeight="1">
      <c r="A817" s="1497">
        <v>18608291</v>
      </c>
      <c r="B817" s="1498" t="str">
        <f t="shared" si="325"/>
        <v>18608291</v>
      </c>
      <c r="C817" s="1416" t="s">
        <v>1852</v>
      </c>
      <c r="D817" s="1417" t="str">
        <f t="shared" si="330"/>
        <v>Non-Op</v>
      </c>
      <c r="E817" s="1417"/>
      <c r="F817" s="1434">
        <v>42995</v>
      </c>
      <c r="G817" s="1417"/>
      <c r="H817" s="1419" t="str">
        <f t="shared" si="331"/>
        <v/>
      </c>
      <c r="I817" s="1419" t="str">
        <f t="shared" si="331"/>
        <v/>
      </c>
      <c r="J817" s="1419" t="str">
        <f t="shared" si="331"/>
        <v/>
      </c>
      <c r="K817" s="1419" t="str">
        <f t="shared" si="331"/>
        <v>Non-Op</v>
      </c>
      <c r="L817" s="1419" t="str">
        <f t="shared" si="315"/>
        <v>NO</v>
      </c>
      <c r="M817" s="1419" t="str">
        <f t="shared" si="315"/>
        <v>NO</v>
      </c>
      <c r="N817" s="1419" t="str">
        <f t="shared" si="333"/>
        <v/>
      </c>
      <c r="O817" s="1420"/>
      <c r="P817" s="1421">
        <v>144938.14000000001</v>
      </c>
      <c r="Q817" s="1421">
        <v>144938.14000000001</v>
      </c>
      <c r="R817" s="1421">
        <v>144938.14000000001</v>
      </c>
      <c r="S817" s="1421">
        <v>144938.14000000001</v>
      </c>
      <c r="T817" s="1421">
        <v>144938.14000000001</v>
      </c>
      <c r="U817" s="1421">
        <v>144938.14000000001</v>
      </c>
      <c r="V817" s="1421">
        <v>122834.94</v>
      </c>
      <c r="W817" s="1421">
        <v>122834.94</v>
      </c>
      <c r="X817" s="1421">
        <v>122834.94</v>
      </c>
      <c r="Y817" s="1421">
        <v>115427.44</v>
      </c>
      <c r="Z817" s="1421">
        <v>115427.44</v>
      </c>
      <c r="AA817" s="1421">
        <v>115427.44</v>
      </c>
      <c r="AB817" s="1421">
        <v>114931.69</v>
      </c>
      <c r="AC817" s="1421"/>
      <c r="AD817" s="1421"/>
      <c r="AE817" s="1421">
        <f t="shared" si="332"/>
        <v>130784.39624999999</v>
      </c>
      <c r="AF817" s="1422"/>
      <c r="AG817" s="1423"/>
      <c r="AH817" s="1424"/>
      <c r="AI817" s="1424"/>
      <c r="AJ817" s="1424"/>
      <c r="AK817" s="1425">
        <f>AE817</f>
        <v>130784.39624999999</v>
      </c>
      <c r="AL817" s="1424">
        <f t="shared" si="307"/>
        <v>130784.39624999999</v>
      </c>
      <c r="AM817" s="1426"/>
      <c r="AN817" s="1424"/>
      <c r="AO817" s="1427">
        <f t="shared" si="308"/>
        <v>0</v>
      </c>
      <c r="AP817" s="1369"/>
      <c r="AQ817" s="1428">
        <f t="shared" si="327"/>
        <v>114931.69</v>
      </c>
      <c r="AR817" s="1424"/>
      <c r="AS817" s="1424"/>
      <c r="AT817" s="1424"/>
      <c r="AU817" s="1424">
        <f>AQ817</f>
        <v>114931.69</v>
      </c>
      <c r="AV817" s="1429">
        <f t="shared" si="309"/>
        <v>114931.69</v>
      </c>
      <c r="AW817" s="1424"/>
      <c r="AX817" s="1424"/>
      <c r="AY817" s="1426">
        <f t="shared" si="310"/>
        <v>0</v>
      </c>
      <c r="AZ817" s="1372" t="s">
        <v>1546</v>
      </c>
      <c r="BA817" s="1373">
        <f t="shared" si="319"/>
        <v>0</v>
      </c>
      <c r="BC817" s="1419" t="str">
        <f t="shared" si="326"/>
        <v/>
      </c>
      <c r="BD817" s="1419" t="str">
        <f t="shared" si="326"/>
        <v/>
      </c>
      <c r="BE817" s="1419" t="str">
        <f t="shared" si="326"/>
        <v/>
      </c>
      <c r="BF817" s="1419" t="str">
        <f t="shared" si="326"/>
        <v>Non-Op</v>
      </c>
      <c r="BG817" s="1419" t="str">
        <f t="shared" si="316"/>
        <v>NO</v>
      </c>
      <c r="BH817" s="1419" t="str">
        <f t="shared" si="316"/>
        <v>NO</v>
      </c>
      <c r="BI817" s="1419" t="str">
        <f t="shared" si="328"/>
        <v/>
      </c>
      <c r="BK817" s="1419" t="b">
        <f t="shared" si="329"/>
        <v>1</v>
      </c>
      <c r="BL817" s="1419" t="b">
        <f t="shared" si="329"/>
        <v>1</v>
      </c>
      <c r="BM817" s="1419" t="b">
        <f t="shared" si="329"/>
        <v>1</v>
      </c>
      <c r="BN817" s="1419" t="b">
        <f t="shared" si="329"/>
        <v>1</v>
      </c>
      <c r="BO817" s="1419" t="b">
        <f t="shared" si="329"/>
        <v>1</v>
      </c>
      <c r="BP817" s="1419" t="b">
        <f t="shared" si="329"/>
        <v>1</v>
      </c>
      <c r="BQ817" s="1419" t="b">
        <f t="shared" si="329"/>
        <v>1</v>
      </c>
      <c r="BS817" s="1359"/>
    </row>
    <row r="818" spans="1:71" s="1374" customFormat="1" ht="12" customHeight="1">
      <c r="A818" s="1497">
        <v>18608311</v>
      </c>
      <c r="B818" s="1498" t="str">
        <f t="shared" si="325"/>
        <v>18608311</v>
      </c>
      <c r="C818" s="1416" t="s">
        <v>1853</v>
      </c>
      <c r="D818" s="1417" t="str">
        <f t="shared" si="330"/>
        <v>W/C</v>
      </c>
      <c r="E818" s="1417"/>
      <c r="F818" s="1434">
        <v>42933</v>
      </c>
      <c r="G818" s="1417"/>
      <c r="H818" s="1419" t="str">
        <f t="shared" si="331"/>
        <v/>
      </c>
      <c r="I818" s="1419" t="str">
        <f t="shared" si="331"/>
        <v/>
      </c>
      <c r="J818" s="1419" t="str">
        <f t="shared" si="331"/>
        <v/>
      </c>
      <c r="K818" s="1419" t="str">
        <f t="shared" si="331"/>
        <v/>
      </c>
      <c r="L818" s="1419" t="str">
        <f t="shared" si="315"/>
        <v>W/C</v>
      </c>
      <c r="M818" s="1419" t="str">
        <f t="shared" si="315"/>
        <v>NO</v>
      </c>
      <c r="N818" s="1419" t="str">
        <f t="shared" si="333"/>
        <v>W/C</v>
      </c>
      <c r="O818" s="1420"/>
      <c r="P818" s="1421">
        <v>1328347.52</v>
      </c>
      <c r="Q818" s="1421">
        <v>1306208.3999999999</v>
      </c>
      <c r="R818" s="1421">
        <v>1284069.28</v>
      </c>
      <c r="S818" s="1421">
        <v>1261930.1599999999</v>
      </c>
      <c r="T818" s="1421">
        <v>1239791.04</v>
      </c>
      <c r="U818" s="1421">
        <v>1217651.92</v>
      </c>
      <c r="V818" s="1421">
        <v>1195512.8</v>
      </c>
      <c r="W818" s="1421">
        <v>1173373.68</v>
      </c>
      <c r="X818" s="1421">
        <v>1151234.5600000001</v>
      </c>
      <c r="Y818" s="1421">
        <v>1129095.44</v>
      </c>
      <c r="Z818" s="1421">
        <v>1106956.32</v>
      </c>
      <c r="AA818" s="1421">
        <v>1084817.2</v>
      </c>
      <c r="AB818" s="1421">
        <v>1062678.08</v>
      </c>
      <c r="AC818" s="1421"/>
      <c r="AD818" s="1421"/>
      <c r="AE818" s="1421">
        <f t="shared" si="332"/>
        <v>1195512.8</v>
      </c>
      <c r="AF818" s="1422"/>
      <c r="AG818" s="1423"/>
      <c r="AH818" s="1424"/>
      <c r="AI818" s="1424"/>
      <c r="AJ818" s="1424"/>
      <c r="AK818" s="1425"/>
      <c r="AL818" s="1424">
        <f t="shared" si="307"/>
        <v>0</v>
      </c>
      <c r="AM818" s="1426">
        <f>AE818</f>
        <v>1195512.8</v>
      </c>
      <c r="AN818" s="1424"/>
      <c r="AO818" s="1427">
        <f t="shared" si="308"/>
        <v>1195512.8</v>
      </c>
      <c r="AP818" s="1369"/>
      <c r="AQ818" s="1428">
        <f t="shared" si="327"/>
        <v>1062678.08</v>
      </c>
      <c r="AR818" s="1424"/>
      <c r="AS818" s="1424"/>
      <c r="AT818" s="1424"/>
      <c r="AU818" s="1424"/>
      <c r="AV818" s="1429">
        <f t="shared" si="309"/>
        <v>0</v>
      </c>
      <c r="AW818" s="1424">
        <f>AQ818</f>
        <v>1062678.08</v>
      </c>
      <c r="AX818" s="1424"/>
      <c r="AY818" s="1426">
        <f t="shared" si="310"/>
        <v>1062678.08</v>
      </c>
      <c r="AZ818" s="1372"/>
      <c r="BA818" s="1373">
        <f t="shared" si="319"/>
        <v>0</v>
      </c>
      <c r="BC818" s="1419" t="str">
        <f t="shared" si="326"/>
        <v/>
      </c>
      <c r="BD818" s="1419" t="str">
        <f t="shared" si="326"/>
        <v/>
      </c>
      <c r="BE818" s="1419" t="str">
        <f t="shared" si="326"/>
        <v/>
      </c>
      <c r="BF818" s="1419" t="str">
        <f t="shared" si="326"/>
        <v/>
      </c>
      <c r="BG818" s="1419" t="str">
        <f t="shared" si="316"/>
        <v>W/C</v>
      </c>
      <c r="BH818" s="1419" t="str">
        <f t="shared" si="316"/>
        <v>NO</v>
      </c>
      <c r="BI818" s="1419" t="str">
        <f t="shared" si="328"/>
        <v>W/C</v>
      </c>
      <c r="BK818" s="1419" t="b">
        <f t="shared" si="329"/>
        <v>1</v>
      </c>
      <c r="BL818" s="1419" t="b">
        <f t="shared" si="329"/>
        <v>1</v>
      </c>
      <c r="BM818" s="1419" t="b">
        <f t="shared" si="329"/>
        <v>1</v>
      </c>
      <c r="BN818" s="1419" t="b">
        <f t="shared" si="329"/>
        <v>1</v>
      </c>
      <c r="BO818" s="1419" t="b">
        <f t="shared" si="329"/>
        <v>1</v>
      </c>
      <c r="BP818" s="1419" t="b">
        <f t="shared" si="329"/>
        <v>1</v>
      </c>
      <c r="BQ818" s="1419" t="b">
        <f t="shared" si="329"/>
        <v>1</v>
      </c>
      <c r="BS818" s="1359"/>
    </row>
    <row r="819" spans="1:71" s="1374" customFormat="1" ht="12" customHeight="1">
      <c r="A819" s="1412">
        <v>18608312</v>
      </c>
      <c r="B819" s="1413" t="str">
        <f t="shared" si="325"/>
        <v>18608312</v>
      </c>
      <c r="C819" s="1359" t="s">
        <v>1854</v>
      </c>
      <c r="D819" s="1360" t="str">
        <f t="shared" si="330"/>
        <v>W/C</v>
      </c>
      <c r="E819" s="1360"/>
      <c r="F819" s="1359"/>
      <c r="G819" s="1360"/>
      <c r="H819" s="1361" t="str">
        <f t="shared" si="331"/>
        <v/>
      </c>
      <c r="I819" s="1361" t="str">
        <f t="shared" si="331"/>
        <v/>
      </c>
      <c r="J819" s="1361" t="str">
        <f t="shared" si="331"/>
        <v/>
      </c>
      <c r="K819" s="1361" t="str">
        <f t="shared" si="331"/>
        <v/>
      </c>
      <c r="L819" s="1361" t="str">
        <f t="shared" si="315"/>
        <v>W/C</v>
      </c>
      <c r="M819" s="1361" t="str">
        <f t="shared" si="315"/>
        <v>NO</v>
      </c>
      <c r="N819" s="1361" t="str">
        <f t="shared" si="333"/>
        <v>W/C</v>
      </c>
      <c r="O819" s="1362"/>
      <c r="P819" s="1363">
        <v>19863.23</v>
      </c>
      <c r="Q819" s="1363">
        <v>19863.23</v>
      </c>
      <c r="R819" s="1363">
        <v>19863.23</v>
      </c>
      <c r="S819" s="1363">
        <v>24659.11</v>
      </c>
      <c r="T819" s="1363">
        <v>24659.11</v>
      </c>
      <c r="U819" s="1363">
        <v>24659.11</v>
      </c>
      <c r="V819" s="1363">
        <v>25919.11</v>
      </c>
      <c r="W819" s="1363">
        <v>25919.11</v>
      </c>
      <c r="X819" s="1363">
        <v>25919.11</v>
      </c>
      <c r="Y819" s="1363">
        <v>25919.11</v>
      </c>
      <c r="Z819" s="1363">
        <v>25919.11</v>
      </c>
      <c r="AA819" s="1363">
        <v>25919.11</v>
      </c>
      <c r="AB819" s="1363">
        <v>25919.11</v>
      </c>
      <c r="AC819" s="1363"/>
      <c r="AD819" s="1363"/>
      <c r="AE819" s="1363">
        <f t="shared" si="332"/>
        <v>24342.468333333327</v>
      </c>
      <c r="AF819" s="1476"/>
      <c r="AG819" s="1477"/>
      <c r="AH819" s="1365"/>
      <c r="AI819" s="1365"/>
      <c r="AJ819" s="1365"/>
      <c r="AK819" s="1366"/>
      <c r="AL819" s="1365">
        <f t="shared" si="307"/>
        <v>0</v>
      </c>
      <c r="AM819" s="1367">
        <f>AE819</f>
        <v>24342.468333333327</v>
      </c>
      <c r="AN819" s="1365"/>
      <c r="AO819" s="1368">
        <f t="shared" si="308"/>
        <v>24342.468333333327</v>
      </c>
      <c r="AP819" s="1369"/>
      <c r="AQ819" s="1370">
        <f t="shared" si="327"/>
        <v>25919.11</v>
      </c>
      <c r="AR819" s="1365"/>
      <c r="AS819" s="1365"/>
      <c r="AT819" s="1365"/>
      <c r="AU819" s="1365"/>
      <c r="AV819" s="1371">
        <f t="shared" si="309"/>
        <v>0</v>
      </c>
      <c r="AW819" s="1365">
        <f>AQ819</f>
        <v>25919.11</v>
      </c>
      <c r="AX819" s="1365"/>
      <c r="AY819" s="1367">
        <f t="shared" si="310"/>
        <v>25919.11</v>
      </c>
      <c r="AZ819" s="1372"/>
      <c r="BA819" s="1373">
        <f t="shared" si="319"/>
        <v>0</v>
      </c>
      <c r="BC819" s="1361" t="str">
        <f t="shared" si="326"/>
        <v/>
      </c>
      <c r="BD819" s="1361" t="str">
        <f t="shared" si="326"/>
        <v/>
      </c>
      <c r="BE819" s="1361" t="str">
        <f t="shared" si="326"/>
        <v/>
      </c>
      <c r="BF819" s="1361" t="str">
        <f t="shared" si="326"/>
        <v/>
      </c>
      <c r="BG819" s="1361" t="str">
        <f t="shared" si="316"/>
        <v>W/C</v>
      </c>
      <c r="BH819" s="1361" t="str">
        <f t="shared" si="316"/>
        <v>NO</v>
      </c>
      <c r="BI819" s="1361" t="str">
        <f t="shared" si="328"/>
        <v>W/C</v>
      </c>
      <c r="BK819" s="1361" t="b">
        <f t="shared" si="329"/>
        <v>1</v>
      </c>
      <c r="BL819" s="1361" t="b">
        <f t="shared" si="329"/>
        <v>1</v>
      </c>
      <c r="BM819" s="1361" t="b">
        <f t="shared" si="329"/>
        <v>1</v>
      </c>
      <c r="BN819" s="1361" t="b">
        <f t="shared" si="329"/>
        <v>1</v>
      </c>
      <c r="BO819" s="1361" t="b">
        <f t="shared" si="329"/>
        <v>1</v>
      </c>
      <c r="BP819" s="1361" t="b">
        <f t="shared" si="329"/>
        <v>1</v>
      </c>
      <c r="BQ819" s="1361" t="b">
        <f t="shared" si="329"/>
        <v>1</v>
      </c>
      <c r="BS819" s="1359"/>
    </row>
    <row r="820" spans="1:71" s="1374" customFormat="1" ht="12" customHeight="1">
      <c r="A820" s="1497">
        <v>18608411</v>
      </c>
      <c r="B820" s="1498" t="str">
        <f t="shared" si="325"/>
        <v>18608411</v>
      </c>
      <c r="C820" s="1416" t="s">
        <v>1855</v>
      </c>
      <c r="D820" s="1417" t="str">
        <f t="shared" si="330"/>
        <v>W/C</v>
      </c>
      <c r="E820" s="1417"/>
      <c r="F820" s="1434">
        <v>42933</v>
      </c>
      <c r="G820" s="1417"/>
      <c r="H820" s="1419" t="str">
        <f t="shared" si="331"/>
        <v/>
      </c>
      <c r="I820" s="1419" t="str">
        <f t="shared" si="331"/>
        <v/>
      </c>
      <c r="J820" s="1419" t="str">
        <f t="shared" si="331"/>
        <v/>
      </c>
      <c r="K820" s="1419" t="str">
        <f t="shared" si="331"/>
        <v/>
      </c>
      <c r="L820" s="1419" t="str">
        <f t="shared" si="315"/>
        <v>W/C</v>
      </c>
      <c r="M820" s="1419" t="str">
        <f t="shared" si="315"/>
        <v>NO</v>
      </c>
      <c r="N820" s="1419" t="str">
        <f t="shared" si="333"/>
        <v>W/C</v>
      </c>
      <c r="O820" s="1420"/>
      <c r="P820" s="1421">
        <v>1328347.54</v>
      </c>
      <c r="Q820" s="1421">
        <v>1306208.42</v>
      </c>
      <c r="R820" s="1421">
        <v>1284069.3</v>
      </c>
      <c r="S820" s="1421">
        <v>1261930.18</v>
      </c>
      <c r="T820" s="1421">
        <v>1239791.06</v>
      </c>
      <c r="U820" s="1421">
        <v>1217651.94</v>
      </c>
      <c r="V820" s="1421">
        <v>1195512.82</v>
      </c>
      <c r="W820" s="1421">
        <v>1173373.7</v>
      </c>
      <c r="X820" s="1421">
        <v>1151234.58</v>
      </c>
      <c r="Y820" s="1421">
        <v>1129095.46</v>
      </c>
      <c r="Z820" s="1421">
        <v>1106956.3400000001</v>
      </c>
      <c r="AA820" s="1421">
        <v>1084817.22</v>
      </c>
      <c r="AB820" s="1421">
        <v>1062678.1000000001</v>
      </c>
      <c r="AC820" s="1421"/>
      <c r="AD820" s="1421"/>
      <c r="AE820" s="1421">
        <f t="shared" si="332"/>
        <v>1195512.8199999998</v>
      </c>
      <c r="AF820" s="1492"/>
      <c r="AG820" s="1493"/>
      <c r="AH820" s="1424"/>
      <c r="AI820" s="1424"/>
      <c r="AJ820" s="1424"/>
      <c r="AK820" s="1425"/>
      <c r="AL820" s="1424">
        <f t="shared" ref="AL820:AL894" si="334">SUM(AI820:AK820)</f>
        <v>0</v>
      </c>
      <c r="AM820" s="1426">
        <f>AE820</f>
        <v>1195512.8199999998</v>
      </c>
      <c r="AN820" s="1424"/>
      <c r="AO820" s="1427">
        <f t="shared" ref="AO820:AO894" si="335">AM820+AN820</f>
        <v>1195512.8199999998</v>
      </c>
      <c r="AP820" s="1369"/>
      <c r="AQ820" s="1428">
        <f t="shared" si="327"/>
        <v>1062678.1000000001</v>
      </c>
      <c r="AR820" s="1424"/>
      <c r="AS820" s="1424"/>
      <c r="AT820" s="1424"/>
      <c r="AU820" s="1424"/>
      <c r="AV820" s="1429">
        <f t="shared" ref="AV820:AV894" si="336">SUM(AS820:AU820)</f>
        <v>0</v>
      </c>
      <c r="AW820" s="1424">
        <f>AQ820</f>
        <v>1062678.1000000001</v>
      </c>
      <c r="AX820" s="1424"/>
      <c r="AY820" s="1426">
        <f t="shared" ref="AY820:AY894" si="337">AW820+AX820</f>
        <v>1062678.1000000001</v>
      </c>
      <c r="AZ820" s="1372"/>
      <c r="BA820" s="1373">
        <f t="shared" si="319"/>
        <v>0</v>
      </c>
      <c r="BC820" s="1419" t="str">
        <f t="shared" si="326"/>
        <v/>
      </c>
      <c r="BD820" s="1419" t="str">
        <f t="shared" si="326"/>
        <v/>
      </c>
      <c r="BE820" s="1419" t="str">
        <f t="shared" si="326"/>
        <v/>
      </c>
      <c r="BF820" s="1419" t="str">
        <f t="shared" si="326"/>
        <v/>
      </c>
      <c r="BG820" s="1419" t="str">
        <f t="shared" si="316"/>
        <v>W/C</v>
      </c>
      <c r="BH820" s="1419" t="str">
        <f t="shared" si="316"/>
        <v>NO</v>
      </c>
      <c r="BI820" s="1419" t="str">
        <f t="shared" si="328"/>
        <v>W/C</v>
      </c>
      <c r="BK820" s="1419" t="b">
        <f t="shared" si="329"/>
        <v>1</v>
      </c>
      <c r="BL820" s="1419" t="b">
        <f t="shared" si="329"/>
        <v>1</v>
      </c>
      <c r="BM820" s="1419" t="b">
        <f t="shared" si="329"/>
        <v>1</v>
      </c>
      <c r="BN820" s="1419" t="b">
        <f t="shared" si="329"/>
        <v>1</v>
      </c>
      <c r="BO820" s="1419" t="b">
        <f t="shared" si="329"/>
        <v>1</v>
      </c>
      <c r="BP820" s="1419" t="b">
        <f t="shared" si="329"/>
        <v>1</v>
      </c>
      <c r="BQ820" s="1419" t="b">
        <f t="shared" si="329"/>
        <v>1</v>
      </c>
      <c r="BS820" s="1359"/>
    </row>
    <row r="821" spans="1:71" s="1374" customFormat="1" ht="12" customHeight="1">
      <c r="A821" s="1412">
        <v>18608412</v>
      </c>
      <c r="B821" s="1413" t="str">
        <f t="shared" si="325"/>
        <v>18608412</v>
      </c>
      <c r="C821" s="1359" t="s">
        <v>1856</v>
      </c>
      <c r="D821" s="1360" t="str">
        <f t="shared" si="330"/>
        <v>W/C</v>
      </c>
      <c r="E821" s="1360"/>
      <c r="F821" s="1359"/>
      <c r="G821" s="1360"/>
      <c r="H821" s="1361" t="str">
        <f t="shared" si="331"/>
        <v/>
      </c>
      <c r="I821" s="1361" t="str">
        <f t="shared" si="331"/>
        <v/>
      </c>
      <c r="J821" s="1361" t="str">
        <f t="shared" si="331"/>
        <v/>
      </c>
      <c r="K821" s="1361" t="str">
        <f t="shared" si="331"/>
        <v/>
      </c>
      <c r="L821" s="1361" t="str">
        <f t="shared" si="315"/>
        <v>W/C</v>
      </c>
      <c r="M821" s="1361" t="str">
        <f t="shared" si="315"/>
        <v>NO</v>
      </c>
      <c r="N821" s="1361" t="str">
        <f t="shared" si="333"/>
        <v>W/C</v>
      </c>
      <c r="O821" s="1362"/>
      <c r="P821" s="1363">
        <v>0</v>
      </c>
      <c r="Q821" s="1363">
        <v>0</v>
      </c>
      <c r="R821" s="1363">
        <v>0</v>
      </c>
      <c r="S821" s="1363">
        <v>0</v>
      </c>
      <c r="T821" s="1363">
        <v>0</v>
      </c>
      <c r="U821" s="1363">
        <v>0</v>
      </c>
      <c r="V821" s="1363">
        <v>0</v>
      </c>
      <c r="W821" s="1363">
        <v>0</v>
      </c>
      <c r="X821" s="1363">
        <v>0</v>
      </c>
      <c r="Y821" s="1363">
        <v>0</v>
      </c>
      <c r="Z821" s="1363">
        <v>0</v>
      </c>
      <c r="AA821" s="1363">
        <v>0</v>
      </c>
      <c r="AB821" s="1363">
        <v>0</v>
      </c>
      <c r="AC821" s="1363"/>
      <c r="AD821" s="1363"/>
      <c r="AE821" s="1363">
        <f t="shared" si="332"/>
        <v>0</v>
      </c>
      <c r="AF821" s="1476"/>
      <c r="AG821" s="1477"/>
      <c r="AH821" s="1365"/>
      <c r="AI821" s="1365"/>
      <c r="AJ821" s="1365"/>
      <c r="AK821" s="1366"/>
      <c r="AL821" s="1365">
        <f t="shared" si="334"/>
        <v>0</v>
      </c>
      <c r="AM821" s="1367">
        <f>AE821</f>
        <v>0</v>
      </c>
      <c r="AN821" s="1365"/>
      <c r="AO821" s="1368">
        <f t="shared" si="335"/>
        <v>0</v>
      </c>
      <c r="AP821" s="1369"/>
      <c r="AQ821" s="1370">
        <f t="shared" si="327"/>
        <v>0</v>
      </c>
      <c r="AR821" s="1365"/>
      <c r="AS821" s="1365"/>
      <c r="AT821" s="1365"/>
      <c r="AU821" s="1365"/>
      <c r="AV821" s="1371">
        <f t="shared" si="336"/>
        <v>0</v>
      </c>
      <c r="AW821" s="1365">
        <f>AQ821</f>
        <v>0</v>
      </c>
      <c r="AX821" s="1365"/>
      <c r="AY821" s="1367">
        <f t="shared" si="337"/>
        <v>0</v>
      </c>
      <c r="AZ821" s="1372"/>
      <c r="BA821" s="1373">
        <f t="shared" si="319"/>
        <v>0</v>
      </c>
      <c r="BC821" s="1361" t="str">
        <f t="shared" ref="BC821:BF855" si="338">IF(VALUE(AR821),BC$7,IF(ISBLANK(AR821),"",BC$7))</f>
        <v/>
      </c>
      <c r="BD821" s="1361" t="str">
        <f t="shared" si="338"/>
        <v/>
      </c>
      <c r="BE821" s="1361" t="str">
        <f t="shared" si="338"/>
        <v/>
      </c>
      <c r="BF821" s="1361" t="str">
        <f t="shared" si="338"/>
        <v/>
      </c>
      <c r="BG821" s="1361" t="str">
        <f t="shared" si="316"/>
        <v>W/C</v>
      </c>
      <c r="BH821" s="1361" t="str">
        <f t="shared" si="316"/>
        <v>NO</v>
      </c>
      <c r="BI821" s="1361" t="str">
        <f t="shared" si="328"/>
        <v>W/C</v>
      </c>
      <c r="BK821" s="1361" t="b">
        <f t="shared" si="329"/>
        <v>1</v>
      </c>
      <c r="BL821" s="1361" t="b">
        <f t="shared" si="329"/>
        <v>1</v>
      </c>
      <c r="BM821" s="1361" t="b">
        <f t="shared" si="329"/>
        <v>1</v>
      </c>
      <c r="BN821" s="1361" t="b">
        <f t="shared" si="329"/>
        <v>1</v>
      </c>
      <c r="BO821" s="1361" t="b">
        <f t="shared" si="329"/>
        <v>1</v>
      </c>
      <c r="BP821" s="1361" t="b">
        <f t="shared" si="329"/>
        <v>1</v>
      </c>
      <c r="BQ821" s="1361" t="b">
        <f t="shared" si="329"/>
        <v>1</v>
      </c>
      <c r="BS821" s="1359"/>
    </row>
    <row r="822" spans="1:71" s="1374" customFormat="1" ht="12" customHeight="1">
      <c r="A822" s="1497">
        <v>18608451</v>
      </c>
      <c r="B822" s="1498" t="str">
        <f t="shared" si="325"/>
        <v>18608451</v>
      </c>
      <c r="C822" s="1416" t="s">
        <v>1857</v>
      </c>
      <c r="D822" s="1417" t="str">
        <f t="shared" si="330"/>
        <v>Non-Op</v>
      </c>
      <c r="E822" s="1417"/>
      <c r="F822" s="1434">
        <v>42995</v>
      </c>
      <c r="G822" s="1417"/>
      <c r="H822" s="1419" t="str">
        <f t="shared" si="331"/>
        <v/>
      </c>
      <c r="I822" s="1419" t="str">
        <f t="shared" si="331"/>
        <v/>
      </c>
      <c r="J822" s="1419" t="str">
        <f t="shared" si="331"/>
        <v/>
      </c>
      <c r="K822" s="1419" t="str">
        <f t="shared" si="331"/>
        <v>Non-Op</v>
      </c>
      <c r="L822" s="1419" t="str">
        <f t="shared" si="315"/>
        <v>NO</v>
      </c>
      <c r="M822" s="1419" t="str">
        <f t="shared" si="315"/>
        <v>NO</v>
      </c>
      <c r="N822" s="1419" t="str">
        <f t="shared" si="333"/>
        <v/>
      </c>
      <c r="O822" s="1420"/>
      <c r="P822" s="1421">
        <v>45000</v>
      </c>
      <c r="Q822" s="1421">
        <v>45000</v>
      </c>
      <c r="R822" s="1421">
        <v>45000</v>
      </c>
      <c r="S822" s="1421">
        <v>45000</v>
      </c>
      <c r="T822" s="1421">
        <v>45000</v>
      </c>
      <c r="U822" s="1421">
        <v>45000</v>
      </c>
      <c r="V822" s="1421">
        <v>45000</v>
      </c>
      <c r="W822" s="1421">
        <v>45000</v>
      </c>
      <c r="X822" s="1421">
        <v>45000</v>
      </c>
      <c r="Y822" s="1421">
        <v>45000</v>
      </c>
      <c r="Z822" s="1421">
        <v>45000</v>
      </c>
      <c r="AA822" s="1421">
        <v>45000</v>
      </c>
      <c r="AB822" s="1421">
        <v>45000</v>
      </c>
      <c r="AC822" s="1421"/>
      <c r="AD822" s="1421"/>
      <c r="AE822" s="1421">
        <f t="shared" si="332"/>
        <v>45000</v>
      </c>
      <c r="AF822" s="1492"/>
      <c r="AG822" s="1493"/>
      <c r="AH822" s="1424"/>
      <c r="AI822" s="1424"/>
      <c r="AJ822" s="1424"/>
      <c r="AK822" s="1425">
        <f>AE822</f>
        <v>45000</v>
      </c>
      <c r="AL822" s="1424">
        <f t="shared" si="334"/>
        <v>45000</v>
      </c>
      <c r="AM822" s="1426"/>
      <c r="AN822" s="1424"/>
      <c r="AO822" s="1427">
        <f t="shared" si="335"/>
        <v>0</v>
      </c>
      <c r="AP822" s="1369"/>
      <c r="AQ822" s="1428">
        <f t="shared" si="327"/>
        <v>45000</v>
      </c>
      <c r="AR822" s="1424"/>
      <c r="AS822" s="1424"/>
      <c r="AT822" s="1424"/>
      <c r="AU822" s="1424">
        <f>AQ822</f>
        <v>45000</v>
      </c>
      <c r="AV822" s="1429">
        <f t="shared" si="336"/>
        <v>45000</v>
      </c>
      <c r="AW822" s="1424"/>
      <c r="AX822" s="1424"/>
      <c r="AY822" s="1426">
        <f t="shared" si="337"/>
        <v>0</v>
      </c>
      <c r="AZ822" s="1372" t="s">
        <v>1546</v>
      </c>
      <c r="BA822" s="1373">
        <f t="shared" si="319"/>
        <v>0</v>
      </c>
      <c r="BC822" s="1419" t="str">
        <f t="shared" si="338"/>
        <v/>
      </c>
      <c r="BD822" s="1419" t="str">
        <f t="shared" si="338"/>
        <v/>
      </c>
      <c r="BE822" s="1419" t="str">
        <f t="shared" si="338"/>
        <v/>
      </c>
      <c r="BF822" s="1419" t="str">
        <f t="shared" si="338"/>
        <v>Non-Op</v>
      </c>
      <c r="BG822" s="1419" t="str">
        <f t="shared" si="316"/>
        <v>NO</v>
      </c>
      <c r="BH822" s="1419" t="str">
        <f t="shared" si="316"/>
        <v>NO</v>
      </c>
      <c r="BI822" s="1419" t="str">
        <f t="shared" si="328"/>
        <v/>
      </c>
      <c r="BK822" s="1419" t="b">
        <f t="shared" si="329"/>
        <v>1</v>
      </c>
      <c r="BL822" s="1419" t="b">
        <f t="shared" si="329"/>
        <v>1</v>
      </c>
      <c r="BM822" s="1419" t="b">
        <f t="shared" si="329"/>
        <v>1</v>
      </c>
      <c r="BN822" s="1419" t="b">
        <f t="shared" si="329"/>
        <v>1</v>
      </c>
      <c r="BO822" s="1419" t="b">
        <f t="shared" si="329"/>
        <v>1</v>
      </c>
      <c r="BP822" s="1419" t="b">
        <f t="shared" si="329"/>
        <v>1</v>
      </c>
      <c r="BQ822" s="1419" t="b">
        <f t="shared" si="329"/>
        <v>1</v>
      </c>
      <c r="BS822" s="1359"/>
    </row>
    <row r="823" spans="1:71" s="1374" customFormat="1" ht="12" customHeight="1">
      <c r="A823" s="1412">
        <v>18608612</v>
      </c>
      <c r="B823" s="1413" t="str">
        <f t="shared" si="325"/>
        <v>18608612</v>
      </c>
      <c r="C823" s="1359" t="s">
        <v>1858</v>
      </c>
      <c r="D823" s="1360" t="str">
        <f t="shared" si="330"/>
        <v>W/C</v>
      </c>
      <c r="E823" s="1360"/>
      <c r="F823" s="1359"/>
      <c r="G823" s="1360"/>
      <c r="H823" s="1361" t="str">
        <f t="shared" si="331"/>
        <v/>
      </c>
      <c r="I823" s="1361" t="str">
        <f t="shared" si="331"/>
        <v/>
      </c>
      <c r="J823" s="1361" t="str">
        <f t="shared" si="331"/>
        <v/>
      </c>
      <c r="K823" s="1361" t="str">
        <f t="shared" si="331"/>
        <v/>
      </c>
      <c r="L823" s="1361" t="str">
        <f t="shared" si="315"/>
        <v>W/C</v>
      </c>
      <c r="M823" s="1361" t="str">
        <f t="shared" si="315"/>
        <v>NO</v>
      </c>
      <c r="N823" s="1361" t="str">
        <f t="shared" si="333"/>
        <v>W/C</v>
      </c>
      <c r="O823" s="1362"/>
      <c r="P823" s="1363">
        <v>87585.15</v>
      </c>
      <c r="Q823" s="1363">
        <v>96817.96</v>
      </c>
      <c r="R823" s="1363">
        <v>98617.64</v>
      </c>
      <c r="S823" s="1363">
        <v>99270.14</v>
      </c>
      <c r="T823" s="1363">
        <v>101050.76</v>
      </c>
      <c r="U823" s="1363">
        <v>103773.24</v>
      </c>
      <c r="V823" s="1363">
        <v>105906.47</v>
      </c>
      <c r="W823" s="1363">
        <v>105906.47</v>
      </c>
      <c r="X823" s="1363">
        <v>108958.97</v>
      </c>
      <c r="Y823" s="1363">
        <v>115943.27</v>
      </c>
      <c r="Z823" s="1363">
        <v>117261.39</v>
      </c>
      <c r="AA823" s="1363">
        <v>117261.39</v>
      </c>
      <c r="AB823" s="1363">
        <v>117261.39</v>
      </c>
      <c r="AC823" s="1363"/>
      <c r="AD823" s="1363"/>
      <c r="AE823" s="1363">
        <f t="shared" si="332"/>
        <v>106099.24749999998</v>
      </c>
      <c r="AF823" s="1476"/>
      <c r="AG823" s="1477"/>
      <c r="AH823" s="1365"/>
      <c r="AI823" s="1365"/>
      <c r="AJ823" s="1365"/>
      <c r="AK823" s="1366"/>
      <c r="AL823" s="1365">
        <f t="shared" si="334"/>
        <v>0</v>
      </c>
      <c r="AM823" s="1367">
        <f t="shared" ref="AM823:AM832" si="339">AE823</f>
        <v>106099.24749999998</v>
      </c>
      <c r="AN823" s="1365"/>
      <c r="AO823" s="1368">
        <f t="shared" si="335"/>
        <v>106099.24749999998</v>
      </c>
      <c r="AP823" s="1369"/>
      <c r="AQ823" s="1370">
        <f t="shared" si="327"/>
        <v>117261.39</v>
      </c>
      <c r="AR823" s="1365"/>
      <c r="AS823" s="1365"/>
      <c r="AT823" s="1365"/>
      <c r="AU823" s="1365"/>
      <c r="AV823" s="1371">
        <f t="shared" si="336"/>
        <v>0</v>
      </c>
      <c r="AW823" s="1365">
        <f>AQ823</f>
        <v>117261.39</v>
      </c>
      <c r="AX823" s="1365"/>
      <c r="AY823" s="1367">
        <f t="shared" si="337"/>
        <v>117261.39</v>
      </c>
      <c r="AZ823" s="1372"/>
      <c r="BA823" s="1373">
        <f t="shared" si="319"/>
        <v>0</v>
      </c>
      <c r="BC823" s="1361" t="str">
        <f t="shared" si="338"/>
        <v/>
      </c>
      <c r="BD823" s="1361" t="str">
        <f t="shared" si="338"/>
        <v/>
      </c>
      <c r="BE823" s="1361" t="str">
        <f t="shared" si="338"/>
        <v/>
      </c>
      <c r="BF823" s="1361" t="str">
        <f t="shared" si="338"/>
        <v/>
      </c>
      <c r="BG823" s="1361" t="str">
        <f t="shared" si="316"/>
        <v>W/C</v>
      </c>
      <c r="BH823" s="1361" t="str">
        <f t="shared" si="316"/>
        <v>NO</v>
      </c>
      <c r="BI823" s="1361" t="str">
        <f t="shared" si="328"/>
        <v>W/C</v>
      </c>
      <c r="BK823" s="1361" t="b">
        <f t="shared" si="329"/>
        <v>1</v>
      </c>
      <c r="BL823" s="1361" t="b">
        <f t="shared" si="329"/>
        <v>1</v>
      </c>
      <c r="BM823" s="1361" t="b">
        <f t="shared" si="329"/>
        <v>1</v>
      </c>
      <c r="BN823" s="1361" t="b">
        <f t="shared" si="329"/>
        <v>1</v>
      </c>
      <c r="BO823" s="1361" t="b">
        <f t="shared" si="329"/>
        <v>1</v>
      </c>
      <c r="BP823" s="1361" t="b">
        <f t="shared" si="329"/>
        <v>1</v>
      </c>
      <c r="BQ823" s="1361" t="b">
        <f t="shared" si="329"/>
        <v>1</v>
      </c>
      <c r="BS823" s="1359"/>
    </row>
    <row r="824" spans="1:71" s="1374" customFormat="1" ht="12" customHeight="1">
      <c r="A824" s="1412">
        <v>18608712</v>
      </c>
      <c r="B824" s="1413" t="str">
        <f t="shared" si="325"/>
        <v>18608712</v>
      </c>
      <c r="C824" s="1359" t="s">
        <v>1859</v>
      </c>
      <c r="D824" s="1360" t="str">
        <f t="shared" si="330"/>
        <v>W/C</v>
      </c>
      <c r="E824" s="1360"/>
      <c r="F824" s="1359"/>
      <c r="G824" s="1360"/>
      <c r="H824" s="1361" t="str">
        <f t="shared" si="331"/>
        <v/>
      </c>
      <c r="I824" s="1361" t="str">
        <f t="shared" si="331"/>
        <v/>
      </c>
      <c r="J824" s="1361" t="str">
        <f t="shared" si="331"/>
        <v/>
      </c>
      <c r="K824" s="1361" t="str">
        <f t="shared" si="331"/>
        <v/>
      </c>
      <c r="L824" s="1361" t="str">
        <f t="shared" si="315"/>
        <v>W/C</v>
      </c>
      <c r="M824" s="1361" t="str">
        <f t="shared" si="315"/>
        <v>NO</v>
      </c>
      <c r="N824" s="1361" t="str">
        <f t="shared" si="333"/>
        <v>W/C</v>
      </c>
      <c r="O824" s="1411"/>
      <c r="P824" s="1363">
        <v>17097.509999999998</v>
      </c>
      <c r="Q824" s="1363">
        <v>17097.509999999998</v>
      </c>
      <c r="R824" s="1363">
        <v>17097.509999999998</v>
      </c>
      <c r="S824" s="1363">
        <v>17097.509999999998</v>
      </c>
      <c r="T824" s="1363">
        <v>17097.509999999998</v>
      </c>
      <c r="U824" s="1363">
        <v>17097.509999999998</v>
      </c>
      <c r="V824" s="1363">
        <v>17097.509999999998</v>
      </c>
      <c r="W824" s="1363">
        <v>17097.509999999998</v>
      </c>
      <c r="X824" s="1363">
        <v>17097.509999999998</v>
      </c>
      <c r="Y824" s="1363">
        <v>17097.509999999998</v>
      </c>
      <c r="Z824" s="1363">
        <v>17097.509999999998</v>
      </c>
      <c r="AA824" s="1363">
        <v>17097.509999999998</v>
      </c>
      <c r="AB824" s="1363">
        <v>17097.509999999998</v>
      </c>
      <c r="AC824" s="1363"/>
      <c r="AD824" s="1363"/>
      <c r="AE824" s="1363">
        <f t="shared" si="332"/>
        <v>17097.510000000002</v>
      </c>
      <c r="AF824" s="1476"/>
      <c r="AG824" s="1477"/>
      <c r="AH824" s="1365"/>
      <c r="AI824" s="1365"/>
      <c r="AJ824" s="1365"/>
      <c r="AK824" s="1366"/>
      <c r="AL824" s="1365">
        <f t="shared" si="334"/>
        <v>0</v>
      </c>
      <c r="AM824" s="1367">
        <f t="shared" si="339"/>
        <v>17097.510000000002</v>
      </c>
      <c r="AN824" s="1365"/>
      <c r="AO824" s="1368">
        <f t="shared" si="335"/>
        <v>17097.510000000002</v>
      </c>
      <c r="AP824" s="1369"/>
      <c r="AQ824" s="1370">
        <f t="shared" si="327"/>
        <v>17097.509999999998</v>
      </c>
      <c r="AR824" s="1365"/>
      <c r="AS824" s="1365"/>
      <c r="AT824" s="1365"/>
      <c r="AU824" s="1365"/>
      <c r="AV824" s="1371">
        <f t="shared" si="336"/>
        <v>0</v>
      </c>
      <c r="AW824" s="1365">
        <f t="shared" ref="AW824:AW832" si="340">AQ824</f>
        <v>17097.509999999998</v>
      </c>
      <c r="AX824" s="1365"/>
      <c r="AY824" s="1367">
        <f t="shared" si="337"/>
        <v>17097.509999999998</v>
      </c>
      <c r="AZ824" s="1372"/>
      <c r="BA824" s="1373">
        <f t="shared" si="319"/>
        <v>0</v>
      </c>
      <c r="BC824" s="1361" t="str">
        <f t="shared" si="338"/>
        <v/>
      </c>
      <c r="BD824" s="1361" t="str">
        <f t="shared" si="338"/>
        <v/>
      </c>
      <c r="BE824" s="1361" t="str">
        <f t="shared" si="338"/>
        <v/>
      </c>
      <c r="BF824" s="1361" t="str">
        <f t="shared" si="338"/>
        <v/>
      </c>
      <c r="BG824" s="1361" t="str">
        <f t="shared" si="316"/>
        <v>W/C</v>
      </c>
      <c r="BH824" s="1361" t="str">
        <f t="shared" si="316"/>
        <v>NO</v>
      </c>
      <c r="BI824" s="1361" t="str">
        <f t="shared" si="328"/>
        <v>W/C</v>
      </c>
      <c r="BK824" s="1361" t="b">
        <f t="shared" si="329"/>
        <v>1</v>
      </c>
      <c r="BL824" s="1361" t="b">
        <f t="shared" si="329"/>
        <v>1</v>
      </c>
      <c r="BM824" s="1361" t="b">
        <f t="shared" si="329"/>
        <v>1</v>
      </c>
      <c r="BN824" s="1361" t="b">
        <f t="shared" si="329"/>
        <v>1</v>
      </c>
      <c r="BO824" s="1361" t="b">
        <f t="shared" si="329"/>
        <v>1</v>
      </c>
      <c r="BP824" s="1361" t="b">
        <f t="shared" si="329"/>
        <v>1</v>
      </c>
      <c r="BQ824" s="1361" t="b">
        <f t="shared" si="329"/>
        <v>1</v>
      </c>
      <c r="BS824" s="1359"/>
    </row>
    <row r="825" spans="1:71" s="1374" customFormat="1" ht="12" customHeight="1">
      <c r="A825" s="1503">
        <v>18608722</v>
      </c>
      <c r="B825" s="1504" t="str">
        <f t="shared" si="325"/>
        <v>18608722</v>
      </c>
      <c r="C825" s="1359" t="s">
        <v>1860</v>
      </c>
      <c r="D825" s="1360" t="str">
        <f t="shared" si="330"/>
        <v>W/C</v>
      </c>
      <c r="E825" s="1360"/>
      <c r="F825" s="1359"/>
      <c r="G825" s="1360"/>
      <c r="H825" s="1361" t="str">
        <f t="shared" si="331"/>
        <v/>
      </c>
      <c r="I825" s="1361" t="str">
        <f t="shared" si="331"/>
        <v/>
      </c>
      <c r="J825" s="1361" t="str">
        <f t="shared" si="331"/>
        <v/>
      </c>
      <c r="K825" s="1361" t="str">
        <f t="shared" si="331"/>
        <v/>
      </c>
      <c r="L825" s="1361" t="str">
        <f t="shared" si="315"/>
        <v>W/C</v>
      </c>
      <c r="M825" s="1361" t="str">
        <f t="shared" si="315"/>
        <v>NO</v>
      </c>
      <c r="N825" s="1361" t="str">
        <f t="shared" si="333"/>
        <v>W/C</v>
      </c>
      <c r="O825" s="1411"/>
      <c r="P825" s="1363">
        <v>0</v>
      </c>
      <c r="Q825" s="1363">
        <v>0</v>
      </c>
      <c r="R825" s="1363">
        <v>0</v>
      </c>
      <c r="S825" s="1363">
        <v>0</v>
      </c>
      <c r="T825" s="1363">
        <v>0</v>
      </c>
      <c r="U825" s="1363">
        <v>0</v>
      </c>
      <c r="V825" s="1363">
        <v>0</v>
      </c>
      <c r="W825" s="1363">
        <v>0</v>
      </c>
      <c r="X825" s="1363">
        <v>0</v>
      </c>
      <c r="Y825" s="1363">
        <v>0</v>
      </c>
      <c r="Z825" s="1363">
        <v>0</v>
      </c>
      <c r="AA825" s="1363">
        <v>0</v>
      </c>
      <c r="AB825" s="1363">
        <v>0</v>
      </c>
      <c r="AC825" s="1363"/>
      <c r="AD825" s="1363"/>
      <c r="AE825" s="1363">
        <f t="shared" si="332"/>
        <v>0</v>
      </c>
      <c r="AF825" s="1476"/>
      <c r="AG825" s="1477"/>
      <c r="AH825" s="1365"/>
      <c r="AI825" s="1365"/>
      <c r="AJ825" s="1365"/>
      <c r="AK825" s="1366"/>
      <c r="AL825" s="1365">
        <f t="shared" si="334"/>
        <v>0</v>
      </c>
      <c r="AM825" s="1367">
        <f t="shared" si="339"/>
        <v>0</v>
      </c>
      <c r="AN825" s="1365"/>
      <c r="AO825" s="1368">
        <f t="shared" si="335"/>
        <v>0</v>
      </c>
      <c r="AP825" s="1369"/>
      <c r="AQ825" s="1370">
        <f t="shared" si="327"/>
        <v>0</v>
      </c>
      <c r="AR825" s="1365"/>
      <c r="AS825" s="1365"/>
      <c r="AT825" s="1365"/>
      <c r="AU825" s="1365"/>
      <c r="AV825" s="1371">
        <f t="shared" si="336"/>
        <v>0</v>
      </c>
      <c r="AW825" s="1365">
        <f t="shared" si="340"/>
        <v>0</v>
      </c>
      <c r="AX825" s="1365"/>
      <c r="AY825" s="1367">
        <f t="shared" si="337"/>
        <v>0</v>
      </c>
      <c r="AZ825" s="1372"/>
      <c r="BA825" s="1373">
        <f t="shared" si="319"/>
        <v>0</v>
      </c>
      <c r="BC825" s="1361" t="str">
        <f t="shared" si="338"/>
        <v/>
      </c>
      <c r="BD825" s="1361" t="str">
        <f t="shared" si="338"/>
        <v/>
      </c>
      <c r="BE825" s="1361" t="str">
        <f t="shared" si="338"/>
        <v/>
      </c>
      <c r="BF825" s="1361" t="str">
        <f t="shared" si="338"/>
        <v/>
      </c>
      <c r="BG825" s="1361" t="str">
        <f t="shared" si="316"/>
        <v>W/C</v>
      </c>
      <c r="BH825" s="1361" t="str">
        <f t="shared" si="316"/>
        <v>NO</v>
      </c>
      <c r="BI825" s="1361" t="str">
        <f t="shared" si="328"/>
        <v>W/C</v>
      </c>
      <c r="BK825" s="1361" t="b">
        <f t="shared" si="329"/>
        <v>1</v>
      </c>
      <c r="BL825" s="1361" t="b">
        <f t="shared" si="329"/>
        <v>1</v>
      </c>
      <c r="BM825" s="1361" t="b">
        <f t="shared" si="329"/>
        <v>1</v>
      </c>
      <c r="BN825" s="1361" t="b">
        <f t="shared" si="329"/>
        <v>1</v>
      </c>
      <c r="BO825" s="1361" t="b">
        <f t="shared" si="329"/>
        <v>1</v>
      </c>
      <c r="BP825" s="1361" t="b">
        <f t="shared" si="329"/>
        <v>1</v>
      </c>
      <c r="BQ825" s="1361" t="b">
        <f t="shared" si="329"/>
        <v>1</v>
      </c>
      <c r="BS825" s="1359"/>
    </row>
    <row r="826" spans="1:71" s="1374" customFormat="1" ht="12" customHeight="1">
      <c r="A826" s="1602">
        <v>18608752</v>
      </c>
      <c r="B826" s="1603" t="str">
        <f t="shared" si="325"/>
        <v>18608752</v>
      </c>
      <c r="C826" s="1604" t="s">
        <v>1861</v>
      </c>
      <c r="D826" s="1360" t="str">
        <f t="shared" si="330"/>
        <v>W/C</v>
      </c>
      <c r="E826" s="1360"/>
      <c r="F826" s="1604"/>
      <c r="G826" s="1360"/>
      <c r="H826" s="1361" t="str">
        <f t="shared" si="331"/>
        <v/>
      </c>
      <c r="I826" s="1361" t="str">
        <f t="shared" si="331"/>
        <v/>
      </c>
      <c r="J826" s="1361" t="str">
        <f t="shared" si="331"/>
        <v/>
      </c>
      <c r="K826" s="1361" t="str">
        <f t="shared" si="331"/>
        <v/>
      </c>
      <c r="L826" s="1361" t="str">
        <f t="shared" si="315"/>
        <v>W/C</v>
      </c>
      <c r="M826" s="1361" t="str">
        <f t="shared" si="315"/>
        <v>NO</v>
      </c>
      <c r="N826" s="1361" t="str">
        <f t="shared" si="333"/>
        <v>W/C</v>
      </c>
      <c r="O826" s="1362"/>
      <c r="P826" s="1363">
        <v>0</v>
      </c>
      <c r="Q826" s="1363">
        <v>0</v>
      </c>
      <c r="R826" s="1363">
        <v>0</v>
      </c>
      <c r="S826" s="1363">
        <v>0</v>
      </c>
      <c r="T826" s="1363">
        <v>0</v>
      </c>
      <c r="U826" s="1363">
        <v>0</v>
      </c>
      <c r="V826" s="1363">
        <v>0</v>
      </c>
      <c r="W826" s="1363">
        <v>0</v>
      </c>
      <c r="X826" s="1363">
        <v>0</v>
      </c>
      <c r="Y826" s="1363">
        <v>0</v>
      </c>
      <c r="Z826" s="1363">
        <v>0</v>
      </c>
      <c r="AA826" s="1363">
        <v>0</v>
      </c>
      <c r="AB826" s="1363">
        <v>0</v>
      </c>
      <c r="AC826" s="1363"/>
      <c r="AD826" s="1363"/>
      <c r="AE826" s="1363">
        <f t="shared" si="332"/>
        <v>0</v>
      </c>
      <c r="AF826" s="1376"/>
      <c r="AG826" s="1377"/>
      <c r="AH826" s="1365"/>
      <c r="AI826" s="1365"/>
      <c r="AJ826" s="1365"/>
      <c r="AK826" s="1366"/>
      <c r="AL826" s="1365">
        <f t="shared" si="334"/>
        <v>0</v>
      </c>
      <c r="AM826" s="1367">
        <f t="shared" si="339"/>
        <v>0</v>
      </c>
      <c r="AN826" s="1365"/>
      <c r="AO826" s="1368">
        <f t="shared" si="335"/>
        <v>0</v>
      </c>
      <c r="AP826" s="1369"/>
      <c r="AQ826" s="1370">
        <f t="shared" si="327"/>
        <v>0</v>
      </c>
      <c r="AR826" s="1365"/>
      <c r="AS826" s="1365"/>
      <c r="AT826" s="1365"/>
      <c r="AU826" s="1365"/>
      <c r="AV826" s="1371">
        <f t="shared" si="336"/>
        <v>0</v>
      </c>
      <c r="AW826" s="1365">
        <f t="shared" si="340"/>
        <v>0</v>
      </c>
      <c r="AX826" s="1365"/>
      <c r="AY826" s="1367">
        <f t="shared" si="337"/>
        <v>0</v>
      </c>
      <c r="AZ826" s="1372"/>
      <c r="BA826" s="1373">
        <f t="shared" si="319"/>
        <v>0</v>
      </c>
      <c r="BC826" s="1361" t="str">
        <f t="shared" si="338"/>
        <v/>
      </c>
      <c r="BD826" s="1361" t="str">
        <f t="shared" si="338"/>
        <v/>
      </c>
      <c r="BE826" s="1361" t="str">
        <f t="shared" si="338"/>
        <v/>
      </c>
      <c r="BF826" s="1361" t="str">
        <f t="shared" si="338"/>
        <v/>
      </c>
      <c r="BG826" s="1361" t="str">
        <f t="shared" ref="BG826:BH899" si="341">IF(VALUE(AW826),"W/C",IF(ISBLANK(AW826),"NO","W/C"))</f>
        <v>W/C</v>
      </c>
      <c r="BH826" s="1361" t="str">
        <f t="shared" si="341"/>
        <v>NO</v>
      </c>
      <c r="BI826" s="1361" t="str">
        <f t="shared" si="328"/>
        <v>W/C</v>
      </c>
      <c r="BK826" s="1361" t="b">
        <f t="shared" si="329"/>
        <v>1</v>
      </c>
      <c r="BL826" s="1361" t="b">
        <f t="shared" si="329"/>
        <v>1</v>
      </c>
      <c r="BM826" s="1361" t="b">
        <f t="shared" si="329"/>
        <v>1</v>
      </c>
      <c r="BN826" s="1361" t="b">
        <f t="shared" si="329"/>
        <v>1</v>
      </c>
      <c r="BO826" s="1361" t="b">
        <f t="shared" si="329"/>
        <v>1</v>
      </c>
      <c r="BP826" s="1361" t="b">
        <f t="shared" si="329"/>
        <v>1</v>
      </c>
      <c r="BQ826" s="1361" t="b">
        <f t="shared" si="329"/>
        <v>1</v>
      </c>
      <c r="BS826" s="1359"/>
    </row>
    <row r="827" spans="1:71" s="1374" customFormat="1" ht="12" customHeight="1">
      <c r="A827" s="1412">
        <v>18608772</v>
      </c>
      <c r="B827" s="1413" t="str">
        <f t="shared" si="325"/>
        <v>18608772</v>
      </c>
      <c r="C827" s="1359" t="s">
        <v>1862</v>
      </c>
      <c r="D827" s="1360" t="str">
        <f t="shared" si="330"/>
        <v>W/C</v>
      </c>
      <c r="E827" s="1360"/>
      <c r="F827" s="1359"/>
      <c r="G827" s="1360"/>
      <c r="H827" s="1361" t="str">
        <f t="shared" si="331"/>
        <v/>
      </c>
      <c r="I827" s="1361" t="str">
        <f t="shared" si="331"/>
        <v/>
      </c>
      <c r="J827" s="1361" t="str">
        <f t="shared" si="331"/>
        <v/>
      </c>
      <c r="K827" s="1361" t="str">
        <f t="shared" si="331"/>
        <v/>
      </c>
      <c r="L827" s="1361" t="str">
        <f t="shared" si="315"/>
        <v>W/C</v>
      </c>
      <c r="M827" s="1361" t="str">
        <f t="shared" si="315"/>
        <v>NO</v>
      </c>
      <c r="N827" s="1361" t="str">
        <f t="shared" si="333"/>
        <v>W/C</v>
      </c>
      <c r="O827" s="1362"/>
      <c r="P827" s="1363">
        <v>0</v>
      </c>
      <c r="Q827" s="1363">
        <v>0</v>
      </c>
      <c r="R827" s="1363">
        <v>0</v>
      </c>
      <c r="S827" s="1363">
        <v>0</v>
      </c>
      <c r="T827" s="1363">
        <v>0</v>
      </c>
      <c r="U827" s="1363">
        <v>0</v>
      </c>
      <c r="V827" s="1363">
        <v>0</v>
      </c>
      <c r="W827" s="1363">
        <v>0</v>
      </c>
      <c r="X827" s="1363">
        <v>0</v>
      </c>
      <c r="Y827" s="1363">
        <v>0</v>
      </c>
      <c r="Z827" s="1363">
        <v>0</v>
      </c>
      <c r="AA827" s="1363">
        <v>0</v>
      </c>
      <c r="AB827" s="1363">
        <v>0</v>
      </c>
      <c r="AC827" s="1363"/>
      <c r="AD827" s="1363"/>
      <c r="AE827" s="1363">
        <f t="shared" si="332"/>
        <v>0</v>
      </c>
      <c r="AF827" s="1476"/>
      <c r="AG827" s="1477"/>
      <c r="AH827" s="1365"/>
      <c r="AI827" s="1365"/>
      <c r="AJ827" s="1365"/>
      <c r="AK827" s="1366"/>
      <c r="AL827" s="1365">
        <f t="shared" si="334"/>
        <v>0</v>
      </c>
      <c r="AM827" s="1367">
        <f t="shared" si="339"/>
        <v>0</v>
      </c>
      <c r="AN827" s="1365"/>
      <c r="AO827" s="1368">
        <f t="shared" si="335"/>
        <v>0</v>
      </c>
      <c r="AP827" s="1369"/>
      <c r="AQ827" s="1370">
        <f t="shared" si="327"/>
        <v>0</v>
      </c>
      <c r="AR827" s="1365"/>
      <c r="AS827" s="1365"/>
      <c r="AT827" s="1365"/>
      <c r="AU827" s="1365"/>
      <c r="AV827" s="1371">
        <f t="shared" si="336"/>
        <v>0</v>
      </c>
      <c r="AW827" s="1365">
        <f t="shared" si="340"/>
        <v>0</v>
      </c>
      <c r="AX827" s="1365"/>
      <c r="AY827" s="1367">
        <f t="shared" si="337"/>
        <v>0</v>
      </c>
      <c r="AZ827" s="1372"/>
      <c r="BA827" s="1373">
        <f t="shared" si="319"/>
        <v>0</v>
      </c>
      <c r="BC827" s="1361" t="str">
        <f t="shared" si="338"/>
        <v/>
      </c>
      <c r="BD827" s="1361" t="str">
        <f t="shared" si="338"/>
        <v/>
      </c>
      <c r="BE827" s="1361" t="str">
        <f t="shared" si="338"/>
        <v/>
      </c>
      <c r="BF827" s="1361" t="str">
        <f t="shared" si="338"/>
        <v/>
      </c>
      <c r="BG827" s="1361" t="str">
        <f t="shared" si="341"/>
        <v>W/C</v>
      </c>
      <c r="BH827" s="1361" t="str">
        <f t="shared" si="341"/>
        <v>NO</v>
      </c>
      <c r="BI827" s="1361" t="str">
        <f t="shared" si="328"/>
        <v>W/C</v>
      </c>
      <c r="BK827" s="1361" t="b">
        <f t="shared" si="329"/>
        <v>1</v>
      </c>
      <c r="BL827" s="1361" t="b">
        <f t="shared" si="329"/>
        <v>1</v>
      </c>
      <c r="BM827" s="1361" t="b">
        <f t="shared" si="329"/>
        <v>1</v>
      </c>
      <c r="BN827" s="1361" t="b">
        <f t="shared" si="329"/>
        <v>1</v>
      </c>
      <c r="BO827" s="1361" t="b">
        <f t="shared" si="329"/>
        <v>1</v>
      </c>
      <c r="BP827" s="1361" t="b">
        <f t="shared" si="329"/>
        <v>1</v>
      </c>
      <c r="BQ827" s="1361" t="b">
        <f t="shared" si="329"/>
        <v>1</v>
      </c>
      <c r="BS827" s="1359"/>
    </row>
    <row r="828" spans="1:71" s="1374" customFormat="1" ht="12" customHeight="1">
      <c r="A828" s="1412">
        <v>18608782</v>
      </c>
      <c r="B828" s="1413" t="str">
        <f t="shared" si="325"/>
        <v>18608782</v>
      </c>
      <c r="C828" s="1359" t="s">
        <v>1863</v>
      </c>
      <c r="D828" s="1360" t="str">
        <f t="shared" si="330"/>
        <v>W/C</v>
      </c>
      <c r="E828" s="1360"/>
      <c r="F828" s="1359"/>
      <c r="G828" s="1360"/>
      <c r="H828" s="1361" t="str">
        <f t="shared" si="331"/>
        <v/>
      </c>
      <c r="I828" s="1361" t="str">
        <f t="shared" si="331"/>
        <v/>
      </c>
      <c r="J828" s="1361" t="str">
        <f t="shared" si="331"/>
        <v/>
      </c>
      <c r="K828" s="1361" t="str">
        <f t="shared" si="331"/>
        <v/>
      </c>
      <c r="L828" s="1361" t="str">
        <f t="shared" si="315"/>
        <v>W/C</v>
      </c>
      <c r="M828" s="1361" t="str">
        <f t="shared" si="315"/>
        <v>NO</v>
      </c>
      <c r="N828" s="1361" t="str">
        <f t="shared" si="333"/>
        <v>W/C</v>
      </c>
      <c r="O828" s="1362"/>
      <c r="P828" s="1363">
        <v>0</v>
      </c>
      <c r="Q828" s="1363">
        <v>0</v>
      </c>
      <c r="R828" s="1363">
        <v>0</v>
      </c>
      <c r="S828" s="1363">
        <v>0</v>
      </c>
      <c r="T828" s="1363">
        <v>0</v>
      </c>
      <c r="U828" s="1363">
        <v>0</v>
      </c>
      <c r="V828" s="1363">
        <v>0</v>
      </c>
      <c r="W828" s="1363">
        <v>0</v>
      </c>
      <c r="X828" s="1363">
        <v>0</v>
      </c>
      <c r="Y828" s="1363">
        <v>0</v>
      </c>
      <c r="Z828" s="1363">
        <v>0</v>
      </c>
      <c r="AA828" s="1363">
        <v>0</v>
      </c>
      <c r="AB828" s="1363">
        <v>0</v>
      </c>
      <c r="AC828" s="1363"/>
      <c r="AD828" s="1363"/>
      <c r="AE828" s="1363">
        <f t="shared" si="332"/>
        <v>0</v>
      </c>
      <c r="AF828" s="1476"/>
      <c r="AG828" s="1477"/>
      <c r="AH828" s="1365"/>
      <c r="AI828" s="1365"/>
      <c r="AJ828" s="1365"/>
      <c r="AK828" s="1366"/>
      <c r="AL828" s="1365">
        <f t="shared" si="334"/>
        <v>0</v>
      </c>
      <c r="AM828" s="1367">
        <f t="shared" si="339"/>
        <v>0</v>
      </c>
      <c r="AN828" s="1365"/>
      <c r="AO828" s="1368">
        <f t="shared" si="335"/>
        <v>0</v>
      </c>
      <c r="AP828" s="1369"/>
      <c r="AQ828" s="1370">
        <f t="shared" si="327"/>
        <v>0</v>
      </c>
      <c r="AR828" s="1365"/>
      <c r="AS828" s="1365"/>
      <c r="AT828" s="1365"/>
      <c r="AU828" s="1365"/>
      <c r="AV828" s="1371">
        <f t="shared" si="336"/>
        <v>0</v>
      </c>
      <c r="AW828" s="1365">
        <f t="shared" si="340"/>
        <v>0</v>
      </c>
      <c r="AX828" s="1365"/>
      <c r="AY828" s="1367">
        <f t="shared" si="337"/>
        <v>0</v>
      </c>
      <c r="AZ828" s="1372"/>
      <c r="BA828" s="1373">
        <f t="shared" si="319"/>
        <v>0</v>
      </c>
      <c r="BC828" s="1361" t="str">
        <f t="shared" si="338"/>
        <v/>
      </c>
      <c r="BD828" s="1361" t="str">
        <f t="shared" si="338"/>
        <v/>
      </c>
      <c r="BE828" s="1361" t="str">
        <f t="shared" si="338"/>
        <v/>
      </c>
      <c r="BF828" s="1361" t="str">
        <f t="shared" si="338"/>
        <v/>
      </c>
      <c r="BG828" s="1361" t="str">
        <f t="shared" si="341"/>
        <v>W/C</v>
      </c>
      <c r="BH828" s="1361" t="str">
        <f t="shared" si="341"/>
        <v>NO</v>
      </c>
      <c r="BI828" s="1361" t="str">
        <f t="shared" si="328"/>
        <v>W/C</v>
      </c>
      <c r="BK828" s="1361" t="b">
        <f t="shared" si="329"/>
        <v>1</v>
      </c>
      <c r="BL828" s="1361" t="b">
        <f t="shared" si="329"/>
        <v>1</v>
      </c>
      <c r="BM828" s="1361" t="b">
        <f t="shared" si="329"/>
        <v>1</v>
      </c>
      <c r="BN828" s="1361" t="b">
        <f t="shared" si="329"/>
        <v>1</v>
      </c>
      <c r="BO828" s="1361" t="b">
        <f t="shared" si="329"/>
        <v>1</v>
      </c>
      <c r="BP828" s="1361" t="b">
        <f t="shared" si="329"/>
        <v>1</v>
      </c>
      <c r="BQ828" s="1361" t="b">
        <f t="shared" si="329"/>
        <v>1</v>
      </c>
      <c r="BS828" s="1359"/>
    </row>
    <row r="829" spans="1:71" s="1374" customFormat="1" ht="12" customHeight="1">
      <c r="A829" s="1412">
        <v>18608792</v>
      </c>
      <c r="B829" s="1413" t="str">
        <f t="shared" si="325"/>
        <v>18608792</v>
      </c>
      <c r="C829" s="1359" t="s">
        <v>1864</v>
      </c>
      <c r="D829" s="1360" t="str">
        <f t="shared" si="330"/>
        <v>W/C</v>
      </c>
      <c r="E829" s="1360"/>
      <c r="F829" s="1359"/>
      <c r="G829" s="1360"/>
      <c r="H829" s="1361" t="str">
        <f t="shared" si="331"/>
        <v/>
      </c>
      <c r="I829" s="1361" t="str">
        <f t="shared" si="331"/>
        <v/>
      </c>
      <c r="J829" s="1361" t="str">
        <f t="shared" si="331"/>
        <v/>
      </c>
      <c r="K829" s="1361" t="str">
        <f t="shared" si="331"/>
        <v/>
      </c>
      <c r="L829" s="1361" t="str">
        <f t="shared" si="315"/>
        <v>W/C</v>
      </c>
      <c r="M829" s="1361" t="str">
        <f t="shared" si="315"/>
        <v>NO</v>
      </c>
      <c r="N829" s="1361" t="str">
        <f t="shared" si="333"/>
        <v>W/C</v>
      </c>
      <c r="O829" s="1362"/>
      <c r="P829" s="1363">
        <v>0</v>
      </c>
      <c r="Q829" s="1363">
        <v>0</v>
      </c>
      <c r="R829" s="1363">
        <v>0</v>
      </c>
      <c r="S829" s="1363">
        <v>0</v>
      </c>
      <c r="T829" s="1363">
        <v>0</v>
      </c>
      <c r="U829" s="1363">
        <v>0</v>
      </c>
      <c r="V829" s="1363">
        <v>0</v>
      </c>
      <c r="W829" s="1363">
        <v>0</v>
      </c>
      <c r="X829" s="1363">
        <v>0</v>
      </c>
      <c r="Y829" s="1363">
        <v>0</v>
      </c>
      <c r="Z829" s="1363">
        <v>0</v>
      </c>
      <c r="AA829" s="1363">
        <v>0</v>
      </c>
      <c r="AB829" s="1363">
        <v>0</v>
      </c>
      <c r="AC829" s="1363"/>
      <c r="AD829" s="1363"/>
      <c r="AE829" s="1363">
        <f t="shared" si="332"/>
        <v>0</v>
      </c>
      <c r="AF829" s="1476"/>
      <c r="AG829" s="1477"/>
      <c r="AH829" s="1365"/>
      <c r="AI829" s="1365"/>
      <c r="AJ829" s="1365"/>
      <c r="AK829" s="1366"/>
      <c r="AL829" s="1365">
        <f t="shared" si="334"/>
        <v>0</v>
      </c>
      <c r="AM829" s="1367">
        <f t="shared" si="339"/>
        <v>0</v>
      </c>
      <c r="AN829" s="1365"/>
      <c r="AO829" s="1368">
        <f t="shared" si="335"/>
        <v>0</v>
      </c>
      <c r="AP829" s="1369"/>
      <c r="AQ829" s="1370">
        <f t="shared" si="327"/>
        <v>0</v>
      </c>
      <c r="AR829" s="1365"/>
      <c r="AS829" s="1365"/>
      <c r="AT829" s="1365"/>
      <c r="AU829" s="1365"/>
      <c r="AV829" s="1371">
        <f t="shared" si="336"/>
        <v>0</v>
      </c>
      <c r="AW829" s="1365">
        <f t="shared" si="340"/>
        <v>0</v>
      </c>
      <c r="AX829" s="1365"/>
      <c r="AY829" s="1367">
        <f t="shared" si="337"/>
        <v>0</v>
      </c>
      <c r="AZ829" s="1372"/>
      <c r="BA829" s="1373">
        <f t="shared" si="319"/>
        <v>0</v>
      </c>
      <c r="BC829" s="1361" t="str">
        <f t="shared" si="338"/>
        <v/>
      </c>
      <c r="BD829" s="1361" t="str">
        <f t="shared" si="338"/>
        <v/>
      </c>
      <c r="BE829" s="1361" t="str">
        <f t="shared" si="338"/>
        <v/>
      </c>
      <c r="BF829" s="1361" t="str">
        <f t="shared" si="338"/>
        <v/>
      </c>
      <c r="BG829" s="1361" t="str">
        <f t="shared" si="341"/>
        <v>W/C</v>
      </c>
      <c r="BH829" s="1361" t="str">
        <f t="shared" si="341"/>
        <v>NO</v>
      </c>
      <c r="BI829" s="1361" t="str">
        <f t="shared" si="328"/>
        <v>W/C</v>
      </c>
      <c r="BK829" s="1361" t="b">
        <f t="shared" si="329"/>
        <v>1</v>
      </c>
      <c r="BL829" s="1361" t="b">
        <f t="shared" si="329"/>
        <v>1</v>
      </c>
      <c r="BM829" s="1361" t="b">
        <f t="shared" si="329"/>
        <v>1</v>
      </c>
      <c r="BN829" s="1361" t="b">
        <f t="shared" si="329"/>
        <v>1</v>
      </c>
      <c r="BO829" s="1361" t="b">
        <f t="shared" si="329"/>
        <v>1</v>
      </c>
      <c r="BP829" s="1361" t="b">
        <f t="shared" si="329"/>
        <v>1</v>
      </c>
      <c r="BQ829" s="1361" t="b">
        <f t="shared" si="329"/>
        <v>1</v>
      </c>
      <c r="BS829" s="1359"/>
    </row>
    <row r="830" spans="1:71" s="1374" customFormat="1" ht="12" customHeight="1">
      <c r="A830" s="1435" t="s">
        <v>1865</v>
      </c>
      <c r="B830" s="1432" t="str">
        <f t="shared" si="325"/>
        <v>18609211</v>
      </c>
      <c r="C830" s="1450" t="s">
        <v>1866</v>
      </c>
      <c r="D830" s="1437" t="str">
        <f t="shared" si="330"/>
        <v>W/C</v>
      </c>
      <c r="E830" s="1437"/>
      <c r="F830" s="1438">
        <v>43999</v>
      </c>
      <c r="G830" s="1437"/>
      <c r="H830" s="1439" t="str">
        <f t="shared" si="331"/>
        <v/>
      </c>
      <c r="I830" s="1439" t="str">
        <f t="shared" si="331"/>
        <v/>
      </c>
      <c r="J830" s="1439" t="str">
        <f t="shared" si="331"/>
        <v/>
      </c>
      <c r="K830" s="1439" t="str">
        <f t="shared" si="331"/>
        <v/>
      </c>
      <c r="L830" s="1439" t="str">
        <f t="shared" si="315"/>
        <v>W/C</v>
      </c>
      <c r="M830" s="1439" t="str">
        <f t="shared" si="315"/>
        <v>NO</v>
      </c>
      <c r="N830" s="1439" t="str">
        <f t="shared" si="333"/>
        <v>W/C</v>
      </c>
      <c r="O830" s="1440"/>
      <c r="P830" s="1441"/>
      <c r="Q830" s="1441"/>
      <c r="R830" s="1441"/>
      <c r="S830" s="1441"/>
      <c r="T830" s="1441"/>
      <c r="U830" s="1441"/>
      <c r="V830" s="1441"/>
      <c r="W830" s="1441"/>
      <c r="X830" s="1441"/>
      <c r="Y830" s="1441"/>
      <c r="Z830" s="1441"/>
      <c r="AA830" s="1441"/>
      <c r="AB830" s="1441">
        <v>1645213</v>
      </c>
      <c r="AC830" s="1441"/>
      <c r="AD830" s="1441"/>
      <c r="AE830" s="1441">
        <f t="shared" si="332"/>
        <v>68550.541666666672</v>
      </c>
      <c r="AF830" s="1579"/>
      <c r="AG830" s="1580"/>
      <c r="AH830" s="1444"/>
      <c r="AI830" s="1444"/>
      <c r="AJ830" s="1444"/>
      <c r="AK830" s="1445"/>
      <c r="AL830" s="1444">
        <f>SUM(AI830:AK830)</f>
        <v>0</v>
      </c>
      <c r="AM830" s="1446">
        <f t="shared" si="339"/>
        <v>68550.541666666672</v>
      </c>
      <c r="AN830" s="1444"/>
      <c r="AO830" s="1447">
        <f t="shared" si="335"/>
        <v>68550.541666666672</v>
      </c>
      <c r="AP830" s="1444"/>
      <c r="AQ830" s="1448">
        <f t="shared" si="327"/>
        <v>1645213</v>
      </c>
      <c r="AR830" s="1444"/>
      <c r="AS830" s="1444"/>
      <c r="AT830" s="1444"/>
      <c r="AU830" s="1444"/>
      <c r="AV830" s="1449">
        <f>SUM(AS830:AU830)</f>
        <v>0</v>
      </c>
      <c r="AW830" s="1444">
        <f t="shared" si="340"/>
        <v>1645213</v>
      </c>
      <c r="AX830" s="1444"/>
      <c r="AY830" s="1446">
        <f t="shared" si="337"/>
        <v>1645213</v>
      </c>
      <c r="AZ830" s="1372"/>
      <c r="BA830" s="1373"/>
      <c r="BC830" s="1361"/>
      <c r="BD830" s="1361"/>
      <c r="BE830" s="1361"/>
      <c r="BF830" s="1361"/>
      <c r="BG830" s="1361"/>
      <c r="BH830" s="1361"/>
      <c r="BI830" s="1361"/>
      <c r="BK830" s="1361"/>
      <c r="BL830" s="1361"/>
      <c r="BM830" s="1361"/>
      <c r="BN830" s="1361"/>
      <c r="BO830" s="1361"/>
      <c r="BP830" s="1361"/>
      <c r="BQ830" s="1361"/>
      <c r="BS830" s="1359"/>
    </row>
    <row r="831" spans="1:71" s="1374" customFormat="1" ht="12" customHeight="1">
      <c r="A831" s="1412">
        <v>18609312</v>
      </c>
      <c r="B831" s="1413" t="str">
        <f t="shared" si="325"/>
        <v>18609312</v>
      </c>
      <c r="C831" s="1359" t="s">
        <v>1867</v>
      </c>
      <c r="D831" s="1360" t="str">
        <f t="shared" si="330"/>
        <v>W/C</v>
      </c>
      <c r="E831" s="1360"/>
      <c r="F831" s="1359"/>
      <c r="G831" s="1360"/>
      <c r="H831" s="1361" t="str">
        <f t="shared" si="331"/>
        <v/>
      </c>
      <c r="I831" s="1361" t="str">
        <f t="shared" si="331"/>
        <v/>
      </c>
      <c r="J831" s="1361" t="str">
        <f t="shared" si="331"/>
        <v/>
      </c>
      <c r="K831" s="1361" t="str">
        <f t="shared" si="331"/>
        <v/>
      </c>
      <c r="L831" s="1361" t="str">
        <f t="shared" si="315"/>
        <v>W/C</v>
      </c>
      <c r="M831" s="1361" t="str">
        <f t="shared" si="315"/>
        <v>NO</v>
      </c>
      <c r="N831" s="1361" t="str">
        <f t="shared" si="333"/>
        <v>W/C</v>
      </c>
      <c r="O831" s="1362"/>
      <c r="P831" s="1363">
        <v>0</v>
      </c>
      <c r="Q831" s="1363">
        <v>0</v>
      </c>
      <c r="R831" s="1363">
        <v>0</v>
      </c>
      <c r="S831" s="1363">
        <v>0</v>
      </c>
      <c r="T831" s="1363">
        <v>0</v>
      </c>
      <c r="U831" s="1363">
        <v>0</v>
      </c>
      <c r="V831" s="1363">
        <v>0</v>
      </c>
      <c r="W831" s="1363">
        <v>0</v>
      </c>
      <c r="X831" s="1363">
        <v>0</v>
      </c>
      <c r="Y831" s="1363">
        <v>0</v>
      </c>
      <c r="Z831" s="1363">
        <v>0</v>
      </c>
      <c r="AA831" s="1363">
        <v>0</v>
      </c>
      <c r="AB831" s="1363">
        <v>0</v>
      </c>
      <c r="AC831" s="1363"/>
      <c r="AD831" s="1363"/>
      <c r="AE831" s="1363">
        <f t="shared" si="332"/>
        <v>0</v>
      </c>
      <c r="AF831" s="1476"/>
      <c r="AG831" s="1477"/>
      <c r="AH831" s="1365"/>
      <c r="AI831" s="1365"/>
      <c r="AJ831" s="1365"/>
      <c r="AK831" s="1366"/>
      <c r="AL831" s="1365">
        <f t="shared" si="334"/>
        <v>0</v>
      </c>
      <c r="AM831" s="1367">
        <f t="shared" si="339"/>
        <v>0</v>
      </c>
      <c r="AN831" s="1365"/>
      <c r="AO831" s="1368">
        <f t="shared" si="335"/>
        <v>0</v>
      </c>
      <c r="AP831" s="1369"/>
      <c r="AQ831" s="1370">
        <f t="shared" si="327"/>
        <v>0</v>
      </c>
      <c r="AR831" s="1365"/>
      <c r="AS831" s="1365"/>
      <c r="AT831" s="1365"/>
      <c r="AU831" s="1365"/>
      <c r="AV831" s="1371">
        <f t="shared" si="336"/>
        <v>0</v>
      </c>
      <c r="AW831" s="1365">
        <f t="shared" si="340"/>
        <v>0</v>
      </c>
      <c r="AX831" s="1365"/>
      <c r="AY831" s="1367">
        <f t="shared" si="337"/>
        <v>0</v>
      </c>
      <c r="AZ831" s="1372"/>
      <c r="BA831" s="1373">
        <f t="shared" si="319"/>
        <v>0</v>
      </c>
      <c r="BC831" s="1361" t="str">
        <f t="shared" si="338"/>
        <v/>
      </c>
      <c r="BD831" s="1361" t="str">
        <f t="shared" si="338"/>
        <v/>
      </c>
      <c r="BE831" s="1361" t="str">
        <f t="shared" si="338"/>
        <v/>
      </c>
      <c r="BF831" s="1361" t="str">
        <f t="shared" si="338"/>
        <v/>
      </c>
      <c r="BG831" s="1361" t="str">
        <f t="shared" si="341"/>
        <v>W/C</v>
      </c>
      <c r="BH831" s="1361" t="str">
        <f t="shared" si="341"/>
        <v>NO</v>
      </c>
      <c r="BI831" s="1361" t="str">
        <f t="shared" si="328"/>
        <v>W/C</v>
      </c>
      <c r="BK831" s="1361" t="b">
        <f t="shared" si="329"/>
        <v>1</v>
      </c>
      <c r="BL831" s="1361" t="b">
        <f t="shared" si="329"/>
        <v>1</v>
      </c>
      <c r="BM831" s="1361" t="b">
        <f t="shared" si="329"/>
        <v>1</v>
      </c>
      <c r="BN831" s="1361" t="b">
        <f t="shared" si="329"/>
        <v>1</v>
      </c>
      <c r="BO831" s="1361" t="b">
        <f t="shared" si="329"/>
        <v>1</v>
      </c>
      <c r="BP831" s="1361" t="b">
        <f t="shared" si="329"/>
        <v>1</v>
      </c>
      <c r="BQ831" s="1361" t="b">
        <f t="shared" si="329"/>
        <v>1</v>
      </c>
      <c r="BS831" s="1359"/>
    </row>
    <row r="832" spans="1:71" s="1374" customFormat="1" ht="12" customHeight="1">
      <c r="A832" s="1497">
        <v>18609402</v>
      </c>
      <c r="B832" s="1498" t="str">
        <f t="shared" si="325"/>
        <v>18609402</v>
      </c>
      <c r="C832" s="1416" t="s">
        <v>1868</v>
      </c>
      <c r="D832" s="1417" t="str">
        <f t="shared" si="330"/>
        <v>W/C</v>
      </c>
      <c r="E832" s="1417"/>
      <c r="F832" s="1434">
        <v>42811</v>
      </c>
      <c r="G832" s="1417"/>
      <c r="H832" s="1419" t="str">
        <f t="shared" si="331"/>
        <v/>
      </c>
      <c r="I832" s="1419" t="str">
        <f t="shared" si="331"/>
        <v/>
      </c>
      <c r="J832" s="1419" t="str">
        <f t="shared" si="331"/>
        <v/>
      </c>
      <c r="K832" s="1419" t="str">
        <f t="shared" si="331"/>
        <v/>
      </c>
      <c r="L832" s="1419" t="str">
        <f t="shared" si="315"/>
        <v>W/C</v>
      </c>
      <c r="M832" s="1419" t="str">
        <f t="shared" si="315"/>
        <v>NO</v>
      </c>
      <c r="N832" s="1419" t="str">
        <f t="shared" si="333"/>
        <v>W/C</v>
      </c>
      <c r="O832" s="1420"/>
      <c r="P832" s="1421">
        <v>-1129416.9099999999</v>
      </c>
      <c r="Q832" s="1421">
        <v>-1129416.9099999999</v>
      </c>
      <c r="R832" s="1421">
        <v>-1229770.02</v>
      </c>
      <c r="S832" s="1421">
        <v>-1229770.02</v>
      </c>
      <c r="T832" s="1421">
        <v>-1229770.02</v>
      </c>
      <c r="U832" s="1421">
        <v>-1229770.02</v>
      </c>
      <c r="V832" s="1421">
        <v>-1311651.81</v>
      </c>
      <c r="W832" s="1421">
        <v>-1311651.81</v>
      </c>
      <c r="X832" s="1421">
        <v>-1311651.81</v>
      </c>
      <c r="Y832" s="1421">
        <v>-1311651.81</v>
      </c>
      <c r="Z832" s="1421">
        <v>-1311651.81</v>
      </c>
      <c r="AA832" s="1421">
        <v>-1311651.81</v>
      </c>
      <c r="AB832" s="1421">
        <v>-1311651.81</v>
      </c>
      <c r="AC832" s="1421"/>
      <c r="AD832" s="1421"/>
      <c r="AE832" s="1421">
        <f t="shared" si="332"/>
        <v>-1261578.5175000003</v>
      </c>
      <c r="AF832" s="1492"/>
      <c r="AG832" s="1493"/>
      <c r="AH832" s="1424"/>
      <c r="AI832" s="1424"/>
      <c r="AJ832" s="1424"/>
      <c r="AK832" s="1425"/>
      <c r="AL832" s="1424">
        <f t="shared" si="334"/>
        <v>0</v>
      </c>
      <c r="AM832" s="1426">
        <f t="shared" si="339"/>
        <v>-1261578.5175000003</v>
      </c>
      <c r="AN832" s="1424"/>
      <c r="AO832" s="1427">
        <f t="shared" si="335"/>
        <v>-1261578.5175000003</v>
      </c>
      <c r="AP832" s="1369"/>
      <c r="AQ832" s="1428">
        <f t="shared" si="327"/>
        <v>-1311651.81</v>
      </c>
      <c r="AR832" s="1424"/>
      <c r="AS832" s="1424"/>
      <c r="AT832" s="1424"/>
      <c r="AU832" s="1424"/>
      <c r="AV832" s="1429">
        <f t="shared" si="336"/>
        <v>0</v>
      </c>
      <c r="AW832" s="1424">
        <f t="shared" si="340"/>
        <v>-1311651.81</v>
      </c>
      <c r="AX832" s="1424"/>
      <c r="AY832" s="1426">
        <f t="shared" si="337"/>
        <v>-1311651.81</v>
      </c>
      <c r="AZ832" s="1372"/>
      <c r="BA832" s="1373">
        <f t="shared" si="319"/>
        <v>0</v>
      </c>
      <c r="BC832" s="1419" t="str">
        <f t="shared" si="338"/>
        <v/>
      </c>
      <c r="BD832" s="1419" t="str">
        <f t="shared" si="338"/>
        <v/>
      </c>
      <c r="BE832" s="1419" t="str">
        <f t="shared" si="338"/>
        <v/>
      </c>
      <c r="BF832" s="1419" t="str">
        <f t="shared" si="338"/>
        <v/>
      </c>
      <c r="BG832" s="1419" t="str">
        <f t="shared" si="341"/>
        <v>W/C</v>
      </c>
      <c r="BH832" s="1419" t="str">
        <f t="shared" si="341"/>
        <v>NO</v>
      </c>
      <c r="BI832" s="1419" t="str">
        <f t="shared" si="328"/>
        <v>W/C</v>
      </c>
      <c r="BK832" s="1419" t="b">
        <f t="shared" si="329"/>
        <v>1</v>
      </c>
      <c r="BL832" s="1419" t="b">
        <f t="shared" si="329"/>
        <v>1</v>
      </c>
      <c r="BM832" s="1419" t="b">
        <f t="shared" si="329"/>
        <v>1</v>
      </c>
      <c r="BN832" s="1419" t="b">
        <f t="shared" si="329"/>
        <v>1</v>
      </c>
      <c r="BO832" s="1419" t="b">
        <f t="shared" si="329"/>
        <v>1</v>
      </c>
      <c r="BP832" s="1419" t="b">
        <f t="shared" si="329"/>
        <v>1</v>
      </c>
      <c r="BQ832" s="1419" t="b">
        <f t="shared" si="329"/>
        <v>1</v>
      </c>
      <c r="BS832" s="1359"/>
    </row>
    <row r="833" spans="1:71" s="1374" customFormat="1" ht="12" customHeight="1">
      <c r="A833" s="1412">
        <v>18609422</v>
      </c>
      <c r="B833" s="1413" t="str">
        <f t="shared" si="325"/>
        <v>18609422</v>
      </c>
      <c r="C833" s="1359" t="s">
        <v>1869</v>
      </c>
      <c r="D833" s="1360" t="str">
        <f t="shared" si="330"/>
        <v>Non-Op</v>
      </c>
      <c r="E833" s="1360"/>
      <c r="F833" s="1359"/>
      <c r="G833" s="1360"/>
      <c r="H833" s="1361" t="str">
        <f t="shared" si="331"/>
        <v/>
      </c>
      <c r="I833" s="1361" t="str">
        <f t="shared" si="331"/>
        <v/>
      </c>
      <c r="J833" s="1361" t="str">
        <f t="shared" si="331"/>
        <v/>
      </c>
      <c r="K833" s="1361" t="str">
        <f t="shared" si="331"/>
        <v>Non-Op</v>
      </c>
      <c r="L833" s="1361" t="str">
        <f t="shared" si="315"/>
        <v>NO</v>
      </c>
      <c r="M833" s="1361" t="str">
        <f t="shared" si="315"/>
        <v>NO</v>
      </c>
      <c r="N833" s="1361" t="str">
        <f t="shared" si="333"/>
        <v/>
      </c>
      <c r="O833" s="1362"/>
      <c r="P833" s="1363">
        <v>25027671.620000001</v>
      </c>
      <c r="Q833" s="1363">
        <v>25027671.620000001</v>
      </c>
      <c r="R833" s="1363">
        <v>25027671.620000001</v>
      </c>
      <c r="S833" s="1363">
        <v>24621148.609999999</v>
      </c>
      <c r="T833" s="1363">
        <v>24621148.609999999</v>
      </c>
      <c r="U833" s="1363">
        <v>24621148.609999999</v>
      </c>
      <c r="V833" s="1363">
        <v>25462305.68</v>
      </c>
      <c r="W833" s="1363">
        <v>25462305.68</v>
      </c>
      <c r="X833" s="1363">
        <v>25462305.68</v>
      </c>
      <c r="Y833" s="1363">
        <v>25051751.829999998</v>
      </c>
      <c r="Z833" s="1363">
        <v>25051751.829999998</v>
      </c>
      <c r="AA833" s="1363">
        <v>25051751.829999998</v>
      </c>
      <c r="AB833" s="1363">
        <v>24624688.91</v>
      </c>
      <c r="AC833" s="1363"/>
      <c r="AD833" s="1363"/>
      <c r="AE833" s="1363">
        <f t="shared" si="332"/>
        <v>25023928.488749996</v>
      </c>
      <c r="AF833" s="1376"/>
      <c r="AG833" s="1377"/>
      <c r="AH833" s="1365"/>
      <c r="AI833" s="1365"/>
      <c r="AJ833" s="1365"/>
      <c r="AK833" s="1366">
        <f>AE833</f>
        <v>25023928.488749996</v>
      </c>
      <c r="AL833" s="1365">
        <f t="shared" si="334"/>
        <v>25023928.488749996</v>
      </c>
      <c r="AM833" s="1367"/>
      <c r="AN833" s="1365"/>
      <c r="AO833" s="1368">
        <f t="shared" si="335"/>
        <v>0</v>
      </c>
      <c r="AP833" s="1369"/>
      <c r="AQ833" s="1370">
        <f t="shared" si="327"/>
        <v>24624688.91</v>
      </c>
      <c r="AR833" s="1365"/>
      <c r="AS833" s="1365"/>
      <c r="AT833" s="1365"/>
      <c r="AU833" s="1365">
        <f>AQ833</f>
        <v>24624688.91</v>
      </c>
      <c r="AV833" s="1371">
        <f t="shared" si="336"/>
        <v>24624688.91</v>
      </c>
      <c r="AW833" s="1365"/>
      <c r="AX833" s="1365"/>
      <c r="AY833" s="1367">
        <f t="shared" si="337"/>
        <v>0</v>
      </c>
      <c r="AZ833" s="1372" t="s">
        <v>1546</v>
      </c>
      <c r="BA833" s="1373">
        <f t="shared" si="319"/>
        <v>0</v>
      </c>
      <c r="BC833" s="1361" t="str">
        <f t="shared" si="338"/>
        <v/>
      </c>
      <c r="BD833" s="1361" t="str">
        <f t="shared" si="338"/>
        <v/>
      </c>
      <c r="BE833" s="1361" t="str">
        <f t="shared" si="338"/>
        <v/>
      </c>
      <c r="BF833" s="1361" t="str">
        <f t="shared" si="338"/>
        <v>Non-Op</v>
      </c>
      <c r="BG833" s="1361" t="str">
        <f t="shared" si="341"/>
        <v>NO</v>
      </c>
      <c r="BH833" s="1361" t="str">
        <f t="shared" si="341"/>
        <v>NO</v>
      </c>
      <c r="BI833" s="1361" t="str">
        <f t="shared" si="328"/>
        <v/>
      </c>
      <c r="BK833" s="1361" t="b">
        <f t="shared" si="329"/>
        <v>1</v>
      </c>
      <c r="BL833" s="1361" t="b">
        <f t="shared" si="329"/>
        <v>1</v>
      </c>
      <c r="BM833" s="1361" t="b">
        <f t="shared" si="329"/>
        <v>1</v>
      </c>
      <c r="BN833" s="1361" t="b">
        <f t="shared" si="329"/>
        <v>1</v>
      </c>
      <c r="BO833" s="1361" t="b">
        <f t="shared" si="329"/>
        <v>1</v>
      </c>
      <c r="BP833" s="1361" t="b">
        <f t="shared" si="329"/>
        <v>1</v>
      </c>
      <c r="BQ833" s="1361" t="b">
        <f t="shared" si="329"/>
        <v>1</v>
      </c>
      <c r="BS833" s="1359"/>
    </row>
    <row r="834" spans="1:71" s="1374" customFormat="1" ht="12" customHeight="1">
      <c r="A834" s="1412">
        <v>18609432</v>
      </c>
      <c r="B834" s="1413" t="str">
        <f t="shared" si="325"/>
        <v>18609432</v>
      </c>
      <c r="C834" s="1359" t="s">
        <v>1870</v>
      </c>
      <c r="D834" s="1360" t="str">
        <f t="shared" si="330"/>
        <v>W/C</v>
      </c>
      <c r="E834" s="1360"/>
      <c r="F834" s="1359"/>
      <c r="G834" s="1360"/>
      <c r="H834" s="1361" t="str">
        <f t="shared" si="331"/>
        <v/>
      </c>
      <c r="I834" s="1361" t="str">
        <f t="shared" si="331"/>
        <v/>
      </c>
      <c r="J834" s="1361" t="str">
        <f t="shared" si="331"/>
        <v/>
      </c>
      <c r="K834" s="1361" t="str">
        <f t="shared" si="331"/>
        <v/>
      </c>
      <c r="L834" s="1361" t="str">
        <f t="shared" si="315"/>
        <v>W/C</v>
      </c>
      <c r="M834" s="1361" t="str">
        <f t="shared" si="315"/>
        <v>NO</v>
      </c>
      <c r="N834" s="1361" t="str">
        <f t="shared" si="333"/>
        <v>W/C</v>
      </c>
      <c r="O834" s="1362"/>
      <c r="P834" s="1363">
        <v>5799778.7199999997</v>
      </c>
      <c r="Q834" s="1363">
        <v>5934637.6699999999</v>
      </c>
      <c r="R834" s="1363">
        <v>6106169.9699999997</v>
      </c>
      <c r="S834" s="1363">
        <v>6206301.7300000004</v>
      </c>
      <c r="T834" s="1363">
        <v>6374637.6900000004</v>
      </c>
      <c r="U834" s="1363">
        <v>6561874.2999999998</v>
      </c>
      <c r="V834" s="1363">
        <v>6743996.0499999998</v>
      </c>
      <c r="W834" s="1363">
        <v>6871540.2300000004</v>
      </c>
      <c r="X834" s="1363">
        <v>7002381.7999999998</v>
      </c>
      <c r="Y834" s="1363">
        <v>7154549.9000000004</v>
      </c>
      <c r="Z834" s="1363">
        <v>7281682.1500000004</v>
      </c>
      <c r="AA834" s="1363">
        <v>7463753.71</v>
      </c>
      <c r="AB834" s="1363">
        <v>7581612.8200000003</v>
      </c>
      <c r="AC834" s="1363"/>
      <c r="AD834" s="1363"/>
      <c r="AE834" s="1363">
        <f t="shared" si="332"/>
        <v>6699351.7474999987</v>
      </c>
      <c r="AF834" s="1476"/>
      <c r="AG834" s="1477"/>
      <c r="AH834" s="1365"/>
      <c r="AI834" s="1365"/>
      <c r="AJ834" s="1365"/>
      <c r="AK834" s="1366"/>
      <c r="AL834" s="1365">
        <f t="shared" si="334"/>
        <v>0</v>
      </c>
      <c r="AM834" s="1367">
        <f>AE834</f>
        <v>6699351.7474999987</v>
      </c>
      <c r="AN834" s="1365"/>
      <c r="AO834" s="1368">
        <f t="shared" si="335"/>
        <v>6699351.7474999987</v>
      </c>
      <c r="AP834" s="1369"/>
      <c r="AQ834" s="1370">
        <f t="shared" si="327"/>
        <v>7581612.8200000003</v>
      </c>
      <c r="AR834" s="1365"/>
      <c r="AS834" s="1365"/>
      <c r="AT834" s="1365"/>
      <c r="AU834" s="1365"/>
      <c r="AV834" s="1371">
        <f t="shared" si="336"/>
        <v>0</v>
      </c>
      <c r="AW834" s="1365">
        <f>AQ834</f>
        <v>7581612.8200000003</v>
      </c>
      <c r="AX834" s="1365"/>
      <c r="AY834" s="1367">
        <f t="shared" si="337"/>
        <v>7581612.8200000003</v>
      </c>
      <c r="AZ834" s="1372"/>
      <c r="BA834" s="1373">
        <f t="shared" ref="BA834:BA906" si="342">AQ834-AV834-AY834</f>
        <v>0</v>
      </c>
      <c r="BC834" s="1361" t="str">
        <f t="shared" si="338"/>
        <v/>
      </c>
      <c r="BD834" s="1361" t="str">
        <f t="shared" si="338"/>
        <v/>
      </c>
      <c r="BE834" s="1361" t="str">
        <f t="shared" si="338"/>
        <v/>
      </c>
      <c r="BF834" s="1361" t="str">
        <f t="shared" si="338"/>
        <v/>
      </c>
      <c r="BG834" s="1361" t="str">
        <f t="shared" si="341"/>
        <v>W/C</v>
      </c>
      <c r="BH834" s="1361" t="str">
        <f t="shared" si="341"/>
        <v>NO</v>
      </c>
      <c r="BI834" s="1361" t="str">
        <f t="shared" si="328"/>
        <v>W/C</v>
      </c>
      <c r="BK834" s="1361" t="b">
        <f t="shared" si="329"/>
        <v>1</v>
      </c>
      <c r="BL834" s="1361" t="b">
        <f t="shared" si="329"/>
        <v>1</v>
      </c>
      <c r="BM834" s="1361" t="b">
        <f t="shared" si="329"/>
        <v>1</v>
      </c>
      <c r="BN834" s="1361" t="b">
        <f t="shared" si="329"/>
        <v>1</v>
      </c>
      <c r="BO834" s="1361" t="b">
        <f t="shared" si="329"/>
        <v>1</v>
      </c>
      <c r="BP834" s="1361" t="b">
        <f t="shared" si="329"/>
        <v>1</v>
      </c>
      <c r="BQ834" s="1361" t="b">
        <f t="shared" si="329"/>
        <v>1</v>
      </c>
      <c r="BS834" s="1359"/>
    </row>
    <row r="835" spans="1:71" s="1374" customFormat="1" ht="12" customHeight="1">
      <c r="A835" s="1412">
        <v>18609512</v>
      </c>
      <c r="B835" s="1413" t="str">
        <f t="shared" si="325"/>
        <v>18609512</v>
      </c>
      <c r="C835" s="1359" t="s">
        <v>1871</v>
      </c>
      <c r="D835" s="1360" t="str">
        <f t="shared" si="330"/>
        <v>W/C</v>
      </c>
      <c r="E835" s="1360"/>
      <c r="F835" s="1359"/>
      <c r="G835" s="1360"/>
      <c r="H835" s="1361" t="str">
        <f t="shared" si="331"/>
        <v/>
      </c>
      <c r="I835" s="1361" t="str">
        <f t="shared" si="331"/>
        <v/>
      </c>
      <c r="J835" s="1361" t="str">
        <f t="shared" si="331"/>
        <v/>
      </c>
      <c r="K835" s="1361" t="str">
        <f t="shared" si="331"/>
        <v/>
      </c>
      <c r="L835" s="1361" t="str">
        <f t="shared" ref="L835:M900" si="343">IF(VALUE(AM835),"W/C",IF(ISBLANK(AM835),"NO","W/C"))</f>
        <v>W/C</v>
      </c>
      <c r="M835" s="1361" t="str">
        <f t="shared" si="343"/>
        <v>NO</v>
      </c>
      <c r="N835" s="1361" t="str">
        <f t="shared" si="333"/>
        <v>W/C</v>
      </c>
      <c r="O835" s="1362"/>
      <c r="P835" s="1363">
        <v>115266.14</v>
      </c>
      <c r="Q835" s="1363">
        <v>115266.14</v>
      </c>
      <c r="R835" s="1363">
        <v>115266.14</v>
      </c>
      <c r="S835" s="1363">
        <v>115266.14</v>
      </c>
      <c r="T835" s="1363">
        <v>116822.09</v>
      </c>
      <c r="U835" s="1363">
        <v>116680.64</v>
      </c>
      <c r="V835" s="1363">
        <v>120290.64</v>
      </c>
      <c r="W835" s="1363">
        <v>120290.64</v>
      </c>
      <c r="X835" s="1363">
        <v>120290.64</v>
      </c>
      <c r="Y835" s="1363">
        <v>120290.64</v>
      </c>
      <c r="Z835" s="1363">
        <v>120962.64</v>
      </c>
      <c r="AA835" s="1363">
        <v>143951.32</v>
      </c>
      <c r="AB835" s="1363">
        <v>144451.32</v>
      </c>
      <c r="AC835" s="1363"/>
      <c r="AD835" s="1363"/>
      <c r="AE835" s="1363">
        <f t="shared" si="332"/>
        <v>121269.7</v>
      </c>
      <c r="AF835" s="1476"/>
      <c r="AG835" s="1477"/>
      <c r="AH835" s="1365"/>
      <c r="AI835" s="1365"/>
      <c r="AJ835" s="1365"/>
      <c r="AK835" s="1366"/>
      <c r="AL835" s="1365">
        <f t="shared" si="334"/>
        <v>0</v>
      </c>
      <c r="AM835" s="1367">
        <f>AE835</f>
        <v>121269.7</v>
      </c>
      <c r="AN835" s="1365"/>
      <c r="AO835" s="1368">
        <f t="shared" si="335"/>
        <v>121269.7</v>
      </c>
      <c r="AP835" s="1369"/>
      <c r="AQ835" s="1370">
        <f t="shared" si="327"/>
        <v>144451.32</v>
      </c>
      <c r="AR835" s="1365"/>
      <c r="AS835" s="1365"/>
      <c r="AT835" s="1365"/>
      <c r="AU835" s="1365"/>
      <c r="AV835" s="1371">
        <f t="shared" si="336"/>
        <v>0</v>
      </c>
      <c r="AW835" s="1365">
        <f>AQ835</f>
        <v>144451.32</v>
      </c>
      <c r="AX835" s="1365"/>
      <c r="AY835" s="1367">
        <f t="shared" si="337"/>
        <v>144451.32</v>
      </c>
      <c r="AZ835" s="1372"/>
      <c r="BA835" s="1373">
        <f t="shared" si="342"/>
        <v>0</v>
      </c>
      <c r="BC835" s="1361" t="str">
        <f t="shared" si="338"/>
        <v/>
      </c>
      <c r="BD835" s="1361" t="str">
        <f t="shared" si="338"/>
        <v/>
      </c>
      <c r="BE835" s="1361" t="str">
        <f t="shared" si="338"/>
        <v/>
      </c>
      <c r="BF835" s="1361" t="str">
        <f t="shared" si="338"/>
        <v/>
      </c>
      <c r="BG835" s="1361" t="str">
        <f t="shared" si="341"/>
        <v>W/C</v>
      </c>
      <c r="BH835" s="1361" t="str">
        <f t="shared" si="341"/>
        <v>NO</v>
      </c>
      <c r="BI835" s="1361" t="str">
        <f t="shared" si="328"/>
        <v>W/C</v>
      </c>
      <c r="BK835" s="1361" t="b">
        <f t="shared" si="329"/>
        <v>1</v>
      </c>
      <c r="BL835" s="1361" t="b">
        <f t="shared" si="329"/>
        <v>1</v>
      </c>
      <c r="BM835" s="1361" t="b">
        <f t="shared" si="329"/>
        <v>1</v>
      </c>
      <c r="BN835" s="1361" t="b">
        <f t="shared" si="329"/>
        <v>1</v>
      </c>
      <c r="BO835" s="1361" t="b">
        <f t="shared" si="329"/>
        <v>1</v>
      </c>
      <c r="BP835" s="1361" t="b">
        <f t="shared" si="329"/>
        <v>1</v>
      </c>
      <c r="BQ835" s="1361" t="b">
        <f t="shared" si="329"/>
        <v>1</v>
      </c>
      <c r="BS835" s="1359"/>
    </row>
    <row r="836" spans="1:71" s="1374" customFormat="1" ht="12" customHeight="1">
      <c r="A836" s="1412">
        <v>18609532</v>
      </c>
      <c r="B836" s="1413" t="str">
        <f t="shared" si="325"/>
        <v>18609532</v>
      </c>
      <c r="C836" s="1359" t="s">
        <v>1872</v>
      </c>
      <c r="D836" s="1360" t="str">
        <f t="shared" si="330"/>
        <v>W/C</v>
      </c>
      <c r="E836" s="1360"/>
      <c r="F836" s="1359"/>
      <c r="G836" s="1360"/>
      <c r="H836" s="1361" t="str">
        <f t="shared" si="331"/>
        <v/>
      </c>
      <c r="I836" s="1361" t="str">
        <f t="shared" si="331"/>
        <v/>
      </c>
      <c r="J836" s="1361" t="str">
        <f t="shared" si="331"/>
        <v/>
      </c>
      <c r="K836" s="1361" t="str">
        <f t="shared" si="331"/>
        <v/>
      </c>
      <c r="L836" s="1361" t="str">
        <f t="shared" si="343"/>
        <v>W/C</v>
      </c>
      <c r="M836" s="1361" t="str">
        <f t="shared" si="343"/>
        <v>NO</v>
      </c>
      <c r="N836" s="1361" t="str">
        <f t="shared" si="333"/>
        <v>W/C</v>
      </c>
      <c r="O836" s="1362"/>
      <c r="P836" s="1363">
        <v>1484834.93</v>
      </c>
      <c r="Q836" s="1363">
        <v>1487123.69</v>
      </c>
      <c r="R836" s="1363">
        <v>1488633.69</v>
      </c>
      <c r="S836" s="1363">
        <v>1490447.44</v>
      </c>
      <c r="T836" s="1363">
        <v>1501257.44</v>
      </c>
      <c r="U836" s="1363">
        <v>1501257.44</v>
      </c>
      <c r="V836" s="1363">
        <v>1503032.44</v>
      </c>
      <c r="W836" s="1363">
        <v>1509717.44</v>
      </c>
      <c r="X836" s="1363">
        <v>1509717.44</v>
      </c>
      <c r="Y836" s="1363">
        <v>1521160.7</v>
      </c>
      <c r="Z836" s="1363">
        <v>1541899.3</v>
      </c>
      <c r="AA836" s="1363">
        <v>1577350.47</v>
      </c>
      <c r="AB836" s="1363">
        <v>1600882.3</v>
      </c>
      <c r="AC836" s="1363"/>
      <c r="AD836" s="1363"/>
      <c r="AE836" s="1363">
        <f t="shared" si="332"/>
        <v>1514538.0087499998</v>
      </c>
      <c r="AF836" s="1476"/>
      <c r="AG836" s="1477"/>
      <c r="AH836" s="1365"/>
      <c r="AI836" s="1365"/>
      <c r="AJ836" s="1365"/>
      <c r="AK836" s="1366"/>
      <c r="AL836" s="1365">
        <f t="shared" si="334"/>
        <v>0</v>
      </c>
      <c r="AM836" s="1367">
        <f>AE836</f>
        <v>1514538.0087499998</v>
      </c>
      <c r="AN836" s="1365"/>
      <c r="AO836" s="1368">
        <f t="shared" si="335"/>
        <v>1514538.0087499998</v>
      </c>
      <c r="AP836" s="1369"/>
      <c r="AQ836" s="1370">
        <f t="shared" si="327"/>
        <v>1600882.3</v>
      </c>
      <c r="AR836" s="1365"/>
      <c r="AS836" s="1365"/>
      <c r="AT836" s="1365"/>
      <c r="AU836" s="1365"/>
      <c r="AV836" s="1371">
        <f t="shared" si="336"/>
        <v>0</v>
      </c>
      <c r="AW836" s="1365">
        <f>AQ836</f>
        <v>1600882.3</v>
      </c>
      <c r="AX836" s="1365"/>
      <c r="AY836" s="1367">
        <f t="shared" si="337"/>
        <v>1600882.3</v>
      </c>
      <c r="AZ836" s="1372"/>
      <c r="BA836" s="1373">
        <f t="shared" si="342"/>
        <v>0</v>
      </c>
      <c r="BC836" s="1361" t="str">
        <f t="shared" si="338"/>
        <v/>
      </c>
      <c r="BD836" s="1361" t="str">
        <f t="shared" si="338"/>
        <v/>
      </c>
      <c r="BE836" s="1361" t="str">
        <f t="shared" si="338"/>
        <v/>
      </c>
      <c r="BF836" s="1361" t="str">
        <f t="shared" si="338"/>
        <v/>
      </c>
      <c r="BG836" s="1361" t="str">
        <f t="shared" si="341"/>
        <v>W/C</v>
      </c>
      <c r="BH836" s="1361" t="str">
        <f t="shared" si="341"/>
        <v>NO</v>
      </c>
      <c r="BI836" s="1361" t="str">
        <f t="shared" si="328"/>
        <v>W/C</v>
      </c>
      <c r="BK836" s="1361" t="b">
        <f t="shared" si="329"/>
        <v>1</v>
      </c>
      <c r="BL836" s="1361" t="b">
        <f t="shared" si="329"/>
        <v>1</v>
      </c>
      <c r="BM836" s="1361" t="b">
        <f t="shared" si="329"/>
        <v>1</v>
      </c>
      <c r="BN836" s="1361" t="b">
        <f t="shared" si="329"/>
        <v>1</v>
      </c>
      <c r="BO836" s="1361" t="b">
        <f t="shared" si="329"/>
        <v>1</v>
      </c>
      <c r="BP836" s="1361" t="b">
        <f t="shared" si="329"/>
        <v>1</v>
      </c>
      <c r="BQ836" s="1361" t="b">
        <f t="shared" si="329"/>
        <v>1</v>
      </c>
      <c r="BS836" s="1359"/>
    </row>
    <row r="837" spans="1:71" s="1374" customFormat="1" ht="12" customHeight="1">
      <c r="A837" s="1412">
        <v>18609542</v>
      </c>
      <c r="B837" s="1413" t="str">
        <f t="shared" si="325"/>
        <v>18609542</v>
      </c>
      <c r="C837" s="1359" t="s">
        <v>1873</v>
      </c>
      <c r="D837" s="1360" t="str">
        <f t="shared" si="330"/>
        <v>W/C</v>
      </c>
      <c r="E837" s="1360"/>
      <c r="F837" s="1359"/>
      <c r="G837" s="1360"/>
      <c r="H837" s="1361" t="str">
        <f t="shared" si="331"/>
        <v/>
      </c>
      <c r="I837" s="1361" t="str">
        <f t="shared" si="331"/>
        <v/>
      </c>
      <c r="J837" s="1361" t="str">
        <f t="shared" si="331"/>
        <v/>
      </c>
      <c r="K837" s="1361" t="str">
        <f t="shared" si="331"/>
        <v/>
      </c>
      <c r="L837" s="1361" t="str">
        <f t="shared" si="343"/>
        <v>W/C</v>
      </c>
      <c r="M837" s="1361" t="str">
        <f t="shared" si="343"/>
        <v>NO</v>
      </c>
      <c r="N837" s="1361" t="str">
        <f t="shared" si="333"/>
        <v>W/C</v>
      </c>
      <c r="O837" s="1362"/>
      <c r="P837" s="1363">
        <v>105842.08</v>
      </c>
      <c r="Q837" s="1363">
        <v>107412.58</v>
      </c>
      <c r="R837" s="1363">
        <v>108413.32</v>
      </c>
      <c r="S837" s="1363">
        <v>109720.82</v>
      </c>
      <c r="T837" s="1363">
        <v>109759.85</v>
      </c>
      <c r="U837" s="1363">
        <v>109759.85</v>
      </c>
      <c r="V837" s="1363">
        <v>110212.1</v>
      </c>
      <c r="W837" s="1363">
        <v>110212.1</v>
      </c>
      <c r="X837" s="1363">
        <v>110999.35</v>
      </c>
      <c r="Y837" s="1363">
        <v>110999.35</v>
      </c>
      <c r="Z837" s="1363">
        <v>116395.85</v>
      </c>
      <c r="AA837" s="1363">
        <v>116395.85</v>
      </c>
      <c r="AB837" s="1363">
        <v>116395.85</v>
      </c>
      <c r="AC837" s="1363"/>
      <c r="AD837" s="1363"/>
      <c r="AE837" s="1363">
        <f t="shared" si="332"/>
        <v>110949.99875000001</v>
      </c>
      <c r="AF837" s="1476"/>
      <c r="AG837" s="1477"/>
      <c r="AH837" s="1365"/>
      <c r="AI837" s="1365"/>
      <c r="AJ837" s="1365"/>
      <c r="AK837" s="1366"/>
      <c r="AL837" s="1365">
        <f t="shared" si="334"/>
        <v>0</v>
      </c>
      <c r="AM837" s="1367">
        <f>AE837</f>
        <v>110949.99875000001</v>
      </c>
      <c r="AN837" s="1365"/>
      <c r="AO837" s="1368">
        <f t="shared" si="335"/>
        <v>110949.99875000001</v>
      </c>
      <c r="AP837" s="1369"/>
      <c r="AQ837" s="1370">
        <f t="shared" si="327"/>
        <v>116395.85</v>
      </c>
      <c r="AR837" s="1365"/>
      <c r="AS837" s="1365"/>
      <c r="AT837" s="1365"/>
      <c r="AU837" s="1365"/>
      <c r="AV837" s="1371">
        <f t="shared" si="336"/>
        <v>0</v>
      </c>
      <c r="AW837" s="1365">
        <f>AQ837</f>
        <v>116395.85</v>
      </c>
      <c r="AX837" s="1365"/>
      <c r="AY837" s="1367">
        <f t="shared" si="337"/>
        <v>116395.85</v>
      </c>
      <c r="AZ837" s="1372"/>
      <c r="BA837" s="1373">
        <f t="shared" si="342"/>
        <v>0</v>
      </c>
      <c r="BC837" s="1361" t="str">
        <f t="shared" si="338"/>
        <v/>
      </c>
      <c r="BD837" s="1361" t="str">
        <f t="shared" si="338"/>
        <v/>
      </c>
      <c r="BE837" s="1361" t="str">
        <f t="shared" si="338"/>
        <v/>
      </c>
      <c r="BF837" s="1361" t="str">
        <f t="shared" si="338"/>
        <v/>
      </c>
      <c r="BG837" s="1361" t="str">
        <f t="shared" si="341"/>
        <v>W/C</v>
      </c>
      <c r="BH837" s="1361" t="str">
        <f t="shared" si="341"/>
        <v>NO</v>
      </c>
      <c r="BI837" s="1361" t="str">
        <f t="shared" si="328"/>
        <v>W/C</v>
      </c>
      <c r="BK837" s="1361" t="b">
        <f t="shared" si="329"/>
        <v>1</v>
      </c>
      <c r="BL837" s="1361" t="b">
        <f t="shared" si="329"/>
        <v>1</v>
      </c>
      <c r="BM837" s="1361" t="b">
        <f t="shared" si="329"/>
        <v>1</v>
      </c>
      <c r="BN837" s="1361" t="b">
        <f t="shared" si="329"/>
        <v>1</v>
      </c>
      <c r="BO837" s="1361" t="b">
        <f t="shared" si="329"/>
        <v>1</v>
      </c>
      <c r="BP837" s="1361" t="b">
        <f t="shared" si="329"/>
        <v>1</v>
      </c>
      <c r="BQ837" s="1361" t="b">
        <f t="shared" si="329"/>
        <v>1</v>
      </c>
      <c r="BS837" s="1359"/>
    </row>
    <row r="838" spans="1:71" s="1374" customFormat="1" ht="12" customHeight="1">
      <c r="A838" s="1412">
        <v>18609572</v>
      </c>
      <c r="B838" s="1413" t="str">
        <f t="shared" si="325"/>
        <v>18609572</v>
      </c>
      <c r="C838" s="1359" t="s">
        <v>1874</v>
      </c>
      <c r="D838" s="1360" t="str">
        <f t="shared" si="330"/>
        <v>Non-Op</v>
      </c>
      <c r="E838" s="1360"/>
      <c r="F838" s="1359"/>
      <c r="G838" s="1360"/>
      <c r="H838" s="1361" t="str">
        <f t="shared" si="331"/>
        <v/>
      </c>
      <c r="I838" s="1361" t="str">
        <f t="shared" si="331"/>
        <v/>
      </c>
      <c r="J838" s="1361" t="str">
        <f t="shared" si="331"/>
        <v/>
      </c>
      <c r="K838" s="1361" t="str">
        <f t="shared" si="331"/>
        <v>Non-Op</v>
      </c>
      <c r="L838" s="1361" t="str">
        <f t="shared" si="343"/>
        <v>NO</v>
      </c>
      <c r="M838" s="1361" t="str">
        <f t="shared" si="343"/>
        <v>NO</v>
      </c>
      <c r="N838" s="1361" t="str">
        <f t="shared" si="333"/>
        <v/>
      </c>
      <c r="O838" s="1362"/>
      <c r="P838" s="1363">
        <v>1233097.53</v>
      </c>
      <c r="Q838" s="1363">
        <v>1233097.53</v>
      </c>
      <c r="R838" s="1363">
        <v>1233097.53</v>
      </c>
      <c r="S838" s="1363">
        <v>1221412.54</v>
      </c>
      <c r="T838" s="1363">
        <v>1221412.54</v>
      </c>
      <c r="U838" s="1363">
        <v>1221412.54</v>
      </c>
      <c r="V838" s="1363">
        <v>1237788.67</v>
      </c>
      <c r="W838" s="1363">
        <v>1237788.67</v>
      </c>
      <c r="X838" s="1363">
        <v>1237788.67</v>
      </c>
      <c r="Y838" s="1363">
        <v>1227751.8700000001</v>
      </c>
      <c r="Z838" s="1363">
        <v>1227751.8700000001</v>
      </c>
      <c r="AA838" s="1363">
        <v>1227751.8700000001</v>
      </c>
      <c r="AB838" s="1363">
        <v>1226433.75</v>
      </c>
      <c r="AC838" s="1363"/>
      <c r="AD838" s="1363"/>
      <c r="AE838" s="1363">
        <f t="shared" si="332"/>
        <v>1229734.9950000001</v>
      </c>
      <c r="AF838" s="1376"/>
      <c r="AG838" s="1377"/>
      <c r="AH838" s="1365"/>
      <c r="AI838" s="1365"/>
      <c r="AJ838" s="1365"/>
      <c r="AK838" s="1366">
        <f t="shared" ref="AK838:AK863" si="344">AE838</f>
        <v>1229734.9950000001</v>
      </c>
      <c r="AL838" s="1365">
        <f t="shared" si="334"/>
        <v>1229734.9950000001</v>
      </c>
      <c r="AM838" s="1367"/>
      <c r="AN838" s="1365"/>
      <c r="AO838" s="1368">
        <f t="shared" si="335"/>
        <v>0</v>
      </c>
      <c r="AP838" s="1369"/>
      <c r="AQ838" s="1370">
        <f t="shared" si="327"/>
        <v>1226433.75</v>
      </c>
      <c r="AR838" s="1365"/>
      <c r="AS838" s="1365"/>
      <c r="AT838" s="1365"/>
      <c r="AU838" s="1365">
        <f t="shared" ref="AU838:AU855" si="345">AQ838</f>
        <v>1226433.75</v>
      </c>
      <c r="AV838" s="1371">
        <f t="shared" si="336"/>
        <v>1226433.75</v>
      </c>
      <c r="AW838" s="1365"/>
      <c r="AX838" s="1365"/>
      <c r="AY838" s="1367">
        <f t="shared" si="337"/>
        <v>0</v>
      </c>
      <c r="AZ838" s="1372" t="s">
        <v>1546</v>
      </c>
      <c r="BA838" s="1373">
        <f t="shared" si="342"/>
        <v>0</v>
      </c>
      <c r="BC838" s="1361" t="str">
        <f t="shared" si="338"/>
        <v/>
      </c>
      <c r="BD838" s="1361" t="str">
        <f t="shared" si="338"/>
        <v/>
      </c>
      <c r="BE838" s="1361" t="str">
        <f t="shared" si="338"/>
        <v/>
      </c>
      <c r="BF838" s="1361" t="str">
        <f t="shared" si="338"/>
        <v>Non-Op</v>
      </c>
      <c r="BG838" s="1361" t="str">
        <f t="shared" si="341"/>
        <v>NO</v>
      </c>
      <c r="BH838" s="1361" t="str">
        <f t="shared" si="341"/>
        <v>NO</v>
      </c>
      <c r="BI838" s="1361" t="str">
        <f t="shared" si="328"/>
        <v/>
      </c>
      <c r="BK838" s="1361" t="b">
        <f t="shared" ref="BK838:BQ848" si="346">BC838=H838</f>
        <v>1</v>
      </c>
      <c r="BL838" s="1361" t="b">
        <f t="shared" si="346"/>
        <v>1</v>
      </c>
      <c r="BM838" s="1361" t="b">
        <f t="shared" si="346"/>
        <v>1</v>
      </c>
      <c r="BN838" s="1361" t="b">
        <f t="shared" si="346"/>
        <v>1</v>
      </c>
      <c r="BO838" s="1361" t="b">
        <f t="shared" si="346"/>
        <v>1</v>
      </c>
      <c r="BP838" s="1361" t="b">
        <f t="shared" si="346"/>
        <v>1</v>
      </c>
      <c r="BQ838" s="1361" t="b">
        <f t="shared" si="346"/>
        <v>1</v>
      </c>
      <c r="BS838" s="1359"/>
    </row>
    <row r="839" spans="1:71" s="1374" customFormat="1" ht="12" customHeight="1">
      <c r="A839" s="1412">
        <v>18609582</v>
      </c>
      <c r="B839" s="1413" t="str">
        <f t="shared" si="325"/>
        <v>18609582</v>
      </c>
      <c r="C839" s="1359" t="s">
        <v>1875</v>
      </c>
      <c r="D839" s="1360" t="str">
        <f t="shared" si="330"/>
        <v>Non-Op</v>
      </c>
      <c r="E839" s="1360"/>
      <c r="F839" s="1359"/>
      <c r="G839" s="1360"/>
      <c r="H839" s="1361" t="str">
        <f t="shared" si="331"/>
        <v/>
      </c>
      <c r="I839" s="1361" t="str">
        <f t="shared" si="331"/>
        <v/>
      </c>
      <c r="J839" s="1361" t="str">
        <f t="shared" si="331"/>
        <v/>
      </c>
      <c r="K839" s="1361" t="str">
        <f t="shared" si="331"/>
        <v>Non-Op</v>
      </c>
      <c r="L839" s="1361" t="str">
        <f t="shared" si="343"/>
        <v>NO</v>
      </c>
      <c r="M839" s="1361" t="str">
        <f t="shared" si="343"/>
        <v>NO</v>
      </c>
      <c r="N839" s="1361" t="str">
        <f t="shared" si="333"/>
        <v/>
      </c>
      <c r="O839" s="1362"/>
      <c r="P839" s="1363">
        <v>541811.64</v>
      </c>
      <c r="Q839" s="1363">
        <v>541811.64</v>
      </c>
      <c r="R839" s="1363">
        <v>541811.64</v>
      </c>
      <c r="S839" s="1363">
        <v>541811.64</v>
      </c>
      <c r="T839" s="1363">
        <v>541811.64</v>
      </c>
      <c r="U839" s="1363">
        <v>541811.64</v>
      </c>
      <c r="V839" s="1363">
        <v>561500</v>
      </c>
      <c r="W839" s="1363">
        <v>561500</v>
      </c>
      <c r="X839" s="1363">
        <v>561500</v>
      </c>
      <c r="Y839" s="1363">
        <v>561500</v>
      </c>
      <c r="Z839" s="1363">
        <v>561500</v>
      </c>
      <c r="AA839" s="1363">
        <v>561500</v>
      </c>
      <c r="AB839" s="1363">
        <v>561500</v>
      </c>
      <c r="AC839" s="1363"/>
      <c r="AD839" s="1363"/>
      <c r="AE839" s="1363">
        <f t="shared" si="332"/>
        <v>552476.16833333333</v>
      </c>
      <c r="AF839" s="1376"/>
      <c r="AG839" s="1377"/>
      <c r="AH839" s="1365"/>
      <c r="AI839" s="1365"/>
      <c r="AJ839" s="1365"/>
      <c r="AK839" s="1366">
        <f t="shared" si="344"/>
        <v>552476.16833333333</v>
      </c>
      <c r="AL839" s="1365">
        <f t="shared" si="334"/>
        <v>552476.16833333333</v>
      </c>
      <c r="AM839" s="1367"/>
      <c r="AN839" s="1365"/>
      <c r="AO839" s="1368">
        <f t="shared" si="335"/>
        <v>0</v>
      </c>
      <c r="AP839" s="1369"/>
      <c r="AQ839" s="1370">
        <f t="shared" si="327"/>
        <v>561500</v>
      </c>
      <c r="AR839" s="1365"/>
      <c r="AS839" s="1365"/>
      <c r="AT839" s="1365"/>
      <c r="AU839" s="1365">
        <f t="shared" si="345"/>
        <v>561500</v>
      </c>
      <c r="AV839" s="1371">
        <f t="shared" si="336"/>
        <v>561500</v>
      </c>
      <c r="AW839" s="1365"/>
      <c r="AX839" s="1365"/>
      <c r="AY839" s="1367">
        <f t="shared" si="337"/>
        <v>0</v>
      </c>
      <c r="AZ839" s="1372" t="s">
        <v>1546</v>
      </c>
      <c r="BA839" s="1373">
        <f t="shared" si="342"/>
        <v>0</v>
      </c>
      <c r="BC839" s="1361" t="str">
        <f t="shared" si="338"/>
        <v/>
      </c>
      <c r="BD839" s="1361" t="str">
        <f t="shared" si="338"/>
        <v/>
      </c>
      <c r="BE839" s="1361" t="str">
        <f t="shared" si="338"/>
        <v/>
      </c>
      <c r="BF839" s="1361" t="str">
        <f t="shared" si="338"/>
        <v>Non-Op</v>
      </c>
      <c r="BG839" s="1361" t="str">
        <f t="shared" si="341"/>
        <v>NO</v>
      </c>
      <c r="BH839" s="1361" t="str">
        <f t="shared" si="341"/>
        <v>NO</v>
      </c>
      <c r="BI839" s="1361" t="str">
        <f t="shared" si="328"/>
        <v/>
      </c>
      <c r="BK839" s="1361" t="b">
        <f t="shared" si="346"/>
        <v>1</v>
      </c>
      <c r="BL839" s="1361" t="b">
        <f t="shared" si="346"/>
        <v>1</v>
      </c>
      <c r="BM839" s="1361" t="b">
        <f t="shared" si="346"/>
        <v>1</v>
      </c>
      <c r="BN839" s="1361" t="b">
        <f t="shared" si="346"/>
        <v>1</v>
      </c>
      <c r="BO839" s="1361" t="b">
        <f t="shared" si="346"/>
        <v>1</v>
      </c>
      <c r="BP839" s="1361" t="b">
        <f t="shared" si="346"/>
        <v>1</v>
      </c>
      <c r="BQ839" s="1361" t="b">
        <f t="shared" si="346"/>
        <v>1</v>
      </c>
      <c r="BS839" s="1359"/>
    </row>
    <row r="840" spans="1:71" s="1374" customFormat="1" ht="12" customHeight="1">
      <c r="A840" s="1412">
        <v>18609592</v>
      </c>
      <c r="B840" s="1413" t="str">
        <f t="shared" si="325"/>
        <v>18609592</v>
      </c>
      <c r="C840" s="1359" t="s">
        <v>1876</v>
      </c>
      <c r="D840" s="1360" t="str">
        <f t="shared" si="330"/>
        <v>Non-Op</v>
      </c>
      <c r="E840" s="1360"/>
      <c r="F840" s="1359"/>
      <c r="G840" s="1360"/>
      <c r="H840" s="1361" t="str">
        <f t="shared" si="331"/>
        <v/>
      </c>
      <c r="I840" s="1361" t="str">
        <f t="shared" si="331"/>
        <v/>
      </c>
      <c r="J840" s="1361" t="str">
        <f t="shared" si="331"/>
        <v/>
      </c>
      <c r="K840" s="1361" t="str">
        <f t="shared" si="331"/>
        <v>Non-Op</v>
      </c>
      <c r="L840" s="1361" t="str">
        <f t="shared" si="343"/>
        <v>NO</v>
      </c>
      <c r="M840" s="1361" t="str">
        <f t="shared" si="343"/>
        <v>NO</v>
      </c>
      <c r="N840" s="1361" t="str">
        <f t="shared" si="333"/>
        <v/>
      </c>
      <c r="O840" s="1362"/>
      <c r="P840" s="1363">
        <v>2474102</v>
      </c>
      <c r="Q840" s="1363">
        <v>2474102</v>
      </c>
      <c r="R840" s="1363">
        <v>2474102</v>
      </c>
      <c r="S840" s="1363">
        <v>2466803.94</v>
      </c>
      <c r="T840" s="1363">
        <v>2466803.94</v>
      </c>
      <c r="U840" s="1363">
        <v>2466803.94</v>
      </c>
      <c r="V840" s="1363">
        <v>2472221.25</v>
      </c>
      <c r="W840" s="1363">
        <v>2472221.25</v>
      </c>
      <c r="X840" s="1363">
        <v>2472221.25</v>
      </c>
      <c r="Y840" s="1363">
        <v>2472221.25</v>
      </c>
      <c r="Z840" s="1363">
        <v>2472221.25</v>
      </c>
      <c r="AA840" s="1363">
        <v>2472221.25</v>
      </c>
      <c r="AB840" s="1363">
        <v>2472221.25</v>
      </c>
      <c r="AC840" s="1363"/>
      <c r="AD840" s="1363"/>
      <c r="AE840" s="1363">
        <f t="shared" si="332"/>
        <v>2471258.7454166668</v>
      </c>
      <c r="AF840" s="1376"/>
      <c r="AG840" s="1377"/>
      <c r="AH840" s="1365"/>
      <c r="AI840" s="1365"/>
      <c r="AJ840" s="1365"/>
      <c r="AK840" s="1366">
        <f t="shared" si="344"/>
        <v>2471258.7454166668</v>
      </c>
      <c r="AL840" s="1365">
        <f t="shared" si="334"/>
        <v>2471258.7454166668</v>
      </c>
      <c r="AM840" s="1367"/>
      <c r="AN840" s="1365"/>
      <c r="AO840" s="1368">
        <f t="shared" si="335"/>
        <v>0</v>
      </c>
      <c r="AP840" s="1369"/>
      <c r="AQ840" s="1370">
        <f t="shared" si="327"/>
        <v>2472221.25</v>
      </c>
      <c r="AR840" s="1365"/>
      <c r="AS840" s="1365"/>
      <c r="AT840" s="1365"/>
      <c r="AU840" s="1365">
        <f t="shared" si="345"/>
        <v>2472221.25</v>
      </c>
      <c r="AV840" s="1371">
        <f t="shared" si="336"/>
        <v>2472221.25</v>
      </c>
      <c r="AW840" s="1365"/>
      <c r="AX840" s="1365"/>
      <c r="AY840" s="1367">
        <f t="shared" si="337"/>
        <v>0</v>
      </c>
      <c r="AZ840" s="1372" t="s">
        <v>1546</v>
      </c>
      <c r="BA840" s="1373">
        <f t="shared" si="342"/>
        <v>0</v>
      </c>
      <c r="BC840" s="1361" t="str">
        <f t="shared" si="338"/>
        <v/>
      </c>
      <c r="BD840" s="1361" t="str">
        <f t="shared" si="338"/>
        <v/>
      </c>
      <c r="BE840" s="1361" t="str">
        <f t="shared" si="338"/>
        <v/>
      </c>
      <c r="BF840" s="1361" t="str">
        <f t="shared" si="338"/>
        <v>Non-Op</v>
      </c>
      <c r="BG840" s="1361" t="str">
        <f t="shared" si="341"/>
        <v>NO</v>
      </c>
      <c r="BH840" s="1361" t="str">
        <f t="shared" si="341"/>
        <v>NO</v>
      </c>
      <c r="BI840" s="1361" t="str">
        <f t="shared" si="328"/>
        <v/>
      </c>
      <c r="BK840" s="1361" t="b">
        <f t="shared" si="346"/>
        <v>1</v>
      </c>
      <c r="BL840" s="1361" t="b">
        <f t="shared" si="346"/>
        <v>1</v>
      </c>
      <c r="BM840" s="1361" t="b">
        <f t="shared" si="346"/>
        <v>1</v>
      </c>
      <c r="BN840" s="1361" t="b">
        <f t="shared" si="346"/>
        <v>1</v>
      </c>
      <c r="BO840" s="1361" t="b">
        <f t="shared" si="346"/>
        <v>1</v>
      </c>
      <c r="BP840" s="1361" t="b">
        <f t="shared" si="346"/>
        <v>1</v>
      </c>
      <c r="BQ840" s="1361" t="b">
        <f t="shared" si="346"/>
        <v>1</v>
      </c>
      <c r="BS840" s="1359"/>
    </row>
    <row r="841" spans="1:71" s="1374" customFormat="1" ht="12" customHeight="1">
      <c r="A841" s="1412">
        <v>18609602</v>
      </c>
      <c r="B841" s="1413" t="str">
        <f t="shared" si="325"/>
        <v>18609602</v>
      </c>
      <c r="C841" s="1359" t="s">
        <v>1877</v>
      </c>
      <c r="D841" s="1360" t="str">
        <f t="shared" si="330"/>
        <v>Non-Op</v>
      </c>
      <c r="E841" s="1360"/>
      <c r="F841" s="1359"/>
      <c r="G841" s="1360"/>
      <c r="H841" s="1361" t="str">
        <f t="shared" si="331"/>
        <v/>
      </c>
      <c r="I841" s="1361" t="str">
        <f t="shared" si="331"/>
        <v/>
      </c>
      <c r="J841" s="1361" t="str">
        <f t="shared" si="331"/>
        <v/>
      </c>
      <c r="K841" s="1361" t="str">
        <f t="shared" si="331"/>
        <v>Non-Op</v>
      </c>
      <c r="L841" s="1361" t="str">
        <f t="shared" si="343"/>
        <v>NO</v>
      </c>
      <c r="M841" s="1361" t="str">
        <f t="shared" si="343"/>
        <v>NO</v>
      </c>
      <c r="N841" s="1361" t="str">
        <f t="shared" si="333"/>
        <v/>
      </c>
      <c r="O841" s="1362"/>
      <c r="P841" s="1363">
        <v>235470.69</v>
      </c>
      <c r="Q841" s="1363">
        <v>235470.69</v>
      </c>
      <c r="R841" s="1363">
        <v>235470.69</v>
      </c>
      <c r="S841" s="1363">
        <v>230674.81</v>
      </c>
      <c r="T841" s="1363">
        <v>230674.81</v>
      </c>
      <c r="U841" s="1363">
        <v>230674.81</v>
      </c>
      <c r="V841" s="1363">
        <v>89740</v>
      </c>
      <c r="W841" s="1363">
        <v>89740</v>
      </c>
      <c r="X841" s="1363">
        <v>89740</v>
      </c>
      <c r="Y841" s="1363">
        <v>89740</v>
      </c>
      <c r="Z841" s="1363">
        <v>89740</v>
      </c>
      <c r="AA841" s="1363">
        <v>89740</v>
      </c>
      <c r="AB841" s="1363">
        <v>89740</v>
      </c>
      <c r="AC841" s="1363"/>
      <c r="AD841" s="1363"/>
      <c r="AE841" s="1363">
        <f t="shared" si="332"/>
        <v>155334.26291666666</v>
      </c>
      <c r="AF841" s="1376"/>
      <c r="AG841" s="1377"/>
      <c r="AH841" s="1365"/>
      <c r="AI841" s="1365"/>
      <c r="AJ841" s="1365"/>
      <c r="AK841" s="1366">
        <f t="shared" si="344"/>
        <v>155334.26291666666</v>
      </c>
      <c r="AL841" s="1365">
        <f t="shared" si="334"/>
        <v>155334.26291666666</v>
      </c>
      <c r="AM841" s="1367"/>
      <c r="AN841" s="1365"/>
      <c r="AO841" s="1368">
        <f t="shared" si="335"/>
        <v>0</v>
      </c>
      <c r="AP841" s="1369"/>
      <c r="AQ841" s="1370">
        <f t="shared" si="327"/>
        <v>89740</v>
      </c>
      <c r="AR841" s="1365"/>
      <c r="AS841" s="1365"/>
      <c r="AT841" s="1365"/>
      <c r="AU841" s="1365">
        <f t="shared" si="345"/>
        <v>89740</v>
      </c>
      <c r="AV841" s="1371">
        <f t="shared" si="336"/>
        <v>89740</v>
      </c>
      <c r="AW841" s="1365"/>
      <c r="AX841" s="1365"/>
      <c r="AY841" s="1367">
        <f t="shared" si="337"/>
        <v>0</v>
      </c>
      <c r="AZ841" s="1372" t="s">
        <v>1546</v>
      </c>
      <c r="BA841" s="1373">
        <f t="shared" si="342"/>
        <v>0</v>
      </c>
      <c r="BC841" s="1361" t="str">
        <f t="shared" si="338"/>
        <v/>
      </c>
      <c r="BD841" s="1361" t="str">
        <f t="shared" si="338"/>
        <v/>
      </c>
      <c r="BE841" s="1361" t="str">
        <f t="shared" si="338"/>
        <v/>
      </c>
      <c r="BF841" s="1361" t="str">
        <f t="shared" si="338"/>
        <v>Non-Op</v>
      </c>
      <c r="BG841" s="1361" t="str">
        <f t="shared" si="341"/>
        <v>NO</v>
      </c>
      <c r="BH841" s="1361" t="str">
        <f t="shared" si="341"/>
        <v>NO</v>
      </c>
      <c r="BI841" s="1361" t="str">
        <f t="shared" si="328"/>
        <v/>
      </c>
      <c r="BK841" s="1361" t="b">
        <f t="shared" si="346"/>
        <v>1</v>
      </c>
      <c r="BL841" s="1361" t="b">
        <f t="shared" si="346"/>
        <v>1</v>
      </c>
      <c r="BM841" s="1361" t="b">
        <f t="shared" si="346"/>
        <v>1</v>
      </c>
      <c r="BN841" s="1361" t="b">
        <f t="shared" si="346"/>
        <v>1</v>
      </c>
      <c r="BO841" s="1361" t="b">
        <f t="shared" si="346"/>
        <v>1</v>
      </c>
      <c r="BP841" s="1361" t="b">
        <f t="shared" si="346"/>
        <v>1</v>
      </c>
      <c r="BQ841" s="1361" t="b">
        <f t="shared" si="346"/>
        <v>1</v>
      </c>
      <c r="BS841" s="1359"/>
    </row>
    <row r="842" spans="1:71" s="1374" customFormat="1" ht="12" customHeight="1">
      <c r="A842" s="1412">
        <v>18609622</v>
      </c>
      <c r="B842" s="1413" t="str">
        <f t="shared" si="325"/>
        <v>18609622</v>
      </c>
      <c r="C842" s="1359" t="s">
        <v>1878</v>
      </c>
      <c r="D842" s="1360" t="str">
        <f t="shared" si="330"/>
        <v>Non-Op</v>
      </c>
      <c r="E842" s="1360"/>
      <c r="F842" s="1359"/>
      <c r="G842" s="1360"/>
      <c r="H842" s="1361" t="str">
        <f t="shared" si="331"/>
        <v/>
      </c>
      <c r="I842" s="1361" t="str">
        <f t="shared" si="331"/>
        <v/>
      </c>
      <c r="J842" s="1361" t="str">
        <f t="shared" si="331"/>
        <v/>
      </c>
      <c r="K842" s="1361" t="str">
        <f t="shared" si="331"/>
        <v>Non-Op</v>
      </c>
      <c r="L842" s="1361" t="str">
        <f t="shared" si="343"/>
        <v>NO</v>
      </c>
      <c r="M842" s="1361" t="str">
        <f t="shared" si="343"/>
        <v>NO</v>
      </c>
      <c r="N842" s="1361" t="str">
        <f t="shared" si="333"/>
        <v/>
      </c>
      <c r="O842" s="1362"/>
      <c r="P842" s="1363">
        <v>1221162.5</v>
      </c>
      <c r="Q842" s="1363">
        <v>1221162.5</v>
      </c>
      <c r="R842" s="1363">
        <v>1221162.5</v>
      </c>
      <c r="S842" s="1363">
        <v>1221162.5</v>
      </c>
      <c r="T842" s="1363">
        <v>1221162.5</v>
      </c>
      <c r="U842" s="1363">
        <v>1221162.5</v>
      </c>
      <c r="V842" s="1363">
        <v>1264975.5</v>
      </c>
      <c r="W842" s="1363">
        <v>1264975.5</v>
      </c>
      <c r="X842" s="1363">
        <v>1264975.5</v>
      </c>
      <c r="Y842" s="1363">
        <v>1264975.5</v>
      </c>
      <c r="Z842" s="1363">
        <v>1264975.5</v>
      </c>
      <c r="AA842" s="1363">
        <v>1264975.5</v>
      </c>
      <c r="AB842" s="1363">
        <v>1745839.32</v>
      </c>
      <c r="AC842" s="1363"/>
      <c r="AD842" s="1363"/>
      <c r="AE842" s="1363">
        <f t="shared" si="332"/>
        <v>1264930.5341666667</v>
      </c>
      <c r="AF842" s="1376"/>
      <c r="AG842" s="1377"/>
      <c r="AH842" s="1365"/>
      <c r="AI842" s="1365"/>
      <c r="AJ842" s="1365"/>
      <c r="AK842" s="1366">
        <f t="shared" si="344"/>
        <v>1264930.5341666667</v>
      </c>
      <c r="AL842" s="1365">
        <f t="shared" si="334"/>
        <v>1264930.5341666667</v>
      </c>
      <c r="AM842" s="1367"/>
      <c r="AN842" s="1365"/>
      <c r="AO842" s="1368">
        <f t="shared" si="335"/>
        <v>0</v>
      </c>
      <c r="AP842" s="1369"/>
      <c r="AQ842" s="1370">
        <f t="shared" si="327"/>
        <v>1745839.32</v>
      </c>
      <c r="AR842" s="1365"/>
      <c r="AS842" s="1365"/>
      <c r="AT842" s="1365"/>
      <c r="AU842" s="1365">
        <f t="shared" si="345"/>
        <v>1745839.32</v>
      </c>
      <c r="AV842" s="1371">
        <f t="shared" si="336"/>
        <v>1745839.32</v>
      </c>
      <c r="AW842" s="1365"/>
      <c r="AX842" s="1365"/>
      <c r="AY842" s="1367">
        <f t="shared" si="337"/>
        <v>0</v>
      </c>
      <c r="AZ842" s="1372" t="s">
        <v>1546</v>
      </c>
      <c r="BA842" s="1373">
        <f t="shared" si="342"/>
        <v>0</v>
      </c>
      <c r="BC842" s="1361" t="str">
        <f t="shared" si="338"/>
        <v/>
      </c>
      <c r="BD842" s="1361" t="str">
        <f t="shared" si="338"/>
        <v/>
      </c>
      <c r="BE842" s="1361" t="str">
        <f t="shared" si="338"/>
        <v/>
      </c>
      <c r="BF842" s="1361" t="str">
        <f t="shared" si="338"/>
        <v>Non-Op</v>
      </c>
      <c r="BG842" s="1361" t="str">
        <f t="shared" si="341"/>
        <v>NO</v>
      </c>
      <c r="BH842" s="1361" t="str">
        <f t="shared" si="341"/>
        <v>NO</v>
      </c>
      <c r="BI842" s="1361" t="str">
        <f t="shared" si="328"/>
        <v/>
      </c>
      <c r="BK842" s="1361" t="b">
        <f t="shared" si="346"/>
        <v>1</v>
      </c>
      <c r="BL842" s="1361" t="b">
        <f t="shared" si="346"/>
        <v>1</v>
      </c>
      <c r="BM842" s="1361" t="b">
        <f t="shared" si="346"/>
        <v>1</v>
      </c>
      <c r="BN842" s="1361" t="b">
        <f t="shared" si="346"/>
        <v>1</v>
      </c>
      <c r="BO842" s="1361" t="b">
        <f t="shared" si="346"/>
        <v>1</v>
      </c>
      <c r="BP842" s="1361" t="b">
        <f t="shared" si="346"/>
        <v>1</v>
      </c>
      <c r="BQ842" s="1361" t="b">
        <f t="shared" si="346"/>
        <v>1</v>
      </c>
      <c r="BS842" s="1359"/>
    </row>
    <row r="843" spans="1:71" s="1374" customFormat="1" ht="12" customHeight="1">
      <c r="A843" s="1412">
        <v>18609642</v>
      </c>
      <c r="B843" s="1413" t="str">
        <f t="shared" si="325"/>
        <v>18609642</v>
      </c>
      <c r="C843" s="1359" t="s">
        <v>1879</v>
      </c>
      <c r="D843" s="1360" t="str">
        <f t="shared" si="330"/>
        <v>Non-Op</v>
      </c>
      <c r="E843" s="1360"/>
      <c r="F843" s="1359"/>
      <c r="G843" s="1360"/>
      <c r="H843" s="1361" t="str">
        <f t="shared" si="331"/>
        <v/>
      </c>
      <c r="I843" s="1361" t="str">
        <f t="shared" si="331"/>
        <v/>
      </c>
      <c r="J843" s="1361" t="str">
        <f t="shared" si="331"/>
        <v/>
      </c>
      <c r="K843" s="1361" t="str">
        <f t="shared" si="331"/>
        <v>Non-Op</v>
      </c>
      <c r="L843" s="1361" t="str">
        <f t="shared" si="343"/>
        <v>NO</v>
      </c>
      <c r="M843" s="1361" t="str">
        <f t="shared" si="343"/>
        <v>NO</v>
      </c>
      <c r="N843" s="1361" t="str">
        <f t="shared" si="333"/>
        <v/>
      </c>
      <c r="O843" s="1362"/>
      <c r="P843" s="1363">
        <v>7489103.0800000001</v>
      </c>
      <c r="Q843" s="1363">
        <v>7489103.0800000001</v>
      </c>
      <c r="R843" s="1363">
        <v>7489103.0800000001</v>
      </c>
      <c r="S843" s="1363">
        <v>7439488.4100000001</v>
      </c>
      <c r="T843" s="1363">
        <v>7439488.4100000001</v>
      </c>
      <c r="U843" s="1363">
        <v>7439488.4100000001</v>
      </c>
      <c r="V843" s="1363">
        <v>7635695.2300000004</v>
      </c>
      <c r="W843" s="1363">
        <v>7635695.2300000004</v>
      </c>
      <c r="X843" s="1363">
        <v>7635695.2300000004</v>
      </c>
      <c r="Y843" s="1363">
        <v>7601985.7300000004</v>
      </c>
      <c r="Z843" s="1363">
        <v>7601985.7300000004</v>
      </c>
      <c r="AA843" s="1363">
        <v>7601985.7300000004</v>
      </c>
      <c r="AB843" s="1363">
        <v>7535507.5899999999</v>
      </c>
      <c r="AC843" s="1363"/>
      <c r="AD843" s="1363"/>
      <c r="AE843" s="1363">
        <f t="shared" si="332"/>
        <v>7543501.6337500019</v>
      </c>
      <c r="AF843" s="1376"/>
      <c r="AG843" s="1377"/>
      <c r="AH843" s="1365"/>
      <c r="AI843" s="1365"/>
      <c r="AJ843" s="1365"/>
      <c r="AK843" s="1366">
        <f t="shared" si="344"/>
        <v>7543501.6337500019</v>
      </c>
      <c r="AL843" s="1365">
        <f t="shared" si="334"/>
        <v>7543501.6337500019</v>
      </c>
      <c r="AM843" s="1367"/>
      <c r="AN843" s="1365"/>
      <c r="AO843" s="1368">
        <f t="shared" si="335"/>
        <v>0</v>
      </c>
      <c r="AP843" s="1369"/>
      <c r="AQ843" s="1370">
        <f t="shared" si="327"/>
        <v>7535507.5899999999</v>
      </c>
      <c r="AR843" s="1365"/>
      <c r="AS843" s="1365"/>
      <c r="AT843" s="1365"/>
      <c r="AU843" s="1365">
        <f t="shared" si="345"/>
        <v>7535507.5899999999</v>
      </c>
      <c r="AV843" s="1371">
        <f t="shared" si="336"/>
        <v>7535507.5899999999</v>
      </c>
      <c r="AW843" s="1365"/>
      <c r="AX843" s="1365"/>
      <c r="AY843" s="1367">
        <f t="shared" si="337"/>
        <v>0</v>
      </c>
      <c r="AZ843" s="1372" t="s">
        <v>1546</v>
      </c>
      <c r="BA843" s="1373">
        <f t="shared" si="342"/>
        <v>0</v>
      </c>
      <c r="BC843" s="1361" t="str">
        <f t="shared" si="338"/>
        <v/>
      </c>
      <c r="BD843" s="1361" t="str">
        <f t="shared" si="338"/>
        <v/>
      </c>
      <c r="BE843" s="1361" t="str">
        <f t="shared" si="338"/>
        <v/>
      </c>
      <c r="BF843" s="1361" t="str">
        <f t="shared" si="338"/>
        <v>Non-Op</v>
      </c>
      <c r="BG843" s="1361" t="str">
        <f t="shared" si="341"/>
        <v>NO</v>
      </c>
      <c r="BH843" s="1361" t="str">
        <f t="shared" si="341"/>
        <v>NO</v>
      </c>
      <c r="BI843" s="1361" t="str">
        <f t="shared" si="328"/>
        <v/>
      </c>
      <c r="BK843" s="1361" t="b">
        <f t="shared" si="346"/>
        <v>1</v>
      </c>
      <c r="BL843" s="1361" t="b">
        <f t="shared" si="346"/>
        <v>1</v>
      </c>
      <c r="BM843" s="1361" t="b">
        <f t="shared" si="346"/>
        <v>1</v>
      </c>
      <c r="BN843" s="1361" t="b">
        <f t="shared" si="346"/>
        <v>1</v>
      </c>
      <c r="BO843" s="1361" t="b">
        <f t="shared" si="346"/>
        <v>1</v>
      </c>
      <c r="BP843" s="1361" t="b">
        <f t="shared" si="346"/>
        <v>1</v>
      </c>
      <c r="BQ843" s="1361" t="b">
        <f t="shared" si="346"/>
        <v>1</v>
      </c>
      <c r="BS843" s="1359"/>
    </row>
    <row r="844" spans="1:71" s="1374" customFormat="1" ht="12" customHeight="1">
      <c r="A844" s="1412">
        <v>18609652</v>
      </c>
      <c r="B844" s="1413" t="str">
        <f t="shared" si="325"/>
        <v>18609652</v>
      </c>
      <c r="C844" s="1359" t="s">
        <v>1880</v>
      </c>
      <c r="D844" s="1360" t="str">
        <f t="shared" si="330"/>
        <v>Non-Op</v>
      </c>
      <c r="E844" s="1360"/>
      <c r="F844" s="1359"/>
      <c r="G844" s="1360"/>
      <c r="H844" s="1361" t="str">
        <f t="shared" si="331"/>
        <v/>
      </c>
      <c r="I844" s="1361" t="str">
        <f t="shared" si="331"/>
        <v/>
      </c>
      <c r="J844" s="1361" t="str">
        <f t="shared" si="331"/>
        <v/>
      </c>
      <c r="K844" s="1361" t="str">
        <f t="shared" si="331"/>
        <v>Non-Op</v>
      </c>
      <c r="L844" s="1361" t="str">
        <f t="shared" si="343"/>
        <v>NO</v>
      </c>
      <c r="M844" s="1361" t="str">
        <f t="shared" si="343"/>
        <v>NO</v>
      </c>
      <c r="N844" s="1361" t="str">
        <f t="shared" si="333"/>
        <v/>
      </c>
      <c r="O844" s="1362"/>
      <c r="P844" s="1363">
        <v>2059419.73</v>
      </c>
      <c r="Q844" s="1363">
        <v>2059419.73</v>
      </c>
      <c r="R844" s="1363">
        <v>2059419.73</v>
      </c>
      <c r="S844" s="1363">
        <v>2053807.22</v>
      </c>
      <c r="T844" s="1363">
        <v>2053807.22</v>
      </c>
      <c r="U844" s="1363">
        <v>2053807.22</v>
      </c>
      <c r="V844" s="1363">
        <v>1987415</v>
      </c>
      <c r="W844" s="1363">
        <v>1987415</v>
      </c>
      <c r="X844" s="1363">
        <v>1987415</v>
      </c>
      <c r="Y844" s="1363">
        <v>1969286.74</v>
      </c>
      <c r="Z844" s="1363">
        <v>1969286.74</v>
      </c>
      <c r="AA844" s="1363">
        <v>1969286.74</v>
      </c>
      <c r="AB844" s="1363">
        <v>1889565.14</v>
      </c>
      <c r="AC844" s="1363"/>
      <c r="AD844" s="1363"/>
      <c r="AE844" s="1363">
        <f t="shared" si="332"/>
        <v>2010404.8979166662</v>
      </c>
      <c r="AF844" s="1376"/>
      <c r="AG844" s="1377"/>
      <c r="AH844" s="1365"/>
      <c r="AI844" s="1365"/>
      <c r="AJ844" s="1365"/>
      <c r="AK844" s="1366">
        <f t="shared" si="344"/>
        <v>2010404.8979166662</v>
      </c>
      <c r="AL844" s="1365">
        <f t="shared" si="334"/>
        <v>2010404.8979166662</v>
      </c>
      <c r="AM844" s="1367"/>
      <c r="AN844" s="1365"/>
      <c r="AO844" s="1368">
        <f t="shared" si="335"/>
        <v>0</v>
      </c>
      <c r="AP844" s="1369"/>
      <c r="AQ844" s="1370">
        <f t="shared" si="327"/>
        <v>1889565.14</v>
      </c>
      <c r="AR844" s="1365"/>
      <c r="AS844" s="1365"/>
      <c r="AT844" s="1365"/>
      <c r="AU844" s="1365">
        <f t="shared" si="345"/>
        <v>1889565.14</v>
      </c>
      <c r="AV844" s="1371">
        <f t="shared" si="336"/>
        <v>1889565.14</v>
      </c>
      <c r="AW844" s="1365"/>
      <c r="AX844" s="1365"/>
      <c r="AY844" s="1367">
        <f t="shared" si="337"/>
        <v>0</v>
      </c>
      <c r="AZ844" s="1372" t="s">
        <v>1546</v>
      </c>
      <c r="BA844" s="1373">
        <f t="shared" si="342"/>
        <v>0</v>
      </c>
      <c r="BC844" s="1361" t="str">
        <f t="shared" si="338"/>
        <v/>
      </c>
      <c r="BD844" s="1361" t="str">
        <f t="shared" si="338"/>
        <v/>
      </c>
      <c r="BE844" s="1361" t="str">
        <f t="shared" si="338"/>
        <v/>
      </c>
      <c r="BF844" s="1361" t="str">
        <f t="shared" si="338"/>
        <v>Non-Op</v>
      </c>
      <c r="BG844" s="1361" t="str">
        <f t="shared" si="341"/>
        <v>NO</v>
      </c>
      <c r="BH844" s="1361" t="str">
        <f t="shared" si="341"/>
        <v>NO</v>
      </c>
      <c r="BI844" s="1361" t="str">
        <f t="shared" si="328"/>
        <v/>
      </c>
      <c r="BK844" s="1361" t="b">
        <f t="shared" si="346"/>
        <v>1</v>
      </c>
      <c r="BL844" s="1361" t="b">
        <f t="shared" si="346"/>
        <v>1</v>
      </c>
      <c r="BM844" s="1361" t="b">
        <f t="shared" si="346"/>
        <v>1</v>
      </c>
      <c r="BN844" s="1361" t="b">
        <f t="shared" si="346"/>
        <v>1</v>
      </c>
      <c r="BO844" s="1361" t="b">
        <f t="shared" si="346"/>
        <v>1</v>
      </c>
      <c r="BP844" s="1361" t="b">
        <f t="shared" si="346"/>
        <v>1</v>
      </c>
      <c r="BQ844" s="1361" t="b">
        <f t="shared" si="346"/>
        <v>1</v>
      </c>
      <c r="BS844" s="1359"/>
    </row>
    <row r="845" spans="1:71" s="1374" customFormat="1" ht="12" customHeight="1">
      <c r="A845" s="1412">
        <v>18609662</v>
      </c>
      <c r="B845" s="1413" t="str">
        <f t="shared" si="325"/>
        <v>18609662</v>
      </c>
      <c r="C845" s="1359" t="s">
        <v>1881</v>
      </c>
      <c r="D845" s="1360" t="str">
        <f t="shared" si="330"/>
        <v>Non-Op</v>
      </c>
      <c r="E845" s="1360"/>
      <c r="F845" s="1359"/>
      <c r="G845" s="1360"/>
      <c r="H845" s="1361" t="str">
        <f t="shared" si="331"/>
        <v/>
      </c>
      <c r="I845" s="1361" t="str">
        <f t="shared" si="331"/>
        <v/>
      </c>
      <c r="J845" s="1361" t="str">
        <f t="shared" si="331"/>
        <v/>
      </c>
      <c r="K845" s="1361" t="str">
        <f t="shared" si="331"/>
        <v>Non-Op</v>
      </c>
      <c r="L845" s="1361" t="str">
        <f t="shared" si="343"/>
        <v>NO</v>
      </c>
      <c r="M845" s="1361" t="str">
        <f t="shared" si="343"/>
        <v>NO</v>
      </c>
      <c r="N845" s="1361" t="str">
        <f t="shared" si="333"/>
        <v/>
      </c>
      <c r="O845" s="1362"/>
      <c r="P845" s="1363">
        <v>604351.13</v>
      </c>
      <c r="Q845" s="1363">
        <v>604351.13</v>
      </c>
      <c r="R845" s="1363">
        <v>604351.13</v>
      </c>
      <c r="S845" s="1363">
        <v>600472.39</v>
      </c>
      <c r="T845" s="1363">
        <v>600472.39</v>
      </c>
      <c r="U845" s="1363">
        <v>600472.39</v>
      </c>
      <c r="V845" s="1363">
        <v>611308.72</v>
      </c>
      <c r="W845" s="1363">
        <v>611308.72</v>
      </c>
      <c r="X845" s="1363">
        <v>611308.72</v>
      </c>
      <c r="Y845" s="1363">
        <v>610521.47</v>
      </c>
      <c r="Z845" s="1363">
        <v>610521.47</v>
      </c>
      <c r="AA845" s="1363">
        <v>610521.47</v>
      </c>
      <c r="AB845" s="1363">
        <v>605124.97</v>
      </c>
      <c r="AC845" s="1363"/>
      <c r="AD845" s="1363"/>
      <c r="AE845" s="1363">
        <f t="shared" si="332"/>
        <v>606695.67083333328</v>
      </c>
      <c r="AF845" s="1376"/>
      <c r="AG845" s="1377"/>
      <c r="AH845" s="1365"/>
      <c r="AI845" s="1365"/>
      <c r="AJ845" s="1365"/>
      <c r="AK845" s="1366">
        <f t="shared" si="344"/>
        <v>606695.67083333328</v>
      </c>
      <c r="AL845" s="1365">
        <f t="shared" si="334"/>
        <v>606695.67083333328</v>
      </c>
      <c r="AM845" s="1367"/>
      <c r="AN845" s="1365"/>
      <c r="AO845" s="1368">
        <f t="shared" si="335"/>
        <v>0</v>
      </c>
      <c r="AP845" s="1369"/>
      <c r="AQ845" s="1370">
        <f t="shared" si="327"/>
        <v>605124.97</v>
      </c>
      <c r="AR845" s="1365"/>
      <c r="AS845" s="1365"/>
      <c r="AT845" s="1365"/>
      <c r="AU845" s="1365">
        <f t="shared" si="345"/>
        <v>605124.97</v>
      </c>
      <c r="AV845" s="1371">
        <f t="shared" si="336"/>
        <v>605124.97</v>
      </c>
      <c r="AW845" s="1365"/>
      <c r="AX845" s="1365"/>
      <c r="AY845" s="1367">
        <f t="shared" si="337"/>
        <v>0</v>
      </c>
      <c r="AZ845" s="1372" t="s">
        <v>1546</v>
      </c>
      <c r="BA845" s="1373">
        <f t="shared" si="342"/>
        <v>0</v>
      </c>
      <c r="BC845" s="1361" t="str">
        <f t="shared" si="338"/>
        <v/>
      </c>
      <c r="BD845" s="1361" t="str">
        <f t="shared" si="338"/>
        <v/>
      </c>
      <c r="BE845" s="1361" t="str">
        <f t="shared" si="338"/>
        <v/>
      </c>
      <c r="BF845" s="1361" t="str">
        <f t="shared" si="338"/>
        <v>Non-Op</v>
      </c>
      <c r="BG845" s="1361" t="str">
        <f t="shared" si="341"/>
        <v>NO</v>
      </c>
      <c r="BH845" s="1361" t="str">
        <f t="shared" si="341"/>
        <v>NO</v>
      </c>
      <c r="BI845" s="1361" t="str">
        <f t="shared" si="328"/>
        <v/>
      </c>
      <c r="BK845" s="1361" t="b">
        <f t="shared" si="346"/>
        <v>1</v>
      </c>
      <c r="BL845" s="1361" t="b">
        <f t="shared" si="346"/>
        <v>1</v>
      </c>
      <c r="BM845" s="1361" t="b">
        <f t="shared" si="346"/>
        <v>1</v>
      </c>
      <c r="BN845" s="1361" t="b">
        <f t="shared" si="346"/>
        <v>1</v>
      </c>
      <c r="BO845" s="1361" t="b">
        <f t="shared" si="346"/>
        <v>1</v>
      </c>
      <c r="BP845" s="1361" t="b">
        <f t="shared" si="346"/>
        <v>1</v>
      </c>
      <c r="BQ845" s="1361" t="b">
        <f t="shared" si="346"/>
        <v>1</v>
      </c>
      <c r="BS845" s="1359"/>
    </row>
    <row r="846" spans="1:71" s="1374" customFormat="1" ht="12" customHeight="1">
      <c r="A846" s="1412">
        <v>18609672</v>
      </c>
      <c r="B846" s="1413" t="str">
        <f t="shared" si="325"/>
        <v>18609672</v>
      </c>
      <c r="C846" s="1359" t="s">
        <v>1882</v>
      </c>
      <c r="D846" s="1360" t="str">
        <f t="shared" si="330"/>
        <v>Non-Op</v>
      </c>
      <c r="E846" s="1360"/>
      <c r="F846" s="1359"/>
      <c r="G846" s="1360"/>
      <c r="H846" s="1361" t="str">
        <f t="shared" si="331"/>
        <v/>
      </c>
      <c r="I846" s="1361" t="str">
        <f t="shared" si="331"/>
        <v/>
      </c>
      <c r="J846" s="1361" t="str">
        <f t="shared" si="331"/>
        <v/>
      </c>
      <c r="K846" s="1361" t="str">
        <f t="shared" si="331"/>
        <v>Non-Op</v>
      </c>
      <c r="L846" s="1361" t="str">
        <f t="shared" si="343"/>
        <v>NO</v>
      </c>
      <c r="M846" s="1361" t="str">
        <f t="shared" si="343"/>
        <v>NO</v>
      </c>
      <c r="N846" s="1361" t="str">
        <f t="shared" si="333"/>
        <v/>
      </c>
      <c r="O846" s="1362"/>
      <c r="P846" s="1363">
        <v>215000</v>
      </c>
      <c r="Q846" s="1363">
        <v>215000</v>
      </c>
      <c r="R846" s="1363">
        <v>215000</v>
      </c>
      <c r="S846" s="1363">
        <v>215000</v>
      </c>
      <c r="T846" s="1363">
        <v>215000</v>
      </c>
      <c r="U846" s="1363">
        <v>215000</v>
      </c>
      <c r="V846" s="1363">
        <v>220000</v>
      </c>
      <c r="W846" s="1363">
        <v>220000</v>
      </c>
      <c r="X846" s="1363">
        <v>220000</v>
      </c>
      <c r="Y846" s="1363">
        <v>220000</v>
      </c>
      <c r="Z846" s="1363">
        <v>220000</v>
      </c>
      <c r="AA846" s="1363">
        <v>220000</v>
      </c>
      <c r="AB846" s="1363">
        <v>220000</v>
      </c>
      <c r="AC846" s="1363"/>
      <c r="AD846" s="1363"/>
      <c r="AE846" s="1363">
        <f t="shared" si="332"/>
        <v>217708.33333333334</v>
      </c>
      <c r="AF846" s="1376"/>
      <c r="AG846" s="1377"/>
      <c r="AH846" s="1365"/>
      <c r="AI846" s="1365"/>
      <c r="AJ846" s="1365"/>
      <c r="AK846" s="1366">
        <f t="shared" si="344"/>
        <v>217708.33333333334</v>
      </c>
      <c r="AL846" s="1365">
        <f t="shared" si="334"/>
        <v>217708.33333333334</v>
      </c>
      <c r="AM846" s="1367"/>
      <c r="AN846" s="1365"/>
      <c r="AO846" s="1368">
        <f t="shared" si="335"/>
        <v>0</v>
      </c>
      <c r="AP846" s="1369"/>
      <c r="AQ846" s="1370">
        <f t="shared" si="327"/>
        <v>220000</v>
      </c>
      <c r="AR846" s="1365"/>
      <c r="AS846" s="1365"/>
      <c r="AT846" s="1365"/>
      <c r="AU846" s="1365">
        <f t="shared" si="345"/>
        <v>220000</v>
      </c>
      <c r="AV846" s="1371">
        <f t="shared" si="336"/>
        <v>220000</v>
      </c>
      <c r="AW846" s="1365"/>
      <c r="AX846" s="1365"/>
      <c r="AY846" s="1367">
        <f t="shared" si="337"/>
        <v>0</v>
      </c>
      <c r="AZ846" s="1372" t="s">
        <v>1546</v>
      </c>
      <c r="BA846" s="1373">
        <f t="shared" si="342"/>
        <v>0</v>
      </c>
      <c r="BC846" s="1361" t="str">
        <f t="shared" si="338"/>
        <v/>
      </c>
      <c r="BD846" s="1361" t="str">
        <f t="shared" si="338"/>
        <v/>
      </c>
      <c r="BE846" s="1361" t="str">
        <f t="shared" si="338"/>
        <v/>
      </c>
      <c r="BF846" s="1361" t="str">
        <f t="shared" si="338"/>
        <v>Non-Op</v>
      </c>
      <c r="BG846" s="1361" t="str">
        <f t="shared" si="341"/>
        <v>NO</v>
      </c>
      <c r="BH846" s="1361" t="str">
        <f t="shared" si="341"/>
        <v>NO</v>
      </c>
      <c r="BI846" s="1361" t="str">
        <f t="shared" si="328"/>
        <v/>
      </c>
      <c r="BK846" s="1361" t="b">
        <f t="shared" si="346"/>
        <v>1</v>
      </c>
      <c r="BL846" s="1361" t="b">
        <f t="shared" si="346"/>
        <v>1</v>
      </c>
      <c r="BM846" s="1361" t="b">
        <f t="shared" si="346"/>
        <v>1</v>
      </c>
      <c r="BN846" s="1361" t="b">
        <f t="shared" si="346"/>
        <v>1</v>
      </c>
      <c r="BO846" s="1361" t="b">
        <f t="shared" si="346"/>
        <v>1</v>
      </c>
      <c r="BP846" s="1361" t="b">
        <f t="shared" si="346"/>
        <v>1</v>
      </c>
      <c r="BQ846" s="1361" t="b">
        <f t="shared" si="346"/>
        <v>1</v>
      </c>
      <c r="BS846" s="1359"/>
    </row>
    <row r="847" spans="1:71" s="1374" customFormat="1" ht="12" customHeight="1">
      <c r="A847" s="1412">
        <v>18609682</v>
      </c>
      <c r="B847" s="1413" t="str">
        <f t="shared" si="325"/>
        <v>18609682</v>
      </c>
      <c r="C847" s="1359" t="s">
        <v>1883</v>
      </c>
      <c r="D847" s="1360" t="str">
        <f t="shared" si="330"/>
        <v>Non-Op</v>
      </c>
      <c r="E847" s="1360"/>
      <c r="F847" s="1359"/>
      <c r="G847" s="1360"/>
      <c r="H847" s="1361" t="str">
        <f t="shared" si="331"/>
        <v/>
      </c>
      <c r="I847" s="1361" t="str">
        <f t="shared" si="331"/>
        <v/>
      </c>
      <c r="J847" s="1361" t="str">
        <f t="shared" si="331"/>
        <v/>
      </c>
      <c r="K847" s="1361" t="str">
        <f t="shared" si="331"/>
        <v>Non-Op</v>
      </c>
      <c r="L847" s="1361" t="str">
        <f t="shared" si="343"/>
        <v>NO</v>
      </c>
      <c r="M847" s="1361" t="str">
        <f t="shared" si="343"/>
        <v>NO</v>
      </c>
      <c r="N847" s="1361" t="str">
        <f t="shared" si="333"/>
        <v/>
      </c>
      <c r="O847" s="1362"/>
      <c r="P847" s="1363">
        <v>149000</v>
      </c>
      <c r="Q847" s="1363">
        <v>149000</v>
      </c>
      <c r="R847" s="1363">
        <v>149000</v>
      </c>
      <c r="S847" s="1363">
        <v>149000</v>
      </c>
      <c r="T847" s="1363">
        <v>149000</v>
      </c>
      <c r="U847" s="1363">
        <v>149000</v>
      </c>
      <c r="V847" s="1363">
        <v>149000</v>
      </c>
      <c r="W847" s="1363">
        <v>149000</v>
      </c>
      <c r="X847" s="1363">
        <v>149000</v>
      </c>
      <c r="Y847" s="1363">
        <v>149000</v>
      </c>
      <c r="Z847" s="1363">
        <v>149000</v>
      </c>
      <c r="AA847" s="1363">
        <v>149000</v>
      </c>
      <c r="AB847" s="1363">
        <v>149000</v>
      </c>
      <c r="AC847" s="1363"/>
      <c r="AD847" s="1363"/>
      <c r="AE847" s="1363">
        <f t="shared" si="332"/>
        <v>149000</v>
      </c>
      <c r="AF847" s="1376"/>
      <c r="AG847" s="1377"/>
      <c r="AH847" s="1365"/>
      <c r="AI847" s="1365"/>
      <c r="AJ847" s="1365"/>
      <c r="AK847" s="1366">
        <f t="shared" si="344"/>
        <v>149000</v>
      </c>
      <c r="AL847" s="1365">
        <f t="shared" si="334"/>
        <v>149000</v>
      </c>
      <c r="AM847" s="1367"/>
      <c r="AN847" s="1365"/>
      <c r="AO847" s="1368">
        <f t="shared" si="335"/>
        <v>0</v>
      </c>
      <c r="AP847" s="1369"/>
      <c r="AQ847" s="1370">
        <f t="shared" si="327"/>
        <v>149000</v>
      </c>
      <c r="AR847" s="1365"/>
      <c r="AS847" s="1365"/>
      <c r="AT847" s="1365"/>
      <c r="AU847" s="1365">
        <f t="shared" si="345"/>
        <v>149000</v>
      </c>
      <c r="AV847" s="1371">
        <f t="shared" si="336"/>
        <v>149000</v>
      </c>
      <c r="AW847" s="1365"/>
      <c r="AX847" s="1365"/>
      <c r="AY847" s="1367">
        <f t="shared" si="337"/>
        <v>0</v>
      </c>
      <c r="AZ847" s="1372" t="s">
        <v>1546</v>
      </c>
      <c r="BA847" s="1373">
        <f t="shared" si="342"/>
        <v>0</v>
      </c>
      <c r="BC847" s="1361" t="str">
        <f t="shared" si="338"/>
        <v/>
      </c>
      <c r="BD847" s="1361" t="str">
        <f t="shared" si="338"/>
        <v/>
      </c>
      <c r="BE847" s="1361" t="str">
        <f t="shared" si="338"/>
        <v/>
      </c>
      <c r="BF847" s="1361" t="str">
        <f t="shared" si="338"/>
        <v>Non-Op</v>
      </c>
      <c r="BG847" s="1361" t="str">
        <f t="shared" si="341"/>
        <v>NO</v>
      </c>
      <c r="BH847" s="1361" t="str">
        <f t="shared" si="341"/>
        <v>NO</v>
      </c>
      <c r="BI847" s="1361" t="str">
        <f t="shared" si="328"/>
        <v/>
      </c>
      <c r="BK847" s="1361" t="b">
        <f t="shared" si="346"/>
        <v>1</v>
      </c>
      <c r="BL847" s="1361" t="b">
        <f t="shared" si="346"/>
        <v>1</v>
      </c>
      <c r="BM847" s="1361" t="b">
        <f t="shared" si="346"/>
        <v>1</v>
      </c>
      <c r="BN847" s="1361" t="b">
        <f t="shared" si="346"/>
        <v>1</v>
      </c>
      <c r="BO847" s="1361" t="b">
        <f t="shared" si="346"/>
        <v>1</v>
      </c>
      <c r="BP847" s="1361" t="b">
        <f t="shared" si="346"/>
        <v>1</v>
      </c>
      <c r="BQ847" s="1361" t="b">
        <f t="shared" si="346"/>
        <v>1</v>
      </c>
      <c r="BS847" s="1359"/>
    </row>
    <row r="848" spans="1:71" s="1374" customFormat="1" ht="12" customHeight="1">
      <c r="A848" s="1412">
        <v>18609692</v>
      </c>
      <c r="B848" s="1413" t="str">
        <f t="shared" si="325"/>
        <v>18609692</v>
      </c>
      <c r="C848" s="1359" t="s">
        <v>1884</v>
      </c>
      <c r="D848" s="1360" t="str">
        <f t="shared" si="330"/>
        <v>Non-Op</v>
      </c>
      <c r="E848" s="1360"/>
      <c r="F848" s="1359"/>
      <c r="G848" s="1360"/>
      <c r="H848" s="1361" t="str">
        <f t="shared" ref="H848:K877" si="347">IF(VALUE(AH848),H$7,IF(ISBLANK(AH848),"",H$7))</f>
        <v/>
      </c>
      <c r="I848" s="1361" t="str">
        <f t="shared" si="347"/>
        <v/>
      </c>
      <c r="J848" s="1361" t="str">
        <f t="shared" si="347"/>
        <v/>
      </c>
      <c r="K848" s="1361" t="str">
        <f t="shared" si="347"/>
        <v>Non-Op</v>
      </c>
      <c r="L848" s="1361" t="str">
        <f t="shared" si="343"/>
        <v>NO</v>
      </c>
      <c r="M848" s="1361" t="str">
        <f t="shared" si="343"/>
        <v>NO</v>
      </c>
      <c r="N848" s="1361" t="str">
        <f t="shared" si="333"/>
        <v/>
      </c>
      <c r="O848" s="1362"/>
      <c r="P848" s="1363">
        <v>107000</v>
      </c>
      <c r="Q848" s="1363">
        <v>107000</v>
      </c>
      <c r="R848" s="1363">
        <v>107000</v>
      </c>
      <c r="S848" s="1363">
        <v>107000</v>
      </c>
      <c r="T848" s="1363">
        <v>107000</v>
      </c>
      <c r="U848" s="1363">
        <v>107000</v>
      </c>
      <c r="V848" s="1363">
        <v>107000</v>
      </c>
      <c r="W848" s="1363">
        <v>107000</v>
      </c>
      <c r="X848" s="1363">
        <v>107000</v>
      </c>
      <c r="Y848" s="1363">
        <v>107000</v>
      </c>
      <c r="Z848" s="1363">
        <v>107000</v>
      </c>
      <c r="AA848" s="1363">
        <v>107000</v>
      </c>
      <c r="AB848" s="1363">
        <v>107000</v>
      </c>
      <c r="AC848" s="1363"/>
      <c r="AD848" s="1363"/>
      <c r="AE848" s="1363">
        <f t="shared" si="332"/>
        <v>107000</v>
      </c>
      <c r="AF848" s="1376"/>
      <c r="AG848" s="1377"/>
      <c r="AH848" s="1365"/>
      <c r="AI848" s="1365"/>
      <c r="AJ848" s="1365"/>
      <c r="AK848" s="1366">
        <f t="shared" si="344"/>
        <v>107000</v>
      </c>
      <c r="AL848" s="1365">
        <f t="shared" si="334"/>
        <v>107000</v>
      </c>
      <c r="AM848" s="1367"/>
      <c r="AN848" s="1365"/>
      <c r="AO848" s="1368">
        <f t="shared" si="335"/>
        <v>0</v>
      </c>
      <c r="AP848" s="1369"/>
      <c r="AQ848" s="1370">
        <f t="shared" si="327"/>
        <v>107000</v>
      </c>
      <c r="AR848" s="1365"/>
      <c r="AS848" s="1365"/>
      <c r="AT848" s="1365"/>
      <c r="AU848" s="1365">
        <f t="shared" si="345"/>
        <v>107000</v>
      </c>
      <c r="AV848" s="1371">
        <f t="shared" si="336"/>
        <v>107000</v>
      </c>
      <c r="AW848" s="1365"/>
      <c r="AX848" s="1365"/>
      <c r="AY848" s="1367">
        <f t="shared" si="337"/>
        <v>0</v>
      </c>
      <c r="AZ848" s="1372" t="s">
        <v>1546</v>
      </c>
      <c r="BA848" s="1373">
        <f t="shared" si="342"/>
        <v>0</v>
      </c>
      <c r="BC848" s="1361" t="str">
        <f t="shared" si="338"/>
        <v/>
      </c>
      <c r="BD848" s="1361" t="str">
        <f t="shared" si="338"/>
        <v/>
      </c>
      <c r="BE848" s="1361" t="str">
        <f t="shared" si="338"/>
        <v/>
      </c>
      <c r="BF848" s="1361" t="str">
        <f t="shared" si="338"/>
        <v>Non-Op</v>
      </c>
      <c r="BG848" s="1361" t="str">
        <f t="shared" si="341"/>
        <v>NO</v>
      </c>
      <c r="BH848" s="1361" t="str">
        <f t="shared" si="341"/>
        <v>NO</v>
      </c>
      <c r="BI848" s="1361" t="str">
        <f t="shared" si="328"/>
        <v/>
      </c>
      <c r="BK848" s="1361" t="b">
        <f t="shared" si="346"/>
        <v>1</v>
      </c>
      <c r="BL848" s="1361" t="b">
        <f t="shared" si="346"/>
        <v>1</v>
      </c>
      <c r="BM848" s="1361" t="b">
        <f t="shared" si="346"/>
        <v>1</v>
      </c>
      <c r="BN848" s="1361" t="b">
        <f t="shared" si="346"/>
        <v>1</v>
      </c>
      <c r="BO848" s="1361" t="b">
        <f t="shared" si="346"/>
        <v>1</v>
      </c>
      <c r="BP848" s="1361" t="b">
        <f t="shared" si="346"/>
        <v>1</v>
      </c>
      <c r="BQ848" s="1361" t="b">
        <f t="shared" si="346"/>
        <v>1</v>
      </c>
      <c r="BS848" s="1359"/>
    </row>
    <row r="849" spans="1:71" s="1374" customFormat="1" ht="12" customHeight="1">
      <c r="A849" s="1431">
        <v>18609722</v>
      </c>
      <c r="B849" s="1451" t="str">
        <f t="shared" si="325"/>
        <v>18609722</v>
      </c>
      <c r="C849" s="1507" t="s">
        <v>1885</v>
      </c>
      <c r="D849" s="1396" t="str">
        <f t="shared" si="330"/>
        <v>Non-Op</v>
      </c>
      <c r="E849" s="1396"/>
      <c r="F849" s="1433">
        <v>43525</v>
      </c>
      <c r="G849" s="1396"/>
      <c r="H849" s="1398" t="str">
        <f t="shared" si="347"/>
        <v/>
      </c>
      <c r="I849" s="1398" t="str">
        <f t="shared" si="347"/>
        <v/>
      </c>
      <c r="J849" s="1398" t="str">
        <f t="shared" si="347"/>
        <v/>
      </c>
      <c r="K849" s="1398" t="str">
        <f t="shared" si="347"/>
        <v>Non-Op</v>
      </c>
      <c r="L849" s="1398" t="str">
        <f t="shared" si="343"/>
        <v>NO</v>
      </c>
      <c r="M849" s="1398" t="str">
        <f t="shared" si="343"/>
        <v>NO</v>
      </c>
      <c r="N849" s="1398" t="str">
        <f t="shared" si="333"/>
        <v/>
      </c>
      <c r="O849" s="1399"/>
      <c r="P849" s="1400">
        <v>363896</v>
      </c>
      <c r="Q849" s="1400">
        <v>451202</v>
      </c>
      <c r="R849" s="1400">
        <v>537040</v>
      </c>
      <c r="S849" s="1400">
        <v>621411</v>
      </c>
      <c r="T849" s="1400">
        <v>704314</v>
      </c>
      <c r="U849" s="1400">
        <v>785750</v>
      </c>
      <c r="V849" s="1400">
        <v>865719</v>
      </c>
      <c r="W849" s="1400">
        <v>944290</v>
      </c>
      <c r="X849" s="1400">
        <v>1021463</v>
      </c>
      <c r="Y849" s="1400">
        <v>1097238</v>
      </c>
      <c r="Z849" s="1400">
        <v>1171616</v>
      </c>
      <c r="AA849" s="1400">
        <v>1244596</v>
      </c>
      <c r="AB849" s="1400">
        <v>1316178</v>
      </c>
      <c r="AC849" s="1400"/>
      <c r="AD849" s="1400"/>
      <c r="AE849" s="1400">
        <f t="shared" si="332"/>
        <v>857056.33333333337</v>
      </c>
      <c r="AF849" s="1401"/>
      <c r="AG849" s="1402"/>
      <c r="AH849" s="1403"/>
      <c r="AI849" s="1403"/>
      <c r="AJ849" s="1403"/>
      <c r="AK849" s="1404">
        <f t="shared" si="344"/>
        <v>857056.33333333337</v>
      </c>
      <c r="AL849" s="1403">
        <f>SUM(AI849:AK849)</f>
        <v>857056.33333333337</v>
      </c>
      <c r="AM849" s="1405"/>
      <c r="AN849" s="1403"/>
      <c r="AO849" s="1406">
        <f t="shared" si="335"/>
        <v>0</v>
      </c>
      <c r="AP849" s="1369"/>
      <c r="AQ849" s="1407">
        <f t="shared" si="327"/>
        <v>1316178</v>
      </c>
      <c r="AR849" s="1403"/>
      <c r="AS849" s="1403"/>
      <c r="AT849" s="1403"/>
      <c r="AU849" s="1403">
        <f t="shared" si="345"/>
        <v>1316178</v>
      </c>
      <c r="AV849" s="1408">
        <f t="shared" si="336"/>
        <v>1316178</v>
      </c>
      <c r="AW849" s="1403"/>
      <c r="AX849" s="1403"/>
      <c r="AY849" s="1405">
        <f t="shared" si="337"/>
        <v>0</v>
      </c>
      <c r="AZ849" s="1372" t="s">
        <v>1683</v>
      </c>
      <c r="BA849" s="1373">
        <f t="shared" si="342"/>
        <v>0</v>
      </c>
      <c r="BC849" s="1361"/>
      <c r="BD849" s="1361"/>
      <c r="BE849" s="1361"/>
      <c r="BF849" s="1361"/>
      <c r="BG849" s="1361"/>
      <c r="BH849" s="1361"/>
      <c r="BI849" s="1361"/>
      <c r="BK849" s="1361"/>
      <c r="BL849" s="1361"/>
      <c r="BM849" s="1361"/>
      <c r="BN849" s="1361"/>
      <c r="BO849" s="1361"/>
      <c r="BP849" s="1361"/>
      <c r="BQ849" s="1361"/>
      <c r="BS849" s="1359"/>
    </row>
    <row r="850" spans="1:71" s="1374" customFormat="1" ht="12" customHeight="1">
      <c r="A850" s="1412">
        <v>18609801</v>
      </c>
      <c r="B850" s="1413" t="str">
        <f t="shared" ref="B850:B925" si="348">TEXT(A850,"##")</f>
        <v>18609801</v>
      </c>
      <c r="C850" s="1359" t="s">
        <v>1886</v>
      </c>
      <c r="D850" s="1360" t="str">
        <f t="shared" si="330"/>
        <v>Non-Op</v>
      </c>
      <c r="E850" s="1360"/>
      <c r="F850" s="1359"/>
      <c r="G850" s="1360"/>
      <c r="H850" s="1361" t="str">
        <f t="shared" si="347"/>
        <v/>
      </c>
      <c r="I850" s="1361" t="str">
        <f t="shared" si="347"/>
        <v/>
      </c>
      <c r="J850" s="1361" t="str">
        <f t="shared" si="347"/>
        <v/>
      </c>
      <c r="K850" s="1361" t="str">
        <f t="shared" si="347"/>
        <v>Non-Op</v>
      </c>
      <c r="L850" s="1361" t="str">
        <f t="shared" si="343"/>
        <v>NO</v>
      </c>
      <c r="M850" s="1361" t="str">
        <f t="shared" si="343"/>
        <v>NO</v>
      </c>
      <c r="N850" s="1361" t="str">
        <f t="shared" si="333"/>
        <v/>
      </c>
      <c r="O850" s="1362"/>
      <c r="P850" s="1363">
        <v>169583.86</v>
      </c>
      <c r="Q850" s="1363">
        <v>169583.86</v>
      </c>
      <c r="R850" s="1363">
        <v>169583.86</v>
      </c>
      <c r="S850" s="1363">
        <v>169583.86</v>
      </c>
      <c r="T850" s="1363">
        <v>171038.38</v>
      </c>
      <c r="U850" s="1363">
        <v>171038.38</v>
      </c>
      <c r="V850" s="1363">
        <v>171038.38</v>
      </c>
      <c r="W850" s="1363">
        <v>171038.38</v>
      </c>
      <c r="X850" s="1363">
        <v>171038.38</v>
      </c>
      <c r="Y850" s="1363">
        <v>171038.38</v>
      </c>
      <c r="Z850" s="1363">
        <v>171038.38</v>
      </c>
      <c r="AA850" s="1363">
        <v>171038.38</v>
      </c>
      <c r="AB850" s="1363">
        <v>171038.38</v>
      </c>
      <c r="AC850" s="1363"/>
      <c r="AD850" s="1363"/>
      <c r="AE850" s="1363">
        <f t="shared" si="332"/>
        <v>170614.14499999999</v>
      </c>
      <c r="AF850" s="1476"/>
      <c r="AG850" s="1477"/>
      <c r="AH850" s="1365"/>
      <c r="AI850" s="1365"/>
      <c r="AJ850" s="1365"/>
      <c r="AK850" s="1366">
        <f t="shared" si="344"/>
        <v>170614.14499999999</v>
      </c>
      <c r="AL850" s="1365">
        <f t="shared" si="334"/>
        <v>170614.14499999999</v>
      </c>
      <c r="AM850" s="1367"/>
      <c r="AN850" s="1365"/>
      <c r="AO850" s="1368">
        <f t="shared" si="335"/>
        <v>0</v>
      </c>
      <c r="AP850" s="1369"/>
      <c r="AQ850" s="1370">
        <f t="shared" si="327"/>
        <v>171038.38</v>
      </c>
      <c r="AR850" s="1365"/>
      <c r="AS850" s="1365"/>
      <c r="AT850" s="1365"/>
      <c r="AU850" s="1365">
        <f t="shared" si="345"/>
        <v>171038.38</v>
      </c>
      <c r="AV850" s="1371">
        <f t="shared" si="336"/>
        <v>171038.38</v>
      </c>
      <c r="AW850" s="1365"/>
      <c r="AX850" s="1365"/>
      <c r="AY850" s="1367">
        <f t="shared" si="337"/>
        <v>0</v>
      </c>
      <c r="AZ850" s="1372" t="s">
        <v>1050</v>
      </c>
      <c r="BA850" s="1373">
        <f t="shared" si="342"/>
        <v>0</v>
      </c>
      <c r="BC850" s="1361" t="str">
        <f t="shared" si="338"/>
        <v/>
      </c>
      <c r="BD850" s="1361" t="str">
        <f t="shared" si="338"/>
        <v/>
      </c>
      <c r="BE850" s="1361" t="str">
        <f t="shared" si="338"/>
        <v/>
      </c>
      <c r="BF850" s="1361" t="str">
        <f t="shared" si="338"/>
        <v>Non-Op</v>
      </c>
      <c r="BG850" s="1361" t="str">
        <f t="shared" si="341"/>
        <v>NO</v>
      </c>
      <c r="BH850" s="1361" t="str">
        <f t="shared" si="341"/>
        <v>NO</v>
      </c>
      <c r="BI850" s="1361" t="str">
        <f t="shared" si="328"/>
        <v/>
      </c>
      <c r="BK850" s="1361" t="b">
        <f t="shared" ref="BK850:BQ853" si="349">BC850=H850</f>
        <v>1</v>
      </c>
      <c r="BL850" s="1361" t="b">
        <f t="shared" si="349"/>
        <v>1</v>
      </c>
      <c r="BM850" s="1361" t="b">
        <f t="shared" si="349"/>
        <v>1</v>
      </c>
      <c r="BN850" s="1361" t="b">
        <f t="shared" si="349"/>
        <v>1</v>
      </c>
      <c r="BO850" s="1361" t="b">
        <f t="shared" si="349"/>
        <v>1</v>
      </c>
      <c r="BP850" s="1361" t="b">
        <f t="shared" si="349"/>
        <v>1</v>
      </c>
      <c r="BQ850" s="1361" t="b">
        <f t="shared" si="349"/>
        <v>1</v>
      </c>
      <c r="BS850" s="1359"/>
    </row>
    <row r="851" spans="1:71" s="1374" customFormat="1" ht="12" customHeight="1">
      <c r="A851" s="1412">
        <v>18609821</v>
      </c>
      <c r="B851" s="1413" t="str">
        <f t="shared" si="348"/>
        <v>18609821</v>
      </c>
      <c r="C851" s="1359" t="s">
        <v>1887</v>
      </c>
      <c r="D851" s="1360" t="str">
        <f t="shared" si="330"/>
        <v>Non-Op</v>
      </c>
      <c r="E851" s="1360"/>
      <c r="F851" s="1359"/>
      <c r="G851" s="1360"/>
      <c r="H851" s="1361" t="str">
        <f t="shared" si="347"/>
        <v/>
      </c>
      <c r="I851" s="1361" t="str">
        <f t="shared" si="347"/>
        <v/>
      </c>
      <c r="J851" s="1361" t="str">
        <f t="shared" si="347"/>
        <v/>
      </c>
      <c r="K851" s="1361" t="str">
        <f t="shared" si="347"/>
        <v>Non-Op</v>
      </c>
      <c r="L851" s="1361" t="str">
        <f t="shared" si="343"/>
        <v>NO</v>
      </c>
      <c r="M851" s="1361" t="str">
        <f t="shared" si="343"/>
        <v>NO</v>
      </c>
      <c r="N851" s="1361" t="str">
        <f t="shared" si="333"/>
        <v/>
      </c>
      <c r="O851" s="1362"/>
      <c r="P851" s="1363">
        <v>894155.53</v>
      </c>
      <c r="Q851" s="1363">
        <v>894155.53</v>
      </c>
      <c r="R851" s="1363">
        <v>894155.53</v>
      </c>
      <c r="S851" s="1363">
        <v>894155.53</v>
      </c>
      <c r="T851" s="1363">
        <v>934287.35</v>
      </c>
      <c r="U851" s="1363">
        <v>934287.35</v>
      </c>
      <c r="V851" s="1363">
        <v>934287.35</v>
      </c>
      <c r="W851" s="1363">
        <v>934287.35</v>
      </c>
      <c r="X851" s="1363">
        <v>934287.35</v>
      </c>
      <c r="Y851" s="1363">
        <v>934287.35</v>
      </c>
      <c r="Z851" s="1363">
        <v>934287.35</v>
      </c>
      <c r="AA851" s="1363">
        <v>934287.35</v>
      </c>
      <c r="AB851" s="1363">
        <v>934287.35</v>
      </c>
      <c r="AC851" s="1363"/>
      <c r="AD851" s="1363"/>
      <c r="AE851" s="1363">
        <f t="shared" si="332"/>
        <v>922582.23583333322</v>
      </c>
      <c r="AF851" s="1476"/>
      <c r="AG851" s="1477"/>
      <c r="AH851" s="1365"/>
      <c r="AI851" s="1365"/>
      <c r="AJ851" s="1365"/>
      <c r="AK851" s="1366">
        <f t="shared" si="344"/>
        <v>922582.23583333322</v>
      </c>
      <c r="AL851" s="1365">
        <f t="shared" si="334"/>
        <v>922582.23583333322</v>
      </c>
      <c r="AM851" s="1367"/>
      <c r="AN851" s="1365"/>
      <c r="AO851" s="1368">
        <f t="shared" si="335"/>
        <v>0</v>
      </c>
      <c r="AP851" s="1369"/>
      <c r="AQ851" s="1370">
        <f t="shared" si="327"/>
        <v>934287.35</v>
      </c>
      <c r="AR851" s="1365"/>
      <c r="AS851" s="1365"/>
      <c r="AT851" s="1365"/>
      <c r="AU851" s="1365">
        <f t="shared" si="345"/>
        <v>934287.35</v>
      </c>
      <c r="AV851" s="1371">
        <f t="shared" si="336"/>
        <v>934287.35</v>
      </c>
      <c r="AW851" s="1365"/>
      <c r="AX851" s="1365"/>
      <c r="AY851" s="1367">
        <f t="shared" si="337"/>
        <v>0</v>
      </c>
      <c r="AZ851" s="1372" t="s">
        <v>1050</v>
      </c>
      <c r="BA851" s="1373">
        <f>AQ851-AV851-AY851</f>
        <v>0</v>
      </c>
      <c r="BC851" s="1361" t="str">
        <f t="shared" si="338"/>
        <v/>
      </c>
      <c r="BD851" s="1361" t="str">
        <f t="shared" si="338"/>
        <v/>
      </c>
      <c r="BE851" s="1361" t="str">
        <f t="shared" si="338"/>
        <v/>
      </c>
      <c r="BF851" s="1361" t="str">
        <f t="shared" si="338"/>
        <v>Non-Op</v>
      </c>
      <c r="BG851" s="1361" t="str">
        <f t="shared" si="341"/>
        <v>NO</v>
      </c>
      <c r="BH851" s="1361" t="str">
        <f t="shared" si="341"/>
        <v>NO</v>
      </c>
      <c r="BI851" s="1361" t="str">
        <f t="shared" si="328"/>
        <v/>
      </c>
      <c r="BK851" s="1361" t="b">
        <f t="shared" si="349"/>
        <v>1</v>
      </c>
      <c r="BL851" s="1361" t="b">
        <f t="shared" si="349"/>
        <v>1</v>
      </c>
      <c r="BM851" s="1361" t="b">
        <f t="shared" si="349"/>
        <v>1</v>
      </c>
      <c r="BN851" s="1361" t="b">
        <f t="shared" si="349"/>
        <v>1</v>
      </c>
      <c r="BO851" s="1361" t="b">
        <f t="shared" si="349"/>
        <v>1</v>
      </c>
      <c r="BP851" s="1361" t="b">
        <f t="shared" si="349"/>
        <v>1</v>
      </c>
      <c r="BQ851" s="1361" t="b">
        <f t="shared" si="349"/>
        <v>1</v>
      </c>
      <c r="BS851" s="1359"/>
    </row>
    <row r="852" spans="1:71" s="1374" customFormat="1" ht="12" customHeight="1">
      <c r="A852" s="1412">
        <v>18609841</v>
      </c>
      <c r="B852" s="1413" t="str">
        <f t="shared" si="348"/>
        <v>18609841</v>
      </c>
      <c r="C852" s="1359" t="s">
        <v>1888</v>
      </c>
      <c r="D852" s="1360" t="str">
        <f t="shared" si="330"/>
        <v>Non-Op</v>
      </c>
      <c r="E852" s="1360"/>
      <c r="F852" s="1359"/>
      <c r="G852" s="1360"/>
      <c r="H852" s="1361" t="str">
        <f t="shared" si="347"/>
        <v/>
      </c>
      <c r="I852" s="1361" t="str">
        <f t="shared" si="347"/>
        <v/>
      </c>
      <c r="J852" s="1361" t="str">
        <f t="shared" si="347"/>
        <v/>
      </c>
      <c r="K852" s="1361" t="str">
        <f t="shared" si="347"/>
        <v>Non-Op</v>
      </c>
      <c r="L852" s="1361" t="str">
        <f t="shared" si="343"/>
        <v>NO</v>
      </c>
      <c r="M852" s="1361" t="str">
        <f t="shared" si="343"/>
        <v>NO</v>
      </c>
      <c r="N852" s="1361" t="str">
        <f t="shared" si="333"/>
        <v/>
      </c>
      <c r="O852" s="1362"/>
      <c r="P852" s="1363">
        <v>1452288.63</v>
      </c>
      <c r="Q852" s="1363">
        <v>1452288.63</v>
      </c>
      <c r="R852" s="1363">
        <v>1452288.63</v>
      </c>
      <c r="S852" s="1363">
        <v>1452288.63</v>
      </c>
      <c r="T852" s="1363">
        <v>1453585.62</v>
      </c>
      <c r="U852" s="1363">
        <v>1453585.62</v>
      </c>
      <c r="V852" s="1363">
        <v>1453585.62</v>
      </c>
      <c r="W852" s="1363">
        <v>1453585.62</v>
      </c>
      <c r="X852" s="1363">
        <v>1453585.62</v>
      </c>
      <c r="Y852" s="1363">
        <v>1453585.62</v>
      </c>
      <c r="Z852" s="1363">
        <v>1453585.62</v>
      </c>
      <c r="AA852" s="1363">
        <v>1453585.62</v>
      </c>
      <c r="AB852" s="1363">
        <v>1453585.62</v>
      </c>
      <c r="AC852" s="1363"/>
      <c r="AD852" s="1363"/>
      <c r="AE852" s="1363">
        <f t="shared" si="332"/>
        <v>1453207.3312500005</v>
      </c>
      <c r="AF852" s="1476"/>
      <c r="AG852" s="1477"/>
      <c r="AH852" s="1365"/>
      <c r="AI852" s="1365"/>
      <c r="AJ852" s="1365"/>
      <c r="AK852" s="1366">
        <f t="shared" si="344"/>
        <v>1453207.3312500005</v>
      </c>
      <c r="AL852" s="1365">
        <f t="shared" si="334"/>
        <v>1453207.3312500005</v>
      </c>
      <c r="AM852" s="1367"/>
      <c r="AN852" s="1365"/>
      <c r="AO852" s="1368">
        <f t="shared" si="335"/>
        <v>0</v>
      </c>
      <c r="AP852" s="1369"/>
      <c r="AQ852" s="1370">
        <f t="shared" si="327"/>
        <v>1453585.62</v>
      </c>
      <c r="AR852" s="1365"/>
      <c r="AS852" s="1365"/>
      <c r="AT852" s="1365"/>
      <c r="AU852" s="1365">
        <f t="shared" si="345"/>
        <v>1453585.62</v>
      </c>
      <c r="AV852" s="1371">
        <f t="shared" si="336"/>
        <v>1453585.62</v>
      </c>
      <c r="AW852" s="1365"/>
      <c r="AX852" s="1365"/>
      <c r="AY852" s="1367">
        <f t="shared" si="337"/>
        <v>0</v>
      </c>
      <c r="AZ852" s="1372" t="s">
        <v>1050</v>
      </c>
      <c r="BA852" s="1373">
        <f t="shared" si="342"/>
        <v>0</v>
      </c>
      <c r="BC852" s="1361" t="str">
        <f t="shared" si="338"/>
        <v/>
      </c>
      <c r="BD852" s="1361" t="str">
        <f t="shared" si="338"/>
        <v/>
      </c>
      <c r="BE852" s="1361" t="str">
        <f t="shared" si="338"/>
        <v/>
      </c>
      <c r="BF852" s="1361" t="str">
        <f t="shared" si="338"/>
        <v>Non-Op</v>
      </c>
      <c r="BG852" s="1361" t="str">
        <f t="shared" si="341"/>
        <v>NO</v>
      </c>
      <c r="BH852" s="1361" t="str">
        <f t="shared" si="341"/>
        <v>NO</v>
      </c>
      <c r="BI852" s="1361" t="str">
        <f t="shared" si="328"/>
        <v/>
      </c>
      <c r="BK852" s="1361" t="b">
        <f t="shared" si="349"/>
        <v>1</v>
      </c>
      <c r="BL852" s="1361" t="b">
        <f t="shared" si="349"/>
        <v>1</v>
      </c>
      <c r="BM852" s="1361" t="b">
        <f t="shared" si="349"/>
        <v>1</v>
      </c>
      <c r="BN852" s="1361" t="b">
        <f t="shared" si="349"/>
        <v>1</v>
      </c>
      <c r="BO852" s="1361" t="b">
        <f t="shared" si="349"/>
        <v>1</v>
      </c>
      <c r="BP852" s="1361" t="b">
        <f t="shared" si="349"/>
        <v>1</v>
      </c>
      <c r="BQ852" s="1361" t="b">
        <f t="shared" si="349"/>
        <v>1</v>
      </c>
      <c r="BS852" s="1359"/>
    </row>
    <row r="853" spans="1:71" s="1374" customFormat="1" ht="12" customHeight="1">
      <c r="A853" s="1412">
        <v>18609861</v>
      </c>
      <c r="B853" s="1413" t="str">
        <f t="shared" si="348"/>
        <v>18609861</v>
      </c>
      <c r="C853" s="1359" t="s">
        <v>1889</v>
      </c>
      <c r="D853" s="1360" t="str">
        <f t="shared" si="330"/>
        <v>Non-Op</v>
      </c>
      <c r="E853" s="1360"/>
      <c r="F853" s="1359"/>
      <c r="G853" s="1360"/>
      <c r="H853" s="1361" t="str">
        <f t="shared" si="347"/>
        <v/>
      </c>
      <c r="I853" s="1361" t="str">
        <f t="shared" si="347"/>
        <v/>
      </c>
      <c r="J853" s="1361" t="str">
        <f t="shared" si="347"/>
        <v/>
      </c>
      <c r="K853" s="1361" t="str">
        <f t="shared" si="347"/>
        <v>Non-Op</v>
      </c>
      <c r="L853" s="1361" t="str">
        <f t="shared" si="343"/>
        <v>NO</v>
      </c>
      <c r="M853" s="1361" t="str">
        <f t="shared" si="343"/>
        <v>NO</v>
      </c>
      <c r="N853" s="1361" t="str">
        <f t="shared" si="333"/>
        <v/>
      </c>
      <c r="O853" s="1362"/>
      <c r="P853" s="1363">
        <v>2333246.7200000002</v>
      </c>
      <c r="Q853" s="1363">
        <v>2333246.7200000002</v>
      </c>
      <c r="R853" s="1363">
        <v>2333246.7200000002</v>
      </c>
      <c r="S853" s="1363">
        <v>2313007.2799999998</v>
      </c>
      <c r="T853" s="1363">
        <v>2358043.94</v>
      </c>
      <c r="U853" s="1363">
        <v>2358043.94</v>
      </c>
      <c r="V853" s="1363">
        <v>2200854.4300000002</v>
      </c>
      <c r="W853" s="1363">
        <v>2200854.4300000002</v>
      </c>
      <c r="X853" s="1363">
        <v>2200854.4300000002</v>
      </c>
      <c r="Y853" s="1363">
        <v>1970767.25</v>
      </c>
      <c r="Z853" s="1363">
        <v>1970767.25</v>
      </c>
      <c r="AA853" s="1363">
        <v>1970767.25</v>
      </c>
      <c r="AB853" s="1363">
        <v>1889398.18</v>
      </c>
      <c r="AC853" s="1363"/>
      <c r="AD853" s="1363"/>
      <c r="AE853" s="1363">
        <f t="shared" si="332"/>
        <v>2193481.3408333333</v>
      </c>
      <c r="AF853" s="1476"/>
      <c r="AG853" s="1477"/>
      <c r="AH853" s="1365"/>
      <c r="AI853" s="1365"/>
      <c r="AJ853" s="1365"/>
      <c r="AK853" s="1366">
        <f t="shared" si="344"/>
        <v>2193481.3408333333</v>
      </c>
      <c r="AL853" s="1365">
        <f t="shared" si="334"/>
        <v>2193481.3408333333</v>
      </c>
      <c r="AM853" s="1367"/>
      <c r="AN853" s="1365"/>
      <c r="AO853" s="1368">
        <f t="shared" si="335"/>
        <v>0</v>
      </c>
      <c r="AP853" s="1369"/>
      <c r="AQ853" s="1370">
        <f t="shared" si="327"/>
        <v>1889398.18</v>
      </c>
      <c r="AR853" s="1365"/>
      <c r="AS853" s="1365"/>
      <c r="AT853" s="1365"/>
      <c r="AU853" s="1365">
        <f t="shared" si="345"/>
        <v>1889398.18</v>
      </c>
      <c r="AV853" s="1371">
        <f t="shared" si="336"/>
        <v>1889398.18</v>
      </c>
      <c r="AW853" s="1365"/>
      <c r="AX853" s="1365"/>
      <c r="AY853" s="1367">
        <f t="shared" si="337"/>
        <v>0</v>
      </c>
      <c r="AZ853" s="1372" t="s">
        <v>1050</v>
      </c>
      <c r="BA853" s="1373">
        <f t="shared" si="342"/>
        <v>0</v>
      </c>
      <c r="BC853" s="1361" t="str">
        <f t="shared" si="338"/>
        <v/>
      </c>
      <c r="BD853" s="1361" t="str">
        <f t="shared" si="338"/>
        <v/>
      </c>
      <c r="BE853" s="1361" t="str">
        <f t="shared" si="338"/>
        <v/>
      </c>
      <c r="BF853" s="1361" t="str">
        <f t="shared" si="338"/>
        <v>Non-Op</v>
      </c>
      <c r="BG853" s="1361" t="str">
        <f t="shared" si="341"/>
        <v>NO</v>
      </c>
      <c r="BH853" s="1361" t="str">
        <f t="shared" si="341"/>
        <v>NO</v>
      </c>
      <c r="BI853" s="1361" t="str">
        <f t="shared" si="328"/>
        <v/>
      </c>
      <c r="BK853" s="1361" t="b">
        <f t="shared" si="349"/>
        <v>1</v>
      </c>
      <c r="BL853" s="1361" t="b">
        <f t="shared" si="349"/>
        <v>1</v>
      </c>
      <c r="BM853" s="1361" t="b">
        <f t="shared" si="349"/>
        <v>1</v>
      </c>
      <c r="BN853" s="1361" t="b">
        <f t="shared" si="349"/>
        <v>1</v>
      </c>
      <c r="BO853" s="1361" t="b">
        <f t="shared" si="349"/>
        <v>1</v>
      </c>
      <c r="BP853" s="1361" t="b">
        <f t="shared" si="349"/>
        <v>1</v>
      </c>
      <c r="BQ853" s="1361" t="b">
        <f t="shared" si="349"/>
        <v>1</v>
      </c>
      <c r="BS853" s="1359"/>
    </row>
    <row r="854" spans="1:71" s="1374" customFormat="1" ht="12" customHeight="1">
      <c r="A854" s="1431">
        <v>18609871</v>
      </c>
      <c r="B854" s="1451" t="str">
        <f t="shared" si="348"/>
        <v>18609871</v>
      </c>
      <c r="C854" s="1395" t="s">
        <v>1890</v>
      </c>
      <c r="D854" s="1396" t="str">
        <f t="shared" si="330"/>
        <v>Non-Op</v>
      </c>
      <c r="E854" s="1396"/>
      <c r="F854" s="1433">
        <v>43525</v>
      </c>
      <c r="G854" s="1396"/>
      <c r="H854" s="1398" t="str">
        <f t="shared" si="347"/>
        <v/>
      </c>
      <c r="I854" s="1398" t="str">
        <f t="shared" si="347"/>
        <v/>
      </c>
      <c r="J854" s="1398" t="str">
        <f t="shared" si="347"/>
        <v/>
      </c>
      <c r="K854" s="1398" t="str">
        <f t="shared" si="347"/>
        <v>Non-Op</v>
      </c>
      <c r="L854" s="1398" t="str">
        <f t="shared" si="343"/>
        <v>NO</v>
      </c>
      <c r="M854" s="1398" t="str">
        <f t="shared" si="343"/>
        <v>NO</v>
      </c>
      <c r="N854" s="1398" t="str">
        <f t="shared" si="333"/>
        <v/>
      </c>
      <c r="O854" s="1399"/>
      <c r="P854" s="1400">
        <v>1016193</v>
      </c>
      <c r="Q854" s="1400">
        <v>1260986</v>
      </c>
      <c r="R854" s="1400">
        <v>1502077</v>
      </c>
      <c r="S854" s="1400">
        <v>1739466</v>
      </c>
      <c r="T854" s="1400">
        <v>1973152</v>
      </c>
      <c r="U854" s="1400">
        <v>2203136</v>
      </c>
      <c r="V854" s="1400">
        <v>2429418</v>
      </c>
      <c r="W854" s="1400">
        <v>2652364</v>
      </c>
      <c r="X854" s="1400">
        <v>2871974</v>
      </c>
      <c r="Y854" s="1400">
        <v>3088247</v>
      </c>
      <c r="Z854" s="1400">
        <v>3301184</v>
      </c>
      <c r="AA854" s="1400">
        <v>3510785</v>
      </c>
      <c r="AB854" s="1400">
        <v>3717049</v>
      </c>
      <c r="AC854" s="1400"/>
      <c r="AD854" s="1400"/>
      <c r="AE854" s="1400">
        <f t="shared" si="332"/>
        <v>2408284.1666666665</v>
      </c>
      <c r="AF854" s="1478"/>
      <c r="AG854" s="1479"/>
      <c r="AH854" s="1403"/>
      <c r="AI854" s="1403"/>
      <c r="AJ854" s="1403"/>
      <c r="AK854" s="1404">
        <f t="shared" si="344"/>
        <v>2408284.1666666665</v>
      </c>
      <c r="AL854" s="1403">
        <f>SUM(AI854:AK854)</f>
        <v>2408284.1666666665</v>
      </c>
      <c r="AM854" s="1405"/>
      <c r="AN854" s="1403"/>
      <c r="AO854" s="1406">
        <f t="shared" si="335"/>
        <v>0</v>
      </c>
      <c r="AP854" s="1369"/>
      <c r="AQ854" s="1407">
        <f t="shared" si="327"/>
        <v>3717049</v>
      </c>
      <c r="AR854" s="1403"/>
      <c r="AS854" s="1403"/>
      <c r="AT854" s="1403"/>
      <c r="AU854" s="1403">
        <f t="shared" si="345"/>
        <v>3717049</v>
      </c>
      <c r="AV854" s="1408">
        <f t="shared" si="336"/>
        <v>3717049</v>
      </c>
      <c r="AW854" s="1403"/>
      <c r="AX854" s="1403"/>
      <c r="AY854" s="1405">
        <f t="shared" si="337"/>
        <v>0</v>
      </c>
      <c r="AZ854" s="1372" t="s">
        <v>1683</v>
      </c>
      <c r="BA854" s="1373">
        <f t="shared" si="342"/>
        <v>0</v>
      </c>
      <c r="BC854" s="1361"/>
      <c r="BD854" s="1361"/>
      <c r="BE854" s="1361"/>
      <c r="BF854" s="1361"/>
      <c r="BG854" s="1361"/>
      <c r="BH854" s="1361"/>
      <c r="BI854" s="1361"/>
      <c r="BK854" s="1361"/>
      <c r="BL854" s="1361"/>
      <c r="BM854" s="1361"/>
      <c r="BN854" s="1361"/>
      <c r="BO854" s="1361"/>
      <c r="BP854" s="1361"/>
      <c r="BQ854" s="1361"/>
      <c r="BS854" s="1359"/>
    </row>
    <row r="855" spans="1:71" s="1374" customFormat="1" ht="12" customHeight="1">
      <c r="A855" s="1497">
        <v>18609883</v>
      </c>
      <c r="B855" s="1498" t="str">
        <f t="shared" si="348"/>
        <v>18609883</v>
      </c>
      <c r="C855" s="1416" t="s">
        <v>1891</v>
      </c>
      <c r="D855" s="1417" t="str">
        <f t="shared" si="330"/>
        <v>Non-Op</v>
      </c>
      <c r="E855" s="1417"/>
      <c r="F855" s="1434">
        <v>42842</v>
      </c>
      <c r="G855" s="1417"/>
      <c r="H855" s="1419" t="str">
        <f t="shared" si="347"/>
        <v/>
      </c>
      <c r="I855" s="1419" t="str">
        <f t="shared" si="347"/>
        <v/>
      </c>
      <c r="J855" s="1419" t="str">
        <f t="shared" si="347"/>
        <v/>
      </c>
      <c r="K855" s="1419" t="str">
        <f t="shared" si="347"/>
        <v>Non-Op</v>
      </c>
      <c r="L855" s="1419" t="str">
        <f t="shared" si="343"/>
        <v>NO</v>
      </c>
      <c r="M855" s="1419" t="str">
        <f t="shared" si="343"/>
        <v>NO</v>
      </c>
      <c r="N855" s="1419" t="str">
        <f t="shared" si="333"/>
        <v/>
      </c>
      <c r="O855" s="1419"/>
      <c r="P855" s="1421">
        <v>0</v>
      </c>
      <c r="Q855" s="1421">
        <v>0</v>
      </c>
      <c r="R855" s="1421">
        <v>0</v>
      </c>
      <c r="S855" s="1421">
        <v>0</v>
      </c>
      <c r="T855" s="1421">
        <v>0</v>
      </c>
      <c r="U855" s="1421">
        <v>0</v>
      </c>
      <c r="V855" s="1421">
        <v>0</v>
      </c>
      <c r="W855" s="1421">
        <v>0</v>
      </c>
      <c r="X855" s="1421">
        <v>0</v>
      </c>
      <c r="Y855" s="1421">
        <v>0</v>
      </c>
      <c r="Z855" s="1421">
        <v>0</v>
      </c>
      <c r="AA855" s="1421">
        <v>0</v>
      </c>
      <c r="AB855" s="1421">
        <v>0</v>
      </c>
      <c r="AC855" s="1421"/>
      <c r="AD855" s="1421"/>
      <c r="AE855" s="1421">
        <f t="shared" si="332"/>
        <v>0</v>
      </c>
      <c r="AF855" s="1492"/>
      <c r="AG855" s="1493"/>
      <c r="AH855" s="1424"/>
      <c r="AI855" s="1424"/>
      <c r="AJ855" s="1424"/>
      <c r="AK855" s="1425">
        <f t="shared" si="344"/>
        <v>0</v>
      </c>
      <c r="AL855" s="1424">
        <f t="shared" si="334"/>
        <v>0</v>
      </c>
      <c r="AM855" s="1426"/>
      <c r="AN855" s="1424"/>
      <c r="AO855" s="1427">
        <f t="shared" si="335"/>
        <v>0</v>
      </c>
      <c r="AP855" s="1369"/>
      <c r="AQ855" s="1428">
        <f t="shared" si="327"/>
        <v>0</v>
      </c>
      <c r="AR855" s="1424"/>
      <c r="AS855" s="1424"/>
      <c r="AT855" s="1424"/>
      <c r="AU855" s="1424">
        <f t="shared" si="345"/>
        <v>0</v>
      </c>
      <c r="AV855" s="1429">
        <f t="shared" si="336"/>
        <v>0</v>
      </c>
      <c r="AW855" s="1424"/>
      <c r="AX855" s="1424"/>
      <c r="AY855" s="1426">
        <f t="shared" si="337"/>
        <v>0</v>
      </c>
      <c r="AZ855" s="1372" t="s">
        <v>1001</v>
      </c>
      <c r="BA855" s="1373">
        <f t="shared" si="342"/>
        <v>0</v>
      </c>
      <c r="BC855" s="1419" t="str">
        <f t="shared" si="338"/>
        <v/>
      </c>
      <c r="BD855" s="1419" t="str">
        <f t="shared" si="338"/>
        <v/>
      </c>
      <c r="BE855" s="1419" t="str">
        <f t="shared" si="338"/>
        <v/>
      </c>
      <c r="BF855" s="1419" t="str">
        <f t="shared" si="338"/>
        <v>Non-Op</v>
      </c>
      <c r="BG855" s="1419" t="str">
        <f t="shared" si="341"/>
        <v>NO</v>
      </c>
      <c r="BH855" s="1419" t="str">
        <f t="shared" si="341"/>
        <v>NO</v>
      </c>
      <c r="BI855" s="1419" t="str">
        <f t="shared" si="328"/>
        <v/>
      </c>
      <c r="BK855" s="1419" t="b">
        <f t="shared" ref="BK855:BQ856" si="350">BC855=H855</f>
        <v>1</v>
      </c>
      <c r="BL855" s="1419" t="b">
        <f t="shared" si="350"/>
        <v>1</v>
      </c>
      <c r="BM855" s="1419" t="b">
        <f t="shared" si="350"/>
        <v>1</v>
      </c>
      <c r="BN855" s="1419" t="b">
        <f t="shared" si="350"/>
        <v>1</v>
      </c>
      <c r="BO855" s="1419" t="b">
        <f t="shared" si="350"/>
        <v>1</v>
      </c>
      <c r="BP855" s="1419" t="b">
        <f t="shared" si="350"/>
        <v>1</v>
      </c>
      <c r="BQ855" s="1419" t="b">
        <f t="shared" si="350"/>
        <v>1</v>
      </c>
      <c r="BS855" s="1359"/>
    </row>
    <row r="856" spans="1:71" s="1374" customFormat="1" ht="12" customHeight="1">
      <c r="A856" s="1497">
        <v>18609891</v>
      </c>
      <c r="B856" s="1498" t="str">
        <f t="shared" si="348"/>
        <v>18609891</v>
      </c>
      <c r="C856" s="1416" t="s">
        <v>1892</v>
      </c>
      <c r="D856" s="1417" t="str">
        <f t="shared" si="330"/>
        <v>Non-Op</v>
      </c>
      <c r="E856" s="1417"/>
      <c r="F856" s="1434">
        <v>43070</v>
      </c>
      <c r="G856" s="1417"/>
      <c r="H856" s="1419" t="str">
        <f t="shared" si="347"/>
        <v/>
      </c>
      <c r="I856" s="1419" t="str">
        <f t="shared" si="347"/>
        <v/>
      </c>
      <c r="J856" s="1419" t="str">
        <f t="shared" si="347"/>
        <v/>
      </c>
      <c r="K856" s="1419" t="str">
        <f t="shared" si="347"/>
        <v>Non-Op</v>
      </c>
      <c r="L856" s="1419" t="str">
        <f t="shared" si="343"/>
        <v>NO</v>
      </c>
      <c r="M856" s="1419" t="str">
        <f t="shared" si="343"/>
        <v>NO</v>
      </c>
      <c r="N856" s="1419" t="str">
        <f t="shared" si="333"/>
        <v/>
      </c>
      <c r="O856" s="1419"/>
      <c r="P856" s="1421">
        <v>712737</v>
      </c>
      <c r="Q856" s="1421">
        <v>712737</v>
      </c>
      <c r="R856" s="1421">
        <v>712737</v>
      </c>
      <c r="S856" s="1421">
        <v>0</v>
      </c>
      <c r="T856" s="1421">
        <v>0</v>
      </c>
      <c r="U856" s="1421">
        <v>0</v>
      </c>
      <c r="V856" s="1421">
        <v>0</v>
      </c>
      <c r="W856" s="1421">
        <v>0</v>
      </c>
      <c r="X856" s="1421">
        <v>0</v>
      </c>
      <c r="Y856" s="1421">
        <v>0</v>
      </c>
      <c r="Z856" s="1421">
        <v>0</v>
      </c>
      <c r="AA856" s="1421">
        <v>0</v>
      </c>
      <c r="AB856" s="1421">
        <v>0</v>
      </c>
      <c r="AC856" s="1421"/>
      <c r="AD856" s="1421"/>
      <c r="AE856" s="1421">
        <f t="shared" si="332"/>
        <v>148486.875</v>
      </c>
      <c r="AF856" s="1492"/>
      <c r="AG856" s="1493"/>
      <c r="AH856" s="1424"/>
      <c r="AI856" s="1424"/>
      <c r="AJ856" s="1424"/>
      <c r="AK856" s="1425">
        <f t="shared" si="344"/>
        <v>148486.875</v>
      </c>
      <c r="AL856" s="1424">
        <f t="shared" si="334"/>
        <v>148486.875</v>
      </c>
      <c r="AM856" s="1426"/>
      <c r="AN856" s="1424"/>
      <c r="AO856" s="1427">
        <f t="shared" si="335"/>
        <v>0</v>
      </c>
      <c r="AP856" s="1369"/>
      <c r="AQ856" s="1428">
        <f t="shared" si="327"/>
        <v>0</v>
      </c>
      <c r="AR856" s="1424"/>
      <c r="AS856" s="1424"/>
      <c r="AT856" s="1424"/>
      <c r="AU856" s="1424">
        <f>AQ856</f>
        <v>0</v>
      </c>
      <c r="AV856" s="1429">
        <f t="shared" si="336"/>
        <v>0</v>
      </c>
      <c r="AW856" s="1424"/>
      <c r="AX856" s="1424"/>
      <c r="AY856" s="1426">
        <f t="shared" si="337"/>
        <v>0</v>
      </c>
      <c r="AZ856" s="1372" t="s">
        <v>1893</v>
      </c>
      <c r="BA856" s="1373">
        <f t="shared" si="342"/>
        <v>0</v>
      </c>
      <c r="BC856" s="1419" t="str">
        <f t="shared" ref="BC856:BF877" si="351">IF(VALUE(AR856),BC$7,IF(ISBLANK(AR856),"",BC$7))</f>
        <v/>
      </c>
      <c r="BD856" s="1419" t="str">
        <f t="shared" si="351"/>
        <v/>
      </c>
      <c r="BE856" s="1419" t="str">
        <f t="shared" si="351"/>
        <v/>
      </c>
      <c r="BF856" s="1419" t="str">
        <f t="shared" si="351"/>
        <v>Non-Op</v>
      </c>
      <c r="BG856" s="1419" t="str">
        <f t="shared" si="341"/>
        <v>NO</v>
      </c>
      <c r="BH856" s="1419" t="str">
        <f t="shared" si="341"/>
        <v>NO</v>
      </c>
      <c r="BI856" s="1419" t="str">
        <f t="shared" si="328"/>
        <v/>
      </c>
      <c r="BK856" s="1419" t="b">
        <f t="shared" si="350"/>
        <v>1</v>
      </c>
      <c r="BL856" s="1419" t="b">
        <f t="shared" si="350"/>
        <v>1</v>
      </c>
      <c r="BM856" s="1419" t="b">
        <f t="shared" si="350"/>
        <v>1</v>
      </c>
      <c r="BN856" s="1419" t="b">
        <f t="shared" si="350"/>
        <v>1</v>
      </c>
      <c r="BO856" s="1419" t="b">
        <f t="shared" si="350"/>
        <v>1</v>
      </c>
      <c r="BP856" s="1419" t="b">
        <f t="shared" si="350"/>
        <v>1</v>
      </c>
      <c r="BQ856" s="1419" t="b">
        <f t="shared" si="350"/>
        <v>1</v>
      </c>
      <c r="BS856" s="1359"/>
    </row>
    <row r="857" spans="1:71" s="1374" customFormat="1" ht="12" customHeight="1">
      <c r="A857" s="1522">
        <v>18609893</v>
      </c>
      <c r="B857" s="1524" t="str">
        <f t="shared" si="348"/>
        <v>18609893</v>
      </c>
      <c r="C857" s="1395" t="s">
        <v>1894</v>
      </c>
      <c r="D857" s="1396" t="str">
        <f t="shared" si="330"/>
        <v>Non-Op</v>
      </c>
      <c r="E857" s="1396"/>
      <c r="F857" s="1433">
        <v>43466</v>
      </c>
      <c r="G857" s="1396"/>
      <c r="H857" s="1398" t="str">
        <f t="shared" si="347"/>
        <v/>
      </c>
      <c r="I857" s="1398" t="str">
        <f t="shared" si="347"/>
        <v/>
      </c>
      <c r="J857" s="1398" t="str">
        <f t="shared" si="347"/>
        <v/>
      </c>
      <c r="K857" s="1398" t="str">
        <f t="shared" si="347"/>
        <v>Non-Op</v>
      </c>
      <c r="L857" s="1398" t="str">
        <f t="shared" si="343"/>
        <v>NO</v>
      </c>
      <c r="M857" s="1398" t="str">
        <f t="shared" si="343"/>
        <v>NO</v>
      </c>
      <c r="N857" s="1398" t="str">
        <f t="shared" si="333"/>
        <v/>
      </c>
      <c r="O857" s="1399"/>
      <c r="P857" s="1400">
        <v>172278419.12</v>
      </c>
      <c r="Q857" s="1400">
        <v>164376998.40000001</v>
      </c>
      <c r="R857" s="1400">
        <v>163091388.59999999</v>
      </c>
      <c r="S857" s="1400">
        <v>168490507.06999999</v>
      </c>
      <c r="T857" s="1400">
        <v>160511748.84</v>
      </c>
      <c r="U857" s="1400">
        <v>159217743.25</v>
      </c>
      <c r="V857" s="1400">
        <v>183047524.63999999</v>
      </c>
      <c r="W857" s="1400">
        <v>172114103.88</v>
      </c>
      <c r="X857" s="1400">
        <v>170798213.30000001</v>
      </c>
      <c r="Y857" s="1400">
        <v>180188077.84</v>
      </c>
      <c r="Z857" s="1400">
        <v>168155107.53</v>
      </c>
      <c r="AA857" s="1400">
        <v>166833522.88</v>
      </c>
      <c r="AB857" s="1400">
        <v>179658443.22</v>
      </c>
      <c r="AC857" s="1400"/>
      <c r="AD857" s="1400"/>
      <c r="AE857" s="1400">
        <f t="shared" si="332"/>
        <v>169399447.2833333</v>
      </c>
      <c r="AF857" s="1478"/>
      <c r="AG857" s="1479"/>
      <c r="AH857" s="1403"/>
      <c r="AI857" s="1403"/>
      <c r="AJ857" s="1403"/>
      <c r="AK857" s="1404">
        <f t="shared" si="344"/>
        <v>169399447.2833333</v>
      </c>
      <c r="AL857" s="1403">
        <f t="shared" ref="AL857:AL862" si="352">SUM(AI857:AK857)</f>
        <v>169399447.2833333</v>
      </c>
      <c r="AM857" s="1405"/>
      <c r="AN857" s="1403"/>
      <c r="AO857" s="1406">
        <f t="shared" si="335"/>
        <v>0</v>
      </c>
      <c r="AP857" s="1369"/>
      <c r="AQ857" s="1407">
        <f t="shared" si="327"/>
        <v>179658443.22</v>
      </c>
      <c r="AR857" s="1403"/>
      <c r="AS857" s="1403"/>
      <c r="AT857" s="1403"/>
      <c r="AU857" s="1403">
        <f>AQ857</f>
        <v>179658443.22</v>
      </c>
      <c r="AV857" s="1408">
        <f t="shared" si="336"/>
        <v>179658443.22</v>
      </c>
      <c r="AW857" s="1403"/>
      <c r="AX857" s="1403"/>
      <c r="AY857" s="1405">
        <f t="shared" si="337"/>
        <v>0</v>
      </c>
      <c r="AZ857" s="1372" t="s">
        <v>1895</v>
      </c>
      <c r="BA857" s="1373">
        <f t="shared" si="342"/>
        <v>0</v>
      </c>
      <c r="BC857" s="1419"/>
      <c r="BD857" s="1419"/>
      <c r="BE857" s="1419"/>
      <c r="BF857" s="1419"/>
      <c r="BG857" s="1419"/>
      <c r="BH857" s="1419"/>
      <c r="BI857" s="1419"/>
      <c r="BK857" s="1419"/>
      <c r="BL857" s="1419"/>
      <c r="BM857" s="1419"/>
      <c r="BN857" s="1419"/>
      <c r="BO857" s="1419"/>
      <c r="BP857" s="1419"/>
      <c r="BQ857" s="1419"/>
      <c r="BS857" s="1359"/>
    </row>
    <row r="858" spans="1:71" s="1374" customFormat="1" ht="12" customHeight="1">
      <c r="A858" s="1522">
        <v>18609901</v>
      </c>
      <c r="B858" s="1524" t="str">
        <f t="shared" si="348"/>
        <v>18609901</v>
      </c>
      <c r="C858" s="1395" t="s">
        <v>1896</v>
      </c>
      <c r="D858" s="1396" t="str">
        <f t="shared" si="330"/>
        <v>W/C</v>
      </c>
      <c r="E858" s="1396"/>
      <c r="F858" s="1433">
        <v>43922</v>
      </c>
      <c r="G858" s="1396"/>
      <c r="H858" s="1398" t="str">
        <f t="shared" si="347"/>
        <v/>
      </c>
      <c r="I858" s="1398" t="str">
        <f t="shared" si="347"/>
        <v/>
      </c>
      <c r="J858" s="1398" t="str">
        <f t="shared" si="347"/>
        <v/>
      </c>
      <c r="K858" s="1398" t="str">
        <f t="shared" si="347"/>
        <v/>
      </c>
      <c r="L858" s="1398" t="str">
        <f t="shared" si="343"/>
        <v>W/C</v>
      </c>
      <c r="M858" s="1398" t="str">
        <f t="shared" si="343"/>
        <v>NO</v>
      </c>
      <c r="N858" s="1398" t="str">
        <f t="shared" si="333"/>
        <v>W/C</v>
      </c>
      <c r="O858" s="1399"/>
      <c r="P858" s="1400"/>
      <c r="Q858" s="1400"/>
      <c r="R858" s="1400"/>
      <c r="S858" s="1400"/>
      <c r="T858" s="1400"/>
      <c r="U858" s="1400"/>
      <c r="V858" s="1400"/>
      <c r="W858" s="1400"/>
      <c r="X858" s="1400"/>
      <c r="Y858" s="1400"/>
      <c r="Z858" s="1400">
        <v>253733.95</v>
      </c>
      <c r="AA858" s="1400">
        <v>253733.95</v>
      </c>
      <c r="AB858" s="1400">
        <v>253733.95</v>
      </c>
      <c r="AC858" s="1400"/>
      <c r="AD858" s="1400"/>
      <c r="AE858" s="1400">
        <f t="shared" si="332"/>
        <v>52861.239583333336</v>
      </c>
      <c r="AF858" s="1478"/>
      <c r="AG858" s="1479"/>
      <c r="AH858" s="1403"/>
      <c r="AI858" s="1403"/>
      <c r="AJ858" s="1403"/>
      <c r="AK858" s="1404"/>
      <c r="AL858" s="1403">
        <f t="shared" si="352"/>
        <v>0</v>
      </c>
      <c r="AM858" s="1405">
        <f>AE858</f>
        <v>52861.239583333336</v>
      </c>
      <c r="AN858" s="1403"/>
      <c r="AO858" s="1406">
        <f t="shared" si="335"/>
        <v>52861.239583333336</v>
      </c>
      <c r="AP858" s="1369"/>
      <c r="AQ858" s="1407">
        <f t="shared" si="327"/>
        <v>253733.95</v>
      </c>
      <c r="AR858" s="1403"/>
      <c r="AS858" s="1403"/>
      <c r="AT858" s="1403"/>
      <c r="AU858" s="1403"/>
      <c r="AV858" s="1408">
        <f t="shared" si="336"/>
        <v>0</v>
      </c>
      <c r="AW858" s="1403">
        <f>AQ858</f>
        <v>253733.95</v>
      </c>
      <c r="AX858" s="1403"/>
      <c r="AY858" s="1405">
        <f t="shared" si="337"/>
        <v>253733.95</v>
      </c>
      <c r="AZ858" s="1372"/>
      <c r="BA858" s="1373"/>
      <c r="BC858" s="1419"/>
      <c r="BD858" s="1419"/>
      <c r="BE858" s="1419"/>
      <c r="BF858" s="1419"/>
      <c r="BG858" s="1419"/>
      <c r="BH858" s="1419"/>
      <c r="BI858" s="1419"/>
      <c r="BK858" s="1419"/>
      <c r="BL858" s="1419"/>
      <c r="BM858" s="1419"/>
      <c r="BN858" s="1419"/>
      <c r="BO858" s="1419"/>
      <c r="BP858" s="1419"/>
      <c r="BQ858" s="1419"/>
      <c r="BS858" s="1359"/>
    </row>
    <row r="859" spans="1:71" s="1374" customFormat="1" ht="12" customHeight="1">
      <c r="A859" s="1522">
        <v>18610001</v>
      </c>
      <c r="B859" s="1524" t="str">
        <f t="shared" si="348"/>
        <v>18610001</v>
      </c>
      <c r="C859" s="1395" t="s">
        <v>1897</v>
      </c>
      <c r="D859" s="1396" t="str">
        <f t="shared" si="330"/>
        <v>W/C</v>
      </c>
      <c r="E859" s="1396"/>
      <c r="F859" s="1433">
        <v>43647</v>
      </c>
      <c r="G859" s="1396"/>
      <c r="H859" s="1398" t="str">
        <f t="shared" si="347"/>
        <v/>
      </c>
      <c r="I859" s="1398" t="str">
        <f t="shared" si="347"/>
        <v/>
      </c>
      <c r="J859" s="1398" t="str">
        <f t="shared" si="347"/>
        <v/>
      </c>
      <c r="K859" s="1398" t="str">
        <f t="shared" si="347"/>
        <v/>
      </c>
      <c r="L859" s="1398" t="str">
        <f t="shared" si="343"/>
        <v>W/C</v>
      </c>
      <c r="M859" s="1398" t="str">
        <f t="shared" si="343"/>
        <v>NO</v>
      </c>
      <c r="N859" s="1398" t="str">
        <f t="shared" si="333"/>
        <v>W/C</v>
      </c>
      <c r="O859" s="1399"/>
      <c r="P859" s="1400"/>
      <c r="Q859" s="1400">
        <v>15478.05</v>
      </c>
      <c r="R859" s="1400">
        <v>24509.08</v>
      </c>
      <c r="S859" s="1400">
        <v>27837.83</v>
      </c>
      <c r="T859" s="1400">
        <v>39263.42</v>
      </c>
      <c r="U859" s="1400">
        <v>43645.42</v>
      </c>
      <c r="V859" s="1400">
        <v>57225.96</v>
      </c>
      <c r="W859" s="1400">
        <v>57293.96</v>
      </c>
      <c r="X859" s="1400">
        <v>57293.96</v>
      </c>
      <c r="Y859" s="1400">
        <v>57293.96</v>
      </c>
      <c r="Z859" s="1400">
        <v>57293.96</v>
      </c>
      <c r="AA859" s="1400">
        <v>57293.96</v>
      </c>
      <c r="AB859" s="1400">
        <v>57293.96</v>
      </c>
      <c r="AC859" s="1400"/>
      <c r="AD859" s="1400"/>
      <c r="AE859" s="1400">
        <f t="shared" si="332"/>
        <v>43589.71166666667</v>
      </c>
      <c r="AF859" s="1478"/>
      <c r="AG859" s="1479"/>
      <c r="AH859" s="1403"/>
      <c r="AI859" s="1403"/>
      <c r="AJ859" s="1403"/>
      <c r="AK859" s="1404"/>
      <c r="AL859" s="1403">
        <f t="shared" si="352"/>
        <v>0</v>
      </c>
      <c r="AM859" s="1405">
        <f>AE859</f>
        <v>43589.71166666667</v>
      </c>
      <c r="AN859" s="1403"/>
      <c r="AO859" s="1406">
        <f t="shared" si="335"/>
        <v>43589.71166666667</v>
      </c>
      <c r="AP859" s="1369"/>
      <c r="AQ859" s="1407">
        <f t="shared" si="327"/>
        <v>57293.96</v>
      </c>
      <c r="AR859" s="1403"/>
      <c r="AS859" s="1403"/>
      <c r="AT859" s="1403"/>
      <c r="AU859" s="1403"/>
      <c r="AV859" s="1408">
        <f t="shared" si="336"/>
        <v>0</v>
      </c>
      <c r="AW859" s="1403">
        <f>AQ859</f>
        <v>57293.96</v>
      </c>
      <c r="AX859" s="1403"/>
      <c r="AY859" s="1405">
        <f t="shared" si="337"/>
        <v>57293.96</v>
      </c>
      <c r="AZ859" s="1372"/>
      <c r="BA859" s="1373">
        <f t="shared" si="342"/>
        <v>0</v>
      </c>
      <c r="BC859" s="1419"/>
      <c r="BD859" s="1419"/>
      <c r="BE859" s="1419"/>
      <c r="BF859" s="1419"/>
      <c r="BG859" s="1419"/>
      <c r="BH859" s="1419"/>
      <c r="BI859" s="1419"/>
      <c r="BK859" s="1419"/>
      <c r="BL859" s="1419"/>
      <c r="BM859" s="1419"/>
      <c r="BN859" s="1419"/>
      <c r="BO859" s="1419"/>
      <c r="BP859" s="1419"/>
      <c r="BQ859" s="1419"/>
      <c r="BS859" s="1359"/>
    </row>
    <row r="860" spans="1:71" s="1374" customFormat="1" ht="12" customHeight="1">
      <c r="A860" s="1522">
        <v>18610011</v>
      </c>
      <c r="B860" s="1524" t="str">
        <f t="shared" si="348"/>
        <v>18610011</v>
      </c>
      <c r="C860" s="1395" t="s">
        <v>1898</v>
      </c>
      <c r="D860" s="1396" t="str">
        <f t="shared" si="330"/>
        <v>Non-Op</v>
      </c>
      <c r="E860" s="1396"/>
      <c r="F860" s="1433">
        <v>43586</v>
      </c>
      <c r="G860" s="1396"/>
      <c r="H860" s="1398" t="str">
        <f t="shared" si="347"/>
        <v/>
      </c>
      <c r="I860" s="1398" t="str">
        <f t="shared" si="347"/>
        <v/>
      </c>
      <c r="J860" s="1398" t="str">
        <f t="shared" si="347"/>
        <v/>
      </c>
      <c r="K860" s="1398" t="str">
        <f t="shared" si="347"/>
        <v>Non-Op</v>
      </c>
      <c r="L860" s="1398" t="str">
        <f t="shared" si="343"/>
        <v>NO</v>
      </c>
      <c r="M860" s="1398" t="str">
        <f t="shared" si="343"/>
        <v>NO</v>
      </c>
      <c r="N860" s="1398" t="str">
        <f t="shared" si="333"/>
        <v/>
      </c>
      <c r="O860" s="1399"/>
      <c r="P860" s="1400">
        <v>100000</v>
      </c>
      <c r="Q860" s="1400">
        <v>100000</v>
      </c>
      <c r="R860" s="1400">
        <v>100000</v>
      </c>
      <c r="S860" s="1400">
        <v>72162.17</v>
      </c>
      <c r="T860" s="1400">
        <v>72162.17</v>
      </c>
      <c r="U860" s="1400">
        <v>72162.17</v>
      </c>
      <c r="V860" s="1400">
        <v>70611.87</v>
      </c>
      <c r="W860" s="1400">
        <v>70611.87</v>
      </c>
      <c r="X860" s="1400">
        <v>70611.87</v>
      </c>
      <c r="Y860" s="1400">
        <v>70543.87</v>
      </c>
      <c r="Z860" s="1400">
        <v>70543.87</v>
      </c>
      <c r="AA860" s="1400">
        <v>70543.87</v>
      </c>
      <c r="AB860" s="1400">
        <v>70543.87</v>
      </c>
      <c r="AC860" s="1400"/>
      <c r="AD860" s="1400"/>
      <c r="AE860" s="1400">
        <f t="shared" si="332"/>
        <v>77102.138749999998</v>
      </c>
      <c r="AF860" s="1478"/>
      <c r="AG860" s="1479"/>
      <c r="AH860" s="1403"/>
      <c r="AI860" s="1403"/>
      <c r="AJ860" s="1403"/>
      <c r="AK860" s="1404">
        <f>AE860</f>
        <v>77102.138749999998</v>
      </c>
      <c r="AL860" s="1403">
        <f t="shared" si="352"/>
        <v>77102.138749999998</v>
      </c>
      <c r="AM860" s="1405"/>
      <c r="AN860" s="1403"/>
      <c r="AO860" s="1406">
        <f t="shared" si="335"/>
        <v>0</v>
      </c>
      <c r="AP860" s="1369"/>
      <c r="AQ860" s="1407">
        <f t="shared" si="327"/>
        <v>70543.87</v>
      </c>
      <c r="AR860" s="1403"/>
      <c r="AS860" s="1403"/>
      <c r="AT860" s="1403"/>
      <c r="AU860" s="1403">
        <f>AQ860</f>
        <v>70543.87</v>
      </c>
      <c r="AV860" s="1408">
        <f t="shared" si="336"/>
        <v>70543.87</v>
      </c>
      <c r="AW860" s="1403"/>
      <c r="AX860" s="1403"/>
      <c r="AY860" s="1405">
        <f t="shared" si="337"/>
        <v>0</v>
      </c>
      <c r="AZ860" s="1372" t="s">
        <v>1546</v>
      </c>
      <c r="BA860" s="1373">
        <f t="shared" si="342"/>
        <v>0</v>
      </c>
      <c r="BC860" s="1419"/>
      <c r="BD860" s="1419"/>
      <c r="BE860" s="1419"/>
      <c r="BF860" s="1419"/>
      <c r="BG860" s="1419"/>
      <c r="BH860" s="1419"/>
      <c r="BI860" s="1419"/>
      <c r="BK860" s="1419"/>
      <c r="BL860" s="1419"/>
      <c r="BM860" s="1419"/>
      <c r="BN860" s="1419"/>
      <c r="BO860" s="1419"/>
      <c r="BP860" s="1419"/>
      <c r="BQ860" s="1419"/>
      <c r="BS860" s="1359"/>
    </row>
    <row r="861" spans="1:71" s="1374" customFormat="1" ht="12" customHeight="1">
      <c r="A861" s="1522">
        <v>18610021</v>
      </c>
      <c r="B861" s="1524" t="str">
        <f t="shared" si="348"/>
        <v>18610021</v>
      </c>
      <c r="C861" s="1395" t="s">
        <v>1899</v>
      </c>
      <c r="D861" s="1396" t="str">
        <f t="shared" si="330"/>
        <v>Non-Op</v>
      </c>
      <c r="E861" s="1396"/>
      <c r="F861" s="1433">
        <v>43800</v>
      </c>
      <c r="G861" s="1396"/>
      <c r="H861" s="1398" t="str">
        <f t="shared" si="347"/>
        <v/>
      </c>
      <c r="I861" s="1398" t="str">
        <f t="shared" si="347"/>
        <v/>
      </c>
      <c r="J861" s="1398" t="str">
        <f t="shared" si="347"/>
        <v/>
      </c>
      <c r="K861" s="1398" t="str">
        <f t="shared" si="347"/>
        <v>Non-Op</v>
      </c>
      <c r="L861" s="1398" t="str">
        <f t="shared" si="343"/>
        <v>NO</v>
      </c>
      <c r="M861" s="1398" t="str">
        <f t="shared" si="343"/>
        <v>NO</v>
      </c>
      <c r="N861" s="1398" t="str">
        <f t="shared" si="333"/>
        <v/>
      </c>
      <c r="O861" s="1399"/>
      <c r="P861" s="1400"/>
      <c r="Q861" s="1400"/>
      <c r="R861" s="1400"/>
      <c r="S861" s="1400"/>
      <c r="T861" s="1400"/>
      <c r="U861" s="1400"/>
      <c r="V861" s="1400">
        <v>4520.3999999999996</v>
      </c>
      <c r="W861" s="1400">
        <v>4520.3999999999996</v>
      </c>
      <c r="X861" s="1400">
        <v>4520.3999999999996</v>
      </c>
      <c r="Y861" s="1400">
        <v>2651.65</v>
      </c>
      <c r="Z861" s="1400">
        <v>2651.65</v>
      </c>
      <c r="AA861" s="1400">
        <v>2651.65</v>
      </c>
      <c r="AB861" s="1400">
        <v>2651.65</v>
      </c>
      <c r="AC861" s="1400"/>
      <c r="AD861" s="1400"/>
      <c r="AE861" s="1400">
        <f t="shared" si="332"/>
        <v>1903.4979166666669</v>
      </c>
      <c r="AF861" s="1478"/>
      <c r="AG861" s="1479"/>
      <c r="AH861" s="1403"/>
      <c r="AI861" s="1403"/>
      <c r="AJ861" s="1403"/>
      <c r="AK861" s="1404">
        <f>AE861</f>
        <v>1903.4979166666669</v>
      </c>
      <c r="AL861" s="1403">
        <f t="shared" si="352"/>
        <v>1903.4979166666669</v>
      </c>
      <c r="AM861" s="1405"/>
      <c r="AN861" s="1403"/>
      <c r="AO861" s="1406">
        <f t="shared" si="335"/>
        <v>0</v>
      </c>
      <c r="AP861" s="1369"/>
      <c r="AQ861" s="1407">
        <f t="shared" si="327"/>
        <v>2651.65</v>
      </c>
      <c r="AR861" s="1403"/>
      <c r="AS861" s="1403"/>
      <c r="AT861" s="1403"/>
      <c r="AU861" s="1403">
        <f>AQ861</f>
        <v>2651.65</v>
      </c>
      <c r="AV861" s="1408">
        <f>SUM(AS861:AU861)</f>
        <v>2651.65</v>
      </c>
      <c r="AW861" s="1403"/>
      <c r="AX861" s="1403"/>
      <c r="AY861" s="1405">
        <f t="shared" si="337"/>
        <v>0</v>
      </c>
      <c r="AZ861" s="1372" t="s">
        <v>1546</v>
      </c>
      <c r="BA861" s="1373">
        <f t="shared" si="342"/>
        <v>0</v>
      </c>
      <c r="BC861" s="1419"/>
      <c r="BD861" s="1419"/>
      <c r="BE861" s="1419"/>
      <c r="BF861" s="1419"/>
      <c r="BG861" s="1419"/>
      <c r="BH861" s="1419"/>
      <c r="BI861" s="1419"/>
      <c r="BK861" s="1419"/>
      <c r="BL861" s="1419"/>
      <c r="BM861" s="1419"/>
      <c r="BN861" s="1419"/>
      <c r="BO861" s="1419"/>
      <c r="BP861" s="1419"/>
      <c r="BQ861" s="1419"/>
      <c r="BS861" s="1359"/>
    </row>
    <row r="862" spans="1:71" s="1374" customFormat="1" ht="12" customHeight="1">
      <c r="A862" s="1522">
        <v>18610031</v>
      </c>
      <c r="B862" s="1524" t="str">
        <f t="shared" si="348"/>
        <v>18610031</v>
      </c>
      <c r="C862" s="1395" t="s">
        <v>1900</v>
      </c>
      <c r="D862" s="1396" t="str">
        <f t="shared" si="330"/>
        <v>W/C</v>
      </c>
      <c r="E862" s="1396"/>
      <c r="F862" s="1433">
        <v>43770</v>
      </c>
      <c r="G862" s="1396"/>
      <c r="H862" s="1398" t="str">
        <f t="shared" si="347"/>
        <v/>
      </c>
      <c r="I862" s="1398" t="str">
        <f t="shared" si="347"/>
        <v/>
      </c>
      <c r="J862" s="1398" t="str">
        <f t="shared" si="347"/>
        <v/>
      </c>
      <c r="K862" s="1398" t="str">
        <f t="shared" si="347"/>
        <v/>
      </c>
      <c r="L862" s="1398" t="str">
        <f t="shared" si="343"/>
        <v>W/C</v>
      </c>
      <c r="M862" s="1398" t="str">
        <f t="shared" si="343"/>
        <v>NO</v>
      </c>
      <c r="N862" s="1398" t="str">
        <f t="shared" si="333"/>
        <v>W/C</v>
      </c>
      <c r="O862" s="1399"/>
      <c r="P862" s="1400"/>
      <c r="Q862" s="1400"/>
      <c r="R862" s="1400"/>
      <c r="S862" s="1400"/>
      <c r="T862" s="1400"/>
      <c r="U862" s="1400">
        <v>121019.67</v>
      </c>
      <c r="V862" s="1400">
        <v>125479.6</v>
      </c>
      <c r="W862" s="1400">
        <v>127348.35</v>
      </c>
      <c r="X862" s="1400">
        <v>127348.35</v>
      </c>
      <c r="Y862" s="1400">
        <v>127348.35</v>
      </c>
      <c r="Z862" s="1400">
        <v>127348.35</v>
      </c>
      <c r="AA862" s="1400">
        <v>127348.35</v>
      </c>
      <c r="AB862" s="1400">
        <v>127348.35</v>
      </c>
      <c r="AC862" s="1400"/>
      <c r="AD862" s="1400"/>
      <c r="AE862" s="1400">
        <f t="shared" si="332"/>
        <v>78909.599583333329</v>
      </c>
      <c r="AF862" s="1478"/>
      <c r="AG862" s="1479"/>
      <c r="AH862" s="1403"/>
      <c r="AI862" s="1403"/>
      <c r="AJ862" s="1403"/>
      <c r="AK862" s="1404"/>
      <c r="AL862" s="1403">
        <f t="shared" si="352"/>
        <v>0</v>
      </c>
      <c r="AM862" s="1405">
        <f>AE862</f>
        <v>78909.599583333329</v>
      </c>
      <c r="AN862" s="1403"/>
      <c r="AO862" s="1406">
        <f t="shared" si="335"/>
        <v>78909.599583333329</v>
      </c>
      <c r="AP862" s="1369"/>
      <c r="AQ862" s="1407">
        <f t="shared" si="327"/>
        <v>127348.35</v>
      </c>
      <c r="AR862" s="1403"/>
      <c r="AS862" s="1403"/>
      <c r="AT862" s="1403"/>
      <c r="AU862" s="1403"/>
      <c r="AV862" s="1408">
        <f>SUM(AS862:AU862)</f>
        <v>0</v>
      </c>
      <c r="AW862" s="1403">
        <f>AQ862</f>
        <v>127348.35</v>
      </c>
      <c r="AX862" s="1403"/>
      <c r="AY862" s="1405">
        <f t="shared" si="337"/>
        <v>127348.35</v>
      </c>
      <c r="AZ862" s="1372"/>
      <c r="BA862" s="1373">
        <f t="shared" si="342"/>
        <v>0</v>
      </c>
      <c r="BC862" s="1419"/>
      <c r="BD862" s="1419"/>
      <c r="BE862" s="1419"/>
      <c r="BF862" s="1419"/>
      <c r="BG862" s="1419"/>
      <c r="BH862" s="1419"/>
      <c r="BI862" s="1419"/>
      <c r="BK862" s="1419"/>
      <c r="BL862" s="1419"/>
      <c r="BM862" s="1419"/>
      <c r="BN862" s="1419"/>
      <c r="BO862" s="1419"/>
      <c r="BP862" s="1419"/>
      <c r="BQ862" s="1419"/>
      <c r="BS862" s="1359"/>
    </row>
    <row r="863" spans="1:71" s="1374" customFormat="1" ht="12" customHeight="1">
      <c r="A863" s="1412">
        <v>18630031</v>
      </c>
      <c r="B863" s="1413" t="str">
        <f t="shared" si="348"/>
        <v>18630031</v>
      </c>
      <c r="C863" s="1596" t="s">
        <v>1901</v>
      </c>
      <c r="D863" s="1360" t="str">
        <f t="shared" si="330"/>
        <v>Non-Op</v>
      </c>
      <c r="E863" s="1360"/>
      <c r="F863" s="1596"/>
      <c r="G863" s="1360"/>
      <c r="H863" s="1361" t="str">
        <f t="shared" si="347"/>
        <v/>
      </c>
      <c r="I863" s="1361" t="str">
        <f t="shared" si="347"/>
        <v/>
      </c>
      <c r="J863" s="1361" t="str">
        <f t="shared" si="347"/>
        <v/>
      </c>
      <c r="K863" s="1361" t="str">
        <f t="shared" si="347"/>
        <v>Non-Op</v>
      </c>
      <c r="L863" s="1361" t="str">
        <f t="shared" si="343"/>
        <v>NO</v>
      </c>
      <c r="M863" s="1361" t="str">
        <f t="shared" si="343"/>
        <v>NO</v>
      </c>
      <c r="N863" s="1361" t="str">
        <f t="shared" si="333"/>
        <v/>
      </c>
      <c r="O863" s="1362"/>
      <c r="P863" s="1363">
        <v>5255837.9400000004</v>
      </c>
      <c r="Q863" s="1363">
        <v>6220156.0199999996</v>
      </c>
      <c r="R863" s="1363">
        <v>7311865.5499999998</v>
      </c>
      <c r="S863" s="1363">
        <v>7615504.8799999999</v>
      </c>
      <c r="T863" s="1363">
        <v>7727560.2000000002</v>
      </c>
      <c r="U863" s="1363">
        <v>7869137.8600000003</v>
      </c>
      <c r="V863" s="1363">
        <v>0</v>
      </c>
      <c r="W863" s="1363">
        <v>197564.82</v>
      </c>
      <c r="X863" s="1363">
        <v>304432.37</v>
      </c>
      <c r="Y863" s="1363">
        <v>406213.41</v>
      </c>
      <c r="Z863" s="1363">
        <v>757326.64</v>
      </c>
      <c r="AA863" s="1363">
        <v>977503.32</v>
      </c>
      <c r="AB863" s="1363">
        <v>1160970.97</v>
      </c>
      <c r="AC863" s="1363"/>
      <c r="AD863" s="1363"/>
      <c r="AE863" s="1363">
        <f t="shared" si="332"/>
        <v>3549639.1270833327</v>
      </c>
      <c r="AF863" s="1376"/>
      <c r="AG863" s="1377"/>
      <c r="AH863" s="1365"/>
      <c r="AI863" s="1365"/>
      <c r="AJ863" s="1365"/>
      <c r="AK863" s="1366">
        <f t="shared" si="344"/>
        <v>3549639.1270833327</v>
      </c>
      <c r="AL863" s="1365">
        <f t="shared" si="334"/>
        <v>3549639.1270833327</v>
      </c>
      <c r="AM863" s="1367"/>
      <c r="AN863" s="1365"/>
      <c r="AO863" s="1368">
        <f t="shared" si="335"/>
        <v>0</v>
      </c>
      <c r="AP863" s="1369"/>
      <c r="AQ863" s="1370">
        <f t="shared" si="327"/>
        <v>1160970.97</v>
      </c>
      <c r="AR863" s="1365"/>
      <c r="AS863" s="1365"/>
      <c r="AT863" s="1365"/>
      <c r="AU863" s="1365">
        <f>AQ863</f>
        <v>1160970.97</v>
      </c>
      <c r="AV863" s="1371">
        <f t="shared" si="336"/>
        <v>1160970.97</v>
      </c>
      <c r="AW863" s="1365"/>
      <c r="AX863" s="1365"/>
      <c r="AY863" s="1367">
        <f t="shared" si="337"/>
        <v>0</v>
      </c>
      <c r="AZ863" s="1372" t="s">
        <v>1001</v>
      </c>
      <c r="BA863" s="1373">
        <f t="shared" si="342"/>
        <v>0</v>
      </c>
      <c r="BC863" s="1361" t="str">
        <f t="shared" si="351"/>
        <v/>
      </c>
      <c r="BD863" s="1361" t="str">
        <f t="shared" si="351"/>
        <v/>
      </c>
      <c r="BE863" s="1361" t="str">
        <f t="shared" si="351"/>
        <v/>
      </c>
      <c r="BF863" s="1361" t="str">
        <f t="shared" si="351"/>
        <v>Non-Op</v>
      </c>
      <c r="BG863" s="1361" t="str">
        <f t="shared" si="341"/>
        <v>NO</v>
      </c>
      <c r="BH863" s="1361" t="str">
        <f t="shared" si="341"/>
        <v>NO</v>
      </c>
      <c r="BI863" s="1361" t="str">
        <f t="shared" si="328"/>
        <v/>
      </c>
      <c r="BK863" s="1361" t="b">
        <f t="shared" ref="BK863:BQ895" si="353">BC863=H863</f>
        <v>1</v>
      </c>
      <c r="BL863" s="1361" t="b">
        <f t="shared" si="353"/>
        <v>1</v>
      </c>
      <c r="BM863" s="1361" t="b">
        <f t="shared" si="353"/>
        <v>1</v>
      </c>
      <c r="BN863" s="1361" t="b">
        <f t="shared" si="353"/>
        <v>1</v>
      </c>
      <c r="BO863" s="1361" t="b">
        <f t="shared" si="353"/>
        <v>1</v>
      </c>
      <c r="BP863" s="1361" t="b">
        <f t="shared" si="353"/>
        <v>1</v>
      </c>
      <c r="BQ863" s="1361" t="b">
        <f t="shared" si="353"/>
        <v>1</v>
      </c>
      <c r="BS863" s="1359"/>
    </row>
    <row r="864" spans="1:71" s="1374" customFormat="1" ht="12" customHeight="1">
      <c r="A864" s="1522" t="s">
        <v>1902</v>
      </c>
      <c r="B864" s="1451" t="str">
        <f t="shared" si="348"/>
        <v>18630041</v>
      </c>
      <c r="C864" s="1599" t="s">
        <v>1903</v>
      </c>
      <c r="D864" s="1396" t="str">
        <f t="shared" si="330"/>
        <v>W/C</v>
      </c>
      <c r="E864" s="1396"/>
      <c r="F864" s="1433">
        <v>43831</v>
      </c>
      <c r="G864" s="1396"/>
      <c r="H864" s="1398" t="str">
        <f t="shared" si="347"/>
        <v/>
      </c>
      <c r="I864" s="1398" t="str">
        <f t="shared" si="347"/>
        <v/>
      </c>
      <c r="J864" s="1398" t="str">
        <f t="shared" si="347"/>
        <v/>
      </c>
      <c r="K864" s="1398" t="str">
        <f t="shared" si="347"/>
        <v/>
      </c>
      <c r="L864" s="1398" t="str">
        <f t="shared" si="343"/>
        <v>W/C</v>
      </c>
      <c r="M864" s="1398" t="str">
        <f t="shared" si="343"/>
        <v>NO</v>
      </c>
      <c r="N864" s="1398" t="str">
        <f t="shared" si="333"/>
        <v>W/C</v>
      </c>
      <c r="O864" s="1399"/>
      <c r="P864" s="1400"/>
      <c r="Q864" s="1400"/>
      <c r="R864" s="1400"/>
      <c r="S864" s="1400"/>
      <c r="T864" s="1400"/>
      <c r="U864" s="1400"/>
      <c r="V864" s="1400"/>
      <c r="W864" s="1400">
        <v>3098328.87</v>
      </c>
      <c r="X864" s="1400">
        <v>3091833.42</v>
      </c>
      <c r="Y864" s="1400">
        <v>3085337.97</v>
      </c>
      <c r="Z864" s="1400">
        <v>3078842.52</v>
      </c>
      <c r="AA864" s="1400">
        <v>3072347.07</v>
      </c>
      <c r="AB864" s="1400">
        <v>3065851.62</v>
      </c>
      <c r="AC864" s="1400"/>
      <c r="AD864" s="1400"/>
      <c r="AE864" s="1400">
        <f t="shared" si="332"/>
        <v>1413301.3049999999</v>
      </c>
      <c r="AF864" s="1401"/>
      <c r="AG864" s="1402"/>
      <c r="AH864" s="1403"/>
      <c r="AI864" s="1403"/>
      <c r="AJ864" s="1403"/>
      <c r="AK864" s="1404"/>
      <c r="AL864" s="1403">
        <f>SUM(AI864:AK864)</f>
        <v>0</v>
      </c>
      <c r="AM864" s="1405">
        <f t="shared" ref="AM864:AM871" si="354">AE864</f>
        <v>1413301.3049999999</v>
      </c>
      <c r="AN864" s="1403"/>
      <c r="AO864" s="1406">
        <f t="shared" si="335"/>
        <v>1413301.3049999999</v>
      </c>
      <c r="AP864" s="1369"/>
      <c r="AQ864" s="1407">
        <f t="shared" si="327"/>
        <v>3065851.62</v>
      </c>
      <c r="AR864" s="1403"/>
      <c r="AS864" s="1403"/>
      <c r="AT864" s="1403"/>
      <c r="AU864" s="1403"/>
      <c r="AV864" s="1408">
        <f t="shared" si="336"/>
        <v>0</v>
      </c>
      <c r="AW864" s="1403">
        <f>AQ864</f>
        <v>3065851.62</v>
      </c>
      <c r="AX864" s="1403"/>
      <c r="AY864" s="1405">
        <f t="shared" si="337"/>
        <v>3065851.62</v>
      </c>
      <c r="AZ864" s="1372"/>
      <c r="BA864" s="1373">
        <f t="shared" si="342"/>
        <v>0</v>
      </c>
      <c r="BC864" s="1361"/>
      <c r="BD864" s="1361"/>
      <c r="BE864" s="1361"/>
      <c r="BF864" s="1361"/>
      <c r="BG864" s="1361"/>
      <c r="BH864" s="1361"/>
      <c r="BI864" s="1361"/>
      <c r="BK864" s="1361"/>
      <c r="BL864" s="1361"/>
      <c r="BM864" s="1361"/>
      <c r="BN864" s="1361"/>
      <c r="BO864" s="1361"/>
      <c r="BP864" s="1361"/>
      <c r="BQ864" s="1361"/>
      <c r="BS864" s="1359"/>
    </row>
    <row r="865" spans="1:71" s="1374" customFormat="1" ht="12" customHeight="1">
      <c r="A865" s="1412">
        <v>18700003</v>
      </c>
      <c r="B865" s="1413" t="str">
        <f t="shared" si="348"/>
        <v>18700003</v>
      </c>
      <c r="C865" s="1360" t="s">
        <v>1904</v>
      </c>
      <c r="D865" s="1360" t="str">
        <f t="shared" si="330"/>
        <v>W/C</v>
      </c>
      <c r="E865" s="1360"/>
      <c r="F865" s="1360"/>
      <c r="G865" s="1360"/>
      <c r="H865" s="1361" t="str">
        <f t="shared" si="347"/>
        <v/>
      </c>
      <c r="I865" s="1361" t="str">
        <f t="shared" si="347"/>
        <v/>
      </c>
      <c r="J865" s="1361" t="str">
        <f t="shared" si="347"/>
        <v/>
      </c>
      <c r="K865" s="1361" t="str">
        <f t="shared" si="347"/>
        <v/>
      </c>
      <c r="L865" s="1361" t="str">
        <f t="shared" si="343"/>
        <v>W/C</v>
      </c>
      <c r="M865" s="1361" t="str">
        <f t="shared" si="343"/>
        <v>NO</v>
      </c>
      <c r="N865" s="1361" t="str">
        <f t="shared" si="333"/>
        <v>W/C</v>
      </c>
      <c r="O865" s="1362"/>
      <c r="P865" s="1363">
        <v>0</v>
      </c>
      <c r="Q865" s="1363">
        <v>0</v>
      </c>
      <c r="R865" s="1363">
        <v>0</v>
      </c>
      <c r="S865" s="1363">
        <v>0</v>
      </c>
      <c r="T865" s="1363">
        <v>0</v>
      </c>
      <c r="U865" s="1363">
        <v>0</v>
      </c>
      <c r="V865" s="1363">
        <v>0</v>
      </c>
      <c r="W865" s="1363">
        <v>0</v>
      </c>
      <c r="X865" s="1363">
        <v>0</v>
      </c>
      <c r="Y865" s="1363">
        <v>0</v>
      </c>
      <c r="Z865" s="1363">
        <v>0</v>
      </c>
      <c r="AA865" s="1363">
        <v>0</v>
      </c>
      <c r="AB865" s="1363">
        <v>0</v>
      </c>
      <c r="AC865" s="1363"/>
      <c r="AD865" s="1363"/>
      <c r="AE865" s="1363">
        <f t="shared" si="332"/>
        <v>0</v>
      </c>
      <c r="AF865" s="1376"/>
      <c r="AG865" s="1377"/>
      <c r="AH865" s="1365"/>
      <c r="AI865" s="1365"/>
      <c r="AJ865" s="1365"/>
      <c r="AK865" s="1366"/>
      <c r="AL865" s="1365">
        <f t="shared" si="334"/>
        <v>0</v>
      </c>
      <c r="AM865" s="1367">
        <f t="shared" si="354"/>
        <v>0</v>
      </c>
      <c r="AN865" s="1365"/>
      <c r="AO865" s="1368">
        <f t="shared" si="335"/>
        <v>0</v>
      </c>
      <c r="AP865" s="1369"/>
      <c r="AQ865" s="1370">
        <f t="shared" si="327"/>
        <v>0</v>
      </c>
      <c r="AR865" s="1365"/>
      <c r="AS865" s="1365"/>
      <c r="AT865" s="1365"/>
      <c r="AU865" s="1365"/>
      <c r="AV865" s="1371">
        <f t="shared" si="336"/>
        <v>0</v>
      </c>
      <c r="AW865" s="1365">
        <f>AQ865</f>
        <v>0</v>
      </c>
      <c r="AX865" s="1365"/>
      <c r="AY865" s="1367">
        <f t="shared" si="337"/>
        <v>0</v>
      </c>
      <c r="AZ865" s="1372"/>
      <c r="BA865" s="1373">
        <f t="shared" si="342"/>
        <v>0</v>
      </c>
      <c r="BC865" s="1361" t="str">
        <f t="shared" si="351"/>
        <v/>
      </c>
      <c r="BD865" s="1361" t="str">
        <f t="shared" si="351"/>
        <v/>
      </c>
      <c r="BE865" s="1361" t="str">
        <f t="shared" si="351"/>
        <v/>
      </c>
      <c r="BF865" s="1361" t="str">
        <f t="shared" si="351"/>
        <v/>
      </c>
      <c r="BG865" s="1361" t="str">
        <f t="shared" si="341"/>
        <v>W/C</v>
      </c>
      <c r="BH865" s="1361" t="str">
        <f t="shared" si="341"/>
        <v>NO</v>
      </c>
      <c r="BI865" s="1361" t="str">
        <f t="shared" si="328"/>
        <v>W/C</v>
      </c>
      <c r="BK865" s="1361" t="b">
        <f t="shared" si="353"/>
        <v>1</v>
      </c>
      <c r="BL865" s="1361" t="b">
        <f t="shared" si="353"/>
        <v>1</v>
      </c>
      <c r="BM865" s="1361" t="b">
        <f t="shared" si="353"/>
        <v>1</v>
      </c>
      <c r="BN865" s="1361" t="b">
        <f t="shared" si="353"/>
        <v>1</v>
      </c>
      <c r="BO865" s="1361" t="b">
        <f t="shared" si="353"/>
        <v>1</v>
      </c>
      <c r="BP865" s="1361" t="b">
        <f t="shared" si="353"/>
        <v>1</v>
      </c>
      <c r="BQ865" s="1361" t="b">
        <f t="shared" si="353"/>
        <v>1</v>
      </c>
      <c r="BS865" s="1359"/>
    </row>
    <row r="866" spans="1:71" s="1374" customFormat="1" ht="12" customHeight="1">
      <c r="A866" s="1412">
        <v>18700032</v>
      </c>
      <c r="B866" s="1413" t="str">
        <f t="shared" si="348"/>
        <v>18700032</v>
      </c>
      <c r="C866" s="1360" t="s">
        <v>1905</v>
      </c>
      <c r="D866" s="1360" t="str">
        <f t="shared" si="330"/>
        <v>W/C</v>
      </c>
      <c r="E866" s="1360"/>
      <c r="F866" s="1360"/>
      <c r="G866" s="1360"/>
      <c r="H866" s="1361" t="str">
        <f t="shared" si="347"/>
        <v/>
      </c>
      <c r="I866" s="1361" t="str">
        <f t="shared" si="347"/>
        <v/>
      </c>
      <c r="J866" s="1361" t="str">
        <f t="shared" si="347"/>
        <v/>
      </c>
      <c r="K866" s="1361" t="str">
        <f t="shared" si="347"/>
        <v/>
      </c>
      <c r="L866" s="1361" t="str">
        <f t="shared" si="343"/>
        <v>W/C</v>
      </c>
      <c r="M866" s="1361" t="str">
        <f t="shared" si="343"/>
        <v>NO</v>
      </c>
      <c r="N866" s="1361" t="str">
        <f t="shared" si="333"/>
        <v>W/C</v>
      </c>
      <c r="O866" s="1362"/>
      <c r="P866" s="1363">
        <v>1156.6199999999999</v>
      </c>
      <c r="Q866" s="1363">
        <v>1156.6199999999999</v>
      </c>
      <c r="R866" s="1363">
        <v>1156.6199999999999</v>
      </c>
      <c r="S866" s="1363">
        <v>1156.6199999999999</v>
      </c>
      <c r="T866" s="1363">
        <v>1156.6199999999999</v>
      </c>
      <c r="U866" s="1363">
        <v>1156.6199999999999</v>
      </c>
      <c r="V866" s="1363">
        <v>1156.6199999999999</v>
      </c>
      <c r="W866" s="1363">
        <v>1156.6199999999999</v>
      </c>
      <c r="X866" s="1363">
        <v>1156.6199999999999</v>
      </c>
      <c r="Y866" s="1363">
        <v>1156.6199999999999</v>
      </c>
      <c r="Z866" s="1363">
        <v>1156.6199999999999</v>
      </c>
      <c r="AA866" s="1363">
        <v>1156.6199999999999</v>
      </c>
      <c r="AB866" s="1363">
        <v>1156.6199999999999</v>
      </c>
      <c r="AC866" s="1363"/>
      <c r="AD866" s="1363"/>
      <c r="AE866" s="1363">
        <f t="shared" si="332"/>
        <v>1156.6199999999997</v>
      </c>
      <c r="AF866" s="1376"/>
      <c r="AG866" s="1377"/>
      <c r="AH866" s="1365"/>
      <c r="AI866" s="1365"/>
      <c r="AJ866" s="1365"/>
      <c r="AK866" s="1366"/>
      <c r="AL866" s="1365">
        <f t="shared" si="334"/>
        <v>0</v>
      </c>
      <c r="AM866" s="1367">
        <f t="shared" si="354"/>
        <v>1156.6199999999997</v>
      </c>
      <c r="AN866" s="1365"/>
      <c r="AO866" s="1368">
        <f t="shared" si="335"/>
        <v>1156.6199999999997</v>
      </c>
      <c r="AP866" s="1369"/>
      <c r="AQ866" s="1370">
        <f t="shared" si="327"/>
        <v>1156.6199999999999</v>
      </c>
      <c r="AR866" s="1365"/>
      <c r="AS866" s="1365"/>
      <c r="AT866" s="1365"/>
      <c r="AU866" s="1365"/>
      <c r="AV866" s="1371">
        <f t="shared" si="336"/>
        <v>0</v>
      </c>
      <c r="AW866" s="1365">
        <f t="shared" ref="AW866:AW871" si="355">AQ866</f>
        <v>1156.6199999999999</v>
      </c>
      <c r="AX866" s="1365"/>
      <c r="AY866" s="1367">
        <f t="shared" si="337"/>
        <v>1156.6199999999999</v>
      </c>
      <c r="AZ866" s="1372"/>
      <c r="BA866" s="1373">
        <f t="shared" si="342"/>
        <v>0</v>
      </c>
      <c r="BC866" s="1361" t="str">
        <f t="shared" si="351"/>
        <v/>
      </c>
      <c r="BD866" s="1361" t="str">
        <f t="shared" si="351"/>
        <v/>
      </c>
      <c r="BE866" s="1361" t="str">
        <f t="shared" si="351"/>
        <v/>
      </c>
      <c r="BF866" s="1361" t="str">
        <f t="shared" si="351"/>
        <v/>
      </c>
      <c r="BG866" s="1361" t="str">
        <f t="shared" si="341"/>
        <v>W/C</v>
      </c>
      <c r="BH866" s="1361" t="str">
        <f t="shared" si="341"/>
        <v>NO</v>
      </c>
      <c r="BI866" s="1361" t="str">
        <f t="shared" si="328"/>
        <v>W/C</v>
      </c>
      <c r="BK866" s="1361" t="b">
        <f t="shared" si="353"/>
        <v>1</v>
      </c>
      <c r="BL866" s="1361" t="b">
        <f t="shared" si="353"/>
        <v>1</v>
      </c>
      <c r="BM866" s="1361" t="b">
        <f t="shared" si="353"/>
        <v>1</v>
      </c>
      <c r="BN866" s="1361" t="b">
        <f t="shared" si="353"/>
        <v>1</v>
      </c>
      <c r="BO866" s="1361" t="b">
        <f t="shared" si="353"/>
        <v>1</v>
      </c>
      <c r="BP866" s="1361" t="b">
        <f t="shared" si="353"/>
        <v>1</v>
      </c>
      <c r="BQ866" s="1361" t="b">
        <f t="shared" si="353"/>
        <v>1</v>
      </c>
      <c r="BS866" s="1359"/>
    </row>
    <row r="867" spans="1:71" s="1374" customFormat="1" ht="12" customHeight="1">
      <c r="A867" s="1412">
        <v>18700041</v>
      </c>
      <c r="B867" s="1413" t="str">
        <f t="shared" si="348"/>
        <v>18700041</v>
      </c>
      <c r="C867" s="1360" t="s">
        <v>1906</v>
      </c>
      <c r="D867" s="1360" t="str">
        <f t="shared" si="330"/>
        <v>W/C</v>
      </c>
      <c r="E867" s="1360"/>
      <c r="F867" s="1360"/>
      <c r="G867" s="1360"/>
      <c r="H867" s="1361" t="str">
        <f t="shared" si="347"/>
        <v/>
      </c>
      <c r="I867" s="1361" t="str">
        <f t="shared" si="347"/>
        <v/>
      </c>
      <c r="J867" s="1361" t="str">
        <f t="shared" si="347"/>
        <v/>
      </c>
      <c r="K867" s="1361" t="str">
        <f t="shared" si="347"/>
        <v/>
      </c>
      <c r="L867" s="1361" t="str">
        <f t="shared" si="343"/>
        <v>W/C</v>
      </c>
      <c r="M867" s="1361" t="str">
        <f t="shared" si="343"/>
        <v>NO</v>
      </c>
      <c r="N867" s="1361" t="str">
        <f t="shared" si="333"/>
        <v>W/C</v>
      </c>
      <c r="O867" s="1362"/>
      <c r="P867" s="1363">
        <v>665.8</v>
      </c>
      <c r="Q867" s="1363">
        <v>665.8</v>
      </c>
      <c r="R867" s="1363">
        <v>665.8</v>
      </c>
      <c r="S867" s="1363">
        <v>665.8</v>
      </c>
      <c r="T867" s="1363">
        <v>665.8</v>
      </c>
      <c r="U867" s="1363">
        <v>665.8</v>
      </c>
      <c r="V867" s="1363">
        <v>665.8</v>
      </c>
      <c r="W867" s="1363">
        <v>665.8</v>
      </c>
      <c r="X867" s="1363">
        <v>17218.43</v>
      </c>
      <c r="Y867" s="1363">
        <v>17218.43</v>
      </c>
      <c r="Z867" s="1363">
        <v>17218.43</v>
      </c>
      <c r="AA867" s="1363">
        <v>17218.43</v>
      </c>
      <c r="AB867" s="1363">
        <v>17218.43</v>
      </c>
      <c r="AC867" s="1363"/>
      <c r="AD867" s="1363"/>
      <c r="AE867" s="1363">
        <f t="shared" si="332"/>
        <v>6873.036250000001</v>
      </c>
      <c r="AF867" s="1376"/>
      <c r="AG867" s="1377"/>
      <c r="AH867" s="1365"/>
      <c r="AI867" s="1365"/>
      <c r="AJ867" s="1365"/>
      <c r="AK867" s="1366"/>
      <c r="AL867" s="1365">
        <f t="shared" si="334"/>
        <v>0</v>
      </c>
      <c r="AM867" s="1367">
        <f t="shared" si="354"/>
        <v>6873.036250000001</v>
      </c>
      <c r="AN867" s="1365"/>
      <c r="AO867" s="1368">
        <f t="shared" si="335"/>
        <v>6873.036250000001</v>
      </c>
      <c r="AP867" s="1369"/>
      <c r="AQ867" s="1370">
        <f t="shared" si="327"/>
        <v>17218.43</v>
      </c>
      <c r="AR867" s="1365"/>
      <c r="AS867" s="1365"/>
      <c r="AT867" s="1365"/>
      <c r="AU867" s="1365"/>
      <c r="AV867" s="1371">
        <f t="shared" si="336"/>
        <v>0</v>
      </c>
      <c r="AW867" s="1365">
        <f t="shared" si="355"/>
        <v>17218.43</v>
      </c>
      <c r="AX867" s="1365"/>
      <c r="AY867" s="1367">
        <f t="shared" si="337"/>
        <v>17218.43</v>
      </c>
      <c r="AZ867" s="1372"/>
      <c r="BA867" s="1373">
        <f t="shared" si="342"/>
        <v>0</v>
      </c>
      <c r="BC867" s="1361" t="str">
        <f t="shared" si="351"/>
        <v/>
      </c>
      <c r="BD867" s="1361" t="str">
        <f t="shared" si="351"/>
        <v/>
      </c>
      <c r="BE867" s="1361" t="str">
        <f t="shared" si="351"/>
        <v/>
      </c>
      <c r="BF867" s="1361" t="str">
        <f t="shared" si="351"/>
        <v/>
      </c>
      <c r="BG867" s="1361" t="str">
        <f t="shared" si="341"/>
        <v>W/C</v>
      </c>
      <c r="BH867" s="1361" t="str">
        <f t="shared" si="341"/>
        <v>NO</v>
      </c>
      <c r="BI867" s="1361" t="str">
        <f t="shared" si="328"/>
        <v>W/C</v>
      </c>
      <c r="BK867" s="1361" t="b">
        <f t="shared" si="353"/>
        <v>1</v>
      </c>
      <c r="BL867" s="1361" t="b">
        <f t="shared" si="353"/>
        <v>1</v>
      </c>
      <c r="BM867" s="1361" t="b">
        <f t="shared" si="353"/>
        <v>1</v>
      </c>
      <c r="BN867" s="1361" t="b">
        <f t="shared" si="353"/>
        <v>1</v>
      </c>
      <c r="BO867" s="1361" t="b">
        <f t="shared" si="353"/>
        <v>1</v>
      </c>
      <c r="BP867" s="1361" t="b">
        <f t="shared" si="353"/>
        <v>1</v>
      </c>
      <c r="BQ867" s="1361" t="b">
        <f t="shared" si="353"/>
        <v>1</v>
      </c>
      <c r="BS867" s="1359"/>
    </row>
    <row r="868" spans="1:71" s="1374" customFormat="1" ht="12" customHeight="1">
      <c r="A868" s="1412">
        <v>18700062</v>
      </c>
      <c r="B868" s="1413" t="str">
        <f t="shared" si="348"/>
        <v>18700062</v>
      </c>
      <c r="C868" s="1360" t="s">
        <v>1907</v>
      </c>
      <c r="D868" s="1360" t="str">
        <f t="shared" si="330"/>
        <v>W/C</v>
      </c>
      <c r="E868" s="1360"/>
      <c r="F868" s="1360"/>
      <c r="G868" s="1360"/>
      <c r="H868" s="1361" t="str">
        <f t="shared" si="347"/>
        <v/>
      </c>
      <c r="I868" s="1361" t="str">
        <f t="shared" si="347"/>
        <v/>
      </c>
      <c r="J868" s="1361" t="str">
        <f t="shared" si="347"/>
        <v/>
      </c>
      <c r="K868" s="1361" t="str">
        <f t="shared" si="347"/>
        <v/>
      </c>
      <c r="L868" s="1361" t="str">
        <f t="shared" si="343"/>
        <v>W/C</v>
      </c>
      <c r="M868" s="1361" t="str">
        <f t="shared" si="343"/>
        <v>NO</v>
      </c>
      <c r="N868" s="1361" t="str">
        <f t="shared" si="333"/>
        <v>W/C</v>
      </c>
      <c r="O868" s="1362"/>
      <c r="P868" s="1363">
        <v>0</v>
      </c>
      <c r="Q868" s="1363">
        <v>0</v>
      </c>
      <c r="R868" s="1363">
        <v>0</v>
      </c>
      <c r="S868" s="1363">
        <v>0</v>
      </c>
      <c r="T868" s="1363">
        <v>0</v>
      </c>
      <c r="U868" s="1363">
        <v>0</v>
      </c>
      <c r="V868" s="1363">
        <v>0</v>
      </c>
      <c r="W868" s="1363">
        <v>0</v>
      </c>
      <c r="X868" s="1363">
        <v>0</v>
      </c>
      <c r="Y868" s="1363">
        <v>0</v>
      </c>
      <c r="Z868" s="1363">
        <v>0</v>
      </c>
      <c r="AA868" s="1363">
        <v>0</v>
      </c>
      <c r="AB868" s="1363">
        <v>0</v>
      </c>
      <c r="AC868" s="1363"/>
      <c r="AD868" s="1363"/>
      <c r="AE868" s="1363">
        <f t="shared" si="332"/>
        <v>0</v>
      </c>
      <c r="AF868" s="1376"/>
      <c r="AG868" s="1377"/>
      <c r="AH868" s="1365"/>
      <c r="AI868" s="1365"/>
      <c r="AJ868" s="1365"/>
      <c r="AK868" s="1366"/>
      <c r="AL868" s="1365">
        <f t="shared" si="334"/>
        <v>0</v>
      </c>
      <c r="AM868" s="1367">
        <f t="shared" si="354"/>
        <v>0</v>
      </c>
      <c r="AN868" s="1365"/>
      <c r="AO868" s="1368">
        <f t="shared" si="335"/>
        <v>0</v>
      </c>
      <c r="AP868" s="1369"/>
      <c r="AQ868" s="1370">
        <f t="shared" si="327"/>
        <v>0</v>
      </c>
      <c r="AR868" s="1365"/>
      <c r="AS868" s="1365"/>
      <c r="AT868" s="1365"/>
      <c r="AU868" s="1365"/>
      <c r="AV868" s="1371">
        <f t="shared" si="336"/>
        <v>0</v>
      </c>
      <c r="AW868" s="1365">
        <f t="shared" si="355"/>
        <v>0</v>
      </c>
      <c r="AX868" s="1365"/>
      <c r="AY868" s="1367">
        <f t="shared" si="337"/>
        <v>0</v>
      </c>
      <c r="AZ868" s="1372"/>
      <c r="BA868" s="1373">
        <f t="shared" si="342"/>
        <v>0</v>
      </c>
      <c r="BC868" s="1361" t="str">
        <f t="shared" si="351"/>
        <v/>
      </c>
      <c r="BD868" s="1361" t="str">
        <f t="shared" si="351"/>
        <v/>
      </c>
      <c r="BE868" s="1361" t="str">
        <f t="shared" si="351"/>
        <v/>
      </c>
      <c r="BF868" s="1361" t="str">
        <f t="shared" si="351"/>
        <v/>
      </c>
      <c r="BG868" s="1361" t="str">
        <f t="shared" si="341"/>
        <v>W/C</v>
      </c>
      <c r="BH868" s="1361" t="str">
        <f t="shared" si="341"/>
        <v>NO</v>
      </c>
      <c r="BI868" s="1361" t="str">
        <f t="shared" si="328"/>
        <v>W/C</v>
      </c>
      <c r="BK868" s="1361" t="b">
        <f t="shared" si="353"/>
        <v>1</v>
      </c>
      <c r="BL868" s="1361" t="b">
        <f t="shared" si="353"/>
        <v>1</v>
      </c>
      <c r="BM868" s="1361" t="b">
        <f t="shared" si="353"/>
        <v>1</v>
      </c>
      <c r="BN868" s="1361" t="b">
        <f t="shared" si="353"/>
        <v>1</v>
      </c>
      <c r="BO868" s="1361" t="b">
        <f t="shared" si="353"/>
        <v>1</v>
      </c>
      <c r="BP868" s="1361" t="b">
        <f t="shared" si="353"/>
        <v>1</v>
      </c>
      <c r="BQ868" s="1361" t="b">
        <f t="shared" si="353"/>
        <v>1</v>
      </c>
      <c r="BS868" s="1359"/>
    </row>
    <row r="869" spans="1:71" s="1374" customFormat="1" ht="12" customHeight="1">
      <c r="A869" s="1412">
        <v>18700071</v>
      </c>
      <c r="B869" s="1413" t="str">
        <f t="shared" si="348"/>
        <v>18700071</v>
      </c>
      <c r="C869" s="1360" t="s">
        <v>1908</v>
      </c>
      <c r="D869" s="1360" t="str">
        <f t="shared" si="330"/>
        <v>W/C</v>
      </c>
      <c r="E869" s="1360"/>
      <c r="F869" s="1360"/>
      <c r="G869" s="1360"/>
      <c r="H869" s="1361" t="str">
        <f t="shared" si="347"/>
        <v/>
      </c>
      <c r="I869" s="1361" t="str">
        <f t="shared" si="347"/>
        <v/>
      </c>
      <c r="J869" s="1361" t="str">
        <f t="shared" si="347"/>
        <v/>
      </c>
      <c r="K869" s="1361" t="str">
        <f t="shared" si="347"/>
        <v/>
      </c>
      <c r="L869" s="1361" t="str">
        <f t="shared" si="343"/>
        <v>W/C</v>
      </c>
      <c r="M869" s="1361" t="str">
        <f t="shared" si="343"/>
        <v>NO</v>
      </c>
      <c r="N869" s="1361" t="str">
        <f t="shared" si="333"/>
        <v>W/C</v>
      </c>
      <c r="O869" s="1362"/>
      <c r="P869" s="1363">
        <v>0</v>
      </c>
      <c r="Q869" s="1363">
        <v>0</v>
      </c>
      <c r="R869" s="1363">
        <v>0</v>
      </c>
      <c r="S869" s="1363">
        <v>0</v>
      </c>
      <c r="T869" s="1363">
        <v>0</v>
      </c>
      <c r="U869" s="1363">
        <v>0</v>
      </c>
      <c r="V869" s="1363">
        <v>0</v>
      </c>
      <c r="W869" s="1363">
        <v>0</v>
      </c>
      <c r="X869" s="1363">
        <v>0</v>
      </c>
      <c r="Y869" s="1363">
        <v>0</v>
      </c>
      <c r="Z869" s="1363">
        <v>0</v>
      </c>
      <c r="AA869" s="1363">
        <v>0</v>
      </c>
      <c r="AB869" s="1363">
        <v>0</v>
      </c>
      <c r="AC869" s="1363"/>
      <c r="AD869" s="1363"/>
      <c r="AE869" s="1363">
        <f t="shared" si="332"/>
        <v>0</v>
      </c>
      <c r="AF869" s="1376"/>
      <c r="AG869" s="1377"/>
      <c r="AH869" s="1365"/>
      <c r="AI869" s="1365"/>
      <c r="AJ869" s="1365"/>
      <c r="AK869" s="1366"/>
      <c r="AL869" s="1365">
        <f t="shared" si="334"/>
        <v>0</v>
      </c>
      <c r="AM869" s="1367">
        <f t="shared" si="354"/>
        <v>0</v>
      </c>
      <c r="AN869" s="1365"/>
      <c r="AO869" s="1368">
        <f t="shared" si="335"/>
        <v>0</v>
      </c>
      <c r="AP869" s="1369"/>
      <c r="AQ869" s="1370">
        <f t="shared" si="327"/>
        <v>0</v>
      </c>
      <c r="AR869" s="1365"/>
      <c r="AS869" s="1365"/>
      <c r="AT869" s="1365"/>
      <c r="AU869" s="1365"/>
      <c r="AV869" s="1371">
        <f t="shared" si="336"/>
        <v>0</v>
      </c>
      <c r="AW869" s="1365">
        <f t="shared" si="355"/>
        <v>0</v>
      </c>
      <c r="AX869" s="1365"/>
      <c r="AY869" s="1367">
        <f t="shared" si="337"/>
        <v>0</v>
      </c>
      <c r="AZ869" s="1372"/>
      <c r="BA869" s="1373">
        <f t="shared" si="342"/>
        <v>0</v>
      </c>
      <c r="BC869" s="1361" t="str">
        <f t="shared" si="351"/>
        <v/>
      </c>
      <c r="BD869" s="1361" t="str">
        <f t="shared" si="351"/>
        <v/>
      </c>
      <c r="BE869" s="1361" t="str">
        <f t="shared" si="351"/>
        <v/>
      </c>
      <c r="BF869" s="1361" t="str">
        <f t="shared" si="351"/>
        <v/>
      </c>
      <c r="BG869" s="1361" t="str">
        <f t="shared" si="341"/>
        <v>W/C</v>
      </c>
      <c r="BH869" s="1361" t="str">
        <f t="shared" si="341"/>
        <v>NO</v>
      </c>
      <c r="BI869" s="1361" t="str">
        <f t="shared" si="328"/>
        <v>W/C</v>
      </c>
      <c r="BK869" s="1361" t="b">
        <f t="shared" si="353"/>
        <v>1</v>
      </c>
      <c r="BL869" s="1361" t="b">
        <f t="shared" si="353"/>
        <v>1</v>
      </c>
      <c r="BM869" s="1361" t="b">
        <f t="shared" si="353"/>
        <v>1</v>
      </c>
      <c r="BN869" s="1361" t="b">
        <f t="shared" si="353"/>
        <v>1</v>
      </c>
      <c r="BO869" s="1361" t="b">
        <f t="shared" si="353"/>
        <v>1</v>
      </c>
      <c r="BP869" s="1361" t="b">
        <f t="shared" si="353"/>
        <v>1</v>
      </c>
      <c r="BQ869" s="1361" t="b">
        <f t="shared" si="353"/>
        <v>1</v>
      </c>
      <c r="BS869" s="1359"/>
    </row>
    <row r="870" spans="1:71" s="1374" customFormat="1" ht="12" customHeight="1">
      <c r="A870" s="1414">
        <v>18700081</v>
      </c>
      <c r="B870" s="1415" t="str">
        <f t="shared" si="348"/>
        <v>18700081</v>
      </c>
      <c r="C870" s="1417" t="s">
        <v>1909</v>
      </c>
      <c r="D870" s="1417" t="str">
        <f t="shared" si="330"/>
        <v>W/C</v>
      </c>
      <c r="E870" s="1417"/>
      <c r="F870" s="1434">
        <v>43070</v>
      </c>
      <c r="G870" s="1417"/>
      <c r="H870" s="1419" t="str">
        <f t="shared" si="347"/>
        <v/>
      </c>
      <c r="I870" s="1419" t="str">
        <f t="shared" si="347"/>
        <v/>
      </c>
      <c r="J870" s="1419" t="str">
        <f t="shared" si="347"/>
        <v/>
      </c>
      <c r="K870" s="1419" t="str">
        <f t="shared" si="347"/>
        <v/>
      </c>
      <c r="L870" s="1419" t="str">
        <f t="shared" si="343"/>
        <v>W/C</v>
      </c>
      <c r="M870" s="1419" t="str">
        <f t="shared" si="343"/>
        <v>NO</v>
      </c>
      <c r="N870" s="1419" t="str">
        <f t="shared" si="333"/>
        <v>W/C</v>
      </c>
      <c r="O870" s="1419"/>
      <c r="P870" s="1421">
        <v>-7604.09</v>
      </c>
      <c r="Q870" s="1421">
        <v>-6907.89</v>
      </c>
      <c r="R870" s="1421">
        <v>-6211.69</v>
      </c>
      <c r="S870" s="1421">
        <v>-5515.49</v>
      </c>
      <c r="T870" s="1421">
        <v>-4819.29</v>
      </c>
      <c r="U870" s="1421">
        <v>-4123.09</v>
      </c>
      <c r="V870" s="1421">
        <v>-3426.89</v>
      </c>
      <c r="W870" s="1421">
        <v>-2730.69</v>
      </c>
      <c r="X870" s="1421">
        <v>-2034.49</v>
      </c>
      <c r="Y870" s="1421">
        <v>-1338.29</v>
      </c>
      <c r="Z870" s="1421">
        <v>-642.09</v>
      </c>
      <c r="AA870" s="1421">
        <v>0</v>
      </c>
      <c r="AB870" s="1421">
        <v>0</v>
      </c>
      <c r="AC870" s="1421"/>
      <c r="AD870" s="1421"/>
      <c r="AE870" s="1421">
        <f t="shared" si="332"/>
        <v>-3462.6620833333327</v>
      </c>
      <c r="AF870" s="1422"/>
      <c r="AG870" s="1423"/>
      <c r="AH870" s="1424"/>
      <c r="AI870" s="1424"/>
      <c r="AJ870" s="1424"/>
      <c r="AK870" s="1425"/>
      <c r="AL870" s="1424">
        <f t="shared" si="334"/>
        <v>0</v>
      </c>
      <c r="AM870" s="1426">
        <f t="shared" si="354"/>
        <v>-3462.6620833333327</v>
      </c>
      <c r="AN870" s="1424"/>
      <c r="AO870" s="1427">
        <f t="shared" si="335"/>
        <v>-3462.6620833333327</v>
      </c>
      <c r="AP870" s="1369"/>
      <c r="AQ870" s="1428">
        <f t="shared" si="327"/>
        <v>0</v>
      </c>
      <c r="AR870" s="1424"/>
      <c r="AS870" s="1424"/>
      <c r="AT870" s="1424"/>
      <c r="AU870" s="1424"/>
      <c r="AV870" s="1429">
        <f t="shared" si="336"/>
        <v>0</v>
      </c>
      <c r="AW870" s="1424">
        <f t="shared" si="355"/>
        <v>0</v>
      </c>
      <c r="AX870" s="1424"/>
      <c r="AY870" s="1426">
        <f t="shared" si="337"/>
        <v>0</v>
      </c>
      <c r="AZ870" s="1372"/>
      <c r="BA870" s="1373">
        <f t="shared" si="342"/>
        <v>0</v>
      </c>
      <c r="BC870" s="1419" t="str">
        <f t="shared" si="351"/>
        <v/>
      </c>
      <c r="BD870" s="1419" t="str">
        <f t="shared" si="351"/>
        <v/>
      </c>
      <c r="BE870" s="1419" t="str">
        <f t="shared" si="351"/>
        <v/>
      </c>
      <c r="BF870" s="1419" t="str">
        <f t="shared" si="351"/>
        <v/>
      </c>
      <c r="BG870" s="1419" t="str">
        <f t="shared" si="341"/>
        <v>W/C</v>
      </c>
      <c r="BH870" s="1419" t="str">
        <f t="shared" si="341"/>
        <v>NO</v>
      </c>
      <c r="BI870" s="1419" t="str">
        <f t="shared" si="328"/>
        <v>W/C</v>
      </c>
      <c r="BK870" s="1419" t="b">
        <f t="shared" si="353"/>
        <v>1</v>
      </c>
      <c r="BL870" s="1419" t="b">
        <f t="shared" si="353"/>
        <v>1</v>
      </c>
      <c r="BM870" s="1419" t="b">
        <f t="shared" si="353"/>
        <v>1</v>
      </c>
      <c r="BN870" s="1419" t="b">
        <f t="shared" si="353"/>
        <v>1</v>
      </c>
      <c r="BO870" s="1419" t="b">
        <f t="shared" si="353"/>
        <v>1</v>
      </c>
      <c r="BP870" s="1419" t="b">
        <f t="shared" si="353"/>
        <v>1</v>
      </c>
      <c r="BQ870" s="1419" t="b">
        <f t="shared" si="353"/>
        <v>1</v>
      </c>
      <c r="BS870" s="1359"/>
    </row>
    <row r="871" spans="1:71" s="1374" customFormat="1" ht="12" customHeight="1">
      <c r="A871" s="1414">
        <v>18700082</v>
      </c>
      <c r="B871" s="1415" t="str">
        <f t="shared" si="348"/>
        <v>18700082</v>
      </c>
      <c r="C871" s="1417" t="s">
        <v>1910</v>
      </c>
      <c r="D871" s="1417" t="str">
        <f t="shared" si="330"/>
        <v>W/C</v>
      </c>
      <c r="E871" s="1417"/>
      <c r="F871" s="1434">
        <v>43070</v>
      </c>
      <c r="G871" s="1417"/>
      <c r="H871" s="1419" t="str">
        <f t="shared" si="347"/>
        <v/>
      </c>
      <c r="I871" s="1419" t="str">
        <f t="shared" si="347"/>
        <v/>
      </c>
      <c r="J871" s="1419" t="str">
        <f t="shared" si="347"/>
        <v/>
      </c>
      <c r="K871" s="1419" t="str">
        <f t="shared" si="347"/>
        <v/>
      </c>
      <c r="L871" s="1419" t="str">
        <f t="shared" si="343"/>
        <v>W/C</v>
      </c>
      <c r="M871" s="1419" t="str">
        <f t="shared" si="343"/>
        <v>NO</v>
      </c>
      <c r="N871" s="1419" t="str">
        <f t="shared" si="333"/>
        <v>W/C</v>
      </c>
      <c r="O871" s="1419"/>
      <c r="P871" s="1421">
        <v>132901.64000000001</v>
      </c>
      <c r="Q871" s="1421">
        <v>125374.86</v>
      </c>
      <c r="R871" s="1421">
        <v>117848.08</v>
      </c>
      <c r="S871" s="1421">
        <v>110321.3</v>
      </c>
      <c r="T871" s="1421">
        <v>102794.52</v>
      </c>
      <c r="U871" s="1421">
        <v>95267.74</v>
      </c>
      <c r="V871" s="1421">
        <v>87740.96</v>
      </c>
      <c r="W871" s="1421">
        <v>80214.179999999993</v>
      </c>
      <c r="X871" s="1421">
        <v>72687.399999999994</v>
      </c>
      <c r="Y871" s="1421">
        <v>65160.62</v>
      </c>
      <c r="Z871" s="1421">
        <v>57633.84</v>
      </c>
      <c r="AA871" s="1421">
        <v>50107.06</v>
      </c>
      <c r="AB871" s="1421">
        <v>42580.28</v>
      </c>
      <c r="AC871" s="1421"/>
      <c r="AD871" s="1421"/>
      <c r="AE871" s="1421">
        <f t="shared" si="332"/>
        <v>87740.959999999977</v>
      </c>
      <c r="AF871" s="1422"/>
      <c r="AG871" s="1423"/>
      <c r="AH871" s="1424"/>
      <c r="AI871" s="1424"/>
      <c r="AJ871" s="1424"/>
      <c r="AK871" s="1425"/>
      <c r="AL871" s="1424">
        <f t="shared" si="334"/>
        <v>0</v>
      </c>
      <c r="AM871" s="1426">
        <f t="shared" si="354"/>
        <v>87740.959999999977</v>
      </c>
      <c r="AN871" s="1424"/>
      <c r="AO871" s="1427">
        <f t="shared" si="335"/>
        <v>87740.959999999977</v>
      </c>
      <c r="AP871" s="1369"/>
      <c r="AQ871" s="1428">
        <f t="shared" ref="AQ871:AQ938" si="356">AB871</f>
        <v>42580.28</v>
      </c>
      <c r="AR871" s="1424"/>
      <c r="AS871" s="1424"/>
      <c r="AT871" s="1424"/>
      <c r="AU871" s="1424"/>
      <c r="AV871" s="1429">
        <f t="shared" si="336"/>
        <v>0</v>
      </c>
      <c r="AW871" s="1424">
        <f t="shared" si="355"/>
        <v>42580.28</v>
      </c>
      <c r="AX871" s="1424"/>
      <c r="AY871" s="1426">
        <f t="shared" si="337"/>
        <v>42580.28</v>
      </c>
      <c r="AZ871" s="1372"/>
      <c r="BA871" s="1373">
        <f t="shared" si="342"/>
        <v>0</v>
      </c>
      <c r="BC871" s="1419" t="str">
        <f t="shared" si="351"/>
        <v/>
      </c>
      <c r="BD871" s="1419" t="str">
        <f t="shared" si="351"/>
        <v/>
      </c>
      <c r="BE871" s="1419" t="str">
        <f t="shared" si="351"/>
        <v/>
      </c>
      <c r="BF871" s="1419" t="str">
        <f t="shared" si="351"/>
        <v/>
      </c>
      <c r="BG871" s="1419" t="str">
        <f t="shared" si="341"/>
        <v>W/C</v>
      </c>
      <c r="BH871" s="1419" t="str">
        <f t="shared" si="341"/>
        <v>NO</v>
      </c>
      <c r="BI871" s="1419" t="str">
        <f t="shared" si="328"/>
        <v>W/C</v>
      </c>
      <c r="BK871" s="1419" t="b">
        <f t="shared" si="353"/>
        <v>1</v>
      </c>
      <c r="BL871" s="1419" t="b">
        <f t="shared" si="353"/>
        <v>1</v>
      </c>
      <c r="BM871" s="1419" t="b">
        <f t="shared" si="353"/>
        <v>1</v>
      </c>
      <c r="BN871" s="1419" t="b">
        <f t="shared" si="353"/>
        <v>1</v>
      </c>
      <c r="BO871" s="1419" t="b">
        <f t="shared" si="353"/>
        <v>1</v>
      </c>
      <c r="BP871" s="1419" t="b">
        <f t="shared" si="353"/>
        <v>1</v>
      </c>
      <c r="BQ871" s="1419" t="b">
        <f t="shared" si="353"/>
        <v>1</v>
      </c>
      <c r="BS871" s="1359"/>
    </row>
    <row r="872" spans="1:71" s="1374" customFormat="1" ht="12" customHeight="1">
      <c r="A872" s="1412">
        <v>18900013</v>
      </c>
      <c r="B872" s="1413" t="str">
        <f t="shared" si="348"/>
        <v>18900013</v>
      </c>
      <c r="C872" s="1359" t="s">
        <v>1911</v>
      </c>
      <c r="D872" s="1360" t="str">
        <f t="shared" si="330"/>
        <v>AIC</v>
      </c>
      <c r="E872" s="1360"/>
      <c r="F872" s="1359"/>
      <c r="G872" s="1360"/>
      <c r="H872" s="1361" t="str">
        <f t="shared" si="347"/>
        <v>AIC</v>
      </c>
      <c r="I872" s="1361" t="str">
        <f t="shared" si="347"/>
        <v/>
      </c>
      <c r="J872" s="1361" t="str">
        <f t="shared" si="347"/>
        <v/>
      </c>
      <c r="K872" s="1361" t="str">
        <f t="shared" si="347"/>
        <v/>
      </c>
      <c r="L872" s="1361" t="str">
        <f t="shared" si="343"/>
        <v>NO</v>
      </c>
      <c r="M872" s="1361" t="str">
        <f t="shared" si="343"/>
        <v>NO</v>
      </c>
      <c r="N872" s="1361" t="str">
        <f t="shared" si="333"/>
        <v/>
      </c>
      <c r="O872" s="1362"/>
      <c r="P872" s="1363">
        <v>0</v>
      </c>
      <c r="Q872" s="1363">
        <v>0</v>
      </c>
      <c r="R872" s="1363">
        <v>0</v>
      </c>
      <c r="S872" s="1363">
        <v>0</v>
      </c>
      <c r="T872" s="1363">
        <v>0</v>
      </c>
      <c r="U872" s="1363">
        <v>0</v>
      </c>
      <c r="V872" s="1363">
        <v>0</v>
      </c>
      <c r="W872" s="1363">
        <v>0</v>
      </c>
      <c r="X872" s="1363">
        <v>0</v>
      </c>
      <c r="Y872" s="1363">
        <v>0</v>
      </c>
      <c r="Z872" s="1363">
        <v>0</v>
      </c>
      <c r="AA872" s="1363">
        <v>0</v>
      </c>
      <c r="AB872" s="1363">
        <v>0</v>
      </c>
      <c r="AC872" s="1363"/>
      <c r="AD872" s="1363"/>
      <c r="AE872" s="1363">
        <f t="shared" si="332"/>
        <v>0</v>
      </c>
      <c r="AF872" s="1376"/>
      <c r="AG872" s="1377"/>
      <c r="AH872" s="1365">
        <f t="shared" ref="AH872:AH900" si="357">AE872</f>
        <v>0</v>
      </c>
      <c r="AI872" s="1365"/>
      <c r="AJ872" s="1365"/>
      <c r="AK872" s="1366"/>
      <c r="AL872" s="1365">
        <f t="shared" si="334"/>
        <v>0</v>
      </c>
      <c r="AM872" s="1367"/>
      <c r="AN872" s="1365"/>
      <c r="AO872" s="1368">
        <f t="shared" si="335"/>
        <v>0</v>
      </c>
      <c r="AP872" s="1369"/>
      <c r="AQ872" s="1370">
        <f t="shared" si="356"/>
        <v>0</v>
      </c>
      <c r="AR872" s="1365">
        <f t="shared" ref="AR872:AR900" si="358">AQ872</f>
        <v>0</v>
      </c>
      <c r="AS872" s="1365"/>
      <c r="AT872" s="1365"/>
      <c r="AU872" s="1365"/>
      <c r="AV872" s="1371">
        <f t="shared" si="336"/>
        <v>0</v>
      </c>
      <c r="AW872" s="1365"/>
      <c r="AX872" s="1365"/>
      <c r="AY872" s="1367">
        <f t="shared" si="337"/>
        <v>0</v>
      </c>
      <c r="AZ872" s="1372"/>
      <c r="BA872" s="1373">
        <f t="shared" si="342"/>
        <v>0</v>
      </c>
      <c r="BC872" s="1361" t="str">
        <f t="shared" si="351"/>
        <v>AIC</v>
      </c>
      <c r="BD872" s="1361" t="str">
        <f t="shared" si="351"/>
        <v/>
      </c>
      <c r="BE872" s="1361" t="str">
        <f t="shared" si="351"/>
        <v/>
      </c>
      <c r="BF872" s="1361" t="str">
        <f t="shared" si="351"/>
        <v/>
      </c>
      <c r="BG872" s="1361" t="str">
        <f t="shared" si="341"/>
        <v>NO</v>
      </c>
      <c r="BH872" s="1361" t="str">
        <f t="shared" si="341"/>
        <v>NO</v>
      </c>
      <c r="BI872" s="1361" t="str">
        <f t="shared" si="328"/>
        <v/>
      </c>
      <c r="BK872" s="1361" t="b">
        <f t="shared" si="353"/>
        <v>1</v>
      </c>
      <c r="BL872" s="1361" t="b">
        <f t="shared" si="353"/>
        <v>1</v>
      </c>
      <c r="BM872" s="1361" t="b">
        <f t="shared" si="353"/>
        <v>1</v>
      </c>
      <c r="BN872" s="1361" t="b">
        <f t="shared" si="353"/>
        <v>1</v>
      </c>
      <c r="BO872" s="1361" t="b">
        <f t="shared" si="353"/>
        <v>1</v>
      </c>
      <c r="BP872" s="1361" t="b">
        <f t="shared" si="353"/>
        <v>1</v>
      </c>
      <c r="BQ872" s="1361" t="b">
        <f t="shared" si="353"/>
        <v>1</v>
      </c>
      <c r="BS872" s="1359"/>
    </row>
    <row r="873" spans="1:71" s="1374" customFormat="1" ht="12" customHeight="1">
      <c r="A873" s="1412">
        <v>18900173</v>
      </c>
      <c r="B873" s="1413" t="str">
        <f t="shared" si="348"/>
        <v>18900173</v>
      </c>
      <c r="C873" s="1359" t="s">
        <v>1912</v>
      </c>
      <c r="D873" s="1360" t="str">
        <f t="shared" si="330"/>
        <v>AIC</v>
      </c>
      <c r="E873" s="1360"/>
      <c r="F873" s="1359"/>
      <c r="G873" s="1360"/>
      <c r="H873" s="1361" t="str">
        <f t="shared" si="347"/>
        <v>AIC</v>
      </c>
      <c r="I873" s="1361" t="str">
        <f t="shared" si="347"/>
        <v/>
      </c>
      <c r="J873" s="1361" t="str">
        <f t="shared" si="347"/>
        <v/>
      </c>
      <c r="K873" s="1361" t="str">
        <f t="shared" si="347"/>
        <v/>
      </c>
      <c r="L873" s="1361" t="str">
        <f t="shared" si="343"/>
        <v>NO</v>
      </c>
      <c r="M873" s="1361" t="str">
        <f t="shared" si="343"/>
        <v>NO</v>
      </c>
      <c r="N873" s="1361" t="str">
        <f t="shared" si="333"/>
        <v/>
      </c>
      <c r="O873" s="1362"/>
      <c r="P873" s="1363">
        <v>774034.36</v>
      </c>
      <c r="Q873" s="1363">
        <v>759961.02</v>
      </c>
      <c r="R873" s="1363">
        <v>745887.68</v>
      </c>
      <c r="S873" s="1363">
        <v>731814.34</v>
      </c>
      <c r="T873" s="1363">
        <v>717741</v>
      </c>
      <c r="U873" s="1363">
        <v>703667.66</v>
      </c>
      <c r="V873" s="1363">
        <v>689594.32</v>
      </c>
      <c r="W873" s="1363">
        <v>675520.98</v>
      </c>
      <c r="X873" s="1363">
        <v>661447.64</v>
      </c>
      <c r="Y873" s="1363">
        <v>647374.30000000005</v>
      </c>
      <c r="Z873" s="1363">
        <v>633300.96</v>
      </c>
      <c r="AA873" s="1363">
        <v>619227.62</v>
      </c>
      <c r="AB873" s="1363">
        <v>605154.28</v>
      </c>
      <c r="AC873" s="1363"/>
      <c r="AD873" s="1363"/>
      <c r="AE873" s="1363">
        <f t="shared" si="332"/>
        <v>689594.32</v>
      </c>
      <c r="AF873" s="1376"/>
      <c r="AG873" s="1377"/>
      <c r="AH873" s="1365">
        <f t="shared" si="357"/>
        <v>689594.32</v>
      </c>
      <c r="AI873" s="1365"/>
      <c r="AJ873" s="1365"/>
      <c r="AK873" s="1366"/>
      <c r="AL873" s="1365">
        <f t="shared" si="334"/>
        <v>0</v>
      </c>
      <c r="AM873" s="1367"/>
      <c r="AN873" s="1365"/>
      <c r="AO873" s="1368">
        <f t="shared" si="335"/>
        <v>0</v>
      </c>
      <c r="AP873" s="1369"/>
      <c r="AQ873" s="1370">
        <f t="shared" si="356"/>
        <v>605154.28</v>
      </c>
      <c r="AR873" s="1365">
        <f t="shared" si="358"/>
        <v>605154.28</v>
      </c>
      <c r="AS873" s="1365"/>
      <c r="AT873" s="1365"/>
      <c r="AU873" s="1365"/>
      <c r="AV873" s="1371">
        <f t="shared" si="336"/>
        <v>0</v>
      </c>
      <c r="AW873" s="1365"/>
      <c r="AX873" s="1365"/>
      <c r="AY873" s="1367">
        <f t="shared" si="337"/>
        <v>0</v>
      </c>
      <c r="AZ873" s="1372"/>
      <c r="BA873" s="1373">
        <f t="shared" si="342"/>
        <v>605154.28</v>
      </c>
      <c r="BC873" s="1361" t="str">
        <f t="shared" si="351"/>
        <v>AIC</v>
      </c>
      <c r="BD873" s="1361" t="str">
        <f t="shared" si="351"/>
        <v/>
      </c>
      <c r="BE873" s="1361" t="str">
        <f t="shared" si="351"/>
        <v/>
      </c>
      <c r="BF873" s="1361" t="str">
        <f t="shared" si="351"/>
        <v/>
      </c>
      <c r="BG873" s="1361" t="str">
        <f t="shared" si="341"/>
        <v>NO</v>
      </c>
      <c r="BH873" s="1361" t="str">
        <f t="shared" si="341"/>
        <v>NO</v>
      </c>
      <c r="BI873" s="1361" t="str">
        <f t="shared" si="328"/>
        <v/>
      </c>
      <c r="BK873" s="1361" t="b">
        <f t="shared" si="353"/>
        <v>1</v>
      </c>
      <c r="BL873" s="1361" t="b">
        <f t="shared" si="353"/>
        <v>1</v>
      </c>
      <c r="BM873" s="1361" t="b">
        <f t="shared" si="353"/>
        <v>1</v>
      </c>
      <c r="BN873" s="1361" t="b">
        <f t="shared" si="353"/>
        <v>1</v>
      </c>
      <c r="BO873" s="1361" t="b">
        <f t="shared" si="353"/>
        <v>1</v>
      </c>
      <c r="BP873" s="1361" t="b">
        <f t="shared" si="353"/>
        <v>1</v>
      </c>
      <c r="BQ873" s="1361" t="b">
        <f t="shared" si="353"/>
        <v>1</v>
      </c>
      <c r="BS873" s="1359"/>
    </row>
    <row r="874" spans="1:71" s="1374" customFormat="1" ht="12" customHeight="1">
      <c r="A874" s="1412">
        <v>18900183</v>
      </c>
      <c r="B874" s="1413" t="str">
        <f t="shared" si="348"/>
        <v>18900183</v>
      </c>
      <c r="C874" s="1359" t="s">
        <v>1913</v>
      </c>
      <c r="D874" s="1360" t="str">
        <f t="shared" si="330"/>
        <v>AIC</v>
      </c>
      <c r="E874" s="1360"/>
      <c r="F874" s="1359"/>
      <c r="G874" s="1360"/>
      <c r="H874" s="1361" t="str">
        <f t="shared" si="347"/>
        <v>AIC</v>
      </c>
      <c r="I874" s="1361" t="str">
        <f t="shared" si="347"/>
        <v/>
      </c>
      <c r="J874" s="1361" t="str">
        <f t="shared" si="347"/>
        <v/>
      </c>
      <c r="K874" s="1361" t="str">
        <f t="shared" si="347"/>
        <v/>
      </c>
      <c r="L874" s="1361" t="str">
        <f t="shared" si="343"/>
        <v>NO</v>
      </c>
      <c r="M874" s="1361" t="str">
        <f t="shared" si="343"/>
        <v>NO</v>
      </c>
      <c r="N874" s="1361" t="str">
        <f t="shared" si="333"/>
        <v/>
      </c>
      <c r="O874" s="1362"/>
      <c r="P874" s="1363">
        <v>271960.53000000003</v>
      </c>
      <c r="Q874" s="1363">
        <v>270536.65000000002</v>
      </c>
      <c r="R874" s="1363">
        <v>269112.77</v>
      </c>
      <c r="S874" s="1363">
        <v>267688.89</v>
      </c>
      <c r="T874" s="1363">
        <v>266265.01</v>
      </c>
      <c r="U874" s="1363">
        <v>264841.13</v>
      </c>
      <c r="V874" s="1363">
        <v>263417.25</v>
      </c>
      <c r="W874" s="1363">
        <v>261993.37</v>
      </c>
      <c r="X874" s="1363">
        <v>260569.49</v>
      </c>
      <c r="Y874" s="1363">
        <v>259145.61</v>
      </c>
      <c r="Z874" s="1363">
        <v>257721.73</v>
      </c>
      <c r="AA874" s="1363">
        <v>256297.85</v>
      </c>
      <c r="AB874" s="1363">
        <v>254873.97</v>
      </c>
      <c r="AC874" s="1363"/>
      <c r="AD874" s="1363"/>
      <c r="AE874" s="1363">
        <f t="shared" si="332"/>
        <v>263417.25000000006</v>
      </c>
      <c r="AF874" s="1376"/>
      <c r="AG874" s="1377"/>
      <c r="AH874" s="1365">
        <f t="shared" si="357"/>
        <v>263417.25000000006</v>
      </c>
      <c r="AI874" s="1365"/>
      <c r="AJ874" s="1365"/>
      <c r="AK874" s="1366"/>
      <c r="AL874" s="1365">
        <f t="shared" si="334"/>
        <v>0</v>
      </c>
      <c r="AM874" s="1367"/>
      <c r="AN874" s="1365"/>
      <c r="AO874" s="1368">
        <f t="shared" si="335"/>
        <v>0</v>
      </c>
      <c r="AP874" s="1369"/>
      <c r="AQ874" s="1370">
        <f t="shared" si="356"/>
        <v>254873.97</v>
      </c>
      <c r="AR874" s="1365">
        <f t="shared" si="358"/>
        <v>254873.97</v>
      </c>
      <c r="AS874" s="1365"/>
      <c r="AT874" s="1365"/>
      <c r="AU874" s="1365"/>
      <c r="AV874" s="1371">
        <f t="shared" si="336"/>
        <v>0</v>
      </c>
      <c r="AW874" s="1365"/>
      <c r="AX874" s="1365"/>
      <c r="AY874" s="1367">
        <f t="shared" si="337"/>
        <v>0</v>
      </c>
      <c r="AZ874" s="1372"/>
      <c r="BA874" s="1373">
        <f t="shared" si="342"/>
        <v>254873.97</v>
      </c>
      <c r="BC874" s="1361" t="str">
        <f t="shared" si="351"/>
        <v>AIC</v>
      </c>
      <c r="BD874" s="1361" t="str">
        <f t="shared" si="351"/>
        <v/>
      </c>
      <c r="BE874" s="1361" t="str">
        <f t="shared" si="351"/>
        <v/>
      </c>
      <c r="BF874" s="1361" t="str">
        <f t="shared" si="351"/>
        <v/>
      </c>
      <c r="BG874" s="1361" t="str">
        <f t="shared" si="341"/>
        <v>NO</v>
      </c>
      <c r="BH874" s="1361" t="str">
        <f t="shared" si="341"/>
        <v>NO</v>
      </c>
      <c r="BI874" s="1361" t="str">
        <f t="shared" si="328"/>
        <v/>
      </c>
      <c r="BK874" s="1361" t="b">
        <f t="shared" si="353"/>
        <v>1</v>
      </c>
      <c r="BL874" s="1361" t="b">
        <f t="shared" si="353"/>
        <v>1</v>
      </c>
      <c r="BM874" s="1361" t="b">
        <f t="shared" si="353"/>
        <v>1</v>
      </c>
      <c r="BN874" s="1361" t="b">
        <f t="shared" si="353"/>
        <v>1</v>
      </c>
      <c r="BO874" s="1361" t="b">
        <f t="shared" si="353"/>
        <v>1</v>
      </c>
      <c r="BP874" s="1361" t="b">
        <f t="shared" si="353"/>
        <v>1</v>
      </c>
      <c r="BQ874" s="1361" t="b">
        <f t="shared" si="353"/>
        <v>1</v>
      </c>
      <c r="BS874" s="1359"/>
    </row>
    <row r="875" spans="1:71" s="1374" customFormat="1" ht="12" customHeight="1">
      <c r="A875" s="1412">
        <v>18900193</v>
      </c>
      <c r="B875" s="1413" t="str">
        <f t="shared" si="348"/>
        <v>18900193</v>
      </c>
      <c r="C875" s="1360" t="s">
        <v>1914</v>
      </c>
      <c r="D875" s="1360" t="str">
        <f t="shared" si="330"/>
        <v>AIC</v>
      </c>
      <c r="E875" s="1360"/>
      <c r="F875" s="1360"/>
      <c r="G875" s="1360"/>
      <c r="H875" s="1361" t="str">
        <f t="shared" si="347"/>
        <v>AIC</v>
      </c>
      <c r="I875" s="1361" t="str">
        <f t="shared" si="347"/>
        <v/>
      </c>
      <c r="J875" s="1361" t="str">
        <f t="shared" si="347"/>
        <v/>
      </c>
      <c r="K875" s="1361" t="str">
        <f t="shared" si="347"/>
        <v/>
      </c>
      <c r="L875" s="1361" t="str">
        <f t="shared" si="343"/>
        <v>NO</v>
      </c>
      <c r="M875" s="1361" t="str">
        <f t="shared" si="343"/>
        <v>NO</v>
      </c>
      <c r="N875" s="1361" t="str">
        <f t="shared" si="333"/>
        <v/>
      </c>
      <c r="O875" s="1362"/>
      <c r="P875" s="1363">
        <v>1819282.51</v>
      </c>
      <c r="Q875" s="1363">
        <v>1800132.16</v>
      </c>
      <c r="R875" s="1363">
        <v>1780981.81</v>
      </c>
      <c r="S875" s="1363">
        <v>1761831.46</v>
      </c>
      <c r="T875" s="1363">
        <v>1742681.11</v>
      </c>
      <c r="U875" s="1363">
        <v>1723530.76</v>
      </c>
      <c r="V875" s="1363">
        <v>1704380.41</v>
      </c>
      <c r="W875" s="1363">
        <v>1685230.06</v>
      </c>
      <c r="X875" s="1363">
        <v>1666079.71</v>
      </c>
      <c r="Y875" s="1363">
        <v>1646929.36</v>
      </c>
      <c r="Z875" s="1363">
        <v>1627779.01</v>
      </c>
      <c r="AA875" s="1363">
        <v>1608628.66</v>
      </c>
      <c r="AB875" s="1363">
        <v>1589478.31</v>
      </c>
      <c r="AC875" s="1363"/>
      <c r="AD875" s="1363"/>
      <c r="AE875" s="1363">
        <f t="shared" si="332"/>
        <v>1704380.4100000001</v>
      </c>
      <c r="AF875" s="1376"/>
      <c r="AG875" s="1377"/>
      <c r="AH875" s="1365">
        <f t="shared" si="357"/>
        <v>1704380.4100000001</v>
      </c>
      <c r="AI875" s="1365"/>
      <c r="AJ875" s="1365"/>
      <c r="AK875" s="1366"/>
      <c r="AL875" s="1365">
        <f t="shared" si="334"/>
        <v>0</v>
      </c>
      <c r="AM875" s="1367"/>
      <c r="AN875" s="1365"/>
      <c r="AO875" s="1368">
        <f t="shared" si="335"/>
        <v>0</v>
      </c>
      <c r="AP875" s="1369"/>
      <c r="AQ875" s="1370">
        <f t="shared" si="356"/>
        <v>1589478.31</v>
      </c>
      <c r="AR875" s="1365">
        <f t="shared" si="358"/>
        <v>1589478.31</v>
      </c>
      <c r="AS875" s="1365"/>
      <c r="AT875" s="1365"/>
      <c r="AU875" s="1365"/>
      <c r="AV875" s="1371">
        <f t="shared" si="336"/>
        <v>0</v>
      </c>
      <c r="AW875" s="1365"/>
      <c r="AX875" s="1365"/>
      <c r="AY875" s="1367">
        <f t="shared" si="337"/>
        <v>0</v>
      </c>
      <c r="AZ875" s="1372"/>
      <c r="BA875" s="1373">
        <f t="shared" si="342"/>
        <v>1589478.31</v>
      </c>
      <c r="BC875" s="1361" t="str">
        <f t="shared" si="351"/>
        <v>AIC</v>
      </c>
      <c r="BD875" s="1361" t="str">
        <f t="shared" si="351"/>
        <v/>
      </c>
      <c r="BE875" s="1361" t="str">
        <f t="shared" si="351"/>
        <v/>
      </c>
      <c r="BF875" s="1361" t="str">
        <f t="shared" si="351"/>
        <v/>
      </c>
      <c r="BG875" s="1361" t="str">
        <f t="shared" si="341"/>
        <v>NO</v>
      </c>
      <c r="BH875" s="1361" t="str">
        <f t="shared" si="341"/>
        <v>NO</v>
      </c>
      <c r="BI875" s="1361" t="str">
        <f t="shared" si="328"/>
        <v/>
      </c>
      <c r="BK875" s="1361" t="b">
        <f t="shared" si="353"/>
        <v>1</v>
      </c>
      <c r="BL875" s="1361" t="b">
        <f t="shared" si="353"/>
        <v>1</v>
      </c>
      <c r="BM875" s="1361" t="b">
        <f t="shared" si="353"/>
        <v>1</v>
      </c>
      <c r="BN875" s="1361" t="b">
        <f t="shared" si="353"/>
        <v>1</v>
      </c>
      <c r="BO875" s="1361" t="b">
        <f t="shared" si="353"/>
        <v>1</v>
      </c>
      <c r="BP875" s="1361" t="b">
        <f t="shared" si="353"/>
        <v>1</v>
      </c>
      <c r="BQ875" s="1361" t="b">
        <f t="shared" si="353"/>
        <v>1</v>
      </c>
      <c r="BS875" s="1359"/>
    </row>
    <row r="876" spans="1:71" s="1374" customFormat="1" ht="12" customHeight="1">
      <c r="A876" s="1412">
        <v>18900203</v>
      </c>
      <c r="B876" s="1413" t="str">
        <f t="shared" si="348"/>
        <v>18900203</v>
      </c>
      <c r="C876" s="1360" t="s">
        <v>1915</v>
      </c>
      <c r="D876" s="1360" t="str">
        <f t="shared" si="330"/>
        <v>AIC</v>
      </c>
      <c r="E876" s="1360"/>
      <c r="F876" s="1360"/>
      <c r="G876" s="1360"/>
      <c r="H876" s="1361" t="str">
        <f t="shared" si="347"/>
        <v>AIC</v>
      </c>
      <c r="I876" s="1361" t="str">
        <f t="shared" si="347"/>
        <v/>
      </c>
      <c r="J876" s="1361" t="str">
        <f t="shared" si="347"/>
        <v/>
      </c>
      <c r="K876" s="1361" t="str">
        <f t="shared" si="347"/>
        <v/>
      </c>
      <c r="L876" s="1361" t="str">
        <f t="shared" si="343"/>
        <v>NO</v>
      </c>
      <c r="M876" s="1361" t="str">
        <f t="shared" si="343"/>
        <v>NO</v>
      </c>
      <c r="N876" s="1361" t="str">
        <f t="shared" si="333"/>
        <v/>
      </c>
      <c r="O876" s="1362"/>
      <c r="P876" s="1363">
        <v>2127552</v>
      </c>
      <c r="Q876" s="1363">
        <v>2120693.46</v>
      </c>
      <c r="R876" s="1363">
        <v>2113834.92</v>
      </c>
      <c r="S876" s="1363">
        <v>2106976.38</v>
      </c>
      <c r="T876" s="1363">
        <v>2100117.84</v>
      </c>
      <c r="U876" s="1363">
        <v>2093259.3</v>
      </c>
      <c r="V876" s="1363">
        <v>2086400.76</v>
      </c>
      <c r="W876" s="1363">
        <v>2079542.22</v>
      </c>
      <c r="X876" s="1363">
        <v>2072683.68</v>
      </c>
      <c r="Y876" s="1363">
        <v>2065825.14</v>
      </c>
      <c r="Z876" s="1363">
        <v>2058966.6</v>
      </c>
      <c r="AA876" s="1363">
        <v>2052108.06</v>
      </c>
      <c r="AB876" s="1363">
        <v>2045249.52</v>
      </c>
      <c r="AC876" s="1363"/>
      <c r="AD876" s="1363"/>
      <c r="AE876" s="1363">
        <f t="shared" si="332"/>
        <v>2086400.76</v>
      </c>
      <c r="AF876" s="1376"/>
      <c r="AG876" s="1377"/>
      <c r="AH876" s="1365">
        <f t="shared" si="357"/>
        <v>2086400.76</v>
      </c>
      <c r="AI876" s="1365"/>
      <c r="AJ876" s="1365"/>
      <c r="AK876" s="1366"/>
      <c r="AL876" s="1365">
        <f t="shared" si="334"/>
        <v>0</v>
      </c>
      <c r="AM876" s="1367"/>
      <c r="AN876" s="1365"/>
      <c r="AO876" s="1368">
        <f t="shared" si="335"/>
        <v>0</v>
      </c>
      <c r="AP876" s="1369"/>
      <c r="AQ876" s="1370">
        <f t="shared" si="356"/>
        <v>2045249.52</v>
      </c>
      <c r="AR876" s="1365">
        <f t="shared" si="358"/>
        <v>2045249.52</v>
      </c>
      <c r="AS876" s="1365"/>
      <c r="AT876" s="1365"/>
      <c r="AU876" s="1365"/>
      <c r="AV876" s="1371">
        <f t="shared" si="336"/>
        <v>0</v>
      </c>
      <c r="AW876" s="1365"/>
      <c r="AX876" s="1365"/>
      <c r="AY876" s="1367">
        <f t="shared" si="337"/>
        <v>0</v>
      </c>
      <c r="AZ876" s="1372"/>
      <c r="BA876" s="1373">
        <f t="shared" si="342"/>
        <v>2045249.52</v>
      </c>
      <c r="BC876" s="1361" t="str">
        <f t="shared" si="351"/>
        <v>AIC</v>
      </c>
      <c r="BD876" s="1361" t="str">
        <f t="shared" si="351"/>
        <v/>
      </c>
      <c r="BE876" s="1361" t="str">
        <f t="shared" si="351"/>
        <v/>
      </c>
      <c r="BF876" s="1361" t="str">
        <f t="shared" si="351"/>
        <v/>
      </c>
      <c r="BG876" s="1361" t="str">
        <f t="shared" si="341"/>
        <v>NO</v>
      </c>
      <c r="BH876" s="1361" t="str">
        <f t="shared" si="341"/>
        <v>NO</v>
      </c>
      <c r="BI876" s="1361" t="str">
        <f t="shared" si="328"/>
        <v/>
      </c>
      <c r="BK876" s="1361" t="b">
        <f t="shared" si="353"/>
        <v>1</v>
      </c>
      <c r="BL876" s="1361" t="b">
        <f t="shared" si="353"/>
        <v>1</v>
      </c>
      <c r="BM876" s="1361" t="b">
        <f t="shared" si="353"/>
        <v>1</v>
      </c>
      <c r="BN876" s="1361" t="b">
        <f t="shared" si="353"/>
        <v>1</v>
      </c>
      <c r="BO876" s="1361" t="b">
        <f t="shared" si="353"/>
        <v>1</v>
      </c>
      <c r="BP876" s="1361" t="b">
        <f t="shared" si="353"/>
        <v>1</v>
      </c>
      <c r="BQ876" s="1361" t="b">
        <f t="shared" si="353"/>
        <v>1</v>
      </c>
      <c r="BS876" s="1359"/>
    </row>
    <row r="877" spans="1:71" s="1374" customFormat="1" ht="12" customHeight="1">
      <c r="A877" s="1412">
        <v>18900213</v>
      </c>
      <c r="B877" s="1413" t="str">
        <f t="shared" si="348"/>
        <v>18900213</v>
      </c>
      <c r="C877" s="1360" t="s">
        <v>1916</v>
      </c>
      <c r="D877" s="1360" t="str">
        <f t="shared" si="330"/>
        <v>AIC</v>
      </c>
      <c r="E877" s="1360"/>
      <c r="F877" s="1360"/>
      <c r="G877" s="1360"/>
      <c r="H877" s="1361" t="str">
        <f t="shared" si="347"/>
        <v>AIC</v>
      </c>
      <c r="I877" s="1361" t="str">
        <f t="shared" si="347"/>
        <v/>
      </c>
      <c r="J877" s="1361" t="str">
        <f t="shared" si="347"/>
        <v/>
      </c>
      <c r="K877" s="1361" t="str">
        <f t="shared" si="347"/>
        <v/>
      </c>
      <c r="L877" s="1361" t="str">
        <f t="shared" si="343"/>
        <v>NO</v>
      </c>
      <c r="M877" s="1361" t="str">
        <f t="shared" si="343"/>
        <v>NO</v>
      </c>
      <c r="N877" s="1361" t="str">
        <f t="shared" si="333"/>
        <v/>
      </c>
      <c r="O877" s="1362"/>
      <c r="P877" s="1363">
        <v>8184128.9400000004</v>
      </c>
      <c r="Q877" s="1363">
        <v>8157741.46</v>
      </c>
      <c r="R877" s="1363">
        <v>8131353.9800000004</v>
      </c>
      <c r="S877" s="1363">
        <v>8104966.5</v>
      </c>
      <c r="T877" s="1363">
        <v>8078579.0199999996</v>
      </c>
      <c r="U877" s="1363">
        <v>8052191.54</v>
      </c>
      <c r="V877" s="1363">
        <v>8025804.0599999996</v>
      </c>
      <c r="W877" s="1363">
        <v>7999416.5800000001</v>
      </c>
      <c r="X877" s="1363">
        <v>7973029.0999999996</v>
      </c>
      <c r="Y877" s="1363">
        <v>7946641.6200000001</v>
      </c>
      <c r="Z877" s="1363">
        <v>7920254.1399999997</v>
      </c>
      <c r="AA877" s="1363">
        <v>7893866.6600000001</v>
      </c>
      <c r="AB877" s="1363">
        <v>7867479.1799999997</v>
      </c>
      <c r="AC877" s="1363"/>
      <c r="AD877" s="1363"/>
      <c r="AE877" s="1363">
        <f t="shared" si="332"/>
        <v>8025804.0599999996</v>
      </c>
      <c r="AF877" s="1376"/>
      <c r="AG877" s="1377"/>
      <c r="AH877" s="1365">
        <f t="shared" si="357"/>
        <v>8025804.0599999996</v>
      </c>
      <c r="AI877" s="1365"/>
      <c r="AJ877" s="1365"/>
      <c r="AK877" s="1366"/>
      <c r="AL877" s="1365">
        <f t="shared" si="334"/>
        <v>0</v>
      </c>
      <c r="AM877" s="1367"/>
      <c r="AN877" s="1365"/>
      <c r="AO877" s="1368">
        <f t="shared" si="335"/>
        <v>0</v>
      </c>
      <c r="AP877" s="1369"/>
      <c r="AQ877" s="1370">
        <f t="shared" si="356"/>
        <v>7867479.1799999997</v>
      </c>
      <c r="AR877" s="1365">
        <f t="shared" si="358"/>
        <v>7867479.1799999997</v>
      </c>
      <c r="AS877" s="1365"/>
      <c r="AT877" s="1365"/>
      <c r="AU877" s="1365"/>
      <c r="AV877" s="1371">
        <f t="shared" si="336"/>
        <v>0</v>
      </c>
      <c r="AW877" s="1365"/>
      <c r="AX877" s="1365"/>
      <c r="AY877" s="1367">
        <f t="shared" si="337"/>
        <v>0</v>
      </c>
      <c r="AZ877" s="1372"/>
      <c r="BA877" s="1373">
        <f t="shared" si="342"/>
        <v>7867479.1799999997</v>
      </c>
      <c r="BC877" s="1361" t="str">
        <f t="shared" si="351"/>
        <v>AIC</v>
      </c>
      <c r="BD877" s="1361" t="str">
        <f t="shared" si="351"/>
        <v/>
      </c>
      <c r="BE877" s="1361" t="str">
        <f t="shared" si="351"/>
        <v/>
      </c>
      <c r="BF877" s="1361" t="str">
        <f t="shared" si="351"/>
        <v/>
      </c>
      <c r="BG877" s="1361" t="str">
        <f t="shared" si="341"/>
        <v>NO</v>
      </c>
      <c r="BH877" s="1361" t="str">
        <f t="shared" si="341"/>
        <v>NO</v>
      </c>
      <c r="BI877" s="1361" t="str">
        <f t="shared" si="328"/>
        <v/>
      </c>
      <c r="BK877" s="1361" t="b">
        <f t="shared" si="353"/>
        <v>1</v>
      </c>
      <c r="BL877" s="1361" t="b">
        <f t="shared" si="353"/>
        <v>1</v>
      </c>
      <c r="BM877" s="1361" t="b">
        <f t="shared" si="353"/>
        <v>1</v>
      </c>
      <c r="BN877" s="1361" t="b">
        <f t="shared" si="353"/>
        <v>1</v>
      </c>
      <c r="BO877" s="1361" t="b">
        <f t="shared" si="353"/>
        <v>1</v>
      </c>
      <c r="BP877" s="1361" t="b">
        <f t="shared" si="353"/>
        <v>1</v>
      </c>
      <c r="BQ877" s="1361" t="b">
        <f t="shared" si="353"/>
        <v>1</v>
      </c>
      <c r="BS877" s="1359"/>
    </row>
    <row r="878" spans="1:71" s="1374" customFormat="1" ht="12" customHeight="1">
      <c r="A878" s="1414">
        <v>18900233</v>
      </c>
      <c r="B878" s="1415" t="str">
        <f t="shared" si="348"/>
        <v>18900233</v>
      </c>
      <c r="C878" s="1482" t="s">
        <v>1917</v>
      </c>
      <c r="D878" s="1417" t="str">
        <f t="shared" si="330"/>
        <v>AIC</v>
      </c>
      <c r="E878" s="1417"/>
      <c r="F878" s="1434">
        <v>43174</v>
      </c>
      <c r="G878" s="1417"/>
      <c r="H878" s="1419" t="str">
        <f t="shared" ref="H878:K909" si="359">IF(VALUE(AH878),H$7,IF(ISBLANK(AH878),"",H$7))</f>
        <v>AIC</v>
      </c>
      <c r="I878" s="1419"/>
      <c r="J878" s="1419"/>
      <c r="K878" s="1419"/>
      <c r="L878" s="1419" t="str">
        <f t="shared" si="343"/>
        <v>NO</v>
      </c>
      <c r="M878" s="1419" t="str">
        <f t="shared" si="343"/>
        <v>NO</v>
      </c>
      <c r="N878" s="1419" t="str">
        <f t="shared" si="333"/>
        <v/>
      </c>
      <c r="O878" s="1419" t="str">
        <f t="shared" si="333"/>
        <v/>
      </c>
      <c r="P878" s="1421">
        <v>4822939.78</v>
      </c>
      <c r="Q878" s="1421">
        <v>4814552.0599999996</v>
      </c>
      <c r="R878" s="1421">
        <v>4806164.34</v>
      </c>
      <c r="S878" s="1421">
        <v>4797776.62</v>
      </c>
      <c r="T878" s="1421">
        <v>4789388.9000000004</v>
      </c>
      <c r="U878" s="1421">
        <v>4781001.18</v>
      </c>
      <c r="V878" s="1421">
        <v>4772613.46</v>
      </c>
      <c r="W878" s="1421">
        <v>4764225.74</v>
      </c>
      <c r="X878" s="1421">
        <v>4755838.0199999996</v>
      </c>
      <c r="Y878" s="1421">
        <v>4747450.3</v>
      </c>
      <c r="Z878" s="1421">
        <v>4739062.58</v>
      </c>
      <c r="AA878" s="1421">
        <v>4730674.8600000003</v>
      </c>
      <c r="AB878" s="1421">
        <v>4722287.1399999997</v>
      </c>
      <c r="AC878" s="1421"/>
      <c r="AD878" s="1421"/>
      <c r="AE878" s="1421">
        <f t="shared" si="332"/>
        <v>4772613.46</v>
      </c>
      <c r="AF878" s="1422"/>
      <c r="AG878" s="1423"/>
      <c r="AH878" s="1424">
        <f t="shared" si="357"/>
        <v>4772613.46</v>
      </c>
      <c r="AI878" s="1424"/>
      <c r="AJ878" s="1424"/>
      <c r="AK878" s="1425"/>
      <c r="AL878" s="1424"/>
      <c r="AM878" s="1426"/>
      <c r="AN878" s="1424"/>
      <c r="AO878" s="1427">
        <f t="shared" si="335"/>
        <v>0</v>
      </c>
      <c r="AP878" s="1369"/>
      <c r="AQ878" s="1428">
        <f t="shared" si="356"/>
        <v>4722287.1399999997</v>
      </c>
      <c r="AR878" s="1424">
        <f t="shared" si="358"/>
        <v>4722287.1399999997</v>
      </c>
      <c r="AS878" s="1424"/>
      <c r="AT878" s="1424"/>
      <c r="AU878" s="1424"/>
      <c r="AV878" s="1429">
        <f t="shared" si="336"/>
        <v>0</v>
      </c>
      <c r="AW878" s="1424"/>
      <c r="AX878" s="1424"/>
      <c r="AY878" s="1426">
        <f t="shared" si="337"/>
        <v>0</v>
      </c>
      <c r="AZ878" s="1372"/>
      <c r="BA878" s="1373">
        <f t="shared" si="342"/>
        <v>4722287.1399999997</v>
      </c>
      <c r="BC878" s="1419" t="str">
        <f t="shared" ref="BC878:BF909" si="360">IF(VALUE(AR878),BC$7,IF(ISBLANK(AR878),"",BC$7))</f>
        <v>AIC</v>
      </c>
      <c r="BD878" s="1419"/>
      <c r="BE878" s="1419"/>
      <c r="BF878" s="1419"/>
      <c r="BG878" s="1419" t="str">
        <f t="shared" si="341"/>
        <v>NO</v>
      </c>
      <c r="BH878" s="1419" t="str">
        <f t="shared" si="341"/>
        <v>NO</v>
      </c>
      <c r="BI878" s="1419" t="str">
        <f t="shared" si="328"/>
        <v/>
      </c>
      <c r="BK878" s="1419" t="b">
        <f t="shared" si="353"/>
        <v>1</v>
      </c>
      <c r="BL878" s="1419" t="b">
        <f t="shared" si="353"/>
        <v>1</v>
      </c>
      <c r="BM878" s="1419" t="b">
        <f t="shared" si="353"/>
        <v>1</v>
      </c>
      <c r="BN878" s="1419" t="b">
        <f t="shared" si="353"/>
        <v>1</v>
      </c>
      <c r="BO878" s="1419" t="b">
        <f t="shared" si="353"/>
        <v>1</v>
      </c>
      <c r="BP878" s="1419" t="b">
        <f t="shared" si="353"/>
        <v>1</v>
      </c>
      <c r="BQ878" s="1419" t="b">
        <f t="shared" si="353"/>
        <v>1</v>
      </c>
      <c r="BS878" s="1359"/>
    </row>
    <row r="879" spans="1:71" s="1374" customFormat="1" ht="12" customHeight="1">
      <c r="A879" s="1412">
        <v>18900243</v>
      </c>
      <c r="B879" s="1413" t="str">
        <f t="shared" si="348"/>
        <v>18900243</v>
      </c>
      <c r="C879" s="1359" t="s">
        <v>1918</v>
      </c>
      <c r="D879" s="1360" t="str">
        <f t="shared" ref="D879:D947" si="361">IF(CONCATENATE(H879,I879,J879,K879,N879)= "ERBGRB","CRB",CONCATENATE(H879,I879,J879,K879,N879))</f>
        <v>AIC</v>
      </c>
      <c r="E879" s="1360"/>
      <c r="F879" s="1359"/>
      <c r="G879" s="1360"/>
      <c r="H879" s="1361" t="str">
        <f t="shared" si="359"/>
        <v>AIC</v>
      </c>
      <c r="I879" s="1361" t="str">
        <f t="shared" si="359"/>
        <v/>
      </c>
      <c r="J879" s="1361" t="str">
        <f t="shared" si="359"/>
        <v/>
      </c>
      <c r="K879" s="1361" t="str">
        <f t="shared" si="359"/>
        <v/>
      </c>
      <c r="L879" s="1361" t="str">
        <f t="shared" si="343"/>
        <v>NO</v>
      </c>
      <c r="M879" s="1361" t="str">
        <f t="shared" si="343"/>
        <v>NO</v>
      </c>
      <c r="N879" s="1361" t="str">
        <f t="shared" si="333"/>
        <v/>
      </c>
      <c r="O879" s="1362"/>
      <c r="P879" s="1363">
        <v>0</v>
      </c>
      <c r="Q879" s="1363">
        <v>0</v>
      </c>
      <c r="R879" s="1363">
        <v>0</v>
      </c>
      <c r="S879" s="1363">
        <v>0</v>
      </c>
      <c r="T879" s="1363">
        <v>0</v>
      </c>
      <c r="U879" s="1363">
        <v>0</v>
      </c>
      <c r="V879" s="1363">
        <v>0</v>
      </c>
      <c r="W879" s="1363">
        <v>0</v>
      </c>
      <c r="X879" s="1363">
        <v>0</v>
      </c>
      <c r="Y879" s="1363">
        <v>0</v>
      </c>
      <c r="Z879" s="1363">
        <v>0</v>
      </c>
      <c r="AA879" s="1363">
        <v>0</v>
      </c>
      <c r="AB879" s="1363">
        <v>0</v>
      </c>
      <c r="AC879" s="1363"/>
      <c r="AD879" s="1363"/>
      <c r="AE879" s="1363">
        <f t="shared" si="332"/>
        <v>0</v>
      </c>
      <c r="AF879" s="1376"/>
      <c r="AG879" s="1377"/>
      <c r="AH879" s="1365">
        <f t="shared" si="357"/>
        <v>0</v>
      </c>
      <c r="AI879" s="1365"/>
      <c r="AJ879" s="1365"/>
      <c r="AK879" s="1366"/>
      <c r="AL879" s="1365">
        <f t="shared" si="334"/>
        <v>0</v>
      </c>
      <c r="AM879" s="1367"/>
      <c r="AN879" s="1365"/>
      <c r="AO879" s="1368">
        <f t="shared" si="335"/>
        <v>0</v>
      </c>
      <c r="AP879" s="1369"/>
      <c r="AQ879" s="1370">
        <f t="shared" si="356"/>
        <v>0</v>
      </c>
      <c r="AR879" s="1365">
        <f t="shared" si="358"/>
        <v>0</v>
      </c>
      <c r="AS879" s="1365"/>
      <c r="AT879" s="1365"/>
      <c r="AU879" s="1365"/>
      <c r="AV879" s="1371">
        <f t="shared" si="336"/>
        <v>0</v>
      </c>
      <c r="AW879" s="1365"/>
      <c r="AX879" s="1365"/>
      <c r="AY879" s="1367">
        <f t="shared" si="337"/>
        <v>0</v>
      </c>
      <c r="AZ879" s="1372"/>
      <c r="BA879" s="1373">
        <f t="shared" si="342"/>
        <v>0</v>
      </c>
      <c r="BC879" s="1361" t="str">
        <f t="shared" si="360"/>
        <v>AIC</v>
      </c>
      <c r="BD879" s="1361" t="str">
        <f t="shared" si="360"/>
        <v/>
      </c>
      <c r="BE879" s="1361" t="str">
        <f t="shared" si="360"/>
        <v/>
      </c>
      <c r="BF879" s="1361" t="str">
        <f t="shared" si="360"/>
        <v/>
      </c>
      <c r="BG879" s="1361" t="str">
        <f t="shared" si="341"/>
        <v>NO</v>
      </c>
      <c r="BH879" s="1361" t="str">
        <f t="shared" si="341"/>
        <v>NO</v>
      </c>
      <c r="BI879" s="1361" t="str">
        <f t="shared" ref="BI879:BI950" si="362">IF(OR(CONCATENATE(BG879,BH879)="NOW/C",CONCATENATE(BG879,BH879)="W/CNO"),"W/C","")</f>
        <v/>
      </c>
      <c r="BK879" s="1361" t="b">
        <f t="shared" si="353"/>
        <v>1</v>
      </c>
      <c r="BL879" s="1361" t="b">
        <f t="shared" si="353"/>
        <v>1</v>
      </c>
      <c r="BM879" s="1361" t="b">
        <f t="shared" si="353"/>
        <v>1</v>
      </c>
      <c r="BN879" s="1361" t="b">
        <f t="shared" si="353"/>
        <v>1</v>
      </c>
      <c r="BO879" s="1361" t="b">
        <f t="shared" si="353"/>
        <v>1</v>
      </c>
      <c r="BP879" s="1361" t="b">
        <f t="shared" si="353"/>
        <v>1</v>
      </c>
      <c r="BQ879" s="1361" t="b">
        <f t="shared" si="353"/>
        <v>1</v>
      </c>
      <c r="BS879" s="1359"/>
    </row>
    <row r="880" spans="1:71" s="1374" customFormat="1" ht="12" customHeight="1">
      <c r="A880" s="1412">
        <v>18900253</v>
      </c>
      <c r="B880" s="1413" t="str">
        <f t="shared" si="348"/>
        <v>18900253</v>
      </c>
      <c r="C880" s="1359" t="s">
        <v>1919</v>
      </c>
      <c r="D880" s="1360" t="str">
        <f t="shared" si="361"/>
        <v>AIC</v>
      </c>
      <c r="E880" s="1360"/>
      <c r="F880" s="1359"/>
      <c r="G880" s="1360"/>
      <c r="H880" s="1361" t="str">
        <f t="shared" si="359"/>
        <v>AIC</v>
      </c>
      <c r="I880" s="1361" t="str">
        <f t="shared" si="359"/>
        <v/>
      </c>
      <c r="J880" s="1361" t="str">
        <f t="shared" si="359"/>
        <v/>
      </c>
      <c r="K880" s="1361" t="str">
        <f t="shared" si="359"/>
        <v/>
      </c>
      <c r="L880" s="1361" t="str">
        <f t="shared" si="343"/>
        <v>NO</v>
      </c>
      <c r="M880" s="1361" t="str">
        <f t="shared" si="343"/>
        <v>NO</v>
      </c>
      <c r="N880" s="1361" t="str">
        <f t="shared" si="333"/>
        <v/>
      </c>
      <c r="O880" s="1362"/>
      <c r="P880" s="1363">
        <v>530605.03</v>
      </c>
      <c r="Q880" s="1363">
        <v>526814.99</v>
      </c>
      <c r="R880" s="1363">
        <v>523024.95</v>
      </c>
      <c r="S880" s="1363">
        <v>519234.91</v>
      </c>
      <c r="T880" s="1363">
        <v>515444.87</v>
      </c>
      <c r="U880" s="1363">
        <v>511654.83</v>
      </c>
      <c r="V880" s="1363">
        <v>507864.79</v>
      </c>
      <c r="W880" s="1363">
        <v>504074.75</v>
      </c>
      <c r="X880" s="1363">
        <v>500284.71</v>
      </c>
      <c r="Y880" s="1363">
        <v>496494.67</v>
      </c>
      <c r="Z880" s="1363">
        <v>492704.63</v>
      </c>
      <c r="AA880" s="1363">
        <v>488914.59</v>
      </c>
      <c r="AB880" s="1363">
        <v>485124.55</v>
      </c>
      <c r="AC880" s="1363"/>
      <c r="AD880" s="1363"/>
      <c r="AE880" s="1363">
        <f t="shared" si="332"/>
        <v>507864.79</v>
      </c>
      <c r="AF880" s="1376"/>
      <c r="AG880" s="1377"/>
      <c r="AH880" s="1365">
        <f t="shared" si="357"/>
        <v>507864.79</v>
      </c>
      <c r="AI880" s="1365"/>
      <c r="AJ880" s="1365"/>
      <c r="AK880" s="1366"/>
      <c r="AL880" s="1365">
        <f t="shared" si="334"/>
        <v>0</v>
      </c>
      <c r="AM880" s="1367"/>
      <c r="AN880" s="1365"/>
      <c r="AO880" s="1368">
        <f t="shared" si="335"/>
        <v>0</v>
      </c>
      <c r="AP880" s="1369"/>
      <c r="AQ880" s="1370">
        <f t="shared" si="356"/>
        <v>485124.55</v>
      </c>
      <c r="AR880" s="1365">
        <f t="shared" si="358"/>
        <v>485124.55</v>
      </c>
      <c r="AS880" s="1365"/>
      <c r="AT880" s="1365"/>
      <c r="AU880" s="1365"/>
      <c r="AV880" s="1371">
        <f t="shared" si="336"/>
        <v>0</v>
      </c>
      <c r="AW880" s="1365"/>
      <c r="AX880" s="1365"/>
      <c r="AY880" s="1367">
        <f t="shared" si="337"/>
        <v>0</v>
      </c>
      <c r="AZ880" s="1372"/>
      <c r="BA880" s="1373">
        <f t="shared" si="342"/>
        <v>485124.55</v>
      </c>
      <c r="BC880" s="1361" t="str">
        <f t="shared" si="360"/>
        <v>AIC</v>
      </c>
      <c r="BD880" s="1361" t="str">
        <f t="shared" si="360"/>
        <v/>
      </c>
      <c r="BE880" s="1361" t="str">
        <f t="shared" si="360"/>
        <v/>
      </c>
      <c r="BF880" s="1361" t="str">
        <f t="shared" si="360"/>
        <v/>
      </c>
      <c r="BG880" s="1361" t="str">
        <f t="shared" si="341"/>
        <v>NO</v>
      </c>
      <c r="BH880" s="1361" t="str">
        <f t="shared" si="341"/>
        <v>NO</v>
      </c>
      <c r="BI880" s="1361" t="str">
        <f t="shared" si="362"/>
        <v/>
      </c>
      <c r="BK880" s="1361" t="b">
        <f t="shared" si="353"/>
        <v>1</v>
      </c>
      <c r="BL880" s="1361" t="b">
        <f t="shared" si="353"/>
        <v>1</v>
      </c>
      <c r="BM880" s="1361" t="b">
        <f t="shared" si="353"/>
        <v>1</v>
      </c>
      <c r="BN880" s="1361" t="b">
        <f t="shared" si="353"/>
        <v>1</v>
      </c>
      <c r="BO880" s="1361" t="b">
        <f t="shared" si="353"/>
        <v>1</v>
      </c>
      <c r="BP880" s="1361" t="b">
        <f t="shared" si="353"/>
        <v>1</v>
      </c>
      <c r="BQ880" s="1361" t="b">
        <f t="shared" si="353"/>
        <v>1</v>
      </c>
      <c r="BS880" s="1359"/>
    </row>
    <row r="881" spans="1:71" s="1374" customFormat="1" ht="12" customHeight="1">
      <c r="A881" s="1412">
        <v>18900263</v>
      </c>
      <c r="B881" s="1413" t="str">
        <f t="shared" si="348"/>
        <v>18900263</v>
      </c>
      <c r="C881" s="1359" t="s">
        <v>1920</v>
      </c>
      <c r="D881" s="1360" t="str">
        <f t="shared" si="361"/>
        <v>AIC</v>
      </c>
      <c r="E881" s="1360"/>
      <c r="F881" s="1359"/>
      <c r="G881" s="1360"/>
      <c r="H881" s="1361" t="str">
        <f t="shared" si="359"/>
        <v>AIC</v>
      </c>
      <c r="I881" s="1361" t="str">
        <f t="shared" si="359"/>
        <v/>
      </c>
      <c r="J881" s="1361" t="str">
        <f t="shared" si="359"/>
        <v/>
      </c>
      <c r="K881" s="1361" t="str">
        <f t="shared" si="359"/>
        <v/>
      </c>
      <c r="L881" s="1361" t="str">
        <f t="shared" si="343"/>
        <v>NO</v>
      </c>
      <c r="M881" s="1361" t="str">
        <f t="shared" si="343"/>
        <v>NO</v>
      </c>
      <c r="N881" s="1361" t="str">
        <f t="shared" si="333"/>
        <v/>
      </c>
      <c r="O881" s="1362"/>
      <c r="P881" s="1363">
        <v>403215.9</v>
      </c>
      <c r="Q881" s="1363">
        <v>400335.78</v>
      </c>
      <c r="R881" s="1363">
        <v>397455.66</v>
      </c>
      <c r="S881" s="1363">
        <v>394575.54</v>
      </c>
      <c r="T881" s="1363">
        <v>391695.42</v>
      </c>
      <c r="U881" s="1363">
        <v>388815.3</v>
      </c>
      <c r="V881" s="1363">
        <v>385935.18</v>
      </c>
      <c r="W881" s="1363">
        <v>383055.06</v>
      </c>
      <c r="X881" s="1363">
        <v>380174.94</v>
      </c>
      <c r="Y881" s="1363">
        <v>377294.82</v>
      </c>
      <c r="Z881" s="1363">
        <v>374414.7</v>
      </c>
      <c r="AA881" s="1363">
        <v>371534.58</v>
      </c>
      <c r="AB881" s="1363">
        <v>368654.46</v>
      </c>
      <c r="AC881" s="1363"/>
      <c r="AD881" s="1363"/>
      <c r="AE881" s="1363">
        <f t="shared" si="332"/>
        <v>385935.17999999993</v>
      </c>
      <c r="AF881" s="1376"/>
      <c r="AG881" s="1377"/>
      <c r="AH881" s="1365">
        <f t="shared" si="357"/>
        <v>385935.17999999993</v>
      </c>
      <c r="AI881" s="1365"/>
      <c r="AJ881" s="1365"/>
      <c r="AK881" s="1366"/>
      <c r="AL881" s="1365">
        <f t="shared" si="334"/>
        <v>0</v>
      </c>
      <c r="AM881" s="1367"/>
      <c r="AN881" s="1365"/>
      <c r="AO881" s="1368">
        <f t="shared" si="335"/>
        <v>0</v>
      </c>
      <c r="AP881" s="1369"/>
      <c r="AQ881" s="1370">
        <f t="shared" si="356"/>
        <v>368654.46</v>
      </c>
      <c r="AR881" s="1365">
        <f t="shared" si="358"/>
        <v>368654.46</v>
      </c>
      <c r="AS881" s="1365"/>
      <c r="AT881" s="1365"/>
      <c r="AU881" s="1365"/>
      <c r="AV881" s="1371">
        <f t="shared" si="336"/>
        <v>0</v>
      </c>
      <c r="AW881" s="1365"/>
      <c r="AX881" s="1365"/>
      <c r="AY881" s="1367">
        <f t="shared" si="337"/>
        <v>0</v>
      </c>
      <c r="AZ881" s="1372"/>
      <c r="BA881" s="1373">
        <f t="shared" si="342"/>
        <v>368654.46</v>
      </c>
      <c r="BC881" s="1361" t="str">
        <f t="shared" si="360"/>
        <v>AIC</v>
      </c>
      <c r="BD881" s="1361" t="str">
        <f t="shared" si="360"/>
        <v/>
      </c>
      <c r="BE881" s="1361" t="str">
        <f t="shared" si="360"/>
        <v/>
      </c>
      <c r="BF881" s="1361" t="str">
        <f t="shared" si="360"/>
        <v/>
      </c>
      <c r="BG881" s="1361" t="str">
        <f t="shared" si="341"/>
        <v>NO</v>
      </c>
      <c r="BH881" s="1361" t="str">
        <f t="shared" si="341"/>
        <v>NO</v>
      </c>
      <c r="BI881" s="1361" t="str">
        <f t="shared" si="362"/>
        <v/>
      </c>
      <c r="BK881" s="1361" t="b">
        <f t="shared" si="353"/>
        <v>1</v>
      </c>
      <c r="BL881" s="1361" t="b">
        <f t="shared" si="353"/>
        <v>1</v>
      </c>
      <c r="BM881" s="1361" t="b">
        <f t="shared" si="353"/>
        <v>1</v>
      </c>
      <c r="BN881" s="1361" t="b">
        <f t="shared" si="353"/>
        <v>1</v>
      </c>
      <c r="BO881" s="1361" t="b">
        <f t="shared" si="353"/>
        <v>1</v>
      </c>
      <c r="BP881" s="1361" t="b">
        <f t="shared" si="353"/>
        <v>1</v>
      </c>
      <c r="BQ881" s="1361" t="b">
        <f t="shared" si="353"/>
        <v>1</v>
      </c>
      <c r="BS881" s="1359"/>
    </row>
    <row r="882" spans="1:71" s="1374" customFormat="1" ht="12" customHeight="1">
      <c r="A882" s="1412">
        <v>18900273</v>
      </c>
      <c r="B882" s="1413" t="str">
        <f t="shared" si="348"/>
        <v>18900273</v>
      </c>
      <c r="C882" s="1359" t="s">
        <v>1921</v>
      </c>
      <c r="D882" s="1360" t="str">
        <f t="shared" si="361"/>
        <v>AIC</v>
      </c>
      <c r="E882" s="1360"/>
      <c r="F882" s="1359"/>
      <c r="G882" s="1360"/>
      <c r="H882" s="1361" t="str">
        <f t="shared" si="359"/>
        <v>AIC</v>
      </c>
      <c r="I882" s="1361" t="str">
        <f t="shared" si="359"/>
        <v/>
      </c>
      <c r="J882" s="1361" t="str">
        <f t="shared" si="359"/>
        <v/>
      </c>
      <c r="K882" s="1361" t="str">
        <f t="shared" si="359"/>
        <v/>
      </c>
      <c r="L882" s="1361" t="str">
        <f t="shared" si="343"/>
        <v>NO</v>
      </c>
      <c r="M882" s="1361" t="str">
        <f t="shared" si="343"/>
        <v>NO</v>
      </c>
      <c r="N882" s="1361" t="str">
        <f t="shared" ref="N882:N960" si="363">IF(OR(CONCATENATE(L882,M882)="NOW/C",CONCATENATE(L882,M882)="W/CNO"),"W/C","")</f>
        <v/>
      </c>
      <c r="O882" s="1362"/>
      <c r="P882" s="1363">
        <v>1234629.55</v>
      </c>
      <c r="Q882" s="1363">
        <v>1225810.76</v>
      </c>
      <c r="R882" s="1363">
        <v>1216991.97</v>
      </c>
      <c r="S882" s="1363">
        <v>1208173.18</v>
      </c>
      <c r="T882" s="1363">
        <v>1199354.3899999999</v>
      </c>
      <c r="U882" s="1363">
        <v>1190535.6000000001</v>
      </c>
      <c r="V882" s="1363">
        <v>1181716.81</v>
      </c>
      <c r="W882" s="1363">
        <v>1172898.02</v>
      </c>
      <c r="X882" s="1363">
        <v>1164079.23</v>
      </c>
      <c r="Y882" s="1363">
        <v>1155260.44</v>
      </c>
      <c r="Z882" s="1363">
        <v>1146441.6499999999</v>
      </c>
      <c r="AA882" s="1363">
        <v>1137622.8600000001</v>
      </c>
      <c r="AB882" s="1363">
        <v>1128804.07</v>
      </c>
      <c r="AC882" s="1363"/>
      <c r="AD882" s="1363"/>
      <c r="AE882" s="1363">
        <f t="shared" si="332"/>
        <v>1181716.81</v>
      </c>
      <c r="AF882" s="1376"/>
      <c r="AG882" s="1377"/>
      <c r="AH882" s="1365">
        <f t="shared" si="357"/>
        <v>1181716.81</v>
      </c>
      <c r="AI882" s="1365"/>
      <c r="AJ882" s="1365"/>
      <c r="AK882" s="1366"/>
      <c r="AL882" s="1365">
        <f t="shared" si="334"/>
        <v>0</v>
      </c>
      <c r="AM882" s="1367"/>
      <c r="AN882" s="1365"/>
      <c r="AO882" s="1368">
        <f t="shared" si="335"/>
        <v>0</v>
      </c>
      <c r="AP882" s="1369"/>
      <c r="AQ882" s="1370">
        <f t="shared" si="356"/>
        <v>1128804.07</v>
      </c>
      <c r="AR882" s="1365">
        <f t="shared" si="358"/>
        <v>1128804.07</v>
      </c>
      <c r="AS882" s="1365"/>
      <c r="AT882" s="1365"/>
      <c r="AU882" s="1365"/>
      <c r="AV882" s="1371">
        <f t="shared" si="336"/>
        <v>0</v>
      </c>
      <c r="AW882" s="1365"/>
      <c r="AX882" s="1365"/>
      <c r="AY882" s="1367">
        <f t="shared" si="337"/>
        <v>0</v>
      </c>
      <c r="AZ882" s="1372"/>
      <c r="BA882" s="1373">
        <f t="shared" si="342"/>
        <v>1128804.07</v>
      </c>
      <c r="BC882" s="1361" t="str">
        <f t="shared" si="360"/>
        <v>AIC</v>
      </c>
      <c r="BD882" s="1361" t="str">
        <f t="shared" si="360"/>
        <v/>
      </c>
      <c r="BE882" s="1361" t="str">
        <f t="shared" si="360"/>
        <v/>
      </c>
      <c r="BF882" s="1361" t="str">
        <f t="shared" si="360"/>
        <v/>
      </c>
      <c r="BG882" s="1361" t="str">
        <f t="shared" si="341"/>
        <v>NO</v>
      </c>
      <c r="BH882" s="1361" t="str">
        <f t="shared" si="341"/>
        <v>NO</v>
      </c>
      <c r="BI882" s="1361" t="str">
        <f t="shared" si="362"/>
        <v/>
      </c>
      <c r="BK882" s="1361" t="b">
        <f t="shared" si="353"/>
        <v>1</v>
      </c>
      <c r="BL882" s="1361" t="b">
        <f t="shared" si="353"/>
        <v>1</v>
      </c>
      <c r="BM882" s="1361" t="b">
        <f t="shared" si="353"/>
        <v>1</v>
      </c>
      <c r="BN882" s="1361" t="b">
        <f t="shared" si="353"/>
        <v>1</v>
      </c>
      <c r="BO882" s="1361" t="b">
        <f t="shared" si="353"/>
        <v>1</v>
      </c>
      <c r="BP882" s="1361" t="b">
        <f t="shared" si="353"/>
        <v>1</v>
      </c>
      <c r="BQ882" s="1361" t="b">
        <f t="shared" si="353"/>
        <v>1</v>
      </c>
      <c r="BS882" s="1359"/>
    </row>
    <row r="883" spans="1:71" s="1374" customFormat="1" ht="12" customHeight="1">
      <c r="A883" s="1412">
        <v>18900283</v>
      </c>
      <c r="B883" s="1413" t="str">
        <f t="shared" si="348"/>
        <v>18900283</v>
      </c>
      <c r="C883" s="1359" t="s">
        <v>1922</v>
      </c>
      <c r="D883" s="1360" t="str">
        <f t="shared" si="361"/>
        <v>AIC</v>
      </c>
      <c r="E883" s="1360"/>
      <c r="F883" s="1359"/>
      <c r="G883" s="1360"/>
      <c r="H883" s="1361" t="str">
        <f t="shared" si="359"/>
        <v>AIC</v>
      </c>
      <c r="I883" s="1361" t="str">
        <f t="shared" si="359"/>
        <v/>
      </c>
      <c r="J883" s="1361" t="str">
        <f t="shared" si="359"/>
        <v/>
      </c>
      <c r="K883" s="1361" t="str">
        <f t="shared" si="359"/>
        <v/>
      </c>
      <c r="L883" s="1361" t="str">
        <f t="shared" si="343"/>
        <v>NO</v>
      </c>
      <c r="M883" s="1361" t="str">
        <f t="shared" si="343"/>
        <v>NO</v>
      </c>
      <c r="N883" s="1361" t="str">
        <f t="shared" si="363"/>
        <v/>
      </c>
      <c r="O883" s="1362"/>
      <c r="P883" s="1363">
        <v>376808.43</v>
      </c>
      <c r="Q883" s="1363">
        <v>374116.95</v>
      </c>
      <c r="R883" s="1363">
        <v>371425.47</v>
      </c>
      <c r="S883" s="1363">
        <v>368733.99</v>
      </c>
      <c r="T883" s="1363">
        <v>366042.51</v>
      </c>
      <c r="U883" s="1363">
        <v>363351.03</v>
      </c>
      <c r="V883" s="1363">
        <v>360659.55</v>
      </c>
      <c r="W883" s="1363">
        <v>357968.07</v>
      </c>
      <c r="X883" s="1363">
        <v>355276.59</v>
      </c>
      <c r="Y883" s="1363">
        <v>352585.11</v>
      </c>
      <c r="Z883" s="1363">
        <v>349893.63</v>
      </c>
      <c r="AA883" s="1363">
        <v>347202.15</v>
      </c>
      <c r="AB883" s="1363">
        <v>344510.67</v>
      </c>
      <c r="AC883" s="1363"/>
      <c r="AD883" s="1363"/>
      <c r="AE883" s="1363">
        <f t="shared" si="332"/>
        <v>360659.55</v>
      </c>
      <c r="AF883" s="1376"/>
      <c r="AG883" s="1377"/>
      <c r="AH883" s="1365">
        <f t="shared" si="357"/>
        <v>360659.55</v>
      </c>
      <c r="AI883" s="1365"/>
      <c r="AJ883" s="1365"/>
      <c r="AK883" s="1366"/>
      <c r="AL883" s="1365">
        <f t="shared" si="334"/>
        <v>0</v>
      </c>
      <c r="AM883" s="1367"/>
      <c r="AN883" s="1365"/>
      <c r="AO883" s="1368">
        <f t="shared" si="335"/>
        <v>0</v>
      </c>
      <c r="AP883" s="1369"/>
      <c r="AQ883" s="1370">
        <f t="shared" si="356"/>
        <v>344510.67</v>
      </c>
      <c r="AR883" s="1365">
        <f t="shared" si="358"/>
        <v>344510.67</v>
      </c>
      <c r="AS883" s="1365"/>
      <c r="AT883" s="1365"/>
      <c r="AU883" s="1365"/>
      <c r="AV883" s="1371">
        <f t="shared" si="336"/>
        <v>0</v>
      </c>
      <c r="AW883" s="1365"/>
      <c r="AX883" s="1365"/>
      <c r="AY883" s="1367">
        <f t="shared" si="337"/>
        <v>0</v>
      </c>
      <c r="AZ883" s="1372"/>
      <c r="BA883" s="1373">
        <f t="shared" si="342"/>
        <v>344510.67</v>
      </c>
      <c r="BC883" s="1361" t="str">
        <f t="shared" si="360"/>
        <v>AIC</v>
      </c>
      <c r="BD883" s="1361" t="str">
        <f t="shared" si="360"/>
        <v/>
      </c>
      <c r="BE883" s="1361" t="str">
        <f t="shared" si="360"/>
        <v/>
      </c>
      <c r="BF883" s="1361" t="str">
        <f t="shared" si="360"/>
        <v/>
      </c>
      <c r="BG883" s="1361" t="str">
        <f t="shared" si="341"/>
        <v>NO</v>
      </c>
      <c r="BH883" s="1361" t="str">
        <f t="shared" si="341"/>
        <v>NO</v>
      </c>
      <c r="BI883" s="1361" t="str">
        <f t="shared" si="362"/>
        <v/>
      </c>
      <c r="BK883" s="1361" t="b">
        <f t="shared" si="353"/>
        <v>1</v>
      </c>
      <c r="BL883" s="1361" t="b">
        <f t="shared" si="353"/>
        <v>1</v>
      </c>
      <c r="BM883" s="1361" t="b">
        <f t="shared" si="353"/>
        <v>1</v>
      </c>
      <c r="BN883" s="1361" t="b">
        <f t="shared" si="353"/>
        <v>1</v>
      </c>
      <c r="BO883" s="1361" t="b">
        <f t="shared" si="353"/>
        <v>1</v>
      </c>
      <c r="BP883" s="1361" t="b">
        <f t="shared" si="353"/>
        <v>1</v>
      </c>
      <c r="BQ883" s="1361" t="b">
        <f t="shared" si="353"/>
        <v>1</v>
      </c>
      <c r="BS883" s="1359"/>
    </row>
    <row r="884" spans="1:71" s="1374" customFormat="1" ht="12" customHeight="1">
      <c r="A884" s="1412">
        <v>18900293</v>
      </c>
      <c r="B884" s="1413" t="str">
        <f t="shared" si="348"/>
        <v>18900293</v>
      </c>
      <c r="C884" s="1359" t="s">
        <v>1923</v>
      </c>
      <c r="D884" s="1360" t="str">
        <f t="shared" si="361"/>
        <v>AIC</v>
      </c>
      <c r="E884" s="1360"/>
      <c r="F884" s="1359"/>
      <c r="G884" s="1360"/>
      <c r="H884" s="1361" t="str">
        <f t="shared" si="359"/>
        <v>AIC</v>
      </c>
      <c r="I884" s="1361" t="str">
        <f t="shared" si="359"/>
        <v/>
      </c>
      <c r="J884" s="1361" t="str">
        <f t="shared" si="359"/>
        <v/>
      </c>
      <c r="K884" s="1361" t="str">
        <f t="shared" si="359"/>
        <v/>
      </c>
      <c r="L884" s="1361" t="str">
        <f t="shared" si="343"/>
        <v>NO</v>
      </c>
      <c r="M884" s="1361" t="str">
        <f t="shared" si="343"/>
        <v>NO</v>
      </c>
      <c r="N884" s="1361" t="str">
        <f t="shared" si="363"/>
        <v/>
      </c>
      <c r="O884" s="1362"/>
      <c r="P884" s="1363">
        <v>2852.88</v>
      </c>
      <c r="Q884" s="1363">
        <v>2757.79</v>
      </c>
      <c r="R884" s="1363">
        <v>2662.7</v>
      </c>
      <c r="S884" s="1363">
        <v>2567.61</v>
      </c>
      <c r="T884" s="1363">
        <v>2472.52</v>
      </c>
      <c r="U884" s="1363">
        <v>2377.4299999999998</v>
      </c>
      <c r="V884" s="1363">
        <v>2282.34</v>
      </c>
      <c r="W884" s="1363">
        <v>2187.25</v>
      </c>
      <c r="X884" s="1363">
        <v>2092.16</v>
      </c>
      <c r="Y884" s="1363">
        <v>1997.07</v>
      </c>
      <c r="Z884" s="1363">
        <v>1901.98</v>
      </c>
      <c r="AA884" s="1363">
        <v>1806.89</v>
      </c>
      <c r="AB884" s="1363">
        <v>1711.8</v>
      </c>
      <c r="AC884" s="1363"/>
      <c r="AD884" s="1363"/>
      <c r="AE884" s="1363">
        <f t="shared" ref="AE884:AE948" si="364">(P884+AB884+SUM(Q884:AA884)*2)/24</f>
        <v>2282.3399999999997</v>
      </c>
      <c r="AF884" s="1376"/>
      <c r="AG884" s="1377"/>
      <c r="AH884" s="1365">
        <f t="shared" si="357"/>
        <v>2282.3399999999997</v>
      </c>
      <c r="AI884" s="1365"/>
      <c r="AJ884" s="1365"/>
      <c r="AK884" s="1366"/>
      <c r="AL884" s="1365">
        <f t="shared" si="334"/>
        <v>0</v>
      </c>
      <c r="AM884" s="1367"/>
      <c r="AN884" s="1365"/>
      <c r="AO884" s="1368">
        <f t="shared" si="335"/>
        <v>0</v>
      </c>
      <c r="AP884" s="1369"/>
      <c r="AQ884" s="1370">
        <f t="shared" si="356"/>
        <v>1711.8</v>
      </c>
      <c r="AR884" s="1365">
        <f t="shared" si="358"/>
        <v>1711.8</v>
      </c>
      <c r="AS884" s="1365"/>
      <c r="AT884" s="1365"/>
      <c r="AU884" s="1365"/>
      <c r="AV884" s="1371">
        <f t="shared" si="336"/>
        <v>0</v>
      </c>
      <c r="AW884" s="1365"/>
      <c r="AX884" s="1365"/>
      <c r="AY884" s="1367">
        <f t="shared" si="337"/>
        <v>0</v>
      </c>
      <c r="AZ884" s="1372"/>
      <c r="BA884" s="1373">
        <f t="shared" si="342"/>
        <v>1711.8</v>
      </c>
      <c r="BC884" s="1361" t="str">
        <f t="shared" si="360"/>
        <v>AIC</v>
      </c>
      <c r="BD884" s="1361" t="str">
        <f t="shared" si="360"/>
        <v/>
      </c>
      <c r="BE884" s="1361" t="str">
        <f t="shared" si="360"/>
        <v/>
      </c>
      <c r="BF884" s="1361" t="str">
        <f t="shared" si="360"/>
        <v/>
      </c>
      <c r="BG884" s="1361" t="str">
        <f t="shared" si="341"/>
        <v>NO</v>
      </c>
      <c r="BH884" s="1361" t="str">
        <f t="shared" si="341"/>
        <v>NO</v>
      </c>
      <c r="BI884" s="1361" t="str">
        <f t="shared" si="362"/>
        <v/>
      </c>
      <c r="BK884" s="1361" t="b">
        <f t="shared" si="353"/>
        <v>1</v>
      </c>
      <c r="BL884" s="1361" t="b">
        <f t="shared" si="353"/>
        <v>1</v>
      </c>
      <c r="BM884" s="1361" t="b">
        <f t="shared" si="353"/>
        <v>1</v>
      </c>
      <c r="BN884" s="1361" t="b">
        <f t="shared" si="353"/>
        <v>1</v>
      </c>
      <c r="BO884" s="1361" t="b">
        <f t="shared" si="353"/>
        <v>1</v>
      </c>
      <c r="BP884" s="1361" t="b">
        <f t="shared" si="353"/>
        <v>1</v>
      </c>
      <c r="BQ884" s="1361" t="b">
        <f t="shared" si="353"/>
        <v>1</v>
      </c>
      <c r="BS884" s="1359"/>
    </row>
    <row r="885" spans="1:71" s="1374" customFormat="1" ht="12" customHeight="1">
      <c r="A885" s="1412">
        <v>18900303</v>
      </c>
      <c r="B885" s="1413" t="str">
        <f t="shared" si="348"/>
        <v>18900303</v>
      </c>
      <c r="C885" s="1359" t="s">
        <v>1924</v>
      </c>
      <c r="D885" s="1360" t="str">
        <f t="shared" si="361"/>
        <v>AIC</v>
      </c>
      <c r="E885" s="1360"/>
      <c r="F885" s="1359"/>
      <c r="G885" s="1360"/>
      <c r="H885" s="1361" t="str">
        <f t="shared" si="359"/>
        <v>AIC</v>
      </c>
      <c r="I885" s="1361" t="str">
        <f t="shared" si="359"/>
        <v/>
      </c>
      <c r="J885" s="1361" t="str">
        <f t="shared" si="359"/>
        <v/>
      </c>
      <c r="K885" s="1361" t="str">
        <f t="shared" si="359"/>
        <v/>
      </c>
      <c r="L885" s="1361" t="str">
        <f t="shared" si="343"/>
        <v>NO</v>
      </c>
      <c r="M885" s="1361" t="str">
        <f t="shared" si="343"/>
        <v>NO</v>
      </c>
      <c r="N885" s="1361" t="str">
        <f t="shared" si="363"/>
        <v/>
      </c>
      <c r="O885" s="1362"/>
      <c r="P885" s="1363">
        <v>6655.53</v>
      </c>
      <c r="Q885" s="1363">
        <v>6433.65</v>
      </c>
      <c r="R885" s="1363">
        <v>6211.77</v>
      </c>
      <c r="S885" s="1363">
        <v>5989.89</v>
      </c>
      <c r="T885" s="1363">
        <v>5768.01</v>
      </c>
      <c r="U885" s="1363">
        <v>5546.13</v>
      </c>
      <c r="V885" s="1363">
        <v>5324.25</v>
      </c>
      <c r="W885" s="1363">
        <v>5102.37</v>
      </c>
      <c r="X885" s="1363">
        <v>4880.49</v>
      </c>
      <c r="Y885" s="1363">
        <v>4658.6099999999997</v>
      </c>
      <c r="Z885" s="1363">
        <v>4436.7299999999996</v>
      </c>
      <c r="AA885" s="1363">
        <v>4214.8500000000004</v>
      </c>
      <c r="AB885" s="1363">
        <v>3992.97</v>
      </c>
      <c r="AC885" s="1363"/>
      <c r="AD885" s="1363"/>
      <c r="AE885" s="1363">
        <f t="shared" si="364"/>
        <v>5324.2499999999991</v>
      </c>
      <c r="AF885" s="1376"/>
      <c r="AG885" s="1377"/>
      <c r="AH885" s="1365">
        <f t="shared" si="357"/>
        <v>5324.2499999999991</v>
      </c>
      <c r="AI885" s="1365"/>
      <c r="AJ885" s="1365"/>
      <c r="AK885" s="1366"/>
      <c r="AL885" s="1365">
        <f t="shared" si="334"/>
        <v>0</v>
      </c>
      <c r="AM885" s="1367"/>
      <c r="AN885" s="1365"/>
      <c r="AO885" s="1368">
        <f t="shared" si="335"/>
        <v>0</v>
      </c>
      <c r="AP885" s="1369"/>
      <c r="AQ885" s="1370">
        <f t="shared" si="356"/>
        <v>3992.97</v>
      </c>
      <c r="AR885" s="1365">
        <f t="shared" si="358"/>
        <v>3992.97</v>
      </c>
      <c r="AS885" s="1365"/>
      <c r="AT885" s="1365"/>
      <c r="AU885" s="1365"/>
      <c r="AV885" s="1371">
        <f t="shared" si="336"/>
        <v>0</v>
      </c>
      <c r="AW885" s="1365"/>
      <c r="AX885" s="1365"/>
      <c r="AY885" s="1367">
        <f t="shared" si="337"/>
        <v>0</v>
      </c>
      <c r="AZ885" s="1372"/>
      <c r="BA885" s="1373">
        <f t="shared" si="342"/>
        <v>3992.97</v>
      </c>
      <c r="BC885" s="1361" t="str">
        <f t="shared" si="360"/>
        <v>AIC</v>
      </c>
      <c r="BD885" s="1361" t="str">
        <f t="shared" si="360"/>
        <v/>
      </c>
      <c r="BE885" s="1361" t="str">
        <f t="shared" si="360"/>
        <v/>
      </c>
      <c r="BF885" s="1361" t="str">
        <f t="shared" si="360"/>
        <v/>
      </c>
      <c r="BG885" s="1361" t="str">
        <f t="shared" si="341"/>
        <v>NO</v>
      </c>
      <c r="BH885" s="1361" t="str">
        <f t="shared" si="341"/>
        <v>NO</v>
      </c>
      <c r="BI885" s="1361" t="str">
        <f t="shared" si="362"/>
        <v/>
      </c>
      <c r="BK885" s="1361" t="b">
        <f t="shared" si="353"/>
        <v>1</v>
      </c>
      <c r="BL885" s="1361" t="b">
        <f t="shared" si="353"/>
        <v>1</v>
      </c>
      <c r="BM885" s="1361" t="b">
        <f t="shared" si="353"/>
        <v>1</v>
      </c>
      <c r="BN885" s="1361" t="b">
        <f t="shared" si="353"/>
        <v>1</v>
      </c>
      <c r="BO885" s="1361" t="b">
        <f t="shared" si="353"/>
        <v>1</v>
      </c>
      <c r="BP885" s="1361" t="b">
        <f t="shared" si="353"/>
        <v>1</v>
      </c>
      <c r="BQ885" s="1361" t="b">
        <f t="shared" si="353"/>
        <v>1</v>
      </c>
      <c r="BS885" s="1359"/>
    </row>
    <row r="886" spans="1:71" s="1374" customFormat="1" ht="12" customHeight="1">
      <c r="A886" s="1412">
        <v>18900323</v>
      </c>
      <c r="B886" s="1413" t="str">
        <f t="shared" si="348"/>
        <v>18900323</v>
      </c>
      <c r="C886" s="1359" t="s">
        <v>1925</v>
      </c>
      <c r="D886" s="1360" t="str">
        <f t="shared" si="361"/>
        <v>AIC</v>
      </c>
      <c r="E886" s="1360"/>
      <c r="F886" s="1359"/>
      <c r="G886" s="1360"/>
      <c r="H886" s="1361" t="str">
        <f t="shared" si="359"/>
        <v>AIC</v>
      </c>
      <c r="I886" s="1361" t="str">
        <f t="shared" si="359"/>
        <v/>
      </c>
      <c r="J886" s="1361" t="str">
        <f t="shared" si="359"/>
        <v/>
      </c>
      <c r="K886" s="1361" t="str">
        <f t="shared" si="359"/>
        <v/>
      </c>
      <c r="L886" s="1361" t="str">
        <f t="shared" si="343"/>
        <v>NO</v>
      </c>
      <c r="M886" s="1361" t="str">
        <f t="shared" si="343"/>
        <v>NO</v>
      </c>
      <c r="N886" s="1361" t="str">
        <f t="shared" si="363"/>
        <v/>
      </c>
      <c r="O886" s="1362"/>
      <c r="P886" s="1363">
        <v>197871.68</v>
      </c>
      <c r="Q886" s="1363">
        <v>192664.54</v>
      </c>
      <c r="R886" s="1363">
        <v>187457.4</v>
      </c>
      <c r="S886" s="1363">
        <v>182250.26</v>
      </c>
      <c r="T886" s="1363">
        <v>177043.12</v>
      </c>
      <c r="U886" s="1363">
        <v>171835.98</v>
      </c>
      <c r="V886" s="1363">
        <v>166628.84</v>
      </c>
      <c r="W886" s="1363">
        <v>161421.70000000001</v>
      </c>
      <c r="X886" s="1363">
        <v>156214.56</v>
      </c>
      <c r="Y886" s="1363">
        <v>151007.42000000001</v>
      </c>
      <c r="Z886" s="1363">
        <v>145800.28</v>
      </c>
      <c r="AA886" s="1363">
        <v>140593.14000000001</v>
      </c>
      <c r="AB886" s="1363">
        <v>135386</v>
      </c>
      <c r="AC886" s="1363"/>
      <c r="AD886" s="1363"/>
      <c r="AE886" s="1363">
        <f t="shared" si="364"/>
        <v>166628.84</v>
      </c>
      <c r="AF886" s="1376"/>
      <c r="AG886" s="1377"/>
      <c r="AH886" s="1365">
        <f t="shared" si="357"/>
        <v>166628.84</v>
      </c>
      <c r="AI886" s="1365"/>
      <c r="AJ886" s="1365"/>
      <c r="AK886" s="1366"/>
      <c r="AL886" s="1365">
        <f t="shared" si="334"/>
        <v>0</v>
      </c>
      <c r="AM886" s="1367"/>
      <c r="AN886" s="1365"/>
      <c r="AO886" s="1368">
        <f t="shared" si="335"/>
        <v>0</v>
      </c>
      <c r="AP886" s="1369"/>
      <c r="AQ886" s="1370">
        <f t="shared" si="356"/>
        <v>135386</v>
      </c>
      <c r="AR886" s="1365">
        <f t="shared" si="358"/>
        <v>135386</v>
      </c>
      <c r="AS886" s="1365"/>
      <c r="AT886" s="1365"/>
      <c r="AU886" s="1365"/>
      <c r="AV886" s="1371">
        <f t="shared" si="336"/>
        <v>0</v>
      </c>
      <c r="AW886" s="1365"/>
      <c r="AX886" s="1365"/>
      <c r="AY886" s="1367">
        <f t="shared" si="337"/>
        <v>0</v>
      </c>
      <c r="AZ886" s="1372"/>
      <c r="BA886" s="1373">
        <f t="shared" si="342"/>
        <v>135386</v>
      </c>
      <c r="BC886" s="1361" t="str">
        <f t="shared" si="360"/>
        <v>AIC</v>
      </c>
      <c r="BD886" s="1361" t="str">
        <f t="shared" si="360"/>
        <v/>
      </c>
      <c r="BE886" s="1361" t="str">
        <f t="shared" si="360"/>
        <v/>
      </c>
      <c r="BF886" s="1361" t="str">
        <f t="shared" si="360"/>
        <v/>
      </c>
      <c r="BG886" s="1361" t="str">
        <f t="shared" si="341"/>
        <v>NO</v>
      </c>
      <c r="BH886" s="1361" t="str">
        <f t="shared" si="341"/>
        <v>NO</v>
      </c>
      <c r="BI886" s="1361" t="str">
        <f t="shared" si="362"/>
        <v/>
      </c>
      <c r="BK886" s="1361" t="b">
        <f t="shared" si="353"/>
        <v>1</v>
      </c>
      <c r="BL886" s="1361" t="b">
        <f t="shared" si="353"/>
        <v>1</v>
      </c>
      <c r="BM886" s="1361" t="b">
        <f t="shared" si="353"/>
        <v>1</v>
      </c>
      <c r="BN886" s="1361" t="b">
        <f t="shared" si="353"/>
        <v>1</v>
      </c>
      <c r="BO886" s="1361" t="b">
        <f t="shared" si="353"/>
        <v>1</v>
      </c>
      <c r="BP886" s="1361" t="b">
        <f t="shared" si="353"/>
        <v>1</v>
      </c>
      <c r="BQ886" s="1361" t="b">
        <f t="shared" si="353"/>
        <v>1</v>
      </c>
      <c r="BS886" s="1359"/>
    </row>
    <row r="887" spans="1:71" s="1374" customFormat="1" ht="12" customHeight="1">
      <c r="A887" s="1412">
        <v>18900353</v>
      </c>
      <c r="B887" s="1413" t="str">
        <f t="shared" si="348"/>
        <v>18900353</v>
      </c>
      <c r="C887" s="1359" t="s">
        <v>1926</v>
      </c>
      <c r="D887" s="1360" t="str">
        <f t="shared" si="361"/>
        <v>AIC</v>
      </c>
      <c r="E887" s="1360"/>
      <c r="F887" s="1359"/>
      <c r="G887" s="1360"/>
      <c r="H887" s="1361" t="str">
        <f t="shared" si="359"/>
        <v>AIC</v>
      </c>
      <c r="I887" s="1361" t="str">
        <f t="shared" si="359"/>
        <v/>
      </c>
      <c r="J887" s="1361" t="str">
        <f t="shared" si="359"/>
        <v/>
      </c>
      <c r="K887" s="1361" t="str">
        <f t="shared" si="359"/>
        <v/>
      </c>
      <c r="L887" s="1361" t="str">
        <f t="shared" si="343"/>
        <v>NO</v>
      </c>
      <c r="M887" s="1361" t="str">
        <f t="shared" si="343"/>
        <v>NO</v>
      </c>
      <c r="N887" s="1361" t="str">
        <f t="shared" si="363"/>
        <v/>
      </c>
      <c r="O887" s="1362"/>
      <c r="P887" s="1363">
        <v>43513.56</v>
      </c>
      <c r="Q887" s="1363">
        <v>42625.57</v>
      </c>
      <c r="R887" s="1363">
        <v>41737.58</v>
      </c>
      <c r="S887" s="1363">
        <v>40849.589999999997</v>
      </c>
      <c r="T887" s="1363">
        <v>39961.599999999999</v>
      </c>
      <c r="U887" s="1363">
        <v>39073.61</v>
      </c>
      <c r="V887" s="1363">
        <v>38185.620000000003</v>
      </c>
      <c r="W887" s="1363">
        <v>37297.629999999997</v>
      </c>
      <c r="X887" s="1363">
        <v>36409.64</v>
      </c>
      <c r="Y887" s="1363">
        <v>35521.65</v>
      </c>
      <c r="Z887" s="1363">
        <v>34633.660000000003</v>
      </c>
      <c r="AA887" s="1363">
        <v>33745.67</v>
      </c>
      <c r="AB887" s="1363">
        <v>32857.68</v>
      </c>
      <c r="AC887" s="1363"/>
      <c r="AD887" s="1363"/>
      <c r="AE887" s="1363">
        <f t="shared" si="364"/>
        <v>38185.620000000003</v>
      </c>
      <c r="AF887" s="1376"/>
      <c r="AG887" s="1377"/>
      <c r="AH887" s="1365">
        <f t="shared" si="357"/>
        <v>38185.620000000003</v>
      </c>
      <c r="AI887" s="1365"/>
      <c r="AJ887" s="1365"/>
      <c r="AK887" s="1366"/>
      <c r="AL887" s="1365">
        <f t="shared" si="334"/>
        <v>0</v>
      </c>
      <c r="AM887" s="1367"/>
      <c r="AN887" s="1365"/>
      <c r="AO887" s="1368">
        <f t="shared" si="335"/>
        <v>0</v>
      </c>
      <c r="AP887" s="1369"/>
      <c r="AQ887" s="1370">
        <f t="shared" si="356"/>
        <v>32857.68</v>
      </c>
      <c r="AR887" s="1365">
        <f t="shared" si="358"/>
        <v>32857.68</v>
      </c>
      <c r="AS887" s="1365"/>
      <c r="AT887" s="1365"/>
      <c r="AU887" s="1365"/>
      <c r="AV887" s="1371">
        <f t="shared" si="336"/>
        <v>0</v>
      </c>
      <c r="AW887" s="1365"/>
      <c r="AX887" s="1365"/>
      <c r="AY887" s="1367">
        <f t="shared" si="337"/>
        <v>0</v>
      </c>
      <c r="AZ887" s="1372"/>
      <c r="BA887" s="1373">
        <f t="shared" si="342"/>
        <v>32857.68</v>
      </c>
      <c r="BC887" s="1361" t="str">
        <f t="shared" si="360"/>
        <v>AIC</v>
      </c>
      <c r="BD887" s="1361" t="str">
        <f t="shared" si="360"/>
        <v/>
      </c>
      <c r="BE887" s="1361" t="str">
        <f t="shared" si="360"/>
        <v/>
      </c>
      <c r="BF887" s="1361" t="str">
        <f t="shared" si="360"/>
        <v/>
      </c>
      <c r="BG887" s="1361" t="str">
        <f t="shared" si="341"/>
        <v>NO</v>
      </c>
      <c r="BH887" s="1361" t="str">
        <f t="shared" si="341"/>
        <v>NO</v>
      </c>
      <c r="BI887" s="1361" t="str">
        <f t="shared" si="362"/>
        <v/>
      </c>
      <c r="BK887" s="1361" t="b">
        <f t="shared" si="353"/>
        <v>1</v>
      </c>
      <c r="BL887" s="1361" t="b">
        <f t="shared" si="353"/>
        <v>1</v>
      </c>
      <c r="BM887" s="1361" t="b">
        <f t="shared" si="353"/>
        <v>1</v>
      </c>
      <c r="BN887" s="1361" t="b">
        <f t="shared" si="353"/>
        <v>1</v>
      </c>
      <c r="BO887" s="1361" t="b">
        <f t="shared" si="353"/>
        <v>1</v>
      </c>
      <c r="BP887" s="1361" t="b">
        <f t="shared" si="353"/>
        <v>1</v>
      </c>
      <c r="BQ887" s="1361" t="b">
        <f t="shared" si="353"/>
        <v>1</v>
      </c>
      <c r="BS887" s="1359"/>
    </row>
    <row r="888" spans="1:71" s="1374" customFormat="1" ht="12" customHeight="1">
      <c r="A888" s="1469">
        <v>18900373</v>
      </c>
      <c r="B888" s="1470" t="str">
        <f t="shared" si="348"/>
        <v>18900373</v>
      </c>
      <c r="C888" s="1471" t="s">
        <v>1927</v>
      </c>
      <c r="D888" s="1360" t="str">
        <f t="shared" si="361"/>
        <v>AIC</v>
      </c>
      <c r="E888" s="1360"/>
      <c r="F888" s="1471"/>
      <c r="G888" s="1360"/>
      <c r="H888" s="1361" t="str">
        <f t="shared" si="359"/>
        <v>AIC</v>
      </c>
      <c r="I888" s="1361" t="str">
        <f t="shared" si="359"/>
        <v/>
      </c>
      <c r="J888" s="1361" t="str">
        <f t="shared" si="359"/>
        <v/>
      </c>
      <c r="K888" s="1361" t="str">
        <f t="shared" si="359"/>
        <v/>
      </c>
      <c r="L888" s="1361" t="str">
        <f t="shared" si="343"/>
        <v>NO</v>
      </c>
      <c r="M888" s="1361" t="str">
        <f t="shared" si="343"/>
        <v>NO</v>
      </c>
      <c r="N888" s="1361" t="str">
        <f t="shared" si="363"/>
        <v/>
      </c>
      <c r="O888" s="1362"/>
      <c r="P888" s="1363">
        <v>3349363.06</v>
      </c>
      <c r="Q888" s="1363">
        <v>3332944.61</v>
      </c>
      <c r="R888" s="1363">
        <v>3316526.16</v>
      </c>
      <c r="S888" s="1363">
        <v>3300107.71</v>
      </c>
      <c r="T888" s="1363">
        <v>3283689.26</v>
      </c>
      <c r="U888" s="1363">
        <v>3267270.81</v>
      </c>
      <c r="V888" s="1363">
        <v>3250852.36</v>
      </c>
      <c r="W888" s="1363">
        <v>3234433.91</v>
      </c>
      <c r="X888" s="1363">
        <v>3218015.46</v>
      </c>
      <c r="Y888" s="1363">
        <v>3201597.01</v>
      </c>
      <c r="Z888" s="1363">
        <v>3185178.56</v>
      </c>
      <c r="AA888" s="1363">
        <v>3168760.11</v>
      </c>
      <c r="AB888" s="1363">
        <v>3152341.66</v>
      </c>
      <c r="AC888" s="1363"/>
      <c r="AD888" s="1363"/>
      <c r="AE888" s="1363">
        <f t="shared" si="364"/>
        <v>3250852.36</v>
      </c>
      <c r="AF888" s="1376"/>
      <c r="AG888" s="1377"/>
      <c r="AH888" s="1365">
        <f t="shared" si="357"/>
        <v>3250852.36</v>
      </c>
      <c r="AI888" s="1365"/>
      <c r="AJ888" s="1365"/>
      <c r="AK888" s="1366"/>
      <c r="AL888" s="1365">
        <f t="shared" si="334"/>
        <v>0</v>
      </c>
      <c r="AM888" s="1367"/>
      <c r="AN888" s="1365"/>
      <c r="AO888" s="1368">
        <f t="shared" si="335"/>
        <v>0</v>
      </c>
      <c r="AP888" s="1369"/>
      <c r="AQ888" s="1370">
        <f t="shared" si="356"/>
        <v>3152341.66</v>
      </c>
      <c r="AR888" s="1365">
        <f t="shared" si="358"/>
        <v>3152341.66</v>
      </c>
      <c r="AS888" s="1365"/>
      <c r="AT888" s="1365"/>
      <c r="AU888" s="1365"/>
      <c r="AV888" s="1371">
        <f t="shared" si="336"/>
        <v>0</v>
      </c>
      <c r="AW888" s="1365"/>
      <c r="AX888" s="1365"/>
      <c r="AY888" s="1367">
        <f t="shared" si="337"/>
        <v>0</v>
      </c>
      <c r="AZ888" s="1372"/>
      <c r="BA888" s="1373">
        <f t="shared" si="342"/>
        <v>3152341.66</v>
      </c>
      <c r="BC888" s="1361" t="str">
        <f t="shared" si="360"/>
        <v>AIC</v>
      </c>
      <c r="BD888" s="1361" t="str">
        <f t="shared" si="360"/>
        <v/>
      </c>
      <c r="BE888" s="1361" t="str">
        <f t="shared" si="360"/>
        <v/>
      </c>
      <c r="BF888" s="1361" t="str">
        <f t="shared" si="360"/>
        <v/>
      </c>
      <c r="BG888" s="1361" t="str">
        <f t="shared" si="341"/>
        <v>NO</v>
      </c>
      <c r="BH888" s="1361" t="str">
        <f t="shared" si="341"/>
        <v>NO</v>
      </c>
      <c r="BI888" s="1361" t="str">
        <f t="shared" si="362"/>
        <v/>
      </c>
      <c r="BK888" s="1361" t="b">
        <f t="shared" si="353"/>
        <v>1</v>
      </c>
      <c r="BL888" s="1361" t="b">
        <f t="shared" si="353"/>
        <v>1</v>
      </c>
      <c r="BM888" s="1361" t="b">
        <f t="shared" si="353"/>
        <v>1</v>
      </c>
      <c r="BN888" s="1361" t="b">
        <f t="shared" si="353"/>
        <v>1</v>
      </c>
      <c r="BO888" s="1361" t="b">
        <f t="shared" si="353"/>
        <v>1</v>
      </c>
      <c r="BP888" s="1361" t="b">
        <f t="shared" si="353"/>
        <v>1</v>
      </c>
      <c r="BQ888" s="1361" t="b">
        <f t="shared" si="353"/>
        <v>1</v>
      </c>
      <c r="BS888" s="1359"/>
    </row>
    <row r="889" spans="1:71" s="1374" customFormat="1" ht="12" customHeight="1">
      <c r="A889" s="1469">
        <v>18900383</v>
      </c>
      <c r="B889" s="1470" t="str">
        <f t="shared" si="348"/>
        <v>18900383</v>
      </c>
      <c r="C889" s="1471" t="s">
        <v>1928</v>
      </c>
      <c r="D889" s="1360" t="str">
        <f t="shared" si="361"/>
        <v>AIC</v>
      </c>
      <c r="E889" s="1360"/>
      <c r="F889" s="1471"/>
      <c r="G889" s="1360"/>
      <c r="H889" s="1361" t="str">
        <f t="shared" si="359"/>
        <v>AIC</v>
      </c>
      <c r="I889" s="1361" t="str">
        <f t="shared" si="359"/>
        <v/>
      </c>
      <c r="J889" s="1361" t="str">
        <f t="shared" si="359"/>
        <v/>
      </c>
      <c r="K889" s="1361" t="str">
        <f t="shared" si="359"/>
        <v/>
      </c>
      <c r="L889" s="1361" t="str">
        <f t="shared" si="343"/>
        <v>NO</v>
      </c>
      <c r="M889" s="1361" t="str">
        <f t="shared" si="343"/>
        <v>NO</v>
      </c>
      <c r="N889" s="1361" t="str">
        <f t="shared" si="363"/>
        <v/>
      </c>
      <c r="O889" s="1362"/>
      <c r="P889" s="1363">
        <v>0</v>
      </c>
      <c r="Q889" s="1363">
        <v>0</v>
      </c>
      <c r="R889" s="1363">
        <v>0</v>
      </c>
      <c r="S889" s="1363">
        <v>0</v>
      </c>
      <c r="T889" s="1363">
        <v>0</v>
      </c>
      <c r="U889" s="1363">
        <v>0</v>
      </c>
      <c r="V889" s="1363">
        <v>0</v>
      </c>
      <c r="W889" s="1363">
        <v>0</v>
      </c>
      <c r="X889" s="1363">
        <v>0</v>
      </c>
      <c r="Y889" s="1363">
        <v>0</v>
      </c>
      <c r="Z889" s="1363">
        <v>0</v>
      </c>
      <c r="AA889" s="1363">
        <v>0</v>
      </c>
      <c r="AB889" s="1363">
        <v>0</v>
      </c>
      <c r="AC889" s="1363"/>
      <c r="AD889" s="1363"/>
      <c r="AE889" s="1363">
        <f t="shared" si="364"/>
        <v>0</v>
      </c>
      <c r="AF889" s="1376"/>
      <c r="AG889" s="1377"/>
      <c r="AH889" s="1365">
        <f t="shared" si="357"/>
        <v>0</v>
      </c>
      <c r="AI889" s="1365"/>
      <c r="AJ889" s="1365"/>
      <c r="AK889" s="1366"/>
      <c r="AL889" s="1365">
        <f t="shared" si="334"/>
        <v>0</v>
      </c>
      <c r="AM889" s="1367"/>
      <c r="AN889" s="1365"/>
      <c r="AO889" s="1368">
        <f t="shared" si="335"/>
        <v>0</v>
      </c>
      <c r="AP889" s="1369"/>
      <c r="AQ889" s="1370">
        <f t="shared" si="356"/>
        <v>0</v>
      </c>
      <c r="AR889" s="1365">
        <f t="shared" si="358"/>
        <v>0</v>
      </c>
      <c r="AS889" s="1365"/>
      <c r="AT889" s="1365"/>
      <c r="AU889" s="1365"/>
      <c r="AV889" s="1371">
        <f t="shared" si="336"/>
        <v>0</v>
      </c>
      <c r="AW889" s="1365"/>
      <c r="AX889" s="1365"/>
      <c r="AY889" s="1367">
        <f t="shared" si="337"/>
        <v>0</v>
      </c>
      <c r="AZ889" s="1372"/>
      <c r="BA889" s="1373">
        <f t="shared" si="342"/>
        <v>0</v>
      </c>
      <c r="BC889" s="1361" t="str">
        <f t="shared" si="360"/>
        <v>AIC</v>
      </c>
      <c r="BD889" s="1361" t="str">
        <f t="shared" si="360"/>
        <v/>
      </c>
      <c r="BE889" s="1361" t="str">
        <f t="shared" si="360"/>
        <v/>
      </c>
      <c r="BF889" s="1361" t="str">
        <f t="shared" si="360"/>
        <v/>
      </c>
      <c r="BG889" s="1361" t="str">
        <f t="shared" si="341"/>
        <v>NO</v>
      </c>
      <c r="BH889" s="1361" t="str">
        <f t="shared" si="341"/>
        <v>NO</v>
      </c>
      <c r="BI889" s="1361" t="str">
        <f t="shared" si="362"/>
        <v/>
      </c>
      <c r="BK889" s="1361" t="b">
        <f t="shared" si="353"/>
        <v>1</v>
      </c>
      <c r="BL889" s="1361" t="b">
        <f t="shared" si="353"/>
        <v>1</v>
      </c>
      <c r="BM889" s="1361" t="b">
        <f t="shared" si="353"/>
        <v>1</v>
      </c>
      <c r="BN889" s="1361" t="b">
        <f t="shared" si="353"/>
        <v>1</v>
      </c>
      <c r="BO889" s="1361" t="b">
        <f t="shared" si="353"/>
        <v>1</v>
      </c>
      <c r="BP889" s="1361" t="b">
        <f t="shared" si="353"/>
        <v>1</v>
      </c>
      <c r="BQ889" s="1361" t="b">
        <f t="shared" si="353"/>
        <v>1</v>
      </c>
      <c r="BS889" s="1359"/>
    </row>
    <row r="890" spans="1:71" s="1374" customFormat="1" ht="12" customHeight="1">
      <c r="A890" s="1469">
        <v>18900393</v>
      </c>
      <c r="B890" s="1470" t="str">
        <f t="shared" si="348"/>
        <v>18900393</v>
      </c>
      <c r="C890" s="1471" t="s">
        <v>1929</v>
      </c>
      <c r="D890" s="1360" t="str">
        <f t="shared" si="361"/>
        <v>AIC</v>
      </c>
      <c r="E890" s="1360"/>
      <c r="F890" s="1471"/>
      <c r="G890" s="1360"/>
      <c r="H890" s="1361" t="str">
        <f t="shared" si="359"/>
        <v>AIC</v>
      </c>
      <c r="I890" s="1361" t="str">
        <f t="shared" si="359"/>
        <v/>
      </c>
      <c r="J890" s="1361" t="str">
        <f t="shared" si="359"/>
        <v/>
      </c>
      <c r="K890" s="1361" t="str">
        <f t="shared" si="359"/>
        <v/>
      </c>
      <c r="L890" s="1361" t="str">
        <f t="shared" si="343"/>
        <v>NO</v>
      </c>
      <c r="M890" s="1361" t="str">
        <f t="shared" si="343"/>
        <v>NO</v>
      </c>
      <c r="N890" s="1361" t="str">
        <f t="shared" si="363"/>
        <v/>
      </c>
      <c r="O890" s="1362"/>
      <c r="P890" s="1363">
        <v>12950109.880000001</v>
      </c>
      <c r="Q890" s="1363">
        <v>12916733.310000001</v>
      </c>
      <c r="R890" s="1363">
        <v>12883356.74</v>
      </c>
      <c r="S890" s="1363">
        <v>12849980.17</v>
      </c>
      <c r="T890" s="1363">
        <v>12816603.6</v>
      </c>
      <c r="U890" s="1363">
        <v>12783227.029999999</v>
      </c>
      <c r="V890" s="1363">
        <v>12749850.460000001</v>
      </c>
      <c r="W890" s="1363">
        <v>12716473.890000001</v>
      </c>
      <c r="X890" s="1363">
        <v>12683097.32</v>
      </c>
      <c r="Y890" s="1363">
        <v>12649720.75</v>
      </c>
      <c r="Z890" s="1363">
        <v>12616344.18</v>
      </c>
      <c r="AA890" s="1363">
        <v>12582967.609999999</v>
      </c>
      <c r="AB890" s="1363">
        <v>12549591.039999999</v>
      </c>
      <c r="AC890" s="1363"/>
      <c r="AD890" s="1363"/>
      <c r="AE890" s="1363">
        <f t="shared" si="364"/>
        <v>12749850.460000001</v>
      </c>
      <c r="AF890" s="1376"/>
      <c r="AG890" s="1377"/>
      <c r="AH890" s="1365">
        <f t="shared" si="357"/>
        <v>12749850.460000001</v>
      </c>
      <c r="AI890" s="1365"/>
      <c r="AJ890" s="1365"/>
      <c r="AK890" s="1366"/>
      <c r="AL890" s="1365">
        <f t="shared" si="334"/>
        <v>0</v>
      </c>
      <c r="AM890" s="1367"/>
      <c r="AN890" s="1365"/>
      <c r="AO890" s="1368">
        <f t="shared" si="335"/>
        <v>0</v>
      </c>
      <c r="AP890" s="1369"/>
      <c r="AQ890" s="1370">
        <f t="shared" si="356"/>
        <v>12549591.039999999</v>
      </c>
      <c r="AR890" s="1365">
        <f t="shared" si="358"/>
        <v>12549591.039999999</v>
      </c>
      <c r="AS890" s="1365"/>
      <c r="AT890" s="1365"/>
      <c r="AU890" s="1365"/>
      <c r="AV890" s="1371">
        <f t="shared" si="336"/>
        <v>0</v>
      </c>
      <c r="AW890" s="1365"/>
      <c r="AX890" s="1365"/>
      <c r="AY890" s="1367">
        <f t="shared" si="337"/>
        <v>0</v>
      </c>
      <c r="AZ890" s="1372"/>
      <c r="BA890" s="1373">
        <f t="shared" si="342"/>
        <v>12549591.039999999</v>
      </c>
      <c r="BC890" s="1361" t="str">
        <f t="shared" si="360"/>
        <v>AIC</v>
      </c>
      <c r="BD890" s="1361" t="str">
        <f t="shared" si="360"/>
        <v/>
      </c>
      <c r="BE890" s="1361" t="str">
        <f t="shared" si="360"/>
        <v/>
      </c>
      <c r="BF890" s="1361" t="str">
        <f t="shared" si="360"/>
        <v/>
      </c>
      <c r="BG890" s="1361" t="str">
        <f t="shared" si="341"/>
        <v>NO</v>
      </c>
      <c r="BH890" s="1361" t="str">
        <f t="shared" si="341"/>
        <v>NO</v>
      </c>
      <c r="BI890" s="1361" t="str">
        <f t="shared" si="362"/>
        <v/>
      </c>
      <c r="BK890" s="1361" t="b">
        <f t="shared" si="353"/>
        <v>1</v>
      </c>
      <c r="BL890" s="1361" t="b">
        <f t="shared" si="353"/>
        <v>1</v>
      </c>
      <c r="BM890" s="1361" t="b">
        <f t="shared" si="353"/>
        <v>1</v>
      </c>
      <c r="BN890" s="1361" t="b">
        <f t="shared" si="353"/>
        <v>1</v>
      </c>
      <c r="BO890" s="1361" t="b">
        <f t="shared" si="353"/>
        <v>1</v>
      </c>
      <c r="BP890" s="1361" t="b">
        <f t="shared" si="353"/>
        <v>1</v>
      </c>
      <c r="BQ890" s="1361" t="b">
        <f t="shared" si="353"/>
        <v>1</v>
      </c>
      <c r="BS890" s="1359"/>
    </row>
    <row r="891" spans="1:71" s="1374" customFormat="1" ht="12" customHeight="1">
      <c r="A891" s="1469">
        <v>18900403</v>
      </c>
      <c r="B891" s="1470" t="str">
        <f t="shared" si="348"/>
        <v>18900403</v>
      </c>
      <c r="C891" s="1471" t="s">
        <v>1930</v>
      </c>
      <c r="D891" s="1360" t="str">
        <f t="shared" si="361"/>
        <v>AIC</v>
      </c>
      <c r="E891" s="1360"/>
      <c r="F891" s="1471"/>
      <c r="G891" s="1360"/>
      <c r="H891" s="1361" t="str">
        <f t="shared" si="359"/>
        <v>AIC</v>
      </c>
      <c r="I891" s="1361" t="str">
        <f t="shared" si="359"/>
        <v/>
      </c>
      <c r="J891" s="1361" t="str">
        <f t="shared" si="359"/>
        <v/>
      </c>
      <c r="K891" s="1361" t="str">
        <f t="shared" si="359"/>
        <v/>
      </c>
      <c r="L891" s="1361" t="str">
        <f t="shared" si="343"/>
        <v>NO</v>
      </c>
      <c r="M891" s="1361" t="str">
        <f t="shared" si="343"/>
        <v>NO</v>
      </c>
      <c r="N891" s="1361" t="str">
        <f t="shared" si="363"/>
        <v/>
      </c>
      <c r="O891" s="1362"/>
      <c r="P891" s="1363">
        <v>0</v>
      </c>
      <c r="Q891" s="1363">
        <v>0</v>
      </c>
      <c r="R891" s="1363">
        <v>0</v>
      </c>
      <c r="S891" s="1363">
        <v>0</v>
      </c>
      <c r="T891" s="1363">
        <v>0</v>
      </c>
      <c r="U891" s="1363">
        <v>0</v>
      </c>
      <c r="V891" s="1363">
        <v>0</v>
      </c>
      <c r="W891" s="1363">
        <v>0</v>
      </c>
      <c r="X891" s="1363">
        <v>0</v>
      </c>
      <c r="Y891" s="1363">
        <v>0</v>
      </c>
      <c r="Z891" s="1363">
        <v>0</v>
      </c>
      <c r="AA891" s="1363">
        <v>0</v>
      </c>
      <c r="AB891" s="1363">
        <v>0</v>
      </c>
      <c r="AC891" s="1363"/>
      <c r="AD891" s="1363"/>
      <c r="AE891" s="1363">
        <f t="shared" si="364"/>
        <v>0</v>
      </c>
      <c r="AF891" s="1376"/>
      <c r="AG891" s="1377"/>
      <c r="AH891" s="1365">
        <f t="shared" si="357"/>
        <v>0</v>
      </c>
      <c r="AI891" s="1365"/>
      <c r="AJ891" s="1365"/>
      <c r="AK891" s="1366"/>
      <c r="AL891" s="1365">
        <f t="shared" si="334"/>
        <v>0</v>
      </c>
      <c r="AM891" s="1367"/>
      <c r="AN891" s="1365"/>
      <c r="AO891" s="1368">
        <f t="shared" si="335"/>
        <v>0</v>
      </c>
      <c r="AP891" s="1369"/>
      <c r="AQ891" s="1370">
        <f t="shared" si="356"/>
        <v>0</v>
      </c>
      <c r="AR891" s="1365">
        <f t="shared" si="358"/>
        <v>0</v>
      </c>
      <c r="AS891" s="1365"/>
      <c r="AT891" s="1365"/>
      <c r="AU891" s="1365"/>
      <c r="AV891" s="1371">
        <f t="shared" si="336"/>
        <v>0</v>
      </c>
      <c r="AW891" s="1365"/>
      <c r="AX891" s="1365"/>
      <c r="AY891" s="1367">
        <f t="shared" si="337"/>
        <v>0</v>
      </c>
      <c r="AZ891" s="1372"/>
      <c r="BA891" s="1373">
        <f t="shared" si="342"/>
        <v>0</v>
      </c>
      <c r="BC891" s="1361" t="str">
        <f t="shared" si="360"/>
        <v>AIC</v>
      </c>
      <c r="BD891" s="1361" t="str">
        <f t="shared" si="360"/>
        <v/>
      </c>
      <c r="BE891" s="1361" t="str">
        <f t="shared" si="360"/>
        <v/>
      </c>
      <c r="BF891" s="1361" t="str">
        <f t="shared" si="360"/>
        <v/>
      </c>
      <c r="BG891" s="1361" t="str">
        <f t="shared" si="341"/>
        <v>NO</v>
      </c>
      <c r="BH891" s="1361" t="str">
        <f t="shared" si="341"/>
        <v>NO</v>
      </c>
      <c r="BI891" s="1361" t="str">
        <f t="shared" si="362"/>
        <v/>
      </c>
      <c r="BK891" s="1361" t="b">
        <f t="shared" si="353"/>
        <v>1</v>
      </c>
      <c r="BL891" s="1361" t="b">
        <f t="shared" si="353"/>
        <v>1</v>
      </c>
      <c r="BM891" s="1361" t="b">
        <f t="shared" si="353"/>
        <v>1</v>
      </c>
      <c r="BN891" s="1361" t="b">
        <f t="shared" si="353"/>
        <v>1</v>
      </c>
      <c r="BO891" s="1361" t="b">
        <f t="shared" si="353"/>
        <v>1</v>
      </c>
      <c r="BP891" s="1361" t="b">
        <f t="shared" si="353"/>
        <v>1</v>
      </c>
      <c r="BQ891" s="1361" t="b">
        <f t="shared" si="353"/>
        <v>1</v>
      </c>
      <c r="BS891" s="1359"/>
    </row>
    <row r="892" spans="1:71" s="1374" customFormat="1" ht="12" customHeight="1">
      <c r="A892" s="1469">
        <v>18900413</v>
      </c>
      <c r="B892" s="1470" t="str">
        <f t="shared" si="348"/>
        <v>18900413</v>
      </c>
      <c r="C892" s="1471" t="s">
        <v>1931</v>
      </c>
      <c r="D892" s="1360" t="str">
        <f t="shared" si="361"/>
        <v>AIC</v>
      </c>
      <c r="E892" s="1360"/>
      <c r="F892" s="1471"/>
      <c r="G892" s="1360"/>
      <c r="H892" s="1361" t="str">
        <f t="shared" si="359"/>
        <v>AIC</v>
      </c>
      <c r="I892" s="1361" t="str">
        <f t="shared" si="359"/>
        <v/>
      </c>
      <c r="J892" s="1361" t="str">
        <f t="shared" si="359"/>
        <v/>
      </c>
      <c r="K892" s="1361" t="str">
        <f t="shared" si="359"/>
        <v/>
      </c>
      <c r="L892" s="1361" t="str">
        <f t="shared" si="343"/>
        <v>NO</v>
      </c>
      <c r="M892" s="1361" t="str">
        <f t="shared" si="343"/>
        <v>NO</v>
      </c>
      <c r="N892" s="1361" t="str">
        <f t="shared" si="363"/>
        <v/>
      </c>
      <c r="O892" s="1362"/>
      <c r="P892" s="1363">
        <v>0</v>
      </c>
      <c r="Q892" s="1363">
        <v>0</v>
      </c>
      <c r="R892" s="1363">
        <v>0</v>
      </c>
      <c r="S892" s="1363">
        <v>0</v>
      </c>
      <c r="T892" s="1363">
        <v>0</v>
      </c>
      <c r="U892" s="1363">
        <v>0</v>
      </c>
      <c r="V892" s="1363">
        <v>0</v>
      </c>
      <c r="W892" s="1363">
        <v>0</v>
      </c>
      <c r="X892" s="1363">
        <v>0</v>
      </c>
      <c r="Y892" s="1363">
        <v>0</v>
      </c>
      <c r="Z892" s="1363">
        <v>0</v>
      </c>
      <c r="AA892" s="1363">
        <v>0</v>
      </c>
      <c r="AB892" s="1363">
        <v>0</v>
      </c>
      <c r="AC892" s="1363"/>
      <c r="AD892" s="1363"/>
      <c r="AE892" s="1363">
        <f t="shared" si="364"/>
        <v>0</v>
      </c>
      <c r="AF892" s="1376"/>
      <c r="AG892" s="1377"/>
      <c r="AH892" s="1365">
        <f t="shared" si="357"/>
        <v>0</v>
      </c>
      <c r="AI892" s="1365"/>
      <c r="AJ892" s="1365"/>
      <c r="AK892" s="1366"/>
      <c r="AL892" s="1365">
        <f t="shared" si="334"/>
        <v>0</v>
      </c>
      <c r="AM892" s="1367"/>
      <c r="AN892" s="1365"/>
      <c r="AO892" s="1368">
        <f t="shared" si="335"/>
        <v>0</v>
      </c>
      <c r="AP892" s="1369"/>
      <c r="AQ892" s="1370">
        <f t="shared" si="356"/>
        <v>0</v>
      </c>
      <c r="AR892" s="1365">
        <f t="shared" si="358"/>
        <v>0</v>
      </c>
      <c r="AS892" s="1365"/>
      <c r="AT892" s="1365"/>
      <c r="AU892" s="1365"/>
      <c r="AV892" s="1371">
        <f t="shared" si="336"/>
        <v>0</v>
      </c>
      <c r="AW892" s="1365"/>
      <c r="AX892" s="1365"/>
      <c r="AY892" s="1367">
        <f t="shared" si="337"/>
        <v>0</v>
      </c>
      <c r="AZ892" s="1372"/>
      <c r="BA892" s="1373">
        <f t="shared" si="342"/>
        <v>0</v>
      </c>
      <c r="BC892" s="1361" t="str">
        <f t="shared" si="360"/>
        <v>AIC</v>
      </c>
      <c r="BD892" s="1361" t="str">
        <f t="shared" si="360"/>
        <v/>
      </c>
      <c r="BE892" s="1361" t="str">
        <f t="shared" si="360"/>
        <v/>
      </c>
      <c r="BF892" s="1361" t="str">
        <f t="shared" si="360"/>
        <v/>
      </c>
      <c r="BG892" s="1361" t="str">
        <f t="shared" si="341"/>
        <v>NO</v>
      </c>
      <c r="BH892" s="1361" t="str">
        <f t="shared" si="341"/>
        <v>NO</v>
      </c>
      <c r="BI892" s="1361" t="str">
        <f t="shared" si="362"/>
        <v/>
      </c>
      <c r="BK892" s="1361" t="b">
        <f t="shared" si="353"/>
        <v>1</v>
      </c>
      <c r="BL892" s="1361" t="b">
        <f t="shared" si="353"/>
        <v>1</v>
      </c>
      <c r="BM892" s="1361" t="b">
        <f t="shared" si="353"/>
        <v>1</v>
      </c>
      <c r="BN892" s="1361" t="b">
        <f t="shared" si="353"/>
        <v>1</v>
      </c>
      <c r="BO892" s="1361" t="b">
        <f t="shared" si="353"/>
        <v>1</v>
      </c>
      <c r="BP892" s="1361" t="b">
        <f t="shared" si="353"/>
        <v>1</v>
      </c>
      <c r="BQ892" s="1361" t="b">
        <f t="shared" si="353"/>
        <v>1</v>
      </c>
      <c r="BS892" s="1359"/>
    </row>
    <row r="893" spans="1:71" s="1374" customFormat="1" ht="12" customHeight="1">
      <c r="A893" s="1469">
        <v>18900423</v>
      </c>
      <c r="B893" s="1470" t="str">
        <f t="shared" si="348"/>
        <v>18900423</v>
      </c>
      <c r="C893" s="1471" t="s">
        <v>1932</v>
      </c>
      <c r="D893" s="1360" t="str">
        <f t="shared" si="361"/>
        <v>AIC</v>
      </c>
      <c r="E893" s="1360"/>
      <c r="F893" s="1471"/>
      <c r="G893" s="1360"/>
      <c r="H893" s="1361" t="str">
        <f t="shared" si="359"/>
        <v>AIC</v>
      </c>
      <c r="I893" s="1361" t="str">
        <f t="shared" si="359"/>
        <v/>
      </c>
      <c r="J893" s="1361" t="str">
        <f t="shared" si="359"/>
        <v/>
      </c>
      <c r="K893" s="1361" t="str">
        <f t="shared" si="359"/>
        <v/>
      </c>
      <c r="L893" s="1361" t="str">
        <f t="shared" si="343"/>
        <v>NO</v>
      </c>
      <c r="M893" s="1361" t="str">
        <f t="shared" si="343"/>
        <v>NO</v>
      </c>
      <c r="N893" s="1361" t="str">
        <f t="shared" si="363"/>
        <v/>
      </c>
      <c r="O893" s="1362"/>
      <c r="P893" s="1363">
        <v>0</v>
      </c>
      <c r="Q893" s="1363">
        <v>0</v>
      </c>
      <c r="R893" s="1363">
        <v>0</v>
      </c>
      <c r="S893" s="1363">
        <v>0</v>
      </c>
      <c r="T893" s="1363">
        <v>0</v>
      </c>
      <c r="U893" s="1363">
        <v>0</v>
      </c>
      <c r="V893" s="1363">
        <v>0</v>
      </c>
      <c r="W893" s="1363">
        <v>0</v>
      </c>
      <c r="X893" s="1363">
        <v>0</v>
      </c>
      <c r="Y893" s="1363">
        <v>0</v>
      </c>
      <c r="Z893" s="1363">
        <v>0</v>
      </c>
      <c r="AA893" s="1363">
        <v>0</v>
      </c>
      <c r="AB893" s="1363">
        <v>0</v>
      </c>
      <c r="AC893" s="1363"/>
      <c r="AD893" s="1363"/>
      <c r="AE893" s="1363">
        <f t="shared" si="364"/>
        <v>0</v>
      </c>
      <c r="AF893" s="1376"/>
      <c r="AG893" s="1377"/>
      <c r="AH893" s="1365">
        <f t="shared" si="357"/>
        <v>0</v>
      </c>
      <c r="AI893" s="1365"/>
      <c r="AJ893" s="1365"/>
      <c r="AK893" s="1366"/>
      <c r="AL893" s="1365">
        <f t="shared" si="334"/>
        <v>0</v>
      </c>
      <c r="AM893" s="1367"/>
      <c r="AN893" s="1365"/>
      <c r="AO893" s="1368">
        <f t="shared" si="335"/>
        <v>0</v>
      </c>
      <c r="AP893" s="1369"/>
      <c r="AQ893" s="1370">
        <f t="shared" si="356"/>
        <v>0</v>
      </c>
      <c r="AR893" s="1365">
        <f t="shared" si="358"/>
        <v>0</v>
      </c>
      <c r="AS893" s="1365"/>
      <c r="AT893" s="1365"/>
      <c r="AU893" s="1365"/>
      <c r="AV893" s="1371">
        <f t="shared" si="336"/>
        <v>0</v>
      </c>
      <c r="AW893" s="1365"/>
      <c r="AX893" s="1365"/>
      <c r="AY893" s="1367">
        <f t="shared" si="337"/>
        <v>0</v>
      </c>
      <c r="AZ893" s="1372"/>
      <c r="BA893" s="1373">
        <f t="shared" si="342"/>
        <v>0</v>
      </c>
      <c r="BC893" s="1361" t="str">
        <f t="shared" si="360"/>
        <v>AIC</v>
      </c>
      <c r="BD893" s="1361" t="str">
        <f t="shared" si="360"/>
        <v/>
      </c>
      <c r="BE893" s="1361" t="str">
        <f t="shared" si="360"/>
        <v/>
      </c>
      <c r="BF893" s="1361" t="str">
        <f t="shared" si="360"/>
        <v/>
      </c>
      <c r="BG893" s="1361" t="str">
        <f t="shared" si="341"/>
        <v>NO</v>
      </c>
      <c r="BH893" s="1361" t="str">
        <f t="shared" si="341"/>
        <v>NO</v>
      </c>
      <c r="BI893" s="1361" t="str">
        <f t="shared" si="362"/>
        <v/>
      </c>
      <c r="BK893" s="1361" t="b">
        <f t="shared" si="353"/>
        <v>1</v>
      </c>
      <c r="BL893" s="1361" t="b">
        <f t="shared" si="353"/>
        <v>1</v>
      </c>
      <c r="BM893" s="1361" t="b">
        <f t="shared" si="353"/>
        <v>1</v>
      </c>
      <c r="BN893" s="1361" t="b">
        <f t="shared" si="353"/>
        <v>1</v>
      </c>
      <c r="BO893" s="1361" t="b">
        <f t="shared" si="353"/>
        <v>1</v>
      </c>
      <c r="BP893" s="1361" t="b">
        <f t="shared" si="353"/>
        <v>1</v>
      </c>
      <c r="BQ893" s="1361" t="b">
        <f t="shared" si="353"/>
        <v>1</v>
      </c>
      <c r="BS893" s="1359"/>
    </row>
    <row r="894" spans="1:71" s="1374" customFormat="1" ht="12" customHeight="1">
      <c r="A894" s="1469">
        <v>18900433</v>
      </c>
      <c r="B894" s="1470" t="str">
        <f t="shared" si="348"/>
        <v>18900433</v>
      </c>
      <c r="C894" s="1471" t="s">
        <v>1933</v>
      </c>
      <c r="D894" s="1360" t="str">
        <f t="shared" si="361"/>
        <v>AIC</v>
      </c>
      <c r="E894" s="1360"/>
      <c r="F894" s="1471"/>
      <c r="G894" s="1360"/>
      <c r="H894" s="1361" t="str">
        <f t="shared" si="359"/>
        <v>AIC</v>
      </c>
      <c r="I894" s="1361" t="str">
        <f t="shared" si="359"/>
        <v/>
      </c>
      <c r="J894" s="1361" t="str">
        <f t="shared" si="359"/>
        <v/>
      </c>
      <c r="K894" s="1361" t="str">
        <f t="shared" si="359"/>
        <v/>
      </c>
      <c r="L894" s="1361" t="str">
        <f t="shared" si="343"/>
        <v>NO</v>
      </c>
      <c r="M894" s="1361" t="str">
        <f t="shared" si="343"/>
        <v>NO</v>
      </c>
      <c r="N894" s="1361" t="str">
        <f t="shared" si="363"/>
        <v/>
      </c>
      <c r="O894" s="1362"/>
      <c r="P894" s="1363">
        <v>3489836.14</v>
      </c>
      <c r="Q894" s="1363">
        <v>3464908.75</v>
      </c>
      <c r="R894" s="1363">
        <v>3439981.36</v>
      </c>
      <c r="S894" s="1363">
        <v>3415053.97</v>
      </c>
      <c r="T894" s="1363">
        <v>3390126.58</v>
      </c>
      <c r="U894" s="1363">
        <v>3365199.19</v>
      </c>
      <c r="V894" s="1363">
        <v>3340271.8</v>
      </c>
      <c r="W894" s="1363">
        <v>3315344.41</v>
      </c>
      <c r="X894" s="1363">
        <v>3290417.02</v>
      </c>
      <c r="Y894" s="1363">
        <v>3265489.63</v>
      </c>
      <c r="Z894" s="1363">
        <v>3240562.24</v>
      </c>
      <c r="AA894" s="1363">
        <v>3215634.85</v>
      </c>
      <c r="AB894" s="1363">
        <v>3190707.46</v>
      </c>
      <c r="AC894" s="1363"/>
      <c r="AD894" s="1363"/>
      <c r="AE894" s="1363">
        <f t="shared" si="364"/>
        <v>3340271.8000000003</v>
      </c>
      <c r="AF894" s="1376"/>
      <c r="AG894" s="1377"/>
      <c r="AH894" s="1365">
        <f t="shared" si="357"/>
        <v>3340271.8000000003</v>
      </c>
      <c r="AI894" s="1365"/>
      <c r="AJ894" s="1365"/>
      <c r="AK894" s="1366"/>
      <c r="AL894" s="1365">
        <f t="shared" si="334"/>
        <v>0</v>
      </c>
      <c r="AM894" s="1367"/>
      <c r="AN894" s="1365"/>
      <c r="AO894" s="1368">
        <f t="shared" si="335"/>
        <v>0</v>
      </c>
      <c r="AP894" s="1369"/>
      <c r="AQ894" s="1370">
        <f t="shared" si="356"/>
        <v>3190707.46</v>
      </c>
      <c r="AR894" s="1365">
        <f t="shared" si="358"/>
        <v>3190707.46</v>
      </c>
      <c r="AS894" s="1365"/>
      <c r="AT894" s="1365"/>
      <c r="AU894" s="1365"/>
      <c r="AV894" s="1371">
        <f t="shared" si="336"/>
        <v>0</v>
      </c>
      <c r="AW894" s="1365"/>
      <c r="AX894" s="1365"/>
      <c r="AY894" s="1367">
        <f t="shared" si="337"/>
        <v>0</v>
      </c>
      <c r="AZ894" s="1372"/>
      <c r="BA894" s="1373">
        <f t="shared" si="342"/>
        <v>3190707.46</v>
      </c>
      <c r="BC894" s="1361" t="str">
        <f t="shared" si="360"/>
        <v>AIC</v>
      </c>
      <c r="BD894" s="1361" t="str">
        <f t="shared" si="360"/>
        <v/>
      </c>
      <c r="BE894" s="1361" t="str">
        <f t="shared" si="360"/>
        <v/>
      </c>
      <c r="BF894" s="1361" t="str">
        <f t="shared" si="360"/>
        <v/>
      </c>
      <c r="BG894" s="1361" t="str">
        <f t="shared" si="341"/>
        <v>NO</v>
      </c>
      <c r="BH894" s="1361" t="str">
        <f t="shared" si="341"/>
        <v>NO</v>
      </c>
      <c r="BI894" s="1361" t="str">
        <f t="shared" si="362"/>
        <v/>
      </c>
      <c r="BK894" s="1361" t="b">
        <f t="shared" si="353"/>
        <v>1</v>
      </c>
      <c r="BL894" s="1361" t="b">
        <f t="shared" si="353"/>
        <v>1</v>
      </c>
      <c r="BM894" s="1361" t="b">
        <f t="shared" si="353"/>
        <v>1</v>
      </c>
      <c r="BN894" s="1361" t="b">
        <f t="shared" si="353"/>
        <v>1</v>
      </c>
      <c r="BO894" s="1361" t="b">
        <f t="shared" si="353"/>
        <v>1</v>
      </c>
      <c r="BP894" s="1361" t="b">
        <f t="shared" si="353"/>
        <v>1</v>
      </c>
      <c r="BQ894" s="1361" t="b">
        <f t="shared" si="353"/>
        <v>1</v>
      </c>
      <c r="BS894" s="1359"/>
    </row>
    <row r="895" spans="1:71" s="1374" customFormat="1" ht="12" customHeight="1">
      <c r="A895" s="1469">
        <v>18900443</v>
      </c>
      <c r="B895" s="1470" t="str">
        <f t="shared" si="348"/>
        <v>18900443</v>
      </c>
      <c r="C895" s="1471" t="s">
        <v>1934</v>
      </c>
      <c r="D895" s="1360" t="str">
        <f t="shared" si="361"/>
        <v>AIC</v>
      </c>
      <c r="E895" s="1360"/>
      <c r="F895" s="1471"/>
      <c r="G895" s="1360"/>
      <c r="H895" s="1361" t="str">
        <f t="shared" si="359"/>
        <v>AIC</v>
      </c>
      <c r="I895" s="1361" t="str">
        <f t="shared" si="359"/>
        <v/>
      </c>
      <c r="J895" s="1361" t="str">
        <f t="shared" si="359"/>
        <v/>
      </c>
      <c r="K895" s="1361" t="str">
        <f t="shared" si="359"/>
        <v/>
      </c>
      <c r="L895" s="1361" t="str">
        <f t="shared" si="343"/>
        <v>NO</v>
      </c>
      <c r="M895" s="1361" t="str">
        <f t="shared" si="343"/>
        <v>NO</v>
      </c>
      <c r="N895" s="1361" t="str">
        <f t="shared" si="363"/>
        <v/>
      </c>
      <c r="O895" s="1362"/>
      <c r="P895" s="1363">
        <v>0</v>
      </c>
      <c r="Q895" s="1363">
        <v>0</v>
      </c>
      <c r="R895" s="1363">
        <v>0</v>
      </c>
      <c r="S895" s="1363">
        <v>0</v>
      </c>
      <c r="T895" s="1363">
        <v>0</v>
      </c>
      <c r="U895" s="1363">
        <v>0</v>
      </c>
      <c r="V895" s="1363">
        <v>0</v>
      </c>
      <c r="W895" s="1363">
        <v>0</v>
      </c>
      <c r="X895" s="1363">
        <v>0</v>
      </c>
      <c r="Y895" s="1363">
        <v>0</v>
      </c>
      <c r="Z895" s="1363">
        <v>0</v>
      </c>
      <c r="AA895" s="1363">
        <v>0</v>
      </c>
      <c r="AB895" s="1363">
        <v>0</v>
      </c>
      <c r="AC895" s="1363"/>
      <c r="AD895" s="1363"/>
      <c r="AE895" s="1363">
        <f t="shared" si="364"/>
        <v>0</v>
      </c>
      <c r="AF895" s="1376"/>
      <c r="AG895" s="1377"/>
      <c r="AH895" s="1365">
        <f t="shared" si="357"/>
        <v>0</v>
      </c>
      <c r="AI895" s="1365"/>
      <c r="AJ895" s="1365"/>
      <c r="AK895" s="1366"/>
      <c r="AL895" s="1365">
        <f t="shared" ref="AL895:AL966" si="365">SUM(AI895:AK895)</f>
        <v>0</v>
      </c>
      <c r="AM895" s="1367"/>
      <c r="AN895" s="1365"/>
      <c r="AO895" s="1368">
        <f t="shared" ref="AO895:AO966" si="366">AM895+AN895</f>
        <v>0</v>
      </c>
      <c r="AP895" s="1369"/>
      <c r="AQ895" s="1370">
        <f t="shared" si="356"/>
        <v>0</v>
      </c>
      <c r="AR895" s="1365">
        <f t="shared" si="358"/>
        <v>0</v>
      </c>
      <c r="AS895" s="1365"/>
      <c r="AT895" s="1365"/>
      <c r="AU895" s="1365"/>
      <c r="AV895" s="1371">
        <f t="shared" ref="AV895:AV966" si="367">SUM(AS895:AU895)</f>
        <v>0</v>
      </c>
      <c r="AW895" s="1365"/>
      <c r="AX895" s="1365"/>
      <c r="AY895" s="1367">
        <f t="shared" ref="AY895:AY966" si="368">AW895+AX895</f>
        <v>0</v>
      </c>
      <c r="AZ895" s="1372"/>
      <c r="BA895" s="1373">
        <f t="shared" si="342"/>
        <v>0</v>
      </c>
      <c r="BC895" s="1361" t="str">
        <f t="shared" si="360"/>
        <v>AIC</v>
      </c>
      <c r="BD895" s="1361" t="str">
        <f t="shared" si="360"/>
        <v/>
      </c>
      <c r="BE895" s="1361" t="str">
        <f t="shared" si="360"/>
        <v/>
      </c>
      <c r="BF895" s="1361" t="str">
        <f t="shared" si="360"/>
        <v/>
      </c>
      <c r="BG895" s="1361" t="str">
        <f t="shared" si="341"/>
        <v>NO</v>
      </c>
      <c r="BH895" s="1361" t="str">
        <f t="shared" si="341"/>
        <v>NO</v>
      </c>
      <c r="BI895" s="1361" t="str">
        <f t="shared" si="362"/>
        <v/>
      </c>
      <c r="BK895" s="1361" t="b">
        <f t="shared" si="353"/>
        <v>1</v>
      </c>
      <c r="BL895" s="1361" t="b">
        <f t="shared" si="353"/>
        <v>1</v>
      </c>
      <c r="BM895" s="1361" t="b">
        <f t="shared" si="353"/>
        <v>1</v>
      </c>
      <c r="BN895" s="1361" t="b">
        <f t="shared" si="353"/>
        <v>1</v>
      </c>
      <c r="BO895" s="1361" t="b">
        <f t="shared" si="353"/>
        <v>1</v>
      </c>
      <c r="BP895" s="1361" t="b">
        <f t="shared" si="353"/>
        <v>1</v>
      </c>
      <c r="BQ895" s="1361" t="b">
        <f t="shared" si="353"/>
        <v>1</v>
      </c>
      <c r="BS895" s="1359"/>
    </row>
    <row r="896" spans="1:71" s="1374" customFormat="1" ht="12" customHeight="1">
      <c r="A896" s="1469">
        <v>18900451</v>
      </c>
      <c r="B896" s="1470" t="str">
        <f t="shared" si="348"/>
        <v>18900451</v>
      </c>
      <c r="C896" s="1471" t="s">
        <v>1935</v>
      </c>
      <c r="D896" s="1360" t="str">
        <f t="shared" si="361"/>
        <v>AIC</v>
      </c>
      <c r="E896" s="1360"/>
      <c r="F896" s="1471"/>
      <c r="G896" s="1360"/>
      <c r="H896" s="1361" t="str">
        <f t="shared" si="359"/>
        <v>AIC</v>
      </c>
      <c r="I896" s="1361" t="str">
        <f t="shared" si="359"/>
        <v/>
      </c>
      <c r="J896" s="1361" t="str">
        <f t="shared" si="359"/>
        <v/>
      </c>
      <c r="K896" s="1361" t="str">
        <f t="shared" si="359"/>
        <v/>
      </c>
      <c r="L896" s="1361" t="str">
        <f t="shared" si="343"/>
        <v>NO</v>
      </c>
      <c r="M896" s="1361" t="str">
        <f t="shared" si="343"/>
        <v>NO</v>
      </c>
      <c r="N896" s="1361" t="str">
        <f t="shared" si="363"/>
        <v/>
      </c>
      <c r="O896" s="1362"/>
      <c r="P896" s="1363">
        <v>0</v>
      </c>
      <c r="Q896" s="1363">
        <v>0</v>
      </c>
      <c r="R896" s="1363">
        <v>0</v>
      </c>
      <c r="S896" s="1363">
        <v>0</v>
      </c>
      <c r="T896" s="1363">
        <v>0</v>
      </c>
      <c r="U896" s="1363">
        <v>0</v>
      </c>
      <c r="V896" s="1363">
        <v>0</v>
      </c>
      <c r="W896" s="1363">
        <v>0</v>
      </c>
      <c r="X896" s="1363">
        <v>0</v>
      </c>
      <c r="Y896" s="1363">
        <v>0</v>
      </c>
      <c r="Z896" s="1363">
        <v>0</v>
      </c>
      <c r="AA896" s="1363">
        <v>0</v>
      </c>
      <c r="AB896" s="1363">
        <v>0</v>
      </c>
      <c r="AC896" s="1363"/>
      <c r="AD896" s="1363"/>
      <c r="AE896" s="1363">
        <f t="shared" si="364"/>
        <v>0</v>
      </c>
      <c r="AF896" s="1376"/>
      <c r="AG896" s="1377"/>
      <c r="AH896" s="1365">
        <f t="shared" si="357"/>
        <v>0</v>
      </c>
      <c r="AI896" s="1365"/>
      <c r="AJ896" s="1365"/>
      <c r="AK896" s="1366"/>
      <c r="AL896" s="1365">
        <f t="shared" si="365"/>
        <v>0</v>
      </c>
      <c r="AM896" s="1367"/>
      <c r="AN896" s="1365"/>
      <c r="AO896" s="1368">
        <f t="shared" si="366"/>
        <v>0</v>
      </c>
      <c r="AP896" s="1369"/>
      <c r="AQ896" s="1370">
        <f t="shared" si="356"/>
        <v>0</v>
      </c>
      <c r="AR896" s="1365">
        <f t="shared" si="358"/>
        <v>0</v>
      </c>
      <c r="AS896" s="1365"/>
      <c r="AT896" s="1365"/>
      <c r="AU896" s="1365"/>
      <c r="AV896" s="1371">
        <f t="shared" si="367"/>
        <v>0</v>
      </c>
      <c r="AW896" s="1365"/>
      <c r="AX896" s="1365"/>
      <c r="AY896" s="1367">
        <f t="shared" si="368"/>
        <v>0</v>
      </c>
      <c r="AZ896" s="1372"/>
      <c r="BA896" s="1373">
        <f t="shared" si="342"/>
        <v>0</v>
      </c>
      <c r="BC896" s="1361" t="str">
        <f t="shared" si="360"/>
        <v>AIC</v>
      </c>
      <c r="BD896" s="1361" t="str">
        <f t="shared" si="360"/>
        <v/>
      </c>
      <c r="BE896" s="1361" t="str">
        <f t="shared" si="360"/>
        <v/>
      </c>
      <c r="BF896" s="1361" t="str">
        <f t="shared" si="360"/>
        <v/>
      </c>
      <c r="BG896" s="1361" t="str">
        <f t="shared" si="341"/>
        <v>NO</v>
      </c>
      <c r="BH896" s="1361" t="str">
        <f t="shared" si="341"/>
        <v>NO</v>
      </c>
      <c r="BI896" s="1361" t="str">
        <f t="shared" si="362"/>
        <v/>
      </c>
      <c r="BK896" s="1361" t="b">
        <f t="shared" ref="BK896:BQ919" si="369">BC896=H896</f>
        <v>1</v>
      </c>
      <c r="BL896" s="1361" t="b">
        <f t="shared" si="369"/>
        <v>1</v>
      </c>
      <c r="BM896" s="1361" t="b">
        <f t="shared" si="369"/>
        <v>1</v>
      </c>
      <c r="BN896" s="1361" t="b">
        <f t="shared" si="369"/>
        <v>1</v>
      </c>
      <c r="BO896" s="1361" t="b">
        <f t="shared" si="369"/>
        <v>1</v>
      </c>
      <c r="BP896" s="1361" t="b">
        <f t="shared" si="369"/>
        <v>1</v>
      </c>
      <c r="BQ896" s="1361" t="b">
        <f t="shared" si="369"/>
        <v>1</v>
      </c>
      <c r="BS896" s="1359"/>
    </row>
    <row r="897" spans="1:71" s="1374" customFormat="1" ht="12" customHeight="1">
      <c r="A897" s="1469">
        <v>18900452</v>
      </c>
      <c r="B897" s="1470" t="str">
        <f t="shared" si="348"/>
        <v>18900452</v>
      </c>
      <c r="C897" s="1471" t="s">
        <v>1936</v>
      </c>
      <c r="D897" s="1360" t="str">
        <f t="shared" si="361"/>
        <v>AIC</v>
      </c>
      <c r="E897" s="1360"/>
      <c r="F897" s="1471"/>
      <c r="G897" s="1360"/>
      <c r="H897" s="1361" t="str">
        <f t="shared" si="359"/>
        <v>AIC</v>
      </c>
      <c r="I897" s="1361" t="str">
        <f t="shared" si="359"/>
        <v/>
      </c>
      <c r="J897" s="1361" t="str">
        <f t="shared" si="359"/>
        <v/>
      </c>
      <c r="K897" s="1361" t="str">
        <f t="shared" si="359"/>
        <v/>
      </c>
      <c r="L897" s="1361" t="str">
        <f t="shared" si="343"/>
        <v>NO</v>
      </c>
      <c r="M897" s="1361" t="str">
        <f t="shared" si="343"/>
        <v>NO</v>
      </c>
      <c r="N897" s="1361" t="str">
        <f t="shared" si="363"/>
        <v/>
      </c>
      <c r="O897" s="1362"/>
      <c r="P897" s="1363">
        <v>0</v>
      </c>
      <c r="Q897" s="1363">
        <v>0</v>
      </c>
      <c r="R897" s="1363">
        <v>0</v>
      </c>
      <c r="S897" s="1363">
        <v>0</v>
      </c>
      <c r="T897" s="1363">
        <v>0</v>
      </c>
      <c r="U897" s="1363">
        <v>0</v>
      </c>
      <c r="V897" s="1363">
        <v>0</v>
      </c>
      <c r="W897" s="1363">
        <v>0</v>
      </c>
      <c r="X897" s="1363">
        <v>0</v>
      </c>
      <c r="Y897" s="1363">
        <v>0</v>
      </c>
      <c r="Z897" s="1363">
        <v>0</v>
      </c>
      <c r="AA897" s="1363">
        <v>0</v>
      </c>
      <c r="AB897" s="1363">
        <v>0</v>
      </c>
      <c r="AC897" s="1363"/>
      <c r="AD897" s="1363"/>
      <c r="AE897" s="1363">
        <f t="shared" si="364"/>
        <v>0</v>
      </c>
      <c r="AF897" s="1376"/>
      <c r="AG897" s="1377"/>
      <c r="AH897" s="1365">
        <f t="shared" si="357"/>
        <v>0</v>
      </c>
      <c r="AI897" s="1365"/>
      <c r="AJ897" s="1365"/>
      <c r="AK897" s="1366"/>
      <c r="AL897" s="1365">
        <f t="shared" si="365"/>
        <v>0</v>
      </c>
      <c r="AM897" s="1367"/>
      <c r="AN897" s="1365"/>
      <c r="AO897" s="1368">
        <f t="shared" si="366"/>
        <v>0</v>
      </c>
      <c r="AP897" s="1369"/>
      <c r="AQ897" s="1370">
        <f t="shared" si="356"/>
        <v>0</v>
      </c>
      <c r="AR897" s="1365">
        <f t="shared" si="358"/>
        <v>0</v>
      </c>
      <c r="AS897" s="1365"/>
      <c r="AT897" s="1365"/>
      <c r="AU897" s="1365"/>
      <c r="AV897" s="1371">
        <f t="shared" si="367"/>
        <v>0</v>
      </c>
      <c r="AW897" s="1365"/>
      <c r="AX897" s="1365"/>
      <c r="AY897" s="1367">
        <f t="shared" si="368"/>
        <v>0</v>
      </c>
      <c r="AZ897" s="1372"/>
      <c r="BA897" s="1373">
        <f t="shared" si="342"/>
        <v>0</v>
      </c>
      <c r="BC897" s="1361" t="str">
        <f t="shared" si="360"/>
        <v>AIC</v>
      </c>
      <c r="BD897" s="1361" t="str">
        <f t="shared" si="360"/>
        <v/>
      </c>
      <c r="BE897" s="1361" t="str">
        <f t="shared" si="360"/>
        <v/>
      </c>
      <c r="BF897" s="1361" t="str">
        <f t="shared" si="360"/>
        <v/>
      </c>
      <c r="BG897" s="1361" t="str">
        <f t="shared" si="341"/>
        <v>NO</v>
      </c>
      <c r="BH897" s="1361" t="str">
        <f t="shared" si="341"/>
        <v>NO</v>
      </c>
      <c r="BI897" s="1361" t="str">
        <f t="shared" si="362"/>
        <v/>
      </c>
      <c r="BK897" s="1361" t="b">
        <f t="shared" si="369"/>
        <v>1</v>
      </c>
      <c r="BL897" s="1361" t="b">
        <f t="shared" si="369"/>
        <v>1</v>
      </c>
      <c r="BM897" s="1361" t="b">
        <f t="shared" si="369"/>
        <v>1</v>
      </c>
      <c r="BN897" s="1361" t="b">
        <f t="shared" si="369"/>
        <v>1</v>
      </c>
      <c r="BO897" s="1361" t="b">
        <f t="shared" si="369"/>
        <v>1</v>
      </c>
      <c r="BP897" s="1361" t="b">
        <f t="shared" si="369"/>
        <v>1</v>
      </c>
      <c r="BQ897" s="1361" t="b">
        <f t="shared" si="369"/>
        <v>1</v>
      </c>
      <c r="BS897" s="1359"/>
    </row>
    <row r="898" spans="1:71" s="1374" customFormat="1" ht="12" customHeight="1">
      <c r="A898" s="1605">
        <v>18900463</v>
      </c>
      <c r="B898" s="1606" t="str">
        <f t="shared" si="348"/>
        <v>18900463</v>
      </c>
      <c r="C898" s="1607" t="s">
        <v>1937</v>
      </c>
      <c r="D898" s="1417" t="str">
        <f t="shared" si="361"/>
        <v>AIC</v>
      </c>
      <c r="E898" s="1417"/>
      <c r="F898" s="1434">
        <v>43025</v>
      </c>
      <c r="G898" s="1417"/>
      <c r="H898" s="1419" t="str">
        <f t="shared" si="359"/>
        <v>AIC</v>
      </c>
      <c r="I898" s="1419" t="str">
        <f t="shared" si="359"/>
        <v/>
      </c>
      <c r="J898" s="1419" t="str">
        <f t="shared" si="359"/>
        <v/>
      </c>
      <c r="K898" s="1419" t="str">
        <f t="shared" si="359"/>
        <v/>
      </c>
      <c r="L898" s="1419" t="str">
        <f t="shared" si="343"/>
        <v>NO</v>
      </c>
      <c r="M898" s="1419" t="str">
        <f t="shared" si="343"/>
        <v>NO</v>
      </c>
      <c r="N898" s="1419" t="str">
        <f t="shared" si="363"/>
        <v/>
      </c>
      <c r="O898" s="1420"/>
      <c r="P898" s="1421">
        <v>32082.67</v>
      </c>
      <c r="Q898" s="1421">
        <v>31280.6</v>
      </c>
      <c r="R898" s="1421">
        <v>30478.53</v>
      </c>
      <c r="S898" s="1421">
        <v>29676.46</v>
      </c>
      <c r="T898" s="1421">
        <v>28874.39</v>
      </c>
      <c r="U898" s="1421">
        <v>28072.32</v>
      </c>
      <c r="V898" s="1421">
        <v>27270.25</v>
      </c>
      <c r="W898" s="1421">
        <v>26468.18</v>
      </c>
      <c r="X898" s="1421">
        <v>25666.11</v>
      </c>
      <c r="Y898" s="1421">
        <v>24864.04</v>
      </c>
      <c r="Z898" s="1421">
        <v>24061.97</v>
      </c>
      <c r="AA898" s="1421">
        <v>23259.9</v>
      </c>
      <c r="AB898" s="1421">
        <v>22457.83</v>
      </c>
      <c r="AC898" s="1421"/>
      <c r="AD898" s="1421"/>
      <c r="AE898" s="1421">
        <f t="shared" si="364"/>
        <v>27270.25</v>
      </c>
      <c r="AF898" s="1422"/>
      <c r="AG898" s="1423"/>
      <c r="AH898" s="1424">
        <f t="shared" si="357"/>
        <v>27270.25</v>
      </c>
      <c r="AI898" s="1424"/>
      <c r="AJ898" s="1424"/>
      <c r="AK898" s="1425"/>
      <c r="AL898" s="1424">
        <f t="shared" si="365"/>
        <v>0</v>
      </c>
      <c r="AM898" s="1426"/>
      <c r="AN898" s="1424"/>
      <c r="AO898" s="1427">
        <f t="shared" si="366"/>
        <v>0</v>
      </c>
      <c r="AP898" s="1369"/>
      <c r="AQ898" s="1428">
        <f t="shared" si="356"/>
        <v>22457.83</v>
      </c>
      <c r="AR898" s="1424">
        <f t="shared" si="358"/>
        <v>22457.83</v>
      </c>
      <c r="AS898" s="1424"/>
      <c r="AT898" s="1424"/>
      <c r="AU898" s="1424"/>
      <c r="AV898" s="1429">
        <f t="shared" si="367"/>
        <v>0</v>
      </c>
      <c r="AW898" s="1424"/>
      <c r="AX898" s="1424"/>
      <c r="AY898" s="1426">
        <f t="shared" si="368"/>
        <v>0</v>
      </c>
      <c r="AZ898" s="1372"/>
      <c r="BA898" s="1373">
        <f>AQ898-AV898-AY898</f>
        <v>22457.83</v>
      </c>
      <c r="BC898" s="1419" t="str">
        <f t="shared" si="360"/>
        <v>AIC</v>
      </c>
      <c r="BD898" s="1419" t="str">
        <f t="shared" si="360"/>
        <v/>
      </c>
      <c r="BE898" s="1419" t="str">
        <f t="shared" si="360"/>
        <v/>
      </c>
      <c r="BF898" s="1419" t="str">
        <f t="shared" si="360"/>
        <v/>
      </c>
      <c r="BG898" s="1419" t="str">
        <f t="shared" si="341"/>
        <v>NO</v>
      </c>
      <c r="BH898" s="1419" t="str">
        <f t="shared" si="341"/>
        <v>NO</v>
      </c>
      <c r="BI898" s="1419" t="str">
        <f t="shared" si="362"/>
        <v/>
      </c>
      <c r="BK898" s="1419" t="b">
        <f t="shared" si="369"/>
        <v>1</v>
      </c>
      <c r="BL898" s="1419" t="b">
        <f t="shared" si="369"/>
        <v>1</v>
      </c>
      <c r="BM898" s="1419" t="b">
        <f t="shared" si="369"/>
        <v>1</v>
      </c>
      <c r="BN898" s="1419" t="b">
        <f t="shared" si="369"/>
        <v>1</v>
      </c>
      <c r="BO898" s="1419" t="b">
        <f t="shared" si="369"/>
        <v>1</v>
      </c>
      <c r="BP898" s="1419" t="b">
        <f t="shared" si="369"/>
        <v>1</v>
      </c>
      <c r="BQ898" s="1419" t="b">
        <f t="shared" si="369"/>
        <v>1</v>
      </c>
      <c r="BS898" s="1359"/>
    </row>
    <row r="899" spans="1:71" s="1374" customFormat="1" ht="12" customHeight="1">
      <c r="A899" s="1605">
        <v>18900473</v>
      </c>
      <c r="B899" s="1606" t="str">
        <f t="shared" si="348"/>
        <v>18900473</v>
      </c>
      <c r="C899" s="1607" t="s">
        <v>1938</v>
      </c>
      <c r="D899" s="1417" t="str">
        <f t="shared" si="361"/>
        <v>AIC</v>
      </c>
      <c r="E899" s="1417"/>
      <c r="F899" s="1434">
        <v>43025</v>
      </c>
      <c r="G899" s="1417"/>
      <c r="H899" s="1419" t="str">
        <f t="shared" si="359"/>
        <v>AIC</v>
      </c>
      <c r="I899" s="1419" t="str">
        <f t="shared" si="359"/>
        <v/>
      </c>
      <c r="J899" s="1419" t="str">
        <f t="shared" si="359"/>
        <v/>
      </c>
      <c r="K899" s="1419" t="str">
        <f t="shared" si="359"/>
        <v/>
      </c>
      <c r="L899" s="1419" t="str">
        <f t="shared" si="343"/>
        <v>NO</v>
      </c>
      <c r="M899" s="1419" t="str">
        <f t="shared" si="343"/>
        <v>NO</v>
      </c>
      <c r="N899" s="1419" t="str">
        <f t="shared" si="363"/>
        <v/>
      </c>
      <c r="O899" s="1420"/>
      <c r="P899" s="1421">
        <v>63202.42</v>
      </c>
      <c r="Q899" s="1421">
        <v>61622.36</v>
      </c>
      <c r="R899" s="1421">
        <v>60042.3</v>
      </c>
      <c r="S899" s="1421">
        <v>58462.239999999998</v>
      </c>
      <c r="T899" s="1421">
        <v>56882.18</v>
      </c>
      <c r="U899" s="1421">
        <v>55302.12</v>
      </c>
      <c r="V899" s="1421">
        <v>53722.06</v>
      </c>
      <c r="W899" s="1421">
        <v>52142</v>
      </c>
      <c r="X899" s="1421">
        <v>50561.94</v>
      </c>
      <c r="Y899" s="1421">
        <v>48981.88</v>
      </c>
      <c r="Z899" s="1421">
        <v>47401.82</v>
      </c>
      <c r="AA899" s="1421">
        <v>45821.760000000002</v>
      </c>
      <c r="AB899" s="1421">
        <v>44241.7</v>
      </c>
      <c r="AC899" s="1421"/>
      <c r="AD899" s="1421"/>
      <c r="AE899" s="1421">
        <f t="shared" si="364"/>
        <v>53722.06</v>
      </c>
      <c r="AF899" s="1422"/>
      <c r="AG899" s="1423"/>
      <c r="AH899" s="1424">
        <f t="shared" si="357"/>
        <v>53722.06</v>
      </c>
      <c r="AI899" s="1424"/>
      <c r="AJ899" s="1424"/>
      <c r="AK899" s="1425"/>
      <c r="AL899" s="1424">
        <f t="shared" si="365"/>
        <v>0</v>
      </c>
      <c r="AM899" s="1426"/>
      <c r="AN899" s="1424"/>
      <c r="AO899" s="1427">
        <f t="shared" si="366"/>
        <v>0</v>
      </c>
      <c r="AP899" s="1369"/>
      <c r="AQ899" s="1428">
        <f t="shared" si="356"/>
        <v>44241.7</v>
      </c>
      <c r="AR899" s="1424">
        <f t="shared" si="358"/>
        <v>44241.7</v>
      </c>
      <c r="AS899" s="1424"/>
      <c r="AT899" s="1424"/>
      <c r="AU899" s="1424"/>
      <c r="AV899" s="1429">
        <f t="shared" si="367"/>
        <v>0</v>
      </c>
      <c r="AW899" s="1424"/>
      <c r="AX899" s="1424"/>
      <c r="AY899" s="1426">
        <f t="shared" si="368"/>
        <v>0</v>
      </c>
      <c r="AZ899" s="1372"/>
      <c r="BA899" s="1373">
        <f t="shared" si="342"/>
        <v>44241.7</v>
      </c>
      <c r="BC899" s="1419" t="str">
        <f t="shared" si="360"/>
        <v>AIC</v>
      </c>
      <c r="BD899" s="1419" t="str">
        <f t="shared" si="360"/>
        <v/>
      </c>
      <c r="BE899" s="1419" t="str">
        <f t="shared" si="360"/>
        <v/>
      </c>
      <c r="BF899" s="1419" t="str">
        <f t="shared" si="360"/>
        <v/>
      </c>
      <c r="BG899" s="1419" t="str">
        <f t="shared" si="341"/>
        <v>NO</v>
      </c>
      <c r="BH899" s="1419" t="str">
        <f t="shared" si="341"/>
        <v>NO</v>
      </c>
      <c r="BI899" s="1419" t="str">
        <f t="shared" si="362"/>
        <v/>
      </c>
      <c r="BK899" s="1419" t="b">
        <f t="shared" si="369"/>
        <v>1</v>
      </c>
      <c r="BL899" s="1419" t="b">
        <f t="shared" si="369"/>
        <v>1</v>
      </c>
      <c r="BM899" s="1419" t="b">
        <f t="shared" si="369"/>
        <v>1</v>
      </c>
      <c r="BN899" s="1419" t="b">
        <f t="shared" si="369"/>
        <v>1</v>
      </c>
      <c r="BO899" s="1419" t="b">
        <f t="shared" si="369"/>
        <v>1</v>
      </c>
      <c r="BP899" s="1419" t="b">
        <f t="shared" si="369"/>
        <v>1</v>
      </c>
      <c r="BQ899" s="1419" t="b">
        <f t="shared" si="369"/>
        <v>1</v>
      </c>
      <c r="BS899" s="1359"/>
    </row>
    <row r="900" spans="1:71" s="1374" customFormat="1" ht="12" customHeight="1">
      <c r="A900" s="1469">
        <v>18900533</v>
      </c>
      <c r="B900" s="1470" t="str">
        <f t="shared" si="348"/>
        <v>18900533</v>
      </c>
      <c r="C900" s="1471" t="s">
        <v>1939</v>
      </c>
      <c r="D900" s="1360" t="str">
        <f t="shared" si="361"/>
        <v>AIC</v>
      </c>
      <c r="E900" s="1360"/>
      <c r="F900" s="1471"/>
      <c r="G900" s="1360"/>
      <c r="H900" s="1361" t="str">
        <f t="shared" si="359"/>
        <v>AIC</v>
      </c>
      <c r="I900" s="1361" t="str">
        <f t="shared" si="359"/>
        <v/>
      </c>
      <c r="J900" s="1361" t="str">
        <f t="shared" si="359"/>
        <v/>
      </c>
      <c r="K900" s="1361" t="str">
        <f t="shared" si="359"/>
        <v/>
      </c>
      <c r="L900" s="1361" t="str">
        <f t="shared" si="343"/>
        <v>NO</v>
      </c>
      <c r="M900" s="1361" t="str">
        <f t="shared" si="343"/>
        <v>NO</v>
      </c>
      <c r="N900" s="1361" t="str">
        <f t="shared" si="363"/>
        <v/>
      </c>
      <c r="O900" s="1362"/>
      <c r="P900" s="1363">
        <v>589789.34</v>
      </c>
      <c r="Q900" s="1363">
        <v>585576.56999999995</v>
      </c>
      <c r="R900" s="1363">
        <v>581363.80000000005</v>
      </c>
      <c r="S900" s="1363">
        <v>577151.03</v>
      </c>
      <c r="T900" s="1363">
        <v>572938.26</v>
      </c>
      <c r="U900" s="1363">
        <v>568725.49</v>
      </c>
      <c r="V900" s="1363">
        <v>564512.72</v>
      </c>
      <c r="W900" s="1363">
        <v>560299.94999999995</v>
      </c>
      <c r="X900" s="1363">
        <v>556087.18000000005</v>
      </c>
      <c r="Y900" s="1363">
        <v>551874.41</v>
      </c>
      <c r="Z900" s="1363">
        <v>547661.64</v>
      </c>
      <c r="AA900" s="1363">
        <v>543448.87</v>
      </c>
      <c r="AB900" s="1363">
        <v>539236.1</v>
      </c>
      <c r="AC900" s="1363"/>
      <c r="AD900" s="1363"/>
      <c r="AE900" s="1363">
        <f t="shared" si="364"/>
        <v>564512.72</v>
      </c>
      <c r="AF900" s="1376"/>
      <c r="AG900" s="1377"/>
      <c r="AH900" s="1365">
        <f t="shared" si="357"/>
        <v>564512.72</v>
      </c>
      <c r="AI900" s="1365"/>
      <c r="AJ900" s="1365"/>
      <c r="AK900" s="1366"/>
      <c r="AL900" s="1365">
        <f t="shared" si="365"/>
        <v>0</v>
      </c>
      <c r="AM900" s="1367"/>
      <c r="AN900" s="1365"/>
      <c r="AO900" s="1368">
        <f t="shared" si="366"/>
        <v>0</v>
      </c>
      <c r="AP900" s="1369"/>
      <c r="AQ900" s="1370">
        <f t="shared" si="356"/>
        <v>539236.1</v>
      </c>
      <c r="AR900" s="1365">
        <f t="shared" si="358"/>
        <v>539236.1</v>
      </c>
      <c r="AS900" s="1365"/>
      <c r="AT900" s="1365"/>
      <c r="AU900" s="1365"/>
      <c r="AV900" s="1371">
        <f t="shared" si="367"/>
        <v>0</v>
      </c>
      <c r="AW900" s="1365"/>
      <c r="AX900" s="1365"/>
      <c r="AY900" s="1367">
        <f t="shared" si="368"/>
        <v>0</v>
      </c>
      <c r="AZ900" s="1372"/>
      <c r="BA900" s="1373">
        <f t="shared" si="342"/>
        <v>539236.1</v>
      </c>
      <c r="BC900" s="1361" t="str">
        <f t="shared" si="360"/>
        <v>AIC</v>
      </c>
      <c r="BD900" s="1361" t="str">
        <f t="shared" si="360"/>
        <v/>
      </c>
      <c r="BE900" s="1361" t="str">
        <f t="shared" si="360"/>
        <v/>
      </c>
      <c r="BF900" s="1361" t="str">
        <f t="shared" si="360"/>
        <v/>
      </c>
      <c r="BG900" s="1361" t="str">
        <f t="shared" ref="BG900:BH968" si="370">IF(VALUE(AW900),"W/C",IF(ISBLANK(AW900),"NO","W/C"))</f>
        <v>NO</v>
      </c>
      <c r="BH900" s="1361" t="str">
        <f t="shared" si="370"/>
        <v>NO</v>
      </c>
      <c r="BI900" s="1361" t="str">
        <f t="shared" si="362"/>
        <v/>
      </c>
      <c r="BK900" s="1361" t="b">
        <f t="shared" si="369"/>
        <v>1</v>
      </c>
      <c r="BL900" s="1361" t="b">
        <f t="shared" si="369"/>
        <v>1</v>
      </c>
      <c r="BM900" s="1361" t="b">
        <f t="shared" si="369"/>
        <v>1</v>
      </c>
      <c r="BN900" s="1361" t="b">
        <f t="shared" si="369"/>
        <v>1</v>
      </c>
      <c r="BO900" s="1361" t="b">
        <f t="shared" si="369"/>
        <v>1</v>
      </c>
      <c r="BP900" s="1361" t="b">
        <f t="shared" si="369"/>
        <v>1</v>
      </c>
      <c r="BQ900" s="1361" t="b">
        <f t="shared" si="369"/>
        <v>1</v>
      </c>
      <c r="BS900" s="1359"/>
    </row>
    <row r="901" spans="1:71" s="1374" customFormat="1" ht="12" customHeight="1">
      <c r="A901" s="1472">
        <v>19000001</v>
      </c>
      <c r="B901" s="1473" t="str">
        <f t="shared" si="348"/>
        <v>19000001</v>
      </c>
      <c r="C901" s="1607" t="s">
        <v>1940</v>
      </c>
      <c r="D901" s="1417" t="str">
        <f t="shared" si="361"/>
        <v>Non-Op</v>
      </c>
      <c r="E901" s="1417"/>
      <c r="F901" s="1434">
        <v>43070</v>
      </c>
      <c r="G901" s="1417"/>
      <c r="H901" s="1419" t="str">
        <f t="shared" si="359"/>
        <v/>
      </c>
      <c r="I901" s="1419" t="str">
        <f t="shared" si="359"/>
        <v/>
      </c>
      <c r="J901" s="1419" t="str">
        <f t="shared" si="359"/>
        <v/>
      </c>
      <c r="K901" s="1419" t="str">
        <f t="shared" si="359"/>
        <v>Non-Op</v>
      </c>
      <c r="L901" s="1419" t="str">
        <f t="shared" ref="L901:M979" si="371">IF(VALUE(AM901),"W/C",IF(ISBLANK(AM901),"NO","W/C"))</f>
        <v>NO</v>
      </c>
      <c r="M901" s="1419" t="str">
        <f t="shared" si="371"/>
        <v>NO</v>
      </c>
      <c r="N901" s="1419" t="str">
        <f t="shared" si="363"/>
        <v/>
      </c>
      <c r="O901" s="1420"/>
      <c r="P901" s="1421">
        <v>26025963.469999999</v>
      </c>
      <c r="Q901" s="1421">
        <v>25243124.420000002</v>
      </c>
      <c r="R901" s="1421">
        <v>25350381.710000001</v>
      </c>
      <c r="S901" s="1421">
        <v>24841206.68</v>
      </c>
      <c r="T901" s="1421">
        <v>25542222.379999999</v>
      </c>
      <c r="U901" s="1421">
        <v>27790890.620000001</v>
      </c>
      <c r="V901" s="1421">
        <v>14524107.57</v>
      </c>
      <c r="W901" s="1421">
        <v>16878229.620000001</v>
      </c>
      <c r="X901" s="1421">
        <v>19063093.77</v>
      </c>
      <c r="Y901" s="1421">
        <v>19468051.890000001</v>
      </c>
      <c r="Z901" s="1421">
        <v>19307557.289999999</v>
      </c>
      <c r="AA901" s="1421">
        <v>18723769.68</v>
      </c>
      <c r="AB901" s="1421">
        <v>17562796.440000001</v>
      </c>
      <c r="AC901" s="1421"/>
      <c r="AD901" s="1421"/>
      <c r="AE901" s="1421">
        <f t="shared" si="364"/>
        <v>21543917.96541667</v>
      </c>
      <c r="AF901" s="1422"/>
      <c r="AG901" s="1423"/>
      <c r="AH901" s="1424"/>
      <c r="AI901" s="1424"/>
      <c r="AJ901" s="1424"/>
      <c r="AK901" s="1425">
        <f>AE901</f>
        <v>21543917.96541667</v>
      </c>
      <c r="AL901" s="1424">
        <f t="shared" si="365"/>
        <v>21543917.96541667</v>
      </c>
      <c r="AM901" s="1426"/>
      <c r="AN901" s="1424"/>
      <c r="AO901" s="1427">
        <f t="shared" si="366"/>
        <v>0</v>
      </c>
      <c r="AP901" s="1369"/>
      <c r="AQ901" s="1428">
        <f t="shared" si="356"/>
        <v>17562796.440000001</v>
      </c>
      <c r="AR901" s="1424"/>
      <c r="AS901" s="1424"/>
      <c r="AT901" s="1424"/>
      <c r="AU901" s="1424">
        <f>AQ901</f>
        <v>17562796.440000001</v>
      </c>
      <c r="AV901" s="1429">
        <f t="shared" si="367"/>
        <v>17562796.440000001</v>
      </c>
      <c r="AW901" s="1424"/>
      <c r="AX901" s="1424"/>
      <c r="AY901" s="1426">
        <f t="shared" si="368"/>
        <v>0</v>
      </c>
      <c r="AZ901" s="1372" t="s">
        <v>1893</v>
      </c>
      <c r="BA901" s="1373">
        <f t="shared" si="342"/>
        <v>0</v>
      </c>
      <c r="BC901" s="1419" t="str">
        <f t="shared" si="360"/>
        <v/>
      </c>
      <c r="BD901" s="1419" t="str">
        <f t="shared" si="360"/>
        <v/>
      </c>
      <c r="BE901" s="1419" t="str">
        <f t="shared" si="360"/>
        <v/>
      </c>
      <c r="BF901" s="1419" t="str">
        <f t="shared" si="360"/>
        <v>Non-Op</v>
      </c>
      <c r="BG901" s="1419" t="str">
        <f t="shared" si="370"/>
        <v>NO</v>
      </c>
      <c r="BH901" s="1419" t="str">
        <f t="shared" si="370"/>
        <v>NO</v>
      </c>
      <c r="BI901" s="1419" t="str">
        <f t="shared" si="362"/>
        <v/>
      </c>
      <c r="BK901" s="1419" t="b">
        <f t="shared" si="369"/>
        <v>1</v>
      </c>
      <c r="BL901" s="1419" t="b">
        <f t="shared" si="369"/>
        <v>1</v>
      </c>
      <c r="BM901" s="1419" t="b">
        <f t="shared" si="369"/>
        <v>1</v>
      </c>
      <c r="BN901" s="1419" t="b">
        <f t="shared" si="369"/>
        <v>1</v>
      </c>
      <c r="BO901" s="1419" t="b">
        <f t="shared" si="369"/>
        <v>1</v>
      </c>
      <c r="BP901" s="1419" t="b">
        <f t="shared" si="369"/>
        <v>1</v>
      </c>
      <c r="BQ901" s="1419" t="b">
        <f t="shared" si="369"/>
        <v>1</v>
      </c>
      <c r="BS901" s="1359"/>
    </row>
    <row r="902" spans="1:71" s="1374" customFormat="1" ht="12" customHeight="1">
      <c r="A902" s="1412">
        <v>19000003</v>
      </c>
      <c r="B902" s="1413" t="str">
        <f t="shared" si="348"/>
        <v>19000003</v>
      </c>
      <c r="C902" s="1359" t="s">
        <v>1941</v>
      </c>
      <c r="D902" s="1360" t="str">
        <f t="shared" si="361"/>
        <v>W/C</v>
      </c>
      <c r="E902" s="1360"/>
      <c r="F902" s="1359"/>
      <c r="G902" s="1360"/>
      <c r="H902" s="1361" t="str">
        <f t="shared" si="359"/>
        <v/>
      </c>
      <c r="I902" s="1361" t="str">
        <f t="shared" si="359"/>
        <v/>
      </c>
      <c r="J902" s="1361" t="str">
        <f t="shared" si="359"/>
        <v/>
      </c>
      <c r="K902" s="1361" t="str">
        <f t="shared" si="359"/>
        <v/>
      </c>
      <c r="L902" s="1361" t="str">
        <f t="shared" si="371"/>
        <v>W/C</v>
      </c>
      <c r="M902" s="1361" t="str">
        <f t="shared" si="371"/>
        <v>NO</v>
      </c>
      <c r="N902" s="1361" t="str">
        <f t="shared" si="363"/>
        <v>W/C</v>
      </c>
      <c r="O902" s="1362"/>
      <c r="P902" s="1363">
        <v>2884578.52</v>
      </c>
      <c r="Q902" s="1363">
        <v>2876824.21</v>
      </c>
      <c r="R902" s="1363">
        <v>2858012.33</v>
      </c>
      <c r="S902" s="1363">
        <v>2859956.15</v>
      </c>
      <c r="T902" s="1363">
        <v>2762699.97</v>
      </c>
      <c r="U902" s="1363">
        <v>2744069.49</v>
      </c>
      <c r="V902" s="1363">
        <v>2811918.15</v>
      </c>
      <c r="W902" s="1363">
        <v>2796548.82</v>
      </c>
      <c r="X902" s="1363">
        <v>2713631.79</v>
      </c>
      <c r="Y902" s="1363">
        <v>2694269.78</v>
      </c>
      <c r="Z902" s="1363">
        <v>2651824.83</v>
      </c>
      <c r="AA902" s="1363">
        <v>2642492.2400000002</v>
      </c>
      <c r="AB902" s="1363">
        <v>2847927.16</v>
      </c>
      <c r="AC902" s="1363"/>
      <c r="AD902" s="1363"/>
      <c r="AE902" s="1363">
        <f t="shared" si="364"/>
        <v>2773208.3833333338</v>
      </c>
      <c r="AF902" s="1376"/>
      <c r="AG902" s="1377"/>
      <c r="AH902" s="1365"/>
      <c r="AI902" s="1365"/>
      <c r="AJ902" s="1365"/>
      <c r="AK902" s="1366"/>
      <c r="AL902" s="1365">
        <f t="shared" si="365"/>
        <v>0</v>
      </c>
      <c r="AM902" s="1367">
        <f>AE902</f>
        <v>2773208.3833333338</v>
      </c>
      <c r="AN902" s="1365"/>
      <c r="AO902" s="1368">
        <f t="shared" si="366"/>
        <v>2773208.3833333338</v>
      </c>
      <c r="AP902" s="1369"/>
      <c r="AQ902" s="1370">
        <f t="shared" si="356"/>
        <v>2847927.16</v>
      </c>
      <c r="AR902" s="1365"/>
      <c r="AS902" s="1365"/>
      <c r="AT902" s="1365"/>
      <c r="AU902" s="1365"/>
      <c r="AV902" s="1371">
        <f t="shared" si="367"/>
        <v>0</v>
      </c>
      <c r="AW902" s="1365">
        <f>AQ902</f>
        <v>2847927.16</v>
      </c>
      <c r="AX902" s="1365"/>
      <c r="AY902" s="1367">
        <f t="shared" si="368"/>
        <v>2847927.16</v>
      </c>
      <c r="AZ902" s="1372"/>
      <c r="BA902" s="1373">
        <f t="shared" si="342"/>
        <v>0</v>
      </c>
      <c r="BC902" s="1361" t="str">
        <f t="shared" si="360"/>
        <v/>
      </c>
      <c r="BD902" s="1361" t="str">
        <f t="shared" si="360"/>
        <v/>
      </c>
      <c r="BE902" s="1361" t="str">
        <f t="shared" si="360"/>
        <v/>
      </c>
      <c r="BF902" s="1361" t="str">
        <f t="shared" si="360"/>
        <v/>
      </c>
      <c r="BG902" s="1361" t="str">
        <f t="shared" si="370"/>
        <v>W/C</v>
      </c>
      <c r="BH902" s="1361" t="str">
        <f t="shared" si="370"/>
        <v>NO</v>
      </c>
      <c r="BI902" s="1361" t="str">
        <f t="shared" si="362"/>
        <v>W/C</v>
      </c>
      <c r="BK902" s="1361" t="b">
        <f t="shared" si="369"/>
        <v>1</v>
      </c>
      <c r="BL902" s="1361" t="b">
        <f t="shared" si="369"/>
        <v>1</v>
      </c>
      <c r="BM902" s="1361" t="b">
        <f t="shared" si="369"/>
        <v>1</v>
      </c>
      <c r="BN902" s="1361" t="b">
        <f t="shared" si="369"/>
        <v>1</v>
      </c>
      <c r="BO902" s="1361" t="b">
        <f t="shared" si="369"/>
        <v>1</v>
      </c>
      <c r="BP902" s="1361" t="b">
        <f t="shared" si="369"/>
        <v>1</v>
      </c>
      <c r="BQ902" s="1361" t="b">
        <f t="shared" si="369"/>
        <v>1</v>
      </c>
      <c r="BS902" s="1359"/>
    </row>
    <row r="903" spans="1:71" s="1374" customFormat="1" ht="12" customHeight="1">
      <c r="A903" s="1412">
        <v>19000013</v>
      </c>
      <c r="B903" s="1413" t="str">
        <f t="shared" si="348"/>
        <v>19000013</v>
      </c>
      <c r="C903" s="1359" t="s">
        <v>1942</v>
      </c>
      <c r="D903" s="1360" t="str">
        <f t="shared" si="361"/>
        <v>Non-Op</v>
      </c>
      <c r="E903" s="1360"/>
      <c r="F903" s="1359"/>
      <c r="G903" s="1360"/>
      <c r="H903" s="1361" t="str">
        <f t="shared" si="359"/>
        <v/>
      </c>
      <c r="I903" s="1361" t="str">
        <f t="shared" si="359"/>
        <v/>
      </c>
      <c r="J903" s="1361" t="str">
        <f t="shared" si="359"/>
        <v/>
      </c>
      <c r="K903" s="1361" t="str">
        <f t="shared" si="359"/>
        <v>Non-Op</v>
      </c>
      <c r="L903" s="1361" t="str">
        <f t="shared" si="371"/>
        <v>NO</v>
      </c>
      <c r="M903" s="1361" t="str">
        <f t="shared" si="371"/>
        <v>NO</v>
      </c>
      <c r="N903" s="1361" t="str">
        <f t="shared" si="363"/>
        <v/>
      </c>
      <c r="O903" s="1362"/>
      <c r="P903" s="1363">
        <v>1319913.99</v>
      </c>
      <c r="Q903" s="1363">
        <v>1310715.8</v>
      </c>
      <c r="R903" s="1363">
        <v>1301786.45</v>
      </c>
      <c r="S903" s="1363">
        <v>1292767.48</v>
      </c>
      <c r="T903" s="1363">
        <v>1254192.33</v>
      </c>
      <c r="U903" s="1363">
        <v>1246030.1000000001</v>
      </c>
      <c r="V903" s="1363">
        <v>745411.73</v>
      </c>
      <c r="W903" s="1363">
        <v>733014.24</v>
      </c>
      <c r="X903" s="1363">
        <v>741381.99</v>
      </c>
      <c r="Y903" s="1363">
        <v>733628.76</v>
      </c>
      <c r="Z903" s="1363">
        <v>769189.94</v>
      </c>
      <c r="AA903" s="1363">
        <v>765215.2</v>
      </c>
      <c r="AB903" s="1363">
        <v>761502.15</v>
      </c>
      <c r="AC903" s="1363"/>
      <c r="AD903" s="1363"/>
      <c r="AE903" s="1363">
        <f t="shared" si="364"/>
        <v>994503.50749999995</v>
      </c>
      <c r="AF903" s="1376"/>
      <c r="AG903" s="1377"/>
      <c r="AH903" s="1365"/>
      <c r="AI903" s="1365"/>
      <c r="AJ903" s="1365"/>
      <c r="AK903" s="1366">
        <f>AE903</f>
        <v>994503.50749999995</v>
      </c>
      <c r="AL903" s="1365">
        <f t="shared" si="365"/>
        <v>994503.50749999995</v>
      </c>
      <c r="AM903" s="1367"/>
      <c r="AN903" s="1365"/>
      <c r="AO903" s="1368">
        <f t="shared" si="366"/>
        <v>0</v>
      </c>
      <c r="AP903" s="1369"/>
      <c r="AQ903" s="1370">
        <f t="shared" si="356"/>
        <v>761502.15</v>
      </c>
      <c r="AR903" s="1365"/>
      <c r="AS903" s="1365"/>
      <c r="AT903" s="1365"/>
      <c r="AU903" s="1365">
        <f>AQ903</f>
        <v>761502.15</v>
      </c>
      <c r="AV903" s="1371">
        <f t="shared" si="367"/>
        <v>761502.15</v>
      </c>
      <c r="AW903" s="1365"/>
      <c r="AX903" s="1365"/>
      <c r="AY903" s="1367">
        <f t="shared" si="368"/>
        <v>0</v>
      </c>
      <c r="AZ903" s="1372" t="s">
        <v>1943</v>
      </c>
      <c r="BA903" s="1373">
        <f t="shared" si="342"/>
        <v>0</v>
      </c>
      <c r="BC903" s="1361" t="str">
        <f t="shared" si="360"/>
        <v/>
      </c>
      <c r="BD903" s="1361" t="str">
        <f t="shared" si="360"/>
        <v/>
      </c>
      <c r="BE903" s="1361" t="str">
        <f t="shared" si="360"/>
        <v/>
      </c>
      <c r="BF903" s="1361" t="str">
        <f t="shared" si="360"/>
        <v>Non-Op</v>
      </c>
      <c r="BG903" s="1361" t="str">
        <f t="shared" si="370"/>
        <v>NO</v>
      </c>
      <c r="BH903" s="1361" t="str">
        <f t="shared" si="370"/>
        <v>NO</v>
      </c>
      <c r="BI903" s="1361" t="str">
        <f t="shared" si="362"/>
        <v/>
      </c>
      <c r="BK903" s="1361" t="b">
        <f t="shared" si="369"/>
        <v>1</v>
      </c>
      <c r="BL903" s="1361" t="b">
        <f t="shared" si="369"/>
        <v>1</v>
      </c>
      <c r="BM903" s="1361" t="b">
        <f t="shared" si="369"/>
        <v>1</v>
      </c>
      <c r="BN903" s="1361" t="b">
        <f t="shared" si="369"/>
        <v>1</v>
      </c>
      <c r="BO903" s="1361" t="b">
        <f t="shared" si="369"/>
        <v>1</v>
      </c>
      <c r="BP903" s="1361" t="b">
        <f t="shared" si="369"/>
        <v>1</v>
      </c>
      <c r="BQ903" s="1361" t="b">
        <f t="shared" si="369"/>
        <v>1</v>
      </c>
      <c r="BS903" s="1359"/>
    </row>
    <row r="904" spans="1:71" s="1374" customFormat="1" ht="12" customHeight="1">
      <c r="A904" s="1412">
        <v>19000032</v>
      </c>
      <c r="B904" s="1413" t="str">
        <f t="shared" si="348"/>
        <v>19000032</v>
      </c>
      <c r="C904" s="1359" t="s">
        <v>1944</v>
      </c>
      <c r="D904" s="1360" t="str">
        <f t="shared" si="361"/>
        <v>Non-Op</v>
      </c>
      <c r="E904" s="1360"/>
      <c r="F904" s="1359"/>
      <c r="G904" s="1360"/>
      <c r="H904" s="1361" t="str">
        <f t="shared" si="359"/>
        <v/>
      </c>
      <c r="I904" s="1361" t="str">
        <f t="shared" si="359"/>
        <v/>
      </c>
      <c r="J904" s="1361" t="str">
        <f t="shared" si="359"/>
        <v/>
      </c>
      <c r="K904" s="1361" t="str">
        <f t="shared" si="359"/>
        <v>Non-Op</v>
      </c>
      <c r="L904" s="1361" t="str">
        <f t="shared" si="371"/>
        <v>NO</v>
      </c>
      <c r="M904" s="1361" t="str">
        <f t="shared" si="371"/>
        <v>NO</v>
      </c>
      <c r="N904" s="1361" t="str">
        <f t="shared" si="363"/>
        <v/>
      </c>
      <c r="O904" s="1362"/>
      <c r="P904" s="1363">
        <v>3515306.74</v>
      </c>
      <c r="Q904" s="1363">
        <v>3041235.99</v>
      </c>
      <c r="R904" s="1363">
        <v>2894334.84</v>
      </c>
      <c r="S904" s="1363">
        <v>2146087.25</v>
      </c>
      <c r="T904" s="1363">
        <v>1338236.03</v>
      </c>
      <c r="U904" s="1363">
        <v>1158006.4099999999</v>
      </c>
      <c r="V904" s="1363">
        <v>872598.84</v>
      </c>
      <c r="W904" s="1363">
        <v>3772231.54</v>
      </c>
      <c r="X904" s="1363">
        <v>3952154.14</v>
      </c>
      <c r="Y904" s="1363">
        <v>2171152.36</v>
      </c>
      <c r="Z904" s="1363">
        <v>924664.8</v>
      </c>
      <c r="AA904" s="1363">
        <v>870675.3</v>
      </c>
      <c r="AB904" s="1363">
        <v>1194812.06</v>
      </c>
      <c r="AC904" s="1363"/>
      <c r="AD904" s="1363"/>
      <c r="AE904" s="1363">
        <f t="shared" si="364"/>
        <v>2124703.0749999997</v>
      </c>
      <c r="AF904" s="1376"/>
      <c r="AG904" s="1377"/>
      <c r="AH904" s="1365"/>
      <c r="AI904" s="1365"/>
      <c r="AJ904" s="1365"/>
      <c r="AK904" s="1366">
        <f>AE904</f>
        <v>2124703.0749999997</v>
      </c>
      <c r="AL904" s="1365">
        <f t="shared" si="365"/>
        <v>2124703.0749999997</v>
      </c>
      <c r="AM904" s="1367"/>
      <c r="AN904" s="1365"/>
      <c r="AO904" s="1368">
        <f t="shared" si="366"/>
        <v>0</v>
      </c>
      <c r="AP904" s="1369"/>
      <c r="AQ904" s="1370">
        <f t="shared" si="356"/>
        <v>1194812.06</v>
      </c>
      <c r="AR904" s="1365"/>
      <c r="AS904" s="1365"/>
      <c r="AT904" s="1365"/>
      <c r="AU904" s="1365">
        <f>AQ904</f>
        <v>1194812.06</v>
      </c>
      <c r="AV904" s="1371">
        <f t="shared" si="367"/>
        <v>1194812.06</v>
      </c>
      <c r="AW904" s="1365"/>
      <c r="AX904" s="1365"/>
      <c r="AY904" s="1367">
        <f t="shared" si="368"/>
        <v>0</v>
      </c>
      <c r="AZ904" s="1372" t="s">
        <v>1476</v>
      </c>
      <c r="BA904" s="1373">
        <f t="shared" si="342"/>
        <v>0</v>
      </c>
      <c r="BC904" s="1361" t="str">
        <f t="shared" si="360"/>
        <v/>
      </c>
      <c r="BD904" s="1361" t="str">
        <f t="shared" si="360"/>
        <v/>
      </c>
      <c r="BE904" s="1361" t="str">
        <f t="shared" si="360"/>
        <v/>
      </c>
      <c r="BF904" s="1361" t="str">
        <f t="shared" si="360"/>
        <v>Non-Op</v>
      </c>
      <c r="BG904" s="1361" t="str">
        <f t="shared" si="370"/>
        <v>NO</v>
      </c>
      <c r="BH904" s="1361" t="str">
        <f t="shared" si="370"/>
        <v>NO</v>
      </c>
      <c r="BI904" s="1361" t="str">
        <f t="shared" si="362"/>
        <v/>
      </c>
      <c r="BK904" s="1361" t="b">
        <f t="shared" si="369"/>
        <v>1</v>
      </c>
      <c r="BL904" s="1361" t="b">
        <f t="shared" si="369"/>
        <v>1</v>
      </c>
      <c r="BM904" s="1361" t="b">
        <f t="shared" si="369"/>
        <v>1</v>
      </c>
      <c r="BN904" s="1361" t="b">
        <f t="shared" si="369"/>
        <v>1</v>
      </c>
      <c r="BO904" s="1361" t="b">
        <f t="shared" si="369"/>
        <v>1</v>
      </c>
      <c r="BP904" s="1361" t="b">
        <f t="shared" si="369"/>
        <v>1</v>
      </c>
      <c r="BQ904" s="1361" t="b">
        <f t="shared" si="369"/>
        <v>1</v>
      </c>
      <c r="BS904" s="1359"/>
    </row>
    <row r="905" spans="1:71" s="1374" customFormat="1" ht="12" customHeight="1">
      <c r="A905" s="1412">
        <v>19000042</v>
      </c>
      <c r="B905" s="1413" t="str">
        <f t="shared" si="348"/>
        <v>19000042</v>
      </c>
      <c r="C905" s="1359" t="s">
        <v>1945</v>
      </c>
      <c r="D905" s="1360" t="str">
        <f t="shared" si="361"/>
        <v>Non-Op</v>
      </c>
      <c r="E905" s="1360"/>
      <c r="F905" s="1359"/>
      <c r="G905" s="1360"/>
      <c r="H905" s="1361" t="str">
        <f t="shared" si="359"/>
        <v/>
      </c>
      <c r="I905" s="1361" t="str">
        <f t="shared" si="359"/>
        <v/>
      </c>
      <c r="J905" s="1361" t="str">
        <f t="shared" si="359"/>
        <v/>
      </c>
      <c r="K905" s="1361" t="str">
        <f t="shared" si="359"/>
        <v>Non-Op</v>
      </c>
      <c r="L905" s="1361" t="str">
        <f t="shared" si="371"/>
        <v>NO</v>
      </c>
      <c r="M905" s="1361" t="str">
        <f t="shared" si="371"/>
        <v>NO</v>
      </c>
      <c r="N905" s="1361" t="str">
        <f t="shared" si="363"/>
        <v/>
      </c>
      <c r="O905" s="1362"/>
      <c r="P905" s="1363">
        <v>1005753.75</v>
      </c>
      <c r="Q905" s="1363">
        <v>1064537.04</v>
      </c>
      <c r="R905" s="1363">
        <v>1215708.0900000001</v>
      </c>
      <c r="S905" s="1363">
        <v>1084916.82</v>
      </c>
      <c r="T905" s="1363">
        <v>1095974.27</v>
      </c>
      <c r="U905" s="1363">
        <v>972303.73</v>
      </c>
      <c r="V905" s="1363">
        <v>936962.46</v>
      </c>
      <c r="W905" s="1363">
        <v>1383877.08</v>
      </c>
      <c r="X905" s="1363">
        <v>1464776.29</v>
      </c>
      <c r="Y905" s="1363">
        <v>784548.5</v>
      </c>
      <c r="Z905" s="1363">
        <v>718165.68</v>
      </c>
      <c r="AA905" s="1363">
        <v>773079.33</v>
      </c>
      <c r="AB905" s="1363">
        <v>842677.93</v>
      </c>
      <c r="AC905" s="1363"/>
      <c r="AD905" s="1363"/>
      <c r="AE905" s="1363">
        <f t="shared" si="364"/>
        <v>1034922.0941666667</v>
      </c>
      <c r="AF905" s="1376"/>
      <c r="AG905" s="1377"/>
      <c r="AH905" s="1365"/>
      <c r="AI905" s="1365"/>
      <c r="AJ905" s="1365"/>
      <c r="AK905" s="1366">
        <f>AE905</f>
        <v>1034922.0941666667</v>
      </c>
      <c r="AL905" s="1365">
        <f t="shared" si="365"/>
        <v>1034922.0941666667</v>
      </c>
      <c r="AM905" s="1367"/>
      <c r="AN905" s="1365"/>
      <c r="AO905" s="1368">
        <f t="shared" si="366"/>
        <v>0</v>
      </c>
      <c r="AP905" s="1369"/>
      <c r="AQ905" s="1370">
        <f t="shared" si="356"/>
        <v>842677.93</v>
      </c>
      <c r="AR905" s="1365"/>
      <c r="AS905" s="1365"/>
      <c r="AT905" s="1365"/>
      <c r="AU905" s="1365">
        <f>AQ905</f>
        <v>842677.93</v>
      </c>
      <c r="AV905" s="1371">
        <f t="shared" si="367"/>
        <v>842677.93</v>
      </c>
      <c r="AW905" s="1365"/>
      <c r="AX905" s="1365"/>
      <c r="AY905" s="1367">
        <f t="shared" si="368"/>
        <v>0</v>
      </c>
      <c r="AZ905" s="1372" t="s">
        <v>1476</v>
      </c>
      <c r="BA905" s="1373">
        <f t="shared" si="342"/>
        <v>0</v>
      </c>
      <c r="BC905" s="1361" t="str">
        <f t="shared" si="360"/>
        <v/>
      </c>
      <c r="BD905" s="1361" t="str">
        <f t="shared" si="360"/>
        <v/>
      </c>
      <c r="BE905" s="1361" t="str">
        <f t="shared" si="360"/>
        <v/>
      </c>
      <c r="BF905" s="1361" t="str">
        <f t="shared" si="360"/>
        <v>Non-Op</v>
      </c>
      <c r="BG905" s="1361" t="str">
        <f t="shared" si="370"/>
        <v>NO</v>
      </c>
      <c r="BH905" s="1361" t="str">
        <f t="shared" si="370"/>
        <v>NO</v>
      </c>
      <c r="BI905" s="1361" t="str">
        <f t="shared" si="362"/>
        <v/>
      </c>
      <c r="BK905" s="1361" t="b">
        <f t="shared" si="369"/>
        <v>1</v>
      </c>
      <c r="BL905" s="1361" t="b">
        <f t="shared" si="369"/>
        <v>1</v>
      </c>
      <c r="BM905" s="1361" t="b">
        <f t="shared" si="369"/>
        <v>1</v>
      </c>
      <c r="BN905" s="1361" t="b">
        <f t="shared" si="369"/>
        <v>1</v>
      </c>
      <c r="BO905" s="1361" t="b">
        <f t="shared" si="369"/>
        <v>1</v>
      </c>
      <c r="BP905" s="1361" t="b">
        <f t="shared" si="369"/>
        <v>1</v>
      </c>
      <c r="BQ905" s="1361" t="b">
        <f t="shared" si="369"/>
        <v>1</v>
      </c>
      <c r="BS905" s="1359"/>
    </row>
    <row r="906" spans="1:71" s="1374" customFormat="1" ht="12" customHeight="1">
      <c r="A906" s="1412">
        <v>19000043</v>
      </c>
      <c r="B906" s="1413" t="str">
        <f t="shared" si="348"/>
        <v>19000043</v>
      </c>
      <c r="C906" s="1359" t="s">
        <v>1946</v>
      </c>
      <c r="D906" s="1360" t="str">
        <f t="shared" si="361"/>
        <v>AIC</v>
      </c>
      <c r="E906" s="1360"/>
      <c r="F906" s="1359"/>
      <c r="G906" s="1360"/>
      <c r="H906" s="1361" t="str">
        <f t="shared" si="359"/>
        <v>AIC</v>
      </c>
      <c r="I906" s="1361" t="str">
        <f t="shared" si="359"/>
        <v/>
      </c>
      <c r="J906" s="1361" t="str">
        <f t="shared" si="359"/>
        <v/>
      </c>
      <c r="K906" s="1361" t="str">
        <f t="shared" si="359"/>
        <v/>
      </c>
      <c r="L906" s="1361" t="str">
        <f t="shared" si="371"/>
        <v>NO</v>
      </c>
      <c r="M906" s="1361" t="str">
        <f t="shared" si="371"/>
        <v>NO</v>
      </c>
      <c r="N906" s="1361" t="str">
        <f t="shared" si="363"/>
        <v/>
      </c>
      <c r="O906" s="1362"/>
      <c r="P906" s="1363">
        <v>6804098.4199999999</v>
      </c>
      <c r="Q906" s="1363">
        <v>6783500.7800000003</v>
      </c>
      <c r="R906" s="1363">
        <v>6762903.1399999997</v>
      </c>
      <c r="S906" s="1363">
        <v>6742305.5</v>
      </c>
      <c r="T906" s="1363">
        <v>6721707.8600000003</v>
      </c>
      <c r="U906" s="1363">
        <v>6701110.2199999997</v>
      </c>
      <c r="V906" s="1363">
        <v>6680512.5800000001</v>
      </c>
      <c r="W906" s="1363">
        <v>6659914.9400000004</v>
      </c>
      <c r="X906" s="1363">
        <v>6639317.2999999998</v>
      </c>
      <c r="Y906" s="1363">
        <v>6618719.6600000001</v>
      </c>
      <c r="Z906" s="1363">
        <v>6598122.0199999996</v>
      </c>
      <c r="AA906" s="1363">
        <v>6577524.3799999999</v>
      </c>
      <c r="AB906" s="1363">
        <v>6556926.7400000002</v>
      </c>
      <c r="AC906" s="1363"/>
      <c r="AD906" s="1363"/>
      <c r="AE906" s="1363">
        <f t="shared" si="364"/>
        <v>6680512.5799999982</v>
      </c>
      <c r="AF906" s="1376"/>
      <c r="AG906" s="1377"/>
      <c r="AH906" s="1365">
        <f>AE906</f>
        <v>6680512.5799999982</v>
      </c>
      <c r="AI906" s="1365"/>
      <c r="AJ906" s="1365"/>
      <c r="AK906" s="1366"/>
      <c r="AL906" s="1365">
        <f t="shared" si="365"/>
        <v>0</v>
      </c>
      <c r="AM906" s="1367"/>
      <c r="AN906" s="1365"/>
      <c r="AO906" s="1368">
        <f t="shared" si="366"/>
        <v>0</v>
      </c>
      <c r="AP906" s="1369"/>
      <c r="AQ906" s="1370">
        <f t="shared" si="356"/>
        <v>6556926.7400000002</v>
      </c>
      <c r="AR906" s="1365">
        <f>AQ906</f>
        <v>6556926.7400000002</v>
      </c>
      <c r="AS906" s="1365"/>
      <c r="AT906" s="1365"/>
      <c r="AU906" s="1365"/>
      <c r="AV906" s="1371">
        <f t="shared" si="367"/>
        <v>0</v>
      </c>
      <c r="AW906" s="1365"/>
      <c r="AX906" s="1365"/>
      <c r="AY906" s="1367">
        <f t="shared" si="368"/>
        <v>0</v>
      </c>
      <c r="AZ906" s="1372"/>
      <c r="BA906" s="1373">
        <f t="shared" si="342"/>
        <v>6556926.7400000002</v>
      </c>
      <c r="BC906" s="1361" t="str">
        <f t="shared" si="360"/>
        <v>AIC</v>
      </c>
      <c r="BD906" s="1361" t="str">
        <f t="shared" si="360"/>
        <v/>
      </c>
      <c r="BE906" s="1361" t="str">
        <f t="shared" si="360"/>
        <v/>
      </c>
      <c r="BF906" s="1361" t="str">
        <f t="shared" si="360"/>
        <v/>
      </c>
      <c r="BG906" s="1361" t="str">
        <f t="shared" si="370"/>
        <v>NO</v>
      </c>
      <c r="BH906" s="1361" t="str">
        <f t="shared" si="370"/>
        <v>NO</v>
      </c>
      <c r="BI906" s="1361" t="str">
        <f t="shared" si="362"/>
        <v/>
      </c>
      <c r="BK906" s="1361" t="b">
        <f t="shared" si="369"/>
        <v>1</v>
      </c>
      <c r="BL906" s="1361" t="b">
        <f t="shared" si="369"/>
        <v>1</v>
      </c>
      <c r="BM906" s="1361" t="b">
        <f t="shared" si="369"/>
        <v>1</v>
      </c>
      <c r="BN906" s="1361" t="b">
        <f t="shared" si="369"/>
        <v>1</v>
      </c>
      <c r="BO906" s="1361" t="b">
        <f t="shared" si="369"/>
        <v>1</v>
      </c>
      <c r="BP906" s="1361" t="b">
        <f t="shared" si="369"/>
        <v>1</v>
      </c>
      <c r="BQ906" s="1361" t="b">
        <f t="shared" si="369"/>
        <v>1</v>
      </c>
      <c r="BS906" s="1359"/>
    </row>
    <row r="907" spans="1:71" s="1374" customFormat="1" ht="12" customHeight="1">
      <c r="A907" s="1503">
        <v>19000052</v>
      </c>
      <c r="B907" s="1504" t="str">
        <f t="shared" si="348"/>
        <v>19000052</v>
      </c>
      <c r="C907" s="1359" t="s">
        <v>1947</v>
      </c>
      <c r="D907" s="1360" t="str">
        <f t="shared" si="361"/>
        <v>Non-Op</v>
      </c>
      <c r="E907" s="1360"/>
      <c r="F907" s="1359"/>
      <c r="G907" s="1360"/>
      <c r="H907" s="1361" t="str">
        <f t="shared" si="359"/>
        <v/>
      </c>
      <c r="I907" s="1361" t="str">
        <f t="shared" si="359"/>
        <v/>
      </c>
      <c r="J907" s="1361" t="str">
        <f t="shared" si="359"/>
        <v/>
      </c>
      <c r="K907" s="1361" t="str">
        <f t="shared" si="359"/>
        <v>Non-Op</v>
      </c>
      <c r="L907" s="1361" t="str">
        <f t="shared" si="371"/>
        <v>NO</v>
      </c>
      <c r="M907" s="1361" t="str">
        <f t="shared" si="371"/>
        <v>NO</v>
      </c>
      <c r="N907" s="1361" t="str">
        <f t="shared" si="363"/>
        <v/>
      </c>
      <c r="O907" s="1411"/>
      <c r="P907" s="1363">
        <v>0</v>
      </c>
      <c r="Q907" s="1363">
        <v>0</v>
      </c>
      <c r="R907" s="1363">
        <v>0</v>
      </c>
      <c r="S907" s="1363">
        <v>0</v>
      </c>
      <c r="T907" s="1363">
        <v>0</v>
      </c>
      <c r="U907" s="1363">
        <v>2131148.4900000002</v>
      </c>
      <c r="V907" s="1363">
        <v>579044.71</v>
      </c>
      <c r="W907" s="1363">
        <v>0</v>
      </c>
      <c r="X907" s="1363">
        <v>0</v>
      </c>
      <c r="Y907" s="1363">
        <v>0</v>
      </c>
      <c r="Z907" s="1363">
        <v>4455206.3600000003</v>
      </c>
      <c r="AA907" s="1363">
        <v>2712348.15</v>
      </c>
      <c r="AB907" s="1363">
        <v>955981</v>
      </c>
      <c r="AC907" s="1363"/>
      <c r="AD907" s="1363"/>
      <c r="AE907" s="1363">
        <f t="shared" si="364"/>
        <v>862978.1841666667</v>
      </c>
      <c r="AF907" s="1376"/>
      <c r="AG907" s="1377"/>
      <c r="AH907" s="1365"/>
      <c r="AI907" s="1365"/>
      <c r="AJ907" s="1365"/>
      <c r="AK907" s="1366">
        <f>AE907</f>
        <v>862978.1841666667</v>
      </c>
      <c r="AL907" s="1365">
        <f t="shared" si="365"/>
        <v>862978.1841666667</v>
      </c>
      <c r="AM907" s="1367"/>
      <c r="AN907" s="1365"/>
      <c r="AO907" s="1368">
        <f t="shared" si="366"/>
        <v>0</v>
      </c>
      <c r="AP907" s="1369"/>
      <c r="AQ907" s="1370">
        <f t="shared" si="356"/>
        <v>955981</v>
      </c>
      <c r="AR907" s="1365"/>
      <c r="AS907" s="1365"/>
      <c r="AT907" s="1365"/>
      <c r="AU907" s="1365">
        <f>AQ907</f>
        <v>955981</v>
      </c>
      <c r="AV907" s="1371">
        <f t="shared" si="367"/>
        <v>955981</v>
      </c>
      <c r="AW907" s="1365"/>
      <c r="AX907" s="1365"/>
      <c r="AY907" s="1367">
        <f t="shared" si="368"/>
        <v>0</v>
      </c>
      <c r="AZ907" s="1372" t="s">
        <v>1476</v>
      </c>
      <c r="BA907" s="1373">
        <f t="shared" ref="BA907:BA982" si="372">AQ907-AV907-AY907</f>
        <v>0</v>
      </c>
      <c r="BC907" s="1361" t="str">
        <f t="shared" si="360"/>
        <v/>
      </c>
      <c r="BD907" s="1361" t="str">
        <f t="shared" si="360"/>
        <v/>
      </c>
      <c r="BE907" s="1361" t="str">
        <f t="shared" si="360"/>
        <v/>
      </c>
      <c r="BF907" s="1361" t="str">
        <f t="shared" si="360"/>
        <v>Non-Op</v>
      </c>
      <c r="BG907" s="1361" t="str">
        <f t="shared" si="370"/>
        <v>NO</v>
      </c>
      <c r="BH907" s="1361" t="str">
        <f t="shared" si="370"/>
        <v>NO</v>
      </c>
      <c r="BI907" s="1361" t="str">
        <f t="shared" si="362"/>
        <v/>
      </c>
      <c r="BK907" s="1361" t="b">
        <f t="shared" si="369"/>
        <v>1</v>
      </c>
      <c r="BL907" s="1361" t="b">
        <f t="shared" si="369"/>
        <v>1</v>
      </c>
      <c r="BM907" s="1361" t="b">
        <f t="shared" si="369"/>
        <v>1</v>
      </c>
      <c r="BN907" s="1361" t="b">
        <f t="shared" si="369"/>
        <v>1</v>
      </c>
      <c r="BO907" s="1361" t="b">
        <f t="shared" si="369"/>
        <v>1</v>
      </c>
      <c r="BP907" s="1361" t="b">
        <f t="shared" si="369"/>
        <v>1</v>
      </c>
      <c r="BQ907" s="1361" t="b">
        <f t="shared" si="369"/>
        <v>1</v>
      </c>
      <c r="BS907" s="1359"/>
    </row>
    <row r="908" spans="1:71" s="1374" customFormat="1" ht="12" customHeight="1">
      <c r="A908" s="1412">
        <v>19000081</v>
      </c>
      <c r="B908" s="1413" t="str">
        <f t="shared" si="348"/>
        <v>19000081</v>
      </c>
      <c r="C908" s="1359" t="s">
        <v>1948</v>
      </c>
      <c r="D908" s="1360" t="str">
        <f t="shared" si="361"/>
        <v>Non-Op</v>
      </c>
      <c r="E908" s="1360"/>
      <c r="F908" s="1359"/>
      <c r="G908" s="1360"/>
      <c r="H908" s="1361" t="str">
        <f t="shared" si="359"/>
        <v/>
      </c>
      <c r="I908" s="1361" t="str">
        <f t="shared" si="359"/>
        <v/>
      </c>
      <c r="J908" s="1361" t="str">
        <f t="shared" si="359"/>
        <v/>
      </c>
      <c r="K908" s="1361" t="str">
        <f t="shared" si="359"/>
        <v>Non-Op</v>
      </c>
      <c r="L908" s="1361" t="str">
        <f t="shared" si="371"/>
        <v>NO</v>
      </c>
      <c r="M908" s="1361" t="str">
        <f t="shared" si="371"/>
        <v>NO</v>
      </c>
      <c r="N908" s="1361" t="str">
        <f t="shared" si="363"/>
        <v/>
      </c>
      <c r="O908" s="1362"/>
      <c r="P908" s="1363">
        <v>5030652.79</v>
      </c>
      <c r="Q908" s="1363">
        <v>5591188.3399999999</v>
      </c>
      <c r="R908" s="1363">
        <v>5575207.6799999997</v>
      </c>
      <c r="S908" s="1363">
        <v>4259927.5199999996</v>
      </c>
      <c r="T908" s="1363">
        <v>4339821.3499999996</v>
      </c>
      <c r="U908" s="1363">
        <v>1955672.87</v>
      </c>
      <c r="V908" s="1363">
        <v>1947409.56</v>
      </c>
      <c r="W908" s="1363">
        <v>9279606.8399999999</v>
      </c>
      <c r="X908" s="1363">
        <v>8581641.6899999995</v>
      </c>
      <c r="Y908" s="1363">
        <v>6587692.6500000004</v>
      </c>
      <c r="Z908" s="1363">
        <v>4536361.67</v>
      </c>
      <c r="AA908" s="1363">
        <v>4449438.3</v>
      </c>
      <c r="AB908" s="1363">
        <v>5056642.9800000004</v>
      </c>
      <c r="AC908" s="1363"/>
      <c r="AD908" s="1363"/>
      <c r="AE908" s="1363">
        <f t="shared" si="364"/>
        <v>5178968.0295833331</v>
      </c>
      <c r="AF908" s="1376"/>
      <c r="AG908" s="1377"/>
      <c r="AH908" s="1365"/>
      <c r="AI908" s="1365"/>
      <c r="AJ908" s="1365"/>
      <c r="AK908" s="1366">
        <f>AE908</f>
        <v>5178968.0295833331</v>
      </c>
      <c r="AL908" s="1365">
        <f t="shared" si="365"/>
        <v>5178968.0295833331</v>
      </c>
      <c r="AM908" s="1367"/>
      <c r="AN908" s="1365"/>
      <c r="AO908" s="1368">
        <f t="shared" si="366"/>
        <v>0</v>
      </c>
      <c r="AP908" s="1369"/>
      <c r="AQ908" s="1370">
        <f t="shared" si="356"/>
        <v>5056642.9800000004</v>
      </c>
      <c r="AR908" s="1365"/>
      <c r="AS908" s="1365"/>
      <c r="AT908" s="1365"/>
      <c r="AU908" s="1365">
        <f>AQ908</f>
        <v>5056642.9800000004</v>
      </c>
      <c r="AV908" s="1371">
        <f t="shared" si="367"/>
        <v>5056642.9800000004</v>
      </c>
      <c r="AW908" s="1365"/>
      <c r="AX908" s="1365"/>
      <c r="AY908" s="1367">
        <f t="shared" si="368"/>
        <v>0</v>
      </c>
      <c r="AZ908" s="1372" t="s">
        <v>1476</v>
      </c>
      <c r="BA908" s="1373">
        <f t="shared" si="372"/>
        <v>0</v>
      </c>
      <c r="BC908" s="1361" t="str">
        <f t="shared" si="360"/>
        <v/>
      </c>
      <c r="BD908" s="1361" t="str">
        <f t="shared" si="360"/>
        <v/>
      </c>
      <c r="BE908" s="1361" t="str">
        <f t="shared" si="360"/>
        <v/>
      </c>
      <c r="BF908" s="1361" t="str">
        <f t="shared" si="360"/>
        <v>Non-Op</v>
      </c>
      <c r="BG908" s="1361" t="str">
        <f t="shared" si="370"/>
        <v>NO</v>
      </c>
      <c r="BH908" s="1361" t="str">
        <f t="shared" si="370"/>
        <v>NO</v>
      </c>
      <c r="BI908" s="1361" t="str">
        <f t="shared" si="362"/>
        <v/>
      </c>
      <c r="BK908" s="1361" t="b">
        <f t="shared" si="369"/>
        <v>1</v>
      </c>
      <c r="BL908" s="1361" t="b">
        <f t="shared" si="369"/>
        <v>1</v>
      </c>
      <c r="BM908" s="1361" t="b">
        <f t="shared" si="369"/>
        <v>1</v>
      </c>
      <c r="BN908" s="1361" t="b">
        <f t="shared" si="369"/>
        <v>1</v>
      </c>
      <c r="BO908" s="1361" t="b">
        <f t="shared" si="369"/>
        <v>1</v>
      </c>
      <c r="BP908" s="1361" t="b">
        <f t="shared" si="369"/>
        <v>1</v>
      </c>
      <c r="BQ908" s="1361" t="b">
        <f t="shared" si="369"/>
        <v>1</v>
      </c>
      <c r="BS908" s="1359"/>
    </row>
    <row r="909" spans="1:71" s="1374" customFormat="1" ht="12" customHeight="1">
      <c r="A909" s="1412">
        <v>19000091</v>
      </c>
      <c r="B909" s="1413" t="str">
        <f t="shared" si="348"/>
        <v>19000091</v>
      </c>
      <c r="C909" s="1359" t="s">
        <v>1949</v>
      </c>
      <c r="D909" s="1360" t="str">
        <f t="shared" si="361"/>
        <v>Non-Op</v>
      </c>
      <c r="E909" s="1360"/>
      <c r="F909" s="1359"/>
      <c r="G909" s="1360"/>
      <c r="H909" s="1361" t="str">
        <f t="shared" si="359"/>
        <v/>
      </c>
      <c r="I909" s="1361" t="str">
        <f t="shared" si="359"/>
        <v/>
      </c>
      <c r="J909" s="1361" t="str">
        <f t="shared" si="359"/>
        <v/>
      </c>
      <c r="K909" s="1361" t="str">
        <f t="shared" si="359"/>
        <v>Non-Op</v>
      </c>
      <c r="L909" s="1361" t="str">
        <f t="shared" si="371"/>
        <v>NO</v>
      </c>
      <c r="M909" s="1361" t="str">
        <f t="shared" si="371"/>
        <v>NO</v>
      </c>
      <c r="N909" s="1361" t="str">
        <f t="shared" si="363"/>
        <v/>
      </c>
      <c r="O909" s="1362"/>
      <c r="P909" s="1363">
        <v>769054.81</v>
      </c>
      <c r="Q909" s="1363">
        <v>2865841.11</v>
      </c>
      <c r="R909" s="1363">
        <v>2892654.25</v>
      </c>
      <c r="S909" s="1363">
        <v>2741666.72</v>
      </c>
      <c r="T909" s="1363">
        <v>2541306.34</v>
      </c>
      <c r="U909" s="1363">
        <v>2212794.83</v>
      </c>
      <c r="V909" s="1363">
        <v>1728494.33</v>
      </c>
      <c r="W909" s="1363">
        <v>2655497.33</v>
      </c>
      <c r="X909" s="1363">
        <v>2955720.3</v>
      </c>
      <c r="Y909" s="1363">
        <v>5411637.8499999996</v>
      </c>
      <c r="Z909" s="1363">
        <v>4864570.41</v>
      </c>
      <c r="AA909" s="1363">
        <v>5032533.2699999996</v>
      </c>
      <c r="AB909" s="1363">
        <v>6333360.1200000001</v>
      </c>
      <c r="AC909" s="1363"/>
      <c r="AD909" s="1363"/>
      <c r="AE909" s="1363">
        <f t="shared" si="364"/>
        <v>3287827.0170833333</v>
      </c>
      <c r="AF909" s="1376"/>
      <c r="AG909" s="1377"/>
      <c r="AH909" s="1365"/>
      <c r="AI909" s="1365"/>
      <c r="AJ909" s="1365"/>
      <c r="AK909" s="1366">
        <f>AE909</f>
        <v>3287827.0170833333</v>
      </c>
      <c r="AL909" s="1365">
        <f t="shared" si="365"/>
        <v>3287827.0170833333</v>
      </c>
      <c r="AM909" s="1367"/>
      <c r="AN909" s="1365"/>
      <c r="AO909" s="1368">
        <f t="shared" si="366"/>
        <v>0</v>
      </c>
      <c r="AP909" s="1369"/>
      <c r="AQ909" s="1370">
        <f t="shared" si="356"/>
        <v>6333360.1200000001</v>
      </c>
      <c r="AR909" s="1365"/>
      <c r="AS909" s="1365"/>
      <c r="AT909" s="1365"/>
      <c r="AU909" s="1365">
        <f>AQ909</f>
        <v>6333360.1200000001</v>
      </c>
      <c r="AV909" s="1371">
        <f t="shared" si="367"/>
        <v>6333360.1200000001</v>
      </c>
      <c r="AW909" s="1365"/>
      <c r="AX909" s="1365"/>
      <c r="AY909" s="1367">
        <f t="shared" si="368"/>
        <v>0</v>
      </c>
      <c r="AZ909" s="1372" t="s">
        <v>1476</v>
      </c>
      <c r="BA909" s="1373">
        <f t="shared" si="372"/>
        <v>0</v>
      </c>
      <c r="BC909" s="1361" t="str">
        <f t="shared" si="360"/>
        <v/>
      </c>
      <c r="BD909" s="1361" t="str">
        <f t="shared" si="360"/>
        <v/>
      </c>
      <c r="BE909" s="1361" t="str">
        <f t="shared" si="360"/>
        <v/>
      </c>
      <c r="BF909" s="1361" t="str">
        <f t="shared" si="360"/>
        <v>Non-Op</v>
      </c>
      <c r="BG909" s="1361" t="str">
        <f t="shared" si="370"/>
        <v>NO</v>
      </c>
      <c r="BH909" s="1361" t="str">
        <f t="shared" si="370"/>
        <v>NO</v>
      </c>
      <c r="BI909" s="1361" t="str">
        <f t="shared" si="362"/>
        <v/>
      </c>
      <c r="BK909" s="1361" t="b">
        <f t="shared" si="369"/>
        <v>1</v>
      </c>
      <c r="BL909" s="1361" t="b">
        <f t="shared" si="369"/>
        <v>1</v>
      </c>
      <c r="BM909" s="1361" t="b">
        <f t="shared" si="369"/>
        <v>1</v>
      </c>
      <c r="BN909" s="1361" t="b">
        <f t="shared" si="369"/>
        <v>1</v>
      </c>
      <c r="BO909" s="1361" t="b">
        <f t="shared" si="369"/>
        <v>1</v>
      </c>
      <c r="BP909" s="1361" t="b">
        <f t="shared" si="369"/>
        <v>1</v>
      </c>
      <c r="BQ909" s="1361" t="b">
        <f t="shared" si="369"/>
        <v>1</v>
      </c>
      <c r="BS909" s="1359"/>
    </row>
    <row r="910" spans="1:71" s="1374" customFormat="1" ht="12" customHeight="1">
      <c r="A910" s="1412">
        <v>19000093</v>
      </c>
      <c r="B910" s="1413" t="str">
        <f t="shared" si="348"/>
        <v>19000093</v>
      </c>
      <c r="C910" s="1359" t="s">
        <v>1950</v>
      </c>
      <c r="D910" s="1360" t="str">
        <f t="shared" si="361"/>
        <v>W/C</v>
      </c>
      <c r="E910" s="1360"/>
      <c r="F910" s="1359"/>
      <c r="G910" s="1360"/>
      <c r="H910" s="1361" t="str">
        <f t="shared" ref="H910:K942" si="373">IF(VALUE(AH910),H$7,IF(ISBLANK(AH910),"",H$7))</f>
        <v/>
      </c>
      <c r="I910" s="1361" t="str">
        <f t="shared" si="373"/>
        <v/>
      </c>
      <c r="J910" s="1361" t="str">
        <f t="shared" si="373"/>
        <v/>
      </c>
      <c r="K910" s="1361" t="str">
        <f t="shared" si="373"/>
        <v/>
      </c>
      <c r="L910" s="1361" t="str">
        <f t="shared" si="371"/>
        <v>W/C</v>
      </c>
      <c r="M910" s="1361" t="str">
        <f t="shared" si="371"/>
        <v>NO</v>
      </c>
      <c r="N910" s="1361" t="str">
        <f t="shared" si="363"/>
        <v>W/C</v>
      </c>
      <c r="O910" s="1362"/>
      <c r="P910" s="1363">
        <v>5087397.0999999996</v>
      </c>
      <c r="Q910" s="1363">
        <v>4898850.1900000004</v>
      </c>
      <c r="R910" s="1363">
        <v>4718294.66</v>
      </c>
      <c r="S910" s="1363">
        <v>4743341.78</v>
      </c>
      <c r="T910" s="1363">
        <v>4776440.01</v>
      </c>
      <c r="U910" s="1363">
        <v>4865617.12</v>
      </c>
      <c r="V910" s="1363">
        <v>4714187.95</v>
      </c>
      <c r="W910" s="1363">
        <v>4850236.1500000004</v>
      </c>
      <c r="X910" s="1363">
        <v>4995273.3</v>
      </c>
      <c r="Y910" s="1363">
        <v>5267604.54</v>
      </c>
      <c r="Z910" s="1363">
        <v>5599302.2400000002</v>
      </c>
      <c r="AA910" s="1363">
        <v>5743861.5300000003</v>
      </c>
      <c r="AB910" s="1363">
        <v>5860039.46</v>
      </c>
      <c r="AC910" s="1363"/>
      <c r="AD910" s="1363"/>
      <c r="AE910" s="1363">
        <f t="shared" si="364"/>
        <v>5053893.979166667</v>
      </c>
      <c r="AF910" s="1376"/>
      <c r="AG910" s="1377"/>
      <c r="AH910" s="1365"/>
      <c r="AI910" s="1365"/>
      <c r="AJ910" s="1365"/>
      <c r="AK910" s="1366"/>
      <c r="AL910" s="1365">
        <f t="shared" si="365"/>
        <v>0</v>
      </c>
      <c r="AM910" s="1367">
        <f>AE910</f>
        <v>5053893.979166667</v>
      </c>
      <c r="AN910" s="1365"/>
      <c r="AO910" s="1368">
        <f t="shared" si="366"/>
        <v>5053893.979166667</v>
      </c>
      <c r="AP910" s="1369"/>
      <c r="AQ910" s="1370">
        <f t="shared" si="356"/>
        <v>5860039.46</v>
      </c>
      <c r="AR910" s="1365"/>
      <c r="AS910" s="1365"/>
      <c r="AT910" s="1365"/>
      <c r="AU910" s="1365"/>
      <c r="AV910" s="1371">
        <f t="shared" si="367"/>
        <v>0</v>
      </c>
      <c r="AW910" s="1365">
        <f>AQ910</f>
        <v>5860039.46</v>
      </c>
      <c r="AX910" s="1365"/>
      <c r="AY910" s="1367">
        <f t="shared" si="368"/>
        <v>5860039.46</v>
      </c>
      <c r="AZ910" s="1372"/>
      <c r="BA910" s="1373">
        <f t="shared" si="372"/>
        <v>0</v>
      </c>
      <c r="BC910" s="1361" t="str">
        <f t="shared" ref="BC910:BF946" si="374">IF(VALUE(AR910),BC$7,IF(ISBLANK(AR910),"",BC$7))</f>
        <v/>
      </c>
      <c r="BD910" s="1361" t="str">
        <f t="shared" si="374"/>
        <v/>
      </c>
      <c r="BE910" s="1361" t="str">
        <f t="shared" si="374"/>
        <v/>
      </c>
      <c r="BF910" s="1361" t="str">
        <f t="shared" si="374"/>
        <v/>
      </c>
      <c r="BG910" s="1361" t="str">
        <f t="shared" si="370"/>
        <v>W/C</v>
      </c>
      <c r="BH910" s="1361" t="str">
        <f t="shared" si="370"/>
        <v>NO</v>
      </c>
      <c r="BI910" s="1361" t="str">
        <f t="shared" si="362"/>
        <v>W/C</v>
      </c>
      <c r="BK910" s="1361" t="b">
        <f t="shared" si="369"/>
        <v>1</v>
      </c>
      <c r="BL910" s="1361" t="b">
        <f t="shared" si="369"/>
        <v>1</v>
      </c>
      <c r="BM910" s="1361" t="b">
        <f t="shared" si="369"/>
        <v>1</v>
      </c>
      <c r="BN910" s="1361" t="b">
        <f t="shared" si="369"/>
        <v>1</v>
      </c>
      <c r="BO910" s="1361" t="b">
        <f t="shared" si="369"/>
        <v>1</v>
      </c>
      <c r="BP910" s="1361" t="b">
        <f t="shared" si="369"/>
        <v>1</v>
      </c>
      <c r="BQ910" s="1361" t="b">
        <f t="shared" si="369"/>
        <v>1</v>
      </c>
      <c r="BS910" s="1359"/>
    </row>
    <row r="911" spans="1:71" s="1374" customFormat="1" ht="12" customHeight="1">
      <c r="A911" s="1412">
        <v>19000103</v>
      </c>
      <c r="B911" s="1413" t="str">
        <f t="shared" si="348"/>
        <v>19000103</v>
      </c>
      <c r="C911" s="1359" t="s">
        <v>1951</v>
      </c>
      <c r="D911" s="1360" t="str">
        <f t="shared" si="361"/>
        <v>W/C</v>
      </c>
      <c r="E911" s="1360"/>
      <c r="F911" s="1359"/>
      <c r="G911" s="1360"/>
      <c r="H911" s="1361" t="str">
        <f t="shared" si="373"/>
        <v/>
      </c>
      <c r="I911" s="1361" t="str">
        <f t="shared" si="373"/>
        <v/>
      </c>
      <c r="J911" s="1361" t="str">
        <f t="shared" si="373"/>
        <v/>
      </c>
      <c r="K911" s="1361" t="str">
        <f t="shared" si="373"/>
        <v/>
      </c>
      <c r="L911" s="1361" t="str">
        <f t="shared" si="371"/>
        <v>W/C</v>
      </c>
      <c r="M911" s="1361" t="str">
        <f t="shared" si="371"/>
        <v>NO</v>
      </c>
      <c r="N911" s="1361" t="str">
        <f t="shared" si="363"/>
        <v>W/C</v>
      </c>
      <c r="O911" s="1362"/>
      <c r="P911" s="1363">
        <v>1174407.31</v>
      </c>
      <c r="Q911" s="1363">
        <v>1166587.22</v>
      </c>
      <c r="R911" s="1363">
        <v>1168415.27</v>
      </c>
      <c r="S911" s="1363">
        <v>1132438.9099999999</v>
      </c>
      <c r="T911" s="1363">
        <v>1132944.17</v>
      </c>
      <c r="U911" s="1363">
        <v>1121436.3799999999</v>
      </c>
      <c r="V911" s="1363">
        <v>1119004.3700000001</v>
      </c>
      <c r="W911" s="1363">
        <v>1302733.9099999999</v>
      </c>
      <c r="X911" s="1363">
        <v>1204904.58</v>
      </c>
      <c r="Y911" s="1363">
        <v>1254550.99</v>
      </c>
      <c r="Z911" s="1363">
        <v>1320168.08</v>
      </c>
      <c r="AA911" s="1363">
        <v>1270762.68</v>
      </c>
      <c r="AB911" s="1363">
        <v>1228126.07</v>
      </c>
      <c r="AC911" s="1363"/>
      <c r="AD911" s="1363"/>
      <c r="AE911" s="1363">
        <f t="shared" si="364"/>
        <v>1199601.1041666667</v>
      </c>
      <c r="AF911" s="1376"/>
      <c r="AG911" s="1377"/>
      <c r="AH911" s="1365"/>
      <c r="AI911" s="1365"/>
      <c r="AJ911" s="1365"/>
      <c r="AK911" s="1366"/>
      <c r="AL911" s="1365">
        <f t="shared" si="365"/>
        <v>0</v>
      </c>
      <c r="AM911" s="1367">
        <f>AE911</f>
        <v>1199601.1041666667</v>
      </c>
      <c r="AN911" s="1365"/>
      <c r="AO911" s="1368">
        <f t="shared" si="366"/>
        <v>1199601.1041666667</v>
      </c>
      <c r="AP911" s="1369"/>
      <c r="AQ911" s="1370">
        <f t="shared" si="356"/>
        <v>1228126.07</v>
      </c>
      <c r="AR911" s="1365"/>
      <c r="AS911" s="1365"/>
      <c r="AT911" s="1365"/>
      <c r="AU911" s="1365"/>
      <c r="AV911" s="1371">
        <f t="shared" si="367"/>
        <v>0</v>
      </c>
      <c r="AW911" s="1365">
        <f>AQ911</f>
        <v>1228126.07</v>
      </c>
      <c r="AX911" s="1365"/>
      <c r="AY911" s="1367">
        <f t="shared" si="368"/>
        <v>1228126.07</v>
      </c>
      <c r="AZ911" s="1372"/>
      <c r="BA911" s="1373">
        <f t="shared" si="372"/>
        <v>0</v>
      </c>
      <c r="BC911" s="1361" t="str">
        <f t="shared" si="374"/>
        <v/>
      </c>
      <c r="BD911" s="1361" t="str">
        <f t="shared" si="374"/>
        <v/>
      </c>
      <c r="BE911" s="1361" t="str">
        <f t="shared" si="374"/>
        <v/>
      </c>
      <c r="BF911" s="1361" t="str">
        <f t="shared" si="374"/>
        <v/>
      </c>
      <c r="BG911" s="1361" t="str">
        <f t="shared" si="370"/>
        <v>W/C</v>
      </c>
      <c r="BH911" s="1361" t="str">
        <f t="shared" si="370"/>
        <v>NO</v>
      </c>
      <c r="BI911" s="1361" t="str">
        <f t="shared" si="362"/>
        <v>W/C</v>
      </c>
      <c r="BK911" s="1361" t="b">
        <f t="shared" si="369"/>
        <v>1</v>
      </c>
      <c r="BL911" s="1361" t="b">
        <f t="shared" si="369"/>
        <v>1</v>
      </c>
      <c r="BM911" s="1361" t="b">
        <f t="shared" si="369"/>
        <v>1</v>
      </c>
      <c r="BN911" s="1361" t="b">
        <f t="shared" si="369"/>
        <v>1</v>
      </c>
      <c r="BO911" s="1361" t="b">
        <f t="shared" si="369"/>
        <v>1</v>
      </c>
      <c r="BP911" s="1361" t="b">
        <f t="shared" si="369"/>
        <v>1</v>
      </c>
      <c r="BQ911" s="1361" t="b">
        <f t="shared" si="369"/>
        <v>1</v>
      </c>
      <c r="BS911" s="1359"/>
    </row>
    <row r="912" spans="1:71" s="1374" customFormat="1" ht="12" customHeight="1">
      <c r="A912" s="1412">
        <v>19000111</v>
      </c>
      <c r="B912" s="1413" t="str">
        <f t="shared" si="348"/>
        <v>19000111</v>
      </c>
      <c r="C912" s="1359" t="s">
        <v>1952</v>
      </c>
      <c r="D912" s="1360" t="str">
        <f t="shared" si="361"/>
        <v>W/C</v>
      </c>
      <c r="E912" s="1360"/>
      <c r="F912" s="1359"/>
      <c r="G912" s="1360"/>
      <c r="H912" s="1361" t="str">
        <f t="shared" si="373"/>
        <v/>
      </c>
      <c r="I912" s="1361" t="str">
        <f t="shared" si="373"/>
        <v/>
      </c>
      <c r="J912" s="1361" t="str">
        <f t="shared" si="373"/>
        <v/>
      </c>
      <c r="K912" s="1361" t="str">
        <f t="shared" si="373"/>
        <v/>
      </c>
      <c r="L912" s="1361" t="str">
        <f t="shared" si="371"/>
        <v>W/C</v>
      </c>
      <c r="M912" s="1361" t="str">
        <f t="shared" si="371"/>
        <v>NO</v>
      </c>
      <c r="N912" s="1361" t="str">
        <f t="shared" si="363"/>
        <v>W/C</v>
      </c>
      <c r="O912" s="1362"/>
      <c r="P912" s="1363">
        <v>620220.04</v>
      </c>
      <c r="Q912" s="1363">
        <v>606854.53</v>
      </c>
      <c r="R912" s="1363">
        <v>634469.07999999996</v>
      </c>
      <c r="S912" s="1363">
        <v>621103.56999999995</v>
      </c>
      <c r="T912" s="1363">
        <v>608174.26</v>
      </c>
      <c r="U912" s="1363">
        <v>594808.75</v>
      </c>
      <c r="V912" s="1363">
        <v>633942.79</v>
      </c>
      <c r="W912" s="1363">
        <v>619707.41</v>
      </c>
      <c r="X912" s="1363">
        <v>602330.96</v>
      </c>
      <c r="Y912" s="1363">
        <v>589702.81999999995</v>
      </c>
      <c r="Z912" s="1363">
        <v>609184.64</v>
      </c>
      <c r="AA912" s="1363">
        <v>598941.68000000005</v>
      </c>
      <c r="AB912" s="1363">
        <v>586942.51</v>
      </c>
      <c r="AC912" s="1363"/>
      <c r="AD912" s="1363"/>
      <c r="AE912" s="1363">
        <f t="shared" si="364"/>
        <v>610233.4804166666</v>
      </c>
      <c r="AF912" s="1376"/>
      <c r="AG912" s="1377"/>
      <c r="AH912" s="1365"/>
      <c r="AI912" s="1365"/>
      <c r="AJ912" s="1365"/>
      <c r="AK912" s="1366"/>
      <c r="AL912" s="1365">
        <f t="shared" si="365"/>
        <v>0</v>
      </c>
      <c r="AM912" s="1367">
        <f>AE912</f>
        <v>610233.4804166666</v>
      </c>
      <c r="AN912" s="1365"/>
      <c r="AO912" s="1368">
        <f t="shared" si="366"/>
        <v>610233.4804166666</v>
      </c>
      <c r="AP912" s="1369"/>
      <c r="AQ912" s="1370">
        <f t="shared" si="356"/>
        <v>586942.51</v>
      </c>
      <c r="AR912" s="1365"/>
      <c r="AS912" s="1365"/>
      <c r="AT912" s="1365"/>
      <c r="AU912" s="1365"/>
      <c r="AV912" s="1371">
        <f t="shared" si="367"/>
        <v>0</v>
      </c>
      <c r="AW912" s="1365">
        <f>AQ912</f>
        <v>586942.51</v>
      </c>
      <c r="AX912" s="1365"/>
      <c r="AY912" s="1367">
        <f t="shared" si="368"/>
        <v>586942.51</v>
      </c>
      <c r="AZ912" s="1372"/>
      <c r="BA912" s="1373">
        <f t="shared" si="372"/>
        <v>0</v>
      </c>
      <c r="BC912" s="1361" t="str">
        <f t="shared" si="374"/>
        <v/>
      </c>
      <c r="BD912" s="1361" t="str">
        <f t="shared" si="374"/>
        <v/>
      </c>
      <c r="BE912" s="1361" t="str">
        <f t="shared" si="374"/>
        <v/>
      </c>
      <c r="BF912" s="1361" t="str">
        <f t="shared" si="374"/>
        <v/>
      </c>
      <c r="BG912" s="1361" t="str">
        <f t="shared" si="370"/>
        <v>W/C</v>
      </c>
      <c r="BH912" s="1361" t="str">
        <f t="shared" si="370"/>
        <v>NO</v>
      </c>
      <c r="BI912" s="1361" t="str">
        <f t="shared" si="362"/>
        <v>W/C</v>
      </c>
      <c r="BK912" s="1361" t="b">
        <f t="shared" si="369"/>
        <v>1</v>
      </c>
      <c r="BL912" s="1361" t="b">
        <f t="shared" si="369"/>
        <v>1</v>
      </c>
      <c r="BM912" s="1361" t="b">
        <f t="shared" si="369"/>
        <v>1</v>
      </c>
      <c r="BN912" s="1361" t="b">
        <f t="shared" si="369"/>
        <v>1</v>
      </c>
      <c r="BO912" s="1361" t="b">
        <f t="shared" si="369"/>
        <v>1</v>
      </c>
      <c r="BP912" s="1361" t="b">
        <f t="shared" si="369"/>
        <v>1</v>
      </c>
      <c r="BQ912" s="1361" t="b">
        <f t="shared" si="369"/>
        <v>1</v>
      </c>
      <c r="BS912" s="1359"/>
    </row>
    <row r="913" spans="1:71" s="1374" customFormat="1" ht="12" customHeight="1">
      <c r="A913" s="1412">
        <v>19000112</v>
      </c>
      <c r="B913" s="1413" t="str">
        <f t="shared" si="348"/>
        <v>19000112</v>
      </c>
      <c r="C913" s="1359" t="s">
        <v>1953</v>
      </c>
      <c r="D913" s="1360" t="str">
        <f t="shared" si="361"/>
        <v>GRB</v>
      </c>
      <c r="E913" s="1360"/>
      <c r="F913" s="1359"/>
      <c r="G913" s="1360"/>
      <c r="H913" s="1361" t="str">
        <f t="shared" si="373"/>
        <v/>
      </c>
      <c r="I913" s="1361" t="str">
        <f t="shared" si="373"/>
        <v/>
      </c>
      <c r="J913" s="1361" t="str">
        <f t="shared" si="373"/>
        <v>GRB</v>
      </c>
      <c r="K913" s="1361" t="str">
        <f t="shared" si="373"/>
        <v/>
      </c>
      <c r="L913" s="1361" t="str">
        <f t="shared" si="371"/>
        <v>NO</v>
      </c>
      <c r="M913" s="1361" t="str">
        <f t="shared" si="371"/>
        <v>NO</v>
      </c>
      <c r="N913" s="1361" t="str">
        <f t="shared" si="363"/>
        <v/>
      </c>
      <c r="O913" s="1362"/>
      <c r="P913" s="1363">
        <v>3778.39</v>
      </c>
      <c r="Q913" s="1363">
        <v>3778.39</v>
      </c>
      <c r="R913" s="1363">
        <v>3778.39</v>
      </c>
      <c r="S913" s="1363">
        <v>3778.39</v>
      </c>
      <c r="T913" s="1363">
        <v>3778.39</v>
      </c>
      <c r="U913" s="1363">
        <v>3778.39</v>
      </c>
      <c r="V913" s="1363">
        <v>3778.39</v>
      </c>
      <c r="W913" s="1363">
        <v>3778.39</v>
      </c>
      <c r="X913" s="1363">
        <v>3778.39</v>
      </c>
      <c r="Y913" s="1363">
        <v>3778.39</v>
      </c>
      <c r="Z913" s="1363">
        <v>3778.39</v>
      </c>
      <c r="AA913" s="1363">
        <v>3778.39</v>
      </c>
      <c r="AB913" s="1363">
        <v>3778.39</v>
      </c>
      <c r="AC913" s="1363"/>
      <c r="AD913" s="1363"/>
      <c r="AE913" s="1363">
        <f t="shared" si="364"/>
        <v>3778.39</v>
      </c>
      <c r="AF913" s="1376"/>
      <c r="AG913" s="1377" t="s">
        <v>1954</v>
      </c>
      <c r="AH913" s="1365"/>
      <c r="AI913" s="1365"/>
      <c r="AJ913" s="1365">
        <f>AE913</f>
        <v>3778.39</v>
      </c>
      <c r="AK913" s="1366"/>
      <c r="AL913" s="1365">
        <f t="shared" si="365"/>
        <v>3778.39</v>
      </c>
      <c r="AM913" s="1367"/>
      <c r="AN913" s="1365"/>
      <c r="AO913" s="1368">
        <f t="shared" si="366"/>
        <v>0</v>
      </c>
      <c r="AP913" s="1369"/>
      <c r="AQ913" s="1370">
        <f t="shared" si="356"/>
        <v>3778.39</v>
      </c>
      <c r="AR913" s="1365"/>
      <c r="AS913" s="1365"/>
      <c r="AT913" s="1365">
        <f>AQ913</f>
        <v>3778.39</v>
      </c>
      <c r="AU913" s="1365"/>
      <c r="AV913" s="1371">
        <f t="shared" si="367"/>
        <v>3778.39</v>
      </c>
      <c r="AW913" s="1365"/>
      <c r="AX913" s="1365"/>
      <c r="AY913" s="1367">
        <f t="shared" si="368"/>
        <v>0</v>
      </c>
      <c r="AZ913" s="1372"/>
      <c r="BA913" s="1373">
        <f t="shared" si="372"/>
        <v>0</v>
      </c>
      <c r="BC913" s="1361" t="str">
        <f t="shared" si="374"/>
        <v/>
      </c>
      <c r="BD913" s="1361" t="str">
        <f t="shared" si="374"/>
        <v/>
      </c>
      <c r="BE913" s="1361" t="str">
        <f t="shared" si="374"/>
        <v>GRB</v>
      </c>
      <c r="BF913" s="1361" t="str">
        <f t="shared" si="374"/>
        <v/>
      </c>
      <c r="BG913" s="1361" t="str">
        <f t="shared" si="370"/>
        <v>NO</v>
      </c>
      <c r="BH913" s="1361" t="str">
        <f t="shared" si="370"/>
        <v>NO</v>
      </c>
      <c r="BI913" s="1361" t="str">
        <f t="shared" si="362"/>
        <v/>
      </c>
      <c r="BK913" s="1361" t="b">
        <f t="shared" si="369"/>
        <v>1</v>
      </c>
      <c r="BL913" s="1361" t="b">
        <f t="shared" si="369"/>
        <v>1</v>
      </c>
      <c r="BM913" s="1361" t="b">
        <f t="shared" si="369"/>
        <v>1</v>
      </c>
      <c r="BN913" s="1361" t="b">
        <f t="shared" si="369"/>
        <v>1</v>
      </c>
      <c r="BO913" s="1361" t="b">
        <f t="shared" si="369"/>
        <v>1</v>
      </c>
      <c r="BP913" s="1361" t="b">
        <f t="shared" si="369"/>
        <v>1</v>
      </c>
      <c r="BQ913" s="1361" t="b">
        <f t="shared" si="369"/>
        <v>1</v>
      </c>
      <c r="BS913" s="1359"/>
    </row>
    <row r="914" spans="1:71" s="1374" customFormat="1" ht="12" customHeight="1">
      <c r="A914" s="1414" t="s">
        <v>1955</v>
      </c>
      <c r="B914" s="1415" t="str">
        <f t="shared" si="348"/>
        <v>19000113</v>
      </c>
      <c r="C914" s="1510" t="s">
        <v>1956</v>
      </c>
      <c r="D914" s="1417" t="str">
        <f t="shared" si="361"/>
        <v>CRB</v>
      </c>
      <c r="E914" s="1417"/>
      <c r="F914" s="1434">
        <v>43221</v>
      </c>
      <c r="G914" s="1417"/>
      <c r="H914" s="1419" t="str">
        <f t="shared" si="373"/>
        <v/>
      </c>
      <c r="I914" s="1419" t="str">
        <f t="shared" si="373"/>
        <v>ERB</v>
      </c>
      <c r="J914" s="1419" t="str">
        <f t="shared" si="373"/>
        <v>GRB</v>
      </c>
      <c r="K914" s="1419" t="str">
        <f t="shared" si="373"/>
        <v/>
      </c>
      <c r="L914" s="1419" t="str">
        <f t="shared" si="371"/>
        <v>NO</v>
      </c>
      <c r="M914" s="1419" t="str">
        <f t="shared" si="371"/>
        <v>NO</v>
      </c>
      <c r="N914" s="1419" t="str">
        <f t="shared" si="363"/>
        <v/>
      </c>
      <c r="O914" s="1420"/>
      <c r="P914" s="1421">
        <v>204437.05</v>
      </c>
      <c r="Q914" s="1421">
        <v>202747.49</v>
      </c>
      <c r="R914" s="1421">
        <v>201057.92000000001</v>
      </c>
      <c r="S914" s="1421">
        <v>199368.36</v>
      </c>
      <c r="T914" s="1421">
        <v>197678.8</v>
      </c>
      <c r="U914" s="1421">
        <v>195989.23</v>
      </c>
      <c r="V914" s="1421">
        <v>194299.67</v>
      </c>
      <c r="W914" s="1421">
        <v>192610.11</v>
      </c>
      <c r="X914" s="1421">
        <v>190920.54</v>
      </c>
      <c r="Y914" s="1421">
        <v>189230.98</v>
      </c>
      <c r="Z914" s="1421">
        <v>187541.42</v>
      </c>
      <c r="AA914" s="1421">
        <v>185851.85</v>
      </c>
      <c r="AB914" s="1421">
        <v>184162.29</v>
      </c>
      <c r="AC914" s="1421"/>
      <c r="AD914" s="1421"/>
      <c r="AE914" s="1421">
        <f t="shared" si="364"/>
        <v>194299.67</v>
      </c>
      <c r="AF914" s="1608" t="s">
        <v>1957</v>
      </c>
      <c r="AG914" s="1422" t="s">
        <v>1958</v>
      </c>
      <c r="AH914" s="1424"/>
      <c r="AI914" s="1424">
        <f>AE914*$C$1572</f>
        <v>128917.831045</v>
      </c>
      <c r="AJ914" s="1424">
        <f>AE914*$C$1573</f>
        <v>65381.838955000007</v>
      </c>
      <c r="AK914" s="1425"/>
      <c r="AL914" s="1424">
        <f>SUM(AI914:AK914)</f>
        <v>194299.67</v>
      </c>
      <c r="AM914" s="1426"/>
      <c r="AN914" s="1424"/>
      <c r="AO914" s="1427">
        <f t="shared" si="366"/>
        <v>0</v>
      </c>
      <c r="AP914" s="1369"/>
      <c r="AQ914" s="1428">
        <f t="shared" si="356"/>
        <v>184162.29</v>
      </c>
      <c r="AR914" s="1424"/>
      <c r="AS914" s="1424">
        <f>AQ914*$C$1572</f>
        <v>122191.67941500001</v>
      </c>
      <c r="AT914" s="1424">
        <f>AQ914*$C$1573</f>
        <v>61970.610585000009</v>
      </c>
      <c r="AU914" s="1424"/>
      <c r="AV914" s="1429">
        <f t="shared" si="367"/>
        <v>184162.29</v>
      </c>
      <c r="AW914" s="1424"/>
      <c r="AX914" s="1424"/>
      <c r="AY914" s="1426">
        <f t="shared" si="368"/>
        <v>0</v>
      </c>
      <c r="AZ914" s="1372"/>
      <c r="BA914" s="1373">
        <f t="shared" si="372"/>
        <v>0</v>
      </c>
      <c r="BC914" s="1419" t="str">
        <f t="shared" si="374"/>
        <v/>
      </c>
      <c r="BD914" s="1419" t="str">
        <f t="shared" si="374"/>
        <v>ERB</v>
      </c>
      <c r="BE914" s="1419" t="str">
        <f t="shared" si="374"/>
        <v>GRB</v>
      </c>
      <c r="BF914" s="1419" t="str">
        <f t="shared" si="374"/>
        <v/>
      </c>
      <c r="BG914" s="1419" t="str">
        <f t="shared" si="370"/>
        <v>NO</v>
      </c>
      <c r="BH914" s="1419" t="str">
        <f t="shared" si="370"/>
        <v>NO</v>
      </c>
      <c r="BI914" s="1419" t="str">
        <f t="shared" si="362"/>
        <v/>
      </c>
      <c r="BK914" s="1419" t="b">
        <f t="shared" si="369"/>
        <v>1</v>
      </c>
      <c r="BL914" s="1419" t="b">
        <f t="shared" si="369"/>
        <v>1</v>
      </c>
      <c r="BM914" s="1419" t="b">
        <f t="shared" si="369"/>
        <v>1</v>
      </c>
      <c r="BN914" s="1419" t="b">
        <f t="shared" si="369"/>
        <v>1</v>
      </c>
      <c r="BO914" s="1419" t="b">
        <f t="shared" si="369"/>
        <v>1</v>
      </c>
      <c r="BP914" s="1419" t="b">
        <f t="shared" si="369"/>
        <v>1</v>
      </c>
      <c r="BQ914" s="1419" t="b">
        <f t="shared" si="369"/>
        <v>1</v>
      </c>
      <c r="BS914" s="1359"/>
    </row>
    <row r="915" spans="1:71" s="1374" customFormat="1" ht="12" customHeight="1">
      <c r="A915" s="1412">
        <v>19000122</v>
      </c>
      <c r="B915" s="1413" t="str">
        <f t="shared" si="348"/>
        <v>19000122</v>
      </c>
      <c r="C915" s="1359" t="s">
        <v>1959</v>
      </c>
      <c r="D915" s="1360" t="str">
        <f t="shared" si="361"/>
        <v>W/C</v>
      </c>
      <c r="E915" s="1360"/>
      <c r="F915" s="1359"/>
      <c r="G915" s="1360"/>
      <c r="H915" s="1361" t="str">
        <f t="shared" si="373"/>
        <v/>
      </c>
      <c r="I915" s="1361" t="str">
        <f t="shared" si="373"/>
        <v/>
      </c>
      <c r="J915" s="1361" t="str">
        <f t="shared" si="373"/>
        <v/>
      </c>
      <c r="K915" s="1361" t="str">
        <f t="shared" si="373"/>
        <v/>
      </c>
      <c r="L915" s="1361" t="str">
        <f t="shared" si="371"/>
        <v>W/C</v>
      </c>
      <c r="M915" s="1361" t="str">
        <f t="shared" si="371"/>
        <v>NO</v>
      </c>
      <c r="N915" s="1361" t="str">
        <f t="shared" si="363"/>
        <v>W/C</v>
      </c>
      <c r="O915" s="1362"/>
      <c r="P915" s="1363">
        <v>-83750.649999999994</v>
      </c>
      <c r="Q915" s="1363">
        <v>-81715.289999999994</v>
      </c>
      <c r="R915" s="1363">
        <v>-79679.92</v>
      </c>
      <c r="S915" s="1363">
        <v>-77644.56</v>
      </c>
      <c r="T915" s="1363">
        <v>-75609.2</v>
      </c>
      <c r="U915" s="1363">
        <v>-73573.84</v>
      </c>
      <c r="V915" s="1363">
        <v>-71538.48</v>
      </c>
      <c r="W915" s="1363">
        <v>-69503.12</v>
      </c>
      <c r="X915" s="1363">
        <v>-67467.759999999995</v>
      </c>
      <c r="Y915" s="1363">
        <v>-65432.39</v>
      </c>
      <c r="Z915" s="1363">
        <v>-63397.03</v>
      </c>
      <c r="AA915" s="1363">
        <v>-61361.67</v>
      </c>
      <c r="AB915" s="1363">
        <v>-59326.31</v>
      </c>
      <c r="AC915" s="1363"/>
      <c r="AD915" s="1363"/>
      <c r="AE915" s="1363">
        <f t="shared" si="364"/>
        <v>-71538.478333333333</v>
      </c>
      <c r="AF915" s="1376"/>
      <c r="AG915" s="1377"/>
      <c r="AH915" s="1365"/>
      <c r="AI915" s="1365"/>
      <c r="AJ915" s="1365"/>
      <c r="AK915" s="1366"/>
      <c r="AL915" s="1365">
        <f t="shared" si="365"/>
        <v>0</v>
      </c>
      <c r="AM915" s="1367">
        <f>AE915</f>
        <v>-71538.478333333333</v>
      </c>
      <c r="AN915" s="1365"/>
      <c r="AO915" s="1368">
        <f t="shared" si="366"/>
        <v>-71538.478333333333</v>
      </c>
      <c r="AP915" s="1369"/>
      <c r="AQ915" s="1370">
        <f t="shared" si="356"/>
        <v>-59326.31</v>
      </c>
      <c r="AR915" s="1365"/>
      <c r="AS915" s="1365"/>
      <c r="AT915" s="1365"/>
      <c r="AU915" s="1365"/>
      <c r="AV915" s="1371">
        <f t="shared" si="367"/>
        <v>0</v>
      </c>
      <c r="AW915" s="1365">
        <f>AQ915</f>
        <v>-59326.31</v>
      </c>
      <c r="AX915" s="1365"/>
      <c r="AY915" s="1367">
        <f t="shared" si="368"/>
        <v>-59326.31</v>
      </c>
      <c r="AZ915" s="1372"/>
      <c r="BA915" s="1373">
        <f t="shared" si="372"/>
        <v>0</v>
      </c>
      <c r="BC915" s="1361" t="str">
        <f t="shared" si="374"/>
        <v/>
      </c>
      <c r="BD915" s="1361" t="str">
        <f t="shared" si="374"/>
        <v/>
      </c>
      <c r="BE915" s="1361" t="str">
        <f t="shared" si="374"/>
        <v/>
      </c>
      <c r="BF915" s="1361" t="str">
        <f t="shared" si="374"/>
        <v/>
      </c>
      <c r="BG915" s="1361" t="str">
        <f t="shared" si="370"/>
        <v>W/C</v>
      </c>
      <c r="BH915" s="1361" t="str">
        <f t="shared" si="370"/>
        <v>NO</v>
      </c>
      <c r="BI915" s="1361" t="str">
        <f t="shared" si="362"/>
        <v>W/C</v>
      </c>
      <c r="BK915" s="1361" t="b">
        <f t="shared" si="369"/>
        <v>1</v>
      </c>
      <c r="BL915" s="1361" t="b">
        <f t="shared" si="369"/>
        <v>1</v>
      </c>
      <c r="BM915" s="1361" t="b">
        <f t="shared" si="369"/>
        <v>1</v>
      </c>
      <c r="BN915" s="1361" t="b">
        <f t="shared" si="369"/>
        <v>1</v>
      </c>
      <c r="BO915" s="1361" t="b">
        <f t="shared" si="369"/>
        <v>1</v>
      </c>
      <c r="BP915" s="1361" t="b">
        <f t="shared" si="369"/>
        <v>1</v>
      </c>
      <c r="BQ915" s="1361" t="b">
        <f t="shared" si="369"/>
        <v>1</v>
      </c>
      <c r="BS915" s="1359"/>
    </row>
    <row r="916" spans="1:71" s="1374" customFormat="1" ht="12" customHeight="1">
      <c r="A916" s="1414">
        <v>19000132</v>
      </c>
      <c r="B916" s="1415" t="str">
        <f t="shared" si="348"/>
        <v>19000132</v>
      </c>
      <c r="C916" s="1416" t="s">
        <v>1960</v>
      </c>
      <c r="D916" s="1417" t="str">
        <f t="shared" si="361"/>
        <v>Non-Op</v>
      </c>
      <c r="E916" s="1417"/>
      <c r="F916" s="1434">
        <v>43070</v>
      </c>
      <c r="G916" s="1417"/>
      <c r="H916" s="1419" t="str">
        <f t="shared" si="373"/>
        <v/>
      </c>
      <c r="I916" s="1419" t="str">
        <f t="shared" si="373"/>
        <v/>
      </c>
      <c r="J916" s="1419" t="str">
        <f t="shared" si="373"/>
        <v/>
      </c>
      <c r="K916" s="1419" t="str">
        <f t="shared" si="373"/>
        <v>Non-Op</v>
      </c>
      <c r="L916" s="1419" t="str">
        <f t="shared" si="371"/>
        <v>NO</v>
      </c>
      <c r="M916" s="1419" t="str">
        <f t="shared" si="371"/>
        <v>NO</v>
      </c>
      <c r="N916" s="1419" t="str">
        <f t="shared" si="363"/>
        <v/>
      </c>
      <c r="O916" s="1420"/>
      <c r="P916" s="1421">
        <v>338591795.72000003</v>
      </c>
      <c r="Q916" s="1421">
        <v>337633130.72000003</v>
      </c>
      <c r="R916" s="1421">
        <v>337117520.30000001</v>
      </c>
      <c r="S916" s="1421">
        <v>336823539.73000002</v>
      </c>
      <c r="T916" s="1421">
        <v>336307250.25</v>
      </c>
      <c r="U916" s="1421">
        <v>335777908.58999997</v>
      </c>
      <c r="V916" s="1421">
        <v>334958136.25</v>
      </c>
      <c r="W916" s="1421">
        <v>334494584.69</v>
      </c>
      <c r="X916" s="1421">
        <v>334499848.70999998</v>
      </c>
      <c r="Y916" s="1421">
        <v>333514320.67000002</v>
      </c>
      <c r="Z916" s="1421">
        <v>333026807.31</v>
      </c>
      <c r="AA916" s="1421">
        <v>332534729.64999998</v>
      </c>
      <c r="AB916" s="1421">
        <v>332054741.72000003</v>
      </c>
      <c r="AC916" s="1421"/>
      <c r="AD916" s="1421"/>
      <c r="AE916" s="1421">
        <f t="shared" si="364"/>
        <v>335167587.13249999</v>
      </c>
      <c r="AF916" s="1422"/>
      <c r="AG916" s="1423"/>
      <c r="AH916" s="1424"/>
      <c r="AI916" s="1424"/>
      <c r="AJ916" s="1424"/>
      <c r="AK916" s="1425">
        <f>AE916</f>
        <v>335167587.13249999</v>
      </c>
      <c r="AL916" s="1424">
        <f t="shared" si="365"/>
        <v>335167587.13249999</v>
      </c>
      <c r="AM916" s="1426"/>
      <c r="AN916" s="1424"/>
      <c r="AO916" s="1427">
        <f t="shared" si="366"/>
        <v>0</v>
      </c>
      <c r="AP916" s="1369"/>
      <c r="AQ916" s="1428">
        <f t="shared" si="356"/>
        <v>332054741.72000003</v>
      </c>
      <c r="AR916" s="1424"/>
      <c r="AS916" s="1424"/>
      <c r="AT916" s="1424"/>
      <c r="AU916" s="1424">
        <f>AQ916</f>
        <v>332054741.72000003</v>
      </c>
      <c r="AV916" s="1429">
        <f t="shared" si="367"/>
        <v>332054741.72000003</v>
      </c>
      <c r="AW916" s="1424"/>
      <c r="AX916" s="1424"/>
      <c r="AY916" s="1426">
        <f t="shared" si="368"/>
        <v>0</v>
      </c>
      <c r="AZ916" s="1372" t="s">
        <v>1531</v>
      </c>
      <c r="BA916" s="1373">
        <f t="shared" si="372"/>
        <v>0</v>
      </c>
      <c r="BC916" s="1419" t="str">
        <f t="shared" si="374"/>
        <v/>
      </c>
      <c r="BD916" s="1419" t="str">
        <f t="shared" si="374"/>
        <v/>
      </c>
      <c r="BE916" s="1419" t="str">
        <f t="shared" si="374"/>
        <v/>
      </c>
      <c r="BF916" s="1419" t="str">
        <f t="shared" si="374"/>
        <v>Non-Op</v>
      </c>
      <c r="BG916" s="1419" t="str">
        <f t="shared" si="370"/>
        <v>NO</v>
      </c>
      <c r="BH916" s="1419" t="str">
        <f t="shared" si="370"/>
        <v>NO</v>
      </c>
      <c r="BI916" s="1419" t="str">
        <f t="shared" si="362"/>
        <v/>
      </c>
      <c r="BK916" s="1419" t="b">
        <f t="shared" si="369"/>
        <v>1</v>
      </c>
      <c r="BL916" s="1419" t="b">
        <f t="shared" si="369"/>
        <v>1</v>
      </c>
      <c r="BM916" s="1419" t="b">
        <f t="shared" si="369"/>
        <v>1</v>
      </c>
      <c r="BN916" s="1419" t="b">
        <f t="shared" si="369"/>
        <v>1</v>
      </c>
      <c r="BO916" s="1419" t="b">
        <f t="shared" si="369"/>
        <v>1</v>
      </c>
      <c r="BP916" s="1419" t="b">
        <f t="shared" si="369"/>
        <v>1</v>
      </c>
      <c r="BQ916" s="1419" t="b">
        <f t="shared" si="369"/>
        <v>1</v>
      </c>
      <c r="BS916" s="1359"/>
    </row>
    <row r="917" spans="1:71" s="1374" customFormat="1" ht="12" customHeight="1">
      <c r="A917" s="1412">
        <v>19000133</v>
      </c>
      <c r="B917" s="1413" t="str">
        <f t="shared" si="348"/>
        <v>19000133</v>
      </c>
      <c r="C917" s="1359" t="s">
        <v>1961</v>
      </c>
      <c r="D917" s="1360" t="str">
        <f t="shared" si="361"/>
        <v xml:space="preserve"> Non-Op</v>
      </c>
      <c r="E917" s="1360"/>
      <c r="F917" s="1359"/>
      <c r="G917" s="1360"/>
      <c r="H917" s="1361" t="str">
        <f t="shared" si="373"/>
        <v/>
      </c>
      <c r="I917" s="1361" t="str">
        <f t="shared" si="373"/>
        <v/>
      </c>
      <c r="J917" s="1361" t="s">
        <v>158</v>
      </c>
      <c r="K917" s="1361" t="str">
        <f t="shared" si="373"/>
        <v>Non-Op</v>
      </c>
      <c r="L917" s="1361" t="str">
        <f t="shared" si="371"/>
        <v>NO</v>
      </c>
      <c r="M917" s="1361" t="str">
        <f t="shared" si="371"/>
        <v>NO</v>
      </c>
      <c r="N917" s="1361" t="str">
        <f t="shared" si="363"/>
        <v/>
      </c>
      <c r="O917" s="1362"/>
      <c r="P917" s="1363">
        <v>9770516.2799999993</v>
      </c>
      <c r="Q917" s="1363">
        <v>9663832.9299999997</v>
      </c>
      <c r="R917" s="1363">
        <v>9722108.6600000001</v>
      </c>
      <c r="S917" s="1363">
        <v>9780384.3900000006</v>
      </c>
      <c r="T917" s="1363">
        <v>9838326.0899999999</v>
      </c>
      <c r="U917" s="1363">
        <v>9897104.7400000002</v>
      </c>
      <c r="V917" s="1363">
        <v>9954654.8599999994</v>
      </c>
      <c r="W917" s="1363">
        <v>10012863.24</v>
      </c>
      <c r="X917" s="1363">
        <v>7312246.6299999999</v>
      </c>
      <c r="Y917" s="1363">
        <v>8276365.8799999999</v>
      </c>
      <c r="Z917" s="1363">
        <v>7591827.7199999997</v>
      </c>
      <c r="AA917" s="1363">
        <v>7808647.0300000003</v>
      </c>
      <c r="AB917" s="1363">
        <v>7688567.0300000003</v>
      </c>
      <c r="AC917" s="1363"/>
      <c r="AD917" s="1363"/>
      <c r="AE917" s="1363">
        <f t="shared" si="364"/>
        <v>9048991.9854166657</v>
      </c>
      <c r="AF917" s="1376"/>
      <c r="AG917" s="1377"/>
      <c r="AH917" s="1365"/>
      <c r="AI917" s="1365"/>
      <c r="AJ917" s="1365" t="s">
        <v>158</v>
      </c>
      <c r="AK917" s="1366">
        <f>AE917</f>
        <v>9048991.9854166657</v>
      </c>
      <c r="AL917" s="1365">
        <f t="shared" si="365"/>
        <v>9048991.9854166657</v>
      </c>
      <c r="AM917" s="1367"/>
      <c r="AN917" s="1365"/>
      <c r="AO917" s="1368">
        <f t="shared" si="366"/>
        <v>0</v>
      </c>
      <c r="AP917" s="1369"/>
      <c r="AQ917" s="1370">
        <f t="shared" si="356"/>
        <v>7688567.0300000003</v>
      </c>
      <c r="AR917" s="1365"/>
      <c r="AS917" s="1365"/>
      <c r="AT917" s="1365" t="s">
        <v>158</v>
      </c>
      <c r="AU917" s="1365">
        <f>AQ917</f>
        <v>7688567.0300000003</v>
      </c>
      <c r="AV917" s="1371">
        <f t="shared" si="367"/>
        <v>7688567.0300000003</v>
      </c>
      <c r="AW917" s="1365"/>
      <c r="AX917" s="1365"/>
      <c r="AY917" s="1367">
        <f t="shared" si="368"/>
        <v>0</v>
      </c>
      <c r="AZ917" s="1372" t="s">
        <v>1943</v>
      </c>
      <c r="BA917" s="1373">
        <f t="shared" si="372"/>
        <v>0</v>
      </c>
      <c r="BC917" s="1361" t="str">
        <f t="shared" si="374"/>
        <v/>
      </c>
      <c r="BD917" s="1361" t="str">
        <f t="shared" si="374"/>
        <v/>
      </c>
      <c r="BE917" s="1361" t="s">
        <v>158</v>
      </c>
      <c r="BF917" s="1361" t="str">
        <f t="shared" si="374"/>
        <v>Non-Op</v>
      </c>
      <c r="BG917" s="1361" t="str">
        <f t="shared" si="370"/>
        <v>NO</v>
      </c>
      <c r="BH917" s="1361" t="str">
        <f t="shared" si="370"/>
        <v>NO</v>
      </c>
      <c r="BI917" s="1361" t="str">
        <f t="shared" si="362"/>
        <v/>
      </c>
      <c r="BK917" s="1361" t="b">
        <f t="shared" si="369"/>
        <v>1</v>
      </c>
      <c r="BL917" s="1361" t="b">
        <f t="shared" si="369"/>
        <v>1</v>
      </c>
      <c r="BM917" s="1361" t="b">
        <f t="shared" si="369"/>
        <v>1</v>
      </c>
      <c r="BN917" s="1361" t="b">
        <f t="shared" si="369"/>
        <v>1</v>
      </c>
      <c r="BO917" s="1361" t="b">
        <f t="shared" si="369"/>
        <v>1</v>
      </c>
      <c r="BP917" s="1361" t="b">
        <f t="shared" si="369"/>
        <v>1</v>
      </c>
      <c r="BQ917" s="1361" t="b">
        <f t="shared" si="369"/>
        <v>1</v>
      </c>
      <c r="BS917" s="1359"/>
    </row>
    <row r="918" spans="1:71" s="1374" customFormat="1" ht="12" customHeight="1">
      <c r="A918" s="1414">
        <v>19000142</v>
      </c>
      <c r="B918" s="1415" t="str">
        <f t="shared" si="348"/>
        <v>19000142</v>
      </c>
      <c r="C918" s="1416" t="s">
        <v>1962</v>
      </c>
      <c r="D918" s="1417" t="str">
        <f t="shared" si="361"/>
        <v xml:space="preserve"> W/C</v>
      </c>
      <c r="E918" s="1417"/>
      <c r="F918" s="1434">
        <v>43160</v>
      </c>
      <c r="G918" s="1417"/>
      <c r="H918" s="1419" t="str">
        <f t="shared" si="373"/>
        <v/>
      </c>
      <c r="I918" s="1419" t="str">
        <f t="shared" si="373"/>
        <v/>
      </c>
      <c r="J918" s="1419" t="s">
        <v>158</v>
      </c>
      <c r="K918" s="1419" t="str">
        <f t="shared" si="373"/>
        <v/>
      </c>
      <c r="L918" s="1419" t="str">
        <f t="shared" si="371"/>
        <v>W/C</v>
      </c>
      <c r="M918" s="1419" t="str">
        <f t="shared" si="371"/>
        <v>NO</v>
      </c>
      <c r="N918" s="1419" t="str">
        <f t="shared" si="363"/>
        <v>W/C</v>
      </c>
      <c r="O918" s="1420"/>
      <c r="P918" s="1421">
        <v>2052035.07</v>
      </c>
      <c r="Q918" s="1421">
        <v>1984882.76</v>
      </c>
      <c r="R918" s="1421">
        <v>1923551.67</v>
      </c>
      <c r="S918" s="1421">
        <v>1848720.86</v>
      </c>
      <c r="T918" s="1421">
        <v>1688387.42</v>
      </c>
      <c r="U918" s="1421">
        <v>1475476.42</v>
      </c>
      <c r="V918" s="1421">
        <v>1187381.81</v>
      </c>
      <c r="W918" s="1421">
        <v>892492.91</v>
      </c>
      <c r="X918" s="1421">
        <v>606527.18999999994</v>
      </c>
      <c r="Y918" s="1421">
        <v>345186.89</v>
      </c>
      <c r="Z918" s="1421">
        <v>166587.34</v>
      </c>
      <c r="AA918" s="1421">
        <v>136856.79999999999</v>
      </c>
      <c r="AB918" s="1421">
        <v>135952.07999999999</v>
      </c>
      <c r="AC918" s="1421"/>
      <c r="AD918" s="1421"/>
      <c r="AE918" s="1421">
        <f t="shared" si="364"/>
        <v>1112503.80375</v>
      </c>
      <c r="AF918" s="1422"/>
      <c r="AG918" s="1423"/>
      <c r="AH918" s="1424"/>
      <c r="AI918" s="1424"/>
      <c r="AJ918" s="1424"/>
      <c r="AK918" s="1425"/>
      <c r="AL918" s="1424"/>
      <c r="AM918" s="1426">
        <f>AE918</f>
        <v>1112503.80375</v>
      </c>
      <c r="AN918" s="1424"/>
      <c r="AO918" s="1427">
        <f t="shared" si="366"/>
        <v>1112503.80375</v>
      </c>
      <c r="AP918" s="1369"/>
      <c r="AQ918" s="1428">
        <f t="shared" si="356"/>
        <v>135952.07999999999</v>
      </c>
      <c r="AR918" s="1424"/>
      <c r="AS918" s="1424"/>
      <c r="AT918" s="1424"/>
      <c r="AU918" s="1424"/>
      <c r="AV918" s="1429"/>
      <c r="AW918" s="1424">
        <f>AQ918</f>
        <v>135952.07999999999</v>
      </c>
      <c r="AX918" s="1424"/>
      <c r="AY918" s="1426">
        <f t="shared" si="368"/>
        <v>135952.07999999999</v>
      </c>
      <c r="AZ918" s="1372"/>
      <c r="BA918" s="1373">
        <f t="shared" si="372"/>
        <v>0</v>
      </c>
      <c r="BC918" s="1419" t="str">
        <f t="shared" si="374"/>
        <v/>
      </c>
      <c r="BD918" s="1419" t="str">
        <f t="shared" si="374"/>
        <v/>
      </c>
      <c r="BE918" s="1419" t="s">
        <v>158</v>
      </c>
      <c r="BF918" s="1419" t="str">
        <f t="shared" si="374"/>
        <v/>
      </c>
      <c r="BG918" s="1419" t="str">
        <f t="shared" si="370"/>
        <v>W/C</v>
      </c>
      <c r="BH918" s="1419" t="str">
        <f t="shared" si="370"/>
        <v>NO</v>
      </c>
      <c r="BI918" s="1419" t="str">
        <f t="shared" si="362"/>
        <v>W/C</v>
      </c>
      <c r="BK918" s="1419" t="b">
        <f t="shared" si="369"/>
        <v>1</v>
      </c>
      <c r="BL918" s="1419" t="b">
        <f t="shared" si="369"/>
        <v>1</v>
      </c>
      <c r="BM918" s="1419" t="b">
        <f t="shared" si="369"/>
        <v>1</v>
      </c>
      <c r="BN918" s="1419" t="b">
        <f t="shared" si="369"/>
        <v>1</v>
      </c>
      <c r="BO918" s="1419" t="b">
        <f t="shared" si="369"/>
        <v>1</v>
      </c>
      <c r="BP918" s="1419" t="b">
        <f t="shared" si="369"/>
        <v>1</v>
      </c>
      <c r="BQ918" s="1419" t="b">
        <f t="shared" si="369"/>
        <v>1</v>
      </c>
      <c r="BS918" s="1359"/>
    </row>
    <row r="919" spans="1:71" s="1374" customFormat="1" ht="12" customHeight="1">
      <c r="A919" s="1486">
        <v>19000151</v>
      </c>
      <c r="B919" s="1474" t="str">
        <f t="shared" si="348"/>
        <v>19000151</v>
      </c>
      <c r="C919" s="1359" t="s">
        <v>720</v>
      </c>
      <c r="D919" s="1360" t="str">
        <f t="shared" si="361"/>
        <v>ERB</v>
      </c>
      <c r="E919" s="1360"/>
      <c r="F919" s="1592"/>
      <c r="G919" s="1360"/>
      <c r="H919" s="1361" t="str">
        <f t="shared" si="373"/>
        <v/>
      </c>
      <c r="I919" s="1361" t="str">
        <f t="shared" si="373"/>
        <v>ERB</v>
      </c>
      <c r="J919" s="1361" t="str">
        <f>IF(VALUE(AJ919),J$7,IF(ISBLANK(AJ919),"",J$7))</f>
        <v/>
      </c>
      <c r="K919" s="1361" t="str">
        <f t="shared" si="373"/>
        <v/>
      </c>
      <c r="L919" s="1361" t="str">
        <f t="shared" si="371"/>
        <v>NO</v>
      </c>
      <c r="M919" s="1361" t="str">
        <f t="shared" si="371"/>
        <v>NO</v>
      </c>
      <c r="N919" s="1361" t="str">
        <f t="shared" si="363"/>
        <v/>
      </c>
      <c r="O919" s="1362"/>
      <c r="P919" s="1363">
        <v>45753.08</v>
      </c>
      <c r="Q919" s="1363">
        <v>45753.08</v>
      </c>
      <c r="R919" s="1363">
        <v>45753.08</v>
      </c>
      <c r="S919" s="1363">
        <v>45753.08</v>
      </c>
      <c r="T919" s="1363">
        <v>45753.08</v>
      </c>
      <c r="U919" s="1363">
        <v>45753.08</v>
      </c>
      <c r="V919" s="1363">
        <v>45753.08</v>
      </c>
      <c r="W919" s="1363">
        <v>45753.14</v>
      </c>
      <c r="X919" s="1363">
        <v>45753.14</v>
      </c>
      <c r="Y919" s="1363">
        <v>45753.14</v>
      </c>
      <c r="Z919" s="1363">
        <v>45753.14</v>
      </c>
      <c r="AA919" s="1363">
        <v>45753.14</v>
      </c>
      <c r="AB919" s="1363">
        <v>45753.14</v>
      </c>
      <c r="AC919" s="1363"/>
      <c r="AD919" s="1363"/>
      <c r="AE919" s="1363">
        <f t="shared" si="364"/>
        <v>45753.107500000013</v>
      </c>
      <c r="AF919" s="1376" t="s">
        <v>751</v>
      </c>
      <c r="AG919" s="1377"/>
      <c r="AH919" s="1365"/>
      <c r="AI919" s="1365">
        <f>AE919</f>
        <v>45753.107500000013</v>
      </c>
      <c r="AJ919" s="1365"/>
      <c r="AK919" s="1366"/>
      <c r="AL919" s="1365">
        <f t="shared" si="365"/>
        <v>45753.107500000013</v>
      </c>
      <c r="AM919" s="1367"/>
      <c r="AN919" s="1365"/>
      <c r="AO919" s="1368">
        <f t="shared" si="366"/>
        <v>0</v>
      </c>
      <c r="AP919" s="1369"/>
      <c r="AQ919" s="1370">
        <f t="shared" si="356"/>
        <v>45753.14</v>
      </c>
      <c r="AR919" s="1365"/>
      <c r="AS919" s="1365">
        <f>AQ919</f>
        <v>45753.14</v>
      </c>
      <c r="AT919" s="1365"/>
      <c r="AU919" s="1365"/>
      <c r="AV919" s="1371">
        <f t="shared" si="367"/>
        <v>45753.14</v>
      </c>
      <c r="AW919" s="1365"/>
      <c r="AX919" s="1365"/>
      <c r="AY919" s="1367">
        <f t="shared" si="368"/>
        <v>0</v>
      </c>
      <c r="AZ919" s="1372"/>
      <c r="BA919" s="1373">
        <f t="shared" si="372"/>
        <v>0</v>
      </c>
      <c r="BC919" s="1361" t="str">
        <f t="shared" si="374"/>
        <v/>
      </c>
      <c r="BD919" s="1361" t="str">
        <f t="shared" si="374"/>
        <v>ERB</v>
      </c>
      <c r="BE919" s="1361" t="str">
        <f>IF(VALUE(AT919),BE$7,IF(ISBLANK(AT919),"",BE$7))</f>
        <v/>
      </c>
      <c r="BF919" s="1361" t="str">
        <f t="shared" si="374"/>
        <v/>
      </c>
      <c r="BG919" s="1361" t="str">
        <f t="shared" si="370"/>
        <v>NO</v>
      </c>
      <c r="BH919" s="1361" t="str">
        <f t="shared" si="370"/>
        <v>NO</v>
      </c>
      <c r="BI919" s="1361" t="str">
        <f t="shared" si="362"/>
        <v/>
      </c>
      <c r="BK919" s="1361" t="b">
        <f t="shared" si="369"/>
        <v>1</v>
      </c>
      <c r="BL919" s="1361" t="b">
        <f t="shared" si="369"/>
        <v>1</v>
      </c>
      <c r="BM919" s="1361" t="b">
        <f t="shared" si="369"/>
        <v>1</v>
      </c>
      <c r="BN919" s="1361" t="b">
        <f t="shared" si="369"/>
        <v>1</v>
      </c>
      <c r="BO919" s="1361" t="b">
        <f t="shared" si="369"/>
        <v>1</v>
      </c>
      <c r="BP919" s="1361" t="b">
        <f t="shared" si="369"/>
        <v>1</v>
      </c>
      <c r="BQ919" s="1361" t="b">
        <f t="shared" si="369"/>
        <v>1</v>
      </c>
      <c r="BS919" s="1359"/>
    </row>
    <row r="920" spans="1:71" s="1374" customFormat="1" ht="12" customHeight="1">
      <c r="A920" s="1581">
        <v>19000152</v>
      </c>
      <c r="B920" s="1582" t="str">
        <f t="shared" si="348"/>
        <v>19000152</v>
      </c>
      <c r="C920" s="1395" t="s">
        <v>1963</v>
      </c>
      <c r="D920" s="1396" t="str">
        <f t="shared" si="361"/>
        <v xml:space="preserve"> Non-Op</v>
      </c>
      <c r="E920" s="1396"/>
      <c r="F920" s="1433">
        <v>43525</v>
      </c>
      <c r="G920" s="1396"/>
      <c r="H920" s="1398" t="str">
        <f t="shared" si="373"/>
        <v/>
      </c>
      <c r="I920" s="1398" t="str">
        <f t="shared" si="373"/>
        <v/>
      </c>
      <c r="J920" s="1398" t="s">
        <v>158</v>
      </c>
      <c r="K920" s="1398" t="str">
        <f t="shared" si="373"/>
        <v>Non-Op</v>
      </c>
      <c r="L920" s="1398" t="str">
        <f t="shared" si="371"/>
        <v>NO</v>
      </c>
      <c r="M920" s="1398" t="str">
        <f t="shared" si="371"/>
        <v>NO</v>
      </c>
      <c r="N920" s="1398" t="str">
        <f t="shared" si="363"/>
        <v/>
      </c>
      <c r="O920" s="1399"/>
      <c r="P920" s="1400">
        <v>-49033.32</v>
      </c>
      <c r="Q920" s="1400">
        <v>-60797.52</v>
      </c>
      <c r="R920" s="1400">
        <v>-72363.899999999994</v>
      </c>
      <c r="S920" s="1400">
        <v>-83732.460000000006</v>
      </c>
      <c r="T920" s="1400">
        <v>-94903.2</v>
      </c>
      <c r="U920" s="1400">
        <v>-105876.33</v>
      </c>
      <c r="V920" s="1400">
        <v>-116651.85</v>
      </c>
      <c r="W920" s="1400">
        <v>-127239</v>
      </c>
      <c r="X920" s="1400">
        <v>-137637.78</v>
      </c>
      <c r="Y920" s="1400">
        <v>-147848.19</v>
      </c>
      <c r="Z920" s="1400">
        <v>-157870.44</v>
      </c>
      <c r="AA920" s="1400">
        <v>-167704.10999999999</v>
      </c>
      <c r="AB920" s="1400">
        <v>-177349.41</v>
      </c>
      <c r="AC920" s="1400"/>
      <c r="AD920" s="1400"/>
      <c r="AE920" s="1400">
        <f t="shared" si="364"/>
        <v>-115484.67874999998</v>
      </c>
      <c r="AF920" s="1401"/>
      <c r="AG920" s="1402"/>
      <c r="AH920" s="1403"/>
      <c r="AI920" s="1403"/>
      <c r="AJ920" s="1403"/>
      <c r="AK920" s="1404">
        <f>AE920</f>
        <v>-115484.67874999998</v>
      </c>
      <c r="AL920" s="1403">
        <f>SUM(AI920:AK920)</f>
        <v>-115484.67874999998</v>
      </c>
      <c r="AM920" s="1405"/>
      <c r="AN920" s="1403"/>
      <c r="AO920" s="1406">
        <f t="shared" si="366"/>
        <v>0</v>
      </c>
      <c r="AP920" s="1369"/>
      <c r="AQ920" s="1407">
        <f t="shared" si="356"/>
        <v>-177349.41</v>
      </c>
      <c r="AR920" s="1403"/>
      <c r="AS920" s="1403"/>
      <c r="AT920" s="1403"/>
      <c r="AU920" s="1403">
        <f>AQ920</f>
        <v>-177349.41</v>
      </c>
      <c r="AV920" s="1408">
        <f t="shared" si="367"/>
        <v>-177349.41</v>
      </c>
      <c r="AW920" s="1403"/>
      <c r="AX920" s="1403"/>
      <c r="AY920" s="1405">
        <f t="shared" si="368"/>
        <v>0</v>
      </c>
      <c r="AZ920" s="1372" t="s">
        <v>1964</v>
      </c>
      <c r="BA920" s="1373">
        <f t="shared" si="372"/>
        <v>0</v>
      </c>
      <c r="BC920" s="1361"/>
      <c r="BD920" s="1361"/>
      <c r="BE920" s="1361"/>
      <c r="BF920" s="1361"/>
      <c r="BG920" s="1361"/>
      <c r="BH920" s="1361"/>
      <c r="BI920" s="1361"/>
      <c r="BK920" s="1361"/>
      <c r="BL920" s="1361"/>
      <c r="BM920" s="1361"/>
      <c r="BN920" s="1361"/>
      <c r="BO920" s="1361"/>
      <c r="BP920" s="1361"/>
      <c r="BQ920" s="1361"/>
      <c r="BS920" s="1359"/>
    </row>
    <row r="921" spans="1:71" s="1374" customFormat="1" ht="12" customHeight="1">
      <c r="A921" s="1412">
        <v>19000181</v>
      </c>
      <c r="B921" s="1413" t="str">
        <f t="shared" si="348"/>
        <v>19000181</v>
      </c>
      <c r="C921" s="1359" t="s">
        <v>1965</v>
      </c>
      <c r="D921" s="1396" t="str">
        <f t="shared" si="361"/>
        <v xml:space="preserve"> W/C</v>
      </c>
      <c r="E921" s="1360"/>
      <c r="F921" s="1592"/>
      <c r="G921" s="1360"/>
      <c r="H921" s="1361" t="str">
        <f t="shared" si="373"/>
        <v/>
      </c>
      <c r="I921" s="1361" t="str">
        <f t="shared" si="373"/>
        <v/>
      </c>
      <c r="J921" s="1361" t="s">
        <v>158</v>
      </c>
      <c r="K921" s="1361" t="str">
        <f t="shared" si="373"/>
        <v/>
      </c>
      <c r="L921" s="1361" t="str">
        <f t="shared" si="371"/>
        <v>W/C</v>
      </c>
      <c r="M921" s="1361" t="str">
        <f t="shared" si="371"/>
        <v>NO</v>
      </c>
      <c r="N921" s="1361" t="str">
        <f t="shared" si="363"/>
        <v>W/C</v>
      </c>
      <c r="O921" s="1362"/>
      <c r="P921" s="1363">
        <v>-1316926.8</v>
      </c>
      <c r="Q921" s="1363">
        <v>-1305788.23</v>
      </c>
      <c r="R921" s="1363">
        <v>-1289720.3</v>
      </c>
      <c r="S921" s="1363">
        <v>-1305025.19</v>
      </c>
      <c r="T921" s="1363">
        <v>-1287179.79</v>
      </c>
      <c r="U921" s="1363">
        <v>-1307923.3999999999</v>
      </c>
      <c r="V921" s="1363">
        <v>-1313431.68</v>
      </c>
      <c r="W921" s="1363">
        <v>-1293822.77</v>
      </c>
      <c r="X921" s="1363">
        <v>-1277540.8600000001</v>
      </c>
      <c r="Y921" s="1363">
        <v>-1254479.8799999999</v>
      </c>
      <c r="Z921" s="1363">
        <v>-1235331.44</v>
      </c>
      <c r="AA921" s="1363">
        <v>-1214414.33</v>
      </c>
      <c r="AB921" s="1363">
        <v>-1194192.77</v>
      </c>
      <c r="AC921" s="1363"/>
      <c r="AD921" s="1363"/>
      <c r="AE921" s="1363">
        <f t="shared" si="364"/>
        <v>-1278351.4712499997</v>
      </c>
      <c r="AF921" s="1376"/>
      <c r="AG921" s="1377"/>
      <c r="AH921" s="1365"/>
      <c r="AI921" s="1365"/>
      <c r="AJ921" s="1365"/>
      <c r="AK921" s="1366"/>
      <c r="AL921" s="1365">
        <f t="shared" si="365"/>
        <v>0</v>
      </c>
      <c r="AM921" s="1367">
        <f>AE921</f>
        <v>-1278351.4712499997</v>
      </c>
      <c r="AN921" s="1365"/>
      <c r="AO921" s="1368">
        <f t="shared" si="366"/>
        <v>-1278351.4712499997</v>
      </c>
      <c r="AP921" s="1369"/>
      <c r="AQ921" s="1370">
        <f t="shared" si="356"/>
        <v>-1194192.77</v>
      </c>
      <c r="AR921" s="1365"/>
      <c r="AS921" s="1365"/>
      <c r="AT921" s="1365"/>
      <c r="AU921" s="1365"/>
      <c r="AV921" s="1371">
        <f t="shared" si="367"/>
        <v>0</v>
      </c>
      <c r="AW921" s="1365">
        <f>AQ921</f>
        <v>-1194192.77</v>
      </c>
      <c r="AX921" s="1365"/>
      <c r="AY921" s="1367">
        <f t="shared" si="368"/>
        <v>-1194192.77</v>
      </c>
      <c r="AZ921" s="1372"/>
      <c r="BA921" s="1373">
        <f t="shared" si="372"/>
        <v>0</v>
      </c>
      <c r="BC921" s="1361" t="str">
        <f t="shared" si="374"/>
        <v/>
      </c>
      <c r="BD921" s="1361" t="str">
        <f t="shared" si="374"/>
        <v/>
      </c>
      <c r="BE921" s="1361" t="s">
        <v>158</v>
      </c>
      <c r="BF921" s="1361" t="str">
        <f t="shared" si="374"/>
        <v/>
      </c>
      <c r="BG921" s="1361" t="str">
        <f t="shared" si="370"/>
        <v>W/C</v>
      </c>
      <c r="BH921" s="1361" t="str">
        <f t="shared" si="370"/>
        <v>NO</v>
      </c>
      <c r="BI921" s="1361" t="str">
        <f t="shared" si="362"/>
        <v>W/C</v>
      </c>
      <c r="BK921" s="1361" t="b">
        <f t="shared" ref="BK921:BQ922" si="375">BC921=H921</f>
        <v>1</v>
      </c>
      <c r="BL921" s="1361" t="b">
        <f t="shared" si="375"/>
        <v>1</v>
      </c>
      <c r="BM921" s="1361" t="b">
        <f t="shared" si="375"/>
        <v>1</v>
      </c>
      <c r="BN921" s="1361" t="b">
        <f t="shared" si="375"/>
        <v>1</v>
      </c>
      <c r="BO921" s="1361" t="b">
        <f t="shared" si="375"/>
        <v>1</v>
      </c>
      <c r="BP921" s="1361" t="b">
        <f t="shared" si="375"/>
        <v>1</v>
      </c>
      <c r="BQ921" s="1361" t="b">
        <f t="shared" si="375"/>
        <v>1</v>
      </c>
      <c r="BS921" s="1359"/>
    </row>
    <row r="922" spans="1:71" s="1374" customFormat="1" ht="12" customHeight="1">
      <c r="A922" s="1412">
        <v>19000193</v>
      </c>
      <c r="B922" s="1413" t="str">
        <f t="shared" si="348"/>
        <v>19000193</v>
      </c>
      <c r="C922" s="1359" t="s">
        <v>1966</v>
      </c>
      <c r="D922" s="1396" t="str">
        <f t="shared" si="361"/>
        <v xml:space="preserve"> Non-Op</v>
      </c>
      <c r="E922" s="1360"/>
      <c r="F922" s="1359"/>
      <c r="G922" s="1360"/>
      <c r="H922" s="1361" t="str">
        <f t="shared" si="373"/>
        <v/>
      </c>
      <c r="I922" s="1361" t="str">
        <f t="shared" si="373"/>
        <v/>
      </c>
      <c r="J922" s="1361" t="s">
        <v>158</v>
      </c>
      <c r="K922" s="1361" t="str">
        <f t="shared" si="373"/>
        <v>Non-Op</v>
      </c>
      <c r="L922" s="1361" t="str">
        <f t="shared" si="371"/>
        <v>NO</v>
      </c>
      <c r="M922" s="1361" t="str">
        <f t="shared" si="371"/>
        <v>NO</v>
      </c>
      <c r="N922" s="1361" t="str">
        <f t="shared" si="363"/>
        <v/>
      </c>
      <c r="O922" s="1362"/>
      <c r="P922" s="1363">
        <v>0</v>
      </c>
      <c r="Q922" s="1363">
        <v>0</v>
      </c>
      <c r="R922" s="1363">
        <v>0</v>
      </c>
      <c r="S922" s="1363">
        <v>0</v>
      </c>
      <c r="T922" s="1363">
        <v>0</v>
      </c>
      <c r="U922" s="1363">
        <v>0</v>
      </c>
      <c r="V922" s="1363">
        <v>0</v>
      </c>
      <c r="W922" s="1363">
        <v>0</v>
      </c>
      <c r="X922" s="1363">
        <v>0</v>
      </c>
      <c r="Y922" s="1363">
        <v>0</v>
      </c>
      <c r="Z922" s="1363">
        <v>0</v>
      </c>
      <c r="AA922" s="1363">
        <v>0</v>
      </c>
      <c r="AB922" s="1363">
        <v>0</v>
      </c>
      <c r="AC922" s="1363"/>
      <c r="AD922" s="1363"/>
      <c r="AE922" s="1363">
        <f t="shared" si="364"/>
        <v>0</v>
      </c>
      <c r="AF922" s="1476"/>
      <c r="AG922" s="1477"/>
      <c r="AH922" s="1365"/>
      <c r="AI922" s="1365"/>
      <c r="AJ922" s="1365" t="s">
        <v>158</v>
      </c>
      <c r="AK922" s="1366">
        <f>AE922</f>
        <v>0</v>
      </c>
      <c r="AL922" s="1365">
        <f t="shared" si="365"/>
        <v>0</v>
      </c>
      <c r="AM922" s="1367"/>
      <c r="AN922" s="1365"/>
      <c r="AO922" s="1368">
        <f t="shared" si="366"/>
        <v>0</v>
      </c>
      <c r="AP922" s="1369"/>
      <c r="AQ922" s="1370">
        <f t="shared" si="356"/>
        <v>0</v>
      </c>
      <c r="AR922" s="1365"/>
      <c r="AS922" s="1365"/>
      <c r="AT922" s="1365" t="s">
        <v>158</v>
      </c>
      <c r="AU922" s="1365">
        <f>AQ922</f>
        <v>0</v>
      </c>
      <c r="AV922" s="1371">
        <f t="shared" si="367"/>
        <v>0</v>
      </c>
      <c r="AW922" s="1365"/>
      <c r="AX922" s="1365"/>
      <c r="AY922" s="1367">
        <f t="shared" si="368"/>
        <v>0</v>
      </c>
      <c r="AZ922" s="1372" t="s">
        <v>1001</v>
      </c>
      <c r="BA922" s="1373">
        <f t="shared" si="372"/>
        <v>0</v>
      </c>
      <c r="BC922" s="1361" t="str">
        <f t="shared" si="374"/>
        <v/>
      </c>
      <c r="BD922" s="1361" t="str">
        <f t="shared" si="374"/>
        <v/>
      </c>
      <c r="BE922" s="1361" t="s">
        <v>158</v>
      </c>
      <c r="BF922" s="1361" t="str">
        <f t="shared" si="374"/>
        <v>Non-Op</v>
      </c>
      <c r="BG922" s="1361" t="str">
        <f t="shared" si="370"/>
        <v>NO</v>
      </c>
      <c r="BH922" s="1361" t="str">
        <f t="shared" si="370"/>
        <v>NO</v>
      </c>
      <c r="BI922" s="1361" t="str">
        <f t="shared" si="362"/>
        <v/>
      </c>
      <c r="BK922" s="1361" t="b">
        <f t="shared" si="375"/>
        <v>1</v>
      </c>
      <c r="BL922" s="1361" t="b">
        <f t="shared" si="375"/>
        <v>1</v>
      </c>
      <c r="BM922" s="1361" t="b">
        <f t="shared" si="375"/>
        <v>1</v>
      </c>
      <c r="BN922" s="1361" t="b">
        <f t="shared" si="375"/>
        <v>1</v>
      </c>
      <c r="BO922" s="1361" t="b">
        <f t="shared" si="375"/>
        <v>1</v>
      </c>
      <c r="BP922" s="1361" t="b">
        <f t="shared" si="375"/>
        <v>1</v>
      </c>
      <c r="BQ922" s="1361" t="b">
        <f t="shared" si="375"/>
        <v>1</v>
      </c>
      <c r="BS922" s="1359"/>
    </row>
    <row r="923" spans="1:71" s="1374" customFormat="1" ht="12" customHeight="1">
      <c r="A923" s="1431" t="s">
        <v>1967</v>
      </c>
      <c r="B923" s="1451" t="str">
        <f t="shared" si="348"/>
        <v>19000213</v>
      </c>
      <c r="C923" s="1395" t="s">
        <v>1968</v>
      </c>
      <c r="D923" s="1396" t="str">
        <f t="shared" si="361"/>
        <v xml:space="preserve"> Non-Op</v>
      </c>
      <c r="E923" s="1396"/>
      <c r="F923" s="1433">
        <v>43556</v>
      </c>
      <c r="G923" s="1396"/>
      <c r="H923" s="1398" t="str">
        <f t="shared" si="373"/>
        <v/>
      </c>
      <c r="I923" s="1398" t="str">
        <f t="shared" si="373"/>
        <v/>
      </c>
      <c r="J923" s="1398" t="s">
        <v>158</v>
      </c>
      <c r="K923" s="1398" t="str">
        <f t="shared" si="373"/>
        <v>Non-Op</v>
      </c>
      <c r="L923" s="1398" t="str">
        <f t="shared" si="371"/>
        <v>NO</v>
      </c>
      <c r="M923" s="1398" t="str">
        <f t="shared" si="371"/>
        <v>NO</v>
      </c>
      <c r="N923" s="1398" t="str">
        <f t="shared" si="363"/>
        <v/>
      </c>
      <c r="O923" s="1399"/>
      <c r="P923" s="1400">
        <v>-416.64</v>
      </c>
      <c r="Q923" s="1400">
        <v>-802.46</v>
      </c>
      <c r="R923" s="1400">
        <v>-1362.26</v>
      </c>
      <c r="S923" s="1400">
        <v>-2136.6799999999998</v>
      </c>
      <c r="T923" s="1400">
        <v>-3118.83</v>
      </c>
      <c r="U923" s="1400">
        <v>-4306.0600000000004</v>
      </c>
      <c r="V923" s="1400">
        <v>-5760.66</v>
      </c>
      <c r="W923" s="1400">
        <v>-7306.13</v>
      </c>
      <c r="X923" s="1400">
        <v>-9066.2999999999993</v>
      </c>
      <c r="Y923" s="1400">
        <v>-11008.13</v>
      </c>
      <c r="Z923" s="1400">
        <v>-13067.68</v>
      </c>
      <c r="AA923" s="1400">
        <v>-15233.49</v>
      </c>
      <c r="AB923" s="1400">
        <v>-17698.099999999999</v>
      </c>
      <c r="AC923" s="1400"/>
      <c r="AD923" s="1400"/>
      <c r="AE923" s="1400">
        <f t="shared" si="364"/>
        <v>-6852.1708333333336</v>
      </c>
      <c r="AF923" s="1478"/>
      <c r="AG923" s="1479"/>
      <c r="AH923" s="1403"/>
      <c r="AI923" s="1403"/>
      <c r="AJ923" s="1403"/>
      <c r="AK923" s="1404">
        <f>AE923</f>
        <v>-6852.1708333333336</v>
      </c>
      <c r="AL923" s="1403">
        <f>SUM(AI923:AK923)</f>
        <v>-6852.1708333333336</v>
      </c>
      <c r="AM923" s="1405"/>
      <c r="AN923" s="1403"/>
      <c r="AO923" s="1406">
        <f t="shared" si="366"/>
        <v>0</v>
      </c>
      <c r="AP923" s="1369"/>
      <c r="AQ923" s="1407">
        <f t="shared" si="356"/>
        <v>-17698.099999999999</v>
      </c>
      <c r="AR923" s="1403"/>
      <c r="AS923" s="1403"/>
      <c r="AT923" s="1403"/>
      <c r="AU923" s="1403">
        <f>AQ923</f>
        <v>-17698.099999999999</v>
      </c>
      <c r="AV923" s="1408">
        <f t="shared" si="367"/>
        <v>-17698.099999999999</v>
      </c>
      <c r="AW923" s="1403"/>
      <c r="AX923" s="1403"/>
      <c r="AY923" s="1405">
        <f t="shared" si="368"/>
        <v>0</v>
      </c>
      <c r="AZ923" s="1372" t="s">
        <v>1050</v>
      </c>
      <c r="BA923" s="1373"/>
      <c r="BC923" s="1361"/>
      <c r="BD923" s="1361"/>
      <c r="BE923" s="1361"/>
      <c r="BF923" s="1361"/>
      <c r="BG923" s="1361"/>
      <c r="BH923" s="1361"/>
      <c r="BI923" s="1361"/>
      <c r="BK923" s="1361"/>
      <c r="BL923" s="1361"/>
      <c r="BM923" s="1361"/>
      <c r="BN923" s="1361"/>
      <c r="BO923" s="1361"/>
      <c r="BP923" s="1361"/>
      <c r="BQ923" s="1361"/>
      <c r="BS923" s="1359"/>
    </row>
    <row r="924" spans="1:71" s="1374" customFormat="1" ht="12" customHeight="1">
      <c r="A924" s="1412">
        <v>19000251</v>
      </c>
      <c r="B924" s="1413" t="str">
        <f t="shared" si="348"/>
        <v>19000251</v>
      </c>
      <c r="C924" s="1359" t="s">
        <v>1969</v>
      </c>
      <c r="D924" s="1360" t="str">
        <f t="shared" si="361"/>
        <v>W/C</v>
      </c>
      <c r="E924" s="1360"/>
      <c r="F924" s="1359"/>
      <c r="G924" s="1360"/>
      <c r="H924" s="1361" t="str">
        <f t="shared" si="373"/>
        <v/>
      </c>
      <c r="I924" s="1361" t="str">
        <f t="shared" si="373"/>
        <v/>
      </c>
      <c r="J924" s="1361" t="str">
        <f>IF(VALUE(AJ924),J$7,IF(ISBLANK(AJ924),"",J$7))</f>
        <v/>
      </c>
      <c r="K924" s="1361" t="str">
        <f t="shared" si="373"/>
        <v/>
      </c>
      <c r="L924" s="1361" t="str">
        <f t="shared" si="371"/>
        <v>W/C</v>
      </c>
      <c r="M924" s="1361" t="str">
        <f t="shared" si="371"/>
        <v>NO</v>
      </c>
      <c r="N924" s="1361" t="str">
        <f t="shared" si="363"/>
        <v>W/C</v>
      </c>
      <c r="O924" s="1362"/>
      <c r="P924" s="1363">
        <v>890.01</v>
      </c>
      <c r="Q924" s="1363">
        <v>880.29</v>
      </c>
      <c r="R924" s="1363">
        <v>870.56</v>
      </c>
      <c r="S924" s="1363">
        <v>860.83</v>
      </c>
      <c r="T924" s="1363">
        <v>851.1</v>
      </c>
      <c r="U924" s="1363">
        <v>841.38</v>
      </c>
      <c r="V924" s="1363">
        <v>831.65</v>
      </c>
      <c r="W924" s="1363">
        <v>821.92</v>
      </c>
      <c r="X924" s="1363">
        <v>812.2</v>
      </c>
      <c r="Y924" s="1363">
        <v>802.47</v>
      </c>
      <c r="Z924" s="1363">
        <v>783.85</v>
      </c>
      <c r="AA924" s="1363">
        <v>783.18</v>
      </c>
      <c r="AB924" s="1363">
        <v>782.5</v>
      </c>
      <c r="AC924" s="1363"/>
      <c r="AD924" s="1363"/>
      <c r="AE924" s="1363">
        <f t="shared" si="364"/>
        <v>831.30708333333325</v>
      </c>
      <c r="AF924" s="1476"/>
      <c r="AG924" s="1477"/>
      <c r="AH924" s="1365"/>
      <c r="AI924" s="1365"/>
      <c r="AJ924" s="1365"/>
      <c r="AK924" s="1366"/>
      <c r="AL924" s="1365">
        <f t="shared" si="365"/>
        <v>0</v>
      </c>
      <c r="AM924" s="1367">
        <f>AE924</f>
        <v>831.30708333333325</v>
      </c>
      <c r="AN924" s="1365"/>
      <c r="AO924" s="1368">
        <f t="shared" si="366"/>
        <v>831.30708333333325</v>
      </c>
      <c r="AP924" s="1369"/>
      <c r="AQ924" s="1370">
        <f t="shared" si="356"/>
        <v>782.5</v>
      </c>
      <c r="AR924" s="1365"/>
      <c r="AS924" s="1365"/>
      <c r="AT924" s="1365"/>
      <c r="AU924" s="1365"/>
      <c r="AV924" s="1371">
        <f t="shared" si="367"/>
        <v>0</v>
      </c>
      <c r="AW924" s="1365">
        <f>AQ924</f>
        <v>782.5</v>
      </c>
      <c r="AX924" s="1365"/>
      <c r="AY924" s="1367">
        <f t="shared" si="368"/>
        <v>782.5</v>
      </c>
      <c r="AZ924" s="1372"/>
      <c r="BA924" s="1373">
        <f t="shared" si="372"/>
        <v>0</v>
      </c>
      <c r="BC924" s="1361" t="str">
        <f t="shared" si="374"/>
        <v/>
      </c>
      <c r="BD924" s="1361" t="str">
        <f t="shared" si="374"/>
        <v/>
      </c>
      <c r="BE924" s="1361" t="str">
        <f>IF(VALUE(AT924),BE$7,IF(ISBLANK(AT924),"",BE$7))</f>
        <v/>
      </c>
      <c r="BF924" s="1361" t="str">
        <f t="shared" si="374"/>
        <v/>
      </c>
      <c r="BG924" s="1361" t="str">
        <f t="shared" si="370"/>
        <v>W/C</v>
      </c>
      <c r="BH924" s="1361" t="str">
        <f t="shared" si="370"/>
        <v>NO</v>
      </c>
      <c r="BI924" s="1361" t="str">
        <f t="shared" si="362"/>
        <v>W/C</v>
      </c>
      <c r="BK924" s="1361" t="b">
        <f t="shared" ref="BK924:BQ924" si="376">BC924=H924</f>
        <v>1</v>
      </c>
      <c r="BL924" s="1361" t="b">
        <f t="shared" si="376"/>
        <v>1</v>
      </c>
      <c r="BM924" s="1361" t="b">
        <f t="shared" si="376"/>
        <v>1</v>
      </c>
      <c r="BN924" s="1361" t="b">
        <f t="shared" si="376"/>
        <v>1</v>
      </c>
      <c r="BO924" s="1361" t="b">
        <f t="shared" si="376"/>
        <v>1</v>
      </c>
      <c r="BP924" s="1361" t="b">
        <f t="shared" si="376"/>
        <v>1</v>
      </c>
      <c r="BQ924" s="1361" t="b">
        <f t="shared" si="376"/>
        <v>1</v>
      </c>
      <c r="BS924" s="1359"/>
    </row>
    <row r="925" spans="1:71" s="1374" customFormat="1" ht="12" customHeight="1">
      <c r="A925" s="1431" t="s">
        <v>1970</v>
      </c>
      <c r="B925" s="1451" t="str">
        <f t="shared" si="348"/>
        <v>19000253</v>
      </c>
      <c r="C925" s="1395" t="s">
        <v>1971</v>
      </c>
      <c r="D925" s="1396" t="str">
        <f t="shared" si="361"/>
        <v xml:space="preserve"> Non-Op</v>
      </c>
      <c r="E925" s="1396"/>
      <c r="F925" s="1433">
        <v>43313</v>
      </c>
      <c r="G925" s="1396"/>
      <c r="H925" s="1398" t="str">
        <f t="shared" si="373"/>
        <v/>
      </c>
      <c r="I925" s="1398" t="str">
        <f t="shared" si="373"/>
        <v/>
      </c>
      <c r="J925" s="1398" t="s">
        <v>158</v>
      </c>
      <c r="K925" s="1398" t="str">
        <f t="shared" si="373"/>
        <v>Non-Op</v>
      </c>
      <c r="L925" s="1398" t="str">
        <f t="shared" si="371"/>
        <v>NO</v>
      </c>
      <c r="M925" s="1398" t="str">
        <f t="shared" si="371"/>
        <v>NO</v>
      </c>
      <c r="N925" s="1398" t="str">
        <f t="shared" si="363"/>
        <v/>
      </c>
      <c r="O925" s="1399"/>
      <c r="P925" s="1400">
        <v>31500</v>
      </c>
      <c r="Q925" s="1400">
        <v>31500</v>
      </c>
      <c r="R925" s="1400">
        <v>31500</v>
      </c>
      <c r="S925" s="1400">
        <v>31500</v>
      </c>
      <c r="T925" s="1400">
        <v>31500</v>
      </c>
      <c r="U925" s="1400">
        <v>31500</v>
      </c>
      <c r="V925" s="1400">
        <v>21000</v>
      </c>
      <c r="W925" s="1400">
        <v>31500</v>
      </c>
      <c r="X925" s="1400">
        <v>31500</v>
      </c>
      <c r="Y925" s="1400">
        <v>31500</v>
      </c>
      <c r="Z925" s="1400">
        <v>21000</v>
      </c>
      <c r="AA925" s="1400">
        <v>21000</v>
      </c>
      <c r="AB925" s="1400">
        <v>21000</v>
      </c>
      <c r="AC925" s="1400"/>
      <c r="AD925" s="1400"/>
      <c r="AE925" s="1400">
        <f t="shared" si="364"/>
        <v>28437.5</v>
      </c>
      <c r="AF925" s="1478"/>
      <c r="AG925" s="1479"/>
      <c r="AH925" s="1403"/>
      <c r="AI925" s="1403"/>
      <c r="AJ925" s="1403"/>
      <c r="AK925" s="1404">
        <f>AE925</f>
        <v>28437.5</v>
      </c>
      <c r="AL925" s="1403">
        <f>SUM(AI925:AK925)</f>
        <v>28437.5</v>
      </c>
      <c r="AM925" s="1405"/>
      <c r="AN925" s="1403"/>
      <c r="AO925" s="1406">
        <f t="shared" si="366"/>
        <v>0</v>
      </c>
      <c r="AP925" s="1369"/>
      <c r="AQ925" s="1407">
        <f t="shared" si="356"/>
        <v>21000</v>
      </c>
      <c r="AR925" s="1403"/>
      <c r="AS925" s="1403"/>
      <c r="AT925" s="1403"/>
      <c r="AU925" s="1403">
        <f>AQ925</f>
        <v>21000</v>
      </c>
      <c r="AV925" s="1408">
        <f t="shared" si="367"/>
        <v>21000</v>
      </c>
      <c r="AW925" s="1403"/>
      <c r="AX925" s="1403"/>
      <c r="AY925" s="1405">
        <f t="shared" si="368"/>
        <v>0</v>
      </c>
      <c r="AZ925" s="1372" t="s">
        <v>1001</v>
      </c>
      <c r="BA925" s="1373">
        <f t="shared" si="372"/>
        <v>0</v>
      </c>
      <c r="BC925" s="1361"/>
      <c r="BD925" s="1361"/>
      <c r="BE925" s="1361"/>
      <c r="BF925" s="1361"/>
      <c r="BG925" s="1361"/>
      <c r="BH925" s="1361"/>
      <c r="BI925" s="1361"/>
      <c r="BK925" s="1361"/>
      <c r="BL925" s="1361"/>
      <c r="BM925" s="1361"/>
      <c r="BN925" s="1361"/>
      <c r="BO925" s="1361"/>
      <c r="BP925" s="1361"/>
      <c r="BQ925" s="1361"/>
      <c r="BS925" s="1359"/>
    </row>
    <row r="926" spans="1:71" s="1374" customFormat="1" ht="12" customHeight="1">
      <c r="A926" s="1431" t="s">
        <v>1972</v>
      </c>
      <c r="B926" s="1451" t="str">
        <f t="shared" ref="B926:B989" si="377">TEXT(A926,"##")</f>
        <v>19000263</v>
      </c>
      <c r="C926" s="1395" t="s">
        <v>1973</v>
      </c>
      <c r="D926" s="1396" t="str">
        <f t="shared" si="361"/>
        <v xml:space="preserve"> Non-Op</v>
      </c>
      <c r="E926" s="1396"/>
      <c r="F926" s="1433">
        <v>43435</v>
      </c>
      <c r="G926" s="1396"/>
      <c r="H926" s="1398" t="str">
        <f t="shared" si="373"/>
        <v/>
      </c>
      <c r="I926" s="1398" t="str">
        <f t="shared" si="373"/>
        <v/>
      </c>
      <c r="J926" s="1398" t="s">
        <v>158</v>
      </c>
      <c r="K926" s="1398" t="str">
        <f t="shared" si="373"/>
        <v>Non-Op</v>
      </c>
      <c r="L926" s="1398" t="str">
        <f t="shared" si="371"/>
        <v>NO</v>
      </c>
      <c r="M926" s="1398" t="str">
        <f t="shared" si="371"/>
        <v>NO</v>
      </c>
      <c r="N926" s="1398" t="str">
        <f t="shared" si="363"/>
        <v/>
      </c>
      <c r="O926" s="1399"/>
      <c r="P926" s="1400">
        <v>-2710932.84</v>
      </c>
      <c r="Q926" s="1400">
        <v>-2708240.36</v>
      </c>
      <c r="R926" s="1400">
        <v>-2705547.88</v>
      </c>
      <c r="S926" s="1400">
        <v>-3157709.42</v>
      </c>
      <c r="T926" s="1400">
        <v>-3205556.27</v>
      </c>
      <c r="U926" s="1400">
        <v>-3253403.12</v>
      </c>
      <c r="V926" s="1400">
        <v>-3424769.88</v>
      </c>
      <c r="W926" s="1400">
        <v>-3602260.16</v>
      </c>
      <c r="X926" s="1400">
        <v>-3779750.45</v>
      </c>
      <c r="Y926" s="1400">
        <v>-3815464.35</v>
      </c>
      <c r="Z926" s="1400">
        <v>-3945695.84</v>
      </c>
      <c r="AA926" s="1400">
        <v>-4075927.32</v>
      </c>
      <c r="AB926" s="1400">
        <v>-4251440.7300000004</v>
      </c>
      <c r="AC926" s="1400"/>
      <c r="AD926" s="1400"/>
      <c r="AE926" s="1400">
        <f t="shared" si="364"/>
        <v>-3429625.9862500005</v>
      </c>
      <c r="AF926" s="1478"/>
      <c r="AG926" s="1479"/>
      <c r="AH926" s="1403"/>
      <c r="AI926" s="1403"/>
      <c r="AJ926" s="1403"/>
      <c r="AK926" s="1404">
        <f>AE926</f>
        <v>-3429625.9862500005</v>
      </c>
      <c r="AL926" s="1403">
        <f>SUM(AI926:AK926)</f>
        <v>-3429625.9862500005</v>
      </c>
      <c r="AM926" s="1405"/>
      <c r="AN926" s="1403"/>
      <c r="AO926" s="1406">
        <f t="shared" si="366"/>
        <v>0</v>
      </c>
      <c r="AP926" s="1369"/>
      <c r="AQ926" s="1407">
        <f t="shared" si="356"/>
        <v>-4251440.7300000004</v>
      </c>
      <c r="AR926" s="1403"/>
      <c r="AS926" s="1403"/>
      <c r="AT926" s="1403"/>
      <c r="AU926" s="1403">
        <f>AQ926</f>
        <v>-4251440.7300000004</v>
      </c>
      <c r="AV926" s="1408">
        <f t="shared" si="367"/>
        <v>-4251440.7300000004</v>
      </c>
      <c r="AW926" s="1403"/>
      <c r="AX926" s="1403"/>
      <c r="AY926" s="1405">
        <f t="shared" si="368"/>
        <v>0</v>
      </c>
      <c r="AZ926" s="1372" t="s">
        <v>1974</v>
      </c>
      <c r="BA926" s="1373">
        <f t="shared" si="372"/>
        <v>0</v>
      </c>
      <c r="BC926" s="1361"/>
      <c r="BD926" s="1361"/>
      <c r="BE926" s="1361"/>
      <c r="BF926" s="1361"/>
      <c r="BG926" s="1361"/>
      <c r="BH926" s="1361"/>
      <c r="BI926" s="1361"/>
      <c r="BK926" s="1361"/>
      <c r="BL926" s="1361"/>
      <c r="BM926" s="1361"/>
      <c r="BN926" s="1361"/>
      <c r="BO926" s="1361"/>
      <c r="BP926" s="1361"/>
      <c r="BQ926" s="1361"/>
      <c r="BS926" s="1359"/>
    </row>
    <row r="927" spans="1:71" s="1374" customFormat="1" ht="12" customHeight="1">
      <c r="A927" s="1431" t="s">
        <v>1975</v>
      </c>
      <c r="B927" s="1451" t="str">
        <f t="shared" si="377"/>
        <v>19000273</v>
      </c>
      <c r="C927" s="1395" t="s">
        <v>1976</v>
      </c>
      <c r="D927" s="1396" t="str">
        <f t="shared" si="361"/>
        <v>W/C</v>
      </c>
      <c r="E927" s="1396"/>
      <c r="F927" s="1433">
        <v>43922</v>
      </c>
      <c r="G927" s="1396"/>
      <c r="H927" s="1398" t="str">
        <f t="shared" si="373"/>
        <v/>
      </c>
      <c r="I927" s="1398" t="str">
        <f t="shared" si="373"/>
        <v/>
      </c>
      <c r="J927" s="1398" t="str">
        <f>IF(VALUE(AJ927),J$7,IF(ISBLANK(AJ927),"",J$7))</f>
        <v/>
      </c>
      <c r="K927" s="1398" t="str">
        <f t="shared" si="373"/>
        <v/>
      </c>
      <c r="L927" s="1398" t="str">
        <f t="shared" si="371"/>
        <v>W/C</v>
      </c>
      <c r="M927" s="1398" t="str">
        <f t="shared" si="371"/>
        <v>NO</v>
      </c>
      <c r="N927" s="1398" t="str">
        <f t="shared" si="363"/>
        <v>W/C</v>
      </c>
      <c r="O927" s="1399"/>
      <c r="P927" s="1400"/>
      <c r="Q927" s="1400"/>
      <c r="R927" s="1400"/>
      <c r="S927" s="1400"/>
      <c r="T927" s="1400"/>
      <c r="U927" s="1400"/>
      <c r="V927" s="1400"/>
      <c r="W927" s="1400"/>
      <c r="X927" s="1400"/>
      <c r="Y927" s="1400"/>
      <c r="Z927" s="1400">
        <v>322346.87</v>
      </c>
      <c r="AA927" s="1400">
        <v>650170.89</v>
      </c>
      <c r="AB927" s="1400">
        <v>986808.16</v>
      </c>
      <c r="AC927" s="1400"/>
      <c r="AD927" s="1400"/>
      <c r="AE927" s="1400">
        <f t="shared" si="364"/>
        <v>122160.15333333334</v>
      </c>
      <c r="AF927" s="1478"/>
      <c r="AG927" s="1479"/>
      <c r="AH927" s="1403"/>
      <c r="AI927" s="1403"/>
      <c r="AJ927" s="1403"/>
      <c r="AK927" s="1404"/>
      <c r="AL927" s="1444">
        <f>SUM(AI927:AK927)</f>
        <v>0</v>
      </c>
      <c r="AM927" s="1446">
        <f>AE927</f>
        <v>122160.15333333334</v>
      </c>
      <c r="AN927" s="1444"/>
      <c r="AO927" s="1447">
        <f t="shared" si="366"/>
        <v>122160.15333333334</v>
      </c>
      <c r="AP927" s="1444"/>
      <c r="AQ927" s="1448">
        <f t="shared" si="356"/>
        <v>986808.16</v>
      </c>
      <c r="AR927" s="1403"/>
      <c r="AS927" s="1403"/>
      <c r="AT927" s="1403"/>
      <c r="AU927" s="1403"/>
      <c r="AV927" s="1449">
        <f t="shared" si="367"/>
        <v>0</v>
      </c>
      <c r="AW927" s="1444">
        <f>AQ927</f>
        <v>986808.16</v>
      </c>
      <c r="AX927" s="1444"/>
      <c r="AY927" s="1446">
        <f t="shared" si="368"/>
        <v>986808.16</v>
      </c>
      <c r="AZ927" s="1372"/>
      <c r="BA927" s="1373"/>
      <c r="BC927" s="1361"/>
      <c r="BD927" s="1361"/>
      <c r="BE927" s="1361"/>
      <c r="BF927" s="1361"/>
      <c r="BG927" s="1361"/>
      <c r="BH927" s="1361"/>
      <c r="BI927" s="1361"/>
      <c r="BK927" s="1361"/>
      <c r="BL927" s="1361"/>
      <c r="BM927" s="1361"/>
      <c r="BN927" s="1361"/>
      <c r="BO927" s="1361"/>
      <c r="BP927" s="1361"/>
      <c r="BQ927" s="1361"/>
      <c r="BS927" s="1359"/>
    </row>
    <row r="928" spans="1:71" s="1374" customFormat="1" ht="12" customHeight="1">
      <c r="A928" s="1412">
        <v>19000283</v>
      </c>
      <c r="B928" s="1413" t="str">
        <f t="shared" si="377"/>
        <v>19000283</v>
      </c>
      <c r="C928" s="1359" t="s">
        <v>1977</v>
      </c>
      <c r="D928" s="1360" t="str">
        <f t="shared" si="361"/>
        <v xml:space="preserve"> Non-Op</v>
      </c>
      <c r="E928" s="1360"/>
      <c r="F928" s="1359"/>
      <c r="G928" s="1360"/>
      <c r="H928" s="1361" t="str">
        <f t="shared" si="373"/>
        <v/>
      </c>
      <c r="I928" s="1361" t="str">
        <f t="shared" si="373"/>
        <v/>
      </c>
      <c r="J928" s="1361" t="s">
        <v>158</v>
      </c>
      <c r="K928" s="1361" t="str">
        <f t="shared" si="373"/>
        <v>Non-Op</v>
      </c>
      <c r="L928" s="1361" t="str">
        <f t="shared" si="371"/>
        <v>NO</v>
      </c>
      <c r="M928" s="1361" t="str">
        <f t="shared" si="371"/>
        <v>NO</v>
      </c>
      <c r="N928" s="1361" t="str">
        <f t="shared" si="363"/>
        <v/>
      </c>
      <c r="O928" s="1362"/>
      <c r="P928" s="1363">
        <v>6325172.6200000001</v>
      </c>
      <c r="Q928" s="1363">
        <v>6527924.4699999997</v>
      </c>
      <c r="R928" s="1363">
        <v>6730676.3200000003</v>
      </c>
      <c r="S928" s="1363">
        <v>7692072.0700000003</v>
      </c>
      <c r="T928" s="1363">
        <v>7958724.4000000004</v>
      </c>
      <c r="U928" s="1363">
        <v>8225376.7300000004</v>
      </c>
      <c r="V928" s="1363">
        <v>8829432.4900000002</v>
      </c>
      <c r="W928" s="1363">
        <v>9064632.4900000002</v>
      </c>
      <c r="X928" s="1363">
        <v>9299832.4900000002</v>
      </c>
      <c r="Y928" s="1363">
        <v>4345928.37</v>
      </c>
      <c r="Z928" s="1363">
        <v>4507350.54</v>
      </c>
      <c r="AA928" s="1363">
        <v>4668772.71</v>
      </c>
      <c r="AB928" s="1363">
        <v>4828308.24</v>
      </c>
      <c r="AC928" s="1363"/>
      <c r="AD928" s="1363"/>
      <c r="AE928" s="1363">
        <f t="shared" si="364"/>
        <v>6952288.6258333325</v>
      </c>
      <c r="AF928" s="1376"/>
      <c r="AG928" s="1377"/>
      <c r="AH928" s="1365"/>
      <c r="AI928" s="1365"/>
      <c r="AJ928" s="1365" t="s">
        <v>158</v>
      </c>
      <c r="AK928" s="1366">
        <f>AE928</f>
        <v>6952288.6258333325</v>
      </c>
      <c r="AL928" s="1365">
        <f t="shared" si="365"/>
        <v>6952288.6258333325</v>
      </c>
      <c r="AM928" s="1367"/>
      <c r="AN928" s="1365"/>
      <c r="AO928" s="1368">
        <f t="shared" si="366"/>
        <v>0</v>
      </c>
      <c r="AP928" s="1369"/>
      <c r="AQ928" s="1370">
        <f t="shared" si="356"/>
        <v>4828308.24</v>
      </c>
      <c r="AR928" s="1365"/>
      <c r="AS928" s="1365"/>
      <c r="AT928" s="1365" t="s">
        <v>158</v>
      </c>
      <c r="AU928" s="1365">
        <f>AQ928</f>
        <v>4828308.24</v>
      </c>
      <c r="AV928" s="1371">
        <f t="shared" si="367"/>
        <v>4828308.24</v>
      </c>
      <c r="AW928" s="1365"/>
      <c r="AX928" s="1365"/>
      <c r="AY928" s="1367">
        <f t="shared" si="368"/>
        <v>0</v>
      </c>
      <c r="AZ928" s="1372" t="s">
        <v>1943</v>
      </c>
      <c r="BA928" s="1373">
        <f t="shared" si="372"/>
        <v>0</v>
      </c>
      <c r="BC928" s="1361" t="str">
        <f t="shared" si="374"/>
        <v/>
      </c>
      <c r="BD928" s="1361" t="str">
        <f t="shared" si="374"/>
        <v/>
      </c>
      <c r="BE928" s="1361" t="s">
        <v>158</v>
      </c>
      <c r="BF928" s="1361" t="str">
        <f t="shared" si="374"/>
        <v>Non-Op</v>
      </c>
      <c r="BG928" s="1361" t="str">
        <f t="shared" si="370"/>
        <v>NO</v>
      </c>
      <c r="BH928" s="1361" t="str">
        <f t="shared" si="370"/>
        <v>NO</v>
      </c>
      <c r="BI928" s="1361" t="str">
        <f t="shared" si="362"/>
        <v/>
      </c>
      <c r="BK928" s="1361" t="b">
        <f t="shared" ref="BK928:BQ964" si="378">BC928=H928</f>
        <v>1</v>
      </c>
      <c r="BL928" s="1361" t="b">
        <f t="shared" si="378"/>
        <v>1</v>
      </c>
      <c r="BM928" s="1361" t="b">
        <f t="shared" si="378"/>
        <v>1</v>
      </c>
      <c r="BN928" s="1361" t="b">
        <f t="shared" si="378"/>
        <v>1</v>
      </c>
      <c r="BO928" s="1361" t="b">
        <f t="shared" si="378"/>
        <v>1</v>
      </c>
      <c r="BP928" s="1361" t="b">
        <f t="shared" si="378"/>
        <v>1</v>
      </c>
      <c r="BQ928" s="1361" t="b">
        <f t="shared" si="378"/>
        <v>1</v>
      </c>
      <c r="BS928" s="1359"/>
    </row>
    <row r="929" spans="1:71" s="1374" customFormat="1" ht="12" customHeight="1">
      <c r="A929" s="1412">
        <v>19000361</v>
      </c>
      <c r="B929" s="1413" t="str">
        <f t="shared" si="377"/>
        <v>19000361</v>
      </c>
      <c r="C929" s="1359" t="s">
        <v>1978</v>
      </c>
      <c r="D929" s="1360" t="str">
        <f t="shared" si="361"/>
        <v>W/C</v>
      </c>
      <c r="E929" s="1360"/>
      <c r="F929" s="1359"/>
      <c r="G929" s="1360"/>
      <c r="H929" s="1361" t="str">
        <f t="shared" si="373"/>
        <v/>
      </c>
      <c r="I929" s="1361" t="str">
        <f t="shared" si="373"/>
        <v/>
      </c>
      <c r="J929" s="1361" t="str">
        <f t="shared" si="373"/>
        <v/>
      </c>
      <c r="K929" s="1361" t="str">
        <f t="shared" si="373"/>
        <v/>
      </c>
      <c r="L929" s="1361" t="str">
        <f t="shared" si="371"/>
        <v>W/C</v>
      </c>
      <c r="M929" s="1361" t="str">
        <f t="shared" si="371"/>
        <v>NO</v>
      </c>
      <c r="N929" s="1361" t="str">
        <f t="shared" si="363"/>
        <v>W/C</v>
      </c>
      <c r="O929" s="1362"/>
      <c r="P929" s="1363">
        <v>159437</v>
      </c>
      <c r="Q929" s="1363">
        <v>159437</v>
      </c>
      <c r="R929" s="1363">
        <v>159437</v>
      </c>
      <c r="S929" s="1363">
        <v>159437</v>
      </c>
      <c r="T929" s="1363">
        <v>159437</v>
      </c>
      <c r="U929" s="1363">
        <v>159437</v>
      </c>
      <c r="V929" s="1363">
        <v>159437</v>
      </c>
      <c r="W929" s="1363">
        <v>159437</v>
      </c>
      <c r="X929" s="1363">
        <v>159437</v>
      </c>
      <c r="Y929" s="1363">
        <v>159437</v>
      </c>
      <c r="Z929" s="1363">
        <v>159437</v>
      </c>
      <c r="AA929" s="1363">
        <v>159437</v>
      </c>
      <c r="AB929" s="1363">
        <v>159437</v>
      </c>
      <c r="AC929" s="1363"/>
      <c r="AD929" s="1363"/>
      <c r="AE929" s="1363">
        <f t="shared" si="364"/>
        <v>159437</v>
      </c>
      <c r="AF929" s="1376"/>
      <c r="AG929" s="1377"/>
      <c r="AH929" s="1365"/>
      <c r="AI929" s="1365"/>
      <c r="AJ929" s="1365"/>
      <c r="AK929" s="1366"/>
      <c r="AL929" s="1365">
        <f t="shared" si="365"/>
        <v>0</v>
      </c>
      <c r="AM929" s="1367">
        <f>AE929</f>
        <v>159437</v>
      </c>
      <c r="AN929" s="1365"/>
      <c r="AO929" s="1368">
        <f t="shared" si="366"/>
        <v>159437</v>
      </c>
      <c r="AP929" s="1369"/>
      <c r="AQ929" s="1370">
        <f t="shared" si="356"/>
        <v>159437</v>
      </c>
      <c r="AR929" s="1365"/>
      <c r="AS929" s="1365"/>
      <c r="AT929" s="1365"/>
      <c r="AU929" s="1365"/>
      <c r="AV929" s="1371">
        <f t="shared" si="367"/>
        <v>0</v>
      </c>
      <c r="AW929" s="1365">
        <f>AQ929</f>
        <v>159437</v>
      </c>
      <c r="AX929" s="1365"/>
      <c r="AY929" s="1367">
        <f t="shared" si="368"/>
        <v>159437</v>
      </c>
      <c r="AZ929" s="1372"/>
      <c r="BA929" s="1373">
        <f t="shared" si="372"/>
        <v>0</v>
      </c>
      <c r="BC929" s="1361" t="str">
        <f t="shared" si="374"/>
        <v/>
      </c>
      <c r="BD929" s="1361" t="str">
        <f t="shared" si="374"/>
        <v/>
      </c>
      <c r="BE929" s="1361" t="str">
        <f t="shared" si="374"/>
        <v/>
      </c>
      <c r="BF929" s="1361" t="str">
        <f t="shared" si="374"/>
        <v/>
      </c>
      <c r="BG929" s="1361" t="str">
        <f t="shared" si="370"/>
        <v>W/C</v>
      </c>
      <c r="BH929" s="1361" t="str">
        <f t="shared" si="370"/>
        <v>NO</v>
      </c>
      <c r="BI929" s="1361" t="str">
        <f t="shared" si="362"/>
        <v>W/C</v>
      </c>
      <c r="BK929" s="1361" t="b">
        <f t="shared" si="378"/>
        <v>1</v>
      </c>
      <c r="BL929" s="1361" t="b">
        <f t="shared" si="378"/>
        <v>1</v>
      </c>
      <c r="BM929" s="1361" t="b">
        <f t="shared" si="378"/>
        <v>1</v>
      </c>
      <c r="BN929" s="1361" t="b">
        <f t="shared" si="378"/>
        <v>1</v>
      </c>
      <c r="BO929" s="1361" t="b">
        <f t="shared" si="378"/>
        <v>1</v>
      </c>
      <c r="BP929" s="1361" t="b">
        <f t="shared" si="378"/>
        <v>1</v>
      </c>
      <c r="BQ929" s="1361" t="b">
        <f t="shared" si="378"/>
        <v>1</v>
      </c>
      <c r="BS929" s="1359"/>
    </row>
    <row r="930" spans="1:71" s="1374" customFormat="1" ht="12" customHeight="1">
      <c r="A930" s="1412">
        <v>19000371</v>
      </c>
      <c r="B930" s="1413" t="str">
        <f t="shared" si="377"/>
        <v>19000371</v>
      </c>
      <c r="C930" s="1359" t="s">
        <v>1979</v>
      </c>
      <c r="D930" s="1360" t="str">
        <f t="shared" si="361"/>
        <v>W/C</v>
      </c>
      <c r="E930" s="1360"/>
      <c r="F930" s="1359"/>
      <c r="G930" s="1360"/>
      <c r="H930" s="1361" t="str">
        <f t="shared" si="373"/>
        <v/>
      </c>
      <c r="I930" s="1361" t="str">
        <f t="shared" si="373"/>
        <v/>
      </c>
      <c r="J930" s="1361" t="str">
        <f t="shared" si="373"/>
        <v/>
      </c>
      <c r="K930" s="1361" t="str">
        <f t="shared" si="373"/>
        <v/>
      </c>
      <c r="L930" s="1361" t="str">
        <f t="shared" si="371"/>
        <v>W/C</v>
      </c>
      <c r="M930" s="1361" t="str">
        <f t="shared" si="371"/>
        <v>NO</v>
      </c>
      <c r="N930" s="1361" t="str">
        <f t="shared" si="363"/>
        <v>W/C</v>
      </c>
      <c r="O930" s="1362"/>
      <c r="P930" s="1363">
        <v>16754.16</v>
      </c>
      <c r="Q930" s="1363">
        <v>212223.53</v>
      </c>
      <c r="R930" s="1363">
        <v>40661.93</v>
      </c>
      <c r="S930" s="1363">
        <v>40383.33</v>
      </c>
      <c r="T930" s="1363">
        <v>30409.89</v>
      </c>
      <c r="U930" s="1363">
        <v>18916.02</v>
      </c>
      <c r="V930" s="1363">
        <v>13737.65</v>
      </c>
      <c r="W930" s="1363">
        <v>-15619.69</v>
      </c>
      <c r="X930" s="1363">
        <v>-15619.69</v>
      </c>
      <c r="Y930" s="1363">
        <v>5133.9799999999996</v>
      </c>
      <c r="Z930" s="1363">
        <v>89613.440000000002</v>
      </c>
      <c r="AA930" s="1363">
        <v>83801.38</v>
      </c>
      <c r="AB930" s="1363">
        <v>12884.4</v>
      </c>
      <c r="AC930" s="1363"/>
      <c r="AD930" s="1363"/>
      <c r="AE930" s="1363">
        <f t="shared" si="364"/>
        <v>43205.087500000001</v>
      </c>
      <c r="AF930" s="1376"/>
      <c r="AG930" s="1377"/>
      <c r="AH930" s="1365"/>
      <c r="AI930" s="1365"/>
      <c r="AJ930" s="1365"/>
      <c r="AK930" s="1366"/>
      <c r="AL930" s="1365">
        <f t="shared" si="365"/>
        <v>0</v>
      </c>
      <c r="AM930" s="1367">
        <f>AE930</f>
        <v>43205.087500000001</v>
      </c>
      <c r="AN930" s="1365"/>
      <c r="AO930" s="1368">
        <f t="shared" si="366"/>
        <v>43205.087500000001</v>
      </c>
      <c r="AP930" s="1369"/>
      <c r="AQ930" s="1370">
        <f t="shared" si="356"/>
        <v>12884.4</v>
      </c>
      <c r="AR930" s="1365"/>
      <c r="AS930" s="1365"/>
      <c r="AT930" s="1365"/>
      <c r="AU930" s="1365"/>
      <c r="AV930" s="1371">
        <f t="shared" si="367"/>
        <v>0</v>
      </c>
      <c r="AW930" s="1365">
        <f>AQ930</f>
        <v>12884.4</v>
      </c>
      <c r="AX930" s="1365"/>
      <c r="AY930" s="1367">
        <f t="shared" si="368"/>
        <v>12884.4</v>
      </c>
      <c r="AZ930" s="1372"/>
      <c r="BA930" s="1373">
        <f t="shared" si="372"/>
        <v>0</v>
      </c>
      <c r="BC930" s="1361" t="str">
        <f t="shared" si="374"/>
        <v/>
      </c>
      <c r="BD930" s="1361" t="str">
        <f t="shared" si="374"/>
        <v/>
      </c>
      <c r="BE930" s="1361" t="str">
        <f t="shared" si="374"/>
        <v/>
      </c>
      <c r="BF930" s="1361" t="str">
        <f t="shared" si="374"/>
        <v/>
      </c>
      <c r="BG930" s="1361" t="str">
        <f t="shared" si="370"/>
        <v>W/C</v>
      </c>
      <c r="BH930" s="1361" t="str">
        <f t="shared" si="370"/>
        <v>NO</v>
      </c>
      <c r="BI930" s="1361" t="str">
        <f t="shared" si="362"/>
        <v>W/C</v>
      </c>
      <c r="BK930" s="1361" t="b">
        <f t="shared" si="378"/>
        <v>1</v>
      </c>
      <c r="BL930" s="1361" t="b">
        <f t="shared" si="378"/>
        <v>1</v>
      </c>
      <c r="BM930" s="1361" t="b">
        <f t="shared" si="378"/>
        <v>1</v>
      </c>
      <c r="BN930" s="1361" t="b">
        <f t="shared" si="378"/>
        <v>1</v>
      </c>
      <c r="BO930" s="1361" t="b">
        <f t="shared" si="378"/>
        <v>1</v>
      </c>
      <c r="BP930" s="1361" t="b">
        <f t="shared" si="378"/>
        <v>1</v>
      </c>
      <c r="BQ930" s="1361" t="b">
        <f t="shared" si="378"/>
        <v>1</v>
      </c>
      <c r="BS930" s="1359"/>
    </row>
    <row r="931" spans="1:71" s="1374" customFormat="1" ht="12" customHeight="1">
      <c r="A931" s="1412">
        <v>19000403</v>
      </c>
      <c r="B931" s="1413" t="str">
        <f t="shared" si="377"/>
        <v>19000403</v>
      </c>
      <c r="C931" s="1359" t="s">
        <v>1980</v>
      </c>
      <c r="D931" s="1360" t="str">
        <f t="shared" si="361"/>
        <v>AIC</v>
      </c>
      <c r="E931" s="1360"/>
      <c r="F931" s="1359"/>
      <c r="G931" s="1360"/>
      <c r="H931" s="1361" t="str">
        <f t="shared" si="373"/>
        <v>AIC</v>
      </c>
      <c r="I931" s="1361" t="str">
        <f t="shared" si="373"/>
        <v/>
      </c>
      <c r="J931" s="1361" t="str">
        <f t="shared" si="373"/>
        <v/>
      </c>
      <c r="K931" s="1361" t="str">
        <f t="shared" si="373"/>
        <v/>
      </c>
      <c r="L931" s="1361" t="str">
        <f t="shared" si="371"/>
        <v>NO</v>
      </c>
      <c r="M931" s="1361" t="str">
        <f t="shared" si="371"/>
        <v>NO</v>
      </c>
      <c r="N931" s="1361" t="str">
        <f t="shared" si="363"/>
        <v/>
      </c>
      <c r="O931" s="1362"/>
      <c r="P931" s="1363">
        <v>133268.84</v>
      </c>
      <c r="Q931" s="1363">
        <v>132895.67000000001</v>
      </c>
      <c r="R931" s="1363">
        <v>132522.5</v>
      </c>
      <c r="S931" s="1363">
        <v>132149.32999999999</v>
      </c>
      <c r="T931" s="1363">
        <v>131776.16</v>
      </c>
      <c r="U931" s="1363">
        <v>131402.99</v>
      </c>
      <c r="V931" s="1363">
        <v>131029.82</v>
      </c>
      <c r="W931" s="1363">
        <v>130656.65</v>
      </c>
      <c r="X931" s="1363">
        <v>130283.48</v>
      </c>
      <c r="Y931" s="1363">
        <v>129910.31</v>
      </c>
      <c r="Z931" s="1363">
        <v>129537.14</v>
      </c>
      <c r="AA931" s="1363">
        <v>129163.97</v>
      </c>
      <c r="AB931" s="1363">
        <v>128790.8</v>
      </c>
      <c r="AC931" s="1363"/>
      <c r="AD931" s="1363"/>
      <c r="AE931" s="1363">
        <f t="shared" si="364"/>
        <v>131029.82</v>
      </c>
      <c r="AF931" s="1376"/>
      <c r="AG931" s="1377"/>
      <c r="AH931" s="1365">
        <f>AE931</f>
        <v>131029.82</v>
      </c>
      <c r="AI931" s="1365"/>
      <c r="AJ931" s="1365"/>
      <c r="AK931" s="1366"/>
      <c r="AL931" s="1365">
        <f t="shared" si="365"/>
        <v>0</v>
      </c>
      <c r="AM931" s="1367"/>
      <c r="AN931" s="1365"/>
      <c r="AO931" s="1368">
        <f t="shared" si="366"/>
        <v>0</v>
      </c>
      <c r="AP931" s="1369"/>
      <c r="AQ931" s="1370">
        <f t="shared" si="356"/>
        <v>128790.8</v>
      </c>
      <c r="AR931" s="1365">
        <f>AQ931</f>
        <v>128790.8</v>
      </c>
      <c r="AS931" s="1365"/>
      <c r="AT931" s="1365"/>
      <c r="AU931" s="1365"/>
      <c r="AV931" s="1371">
        <f t="shared" si="367"/>
        <v>0</v>
      </c>
      <c r="AW931" s="1365"/>
      <c r="AX931" s="1365"/>
      <c r="AY931" s="1367">
        <f t="shared" si="368"/>
        <v>0</v>
      </c>
      <c r="AZ931" s="1372"/>
      <c r="BA931" s="1598">
        <f t="shared" si="372"/>
        <v>128790.8</v>
      </c>
      <c r="BC931" s="1361" t="str">
        <f t="shared" si="374"/>
        <v>AIC</v>
      </c>
      <c r="BD931" s="1361" t="str">
        <f t="shared" si="374"/>
        <v/>
      </c>
      <c r="BE931" s="1361" t="str">
        <f t="shared" si="374"/>
        <v/>
      </c>
      <c r="BF931" s="1361" t="str">
        <f t="shared" si="374"/>
        <v/>
      </c>
      <c r="BG931" s="1361" t="str">
        <f t="shared" si="370"/>
        <v>NO</v>
      </c>
      <c r="BH931" s="1361" t="str">
        <f t="shared" si="370"/>
        <v>NO</v>
      </c>
      <c r="BI931" s="1361" t="str">
        <f t="shared" si="362"/>
        <v/>
      </c>
      <c r="BK931" s="1361" t="b">
        <f t="shared" si="378"/>
        <v>1</v>
      </c>
      <c r="BL931" s="1361" t="b">
        <f t="shared" si="378"/>
        <v>1</v>
      </c>
      <c r="BM931" s="1361" t="b">
        <f t="shared" si="378"/>
        <v>1</v>
      </c>
      <c r="BN931" s="1361" t="b">
        <f t="shared" si="378"/>
        <v>1</v>
      </c>
      <c r="BO931" s="1361" t="b">
        <f t="shared" si="378"/>
        <v>1</v>
      </c>
      <c r="BP931" s="1361" t="b">
        <f t="shared" si="378"/>
        <v>1</v>
      </c>
      <c r="BQ931" s="1361" t="b">
        <f t="shared" si="378"/>
        <v>1</v>
      </c>
      <c r="BS931" s="1359"/>
    </row>
    <row r="932" spans="1:71" s="1374" customFormat="1" ht="12" customHeight="1">
      <c r="A932" s="1412">
        <v>19000441</v>
      </c>
      <c r="B932" s="1413" t="str">
        <f t="shared" si="377"/>
        <v>19000441</v>
      </c>
      <c r="C932" s="1359" t="s">
        <v>1981</v>
      </c>
      <c r="D932" s="1360" t="str">
        <f t="shared" si="361"/>
        <v>ERB</v>
      </c>
      <c r="E932" s="1360"/>
      <c r="F932" s="1359"/>
      <c r="G932" s="1360"/>
      <c r="H932" s="1361" t="str">
        <f t="shared" si="373"/>
        <v/>
      </c>
      <c r="I932" s="1361" t="str">
        <f t="shared" si="373"/>
        <v>ERB</v>
      </c>
      <c r="J932" s="1361" t="str">
        <f t="shared" si="373"/>
        <v/>
      </c>
      <c r="K932" s="1361" t="str">
        <f t="shared" si="373"/>
        <v/>
      </c>
      <c r="L932" s="1361" t="str">
        <f t="shared" si="371"/>
        <v>NO</v>
      </c>
      <c r="M932" s="1361" t="str">
        <f t="shared" si="371"/>
        <v>NO</v>
      </c>
      <c r="N932" s="1361" t="str">
        <f t="shared" si="363"/>
        <v/>
      </c>
      <c r="O932" s="1362"/>
      <c r="P932" s="1363">
        <v>12560225.65</v>
      </c>
      <c r="Q932" s="1363">
        <v>13366250.380000001</v>
      </c>
      <c r="R932" s="1363">
        <v>15567602.26</v>
      </c>
      <c r="S932" s="1363">
        <v>16652485.359999999</v>
      </c>
      <c r="T932" s="1363">
        <v>17808572.739999998</v>
      </c>
      <c r="U932" s="1363">
        <v>18963239.469999999</v>
      </c>
      <c r="V932" s="1363">
        <v>22627975.719999999</v>
      </c>
      <c r="W932" s="1363">
        <v>22791007.120000001</v>
      </c>
      <c r="X932" s="1363">
        <v>23001352.57</v>
      </c>
      <c r="Y932" s="1363">
        <v>23147380.690000001</v>
      </c>
      <c r="Z932" s="1363">
        <v>23378595.940000001</v>
      </c>
      <c r="AA932" s="1363">
        <v>23576707.84</v>
      </c>
      <c r="AB932" s="1363">
        <v>24317917.539999999</v>
      </c>
      <c r="AC932" s="1363"/>
      <c r="AD932" s="1363"/>
      <c r="AE932" s="1363">
        <f t="shared" si="364"/>
        <v>19943353.473749999</v>
      </c>
      <c r="AF932" s="1376" t="s">
        <v>1982</v>
      </c>
      <c r="AG932" s="1377"/>
      <c r="AH932" s="1365"/>
      <c r="AI932" s="1365">
        <f>AE932</f>
        <v>19943353.473749999</v>
      </c>
      <c r="AJ932" s="1365"/>
      <c r="AK932" s="1366"/>
      <c r="AL932" s="1365">
        <f t="shared" si="365"/>
        <v>19943353.473749999</v>
      </c>
      <c r="AM932" s="1367"/>
      <c r="AN932" s="1365"/>
      <c r="AO932" s="1368">
        <f t="shared" si="366"/>
        <v>0</v>
      </c>
      <c r="AP932" s="1369"/>
      <c r="AQ932" s="1370">
        <f t="shared" si="356"/>
        <v>24317917.539999999</v>
      </c>
      <c r="AR932" s="1365"/>
      <c r="AS932" s="1365">
        <f>AQ932</f>
        <v>24317917.539999999</v>
      </c>
      <c r="AT932" s="1365"/>
      <c r="AU932" s="1365"/>
      <c r="AV932" s="1371">
        <f t="shared" si="367"/>
        <v>24317917.539999999</v>
      </c>
      <c r="AW932" s="1365"/>
      <c r="AX932" s="1365"/>
      <c r="AY932" s="1367">
        <f t="shared" si="368"/>
        <v>0</v>
      </c>
      <c r="AZ932" s="1372"/>
      <c r="BA932" s="1373">
        <f t="shared" si="372"/>
        <v>0</v>
      </c>
      <c r="BC932" s="1361" t="str">
        <f t="shared" si="374"/>
        <v/>
      </c>
      <c r="BD932" s="1361" t="str">
        <f t="shared" si="374"/>
        <v>ERB</v>
      </c>
      <c r="BE932" s="1361" t="str">
        <f t="shared" si="374"/>
        <v/>
      </c>
      <c r="BF932" s="1361" t="str">
        <f t="shared" si="374"/>
        <v/>
      </c>
      <c r="BG932" s="1361" t="str">
        <f t="shared" si="370"/>
        <v>NO</v>
      </c>
      <c r="BH932" s="1361" t="str">
        <f t="shared" si="370"/>
        <v>NO</v>
      </c>
      <c r="BI932" s="1361" t="str">
        <f t="shared" si="362"/>
        <v/>
      </c>
      <c r="BK932" s="1361" t="b">
        <f t="shared" si="378"/>
        <v>1</v>
      </c>
      <c r="BL932" s="1361" t="b">
        <f t="shared" si="378"/>
        <v>1</v>
      </c>
      <c r="BM932" s="1361" t="b">
        <f t="shared" si="378"/>
        <v>1</v>
      </c>
      <c r="BN932" s="1361" t="b">
        <f t="shared" si="378"/>
        <v>1</v>
      </c>
      <c r="BO932" s="1361" t="b">
        <f t="shared" si="378"/>
        <v>1</v>
      </c>
      <c r="BP932" s="1361" t="b">
        <f t="shared" si="378"/>
        <v>1</v>
      </c>
      <c r="BQ932" s="1361" t="b">
        <f t="shared" si="378"/>
        <v>1</v>
      </c>
      <c r="BS932" s="1359"/>
    </row>
    <row r="933" spans="1:71" s="1374" customFormat="1" ht="12" customHeight="1">
      <c r="A933" s="1412">
        <v>19000443</v>
      </c>
      <c r="B933" s="1413" t="str">
        <f t="shared" si="377"/>
        <v>19000443</v>
      </c>
      <c r="C933" s="1609" t="s">
        <v>1983</v>
      </c>
      <c r="D933" s="1360" t="str">
        <f t="shared" si="361"/>
        <v>Non-Op</v>
      </c>
      <c r="E933" s="1360"/>
      <c r="F933" s="1609"/>
      <c r="G933" s="1360"/>
      <c r="H933" s="1361" t="str">
        <f t="shared" si="373"/>
        <v/>
      </c>
      <c r="I933" s="1361" t="str">
        <f t="shared" si="373"/>
        <v/>
      </c>
      <c r="J933" s="1361" t="str">
        <f t="shared" si="373"/>
        <v/>
      </c>
      <c r="K933" s="1361" t="str">
        <f t="shared" si="373"/>
        <v>Non-Op</v>
      </c>
      <c r="L933" s="1361" t="str">
        <f t="shared" si="371"/>
        <v>NO</v>
      </c>
      <c r="M933" s="1361" t="str">
        <f t="shared" si="371"/>
        <v>NO</v>
      </c>
      <c r="N933" s="1361" t="str">
        <f t="shared" si="363"/>
        <v/>
      </c>
      <c r="O933" s="1362"/>
      <c r="P933" s="1363">
        <v>46119642.659999996</v>
      </c>
      <c r="Q933" s="1363">
        <v>45925637.659999996</v>
      </c>
      <c r="R933" s="1363">
        <v>45731632.670000002</v>
      </c>
      <c r="S933" s="1363">
        <v>45848549.609999999</v>
      </c>
      <c r="T933" s="1363">
        <v>45650740.130000003</v>
      </c>
      <c r="U933" s="1363">
        <v>45452930.640000001</v>
      </c>
      <c r="V933" s="1363">
        <v>45027440.850000001</v>
      </c>
      <c r="W933" s="1363">
        <v>44829631.369999997</v>
      </c>
      <c r="X933" s="1363">
        <v>44430725.850000001</v>
      </c>
      <c r="Y933" s="1363">
        <v>44132368.350000001</v>
      </c>
      <c r="Z933" s="1363">
        <v>43834010.850000001</v>
      </c>
      <c r="AA933" s="1363">
        <v>43535653.350000001</v>
      </c>
      <c r="AB933" s="1363">
        <v>43237295.850000001</v>
      </c>
      <c r="AC933" s="1363"/>
      <c r="AD933" s="1363"/>
      <c r="AE933" s="1363">
        <f t="shared" si="364"/>
        <v>44923149.21541667</v>
      </c>
      <c r="AF933" s="1376"/>
      <c r="AG933" s="1377"/>
      <c r="AH933" s="1365"/>
      <c r="AI933" s="1365"/>
      <c r="AJ933" s="1365"/>
      <c r="AK933" s="1366">
        <f>AE933</f>
        <v>44923149.21541667</v>
      </c>
      <c r="AL933" s="1365">
        <f t="shared" si="365"/>
        <v>44923149.21541667</v>
      </c>
      <c r="AM933" s="1367"/>
      <c r="AN933" s="1365"/>
      <c r="AO933" s="1368">
        <f t="shared" si="366"/>
        <v>0</v>
      </c>
      <c r="AP933" s="1369"/>
      <c r="AQ933" s="1370">
        <f t="shared" si="356"/>
        <v>43237295.850000001</v>
      </c>
      <c r="AR933" s="1365"/>
      <c r="AS933" s="1365"/>
      <c r="AT933" s="1365"/>
      <c r="AU933" s="1365">
        <f>AQ933</f>
        <v>43237295.850000001</v>
      </c>
      <c r="AV933" s="1371">
        <f t="shared" si="367"/>
        <v>43237295.850000001</v>
      </c>
      <c r="AW933" s="1365"/>
      <c r="AX933" s="1365"/>
      <c r="AY933" s="1367">
        <f t="shared" si="368"/>
        <v>0</v>
      </c>
      <c r="AZ933" s="1372" t="s">
        <v>1943</v>
      </c>
      <c r="BA933" s="1373">
        <f t="shared" si="372"/>
        <v>0</v>
      </c>
      <c r="BC933" s="1361" t="str">
        <f t="shared" si="374"/>
        <v/>
      </c>
      <c r="BD933" s="1361" t="str">
        <f t="shared" si="374"/>
        <v/>
      </c>
      <c r="BE933" s="1361" t="str">
        <f t="shared" si="374"/>
        <v/>
      </c>
      <c r="BF933" s="1361" t="str">
        <f t="shared" si="374"/>
        <v>Non-Op</v>
      </c>
      <c r="BG933" s="1361" t="str">
        <f t="shared" si="370"/>
        <v>NO</v>
      </c>
      <c r="BH933" s="1361" t="str">
        <f t="shared" si="370"/>
        <v>NO</v>
      </c>
      <c r="BI933" s="1361" t="str">
        <f t="shared" si="362"/>
        <v/>
      </c>
      <c r="BK933" s="1361" t="b">
        <f t="shared" si="378"/>
        <v>1</v>
      </c>
      <c r="BL933" s="1361" t="b">
        <f t="shared" si="378"/>
        <v>1</v>
      </c>
      <c r="BM933" s="1361" t="b">
        <f t="shared" si="378"/>
        <v>1</v>
      </c>
      <c r="BN933" s="1361" t="b">
        <f t="shared" si="378"/>
        <v>1</v>
      </c>
      <c r="BO933" s="1361" t="b">
        <f t="shared" si="378"/>
        <v>1</v>
      </c>
      <c r="BP933" s="1361" t="b">
        <f t="shared" si="378"/>
        <v>1</v>
      </c>
      <c r="BQ933" s="1361" t="b">
        <f t="shared" si="378"/>
        <v>1</v>
      </c>
      <c r="BS933" s="1359"/>
    </row>
    <row r="934" spans="1:71" s="1374" customFormat="1" ht="12" customHeight="1">
      <c r="A934" s="1412">
        <v>19000453</v>
      </c>
      <c r="B934" s="1413" t="str">
        <f t="shared" si="377"/>
        <v>19000453</v>
      </c>
      <c r="C934" s="1609" t="s">
        <v>1984</v>
      </c>
      <c r="D934" s="1360" t="str">
        <f t="shared" si="361"/>
        <v>Non-Op</v>
      </c>
      <c r="E934" s="1360"/>
      <c r="F934" s="1609"/>
      <c r="G934" s="1360"/>
      <c r="H934" s="1361" t="str">
        <f t="shared" si="373"/>
        <v/>
      </c>
      <c r="I934" s="1361" t="str">
        <f t="shared" si="373"/>
        <v/>
      </c>
      <c r="J934" s="1361" t="str">
        <f t="shared" si="373"/>
        <v/>
      </c>
      <c r="K934" s="1361" t="str">
        <f t="shared" si="373"/>
        <v>Non-Op</v>
      </c>
      <c r="L934" s="1361" t="str">
        <f t="shared" si="371"/>
        <v>NO</v>
      </c>
      <c r="M934" s="1361" t="str">
        <f t="shared" si="371"/>
        <v>NO</v>
      </c>
      <c r="N934" s="1361" t="str">
        <f t="shared" si="363"/>
        <v/>
      </c>
      <c r="O934" s="1362"/>
      <c r="P934" s="1363">
        <v>2391737.25</v>
      </c>
      <c r="Q934" s="1363">
        <v>2357764.67</v>
      </c>
      <c r="R934" s="1363">
        <v>2323792.09</v>
      </c>
      <c r="S934" s="1363">
        <v>2289819.52</v>
      </c>
      <c r="T934" s="1363">
        <v>2255846.94</v>
      </c>
      <c r="U934" s="1363">
        <v>2221874.37</v>
      </c>
      <c r="V934" s="1363">
        <v>3553709.24</v>
      </c>
      <c r="W934" s="1363">
        <v>3519736.66</v>
      </c>
      <c r="X934" s="1363">
        <v>3455898.2</v>
      </c>
      <c r="Y934" s="1363">
        <v>2401548.6</v>
      </c>
      <c r="Z934" s="1363">
        <v>2358499.84</v>
      </c>
      <c r="AA934" s="1363">
        <v>2229353.5699999998</v>
      </c>
      <c r="AB934" s="1363">
        <v>2272402.3199999998</v>
      </c>
      <c r="AC934" s="1363"/>
      <c r="AD934" s="1363"/>
      <c r="AE934" s="1363">
        <f t="shared" si="364"/>
        <v>2608326.1237500003</v>
      </c>
      <c r="AF934" s="1376"/>
      <c r="AG934" s="1377"/>
      <c r="AH934" s="1365"/>
      <c r="AI934" s="1365"/>
      <c r="AJ934" s="1365"/>
      <c r="AK934" s="1366">
        <f>AE934</f>
        <v>2608326.1237500003</v>
      </c>
      <c r="AL934" s="1365">
        <f t="shared" si="365"/>
        <v>2608326.1237500003</v>
      </c>
      <c r="AM934" s="1367"/>
      <c r="AN934" s="1365"/>
      <c r="AO934" s="1368">
        <f t="shared" si="366"/>
        <v>0</v>
      </c>
      <c r="AP934" s="1369"/>
      <c r="AQ934" s="1370">
        <f t="shared" si="356"/>
        <v>2272402.3199999998</v>
      </c>
      <c r="AR934" s="1365"/>
      <c r="AS934" s="1365"/>
      <c r="AT934" s="1365"/>
      <c r="AU934" s="1365">
        <f>AQ934</f>
        <v>2272402.3199999998</v>
      </c>
      <c r="AV934" s="1371">
        <f t="shared" si="367"/>
        <v>2272402.3199999998</v>
      </c>
      <c r="AW934" s="1365"/>
      <c r="AX934" s="1365"/>
      <c r="AY934" s="1367">
        <f t="shared" si="368"/>
        <v>0</v>
      </c>
      <c r="AZ934" s="1372" t="s">
        <v>1943</v>
      </c>
      <c r="BA934" s="1373">
        <f t="shared" si="372"/>
        <v>0</v>
      </c>
      <c r="BC934" s="1361" t="str">
        <f t="shared" si="374"/>
        <v/>
      </c>
      <c r="BD934" s="1361" t="str">
        <f t="shared" si="374"/>
        <v/>
      </c>
      <c r="BE934" s="1361" t="str">
        <f t="shared" si="374"/>
        <v/>
      </c>
      <c r="BF934" s="1361" t="str">
        <f t="shared" si="374"/>
        <v>Non-Op</v>
      </c>
      <c r="BG934" s="1361" t="str">
        <f t="shared" si="370"/>
        <v>NO</v>
      </c>
      <c r="BH934" s="1361" t="str">
        <f t="shared" si="370"/>
        <v>NO</v>
      </c>
      <c r="BI934" s="1361" t="str">
        <f t="shared" si="362"/>
        <v/>
      </c>
      <c r="BK934" s="1361" t="b">
        <f t="shared" si="378"/>
        <v>1</v>
      </c>
      <c r="BL934" s="1361" t="b">
        <f t="shared" si="378"/>
        <v>1</v>
      </c>
      <c r="BM934" s="1361" t="b">
        <f t="shared" si="378"/>
        <v>1</v>
      </c>
      <c r="BN934" s="1361" t="b">
        <f t="shared" si="378"/>
        <v>1</v>
      </c>
      <c r="BO934" s="1361" t="b">
        <f t="shared" si="378"/>
        <v>1</v>
      </c>
      <c r="BP934" s="1361" t="b">
        <f t="shared" si="378"/>
        <v>1</v>
      </c>
      <c r="BQ934" s="1361" t="b">
        <f t="shared" si="378"/>
        <v>1</v>
      </c>
      <c r="BS934" s="1359"/>
    </row>
    <row r="935" spans="1:71" s="1374" customFormat="1" ht="12" customHeight="1">
      <c r="A935" s="1412">
        <v>19000463</v>
      </c>
      <c r="B935" s="1413" t="str">
        <f t="shared" si="377"/>
        <v>19000463</v>
      </c>
      <c r="C935" s="1609" t="s">
        <v>1985</v>
      </c>
      <c r="D935" s="1360" t="str">
        <f t="shared" si="361"/>
        <v>Non-Op</v>
      </c>
      <c r="E935" s="1360"/>
      <c r="F935" s="1609"/>
      <c r="G935" s="1360"/>
      <c r="H935" s="1361" t="str">
        <f t="shared" si="373"/>
        <v/>
      </c>
      <c r="I935" s="1361" t="str">
        <f t="shared" si="373"/>
        <v/>
      </c>
      <c r="J935" s="1361" t="str">
        <f t="shared" si="373"/>
        <v/>
      </c>
      <c r="K935" s="1361" t="str">
        <f t="shared" si="373"/>
        <v>Non-Op</v>
      </c>
      <c r="L935" s="1361" t="str">
        <f t="shared" si="371"/>
        <v>NO</v>
      </c>
      <c r="M935" s="1361" t="str">
        <f t="shared" si="371"/>
        <v>NO</v>
      </c>
      <c r="N935" s="1361" t="str">
        <f t="shared" si="363"/>
        <v/>
      </c>
      <c r="O935" s="1362"/>
      <c r="P935" s="1363">
        <v>-630314.93000000005</v>
      </c>
      <c r="Q935" s="1363">
        <v>-624837.43000000005</v>
      </c>
      <c r="R935" s="1363">
        <v>-619359.93999999994</v>
      </c>
      <c r="S935" s="1363">
        <v>-613882.43999999994</v>
      </c>
      <c r="T935" s="1363">
        <v>-777594.92</v>
      </c>
      <c r="U935" s="1363">
        <v>-769947.42</v>
      </c>
      <c r="V935" s="1363">
        <v>97230.07</v>
      </c>
      <c r="W935" s="1363">
        <v>104877.57</v>
      </c>
      <c r="X935" s="1363">
        <v>95620.07</v>
      </c>
      <c r="Y935" s="1363">
        <v>94815.07</v>
      </c>
      <c r="Z935" s="1363">
        <v>94010.07</v>
      </c>
      <c r="AA935" s="1363">
        <v>93205.07</v>
      </c>
      <c r="AB935" s="1363">
        <v>92400.07</v>
      </c>
      <c r="AC935" s="1363"/>
      <c r="AD935" s="1363"/>
      <c r="AE935" s="1363">
        <f t="shared" si="364"/>
        <v>-257901.80500000008</v>
      </c>
      <c r="AF935" s="1376"/>
      <c r="AG935" s="1377"/>
      <c r="AH935" s="1365"/>
      <c r="AI935" s="1365"/>
      <c r="AJ935" s="1365"/>
      <c r="AK935" s="1366">
        <f>AE935</f>
        <v>-257901.80500000008</v>
      </c>
      <c r="AL935" s="1365">
        <f t="shared" si="365"/>
        <v>-257901.80500000008</v>
      </c>
      <c r="AM935" s="1367"/>
      <c r="AN935" s="1365"/>
      <c r="AO935" s="1368">
        <f t="shared" si="366"/>
        <v>0</v>
      </c>
      <c r="AP935" s="1369"/>
      <c r="AQ935" s="1370">
        <f t="shared" si="356"/>
        <v>92400.07</v>
      </c>
      <c r="AR935" s="1365"/>
      <c r="AS935" s="1365"/>
      <c r="AT935" s="1365"/>
      <c r="AU935" s="1365">
        <f>AQ935</f>
        <v>92400.07</v>
      </c>
      <c r="AV935" s="1371">
        <f t="shared" si="367"/>
        <v>92400.07</v>
      </c>
      <c r="AW935" s="1365"/>
      <c r="AX935" s="1365"/>
      <c r="AY935" s="1367">
        <f t="shared" si="368"/>
        <v>0</v>
      </c>
      <c r="AZ935" s="1372" t="s">
        <v>1943</v>
      </c>
      <c r="BA935" s="1373">
        <f t="shared" si="372"/>
        <v>0</v>
      </c>
      <c r="BC935" s="1361" t="str">
        <f t="shared" si="374"/>
        <v/>
      </c>
      <c r="BD935" s="1361" t="str">
        <f t="shared" si="374"/>
        <v/>
      </c>
      <c r="BE935" s="1361" t="str">
        <f t="shared" si="374"/>
        <v/>
      </c>
      <c r="BF935" s="1361" t="str">
        <f t="shared" si="374"/>
        <v>Non-Op</v>
      </c>
      <c r="BG935" s="1361" t="str">
        <f t="shared" si="370"/>
        <v>NO</v>
      </c>
      <c r="BH935" s="1361" t="str">
        <f t="shared" si="370"/>
        <v>NO</v>
      </c>
      <c r="BI935" s="1361" t="str">
        <f t="shared" si="362"/>
        <v/>
      </c>
      <c r="BK935" s="1361" t="b">
        <f t="shared" si="378"/>
        <v>1</v>
      </c>
      <c r="BL935" s="1361" t="b">
        <f t="shared" si="378"/>
        <v>1</v>
      </c>
      <c r="BM935" s="1361" t="b">
        <f t="shared" si="378"/>
        <v>1</v>
      </c>
      <c r="BN935" s="1361" t="b">
        <f t="shared" si="378"/>
        <v>1</v>
      </c>
      <c r="BO935" s="1361" t="b">
        <f t="shared" si="378"/>
        <v>1</v>
      </c>
      <c r="BP935" s="1361" t="b">
        <f t="shared" si="378"/>
        <v>1</v>
      </c>
      <c r="BQ935" s="1361" t="b">
        <f t="shared" si="378"/>
        <v>1</v>
      </c>
      <c r="BS935" s="1359"/>
    </row>
    <row r="936" spans="1:71" s="1374" customFormat="1" ht="12" customHeight="1">
      <c r="A936" s="1412">
        <v>19000471</v>
      </c>
      <c r="B936" s="1413" t="str">
        <f t="shared" si="377"/>
        <v>19000471</v>
      </c>
      <c r="C936" s="1359" t="s">
        <v>1986</v>
      </c>
      <c r="D936" s="1360" t="str">
        <f t="shared" si="361"/>
        <v>W/C</v>
      </c>
      <c r="E936" s="1360"/>
      <c r="F936" s="1359"/>
      <c r="G936" s="1360"/>
      <c r="H936" s="1361" t="str">
        <f t="shared" si="373"/>
        <v/>
      </c>
      <c r="I936" s="1361" t="str">
        <f t="shared" si="373"/>
        <v/>
      </c>
      <c r="J936" s="1361" t="str">
        <f t="shared" si="373"/>
        <v/>
      </c>
      <c r="K936" s="1361" t="str">
        <f t="shared" si="373"/>
        <v/>
      </c>
      <c r="L936" s="1361" t="str">
        <f t="shared" si="371"/>
        <v>W/C</v>
      </c>
      <c r="M936" s="1361" t="str">
        <f t="shared" si="371"/>
        <v>NO</v>
      </c>
      <c r="N936" s="1361" t="str">
        <f t="shared" si="363"/>
        <v>W/C</v>
      </c>
      <c r="O936" s="1362"/>
      <c r="P936" s="1363">
        <v>3500751.25</v>
      </c>
      <c r="Q936" s="1363">
        <v>3471895.79</v>
      </c>
      <c r="R936" s="1363">
        <v>3435725.79</v>
      </c>
      <c r="S936" s="1363">
        <v>3409707.09</v>
      </c>
      <c r="T936" s="1363">
        <v>3379492.82</v>
      </c>
      <c r="U936" s="1363">
        <v>3345499.8</v>
      </c>
      <c r="V936" s="1363">
        <v>3297616.19</v>
      </c>
      <c r="W936" s="1363">
        <v>3271424.84</v>
      </c>
      <c r="X936" s="1363">
        <v>3250805.58</v>
      </c>
      <c r="Y936" s="1363">
        <v>3223163.22</v>
      </c>
      <c r="Z936" s="1363">
        <v>3192554.55</v>
      </c>
      <c r="AA936" s="1363">
        <v>3152784.32</v>
      </c>
      <c r="AB936" s="1363">
        <v>3118482.44</v>
      </c>
      <c r="AC936" s="1363"/>
      <c r="AD936" s="1363"/>
      <c r="AE936" s="1363">
        <f t="shared" si="364"/>
        <v>3311690.5695833326</v>
      </c>
      <c r="AF936" s="1376"/>
      <c r="AG936" s="1377"/>
      <c r="AH936" s="1365"/>
      <c r="AI936" s="1365"/>
      <c r="AJ936" s="1365"/>
      <c r="AK936" s="1366"/>
      <c r="AL936" s="1365">
        <f t="shared" si="365"/>
        <v>0</v>
      </c>
      <c r="AM936" s="1367">
        <f>AE936</f>
        <v>3311690.5695833326</v>
      </c>
      <c r="AN936" s="1365"/>
      <c r="AO936" s="1368">
        <f t="shared" si="366"/>
        <v>3311690.5695833326</v>
      </c>
      <c r="AP936" s="1369"/>
      <c r="AQ936" s="1370">
        <f t="shared" si="356"/>
        <v>3118482.44</v>
      </c>
      <c r="AR936" s="1365"/>
      <c r="AS936" s="1365"/>
      <c r="AT936" s="1365"/>
      <c r="AU936" s="1365"/>
      <c r="AV936" s="1371">
        <f t="shared" si="367"/>
        <v>0</v>
      </c>
      <c r="AW936" s="1365">
        <f>AQ936</f>
        <v>3118482.44</v>
      </c>
      <c r="AX936" s="1365"/>
      <c r="AY936" s="1367">
        <f t="shared" si="368"/>
        <v>3118482.44</v>
      </c>
      <c r="AZ936" s="1372"/>
      <c r="BA936" s="1373">
        <f t="shared" si="372"/>
        <v>0</v>
      </c>
      <c r="BC936" s="1361" t="str">
        <f t="shared" si="374"/>
        <v/>
      </c>
      <c r="BD936" s="1361" t="str">
        <f t="shared" si="374"/>
        <v/>
      </c>
      <c r="BE936" s="1361" t="str">
        <f t="shared" si="374"/>
        <v/>
      </c>
      <c r="BF936" s="1361" t="str">
        <f t="shared" si="374"/>
        <v/>
      </c>
      <c r="BG936" s="1361" t="str">
        <f t="shared" si="370"/>
        <v>W/C</v>
      </c>
      <c r="BH936" s="1361" t="str">
        <f t="shared" si="370"/>
        <v>NO</v>
      </c>
      <c r="BI936" s="1361" t="str">
        <f t="shared" si="362"/>
        <v>W/C</v>
      </c>
      <c r="BK936" s="1361" t="b">
        <f t="shared" si="378"/>
        <v>1</v>
      </c>
      <c r="BL936" s="1361" t="b">
        <f t="shared" si="378"/>
        <v>1</v>
      </c>
      <c r="BM936" s="1361" t="b">
        <f t="shared" si="378"/>
        <v>1</v>
      </c>
      <c r="BN936" s="1361" t="b">
        <f t="shared" si="378"/>
        <v>1</v>
      </c>
      <c r="BO936" s="1361" t="b">
        <f t="shared" si="378"/>
        <v>1</v>
      </c>
      <c r="BP936" s="1361" t="b">
        <f t="shared" si="378"/>
        <v>1</v>
      </c>
      <c r="BQ936" s="1361" t="b">
        <f t="shared" si="378"/>
        <v>1</v>
      </c>
      <c r="BS936" s="1359"/>
    </row>
    <row r="937" spans="1:71" s="1374" customFormat="1" ht="12" customHeight="1">
      <c r="A937" s="1412">
        <v>19000473</v>
      </c>
      <c r="B937" s="1413" t="str">
        <f t="shared" si="377"/>
        <v>19000473</v>
      </c>
      <c r="C937" s="1359" t="s">
        <v>1987</v>
      </c>
      <c r="D937" s="1360" t="str">
        <f t="shared" si="361"/>
        <v>W/C</v>
      </c>
      <c r="E937" s="1360"/>
      <c r="F937" s="1359"/>
      <c r="G937" s="1360"/>
      <c r="H937" s="1361" t="str">
        <f t="shared" si="373"/>
        <v/>
      </c>
      <c r="I937" s="1361" t="str">
        <f t="shared" si="373"/>
        <v/>
      </c>
      <c r="J937" s="1361" t="str">
        <f t="shared" si="373"/>
        <v/>
      </c>
      <c r="K937" s="1361" t="str">
        <f t="shared" si="373"/>
        <v/>
      </c>
      <c r="L937" s="1361" t="str">
        <f t="shared" si="371"/>
        <v>W/C</v>
      </c>
      <c r="M937" s="1361" t="str">
        <f t="shared" si="371"/>
        <v>NO</v>
      </c>
      <c r="N937" s="1361" t="str">
        <f t="shared" si="363"/>
        <v>W/C</v>
      </c>
      <c r="O937" s="1362"/>
      <c r="P937" s="1363">
        <v>0</v>
      </c>
      <c r="Q937" s="1363">
        <v>0</v>
      </c>
      <c r="R937" s="1363">
        <v>0</v>
      </c>
      <c r="S937" s="1363">
        <v>0</v>
      </c>
      <c r="T937" s="1363">
        <v>0</v>
      </c>
      <c r="U937" s="1363">
        <v>0</v>
      </c>
      <c r="V937" s="1363">
        <v>0</v>
      </c>
      <c r="W937" s="1363">
        <v>0</v>
      </c>
      <c r="X937" s="1363">
        <v>0</v>
      </c>
      <c r="Y937" s="1363">
        <v>0</v>
      </c>
      <c r="Z937" s="1363">
        <v>0</v>
      </c>
      <c r="AA937" s="1363">
        <v>0</v>
      </c>
      <c r="AB937" s="1363">
        <v>0</v>
      </c>
      <c r="AC937" s="1363"/>
      <c r="AD937" s="1363"/>
      <c r="AE937" s="1363">
        <f t="shared" si="364"/>
        <v>0</v>
      </c>
      <c r="AF937" s="1376"/>
      <c r="AG937" s="1377"/>
      <c r="AH937" s="1365"/>
      <c r="AI937" s="1365"/>
      <c r="AJ937" s="1365"/>
      <c r="AK937" s="1366"/>
      <c r="AL937" s="1365">
        <f t="shared" si="365"/>
        <v>0</v>
      </c>
      <c r="AM937" s="1367">
        <f>AE937</f>
        <v>0</v>
      </c>
      <c r="AN937" s="1365"/>
      <c r="AO937" s="1368">
        <f t="shared" si="366"/>
        <v>0</v>
      </c>
      <c r="AP937" s="1369"/>
      <c r="AQ937" s="1370">
        <f t="shared" si="356"/>
        <v>0</v>
      </c>
      <c r="AR937" s="1365"/>
      <c r="AS937" s="1365"/>
      <c r="AT937" s="1365"/>
      <c r="AU937" s="1365"/>
      <c r="AV937" s="1371">
        <f t="shared" si="367"/>
        <v>0</v>
      </c>
      <c r="AW937" s="1365">
        <f>AQ937</f>
        <v>0</v>
      </c>
      <c r="AX937" s="1365"/>
      <c r="AY937" s="1367">
        <f t="shared" si="368"/>
        <v>0</v>
      </c>
      <c r="AZ937" s="1372"/>
      <c r="BA937" s="1373">
        <f t="shared" si="372"/>
        <v>0</v>
      </c>
      <c r="BC937" s="1361" t="str">
        <f t="shared" si="374"/>
        <v/>
      </c>
      <c r="BD937" s="1361" t="str">
        <f t="shared" si="374"/>
        <v/>
      </c>
      <c r="BE937" s="1361" t="str">
        <f t="shared" si="374"/>
        <v/>
      </c>
      <c r="BF937" s="1361" t="str">
        <f t="shared" si="374"/>
        <v/>
      </c>
      <c r="BG937" s="1361" t="str">
        <f t="shared" si="370"/>
        <v>W/C</v>
      </c>
      <c r="BH937" s="1361" t="str">
        <f t="shared" si="370"/>
        <v>NO</v>
      </c>
      <c r="BI937" s="1361" t="str">
        <f t="shared" si="362"/>
        <v>W/C</v>
      </c>
      <c r="BK937" s="1361" t="b">
        <f t="shared" si="378"/>
        <v>1</v>
      </c>
      <c r="BL937" s="1361" t="b">
        <f t="shared" si="378"/>
        <v>1</v>
      </c>
      <c r="BM937" s="1361" t="b">
        <f t="shared" si="378"/>
        <v>1</v>
      </c>
      <c r="BN937" s="1361" t="b">
        <f t="shared" si="378"/>
        <v>1</v>
      </c>
      <c r="BO937" s="1361" t="b">
        <f t="shared" si="378"/>
        <v>1</v>
      </c>
      <c r="BP937" s="1361" t="b">
        <f t="shared" si="378"/>
        <v>1</v>
      </c>
      <c r="BQ937" s="1361" t="b">
        <f t="shared" si="378"/>
        <v>1</v>
      </c>
      <c r="BS937" s="1359"/>
    </row>
    <row r="938" spans="1:71" s="1614" customFormat="1" ht="12" customHeight="1">
      <c r="A938" s="1412">
        <v>19000491</v>
      </c>
      <c r="B938" s="1413" t="str">
        <f t="shared" si="377"/>
        <v>19000491</v>
      </c>
      <c r="C938" s="1359" t="s">
        <v>1988</v>
      </c>
      <c r="D938" s="1360" t="str">
        <f t="shared" si="361"/>
        <v>Non-Op</v>
      </c>
      <c r="E938" s="1360"/>
      <c r="F938" s="1359"/>
      <c r="G938" s="1360"/>
      <c r="H938" s="1361" t="str">
        <f t="shared" si="373"/>
        <v/>
      </c>
      <c r="I938" s="1361" t="str">
        <f t="shared" si="373"/>
        <v/>
      </c>
      <c r="J938" s="1361" t="str">
        <f t="shared" si="373"/>
        <v/>
      </c>
      <c r="K938" s="1361" t="str">
        <f t="shared" si="373"/>
        <v>Non-Op</v>
      </c>
      <c r="L938" s="1361" t="str">
        <f t="shared" si="371"/>
        <v>NO</v>
      </c>
      <c r="M938" s="1361" t="str">
        <f t="shared" si="371"/>
        <v>NO</v>
      </c>
      <c r="N938" s="1361" t="str">
        <f t="shared" si="363"/>
        <v/>
      </c>
      <c r="O938" s="1362"/>
      <c r="P938" s="1363">
        <v>1036136.85</v>
      </c>
      <c r="Q938" s="1363">
        <v>1031295.09</v>
      </c>
      <c r="R938" s="1363">
        <v>1026453.33</v>
      </c>
      <c r="S938" s="1363">
        <v>1021611.57</v>
      </c>
      <c r="T938" s="1363">
        <v>1016769.81</v>
      </c>
      <c r="U938" s="1363">
        <v>1011928.05</v>
      </c>
      <c r="V938" s="1363">
        <v>1007086.29</v>
      </c>
      <c r="W938" s="1363">
        <v>1002244.53</v>
      </c>
      <c r="X938" s="1363">
        <v>997402.77</v>
      </c>
      <c r="Y938" s="1363">
        <v>992561.01</v>
      </c>
      <c r="Z938" s="1363">
        <v>987719.25</v>
      </c>
      <c r="AA938" s="1363">
        <v>982877.49</v>
      </c>
      <c r="AB938" s="1363">
        <v>978035.73</v>
      </c>
      <c r="AC938" s="1363"/>
      <c r="AD938" s="1363"/>
      <c r="AE938" s="1363">
        <f t="shared" si="364"/>
        <v>1007086.29</v>
      </c>
      <c r="AF938" s="1610"/>
      <c r="AG938" s="1611"/>
      <c r="AH938" s="1612"/>
      <c r="AI938" s="1365"/>
      <c r="AJ938" s="1365"/>
      <c r="AK938" s="1366">
        <f>AE938</f>
        <v>1007086.29</v>
      </c>
      <c r="AL938" s="1365">
        <f t="shared" si="365"/>
        <v>1007086.29</v>
      </c>
      <c r="AM938" s="1613"/>
      <c r="AN938" s="1612"/>
      <c r="AO938" s="1368">
        <f t="shared" si="366"/>
        <v>0</v>
      </c>
      <c r="AP938" s="1369"/>
      <c r="AQ938" s="1370">
        <f t="shared" si="356"/>
        <v>978035.73</v>
      </c>
      <c r="AR938" s="1612"/>
      <c r="AS938" s="1365"/>
      <c r="AT938" s="1365"/>
      <c r="AU938" s="1365">
        <f>AQ938</f>
        <v>978035.73</v>
      </c>
      <c r="AV938" s="1371">
        <f t="shared" si="367"/>
        <v>978035.73</v>
      </c>
      <c r="AW938" s="1612"/>
      <c r="AX938" s="1612"/>
      <c r="AY938" s="1367">
        <f t="shared" si="368"/>
        <v>0</v>
      </c>
      <c r="AZ938" s="1372" t="s">
        <v>1964</v>
      </c>
      <c r="BA938" s="1373">
        <f t="shared" si="372"/>
        <v>0</v>
      </c>
      <c r="BC938" s="1361" t="str">
        <f t="shared" si="374"/>
        <v/>
      </c>
      <c r="BD938" s="1361" t="str">
        <f t="shared" si="374"/>
        <v/>
      </c>
      <c r="BE938" s="1361" t="str">
        <f t="shared" si="374"/>
        <v/>
      </c>
      <c r="BF938" s="1361" t="str">
        <f t="shared" si="374"/>
        <v>Non-Op</v>
      </c>
      <c r="BG938" s="1361" t="str">
        <f t="shared" si="370"/>
        <v>NO</v>
      </c>
      <c r="BH938" s="1361" t="str">
        <f t="shared" si="370"/>
        <v>NO</v>
      </c>
      <c r="BI938" s="1361" t="str">
        <f t="shared" si="362"/>
        <v/>
      </c>
      <c r="BK938" s="1361" t="b">
        <f t="shared" si="378"/>
        <v>1</v>
      </c>
      <c r="BL938" s="1361" t="b">
        <f t="shared" si="378"/>
        <v>1</v>
      </c>
      <c r="BM938" s="1361" t="b">
        <f t="shared" si="378"/>
        <v>1</v>
      </c>
      <c r="BN938" s="1361" t="b">
        <f t="shared" si="378"/>
        <v>1</v>
      </c>
      <c r="BO938" s="1361" t="b">
        <f t="shared" si="378"/>
        <v>1</v>
      </c>
      <c r="BP938" s="1361" t="b">
        <f t="shared" si="378"/>
        <v>1</v>
      </c>
      <c r="BQ938" s="1361" t="b">
        <f t="shared" si="378"/>
        <v>1</v>
      </c>
      <c r="BS938" s="1615"/>
    </row>
    <row r="939" spans="1:71" s="1374" customFormat="1" ht="12" customHeight="1">
      <c r="A939" s="1412">
        <v>19000551</v>
      </c>
      <c r="B939" s="1413" t="str">
        <f t="shared" si="377"/>
        <v>19000551</v>
      </c>
      <c r="C939" s="1359" t="s">
        <v>1989</v>
      </c>
      <c r="D939" s="1360" t="str">
        <f t="shared" si="361"/>
        <v>Non-Op</v>
      </c>
      <c r="E939" s="1360"/>
      <c r="F939" s="1359"/>
      <c r="G939" s="1360"/>
      <c r="H939" s="1361" t="str">
        <f t="shared" si="373"/>
        <v/>
      </c>
      <c r="I939" s="1361" t="str">
        <f t="shared" si="373"/>
        <v/>
      </c>
      <c r="J939" s="1361" t="str">
        <f t="shared" si="373"/>
        <v/>
      </c>
      <c r="K939" s="1361" t="str">
        <f t="shared" si="373"/>
        <v>Non-Op</v>
      </c>
      <c r="L939" s="1361" t="str">
        <f t="shared" si="371"/>
        <v>NO</v>
      </c>
      <c r="M939" s="1361" t="str">
        <f t="shared" si="371"/>
        <v>NO</v>
      </c>
      <c r="N939" s="1361" t="str">
        <f t="shared" si="363"/>
        <v/>
      </c>
      <c r="O939" s="1362"/>
      <c r="P939" s="1363">
        <v>0</v>
      </c>
      <c r="Q939" s="1363">
        <v>0</v>
      </c>
      <c r="R939" s="1363">
        <v>0</v>
      </c>
      <c r="S939" s="1363">
        <v>0</v>
      </c>
      <c r="T939" s="1363">
        <v>0</v>
      </c>
      <c r="U939" s="1363">
        <v>0</v>
      </c>
      <c r="V939" s="1363">
        <v>0</v>
      </c>
      <c r="W939" s="1363">
        <v>0</v>
      </c>
      <c r="X939" s="1363">
        <v>0</v>
      </c>
      <c r="Y939" s="1363">
        <v>0</v>
      </c>
      <c r="Z939" s="1363">
        <v>0</v>
      </c>
      <c r="AA939" s="1363">
        <v>0</v>
      </c>
      <c r="AB939" s="1363">
        <v>0</v>
      </c>
      <c r="AC939" s="1363"/>
      <c r="AD939" s="1363"/>
      <c r="AE939" s="1363">
        <f t="shared" si="364"/>
        <v>0</v>
      </c>
      <c r="AF939" s="1476"/>
      <c r="AG939" s="1477"/>
      <c r="AH939" s="1365"/>
      <c r="AI939" s="1365"/>
      <c r="AJ939" s="1365"/>
      <c r="AK939" s="1366">
        <f>AE939</f>
        <v>0</v>
      </c>
      <c r="AL939" s="1365">
        <f t="shared" si="365"/>
        <v>0</v>
      </c>
      <c r="AM939" s="1367"/>
      <c r="AN939" s="1365"/>
      <c r="AO939" s="1368">
        <f t="shared" si="366"/>
        <v>0</v>
      </c>
      <c r="AP939" s="1369"/>
      <c r="AQ939" s="1370">
        <f t="shared" ref="AQ939:AQ1013" si="379">AB939</f>
        <v>0</v>
      </c>
      <c r="AR939" s="1365"/>
      <c r="AS939" s="1365"/>
      <c r="AT939" s="1365"/>
      <c r="AU939" s="1365">
        <f>AQ939</f>
        <v>0</v>
      </c>
      <c r="AV939" s="1371">
        <f t="shared" si="367"/>
        <v>0</v>
      </c>
      <c r="AW939" s="1365"/>
      <c r="AX939" s="1365"/>
      <c r="AY939" s="1367">
        <f t="shared" si="368"/>
        <v>0</v>
      </c>
      <c r="AZ939" s="1372" t="s">
        <v>1893</v>
      </c>
      <c r="BA939" s="1373">
        <f t="shared" si="372"/>
        <v>0</v>
      </c>
      <c r="BC939" s="1361" t="str">
        <f t="shared" si="374"/>
        <v/>
      </c>
      <c r="BD939" s="1361" t="str">
        <f t="shared" si="374"/>
        <v/>
      </c>
      <c r="BE939" s="1361" t="str">
        <f t="shared" si="374"/>
        <v/>
      </c>
      <c r="BF939" s="1361" t="str">
        <f t="shared" si="374"/>
        <v>Non-Op</v>
      </c>
      <c r="BG939" s="1361" t="str">
        <f t="shared" si="370"/>
        <v>NO</v>
      </c>
      <c r="BH939" s="1361" t="str">
        <f t="shared" si="370"/>
        <v>NO</v>
      </c>
      <c r="BI939" s="1361" t="str">
        <f t="shared" si="362"/>
        <v/>
      </c>
      <c r="BK939" s="1361" t="b">
        <f t="shared" si="378"/>
        <v>1</v>
      </c>
      <c r="BL939" s="1361" t="b">
        <f t="shared" si="378"/>
        <v>1</v>
      </c>
      <c r="BM939" s="1361" t="b">
        <f t="shared" si="378"/>
        <v>1</v>
      </c>
      <c r="BN939" s="1361" t="b">
        <f t="shared" si="378"/>
        <v>1</v>
      </c>
      <c r="BO939" s="1361" t="b">
        <f t="shared" si="378"/>
        <v>1</v>
      </c>
      <c r="BP939" s="1361" t="b">
        <f t="shared" si="378"/>
        <v>1</v>
      </c>
      <c r="BQ939" s="1361" t="b">
        <f t="shared" si="378"/>
        <v>1</v>
      </c>
      <c r="BS939" s="1359"/>
    </row>
    <row r="940" spans="1:71" s="1374" customFormat="1" ht="12" customHeight="1">
      <c r="A940" s="1412">
        <v>19000552</v>
      </c>
      <c r="B940" s="1413" t="str">
        <f t="shared" si="377"/>
        <v>19000552</v>
      </c>
      <c r="C940" s="1359" t="s">
        <v>1990</v>
      </c>
      <c r="D940" s="1360" t="str">
        <f t="shared" si="361"/>
        <v>W/C</v>
      </c>
      <c r="E940" s="1360"/>
      <c r="F940" s="1359"/>
      <c r="G940" s="1360"/>
      <c r="H940" s="1361" t="str">
        <f t="shared" si="373"/>
        <v/>
      </c>
      <c r="I940" s="1361" t="str">
        <f t="shared" si="373"/>
        <v/>
      </c>
      <c r="J940" s="1361" t="str">
        <f t="shared" si="373"/>
        <v/>
      </c>
      <c r="K940" s="1361" t="str">
        <f t="shared" si="373"/>
        <v/>
      </c>
      <c r="L940" s="1361" t="str">
        <f t="shared" si="371"/>
        <v>W/C</v>
      </c>
      <c r="M940" s="1361" t="str">
        <f t="shared" si="371"/>
        <v>NO</v>
      </c>
      <c r="N940" s="1361" t="str">
        <f t="shared" si="363"/>
        <v>W/C</v>
      </c>
      <c r="O940" s="1362"/>
      <c r="P940" s="1363">
        <v>456242.74</v>
      </c>
      <c r="Q940" s="1363">
        <v>376138.4</v>
      </c>
      <c r="R940" s="1363">
        <v>337553.72</v>
      </c>
      <c r="S940" s="1363">
        <v>331798.01</v>
      </c>
      <c r="T940" s="1363">
        <v>344173.85</v>
      </c>
      <c r="U940" s="1363">
        <v>374947.71</v>
      </c>
      <c r="V940" s="1363">
        <v>375933.81</v>
      </c>
      <c r="W940" s="1363">
        <v>405211.4</v>
      </c>
      <c r="X940" s="1363">
        <v>405988.35</v>
      </c>
      <c r="Y940" s="1363">
        <v>440055.13</v>
      </c>
      <c r="Z940" s="1363">
        <v>461647.27</v>
      </c>
      <c r="AA940" s="1363">
        <v>504877.67</v>
      </c>
      <c r="AB940" s="1363">
        <v>501579.94</v>
      </c>
      <c r="AC940" s="1363"/>
      <c r="AD940" s="1363"/>
      <c r="AE940" s="1363">
        <f t="shared" si="364"/>
        <v>403103.05499999999</v>
      </c>
      <c r="AF940" s="1376"/>
      <c r="AG940" s="1377"/>
      <c r="AH940" s="1365"/>
      <c r="AI940" s="1365"/>
      <c r="AJ940" s="1365"/>
      <c r="AK940" s="1366"/>
      <c r="AL940" s="1365">
        <f t="shared" si="365"/>
        <v>0</v>
      </c>
      <c r="AM940" s="1367">
        <f>AE940</f>
        <v>403103.05499999999</v>
      </c>
      <c r="AN940" s="1365"/>
      <c r="AO940" s="1368">
        <f t="shared" si="366"/>
        <v>403103.05499999999</v>
      </c>
      <c r="AP940" s="1369"/>
      <c r="AQ940" s="1370">
        <f t="shared" si="379"/>
        <v>501579.94</v>
      </c>
      <c r="AR940" s="1365"/>
      <c r="AS940" s="1365"/>
      <c r="AT940" s="1365"/>
      <c r="AU940" s="1365"/>
      <c r="AV940" s="1371">
        <f t="shared" si="367"/>
        <v>0</v>
      </c>
      <c r="AW940" s="1365">
        <f>AQ940</f>
        <v>501579.94</v>
      </c>
      <c r="AX940" s="1365"/>
      <c r="AY940" s="1367">
        <f t="shared" si="368"/>
        <v>501579.94</v>
      </c>
      <c r="AZ940" s="1372"/>
      <c r="BA940" s="1373">
        <f t="shared" si="372"/>
        <v>0</v>
      </c>
      <c r="BC940" s="1361" t="str">
        <f t="shared" si="374"/>
        <v/>
      </c>
      <c r="BD940" s="1361" t="str">
        <f t="shared" si="374"/>
        <v/>
      </c>
      <c r="BE940" s="1361" t="str">
        <f t="shared" si="374"/>
        <v/>
      </c>
      <c r="BF940" s="1361" t="str">
        <f t="shared" si="374"/>
        <v/>
      </c>
      <c r="BG940" s="1361" t="str">
        <f t="shared" si="370"/>
        <v>W/C</v>
      </c>
      <c r="BH940" s="1361" t="str">
        <f t="shared" si="370"/>
        <v>NO</v>
      </c>
      <c r="BI940" s="1361" t="str">
        <f t="shared" si="362"/>
        <v>W/C</v>
      </c>
      <c r="BK940" s="1361" t="b">
        <f t="shared" si="378"/>
        <v>1</v>
      </c>
      <c r="BL940" s="1361" t="b">
        <f t="shared" si="378"/>
        <v>1</v>
      </c>
      <c r="BM940" s="1361" t="b">
        <f t="shared" si="378"/>
        <v>1</v>
      </c>
      <c r="BN940" s="1361" t="b">
        <f t="shared" si="378"/>
        <v>1</v>
      </c>
      <c r="BO940" s="1361" t="b">
        <f t="shared" si="378"/>
        <v>1</v>
      </c>
      <c r="BP940" s="1361" t="b">
        <f t="shared" si="378"/>
        <v>1</v>
      </c>
      <c r="BQ940" s="1361" t="b">
        <f t="shared" si="378"/>
        <v>1</v>
      </c>
      <c r="BS940" s="1359"/>
    </row>
    <row r="941" spans="1:71" s="1374" customFormat="1" ht="12" customHeight="1">
      <c r="A941" s="1505">
        <v>19000553</v>
      </c>
      <c r="B941" s="1506" t="str">
        <f t="shared" si="377"/>
        <v>19000553</v>
      </c>
      <c r="C941" s="1506" t="s">
        <v>1991</v>
      </c>
      <c r="D941" s="1360" t="str">
        <f t="shared" si="361"/>
        <v>CRB</v>
      </c>
      <c r="E941" s="1360"/>
      <c r="F941" s="1506"/>
      <c r="G941" s="1360"/>
      <c r="H941" s="1361" t="str">
        <f t="shared" si="373"/>
        <v/>
      </c>
      <c r="I941" s="1361" t="str">
        <f t="shared" si="373"/>
        <v>ERB</v>
      </c>
      <c r="J941" s="1361" t="str">
        <f t="shared" si="373"/>
        <v>GRB</v>
      </c>
      <c r="K941" s="1361" t="str">
        <f t="shared" si="373"/>
        <v/>
      </c>
      <c r="L941" s="1361" t="str">
        <f t="shared" si="371"/>
        <v>NO</v>
      </c>
      <c r="M941" s="1361" t="str">
        <f t="shared" si="371"/>
        <v>NO</v>
      </c>
      <c r="N941" s="1361" t="str">
        <f t="shared" si="363"/>
        <v/>
      </c>
      <c r="O941" s="1362"/>
      <c r="P941" s="1363">
        <v>19858.87</v>
      </c>
      <c r="Q941" s="1363">
        <v>19858.87</v>
      </c>
      <c r="R941" s="1363">
        <v>19858.87</v>
      </c>
      <c r="S941" s="1363">
        <v>19858.87</v>
      </c>
      <c r="T941" s="1363">
        <v>19858.87</v>
      </c>
      <c r="U941" s="1363">
        <v>19858.87</v>
      </c>
      <c r="V941" s="1363">
        <v>19858.87</v>
      </c>
      <c r="W941" s="1363">
        <v>19858.87</v>
      </c>
      <c r="X941" s="1363">
        <v>19858.87</v>
      </c>
      <c r="Y941" s="1363">
        <v>19858.87</v>
      </c>
      <c r="Z941" s="1363">
        <v>19858.87</v>
      </c>
      <c r="AA941" s="1363">
        <v>19858.87</v>
      </c>
      <c r="AB941" s="1363">
        <v>19858.87</v>
      </c>
      <c r="AC941" s="1363"/>
      <c r="AD941" s="1363"/>
      <c r="AE941" s="1363">
        <f t="shared" si="364"/>
        <v>19858.87</v>
      </c>
      <c r="AF941" s="1616" t="s">
        <v>1957</v>
      </c>
      <c r="AG941" s="1376" t="s">
        <v>1958</v>
      </c>
      <c r="AH941" s="1365"/>
      <c r="AI941" s="1365">
        <f>AE941*C1572</f>
        <v>13176.360244999998</v>
      </c>
      <c r="AJ941" s="1365">
        <f>AE941*C1573</f>
        <v>6682.509755</v>
      </c>
      <c r="AK941" s="1366"/>
      <c r="AL941" s="1365">
        <f t="shared" si="365"/>
        <v>19858.87</v>
      </c>
      <c r="AM941" s="1367"/>
      <c r="AN941" s="1365"/>
      <c r="AO941" s="1368">
        <f t="shared" si="366"/>
        <v>0</v>
      </c>
      <c r="AP941" s="1369"/>
      <c r="AQ941" s="1370">
        <f t="shared" si="379"/>
        <v>19858.87</v>
      </c>
      <c r="AR941" s="1365"/>
      <c r="AS941" s="1365">
        <f>AQ941*C1572</f>
        <v>13176.360244999998</v>
      </c>
      <c r="AT941" s="1365">
        <f>AQ941*C1573</f>
        <v>6682.509755</v>
      </c>
      <c r="AU941" s="1365"/>
      <c r="AV941" s="1371">
        <f t="shared" si="367"/>
        <v>19858.87</v>
      </c>
      <c r="AW941" s="1365"/>
      <c r="AX941" s="1365"/>
      <c r="AY941" s="1367">
        <f t="shared" si="368"/>
        <v>0</v>
      </c>
      <c r="AZ941" s="1372"/>
      <c r="BA941" s="1373">
        <f t="shared" si="372"/>
        <v>0</v>
      </c>
      <c r="BC941" s="1361" t="str">
        <f t="shared" si="374"/>
        <v/>
      </c>
      <c r="BD941" s="1361" t="str">
        <f t="shared" si="374"/>
        <v>ERB</v>
      </c>
      <c r="BE941" s="1361" t="str">
        <f t="shared" si="374"/>
        <v>GRB</v>
      </c>
      <c r="BF941" s="1361" t="str">
        <f t="shared" si="374"/>
        <v/>
      </c>
      <c r="BG941" s="1361" t="str">
        <f t="shared" si="370"/>
        <v>NO</v>
      </c>
      <c r="BH941" s="1361" t="str">
        <f t="shared" si="370"/>
        <v>NO</v>
      </c>
      <c r="BI941" s="1361" t="str">
        <f t="shared" si="362"/>
        <v/>
      </c>
      <c r="BK941" s="1361" t="b">
        <f t="shared" si="378"/>
        <v>1</v>
      </c>
      <c r="BL941" s="1361" t="b">
        <f t="shared" si="378"/>
        <v>1</v>
      </c>
      <c r="BM941" s="1361" t="b">
        <f t="shared" si="378"/>
        <v>1</v>
      </c>
      <c r="BN941" s="1361" t="b">
        <f t="shared" si="378"/>
        <v>1</v>
      </c>
      <c r="BO941" s="1361" t="b">
        <f t="shared" si="378"/>
        <v>1</v>
      </c>
      <c r="BP941" s="1361" t="b">
        <f t="shared" si="378"/>
        <v>1</v>
      </c>
      <c r="BQ941" s="1361" t="b">
        <f t="shared" si="378"/>
        <v>1</v>
      </c>
      <c r="BS941" s="1359"/>
    </row>
    <row r="942" spans="1:71" s="1374" customFormat="1" ht="12" customHeight="1">
      <c r="A942" s="1412">
        <v>19000562</v>
      </c>
      <c r="B942" s="1413" t="str">
        <f t="shared" si="377"/>
        <v>19000562</v>
      </c>
      <c r="C942" s="1359" t="s">
        <v>1992</v>
      </c>
      <c r="D942" s="1360" t="str">
        <f t="shared" si="361"/>
        <v>W/C</v>
      </c>
      <c r="E942" s="1360"/>
      <c r="F942" s="1359"/>
      <c r="G942" s="1360"/>
      <c r="H942" s="1361" t="str">
        <f t="shared" si="373"/>
        <v/>
      </c>
      <c r="I942" s="1361" t="str">
        <f t="shared" si="373"/>
        <v/>
      </c>
      <c r="J942" s="1361" t="str">
        <f t="shared" si="373"/>
        <v/>
      </c>
      <c r="K942" s="1361" t="str">
        <f t="shared" si="373"/>
        <v/>
      </c>
      <c r="L942" s="1361" t="str">
        <f t="shared" si="371"/>
        <v>W/C</v>
      </c>
      <c r="M942" s="1361" t="str">
        <f t="shared" si="371"/>
        <v>NO</v>
      </c>
      <c r="N942" s="1361" t="str">
        <f t="shared" si="363"/>
        <v>W/C</v>
      </c>
      <c r="O942" s="1362"/>
      <c r="P942" s="1363">
        <v>1221089.52</v>
      </c>
      <c r="Q942" s="1363">
        <v>1212668.54</v>
      </c>
      <c r="R942" s="1363">
        <v>1204247.56</v>
      </c>
      <c r="S942" s="1363">
        <v>1569637.76</v>
      </c>
      <c r="T942" s="1363">
        <v>1579017.31</v>
      </c>
      <c r="U942" s="1363">
        <v>1588396.85</v>
      </c>
      <c r="V942" s="1363">
        <v>1732788.23</v>
      </c>
      <c r="W942" s="1363">
        <v>1753418.77</v>
      </c>
      <c r="X942" s="1363">
        <v>1774049.31</v>
      </c>
      <c r="Y942" s="1363">
        <v>1759049.36</v>
      </c>
      <c r="Z942" s="1363">
        <v>1767803.05</v>
      </c>
      <c r="AA942" s="1363">
        <v>1776556.75</v>
      </c>
      <c r="AB942" s="1363">
        <v>1785310.44</v>
      </c>
      <c r="AC942" s="1363"/>
      <c r="AD942" s="1363"/>
      <c r="AE942" s="1363">
        <f t="shared" si="364"/>
        <v>1601736.1225000003</v>
      </c>
      <c r="AF942" s="1376"/>
      <c r="AG942" s="1377"/>
      <c r="AH942" s="1365"/>
      <c r="AI942" s="1365"/>
      <c r="AJ942" s="1365"/>
      <c r="AK942" s="1366"/>
      <c r="AL942" s="1365">
        <f t="shared" si="365"/>
        <v>0</v>
      </c>
      <c r="AM942" s="1367">
        <f>AE942</f>
        <v>1601736.1225000003</v>
      </c>
      <c r="AN942" s="1365"/>
      <c r="AO942" s="1368">
        <f t="shared" si="366"/>
        <v>1601736.1225000003</v>
      </c>
      <c r="AP942" s="1369"/>
      <c r="AQ942" s="1370">
        <f t="shared" si="379"/>
        <v>1785310.44</v>
      </c>
      <c r="AR942" s="1365"/>
      <c r="AS942" s="1365"/>
      <c r="AT942" s="1365"/>
      <c r="AU942" s="1365"/>
      <c r="AV942" s="1371">
        <f t="shared" si="367"/>
        <v>0</v>
      </c>
      <c r="AW942" s="1365">
        <f>AQ942</f>
        <v>1785310.44</v>
      </c>
      <c r="AX942" s="1365"/>
      <c r="AY942" s="1367">
        <f t="shared" si="368"/>
        <v>1785310.44</v>
      </c>
      <c r="AZ942" s="1372"/>
      <c r="BA942" s="1373">
        <f t="shared" si="372"/>
        <v>0</v>
      </c>
      <c r="BC942" s="1361" t="str">
        <f t="shared" si="374"/>
        <v/>
      </c>
      <c r="BD942" s="1361" t="str">
        <f t="shared" si="374"/>
        <v/>
      </c>
      <c r="BE942" s="1361" t="str">
        <f t="shared" si="374"/>
        <v/>
      </c>
      <c r="BF942" s="1361" t="str">
        <f t="shared" si="374"/>
        <v/>
      </c>
      <c r="BG942" s="1361" t="str">
        <f t="shared" si="370"/>
        <v>W/C</v>
      </c>
      <c r="BH942" s="1361" t="str">
        <f t="shared" si="370"/>
        <v>NO</v>
      </c>
      <c r="BI942" s="1361" t="str">
        <f t="shared" si="362"/>
        <v>W/C</v>
      </c>
      <c r="BK942" s="1361" t="b">
        <f t="shared" si="378"/>
        <v>1</v>
      </c>
      <c r="BL942" s="1361" t="b">
        <f t="shared" si="378"/>
        <v>1</v>
      </c>
      <c r="BM942" s="1361" t="b">
        <f t="shared" si="378"/>
        <v>1</v>
      </c>
      <c r="BN942" s="1361" t="b">
        <f t="shared" si="378"/>
        <v>1</v>
      </c>
      <c r="BO942" s="1361" t="b">
        <f t="shared" si="378"/>
        <v>1</v>
      </c>
      <c r="BP942" s="1361" t="b">
        <f t="shared" si="378"/>
        <v>1</v>
      </c>
      <c r="BQ942" s="1361" t="b">
        <f t="shared" si="378"/>
        <v>1</v>
      </c>
      <c r="BS942" s="1359"/>
    </row>
    <row r="943" spans="1:71" s="1374" customFormat="1" ht="12" customHeight="1">
      <c r="A943" s="1505">
        <v>19000563</v>
      </c>
      <c r="B943" s="1506" t="str">
        <f t="shared" si="377"/>
        <v>19000563</v>
      </c>
      <c r="C943" s="1506" t="s">
        <v>1993</v>
      </c>
      <c r="D943" s="1360" t="str">
        <f t="shared" si="361"/>
        <v>W/C</v>
      </c>
      <c r="E943" s="1360"/>
      <c r="F943" s="1359"/>
      <c r="G943" s="1360"/>
      <c r="H943" s="1361" t="str">
        <f t="shared" ref="H943:K975" si="380">IF(VALUE(AH943),H$7,IF(ISBLANK(AH943),"",H$7))</f>
        <v/>
      </c>
      <c r="I943" s="1361" t="str">
        <f t="shared" si="380"/>
        <v/>
      </c>
      <c r="J943" s="1361" t="str">
        <f t="shared" si="380"/>
        <v/>
      </c>
      <c r="K943" s="1361" t="str">
        <f t="shared" si="380"/>
        <v/>
      </c>
      <c r="L943" s="1361" t="str">
        <f t="shared" si="371"/>
        <v>W/C</v>
      </c>
      <c r="M943" s="1361" t="str">
        <f t="shared" si="371"/>
        <v>NO</v>
      </c>
      <c r="N943" s="1361" t="str">
        <f t="shared" si="363"/>
        <v>W/C</v>
      </c>
      <c r="O943" s="1411"/>
      <c r="P943" s="1363">
        <v>0</v>
      </c>
      <c r="Q943" s="1363">
        <v>0</v>
      </c>
      <c r="R943" s="1363">
        <v>0</v>
      </c>
      <c r="S943" s="1363">
        <v>0</v>
      </c>
      <c r="T943" s="1363">
        <v>0</v>
      </c>
      <c r="U943" s="1363">
        <v>0</v>
      </c>
      <c r="V943" s="1363">
        <v>0</v>
      </c>
      <c r="W943" s="1363">
        <v>0</v>
      </c>
      <c r="X943" s="1363">
        <v>0</v>
      </c>
      <c r="Y943" s="1363">
        <v>0</v>
      </c>
      <c r="Z943" s="1363">
        <v>0</v>
      </c>
      <c r="AA943" s="1363">
        <v>0</v>
      </c>
      <c r="AB943" s="1363">
        <v>0</v>
      </c>
      <c r="AC943" s="1363"/>
      <c r="AD943" s="1363"/>
      <c r="AE943" s="1363">
        <f t="shared" si="364"/>
        <v>0</v>
      </c>
      <c r="AF943" s="1616"/>
      <c r="AG943" s="1376"/>
      <c r="AH943" s="1365"/>
      <c r="AI943" s="1365"/>
      <c r="AJ943" s="1365"/>
      <c r="AK943" s="1366"/>
      <c r="AL943" s="1365">
        <f t="shared" si="365"/>
        <v>0</v>
      </c>
      <c r="AM943" s="1367">
        <f>AE943</f>
        <v>0</v>
      </c>
      <c r="AN943" s="1365"/>
      <c r="AO943" s="1368">
        <f t="shared" si="366"/>
        <v>0</v>
      </c>
      <c r="AP943" s="1369"/>
      <c r="AQ943" s="1370">
        <f t="shared" si="379"/>
        <v>0</v>
      </c>
      <c r="AR943" s="1365"/>
      <c r="AS943" s="1365"/>
      <c r="AT943" s="1365"/>
      <c r="AU943" s="1365"/>
      <c r="AV943" s="1371">
        <f t="shared" si="367"/>
        <v>0</v>
      </c>
      <c r="AW943" s="1365">
        <f>AQ943</f>
        <v>0</v>
      </c>
      <c r="AX943" s="1365"/>
      <c r="AY943" s="1367">
        <f t="shared" si="368"/>
        <v>0</v>
      </c>
      <c r="AZ943" s="1372"/>
      <c r="BA943" s="1373">
        <f>AQ943-AV943-AY943</f>
        <v>0</v>
      </c>
      <c r="BC943" s="1361" t="str">
        <f t="shared" si="374"/>
        <v/>
      </c>
      <c r="BD943" s="1361" t="str">
        <f t="shared" si="374"/>
        <v/>
      </c>
      <c r="BE943" s="1361" t="str">
        <f t="shared" si="374"/>
        <v/>
      </c>
      <c r="BF943" s="1361" t="str">
        <f t="shared" si="374"/>
        <v/>
      </c>
      <c r="BG943" s="1361" t="str">
        <f t="shared" si="370"/>
        <v>W/C</v>
      </c>
      <c r="BH943" s="1361" t="str">
        <f t="shared" si="370"/>
        <v>NO</v>
      </c>
      <c r="BI943" s="1361" t="str">
        <f t="shared" si="362"/>
        <v>W/C</v>
      </c>
      <c r="BK943" s="1361" t="b">
        <f t="shared" si="378"/>
        <v>1</v>
      </c>
      <c r="BL943" s="1361" t="b">
        <f t="shared" si="378"/>
        <v>1</v>
      </c>
      <c r="BM943" s="1361" t="b">
        <f t="shared" si="378"/>
        <v>1</v>
      </c>
      <c r="BN943" s="1361" t="b">
        <f t="shared" si="378"/>
        <v>1</v>
      </c>
      <c r="BO943" s="1361" t="b">
        <f t="shared" si="378"/>
        <v>1</v>
      </c>
      <c r="BP943" s="1361" t="b">
        <f t="shared" si="378"/>
        <v>1</v>
      </c>
      <c r="BQ943" s="1361" t="b">
        <f t="shared" si="378"/>
        <v>1</v>
      </c>
      <c r="BS943" s="1359"/>
    </row>
    <row r="944" spans="1:71" s="1374" customFormat="1" ht="12" customHeight="1">
      <c r="A944" s="1412">
        <v>19000572</v>
      </c>
      <c r="B944" s="1413" t="str">
        <f t="shared" si="377"/>
        <v>19000572</v>
      </c>
      <c r="C944" s="1359" t="s">
        <v>1994</v>
      </c>
      <c r="D944" s="1360" t="str">
        <f t="shared" si="361"/>
        <v>W/C</v>
      </c>
      <c r="E944" s="1360"/>
      <c r="F944" s="1359"/>
      <c r="G944" s="1360"/>
      <c r="H944" s="1361" t="str">
        <f t="shared" si="380"/>
        <v/>
      </c>
      <c r="I944" s="1361" t="str">
        <f t="shared" si="380"/>
        <v/>
      </c>
      <c r="J944" s="1361" t="str">
        <f t="shared" si="380"/>
        <v/>
      </c>
      <c r="K944" s="1361" t="str">
        <f t="shared" si="380"/>
        <v/>
      </c>
      <c r="L944" s="1361" t="str">
        <f t="shared" si="371"/>
        <v>W/C</v>
      </c>
      <c r="M944" s="1361" t="str">
        <f t="shared" si="371"/>
        <v>NO</v>
      </c>
      <c r="N944" s="1361" t="str">
        <f t="shared" si="363"/>
        <v>W/C</v>
      </c>
      <c r="O944" s="1362"/>
      <c r="P944" s="1363">
        <v>317100.15000000002</v>
      </c>
      <c r="Q944" s="1363">
        <v>315261.53000000003</v>
      </c>
      <c r="R944" s="1363">
        <v>313422.90999999997</v>
      </c>
      <c r="S944" s="1363">
        <v>544998.24</v>
      </c>
      <c r="T944" s="1363">
        <v>554274.56999999995</v>
      </c>
      <c r="U944" s="1363">
        <v>563550.9</v>
      </c>
      <c r="V944" s="1363">
        <v>491551.77</v>
      </c>
      <c r="W944" s="1363">
        <v>494055.14</v>
      </c>
      <c r="X944" s="1363">
        <v>496558.52</v>
      </c>
      <c r="Y944" s="1363">
        <v>499061.9</v>
      </c>
      <c r="Z944" s="1363">
        <v>501565.27</v>
      </c>
      <c r="AA944" s="1363">
        <v>504068.65</v>
      </c>
      <c r="AB944" s="1363">
        <v>494856.96000000002</v>
      </c>
      <c r="AC944" s="1363"/>
      <c r="AD944" s="1363"/>
      <c r="AE944" s="1363">
        <f t="shared" si="364"/>
        <v>473695.66291666665</v>
      </c>
      <c r="AF944" s="1376"/>
      <c r="AG944" s="1377"/>
      <c r="AH944" s="1365"/>
      <c r="AI944" s="1365"/>
      <c r="AJ944" s="1365"/>
      <c r="AK944" s="1366"/>
      <c r="AL944" s="1365">
        <f t="shared" si="365"/>
        <v>0</v>
      </c>
      <c r="AM944" s="1367">
        <f>AE944</f>
        <v>473695.66291666665</v>
      </c>
      <c r="AN944" s="1365"/>
      <c r="AO944" s="1368">
        <f t="shared" si="366"/>
        <v>473695.66291666665</v>
      </c>
      <c r="AP944" s="1369"/>
      <c r="AQ944" s="1370">
        <f t="shared" si="379"/>
        <v>494856.96000000002</v>
      </c>
      <c r="AR944" s="1365"/>
      <c r="AS944" s="1365"/>
      <c r="AT944" s="1365"/>
      <c r="AU944" s="1365"/>
      <c r="AV944" s="1371">
        <f t="shared" si="367"/>
        <v>0</v>
      </c>
      <c r="AW944" s="1365">
        <f>AQ944</f>
        <v>494856.96000000002</v>
      </c>
      <c r="AX944" s="1365"/>
      <c r="AY944" s="1367">
        <f t="shared" si="368"/>
        <v>494856.96000000002</v>
      </c>
      <c r="AZ944" s="1372"/>
      <c r="BA944" s="1373">
        <f t="shared" si="372"/>
        <v>0</v>
      </c>
      <c r="BC944" s="1361" t="str">
        <f t="shared" si="374"/>
        <v/>
      </c>
      <c r="BD944" s="1361" t="str">
        <f t="shared" si="374"/>
        <v/>
      </c>
      <c r="BE944" s="1361" t="str">
        <f t="shared" si="374"/>
        <v/>
      </c>
      <c r="BF944" s="1361" t="str">
        <f t="shared" si="374"/>
        <v/>
      </c>
      <c r="BG944" s="1361" t="str">
        <f t="shared" si="370"/>
        <v>W/C</v>
      </c>
      <c r="BH944" s="1361" t="str">
        <f t="shared" si="370"/>
        <v>NO</v>
      </c>
      <c r="BI944" s="1361" t="str">
        <f t="shared" si="362"/>
        <v>W/C</v>
      </c>
      <c r="BK944" s="1361" t="b">
        <f t="shared" si="378"/>
        <v>1</v>
      </c>
      <c r="BL944" s="1361" t="b">
        <f t="shared" si="378"/>
        <v>1</v>
      </c>
      <c r="BM944" s="1361" t="b">
        <f t="shared" si="378"/>
        <v>1</v>
      </c>
      <c r="BN944" s="1361" t="b">
        <f t="shared" si="378"/>
        <v>1</v>
      </c>
      <c r="BO944" s="1361" t="b">
        <f t="shared" si="378"/>
        <v>1</v>
      </c>
      <c r="BP944" s="1361" t="b">
        <f t="shared" si="378"/>
        <v>1</v>
      </c>
      <c r="BQ944" s="1361" t="b">
        <f t="shared" si="378"/>
        <v>1</v>
      </c>
      <c r="BS944" s="1359"/>
    </row>
    <row r="945" spans="1:71" s="1374" customFormat="1" ht="12" customHeight="1">
      <c r="A945" s="1412">
        <v>19000573</v>
      </c>
      <c r="B945" s="1413" t="str">
        <f t="shared" si="377"/>
        <v>19000573</v>
      </c>
      <c r="C945" s="1359" t="s">
        <v>1995</v>
      </c>
      <c r="D945" s="1360" t="str">
        <f t="shared" si="361"/>
        <v>CRB</v>
      </c>
      <c r="E945" s="1360"/>
      <c r="F945" s="1359"/>
      <c r="G945" s="1360"/>
      <c r="H945" s="1361" t="str">
        <f t="shared" si="380"/>
        <v/>
      </c>
      <c r="I945" s="1361" t="str">
        <f t="shared" si="380"/>
        <v>ERB</v>
      </c>
      <c r="J945" s="1361" t="str">
        <f t="shared" si="380"/>
        <v>GRB</v>
      </c>
      <c r="K945" s="1361" t="str">
        <f t="shared" si="380"/>
        <v/>
      </c>
      <c r="L945" s="1361" t="str">
        <f t="shared" si="371"/>
        <v>NO</v>
      </c>
      <c r="M945" s="1361" t="str">
        <f t="shared" si="371"/>
        <v>NO</v>
      </c>
      <c r="N945" s="1361" t="str">
        <f t="shared" si="363"/>
        <v/>
      </c>
      <c r="O945" s="1362"/>
      <c r="P945" s="1363">
        <v>125339.62</v>
      </c>
      <c r="Q945" s="1363">
        <v>451939.09</v>
      </c>
      <c r="R945" s="1363">
        <v>449528.72</v>
      </c>
      <c r="S945" s="1363">
        <v>786304.12</v>
      </c>
      <c r="T945" s="1363">
        <v>783893.75</v>
      </c>
      <c r="U945" s="1363">
        <v>781483.37</v>
      </c>
      <c r="V945" s="1363">
        <v>1381878.4</v>
      </c>
      <c r="W945" s="1363">
        <v>1357455.67</v>
      </c>
      <c r="X945" s="1363">
        <v>1333032.96</v>
      </c>
      <c r="Y945" s="1363">
        <v>1308610.23</v>
      </c>
      <c r="Z945" s="1363">
        <v>1245451.53</v>
      </c>
      <c r="AA945" s="1363">
        <v>1211344.81</v>
      </c>
      <c r="AB945" s="1363">
        <v>1177238.1000000001</v>
      </c>
      <c r="AC945" s="1363"/>
      <c r="AD945" s="1363"/>
      <c r="AE945" s="1363">
        <f t="shared" si="364"/>
        <v>978517.62583333335</v>
      </c>
      <c r="AF945" s="1376" t="s">
        <v>1996</v>
      </c>
      <c r="AG945" s="1376" t="s">
        <v>1958</v>
      </c>
      <c r="AH945" s="1365"/>
      <c r="AI945" s="1365">
        <f>AE945*C1572</f>
        <v>649246.44474041671</v>
      </c>
      <c r="AJ945" s="1365">
        <f>AE945*C1573</f>
        <v>329271.1810929167</v>
      </c>
      <c r="AK945" s="1366"/>
      <c r="AL945" s="1365">
        <f t="shared" si="365"/>
        <v>978517.62583333347</v>
      </c>
      <c r="AM945" s="1367"/>
      <c r="AN945" s="1365"/>
      <c r="AO945" s="1368">
        <f t="shared" si="366"/>
        <v>0</v>
      </c>
      <c r="AP945" s="1369"/>
      <c r="AQ945" s="1370">
        <f t="shared" si="379"/>
        <v>1177238.1000000001</v>
      </c>
      <c r="AR945" s="1365"/>
      <c r="AS945" s="1365">
        <f>AQ945*C1572</f>
        <v>781097.47935000004</v>
      </c>
      <c r="AT945" s="1365">
        <f>AQ945*C1573</f>
        <v>396140.62065000006</v>
      </c>
      <c r="AU945" s="1365"/>
      <c r="AV945" s="1371">
        <f t="shared" si="367"/>
        <v>1177238.1000000001</v>
      </c>
      <c r="AW945" s="1365"/>
      <c r="AX945" s="1365"/>
      <c r="AY945" s="1367">
        <f t="shared" si="368"/>
        <v>0</v>
      </c>
      <c r="AZ945" s="1372"/>
      <c r="BA945" s="1373">
        <f t="shared" si="372"/>
        <v>0</v>
      </c>
      <c r="BC945" s="1361" t="str">
        <f t="shared" si="374"/>
        <v/>
      </c>
      <c r="BD945" s="1361" t="str">
        <f t="shared" si="374"/>
        <v>ERB</v>
      </c>
      <c r="BE945" s="1361" t="str">
        <f t="shared" si="374"/>
        <v>GRB</v>
      </c>
      <c r="BF945" s="1361" t="str">
        <f t="shared" si="374"/>
        <v/>
      </c>
      <c r="BG945" s="1361" t="str">
        <f t="shared" si="370"/>
        <v>NO</v>
      </c>
      <c r="BH945" s="1361" t="str">
        <f t="shared" si="370"/>
        <v>NO</v>
      </c>
      <c r="BI945" s="1361" t="str">
        <f t="shared" si="362"/>
        <v/>
      </c>
      <c r="BK945" s="1361" t="b">
        <f t="shared" si="378"/>
        <v>1</v>
      </c>
      <c r="BL945" s="1361" t="b">
        <f t="shared" si="378"/>
        <v>1</v>
      </c>
      <c r="BM945" s="1361" t="b">
        <f t="shared" si="378"/>
        <v>1</v>
      </c>
      <c r="BN945" s="1361" t="b">
        <f t="shared" si="378"/>
        <v>1</v>
      </c>
      <c r="BO945" s="1361" t="b">
        <f t="shared" si="378"/>
        <v>1</v>
      </c>
      <c r="BP945" s="1361" t="b">
        <f t="shared" si="378"/>
        <v>1</v>
      </c>
      <c r="BQ945" s="1361" t="b">
        <f t="shared" si="378"/>
        <v>1</v>
      </c>
      <c r="BS945" s="1359"/>
    </row>
    <row r="946" spans="1:71" s="1374" customFormat="1" ht="12" customHeight="1">
      <c r="A946" s="1505">
        <v>19000581</v>
      </c>
      <c r="B946" s="1506" t="str">
        <f t="shared" si="377"/>
        <v>19000581</v>
      </c>
      <c r="C946" s="1506" t="s">
        <v>1997</v>
      </c>
      <c r="D946" s="1360" t="str">
        <f t="shared" si="361"/>
        <v>Non-Op</v>
      </c>
      <c r="E946" s="1360"/>
      <c r="F946" s="1506"/>
      <c r="G946" s="1360"/>
      <c r="H946" s="1361" t="str">
        <f t="shared" si="380"/>
        <v/>
      </c>
      <c r="I946" s="1361" t="str">
        <f t="shared" si="380"/>
        <v/>
      </c>
      <c r="J946" s="1361" t="str">
        <f t="shared" si="380"/>
        <v/>
      </c>
      <c r="K946" s="1361" t="str">
        <f t="shared" si="380"/>
        <v>Non-Op</v>
      </c>
      <c r="L946" s="1361" t="str">
        <f t="shared" si="371"/>
        <v>NO</v>
      </c>
      <c r="M946" s="1361" t="str">
        <f t="shared" si="371"/>
        <v>NO</v>
      </c>
      <c r="N946" s="1361" t="str">
        <f t="shared" si="363"/>
        <v/>
      </c>
      <c r="O946" s="1362"/>
      <c r="P946" s="1363">
        <v>1071918.8400000001</v>
      </c>
      <c r="Q946" s="1363">
        <v>1056436.18</v>
      </c>
      <c r="R946" s="1363">
        <v>1040953.52</v>
      </c>
      <c r="S946" s="1363">
        <v>1025470.86</v>
      </c>
      <c r="T946" s="1363">
        <v>1009988.19</v>
      </c>
      <c r="U946" s="1363">
        <v>994505.53</v>
      </c>
      <c r="V946" s="1363">
        <v>979022.87</v>
      </c>
      <c r="W946" s="1363">
        <v>963540.21</v>
      </c>
      <c r="X946" s="1363">
        <v>948057.55</v>
      </c>
      <c r="Y946" s="1363">
        <v>932574.89</v>
      </c>
      <c r="Z946" s="1363">
        <v>917092.22</v>
      </c>
      <c r="AA946" s="1363">
        <v>901609.56</v>
      </c>
      <c r="AB946" s="1363">
        <v>886126.9</v>
      </c>
      <c r="AC946" s="1363"/>
      <c r="AD946" s="1363"/>
      <c r="AE946" s="1363">
        <f t="shared" si="364"/>
        <v>979022.87083333358</v>
      </c>
      <c r="AF946" s="1376"/>
      <c r="AG946" s="1377"/>
      <c r="AH946" s="1365"/>
      <c r="AI946" s="1365"/>
      <c r="AJ946" s="1365"/>
      <c r="AK946" s="1366">
        <f>AE946</f>
        <v>979022.87083333358</v>
      </c>
      <c r="AL946" s="1365">
        <f t="shared" si="365"/>
        <v>979022.87083333358</v>
      </c>
      <c r="AM946" s="1367"/>
      <c r="AN946" s="1365"/>
      <c r="AO946" s="1368">
        <f t="shared" si="366"/>
        <v>0</v>
      </c>
      <c r="AP946" s="1369"/>
      <c r="AQ946" s="1370">
        <f t="shared" si="379"/>
        <v>886126.9</v>
      </c>
      <c r="AR946" s="1365"/>
      <c r="AS946" s="1365"/>
      <c r="AT946" s="1365"/>
      <c r="AU946" s="1365">
        <f>AQ946</f>
        <v>886126.9</v>
      </c>
      <c r="AV946" s="1371">
        <f t="shared" si="367"/>
        <v>886126.9</v>
      </c>
      <c r="AW946" s="1365"/>
      <c r="AX946" s="1365"/>
      <c r="AY946" s="1367">
        <f t="shared" si="368"/>
        <v>0</v>
      </c>
      <c r="AZ946" s="1372" t="s">
        <v>1964</v>
      </c>
      <c r="BA946" s="1373">
        <f t="shared" si="372"/>
        <v>0</v>
      </c>
      <c r="BC946" s="1361" t="str">
        <f t="shared" si="374"/>
        <v/>
      </c>
      <c r="BD946" s="1361" t="str">
        <f t="shared" si="374"/>
        <v/>
      </c>
      <c r="BE946" s="1361" t="str">
        <f t="shared" si="374"/>
        <v/>
      </c>
      <c r="BF946" s="1361" t="str">
        <f t="shared" si="374"/>
        <v>Non-Op</v>
      </c>
      <c r="BG946" s="1361" t="str">
        <f t="shared" si="370"/>
        <v>NO</v>
      </c>
      <c r="BH946" s="1361" t="str">
        <f t="shared" si="370"/>
        <v>NO</v>
      </c>
      <c r="BI946" s="1361" t="str">
        <f t="shared" si="362"/>
        <v/>
      </c>
      <c r="BK946" s="1361" t="b">
        <f t="shared" si="378"/>
        <v>1</v>
      </c>
      <c r="BL946" s="1361" t="b">
        <f t="shared" si="378"/>
        <v>1</v>
      </c>
      <c r="BM946" s="1361" t="b">
        <f t="shared" si="378"/>
        <v>1</v>
      </c>
      <c r="BN946" s="1361" t="b">
        <f t="shared" si="378"/>
        <v>1</v>
      </c>
      <c r="BO946" s="1361" t="b">
        <f t="shared" si="378"/>
        <v>1</v>
      </c>
      <c r="BP946" s="1361" t="b">
        <f t="shared" si="378"/>
        <v>1</v>
      </c>
      <c r="BQ946" s="1361" t="b">
        <f t="shared" si="378"/>
        <v>1</v>
      </c>
      <c r="BS946" s="1359"/>
    </row>
    <row r="947" spans="1:71" s="1374" customFormat="1" ht="12" customHeight="1">
      <c r="A947" s="1412">
        <v>19000592</v>
      </c>
      <c r="B947" s="1413" t="str">
        <f t="shared" si="377"/>
        <v>19000592</v>
      </c>
      <c r="C947" s="1359" t="s">
        <v>1998</v>
      </c>
      <c r="D947" s="1360" t="str">
        <f t="shared" si="361"/>
        <v>GRB</v>
      </c>
      <c r="E947" s="1360"/>
      <c r="F947" s="1359"/>
      <c r="G947" s="1360"/>
      <c r="H947" s="1361" t="str">
        <f t="shared" si="380"/>
        <v/>
      </c>
      <c r="I947" s="1361" t="str">
        <f t="shared" si="380"/>
        <v/>
      </c>
      <c r="J947" s="1361" t="str">
        <f t="shared" si="380"/>
        <v>GRB</v>
      </c>
      <c r="K947" s="1361" t="str">
        <f t="shared" si="380"/>
        <v/>
      </c>
      <c r="L947" s="1361" t="str">
        <f t="shared" si="371"/>
        <v>NO</v>
      </c>
      <c r="M947" s="1361" t="str">
        <f t="shared" si="371"/>
        <v>NO</v>
      </c>
      <c r="N947" s="1361" t="str">
        <f t="shared" si="363"/>
        <v/>
      </c>
      <c r="O947" s="1362"/>
      <c r="P947" s="1363">
        <v>148031.91</v>
      </c>
      <c r="Q947" s="1363">
        <v>153038.94</v>
      </c>
      <c r="R947" s="1363">
        <v>161034.26999999999</v>
      </c>
      <c r="S947" s="1363">
        <v>-313852.59000000003</v>
      </c>
      <c r="T947" s="1363">
        <v>171068.07</v>
      </c>
      <c r="U947" s="1363">
        <v>176090.64</v>
      </c>
      <c r="V947" s="1363">
        <v>315245.88</v>
      </c>
      <c r="W947" s="1363">
        <v>354159.3</v>
      </c>
      <c r="X947" s="1363">
        <v>361003.62</v>
      </c>
      <c r="Y947" s="1363">
        <v>367859.49</v>
      </c>
      <c r="Z947" s="1363">
        <v>374609.94</v>
      </c>
      <c r="AA947" s="1363">
        <v>381372.57</v>
      </c>
      <c r="AB947" s="1363">
        <v>388147.17</v>
      </c>
      <c r="AC947" s="1363"/>
      <c r="AD947" s="1363"/>
      <c r="AE947" s="1363">
        <f t="shared" si="364"/>
        <v>230809.9725</v>
      </c>
      <c r="AF947" s="1616" t="s">
        <v>158</v>
      </c>
      <c r="AG947" s="1376" t="s">
        <v>1954</v>
      </c>
      <c r="AH947" s="1365"/>
      <c r="AI947" s="1365"/>
      <c r="AJ947" s="1365">
        <f>AE947</f>
        <v>230809.9725</v>
      </c>
      <c r="AK947" s="1366"/>
      <c r="AL947" s="1365">
        <f t="shared" si="365"/>
        <v>230809.9725</v>
      </c>
      <c r="AM947" s="1367"/>
      <c r="AN947" s="1365"/>
      <c r="AO947" s="1368">
        <f t="shared" si="366"/>
        <v>0</v>
      </c>
      <c r="AP947" s="1369"/>
      <c r="AQ947" s="1370">
        <f t="shared" si="379"/>
        <v>388147.17</v>
      </c>
      <c r="AR947" s="1365"/>
      <c r="AS947" s="1365"/>
      <c r="AT947" s="1365">
        <f>AQ947</f>
        <v>388147.17</v>
      </c>
      <c r="AU947" s="1365"/>
      <c r="AV947" s="1371">
        <f t="shared" si="367"/>
        <v>388147.17</v>
      </c>
      <c r="AW947" s="1365"/>
      <c r="AX947" s="1365"/>
      <c r="AY947" s="1367">
        <f t="shared" si="368"/>
        <v>0</v>
      </c>
      <c r="AZ947" s="1372"/>
      <c r="BA947" s="1373">
        <f t="shared" si="372"/>
        <v>0</v>
      </c>
      <c r="BC947" s="1361" t="str">
        <f t="shared" ref="BC947:BF974" si="381">IF(VALUE(AR947),BC$7,IF(ISBLANK(AR947),"",BC$7))</f>
        <v/>
      </c>
      <c r="BD947" s="1361" t="str">
        <f t="shared" si="381"/>
        <v/>
      </c>
      <c r="BE947" s="1361" t="str">
        <f t="shared" si="381"/>
        <v>GRB</v>
      </c>
      <c r="BF947" s="1361" t="str">
        <f t="shared" si="381"/>
        <v/>
      </c>
      <c r="BG947" s="1361" t="str">
        <f t="shared" si="370"/>
        <v>NO</v>
      </c>
      <c r="BH947" s="1361" t="str">
        <f t="shared" si="370"/>
        <v>NO</v>
      </c>
      <c r="BI947" s="1361" t="str">
        <f t="shared" si="362"/>
        <v/>
      </c>
      <c r="BK947" s="1361" t="b">
        <f t="shared" si="378"/>
        <v>1</v>
      </c>
      <c r="BL947" s="1361" t="b">
        <f t="shared" si="378"/>
        <v>1</v>
      </c>
      <c r="BM947" s="1361" t="b">
        <f t="shared" si="378"/>
        <v>1</v>
      </c>
      <c r="BN947" s="1361" t="b">
        <f t="shared" si="378"/>
        <v>1</v>
      </c>
      <c r="BO947" s="1361" t="b">
        <f t="shared" si="378"/>
        <v>1</v>
      </c>
      <c r="BP947" s="1361" t="b">
        <f t="shared" si="378"/>
        <v>1</v>
      </c>
      <c r="BQ947" s="1361" t="b">
        <f t="shared" si="378"/>
        <v>1</v>
      </c>
      <c r="BS947" s="1359"/>
    </row>
    <row r="948" spans="1:71" s="1374" customFormat="1" ht="12" customHeight="1">
      <c r="A948" s="1412">
        <v>19000601</v>
      </c>
      <c r="B948" s="1413" t="str">
        <f t="shared" si="377"/>
        <v>19000601</v>
      </c>
      <c r="C948" s="1359" t="s">
        <v>1999</v>
      </c>
      <c r="D948" s="1360" t="str">
        <f t="shared" ref="D948:D1012" si="382">IF(CONCATENATE(H948,I948,J948,K948,N948)= "ERBGRB","CRB",CONCATENATE(H948,I948,J948,K948,N948))</f>
        <v>Non-Op</v>
      </c>
      <c r="E948" s="1360"/>
      <c r="F948" s="1359"/>
      <c r="G948" s="1360"/>
      <c r="H948" s="1361" t="str">
        <f t="shared" si="380"/>
        <v/>
      </c>
      <c r="I948" s="1361" t="str">
        <f t="shared" si="380"/>
        <v/>
      </c>
      <c r="J948" s="1361" t="str">
        <f t="shared" si="380"/>
        <v/>
      </c>
      <c r="K948" s="1361" t="str">
        <f t="shared" si="380"/>
        <v>Non-Op</v>
      </c>
      <c r="L948" s="1361" t="str">
        <f t="shared" si="371"/>
        <v>NO</v>
      </c>
      <c r="M948" s="1361" t="str">
        <f t="shared" si="371"/>
        <v>NO</v>
      </c>
      <c r="N948" s="1361" t="str">
        <f t="shared" si="363"/>
        <v/>
      </c>
      <c r="O948" s="1362"/>
      <c r="P948" s="1363">
        <v>89138092.859999999</v>
      </c>
      <c r="Q948" s="1363">
        <v>92083058.859999999</v>
      </c>
      <c r="R948" s="1363">
        <v>91679566.859999999</v>
      </c>
      <c r="S948" s="1363">
        <v>93595035.680000007</v>
      </c>
      <c r="T948" s="1363">
        <v>90957881.680000007</v>
      </c>
      <c r="U948" s="1363">
        <v>82498606.680000007</v>
      </c>
      <c r="V948" s="1363">
        <v>67404993.680000007</v>
      </c>
      <c r="W948" s="1363">
        <v>58549010.68</v>
      </c>
      <c r="X948" s="1363">
        <v>50329759.68</v>
      </c>
      <c r="Y948" s="1363">
        <v>48806345.68</v>
      </c>
      <c r="Z948" s="1363">
        <v>49410111.68</v>
      </c>
      <c r="AA948" s="1363">
        <v>51606264.68</v>
      </c>
      <c r="AB948" s="1363">
        <v>55973735.68</v>
      </c>
      <c r="AC948" s="1363"/>
      <c r="AD948" s="1363"/>
      <c r="AE948" s="1363">
        <f t="shared" si="364"/>
        <v>70789712.509166643</v>
      </c>
      <c r="AF948" s="1617"/>
      <c r="AG948" s="1477"/>
      <c r="AH948" s="1365"/>
      <c r="AI948" s="1365"/>
      <c r="AJ948" s="1365"/>
      <c r="AK948" s="1366">
        <f>AE948</f>
        <v>70789712.509166643</v>
      </c>
      <c r="AL948" s="1365">
        <f t="shared" si="365"/>
        <v>70789712.509166643</v>
      </c>
      <c r="AM948" s="1367"/>
      <c r="AN948" s="1365"/>
      <c r="AO948" s="1368">
        <f t="shared" si="366"/>
        <v>0</v>
      </c>
      <c r="AP948" s="1369"/>
      <c r="AQ948" s="1370">
        <f t="shared" si="379"/>
        <v>55973735.68</v>
      </c>
      <c r="AR948" s="1365"/>
      <c r="AS948" s="1365"/>
      <c r="AT948" s="1365"/>
      <c r="AU948" s="1365">
        <f>AQ948</f>
        <v>55973735.68</v>
      </c>
      <c r="AV948" s="1371">
        <f t="shared" si="367"/>
        <v>55973735.68</v>
      </c>
      <c r="AW948" s="1365"/>
      <c r="AX948" s="1365"/>
      <c r="AY948" s="1367">
        <f t="shared" si="368"/>
        <v>0</v>
      </c>
      <c r="AZ948" s="1372" t="s">
        <v>1893</v>
      </c>
      <c r="BA948" s="1373">
        <f t="shared" si="372"/>
        <v>0</v>
      </c>
      <c r="BC948" s="1361" t="str">
        <f t="shared" si="381"/>
        <v/>
      </c>
      <c r="BD948" s="1361" t="str">
        <f t="shared" si="381"/>
        <v/>
      </c>
      <c r="BE948" s="1361" t="str">
        <f t="shared" si="381"/>
        <v/>
      </c>
      <c r="BF948" s="1361" t="str">
        <f t="shared" si="381"/>
        <v>Non-Op</v>
      </c>
      <c r="BG948" s="1361" t="str">
        <f t="shared" si="370"/>
        <v>NO</v>
      </c>
      <c r="BH948" s="1361" t="str">
        <f t="shared" si="370"/>
        <v>NO</v>
      </c>
      <c r="BI948" s="1361" t="str">
        <f t="shared" si="362"/>
        <v/>
      </c>
      <c r="BK948" s="1361" t="b">
        <f t="shared" si="378"/>
        <v>1</v>
      </c>
      <c r="BL948" s="1361" t="b">
        <f t="shared" si="378"/>
        <v>1</v>
      </c>
      <c r="BM948" s="1361" t="b">
        <f t="shared" si="378"/>
        <v>1</v>
      </c>
      <c r="BN948" s="1361" t="b">
        <f t="shared" si="378"/>
        <v>1</v>
      </c>
      <c r="BO948" s="1361" t="b">
        <f t="shared" si="378"/>
        <v>1</v>
      </c>
      <c r="BP948" s="1361" t="b">
        <f t="shared" si="378"/>
        <v>1</v>
      </c>
      <c r="BQ948" s="1361" t="b">
        <f t="shared" si="378"/>
        <v>1</v>
      </c>
      <c r="BS948" s="1359"/>
    </row>
    <row r="949" spans="1:71" s="1374" customFormat="1" ht="12" customHeight="1">
      <c r="A949" s="1412">
        <v>19000621</v>
      </c>
      <c r="B949" s="1413" t="str">
        <f t="shared" si="377"/>
        <v>19000621</v>
      </c>
      <c r="C949" s="1359" t="s">
        <v>2000</v>
      </c>
      <c r="D949" s="1360" t="str">
        <f t="shared" si="382"/>
        <v>Non-Op</v>
      </c>
      <c r="E949" s="1360"/>
      <c r="F949" s="1359"/>
      <c r="G949" s="1360"/>
      <c r="H949" s="1361" t="str">
        <f t="shared" si="380"/>
        <v/>
      </c>
      <c r="I949" s="1361" t="str">
        <f t="shared" si="380"/>
        <v/>
      </c>
      <c r="J949" s="1361" t="str">
        <f t="shared" si="380"/>
        <v/>
      </c>
      <c r="K949" s="1361" t="str">
        <f t="shared" si="380"/>
        <v>Non-Op</v>
      </c>
      <c r="L949" s="1361" t="str">
        <f t="shared" si="371"/>
        <v>NO</v>
      </c>
      <c r="M949" s="1361" t="str">
        <f t="shared" si="371"/>
        <v>NO</v>
      </c>
      <c r="N949" s="1361" t="str">
        <f t="shared" si="363"/>
        <v/>
      </c>
      <c r="O949" s="1362"/>
      <c r="P949" s="1363">
        <v>4035611.88</v>
      </c>
      <c r="Q949" s="1363">
        <v>4818450.93</v>
      </c>
      <c r="R949" s="1363">
        <v>4711193.6399999997</v>
      </c>
      <c r="S949" s="1363">
        <v>5220368.67</v>
      </c>
      <c r="T949" s="1363">
        <v>4519352.97</v>
      </c>
      <c r="U949" s="1363">
        <v>2270684.73</v>
      </c>
      <c r="V949" s="1363">
        <v>0</v>
      </c>
      <c r="W949" s="1363">
        <v>0</v>
      </c>
      <c r="X949" s="1363">
        <v>0</v>
      </c>
      <c r="Y949" s="1363">
        <v>0</v>
      </c>
      <c r="Z949" s="1363">
        <v>0</v>
      </c>
      <c r="AA949" s="1363">
        <v>0</v>
      </c>
      <c r="AB949" s="1363">
        <v>0</v>
      </c>
      <c r="AC949" s="1363"/>
      <c r="AD949" s="1363"/>
      <c r="AE949" s="1363">
        <f t="shared" ref="AE949:AE1020" si="383">(P949+AB949+SUM(Q949:AA949)*2)/24</f>
        <v>1963154.7400000002</v>
      </c>
      <c r="AF949" s="1476"/>
      <c r="AG949" s="1477"/>
      <c r="AH949" s="1365"/>
      <c r="AI949" s="1365"/>
      <c r="AJ949" s="1365"/>
      <c r="AK949" s="1366">
        <f>AE949</f>
        <v>1963154.7400000002</v>
      </c>
      <c r="AL949" s="1365">
        <f t="shared" si="365"/>
        <v>1963154.7400000002</v>
      </c>
      <c r="AM949" s="1367"/>
      <c r="AN949" s="1365"/>
      <c r="AO949" s="1368">
        <f t="shared" si="366"/>
        <v>0</v>
      </c>
      <c r="AP949" s="1369"/>
      <c r="AQ949" s="1370">
        <f t="shared" si="379"/>
        <v>0</v>
      </c>
      <c r="AR949" s="1365"/>
      <c r="AS949" s="1365"/>
      <c r="AT949" s="1365"/>
      <c r="AU949" s="1365">
        <f>AQ949</f>
        <v>0</v>
      </c>
      <c r="AV949" s="1371">
        <f t="shared" si="367"/>
        <v>0</v>
      </c>
      <c r="AW949" s="1365"/>
      <c r="AX949" s="1365"/>
      <c r="AY949" s="1367">
        <f t="shared" si="368"/>
        <v>0</v>
      </c>
      <c r="AZ949" s="1372" t="s">
        <v>1893</v>
      </c>
      <c r="BA949" s="1373">
        <f t="shared" si="372"/>
        <v>0</v>
      </c>
      <c r="BC949" s="1361" t="str">
        <f t="shared" si="381"/>
        <v/>
      </c>
      <c r="BD949" s="1361" t="str">
        <f t="shared" si="381"/>
        <v/>
      </c>
      <c r="BE949" s="1361" t="str">
        <f t="shared" si="381"/>
        <v/>
      </c>
      <c r="BF949" s="1361" t="str">
        <f t="shared" si="381"/>
        <v>Non-Op</v>
      </c>
      <c r="BG949" s="1361" t="str">
        <f t="shared" si="370"/>
        <v>NO</v>
      </c>
      <c r="BH949" s="1361" t="str">
        <f t="shared" si="370"/>
        <v>NO</v>
      </c>
      <c r="BI949" s="1361" t="str">
        <f t="shared" si="362"/>
        <v/>
      </c>
      <c r="BK949" s="1361" t="b">
        <f t="shared" si="378"/>
        <v>1</v>
      </c>
      <c r="BL949" s="1361" t="b">
        <f t="shared" si="378"/>
        <v>1</v>
      </c>
      <c r="BM949" s="1361" t="b">
        <f t="shared" si="378"/>
        <v>1</v>
      </c>
      <c r="BN949" s="1361" t="b">
        <f t="shared" si="378"/>
        <v>1</v>
      </c>
      <c r="BO949" s="1361" t="b">
        <f t="shared" si="378"/>
        <v>1</v>
      </c>
      <c r="BP949" s="1361" t="b">
        <f t="shared" si="378"/>
        <v>1</v>
      </c>
      <c r="BQ949" s="1361" t="b">
        <f t="shared" si="378"/>
        <v>1</v>
      </c>
      <c r="BS949" s="1359"/>
    </row>
    <row r="950" spans="1:71" s="1374" customFormat="1" ht="12" customHeight="1">
      <c r="A950" s="1412">
        <v>19000641</v>
      </c>
      <c r="B950" s="1413" t="str">
        <f t="shared" si="377"/>
        <v>19000641</v>
      </c>
      <c r="C950" s="1359" t="s">
        <v>2001</v>
      </c>
      <c r="D950" s="1360" t="str">
        <f t="shared" si="382"/>
        <v>Non-Op</v>
      </c>
      <c r="E950" s="1360"/>
      <c r="F950" s="1359"/>
      <c r="G950" s="1360"/>
      <c r="H950" s="1361" t="str">
        <f t="shared" si="380"/>
        <v/>
      </c>
      <c r="I950" s="1361" t="str">
        <f t="shared" si="380"/>
        <v/>
      </c>
      <c r="J950" s="1361" t="str">
        <f t="shared" si="380"/>
        <v/>
      </c>
      <c r="K950" s="1361" t="str">
        <f t="shared" si="380"/>
        <v>Non-Op</v>
      </c>
      <c r="L950" s="1361" t="str">
        <f t="shared" si="371"/>
        <v>NO</v>
      </c>
      <c r="M950" s="1361" t="str">
        <f t="shared" si="371"/>
        <v>NO</v>
      </c>
      <c r="N950" s="1361" t="str">
        <f t="shared" si="363"/>
        <v/>
      </c>
      <c r="O950" s="1362"/>
      <c r="P950" s="1363">
        <v>374565.38</v>
      </c>
      <c r="Q950" s="1363">
        <v>370138.8</v>
      </c>
      <c r="R950" s="1363">
        <v>369804.45</v>
      </c>
      <c r="S950" s="1363">
        <v>429654.45</v>
      </c>
      <c r="T950" s="1363">
        <v>429491.43</v>
      </c>
      <c r="U950" s="1363">
        <v>350462.4</v>
      </c>
      <c r="V950" s="1363">
        <v>460317.26</v>
      </c>
      <c r="W950" s="1363">
        <v>80872.17</v>
      </c>
      <c r="X950" s="1363">
        <v>251264.77</v>
      </c>
      <c r="Y950" s="1363">
        <v>189496.73</v>
      </c>
      <c r="Z950" s="1363">
        <v>229913.13</v>
      </c>
      <c r="AA950" s="1363">
        <v>228246.5</v>
      </c>
      <c r="AB950" s="1363">
        <v>249322.25</v>
      </c>
      <c r="AC950" s="1363"/>
      <c r="AD950" s="1363"/>
      <c r="AE950" s="1363">
        <f t="shared" si="383"/>
        <v>308467.15875</v>
      </c>
      <c r="AF950" s="1476"/>
      <c r="AG950" s="1477"/>
      <c r="AH950" s="1365"/>
      <c r="AI950" s="1365"/>
      <c r="AJ950" s="1365"/>
      <c r="AK950" s="1366">
        <f>AE950</f>
        <v>308467.15875</v>
      </c>
      <c r="AL950" s="1365">
        <f t="shared" si="365"/>
        <v>308467.15875</v>
      </c>
      <c r="AM950" s="1367"/>
      <c r="AN950" s="1365"/>
      <c r="AO950" s="1368">
        <f t="shared" si="366"/>
        <v>0</v>
      </c>
      <c r="AP950" s="1369"/>
      <c r="AQ950" s="1370">
        <f t="shared" si="379"/>
        <v>249322.25</v>
      </c>
      <c r="AR950" s="1365"/>
      <c r="AS950" s="1365"/>
      <c r="AT950" s="1365"/>
      <c r="AU950" s="1365">
        <f>AQ950</f>
        <v>249322.25</v>
      </c>
      <c r="AV950" s="1371">
        <f t="shared" si="367"/>
        <v>249322.25</v>
      </c>
      <c r="AW950" s="1365"/>
      <c r="AX950" s="1365"/>
      <c r="AY950" s="1367">
        <f t="shared" si="368"/>
        <v>0</v>
      </c>
      <c r="AZ950" s="1372" t="s">
        <v>1050</v>
      </c>
      <c r="BA950" s="1373">
        <f t="shared" si="372"/>
        <v>0</v>
      </c>
      <c r="BC950" s="1361" t="str">
        <f t="shared" si="381"/>
        <v/>
      </c>
      <c r="BD950" s="1361" t="str">
        <f t="shared" si="381"/>
        <v/>
      </c>
      <c r="BE950" s="1361" t="str">
        <f t="shared" si="381"/>
        <v/>
      </c>
      <c r="BF950" s="1361" t="str">
        <f t="shared" si="381"/>
        <v>Non-Op</v>
      </c>
      <c r="BG950" s="1361" t="str">
        <f t="shared" si="370"/>
        <v>NO</v>
      </c>
      <c r="BH950" s="1361" t="str">
        <f t="shared" si="370"/>
        <v>NO</v>
      </c>
      <c r="BI950" s="1361" t="str">
        <f t="shared" si="362"/>
        <v/>
      </c>
      <c r="BK950" s="1361" t="b">
        <f t="shared" si="378"/>
        <v>1</v>
      </c>
      <c r="BL950" s="1361" t="b">
        <f t="shared" si="378"/>
        <v>1</v>
      </c>
      <c r="BM950" s="1361" t="b">
        <f t="shared" si="378"/>
        <v>1</v>
      </c>
      <c r="BN950" s="1361" t="b">
        <f t="shared" si="378"/>
        <v>1</v>
      </c>
      <c r="BO950" s="1361" t="b">
        <f t="shared" si="378"/>
        <v>1</v>
      </c>
      <c r="BP950" s="1361" t="b">
        <f t="shared" si="378"/>
        <v>1</v>
      </c>
      <c r="BQ950" s="1361" t="b">
        <f t="shared" si="378"/>
        <v>1</v>
      </c>
      <c r="BS950" s="1359"/>
    </row>
    <row r="951" spans="1:71" s="1374" customFormat="1" ht="12" customHeight="1">
      <c r="A951" s="1412">
        <v>19000671</v>
      </c>
      <c r="B951" s="1413" t="str">
        <f t="shared" si="377"/>
        <v>19000671</v>
      </c>
      <c r="C951" s="1359" t="s">
        <v>2002</v>
      </c>
      <c r="D951" s="1360" t="str">
        <f t="shared" si="382"/>
        <v>Non-Op</v>
      </c>
      <c r="E951" s="1360"/>
      <c r="F951" s="1359"/>
      <c r="G951" s="1360"/>
      <c r="H951" s="1361" t="str">
        <f t="shared" si="380"/>
        <v/>
      </c>
      <c r="I951" s="1361" t="str">
        <f t="shared" si="380"/>
        <v/>
      </c>
      <c r="J951" s="1361" t="str">
        <f t="shared" si="380"/>
        <v/>
      </c>
      <c r="K951" s="1361" t="str">
        <f t="shared" si="380"/>
        <v>Non-Op</v>
      </c>
      <c r="L951" s="1361" t="str">
        <f t="shared" si="371"/>
        <v>NO</v>
      </c>
      <c r="M951" s="1361" t="str">
        <f t="shared" si="371"/>
        <v>NO</v>
      </c>
      <c r="N951" s="1361" t="str">
        <f t="shared" si="363"/>
        <v/>
      </c>
      <c r="O951" s="1362"/>
      <c r="P951" s="1363">
        <v>19659322.870000001</v>
      </c>
      <c r="Q951" s="1363">
        <v>19659322.870000001</v>
      </c>
      <c r="R951" s="1363">
        <v>19659322.870000001</v>
      </c>
      <c r="S951" s="1363">
        <v>19659322.870000001</v>
      </c>
      <c r="T951" s="1363">
        <v>19659322.870000001</v>
      </c>
      <c r="U951" s="1363">
        <v>19659322.870000001</v>
      </c>
      <c r="V951" s="1363">
        <v>17917782.370000001</v>
      </c>
      <c r="W951" s="1363">
        <v>15563660.32</v>
      </c>
      <c r="X951" s="1363">
        <v>13378796.17</v>
      </c>
      <c r="Y951" s="1363">
        <v>12973838.050000001</v>
      </c>
      <c r="Z951" s="1363">
        <v>13134332.65</v>
      </c>
      <c r="AA951" s="1363">
        <v>13718120.26</v>
      </c>
      <c r="AB951" s="1363">
        <v>14879093.5</v>
      </c>
      <c r="AC951" s="1363"/>
      <c r="AD951" s="1363"/>
      <c r="AE951" s="1363">
        <f t="shared" si="383"/>
        <v>16854362.696250003</v>
      </c>
      <c r="AF951" s="1476"/>
      <c r="AG951" s="1477"/>
      <c r="AH951" s="1365"/>
      <c r="AI951" s="1365"/>
      <c r="AJ951" s="1365"/>
      <c r="AK951" s="1366">
        <f>AE951</f>
        <v>16854362.696250003</v>
      </c>
      <c r="AL951" s="1365">
        <f t="shared" si="365"/>
        <v>16854362.696250003</v>
      </c>
      <c r="AM951" s="1367"/>
      <c r="AN951" s="1365"/>
      <c r="AO951" s="1368">
        <f t="shared" si="366"/>
        <v>0</v>
      </c>
      <c r="AP951" s="1369"/>
      <c r="AQ951" s="1370">
        <f t="shared" si="379"/>
        <v>14879093.5</v>
      </c>
      <c r="AR951" s="1365"/>
      <c r="AS951" s="1365"/>
      <c r="AT951" s="1365"/>
      <c r="AU951" s="1365">
        <f>AQ951</f>
        <v>14879093.5</v>
      </c>
      <c r="AV951" s="1371">
        <f t="shared" si="367"/>
        <v>14879093.5</v>
      </c>
      <c r="AW951" s="1365"/>
      <c r="AX951" s="1365"/>
      <c r="AY951" s="1367">
        <f t="shared" si="368"/>
        <v>0</v>
      </c>
      <c r="AZ951" s="1372" t="s">
        <v>1893</v>
      </c>
      <c r="BA951" s="1373">
        <f t="shared" si="372"/>
        <v>0</v>
      </c>
      <c r="BC951" s="1361" t="str">
        <f t="shared" si="381"/>
        <v/>
      </c>
      <c r="BD951" s="1361" t="str">
        <f t="shared" si="381"/>
        <v/>
      </c>
      <c r="BE951" s="1361" t="str">
        <f t="shared" si="381"/>
        <v/>
      </c>
      <c r="BF951" s="1361" t="str">
        <f t="shared" si="381"/>
        <v>Non-Op</v>
      </c>
      <c r="BG951" s="1361" t="str">
        <f t="shared" si="370"/>
        <v>NO</v>
      </c>
      <c r="BH951" s="1361" t="str">
        <f t="shared" si="370"/>
        <v>NO</v>
      </c>
      <c r="BI951" s="1361" t="str">
        <f t="shared" ref="BI951:BI1027" si="384">IF(OR(CONCATENATE(BG951,BH951)="NOW/C",CONCATENATE(BG951,BH951)="W/CNO"),"W/C","")</f>
        <v/>
      </c>
      <c r="BK951" s="1361" t="b">
        <f t="shared" si="378"/>
        <v>1</v>
      </c>
      <c r="BL951" s="1361" t="b">
        <f t="shared" si="378"/>
        <v>1</v>
      </c>
      <c r="BM951" s="1361" t="b">
        <f t="shared" si="378"/>
        <v>1</v>
      </c>
      <c r="BN951" s="1361" t="b">
        <f t="shared" si="378"/>
        <v>1</v>
      </c>
      <c r="BO951" s="1361" t="b">
        <f t="shared" si="378"/>
        <v>1</v>
      </c>
      <c r="BP951" s="1361" t="b">
        <f t="shared" si="378"/>
        <v>1</v>
      </c>
      <c r="BQ951" s="1361" t="b">
        <f t="shared" si="378"/>
        <v>1</v>
      </c>
      <c r="BS951" s="1359"/>
    </row>
    <row r="952" spans="1:71" s="1374" customFormat="1" ht="12" customHeight="1">
      <c r="A952" s="1412">
        <v>19000691</v>
      </c>
      <c r="B952" s="1413" t="str">
        <f t="shared" si="377"/>
        <v>19000691</v>
      </c>
      <c r="C952" s="1359" t="s">
        <v>2003</v>
      </c>
      <c r="D952" s="1360" t="str">
        <f t="shared" si="382"/>
        <v>W/C</v>
      </c>
      <c r="E952" s="1360"/>
      <c r="F952" s="1359"/>
      <c r="G952" s="1360"/>
      <c r="H952" s="1361" t="str">
        <f t="shared" si="380"/>
        <v/>
      </c>
      <c r="I952" s="1361" t="str">
        <f t="shared" si="380"/>
        <v/>
      </c>
      <c r="J952" s="1361" t="str">
        <f t="shared" si="380"/>
        <v/>
      </c>
      <c r="K952" s="1361" t="str">
        <f t="shared" si="380"/>
        <v/>
      </c>
      <c r="L952" s="1361" t="str">
        <f t="shared" si="371"/>
        <v>W/C</v>
      </c>
      <c r="M952" s="1361" t="str">
        <f t="shared" si="371"/>
        <v>NO</v>
      </c>
      <c r="N952" s="1361" t="str">
        <f t="shared" si="363"/>
        <v>W/C</v>
      </c>
      <c r="O952" s="1362"/>
      <c r="P952" s="1363">
        <v>410200</v>
      </c>
      <c r="Q952" s="1363">
        <v>410200</v>
      </c>
      <c r="R952" s="1363">
        <v>179200</v>
      </c>
      <c r="S952" s="1363">
        <v>166600</v>
      </c>
      <c r="T952" s="1363">
        <v>166600</v>
      </c>
      <c r="U952" s="1363">
        <v>166600</v>
      </c>
      <c r="V952" s="1363">
        <v>335492.5</v>
      </c>
      <c r="W952" s="1363">
        <v>335492.5</v>
      </c>
      <c r="X952" s="1363">
        <v>335492.5</v>
      </c>
      <c r="Y952" s="1363">
        <v>127592.5</v>
      </c>
      <c r="Z952" s="1363">
        <v>127592.5</v>
      </c>
      <c r="AA952" s="1363">
        <v>127592.5</v>
      </c>
      <c r="AB952" s="1363">
        <v>127750</v>
      </c>
      <c r="AC952" s="1363"/>
      <c r="AD952" s="1363"/>
      <c r="AE952" s="1363">
        <f t="shared" si="383"/>
        <v>228952.5</v>
      </c>
      <c r="AF952" s="1376"/>
      <c r="AG952" s="1377"/>
      <c r="AH952" s="1365"/>
      <c r="AI952" s="1365"/>
      <c r="AJ952" s="1365"/>
      <c r="AK952" s="1366"/>
      <c r="AL952" s="1365">
        <f t="shared" si="365"/>
        <v>0</v>
      </c>
      <c r="AM952" s="1367">
        <f>AE952</f>
        <v>228952.5</v>
      </c>
      <c r="AN952" s="1365"/>
      <c r="AO952" s="1368">
        <f t="shared" si="366"/>
        <v>228952.5</v>
      </c>
      <c r="AP952" s="1369"/>
      <c r="AQ952" s="1370">
        <f t="shared" si="379"/>
        <v>127750</v>
      </c>
      <c r="AR952" s="1365"/>
      <c r="AS952" s="1365"/>
      <c r="AT952" s="1365"/>
      <c r="AU952" s="1365"/>
      <c r="AV952" s="1371">
        <f t="shared" si="367"/>
        <v>0</v>
      </c>
      <c r="AW952" s="1365">
        <f>AQ952</f>
        <v>127750</v>
      </c>
      <c r="AX952" s="1365"/>
      <c r="AY952" s="1367">
        <f t="shared" si="368"/>
        <v>127750</v>
      </c>
      <c r="AZ952" s="1372"/>
      <c r="BA952" s="1373">
        <f t="shared" si="372"/>
        <v>0</v>
      </c>
      <c r="BC952" s="1361" t="str">
        <f t="shared" si="381"/>
        <v/>
      </c>
      <c r="BD952" s="1361" t="str">
        <f t="shared" si="381"/>
        <v/>
      </c>
      <c r="BE952" s="1361" t="str">
        <f t="shared" si="381"/>
        <v/>
      </c>
      <c r="BF952" s="1361" t="str">
        <f t="shared" si="381"/>
        <v/>
      </c>
      <c r="BG952" s="1361" t="str">
        <f t="shared" si="370"/>
        <v>W/C</v>
      </c>
      <c r="BH952" s="1361" t="str">
        <f t="shared" si="370"/>
        <v>NO</v>
      </c>
      <c r="BI952" s="1361" t="str">
        <f t="shared" si="384"/>
        <v>W/C</v>
      </c>
      <c r="BK952" s="1361" t="b">
        <f t="shared" si="378"/>
        <v>1</v>
      </c>
      <c r="BL952" s="1361" t="b">
        <f t="shared" si="378"/>
        <v>1</v>
      </c>
      <c r="BM952" s="1361" t="b">
        <f t="shared" si="378"/>
        <v>1</v>
      </c>
      <c r="BN952" s="1361" t="b">
        <f t="shared" si="378"/>
        <v>1</v>
      </c>
      <c r="BO952" s="1361" t="b">
        <f t="shared" si="378"/>
        <v>1</v>
      </c>
      <c r="BP952" s="1361" t="b">
        <f t="shared" si="378"/>
        <v>1</v>
      </c>
      <c r="BQ952" s="1361" t="b">
        <f t="shared" si="378"/>
        <v>1</v>
      </c>
      <c r="BS952" s="1359"/>
    </row>
    <row r="953" spans="1:71" s="1374" customFormat="1" ht="12" customHeight="1">
      <c r="A953" s="1412">
        <v>19000692</v>
      </c>
      <c r="B953" s="1413" t="str">
        <f t="shared" si="377"/>
        <v>19000692</v>
      </c>
      <c r="C953" s="1359" t="s">
        <v>2004</v>
      </c>
      <c r="D953" s="1360" t="str">
        <f t="shared" si="382"/>
        <v>W/C</v>
      </c>
      <c r="E953" s="1360"/>
      <c r="F953" s="1359"/>
      <c r="G953" s="1360"/>
      <c r="H953" s="1361" t="str">
        <f t="shared" si="380"/>
        <v/>
      </c>
      <c r="I953" s="1361" t="str">
        <f t="shared" si="380"/>
        <v/>
      </c>
      <c r="J953" s="1361" t="str">
        <f t="shared" si="380"/>
        <v/>
      </c>
      <c r="K953" s="1361" t="str">
        <f t="shared" si="380"/>
        <v/>
      </c>
      <c r="L953" s="1361" t="str">
        <f t="shared" si="371"/>
        <v>W/C</v>
      </c>
      <c r="M953" s="1361" t="str">
        <f t="shared" si="371"/>
        <v>NO</v>
      </c>
      <c r="N953" s="1361" t="str">
        <f t="shared" si="363"/>
        <v>W/C</v>
      </c>
      <c r="O953" s="1362"/>
      <c r="P953" s="1363">
        <v>156310</v>
      </c>
      <c r="Q953" s="1363">
        <v>-1190</v>
      </c>
      <c r="R953" s="1363">
        <v>-1190</v>
      </c>
      <c r="S953" s="1363">
        <v>40810</v>
      </c>
      <c r="T953" s="1363">
        <v>40810</v>
      </c>
      <c r="U953" s="1363">
        <v>295750</v>
      </c>
      <c r="V953" s="1363">
        <v>313022.5</v>
      </c>
      <c r="W953" s="1363">
        <v>313022.5</v>
      </c>
      <c r="X953" s="1363">
        <v>313022.5</v>
      </c>
      <c r="Y953" s="1363">
        <v>314492.5</v>
      </c>
      <c r="Z953" s="1363">
        <v>314492.5</v>
      </c>
      <c r="AA953" s="1363">
        <v>314492.5</v>
      </c>
      <c r="AB953" s="1363">
        <v>314650</v>
      </c>
      <c r="AC953" s="1363"/>
      <c r="AD953" s="1363"/>
      <c r="AE953" s="1363">
        <f t="shared" si="383"/>
        <v>207751.25</v>
      </c>
      <c r="AF953" s="1376"/>
      <c r="AG953" s="1377"/>
      <c r="AH953" s="1365"/>
      <c r="AI953" s="1365"/>
      <c r="AJ953" s="1365"/>
      <c r="AK953" s="1366"/>
      <c r="AL953" s="1365">
        <f t="shared" si="365"/>
        <v>0</v>
      </c>
      <c r="AM953" s="1367">
        <f>AE953</f>
        <v>207751.25</v>
      </c>
      <c r="AN953" s="1365"/>
      <c r="AO953" s="1368">
        <f t="shared" si="366"/>
        <v>207751.25</v>
      </c>
      <c r="AP953" s="1369"/>
      <c r="AQ953" s="1370">
        <f t="shared" si="379"/>
        <v>314650</v>
      </c>
      <c r="AR953" s="1365"/>
      <c r="AS953" s="1365"/>
      <c r="AT953" s="1365"/>
      <c r="AU953" s="1365"/>
      <c r="AV953" s="1371">
        <f t="shared" si="367"/>
        <v>0</v>
      </c>
      <c r="AW953" s="1365">
        <f>AQ953</f>
        <v>314650</v>
      </c>
      <c r="AX953" s="1365"/>
      <c r="AY953" s="1367">
        <f t="shared" si="368"/>
        <v>314650</v>
      </c>
      <c r="AZ953" s="1372"/>
      <c r="BA953" s="1373">
        <f t="shared" si="372"/>
        <v>0</v>
      </c>
      <c r="BC953" s="1361" t="str">
        <f t="shared" si="381"/>
        <v/>
      </c>
      <c r="BD953" s="1361" t="str">
        <f t="shared" si="381"/>
        <v/>
      </c>
      <c r="BE953" s="1361" t="str">
        <f t="shared" si="381"/>
        <v/>
      </c>
      <c r="BF953" s="1361" t="str">
        <f t="shared" si="381"/>
        <v/>
      </c>
      <c r="BG953" s="1361" t="str">
        <f t="shared" si="370"/>
        <v>W/C</v>
      </c>
      <c r="BH953" s="1361" t="str">
        <f t="shared" si="370"/>
        <v>NO</v>
      </c>
      <c r="BI953" s="1361" t="str">
        <f t="shared" si="384"/>
        <v>W/C</v>
      </c>
      <c r="BK953" s="1361" t="b">
        <f t="shared" si="378"/>
        <v>1</v>
      </c>
      <c r="BL953" s="1361" t="b">
        <f t="shared" si="378"/>
        <v>1</v>
      </c>
      <c r="BM953" s="1361" t="b">
        <f t="shared" si="378"/>
        <v>1</v>
      </c>
      <c r="BN953" s="1361" t="b">
        <f t="shared" si="378"/>
        <v>1</v>
      </c>
      <c r="BO953" s="1361" t="b">
        <f t="shared" si="378"/>
        <v>1</v>
      </c>
      <c r="BP953" s="1361" t="b">
        <f t="shared" si="378"/>
        <v>1</v>
      </c>
      <c r="BQ953" s="1361" t="b">
        <f t="shared" si="378"/>
        <v>1</v>
      </c>
      <c r="BS953" s="1359"/>
    </row>
    <row r="954" spans="1:71" s="1374" customFormat="1" ht="12" customHeight="1">
      <c r="A954" s="1412">
        <v>19000711</v>
      </c>
      <c r="B954" s="1413" t="str">
        <f t="shared" si="377"/>
        <v>19000711</v>
      </c>
      <c r="C954" s="1359" t="s">
        <v>719</v>
      </c>
      <c r="D954" s="1360" t="str">
        <f t="shared" si="382"/>
        <v>ERB</v>
      </c>
      <c r="E954" s="1360"/>
      <c r="F954" s="1359"/>
      <c r="G954" s="1360"/>
      <c r="H954" s="1361" t="str">
        <f t="shared" si="380"/>
        <v/>
      </c>
      <c r="I954" s="1361" t="str">
        <f t="shared" si="380"/>
        <v>ERB</v>
      </c>
      <c r="J954" s="1361" t="str">
        <f t="shared" si="380"/>
        <v/>
      </c>
      <c r="K954" s="1361" t="str">
        <f t="shared" si="380"/>
        <v/>
      </c>
      <c r="L954" s="1361" t="str">
        <f t="shared" si="371"/>
        <v>NO</v>
      </c>
      <c r="M954" s="1361" t="str">
        <f t="shared" si="371"/>
        <v>NO</v>
      </c>
      <c r="N954" s="1361" t="str">
        <f t="shared" si="363"/>
        <v/>
      </c>
      <c r="O954" s="1362"/>
      <c r="P954" s="1363">
        <v>62723.02</v>
      </c>
      <c r="Q954" s="1363">
        <v>62723.02</v>
      </c>
      <c r="R954" s="1363">
        <v>62723.02</v>
      </c>
      <c r="S954" s="1363">
        <v>62723.02</v>
      </c>
      <c r="T954" s="1363">
        <v>62723.02</v>
      </c>
      <c r="U954" s="1363">
        <v>62723.02</v>
      </c>
      <c r="V954" s="1363">
        <v>62723.02</v>
      </c>
      <c r="W954" s="1363">
        <v>62723.07</v>
      </c>
      <c r="X954" s="1363">
        <v>62723.07</v>
      </c>
      <c r="Y954" s="1363">
        <v>62723.07</v>
      </c>
      <c r="Z954" s="1363">
        <v>62723.07</v>
      </c>
      <c r="AA954" s="1363">
        <v>62723.07</v>
      </c>
      <c r="AB954" s="1363">
        <v>62723.07</v>
      </c>
      <c r="AC954" s="1363"/>
      <c r="AD954" s="1363"/>
      <c r="AE954" s="1363">
        <f t="shared" si="383"/>
        <v>62723.042916666658</v>
      </c>
      <c r="AF954" s="1376" t="s">
        <v>753</v>
      </c>
      <c r="AG954" s="1377"/>
      <c r="AH954" s="1365"/>
      <c r="AI954" s="1365">
        <f>AE954</f>
        <v>62723.042916666658</v>
      </c>
      <c r="AJ954" s="1365"/>
      <c r="AK954" s="1366"/>
      <c r="AL954" s="1365">
        <f t="shared" si="365"/>
        <v>62723.042916666658</v>
      </c>
      <c r="AM954" s="1367"/>
      <c r="AN954" s="1365"/>
      <c r="AO954" s="1368">
        <f t="shared" si="366"/>
        <v>0</v>
      </c>
      <c r="AP954" s="1369"/>
      <c r="AQ954" s="1370">
        <f t="shared" si="379"/>
        <v>62723.07</v>
      </c>
      <c r="AR954" s="1365"/>
      <c r="AS954" s="1365">
        <f>AQ954</f>
        <v>62723.07</v>
      </c>
      <c r="AT954" s="1365"/>
      <c r="AU954" s="1365"/>
      <c r="AV954" s="1371">
        <f t="shared" si="367"/>
        <v>62723.07</v>
      </c>
      <c r="AW954" s="1365"/>
      <c r="AX954" s="1365"/>
      <c r="AY954" s="1367">
        <f t="shared" si="368"/>
        <v>0</v>
      </c>
      <c r="AZ954" s="1372"/>
      <c r="BA954" s="1373">
        <f t="shared" si="372"/>
        <v>0</v>
      </c>
      <c r="BC954" s="1361" t="str">
        <f t="shared" si="381"/>
        <v/>
      </c>
      <c r="BD954" s="1361" t="str">
        <f t="shared" si="381"/>
        <v>ERB</v>
      </c>
      <c r="BE954" s="1361" t="str">
        <f t="shared" si="381"/>
        <v/>
      </c>
      <c r="BF954" s="1361" t="str">
        <f t="shared" si="381"/>
        <v/>
      </c>
      <c r="BG954" s="1361" t="str">
        <f t="shared" si="370"/>
        <v>NO</v>
      </c>
      <c r="BH954" s="1361" t="str">
        <f t="shared" si="370"/>
        <v>NO</v>
      </c>
      <c r="BI954" s="1361" t="str">
        <f t="shared" si="384"/>
        <v/>
      </c>
      <c r="BK954" s="1361" t="b">
        <f t="shared" si="378"/>
        <v>1</v>
      </c>
      <c r="BL954" s="1361" t="b">
        <f t="shared" si="378"/>
        <v>1</v>
      </c>
      <c r="BM954" s="1361" t="b">
        <f t="shared" si="378"/>
        <v>1</v>
      </c>
      <c r="BN954" s="1361" t="b">
        <f t="shared" si="378"/>
        <v>1</v>
      </c>
      <c r="BO954" s="1361" t="b">
        <f t="shared" si="378"/>
        <v>1</v>
      </c>
      <c r="BP954" s="1361" t="b">
        <f t="shared" si="378"/>
        <v>1</v>
      </c>
      <c r="BQ954" s="1361" t="b">
        <f t="shared" si="378"/>
        <v>1</v>
      </c>
      <c r="BS954" s="1359"/>
    </row>
    <row r="955" spans="1:71" s="1374" customFormat="1" ht="12" customHeight="1">
      <c r="A955" s="1412">
        <v>19000721</v>
      </c>
      <c r="B955" s="1413" t="str">
        <f t="shared" si="377"/>
        <v>19000721</v>
      </c>
      <c r="C955" s="1359" t="s">
        <v>2005</v>
      </c>
      <c r="D955" s="1360" t="str">
        <f t="shared" si="382"/>
        <v>W/C</v>
      </c>
      <c r="E955" s="1360"/>
      <c r="F955" s="1359"/>
      <c r="G955" s="1360"/>
      <c r="H955" s="1361" t="str">
        <f t="shared" si="380"/>
        <v/>
      </c>
      <c r="I955" s="1361" t="str">
        <f t="shared" si="380"/>
        <v/>
      </c>
      <c r="J955" s="1361" t="str">
        <f t="shared" si="380"/>
        <v/>
      </c>
      <c r="K955" s="1361" t="str">
        <f t="shared" si="380"/>
        <v/>
      </c>
      <c r="L955" s="1361" t="str">
        <f t="shared" si="371"/>
        <v>W/C</v>
      </c>
      <c r="M955" s="1361" t="str">
        <f t="shared" si="371"/>
        <v>NO</v>
      </c>
      <c r="N955" s="1361" t="str">
        <f t="shared" si="363"/>
        <v>W/C</v>
      </c>
      <c r="O955" s="1362"/>
      <c r="P955" s="1363">
        <v>10869.86</v>
      </c>
      <c r="Q955" s="1363">
        <v>10869.86</v>
      </c>
      <c r="R955" s="1363">
        <v>10869.86</v>
      </c>
      <c r="S955" s="1363">
        <v>10869.86</v>
      </c>
      <c r="T955" s="1363">
        <v>10869.86</v>
      </c>
      <c r="U955" s="1363">
        <v>10869.86</v>
      </c>
      <c r="V955" s="1363">
        <v>1847.1</v>
      </c>
      <c r="W955" s="1363">
        <v>1847.1</v>
      </c>
      <c r="X955" s="1363">
        <v>1847.1</v>
      </c>
      <c r="Y955" s="1363">
        <v>1847.1</v>
      </c>
      <c r="Z955" s="1363">
        <v>1847.1</v>
      </c>
      <c r="AA955" s="1363">
        <v>1847.1</v>
      </c>
      <c r="AB955" s="1363">
        <v>1847.1</v>
      </c>
      <c r="AC955" s="1363"/>
      <c r="AD955" s="1363"/>
      <c r="AE955" s="1363">
        <f t="shared" si="383"/>
        <v>5982.5316666666658</v>
      </c>
      <c r="AF955" s="1376"/>
      <c r="AG955" s="1377"/>
      <c r="AH955" s="1365"/>
      <c r="AI955" s="1365"/>
      <c r="AJ955" s="1365"/>
      <c r="AK955" s="1366"/>
      <c r="AL955" s="1365">
        <f t="shared" si="365"/>
        <v>0</v>
      </c>
      <c r="AM955" s="1367">
        <f>AE955</f>
        <v>5982.5316666666658</v>
      </c>
      <c r="AN955" s="1365"/>
      <c r="AO955" s="1368">
        <f t="shared" si="366"/>
        <v>5982.5316666666658</v>
      </c>
      <c r="AP955" s="1369"/>
      <c r="AQ955" s="1370">
        <f t="shared" si="379"/>
        <v>1847.1</v>
      </c>
      <c r="AR955" s="1365"/>
      <c r="AS955" s="1365"/>
      <c r="AT955" s="1365"/>
      <c r="AU955" s="1365"/>
      <c r="AV955" s="1371">
        <f t="shared" si="367"/>
        <v>0</v>
      </c>
      <c r="AW955" s="1365">
        <f>AQ955</f>
        <v>1847.1</v>
      </c>
      <c r="AX955" s="1365"/>
      <c r="AY955" s="1367">
        <f t="shared" si="368"/>
        <v>1847.1</v>
      </c>
      <c r="AZ955" s="1372"/>
      <c r="BA955" s="1373">
        <f t="shared" si="372"/>
        <v>0</v>
      </c>
      <c r="BC955" s="1361" t="str">
        <f t="shared" si="381"/>
        <v/>
      </c>
      <c r="BD955" s="1361" t="str">
        <f t="shared" si="381"/>
        <v/>
      </c>
      <c r="BE955" s="1361" t="str">
        <f t="shared" si="381"/>
        <v/>
      </c>
      <c r="BF955" s="1361" t="str">
        <f t="shared" si="381"/>
        <v/>
      </c>
      <c r="BG955" s="1361" t="str">
        <f t="shared" si="370"/>
        <v>W/C</v>
      </c>
      <c r="BH955" s="1361" t="str">
        <f t="shared" si="370"/>
        <v>NO</v>
      </c>
      <c r="BI955" s="1361" t="str">
        <f t="shared" si="384"/>
        <v>W/C</v>
      </c>
      <c r="BK955" s="1361" t="b">
        <f t="shared" si="378"/>
        <v>1</v>
      </c>
      <c r="BL955" s="1361" t="b">
        <f t="shared" si="378"/>
        <v>1</v>
      </c>
      <c r="BM955" s="1361" t="b">
        <f t="shared" si="378"/>
        <v>1</v>
      </c>
      <c r="BN955" s="1361" t="b">
        <f t="shared" si="378"/>
        <v>1</v>
      </c>
      <c r="BO955" s="1361" t="b">
        <f t="shared" si="378"/>
        <v>1</v>
      </c>
      <c r="BP955" s="1361" t="b">
        <f t="shared" si="378"/>
        <v>1</v>
      </c>
      <c r="BQ955" s="1361" t="b">
        <f t="shared" si="378"/>
        <v>1</v>
      </c>
      <c r="BS955" s="1359"/>
    </row>
    <row r="956" spans="1:71" s="1374" customFormat="1" ht="12" customHeight="1">
      <c r="A956" s="1412">
        <v>19000731</v>
      </c>
      <c r="B956" s="1413" t="str">
        <f t="shared" si="377"/>
        <v>19000731</v>
      </c>
      <c r="C956" s="1359" t="s">
        <v>2006</v>
      </c>
      <c r="D956" s="1360" t="str">
        <f t="shared" si="382"/>
        <v>Non-Op</v>
      </c>
      <c r="E956" s="1360"/>
      <c r="F956" s="1359"/>
      <c r="G956" s="1360"/>
      <c r="H956" s="1361" t="str">
        <f t="shared" si="380"/>
        <v/>
      </c>
      <c r="I956" s="1361" t="str">
        <f t="shared" si="380"/>
        <v/>
      </c>
      <c r="J956" s="1361" t="str">
        <f t="shared" si="380"/>
        <v/>
      </c>
      <c r="K956" s="1361" t="str">
        <f t="shared" si="380"/>
        <v>Non-Op</v>
      </c>
      <c r="L956" s="1361" t="str">
        <f t="shared" si="371"/>
        <v>NO</v>
      </c>
      <c r="M956" s="1361" t="str">
        <f t="shared" si="371"/>
        <v>NO</v>
      </c>
      <c r="N956" s="1361" t="str">
        <f t="shared" si="363"/>
        <v/>
      </c>
      <c r="O956" s="1362"/>
      <c r="P956" s="1363">
        <v>0</v>
      </c>
      <c r="Q956" s="1363">
        <v>0</v>
      </c>
      <c r="R956" s="1363">
        <v>0</v>
      </c>
      <c r="S956" s="1363">
        <v>0</v>
      </c>
      <c r="T956" s="1363">
        <v>0</v>
      </c>
      <c r="U956" s="1363">
        <v>0</v>
      </c>
      <c r="V956" s="1363">
        <v>0</v>
      </c>
      <c r="W956" s="1363">
        <v>0</v>
      </c>
      <c r="X956" s="1363">
        <v>0</v>
      </c>
      <c r="Y956" s="1363">
        <v>0</v>
      </c>
      <c r="Z956" s="1363">
        <v>0</v>
      </c>
      <c r="AA956" s="1363">
        <v>0</v>
      </c>
      <c r="AB956" s="1363">
        <v>0</v>
      </c>
      <c r="AC956" s="1363"/>
      <c r="AD956" s="1363"/>
      <c r="AE956" s="1363">
        <f t="shared" si="383"/>
        <v>0</v>
      </c>
      <c r="AF956" s="1376"/>
      <c r="AG956" s="1377"/>
      <c r="AH956" s="1365"/>
      <c r="AI956" s="1365"/>
      <c r="AJ956" s="1365"/>
      <c r="AK956" s="1366">
        <f>AE956</f>
        <v>0</v>
      </c>
      <c r="AL956" s="1365">
        <f t="shared" si="365"/>
        <v>0</v>
      </c>
      <c r="AM956" s="1367"/>
      <c r="AN956" s="1365"/>
      <c r="AO956" s="1368">
        <f t="shared" si="366"/>
        <v>0</v>
      </c>
      <c r="AP956" s="1369"/>
      <c r="AQ956" s="1370">
        <f t="shared" si="379"/>
        <v>0</v>
      </c>
      <c r="AR956" s="1365"/>
      <c r="AS956" s="1365"/>
      <c r="AT956" s="1365"/>
      <c r="AU956" s="1365">
        <f>AQ956</f>
        <v>0</v>
      </c>
      <c r="AV956" s="1371">
        <f t="shared" si="367"/>
        <v>0</v>
      </c>
      <c r="AW956" s="1365"/>
      <c r="AX956" s="1365"/>
      <c r="AY956" s="1367">
        <f t="shared" si="368"/>
        <v>0</v>
      </c>
      <c r="AZ956" s="1372" t="s">
        <v>1001</v>
      </c>
      <c r="BA956" s="1373">
        <f t="shared" si="372"/>
        <v>0</v>
      </c>
      <c r="BC956" s="1361" t="str">
        <f t="shared" si="381"/>
        <v/>
      </c>
      <c r="BD956" s="1361" t="str">
        <f t="shared" si="381"/>
        <v/>
      </c>
      <c r="BE956" s="1361" t="str">
        <f t="shared" si="381"/>
        <v/>
      </c>
      <c r="BF956" s="1361" t="str">
        <f t="shared" si="381"/>
        <v>Non-Op</v>
      </c>
      <c r="BG956" s="1361" t="str">
        <f t="shared" si="370"/>
        <v>NO</v>
      </c>
      <c r="BH956" s="1361" t="str">
        <f t="shared" si="370"/>
        <v>NO</v>
      </c>
      <c r="BI956" s="1361" t="str">
        <f t="shared" si="384"/>
        <v/>
      </c>
      <c r="BK956" s="1361" t="b">
        <f t="shared" si="378"/>
        <v>1</v>
      </c>
      <c r="BL956" s="1361" t="b">
        <f t="shared" si="378"/>
        <v>1</v>
      </c>
      <c r="BM956" s="1361" t="b">
        <f t="shared" si="378"/>
        <v>1</v>
      </c>
      <c r="BN956" s="1361" t="b">
        <f t="shared" si="378"/>
        <v>1</v>
      </c>
      <c r="BO956" s="1361" t="b">
        <f t="shared" si="378"/>
        <v>1</v>
      </c>
      <c r="BP956" s="1361" t="b">
        <f t="shared" si="378"/>
        <v>1</v>
      </c>
      <c r="BQ956" s="1361" t="b">
        <f t="shared" si="378"/>
        <v>1</v>
      </c>
      <c r="BS956" s="1359"/>
    </row>
    <row r="957" spans="1:71" s="1374" customFormat="1" ht="12" customHeight="1">
      <c r="A957" s="1412">
        <v>19000732</v>
      </c>
      <c r="B957" s="1413" t="str">
        <f t="shared" si="377"/>
        <v>19000732</v>
      </c>
      <c r="C957" s="1359" t="s">
        <v>2007</v>
      </c>
      <c r="D957" s="1360" t="str">
        <f t="shared" si="382"/>
        <v>Non-Op</v>
      </c>
      <c r="E957" s="1360"/>
      <c r="F957" s="1359"/>
      <c r="G957" s="1360"/>
      <c r="H957" s="1361" t="str">
        <f t="shared" si="380"/>
        <v/>
      </c>
      <c r="I957" s="1361" t="str">
        <f t="shared" si="380"/>
        <v/>
      </c>
      <c r="J957" s="1361" t="str">
        <f t="shared" si="380"/>
        <v/>
      </c>
      <c r="K957" s="1361" t="str">
        <f t="shared" si="380"/>
        <v>Non-Op</v>
      </c>
      <c r="L957" s="1361" t="str">
        <f t="shared" si="371"/>
        <v>NO</v>
      </c>
      <c r="M957" s="1361" t="str">
        <f t="shared" si="371"/>
        <v>NO</v>
      </c>
      <c r="N957" s="1361" t="str">
        <f t="shared" si="363"/>
        <v/>
      </c>
      <c r="O957" s="1362"/>
      <c r="P957" s="1363">
        <v>0</v>
      </c>
      <c r="Q957" s="1363">
        <v>0</v>
      </c>
      <c r="R957" s="1363">
        <v>0</v>
      </c>
      <c r="S957" s="1363">
        <v>0</v>
      </c>
      <c r="T957" s="1363">
        <v>0</v>
      </c>
      <c r="U957" s="1363">
        <v>0</v>
      </c>
      <c r="V957" s="1363">
        <v>0</v>
      </c>
      <c r="W957" s="1363">
        <v>0</v>
      </c>
      <c r="X957" s="1363">
        <v>0</v>
      </c>
      <c r="Y957" s="1363">
        <v>0</v>
      </c>
      <c r="Z957" s="1363">
        <v>0</v>
      </c>
      <c r="AA957" s="1363">
        <v>0</v>
      </c>
      <c r="AB957" s="1363">
        <v>0</v>
      </c>
      <c r="AC957" s="1363"/>
      <c r="AD957" s="1363"/>
      <c r="AE957" s="1363">
        <f t="shared" si="383"/>
        <v>0</v>
      </c>
      <c r="AF957" s="1376"/>
      <c r="AG957" s="1377"/>
      <c r="AH957" s="1365"/>
      <c r="AI957" s="1365"/>
      <c r="AJ957" s="1365"/>
      <c r="AK957" s="1366">
        <f>AE957</f>
        <v>0</v>
      </c>
      <c r="AL957" s="1365">
        <f t="shared" si="365"/>
        <v>0</v>
      </c>
      <c r="AM957" s="1367"/>
      <c r="AN957" s="1365"/>
      <c r="AO957" s="1368">
        <f t="shared" si="366"/>
        <v>0</v>
      </c>
      <c r="AP957" s="1369"/>
      <c r="AQ957" s="1370">
        <f t="shared" si="379"/>
        <v>0</v>
      </c>
      <c r="AR957" s="1365"/>
      <c r="AS957" s="1365"/>
      <c r="AT957" s="1365"/>
      <c r="AU957" s="1365">
        <f>AQ957</f>
        <v>0</v>
      </c>
      <c r="AV957" s="1371">
        <f t="shared" si="367"/>
        <v>0</v>
      </c>
      <c r="AW957" s="1365"/>
      <c r="AX957" s="1365"/>
      <c r="AY957" s="1367">
        <f t="shared" si="368"/>
        <v>0</v>
      </c>
      <c r="AZ957" s="1372" t="s">
        <v>1001</v>
      </c>
      <c r="BA957" s="1373">
        <f t="shared" si="372"/>
        <v>0</v>
      </c>
      <c r="BC957" s="1361" t="str">
        <f t="shared" si="381"/>
        <v/>
      </c>
      <c r="BD957" s="1361" t="str">
        <f t="shared" si="381"/>
        <v/>
      </c>
      <c r="BE957" s="1361" t="str">
        <f t="shared" si="381"/>
        <v/>
      </c>
      <c r="BF957" s="1361" t="str">
        <f t="shared" si="381"/>
        <v>Non-Op</v>
      </c>
      <c r="BG957" s="1361" t="str">
        <f t="shared" si="370"/>
        <v>NO</v>
      </c>
      <c r="BH957" s="1361" t="str">
        <f t="shared" si="370"/>
        <v>NO</v>
      </c>
      <c r="BI957" s="1361" t="str">
        <f t="shared" si="384"/>
        <v/>
      </c>
      <c r="BK957" s="1361" t="b">
        <f t="shared" si="378"/>
        <v>1</v>
      </c>
      <c r="BL957" s="1361" t="b">
        <f t="shared" si="378"/>
        <v>1</v>
      </c>
      <c r="BM957" s="1361" t="b">
        <f t="shared" si="378"/>
        <v>1</v>
      </c>
      <c r="BN957" s="1361" t="b">
        <f t="shared" si="378"/>
        <v>1</v>
      </c>
      <c r="BO957" s="1361" t="b">
        <f t="shared" si="378"/>
        <v>1</v>
      </c>
      <c r="BP957" s="1361" t="b">
        <f t="shared" si="378"/>
        <v>1</v>
      </c>
      <c r="BQ957" s="1361" t="b">
        <f t="shared" si="378"/>
        <v>1</v>
      </c>
      <c r="BS957" s="1359"/>
    </row>
    <row r="958" spans="1:71" s="1374" customFormat="1" ht="12" customHeight="1">
      <c r="A958" s="1412">
        <v>19000741</v>
      </c>
      <c r="B958" s="1413" t="str">
        <f t="shared" si="377"/>
        <v>19000741</v>
      </c>
      <c r="C958" s="1359" t="s">
        <v>2008</v>
      </c>
      <c r="D958" s="1360" t="str">
        <f t="shared" si="382"/>
        <v>W/C</v>
      </c>
      <c r="E958" s="1360"/>
      <c r="F958" s="1359"/>
      <c r="G958" s="1360"/>
      <c r="H958" s="1361" t="str">
        <f t="shared" si="380"/>
        <v/>
      </c>
      <c r="I958" s="1361" t="str">
        <f t="shared" si="380"/>
        <v/>
      </c>
      <c r="J958" s="1361" t="str">
        <f t="shared" si="380"/>
        <v/>
      </c>
      <c r="K958" s="1361" t="str">
        <f t="shared" si="380"/>
        <v/>
      </c>
      <c r="L958" s="1361" t="str">
        <f t="shared" si="371"/>
        <v>W/C</v>
      </c>
      <c r="M958" s="1361" t="str">
        <f t="shared" si="371"/>
        <v>NO</v>
      </c>
      <c r="N958" s="1361" t="str">
        <f t="shared" si="363"/>
        <v>W/C</v>
      </c>
      <c r="O958" s="1362"/>
      <c r="P958" s="1363">
        <v>0</v>
      </c>
      <c r="Q958" s="1363">
        <v>0</v>
      </c>
      <c r="R958" s="1363">
        <v>0</v>
      </c>
      <c r="S958" s="1363">
        <v>0</v>
      </c>
      <c r="T958" s="1363">
        <v>0</v>
      </c>
      <c r="U958" s="1363">
        <v>0</v>
      </c>
      <c r="V958" s="1363">
        <v>0</v>
      </c>
      <c r="W958" s="1363">
        <v>0</v>
      </c>
      <c r="X958" s="1363">
        <v>0</v>
      </c>
      <c r="Y958" s="1363">
        <v>0</v>
      </c>
      <c r="Z958" s="1363">
        <v>0</v>
      </c>
      <c r="AA958" s="1363">
        <v>0</v>
      </c>
      <c r="AB958" s="1363">
        <v>0</v>
      </c>
      <c r="AC958" s="1363"/>
      <c r="AD958" s="1363"/>
      <c r="AE958" s="1363">
        <f t="shared" si="383"/>
        <v>0</v>
      </c>
      <c r="AF958" s="1476"/>
      <c r="AG958" s="1477"/>
      <c r="AH958" s="1365"/>
      <c r="AI958" s="1365"/>
      <c r="AJ958" s="1365"/>
      <c r="AK958" s="1366"/>
      <c r="AL958" s="1365">
        <f t="shared" si="365"/>
        <v>0</v>
      </c>
      <c r="AM958" s="1367">
        <f>AE958</f>
        <v>0</v>
      </c>
      <c r="AN958" s="1365"/>
      <c r="AO958" s="1368">
        <f t="shared" si="366"/>
        <v>0</v>
      </c>
      <c r="AP958" s="1369"/>
      <c r="AQ958" s="1370">
        <f t="shared" si="379"/>
        <v>0</v>
      </c>
      <c r="AR958" s="1365"/>
      <c r="AS958" s="1365"/>
      <c r="AT958" s="1365"/>
      <c r="AU958" s="1365"/>
      <c r="AV958" s="1371">
        <f t="shared" si="367"/>
        <v>0</v>
      </c>
      <c r="AW958" s="1365">
        <f>AQ958</f>
        <v>0</v>
      </c>
      <c r="AX958" s="1365"/>
      <c r="AY958" s="1367">
        <f t="shared" si="368"/>
        <v>0</v>
      </c>
      <c r="AZ958" s="1372"/>
      <c r="BA958" s="1373">
        <f t="shared" si="372"/>
        <v>0</v>
      </c>
      <c r="BC958" s="1361" t="str">
        <f t="shared" si="381"/>
        <v/>
      </c>
      <c r="BD958" s="1361" t="str">
        <f t="shared" si="381"/>
        <v/>
      </c>
      <c r="BE958" s="1361" t="str">
        <f t="shared" si="381"/>
        <v/>
      </c>
      <c r="BF958" s="1361" t="str">
        <f t="shared" si="381"/>
        <v/>
      </c>
      <c r="BG958" s="1361" t="str">
        <f t="shared" si="370"/>
        <v>W/C</v>
      </c>
      <c r="BH958" s="1361" t="str">
        <f t="shared" si="370"/>
        <v>NO</v>
      </c>
      <c r="BI958" s="1361" t="str">
        <f t="shared" si="384"/>
        <v>W/C</v>
      </c>
      <c r="BK958" s="1361" t="b">
        <f t="shared" si="378"/>
        <v>1</v>
      </c>
      <c r="BL958" s="1361" t="b">
        <f t="shared" si="378"/>
        <v>1</v>
      </c>
      <c r="BM958" s="1361" t="b">
        <f t="shared" si="378"/>
        <v>1</v>
      </c>
      <c r="BN958" s="1361" t="b">
        <f t="shared" si="378"/>
        <v>1</v>
      </c>
      <c r="BO958" s="1361" t="b">
        <f t="shared" si="378"/>
        <v>1</v>
      </c>
      <c r="BP958" s="1361" t="b">
        <f t="shared" si="378"/>
        <v>1</v>
      </c>
      <c r="BQ958" s="1361" t="b">
        <f t="shared" si="378"/>
        <v>1</v>
      </c>
      <c r="BS958" s="1359"/>
    </row>
    <row r="959" spans="1:71" s="1374" customFormat="1" ht="12" customHeight="1">
      <c r="A959" s="1412">
        <v>19000751</v>
      </c>
      <c r="B959" s="1413" t="str">
        <f t="shared" si="377"/>
        <v>19000751</v>
      </c>
      <c r="C959" s="1359" t="s">
        <v>2009</v>
      </c>
      <c r="D959" s="1360" t="str">
        <f t="shared" si="382"/>
        <v>W/C</v>
      </c>
      <c r="E959" s="1360"/>
      <c r="F959" s="1359"/>
      <c r="G959" s="1360"/>
      <c r="H959" s="1361" t="str">
        <f t="shared" si="380"/>
        <v/>
      </c>
      <c r="I959" s="1361" t="str">
        <f t="shared" si="380"/>
        <v/>
      </c>
      <c r="J959" s="1361" t="str">
        <f t="shared" si="380"/>
        <v/>
      </c>
      <c r="K959" s="1361" t="str">
        <f t="shared" si="380"/>
        <v/>
      </c>
      <c r="L959" s="1361" t="str">
        <f t="shared" si="371"/>
        <v>W/C</v>
      </c>
      <c r="M959" s="1361" t="str">
        <f t="shared" si="371"/>
        <v>NO</v>
      </c>
      <c r="N959" s="1361" t="str">
        <f t="shared" si="363"/>
        <v>W/C</v>
      </c>
      <c r="O959" s="1362"/>
      <c r="P959" s="1363">
        <v>694351.98</v>
      </c>
      <c r="Q959" s="1363">
        <v>676395.09</v>
      </c>
      <c r="R959" s="1363">
        <v>658438.19999999995</v>
      </c>
      <c r="S959" s="1363">
        <v>640481.31000000006</v>
      </c>
      <c r="T959" s="1363">
        <v>622524.42000000004</v>
      </c>
      <c r="U959" s="1363">
        <v>604567.53</v>
      </c>
      <c r="V959" s="1363">
        <v>586610.64</v>
      </c>
      <c r="W959" s="1363">
        <v>568653.75</v>
      </c>
      <c r="X959" s="1363">
        <v>550696.86</v>
      </c>
      <c r="Y959" s="1363">
        <v>532739.97</v>
      </c>
      <c r="Z959" s="1363">
        <v>514783.08</v>
      </c>
      <c r="AA959" s="1363">
        <v>496826.19</v>
      </c>
      <c r="AB959" s="1363">
        <v>478869.3</v>
      </c>
      <c r="AC959" s="1363"/>
      <c r="AD959" s="1363"/>
      <c r="AE959" s="1363">
        <f t="shared" si="383"/>
        <v>586610.64</v>
      </c>
      <c r="AF959" s="1376"/>
      <c r="AG959" s="1377"/>
      <c r="AH959" s="1365"/>
      <c r="AI959" s="1365"/>
      <c r="AJ959" s="1365"/>
      <c r="AK959" s="1366"/>
      <c r="AL959" s="1365">
        <f t="shared" si="365"/>
        <v>0</v>
      </c>
      <c r="AM959" s="1367">
        <f>AE959</f>
        <v>586610.64</v>
      </c>
      <c r="AN959" s="1365"/>
      <c r="AO959" s="1368">
        <f t="shared" si="366"/>
        <v>586610.64</v>
      </c>
      <c r="AP959" s="1369"/>
      <c r="AQ959" s="1370">
        <f t="shared" si="379"/>
        <v>478869.3</v>
      </c>
      <c r="AR959" s="1365"/>
      <c r="AS959" s="1365"/>
      <c r="AT959" s="1365"/>
      <c r="AU959" s="1365"/>
      <c r="AV959" s="1371">
        <f t="shared" si="367"/>
        <v>0</v>
      </c>
      <c r="AW959" s="1365">
        <f>AQ959</f>
        <v>478869.3</v>
      </c>
      <c r="AX959" s="1365"/>
      <c r="AY959" s="1367">
        <f t="shared" si="368"/>
        <v>478869.3</v>
      </c>
      <c r="AZ959" s="1372"/>
      <c r="BA959" s="1373">
        <f t="shared" si="372"/>
        <v>0</v>
      </c>
      <c r="BC959" s="1361" t="str">
        <f t="shared" si="381"/>
        <v/>
      </c>
      <c r="BD959" s="1361" t="str">
        <f t="shared" si="381"/>
        <v/>
      </c>
      <c r="BE959" s="1361" t="str">
        <f t="shared" si="381"/>
        <v/>
      </c>
      <c r="BF959" s="1361" t="str">
        <f t="shared" si="381"/>
        <v/>
      </c>
      <c r="BG959" s="1361" t="str">
        <f t="shared" si="370"/>
        <v>W/C</v>
      </c>
      <c r="BH959" s="1361" t="str">
        <f t="shared" si="370"/>
        <v>NO</v>
      </c>
      <c r="BI959" s="1361" t="str">
        <f t="shared" si="384"/>
        <v>W/C</v>
      </c>
      <c r="BK959" s="1361" t="b">
        <f t="shared" si="378"/>
        <v>1</v>
      </c>
      <c r="BL959" s="1361" t="b">
        <f t="shared" si="378"/>
        <v>1</v>
      </c>
      <c r="BM959" s="1361" t="b">
        <f t="shared" si="378"/>
        <v>1</v>
      </c>
      <c r="BN959" s="1361" t="b">
        <f t="shared" si="378"/>
        <v>1</v>
      </c>
      <c r="BO959" s="1361" t="b">
        <f t="shared" si="378"/>
        <v>1</v>
      </c>
      <c r="BP959" s="1361" t="b">
        <f t="shared" si="378"/>
        <v>1</v>
      </c>
      <c r="BQ959" s="1361" t="b">
        <f t="shared" si="378"/>
        <v>1</v>
      </c>
      <c r="BS959" s="1359"/>
    </row>
    <row r="960" spans="1:71" s="1374" customFormat="1" ht="12" customHeight="1">
      <c r="A960" s="1412">
        <v>19000752</v>
      </c>
      <c r="B960" s="1413" t="str">
        <f t="shared" si="377"/>
        <v>19000752</v>
      </c>
      <c r="C960" s="1359" t="s">
        <v>2010</v>
      </c>
      <c r="D960" s="1360" t="str">
        <f t="shared" si="382"/>
        <v>W/C</v>
      </c>
      <c r="E960" s="1360"/>
      <c r="F960" s="1359"/>
      <c r="G960" s="1360"/>
      <c r="H960" s="1361" t="str">
        <f t="shared" si="380"/>
        <v/>
      </c>
      <c r="I960" s="1361" t="str">
        <f t="shared" si="380"/>
        <v/>
      </c>
      <c r="J960" s="1361" t="str">
        <f t="shared" si="380"/>
        <v/>
      </c>
      <c r="K960" s="1361" t="str">
        <f t="shared" si="380"/>
        <v/>
      </c>
      <c r="L960" s="1361" t="str">
        <f t="shared" si="371"/>
        <v>W/C</v>
      </c>
      <c r="M960" s="1361" t="str">
        <f t="shared" si="371"/>
        <v>NO</v>
      </c>
      <c r="N960" s="1361" t="str">
        <f t="shared" si="363"/>
        <v>W/C</v>
      </c>
      <c r="O960" s="1362"/>
      <c r="P960" s="1363">
        <v>371398.02</v>
      </c>
      <c r="Q960" s="1363">
        <v>361792.41</v>
      </c>
      <c r="R960" s="1363">
        <v>352186.8</v>
      </c>
      <c r="S960" s="1363">
        <v>342581.19</v>
      </c>
      <c r="T960" s="1363">
        <v>332975.58</v>
      </c>
      <c r="U960" s="1363">
        <v>323369.96999999997</v>
      </c>
      <c r="V960" s="1363">
        <v>313764.36</v>
      </c>
      <c r="W960" s="1363">
        <v>304158.75</v>
      </c>
      <c r="X960" s="1363">
        <v>294553.14</v>
      </c>
      <c r="Y960" s="1363">
        <v>284947.53000000003</v>
      </c>
      <c r="Z960" s="1363">
        <v>275341.92</v>
      </c>
      <c r="AA960" s="1363">
        <v>265736.31</v>
      </c>
      <c r="AB960" s="1363">
        <v>256130.7</v>
      </c>
      <c r="AC960" s="1363"/>
      <c r="AD960" s="1363"/>
      <c r="AE960" s="1363">
        <f t="shared" si="383"/>
        <v>313764.36000000004</v>
      </c>
      <c r="AF960" s="1376"/>
      <c r="AG960" s="1377"/>
      <c r="AH960" s="1365"/>
      <c r="AI960" s="1365"/>
      <c r="AJ960" s="1365"/>
      <c r="AK960" s="1366"/>
      <c r="AL960" s="1365">
        <f t="shared" si="365"/>
        <v>0</v>
      </c>
      <c r="AM960" s="1367">
        <f>AE960</f>
        <v>313764.36000000004</v>
      </c>
      <c r="AN960" s="1365"/>
      <c r="AO960" s="1368">
        <f t="shared" si="366"/>
        <v>313764.36000000004</v>
      </c>
      <c r="AP960" s="1369"/>
      <c r="AQ960" s="1370">
        <f t="shared" si="379"/>
        <v>256130.7</v>
      </c>
      <c r="AR960" s="1365"/>
      <c r="AS960" s="1365"/>
      <c r="AT960" s="1365"/>
      <c r="AU960" s="1365"/>
      <c r="AV960" s="1371">
        <f t="shared" si="367"/>
        <v>0</v>
      </c>
      <c r="AW960" s="1365">
        <f>AQ960</f>
        <v>256130.7</v>
      </c>
      <c r="AX960" s="1365"/>
      <c r="AY960" s="1367">
        <f t="shared" si="368"/>
        <v>256130.7</v>
      </c>
      <c r="AZ960" s="1372"/>
      <c r="BA960" s="1373">
        <f t="shared" si="372"/>
        <v>0</v>
      </c>
      <c r="BC960" s="1361" t="str">
        <f t="shared" si="381"/>
        <v/>
      </c>
      <c r="BD960" s="1361" t="str">
        <f t="shared" si="381"/>
        <v/>
      </c>
      <c r="BE960" s="1361" t="str">
        <f t="shared" si="381"/>
        <v/>
      </c>
      <c r="BF960" s="1361" t="str">
        <f t="shared" si="381"/>
        <v/>
      </c>
      <c r="BG960" s="1361" t="str">
        <f t="shared" si="370"/>
        <v>W/C</v>
      </c>
      <c r="BH960" s="1361" t="str">
        <f t="shared" si="370"/>
        <v>NO</v>
      </c>
      <c r="BI960" s="1361" t="str">
        <f t="shared" si="384"/>
        <v>W/C</v>
      </c>
      <c r="BK960" s="1361" t="b">
        <f t="shared" si="378"/>
        <v>1</v>
      </c>
      <c r="BL960" s="1361" t="b">
        <f t="shared" si="378"/>
        <v>1</v>
      </c>
      <c r="BM960" s="1361" t="b">
        <f t="shared" si="378"/>
        <v>1</v>
      </c>
      <c r="BN960" s="1361" t="b">
        <f t="shared" si="378"/>
        <v>1</v>
      </c>
      <c r="BO960" s="1361" t="b">
        <f t="shared" si="378"/>
        <v>1</v>
      </c>
      <c r="BP960" s="1361" t="b">
        <f t="shared" si="378"/>
        <v>1</v>
      </c>
      <c r="BQ960" s="1361" t="b">
        <f t="shared" si="378"/>
        <v>1</v>
      </c>
      <c r="BS960" s="1359"/>
    </row>
    <row r="961" spans="1:71" s="1374" customFormat="1" ht="12" customHeight="1">
      <c r="A961" s="1412">
        <v>19000781</v>
      </c>
      <c r="B961" s="1413" t="str">
        <f t="shared" si="377"/>
        <v>19000781</v>
      </c>
      <c r="C961" s="1359" t="s">
        <v>2011</v>
      </c>
      <c r="D961" s="1360" t="str">
        <f t="shared" si="382"/>
        <v>W/C</v>
      </c>
      <c r="E961" s="1360"/>
      <c r="F961" s="1359"/>
      <c r="G961" s="1360"/>
      <c r="H961" s="1361" t="str">
        <f t="shared" si="380"/>
        <v/>
      </c>
      <c r="I961" s="1361" t="str">
        <f t="shared" si="380"/>
        <v/>
      </c>
      <c r="J961" s="1361" t="str">
        <f t="shared" si="380"/>
        <v/>
      </c>
      <c r="K961" s="1361" t="str">
        <f t="shared" si="380"/>
        <v/>
      </c>
      <c r="L961" s="1361" t="str">
        <f t="shared" si="371"/>
        <v>W/C</v>
      </c>
      <c r="M961" s="1361" t="str">
        <f t="shared" si="371"/>
        <v>NO</v>
      </c>
      <c r="N961" s="1361" t="str">
        <f t="shared" ref="N961:N1035" si="385">IF(OR(CONCATENATE(L961,M961)="NOW/C",CONCATENATE(L961,M961)="W/CNO"),"W/C","")</f>
        <v>W/C</v>
      </c>
      <c r="O961" s="1362"/>
      <c r="P961" s="1363">
        <v>2974411.29</v>
      </c>
      <c r="Q961" s="1363">
        <v>2371313.4700000002</v>
      </c>
      <c r="R961" s="1363">
        <v>2293802.9500000002</v>
      </c>
      <c r="S961" s="1363">
        <v>2511975.5</v>
      </c>
      <c r="T961" s="1363">
        <v>2444060.86</v>
      </c>
      <c r="U961" s="1363">
        <v>2346836.91</v>
      </c>
      <c r="V961" s="1363">
        <v>2611767.9700000002</v>
      </c>
      <c r="W961" s="1363">
        <v>2372278.91</v>
      </c>
      <c r="X961" s="1363">
        <v>2406115.21</v>
      </c>
      <c r="Y961" s="1363">
        <v>2867038.21</v>
      </c>
      <c r="Z961" s="1363">
        <v>2688635.59</v>
      </c>
      <c r="AA961" s="1363">
        <v>2603140.58</v>
      </c>
      <c r="AB961" s="1363">
        <v>3033477.4</v>
      </c>
      <c r="AC961" s="1363"/>
      <c r="AD961" s="1363"/>
      <c r="AE961" s="1363">
        <f t="shared" si="383"/>
        <v>2543409.2087500002</v>
      </c>
      <c r="AF961" s="1376"/>
      <c r="AG961" s="1377"/>
      <c r="AH961" s="1365"/>
      <c r="AI961" s="1365"/>
      <c r="AJ961" s="1365"/>
      <c r="AK961" s="1366"/>
      <c r="AL961" s="1365">
        <f t="shared" si="365"/>
        <v>0</v>
      </c>
      <c r="AM961" s="1367">
        <f>AE961</f>
        <v>2543409.2087500002</v>
      </c>
      <c r="AN961" s="1365"/>
      <c r="AO961" s="1368">
        <f t="shared" si="366"/>
        <v>2543409.2087500002</v>
      </c>
      <c r="AP961" s="1369"/>
      <c r="AQ961" s="1370">
        <f t="shared" si="379"/>
        <v>3033477.4</v>
      </c>
      <c r="AR961" s="1365"/>
      <c r="AS961" s="1365"/>
      <c r="AT961" s="1365"/>
      <c r="AU961" s="1365"/>
      <c r="AV961" s="1371">
        <f t="shared" si="367"/>
        <v>0</v>
      </c>
      <c r="AW961" s="1365">
        <f>AQ961</f>
        <v>3033477.4</v>
      </c>
      <c r="AX961" s="1365"/>
      <c r="AY961" s="1367">
        <f t="shared" si="368"/>
        <v>3033477.4</v>
      </c>
      <c r="AZ961" s="1372"/>
      <c r="BA961" s="1373">
        <f t="shared" si="372"/>
        <v>0</v>
      </c>
      <c r="BC961" s="1361" t="str">
        <f t="shared" si="381"/>
        <v/>
      </c>
      <c r="BD961" s="1361" t="str">
        <f t="shared" si="381"/>
        <v/>
      </c>
      <c r="BE961" s="1361" t="str">
        <f t="shared" si="381"/>
        <v/>
      </c>
      <c r="BF961" s="1361" t="str">
        <f t="shared" si="381"/>
        <v/>
      </c>
      <c r="BG961" s="1361" t="str">
        <f t="shared" si="370"/>
        <v>W/C</v>
      </c>
      <c r="BH961" s="1361" t="str">
        <f t="shared" si="370"/>
        <v>NO</v>
      </c>
      <c r="BI961" s="1361" t="str">
        <f t="shared" si="384"/>
        <v>W/C</v>
      </c>
      <c r="BK961" s="1361" t="b">
        <f t="shared" si="378"/>
        <v>1</v>
      </c>
      <c r="BL961" s="1361" t="b">
        <f t="shared" si="378"/>
        <v>1</v>
      </c>
      <c r="BM961" s="1361" t="b">
        <f t="shared" si="378"/>
        <v>1</v>
      </c>
      <c r="BN961" s="1361" t="b">
        <f t="shared" si="378"/>
        <v>1</v>
      </c>
      <c r="BO961" s="1361" t="b">
        <f t="shared" si="378"/>
        <v>1</v>
      </c>
      <c r="BP961" s="1361" t="b">
        <f t="shared" si="378"/>
        <v>1</v>
      </c>
      <c r="BQ961" s="1361" t="b">
        <f t="shared" si="378"/>
        <v>1</v>
      </c>
      <c r="BS961" s="1359"/>
    </row>
    <row r="962" spans="1:71" s="1374" customFormat="1" ht="12" customHeight="1">
      <c r="A962" s="1412">
        <v>19000791</v>
      </c>
      <c r="B962" s="1413" t="str">
        <f t="shared" si="377"/>
        <v>19000791</v>
      </c>
      <c r="C962" s="1359" t="s">
        <v>2012</v>
      </c>
      <c r="D962" s="1360" t="str">
        <f t="shared" si="382"/>
        <v>Non-Op</v>
      </c>
      <c r="E962" s="1360"/>
      <c r="F962" s="1359"/>
      <c r="G962" s="1360"/>
      <c r="H962" s="1361" t="str">
        <f t="shared" si="380"/>
        <v/>
      </c>
      <c r="I962" s="1361" t="str">
        <f t="shared" si="380"/>
        <v/>
      </c>
      <c r="J962" s="1361" t="str">
        <f t="shared" si="380"/>
        <v/>
      </c>
      <c r="K962" s="1361" t="str">
        <f t="shared" si="380"/>
        <v>Non-Op</v>
      </c>
      <c r="L962" s="1361" t="str">
        <f t="shared" si="371"/>
        <v>NO</v>
      </c>
      <c r="M962" s="1361" t="str">
        <f t="shared" si="371"/>
        <v>NO</v>
      </c>
      <c r="N962" s="1361" t="str">
        <f t="shared" si="385"/>
        <v/>
      </c>
      <c r="O962" s="1362"/>
      <c r="P962" s="1363">
        <v>114581.16</v>
      </c>
      <c r="Q962" s="1363">
        <v>96830.44</v>
      </c>
      <c r="R962" s="1363">
        <v>77197.86</v>
      </c>
      <c r="S962" s="1363">
        <v>59869.63</v>
      </c>
      <c r="T962" s="1363">
        <v>39080.83</v>
      </c>
      <c r="U962" s="1363">
        <v>17268.66</v>
      </c>
      <c r="V962" s="1363">
        <v>-8943.4</v>
      </c>
      <c r="W962" s="1363">
        <v>222038.28</v>
      </c>
      <c r="X962" s="1363">
        <v>194019.25</v>
      </c>
      <c r="Y962" s="1363">
        <v>166841.1</v>
      </c>
      <c r="Z962" s="1363">
        <v>145583.18</v>
      </c>
      <c r="AA962" s="1363">
        <v>125497.13</v>
      </c>
      <c r="AB962" s="1363">
        <v>105746.98</v>
      </c>
      <c r="AC962" s="1363"/>
      <c r="AD962" s="1363"/>
      <c r="AE962" s="1363">
        <f t="shared" si="383"/>
        <v>103787.2525</v>
      </c>
      <c r="AF962" s="1476"/>
      <c r="AG962" s="1477"/>
      <c r="AH962" s="1365"/>
      <c r="AI962" s="1365"/>
      <c r="AJ962" s="1365"/>
      <c r="AK962" s="1366">
        <f t="shared" ref="AK962:AK973" si="386">AE962</f>
        <v>103787.2525</v>
      </c>
      <c r="AL962" s="1365">
        <f t="shared" si="365"/>
        <v>103787.2525</v>
      </c>
      <c r="AM962" s="1367"/>
      <c r="AN962" s="1365"/>
      <c r="AO962" s="1368">
        <f t="shared" si="366"/>
        <v>0</v>
      </c>
      <c r="AP962" s="1369"/>
      <c r="AQ962" s="1370">
        <f t="shared" si="379"/>
        <v>105746.98</v>
      </c>
      <c r="AR962" s="1365"/>
      <c r="AS962" s="1365"/>
      <c r="AT962" s="1365"/>
      <c r="AU962" s="1365">
        <f t="shared" ref="AU962:AU973" si="387">AQ962</f>
        <v>105746.98</v>
      </c>
      <c r="AV962" s="1371">
        <f t="shared" si="367"/>
        <v>105746.98</v>
      </c>
      <c r="AW962" s="1365"/>
      <c r="AX962" s="1365"/>
      <c r="AY962" s="1367">
        <f t="shared" si="368"/>
        <v>0</v>
      </c>
      <c r="AZ962" s="1372" t="s">
        <v>1050</v>
      </c>
      <c r="BA962" s="1373">
        <f t="shared" si="372"/>
        <v>0</v>
      </c>
      <c r="BC962" s="1361" t="str">
        <f t="shared" si="381"/>
        <v/>
      </c>
      <c r="BD962" s="1361" t="str">
        <f t="shared" si="381"/>
        <v/>
      </c>
      <c r="BE962" s="1361" t="str">
        <f t="shared" si="381"/>
        <v/>
      </c>
      <c r="BF962" s="1361" t="str">
        <f t="shared" si="381"/>
        <v>Non-Op</v>
      </c>
      <c r="BG962" s="1361" t="str">
        <f t="shared" si="370"/>
        <v>NO</v>
      </c>
      <c r="BH962" s="1361" t="str">
        <f t="shared" si="370"/>
        <v>NO</v>
      </c>
      <c r="BI962" s="1361" t="str">
        <f t="shared" si="384"/>
        <v/>
      </c>
      <c r="BK962" s="1361" t="b">
        <f t="shared" si="378"/>
        <v>1</v>
      </c>
      <c r="BL962" s="1361" t="b">
        <f t="shared" si="378"/>
        <v>1</v>
      </c>
      <c r="BM962" s="1361" t="b">
        <f t="shared" si="378"/>
        <v>1</v>
      </c>
      <c r="BN962" s="1361" t="b">
        <f t="shared" si="378"/>
        <v>1</v>
      </c>
      <c r="BO962" s="1361" t="b">
        <f t="shared" si="378"/>
        <v>1</v>
      </c>
      <c r="BP962" s="1361" t="b">
        <f t="shared" si="378"/>
        <v>1</v>
      </c>
      <c r="BQ962" s="1361" t="b">
        <f t="shared" si="378"/>
        <v>1</v>
      </c>
      <c r="BS962" s="1359"/>
    </row>
    <row r="963" spans="1:71" s="1374" customFormat="1" ht="12" customHeight="1">
      <c r="A963" s="1412">
        <v>19000801</v>
      </c>
      <c r="B963" s="1413" t="str">
        <f t="shared" si="377"/>
        <v>19000801</v>
      </c>
      <c r="C963" s="1359" t="s">
        <v>2013</v>
      </c>
      <c r="D963" s="1360" t="str">
        <f t="shared" si="382"/>
        <v>Non-Op</v>
      </c>
      <c r="E963" s="1360"/>
      <c r="F963" s="1359"/>
      <c r="G963" s="1360"/>
      <c r="H963" s="1361" t="str">
        <f t="shared" si="380"/>
        <v/>
      </c>
      <c r="I963" s="1361" t="str">
        <f t="shared" si="380"/>
        <v/>
      </c>
      <c r="J963" s="1361" t="str">
        <f t="shared" si="380"/>
        <v/>
      </c>
      <c r="K963" s="1361" t="str">
        <f t="shared" si="380"/>
        <v>Non-Op</v>
      </c>
      <c r="L963" s="1361" t="str">
        <f t="shared" si="371"/>
        <v>NO</v>
      </c>
      <c r="M963" s="1361" t="str">
        <f t="shared" si="371"/>
        <v>NO</v>
      </c>
      <c r="N963" s="1361" t="str">
        <f t="shared" si="385"/>
        <v/>
      </c>
      <c r="O963" s="1362"/>
      <c r="P963" s="1363">
        <v>8143.68</v>
      </c>
      <c r="Q963" s="1363">
        <v>6827.48</v>
      </c>
      <c r="R963" s="1363">
        <v>5140.37</v>
      </c>
      <c r="S963" s="1363">
        <v>3606.88</v>
      </c>
      <c r="T963" s="1363">
        <v>1618.99</v>
      </c>
      <c r="U963" s="1363">
        <v>1238.32</v>
      </c>
      <c r="V963" s="1363">
        <v>-1477.18</v>
      </c>
      <c r="W963" s="1363">
        <v>10512.42</v>
      </c>
      <c r="X963" s="1363">
        <v>9610.16</v>
      </c>
      <c r="Y963" s="1363">
        <v>8611.31</v>
      </c>
      <c r="Z963" s="1363">
        <v>7920.32</v>
      </c>
      <c r="AA963" s="1363">
        <v>7198.05</v>
      </c>
      <c r="AB963" s="1363">
        <v>6385.53</v>
      </c>
      <c r="AC963" s="1363"/>
      <c r="AD963" s="1363"/>
      <c r="AE963" s="1363">
        <f t="shared" si="383"/>
        <v>5672.6437500000002</v>
      </c>
      <c r="AF963" s="1476"/>
      <c r="AG963" s="1477"/>
      <c r="AH963" s="1365"/>
      <c r="AI963" s="1365"/>
      <c r="AJ963" s="1365"/>
      <c r="AK963" s="1366">
        <f t="shared" si="386"/>
        <v>5672.6437500000002</v>
      </c>
      <c r="AL963" s="1365">
        <f t="shared" si="365"/>
        <v>5672.6437500000002</v>
      </c>
      <c r="AM963" s="1367"/>
      <c r="AN963" s="1365"/>
      <c r="AO963" s="1368">
        <f t="shared" si="366"/>
        <v>0</v>
      </c>
      <c r="AP963" s="1369"/>
      <c r="AQ963" s="1370">
        <f t="shared" si="379"/>
        <v>6385.53</v>
      </c>
      <c r="AR963" s="1365"/>
      <c r="AS963" s="1365"/>
      <c r="AT963" s="1365"/>
      <c r="AU963" s="1365">
        <f t="shared" si="387"/>
        <v>6385.53</v>
      </c>
      <c r="AV963" s="1371">
        <f t="shared" si="367"/>
        <v>6385.53</v>
      </c>
      <c r="AW963" s="1365"/>
      <c r="AX963" s="1365"/>
      <c r="AY963" s="1367">
        <f t="shared" si="368"/>
        <v>0</v>
      </c>
      <c r="AZ963" s="1372" t="s">
        <v>1050</v>
      </c>
      <c r="BA963" s="1373">
        <f t="shared" si="372"/>
        <v>0</v>
      </c>
      <c r="BC963" s="1361" t="str">
        <f t="shared" si="381"/>
        <v/>
      </c>
      <c r="BD963" s="1361" t="str">
        <f t="shared" si="381"/>
        <v/>
      </c>
      <c r="BE963" s="1361" t="str">
        <f t="shared" si="381"/>
        <v/>
      </c>
      <c r="BF963" s="1361" t="str">
        <f t="shared" si="381"/>
        <v>Non-Op</v>
      </c>
      <c r="BG963" s="1361" t="str">
        <f t="shared" si="370"/>
        <v>NO</v>
      </c>
      <c r="BH963" s="1361" t="str">
        <f t="shared" si="370"/>
        <v>NO</v>
      </c>
      <c r="BI963" s="1361" t="str">
        <f t="shared" si="384"/>
        <v/>
      </c>
      <c r="BK963" s="1361" t="b">
        <f t="shared" si="378"/>
        <v>1</v>
      </c>
      <c r="BL963" s="1361" t="b">
        <f t="shared" si="378"/>
        <v>1</v>
      </c>
      <c r="BM963" s="1361" t="b">
        <f t="shared" si="378"/>
        <v>1</v>
      </c>
      <c r="BN963" s="1361" t="b">
        <f t="shared" si="378"/>
        <v>1</v>
      </c>
      <c r="BO963" s="1361" t="b">
        <f t="shared" si="378"/>
        <v>1</v>
      </c>
      <c r="BP963" s="1361" t="b">
        <f t="shared" si="378"/>
        <v>1</v>
      </c>
      <c r="BQ963" s="1361" t="b">
        <f t="shared" si="378"/>
        <v>1</v>
      </c>
      <c r="BS963" s="1359"/>
    </row>
    <row r="964" spans="1:71" s="1374" customFormat="1" ht="12" customHeight="1">
      <c r="A964" s="1412">
        <v>19000811</v>
      </c>
      <c r="B964" s="1413" t="str">
        <f t="shared" si="377"/>
        <v>19000811</v>
      </c>
      <c r="C964" s="1359" t="s">
        <v>2014</v>
      </c>
      <c r="D964" s="1360" t="str">
        <f t="shared" si="382"/>
        <v>Non-Op</v>
      </c>
      <c r="E964" s="1360"/>
      <c r="F964" s="1359"/>
      <c r="G964" s="1360"/>
      <c r="H964" s="1361" t="str">
        <f t="shared" si="380"/>
        <v/>
      </c>
      <c r="I964" s="1361" t="str">
        <f t="shared" si="380"/>
        <v/>
      </c>
      <c r="J964" s="1361" t="str">
        <f t="shared" si="380"/>
        <v/>
      </c>
      <c r="K964" s="1361" t="str">
        <f t="shared" si="380"/>
        <v>Non-Op</v>
      </c>
      <c r="L964" s="1361" t="str">
        <f t="shared" si="371"/>
        <v>NO</v>
      </c>
      <c r="M964" s="1361" t="str">
        <f t="shared" si="371"/>
        <v>NO</v>
      </c>
      <c r="N964" s="1361" t="str">
        <f t="shared" si="385"/>
        <v/>
      </c>
      <c r="O964" s="1362"/>
      <c r="P964" s="1363">
        <v>14708.46</v>
      </c>
      <c r="Q964" s="1363">
        <v>15687.58</v>
      </c>
      <c r="R964" s="1363">
        <v>16655.330000000002</v>
      </c>
      <c r="S964" s="1363">
        <v>17765.29</v>
      </c>
      <c r="T964" s="1363">
        <v>19017.87</v>
      </c>
      <c r="U964" s="1363">
        <v>21994.44</v>
      </c>
      <c r="V964" s="1363">
        <v>23023.3</v>
      </c>
      <c r="W964" s="1363">
        <v>10932.71</v>
      </c>
      <c r="X964" s="1363">
        <v>10429.1</v>
      </c>
      <c r="Y964" s="1363">
        <v>10414.16</v>
      </c>
      <c r="Z964" s="1363">
        <v>11477.17</v>
      </c>
      <c r="AA964" s="1363">
        <v>11835.01</v>
      </c>
      <c r="AB964" s="1363">
        <v>12249.22</v>
      </c>
      <c r="AC964" s="1363"/>
      <c r="AD964" s="1363"/>
      <c r="AE964" s="1363">
        <f t="shared" si="383"/>
        <v>15225.900000000003</v>
      </c>
      <c r="AF964" s="1476"/>
      <c r="AG964" s="1477"/>
      <c r="AH964" s="1365"/>
      <c r="AI964" s="1365"/>
      <c r="AJ964" s="1365"/>
      <c r="AK964" s="1366">
        <f t="shared" si="386"/>
        <v>15225.900000000003</v>
      </c>
      <c r="AL964" s="1365">
        <f t="shared" si="365"/>
        <v>15225.900000000003</v>
      </c>
      <c r="AM964" s="1367"/>
      <c r="AN964" s="1365"/>
      <c r="AO964" s="1368">
        <f t="shared" si="366"/>
        <v>0</v>
      </c>
      <c r="AP964" s="1369"/>
      <c r="AQ964" s="1370">
        <f t="shared" si="379"/>
        <v>12249.22</v>
      </c>
      <c r="AR964" s="1365"/>
      <c r="AS964" s="1365"/>
      <c r="AT964" s="1365"/>
      <c r="AU964" s="1365">
        <f t="shared" si="387"/>
        <v>12249.22</v>
      </c>
      <c r="AV964" s="1371">
        <f t="shared" si="367"/>
        <v>12249.22</v>
      </c>
      <c r="AW964" s="1365"/>
      <c r="AX964" s="1365"/>
      <c r="AY964" s="1367">
        <f t="shared" si="368"/>
        <v>0</v>
      </c>
      <c r="AZ964" s="1372" t="s">
        <v>1050</v>
      </c>
      <c r="BA964" s="1373">
        <f t="shared" si="372"/>
        <v>0</v>
      </c>
      <c r="BC964" s="1361" t="str">
        <f t="shared" si="381"/>
        <v/>
      </c>
      <c r="BD964" s="1361" t="str">
        <f t="shared" si="381"/>
        <v/>
      </c>
      <c r="BE964" s="1361" t="str">
        <f t="shared" si="381"/>
        <v/>
      </c>
      <c r="BF964" s="1361" t="str">
        <f t="shared" si="381"/>
        <v>Non-Op</v>
      </c>
      <c r="BG964" s="1361" t="str">
        <f t="shared" si="370"/>
        <v>NO</v>
      </c>
      <c r="BH964" s="1361" t="str">
        <f t="shared" si="370"/>
        <v>NO</v>
      </c>
      <c r="BI964" s="1361" t="str">
        <f t="shared" si="384"/>
        <v/>
      </c>
      <c r="BK964" s="1361" t="b">
        <f t="shared" si="378"/>
        <v>1</v>
      </c>
      <c r="BL964" s="1361" t="b">
        <f t="shared" si="378"/>
        <v>1</v>
      </c>
      <c r="BM964" s="1361" t="b">
        <f t="shared" si="378"/>
        <v>1</v>
      </c>
      <c r="BN964" s="1361" t="b">
        <f t="shared" ref="BN964:BQ974" si="388">BF964=K964</f>
        <v>1</v>
      </c>
      <c r="BO964" s="1361" t="b">
        <f t="shared" si="388"/>
        <v>1</v>
      </c>
      <c r="BP964" s="1361" t="b">
        <f t="shared" si="388"/>
        <v>1</v>
      </c>
      <c r="BQ964" s="1361" t="b">
        <f t="shared" si="388"/>
        <v>1</v>
      </c>
      <c r="BS964" s="1359"/>
    </row>
    <row r="965" spans="1:71" s="1374" customFormat="1" ht="12" customHeight="1">
      <c r="A965" s="1412">
        <v>19000821</v>
      </c>
      <c r="B965" s="1413" t="str">
        <f t="shared" si="377"/>
        <v>19000821</v>
      </c>
      <c r="C965" s="1359" t="s">
        <v>2015</v>
      </c>
      <c r="D965" s="1360" t="str">
        <f t="shared" si="382"/>
        <v>Non-Op</v>
      </c>
      <c r="E965" s="1360"/>
      <c r="F965" s="1359"/>
      <c r="G965" s="1360"/>
      <c r="H965" s="1361" t="str">
        <f t="shared" si="380"/>
        <v/>
      </c>
      <c r="I965" s="1361" t="str">
        <f t="shared" si="380"/>
        <v/>
      </c>
      <c r="J965" s="1361" t="str">
        <f t="shared" si="380"/>
        <v/>
      </c>
      <c r="K965" s="1361" t="str">
        <f t="shared" si="380"/>
        <v>Non-Op</v>
      </c>
      <c r="L965" s="1361" t="str">
        <f t="shared" si="371"/>
        <v>NO</v>
      </c>
      <c r="M965" s="1361" t="str">
        <f t="shared" si="371"/>
        <v>NO</v>
      </c>
      <c r="N965" s="1361" t="str">
        <f t="shared" si="385"/>
        <v/>
      </c>
      <c r="O965" s="1362"/>
      <c r="P965" s="1363">
        <v>0</v>
      </c>
      <c r="Q965" s="1363">
        <v>0</v>
      </c>
      <c r="R965" s="1363">
        <v>0</v>
      </c>
      <c r="S965" s="1363">
        <v>0</v>
      </c>
      <c r="T965" s="1363">
        <v>0</v>
      </c>
      <c r="U965" s="1363">
        <v>0</v>
      </c>
      <c r="V965" s="1363">
        <v>0</v>
      </c>
      <c r="W965" s="1363">
        <v>0</v>
      </c>
      <c r="X965" s="1363">
        <v>0</v>
      </c>
      <c r="Y965" s="1363">
        <v>0</v>
      </c>
      <c r="Z965" s="1363">
        <v>0</v>
      </c>
      <c r="AA965" s="1363">
        <v>0</v>
      </c>
      <c r="AB965" s="1363">
        <v>0</v>
      </c>
      <c r="AC965" s="1363"/>
      <c r="AD965" s="1363"/>
      <c r="AE965" s="1363">
        <f t="shared" si="383"/>
        <v>0</v>
      </c>
      <c r="AF965" s="1376"/>
      <c r="AG965" s="1377"/>
      <c r="AH965" s="1365"/>
      <c r="AI965" s="1365"/>
      <c r="AJ965" s="1365"/>
      <c r="AK965" s="1366">
        <f t="shared" si="386"/>
        <v>0</v>
      </c>
      <c r="AL965" s="1365">
        <f t="shared" si="365"/>
        <v>0</v>
      </c>
      <c r="AM965" s="1367"/>
      <c r="AN965" s="1365"/>
      <c r="AO965" s="1368">
        <f t="shared" si="366"/>
        <v>0</v>
      </c>
      <c r="AP965" s="1369"/>
      <c r="AQ965" s="1370">
        <f t="shared" si="379"/>
        <v>0</v>
      </c>
      <c r="AR965" s="1365"/>
      <c r="AS965" s="1365"/>
      <c r="AT965" s="1365"/>
      <c r="AU965" s="1365">
        <f t="shared" si="387"/>
        <v>0</v>
      </c>
      <c r="AV965" s="1371">
        <f t="shared" si="367"/>
        <v>0</v>
      </c>
      <c r="AW965" s="1365"/>
      <c r="AX965" s="1365"/>
      <c r="AY965" s="1367">
        <f t="shared" si="368"/>
        <v>0</v>
      </c>
      <c r="AZ965" s="1372" t="s">
        <v>1001</v>
      </c>
      <c r="BA965" s="1373">
        <f t="shared" si="372"/>
        <v>0</v>
      </c>
      <c r="BC965" s="1361" t="str">
        <f t="shared" si="381"/>
        <v/>
      </c>
      <c r="BD965" s="1361" t="str">
        <f t="shared" si="381"/>
        <v/>
      </c>
      <c r="BE965" s="1361" t="str">
        <f t="shared" si="381"/>
        <v/>
      </c>
      <c r="BF965" s="1361" t="str">
        <f t="shared" si="381"/>
        <v>Non-Op</v>
      </c>
      <c r="BG965" s="1361" t="str">
        <f t="shared" si="370"/>
        <v>NO</v>
      </c>
      <c r="BH965" s="1361" t="str">
        <f t="shared" si="370"/>
        <v>NO</v>
      </c>
      <c r="BI965" s="1361" t="str">
        <f t="shared" si="384"/>
        <v/>
      </c>
      <c r="BK965" s="1361" t="b">
        <f t="shared" ref="BK965:BM974" si="389">BC965=H965</f>
        <v>1</v>
      </c>
      <c r="BL965" s="1361" t="b">
        <f t="shared" si="389"/>
        <v>1</v>
      </c>
      <c r="BM965" s="1361" t="b">
        <f t="shared" si="389"/>
        <v>1</v>
      </c>
      <c r="BN965" s="1361" t="b">
        <f t="shared" si="388"/>
        <v>1</v>
      </c>
      <c r="BO965" s="1361" t="b">
        <f t="shared" si="388"/>
        <v>1</v>
      </c>
      <c r="BP965" s="1361" t="b">
        <f t="shared" si="388"/>
        <v>1</v>
      </c>
      <c r="BQ965" s="1361" t="b">
        <f t="shared" si="388"/>
        <v>1</v>
      </c>
      <c r="BS965" s="1359"/>
    </row>
    <row r="966" spans="1:71" s="1374" customFormat="1" ht="12" customHeight="1">
      <c r="A966" s="1412">
        <v>19000831</v>
      </c>
      <c r="B966" s="1413" t="str">
        <f t="shared" si="377"/>
        <v>19000831</v>
      </c>
      <c r="C966" s="1359" t="s">
        <v>2016</v>
      </c>
      <c r="D966" s="1360" t="str">
        <f t="shared" si="382"/>
        <v>Non-Op</v>
      </c>
      <c r="E966" s="1360"/>
      <c r="F966" s="1359"/>
      <c r="G966" s="1360"/>
      <c r="H966" s="1361" t="str">
        <f t="shared" si="380"/>
        <v/>
      </c>
      <c r="I966" s="1361" t="str">
        <f t="shared" si="380"/>
        <v/>
      </c>
      <c r="J966" s="1361" t="str">
        <f t="shared" si="380"/>
        <v/>
      </c>
      <c r="K966" s="1361" t="str">
        <f t="shared" si="380"/>
        <v>Non-Op</v>
      </c>
      <c r="L966" s="1361" t="str">
        <f t="shared" si="371"/>
        <v>NO</v>
      </c>
      <c r="M966" s="1361" t="str">
        <f t="shared" si="371"/>
        <v>NO</v>
      </c>
      <c r="N966" s="1361" t="str">
        <f t="shared" si="385"/>
        <v/>
      </c>
      <c r="O966" s="1362"/>
      <c r="P966" s="1363">
        <v>37891.17</v>
      </c>
      <c r="Q966" s="1363">
        <v>28418.35</v>
      </c>
      <c r="R966" s="1363">
        <v>18945.54</v>
      </c>
      <c r="S966" s="1363">
        <v>9472.73</v>
      </c>
      <c r="T966" s="1363">
        <v>-0.01</v>
      </c>
      <c r="U966" s="1363">
        <v>-0.01</v>
      </c>
      <c r="V966" s="1363">
        <v>0</v>
      </c>
      <c r="W966" s="1363">
        <v>0</v>
      </c>
      <c r="X966" s="1363">
        <v>0</v>
      </c>
      <c r="Y966" s="1363">
        <v>0</v>
      </c>
      <c r="Z966" s="1363">
        <v>0</v>
      </c>
      <c r="AA966" s="1363">
        <v>0</v>
      </c>
      <c r="AB966" s="1363">
        <v>0</v>
      </c>
      <c r="AC966" s="1363"/>
      <c r="AD966" s="1363"/>
      <c r="AE966" s="1363">
        <f t="shared" si="383"/>
        <v>6315.1820833333331</v>
      </c>
      <c r="AF966" s="1376" t="s">
        <v>158</v>
      </c>
      <c r="AG966" s="1377"/>
      <c r="AH966" s="1365"/>
      <c r="AI966" s="1365"/>
      <c r="AJ966" s="1365"/>
      <c r="AK966" s="1366">
        <f t="shared" si="386"/>
        <v>6315.1820833333331</v>
      </c>
      <c r="AL966" s="1365">
        <f t="shared" si="365"/>
        <v>6315.1820833333331</v>
      </c>
      <c r="AM966" s="1367"/>
      <c r="AN966" s="1365"/>
      <c r="AO966" s="1368">
        <f t="shared" si="366"/>
        <v>0</v>
      </c>
      <c r="AP966" s="1369"/>
      <c r="AQ966" s="1370">
        <f t="shared" si="379"/>
        <v>0</v>
      </c>
      <c r="AR966" s="1365"/>
      <c r="AS966" s="1365"/>
      <c r="AT966" s="1365"/>
      <c r="AU966" s="1365">
        <f t="shared" si="387"/>
        <v>0</v>
      </c>
      <c r="AV966" s="1371">
        <f t="shared" si="367"/>
        <v>0</v>
      </c>
      <c r="AW966" s="1365"/>
      <c r="AX966" s="1365"/>
      <c r="AY966" s="1367">
        <f t="shared" si="368"/>
        <v>0</v>
      </c>
      <c r="AZ966" s="1372" t="s">
        <v>1964</v>
      </c>
      <c r="BA966" s="1373">
        <f t="shared" si="372"/>
        <v>0</v>
      </c>
      <c r="BC966" s="1361" t="str">
        <f t="shared" si="381"/>
        <v/>
      </c>
      <c r="BD966" s="1361" t="str">
        <f t="shared" si="381"/>
        <v/>
      </c>
      <c r="BE966" s="1361" t="str">
        <f t="shared" si="381"/>
        <v/>
      </c>
      <c r="BF966" s="1361" t="str">
        <f t="shared" si="381"/>
        <v>Non-Op</v>
      </c>
      <c r="BG966" s="1361" t="str">
        <f t="shared" si="370"/>
        <v>NO</v>
      </c>
      <c r="BH966" s="1361" t="str">
        <f t="shared" si="370"/>
        <v>NO</v>
      </c>
      <c r="BI966" s="1361" t="str">
        <f t="shared" si="384"/>
        <v/>
      </c>
      <c r="BK966" s="1361" t="b">
        <f t="shared" si="389"/>
        <v>1</v>
      </c>
      <c r="BL966" s="1361" t="b">
        <f t="shared" si="389"/>
        <v>1</v>
      </c>
      <c r="BM966" s="1361" t="b">
        <f t="shared" si="389"/>
        <v>1</v>
      </c>
      <c r="BN966" s="1361" t="b">
        <f t="shared" si="388"/>
        <v>1</v>
      </c>
      <c r="BO966" s="1361" t="b">
        <f t="shared" si="388"/>
        <v>1</v>
      </c>
      <c r="BP966" s="1361" t="b">
        <f t="shared" si="388"/>
        <v>1</v>
      </c>
      <c r="BQ966" s="1361" t="b">
        <f t="shared" si="388"/>
        <v>1</v>
      </c>
      <c r="BS966" s="1359"/>
    </row>
    <row r="967" spans="1:71" s="1374" customFormat="1" ht="12" customHeight="1">
      <c r="A967" s="1412">
        <v>19000841</v>
      </c>
      <c r="B967" s="1413" t="str">
        <f t="shared" si="377"/>
        <v>19000841</v>
      </c>
      <c r="C967" s="1359" t="s">
        <v>2017</v>
      </c>
      <c r="D967" s="1360" t="str">
        <f t="shared" si="382"/>
        <v>Non-Op</v>
      </c>
      <c r="E967" s="1360"/>
      <c r="F967" s="1359"/>
      <c r="G967" s="1360"/>
      <c r="H967" s="1361" t="str">
        <f t="shared" si="380"/>
        <v/>
      </c>
      <c r="I967" s="1361" t="str">
        <f t="shared" si="380"/>
        <v/>
      </c>
      <c r="J967" s="1361" t="str">
        <f t="shared" si="380"/>
        <v/>
      </c>
      <c r="K967" s="1361" t="str">
        <f t="shared" si="380"/>
        <v>Non-Op</v>
      </c>
      <c r="L967" s="1361" t="str">
        <f t="shared" si="371"/>
        <v>NO</v>
      </c>
      <c r="M967" s="1361" t="str">
        <f t="shared" si="371"/>
        <v>NO</v>
      </c>
      <c r="N967" s="1361" t="str">
        <f t="shared" si="385"/>
        <v/>
      </c>
      <c r="O967" s="1362"/>
      <c r="P967" s="1363">
        <v>25956.84</v>
      </c>
      <c r="Q967" s="1363">
        <v>47371.519999999997</v>
      </c>
      <c r="R967" s="1363">
        <v>56842.94</v>
      </c>
      <c r="S967" s="1363">
        <v>75956.070000000007</v>
      </c>
      <c r="T967" s="1363">
        <v>74975.77</v>
      </c>
      <c r="U967" s="1363">
        <v>66258.080000000002</v>
      </c>
      <c r="V967" s="1363">
        <v>31853.13</v>
      </c>
      <c r="W967" s="1363">
        <v>27327.32</v>
      </c>
      <c r="X967" s="1363">
        <v>12007.83</v>
      </c>
      <c r="Y967" s="1363">
        <v>-2922.22</v>
      </c>
      <c r="Z967" s="1363">
        <v>2059.9699999999998</v>
      </c>
      <c r="AA967" s="1363">
        <v>9011.2099999999991</v>
      </c>
      <c r="AB967" s="1363">
        <v>14797.21</v>
      </c>
      <c r="AC967" s="1363"/>
      <c r="AD967" s="1363"/>
      <c r="AE967" s="1363">
        <f t="shared" si="383"/>
        <v>35093.220416666671</v>
      </c>
      <c r="AF967" s="1376"/>
      <c r="AG967" s="1377"/>
      <c r="AH967" s="1365"/>
      <c r="AI967" s="1365"/>
      <c r="AJ967" s="1365"/>
      <c r="AK967" s="1366">
        <f t="shared" si="386"/>
        <v>35093.220416666671</v>
      </c>
      <c r="AL967" s="1365">
        <f t="shared" ref="AL967:AL1047" si="390">SUM(AI967:AK967)</f>
        <v>35093.220416666671</v>
      </c>
      <c r="AM967" s="1367"/>
      <c r="AN967" s="1365"/>
      <c r="AO967" s="1368">
        <f t="shared" ref="AO967:AO1047" si="391">AM967+AN967</f>
        <v>0</v>
      </c>
      <c r="AP967" s="1369"/>
      <c r="AQ967" s="1370">
        <f t="shared" si="379"/>
        <v>14797.21</v>
      </c>
      <c r="AR967" s="1365"/>
      <c r="AS967" s="1365"/>
      <c r="AT967" s="1365"/>
      <c r="AU967" s="1365">
        <f t="shared" si="387"/>
        <v>14797.21</v>
      </c>
      <c r="AV967" s="1371">
        <f t="shared" ref="AV967:AV1047" si="392">SUM(AS967:AU967)</f>
        <v>14797.21</v>
      </c>
      <c r="AW967" s="1365"/>
      <c r="AX967" s="1365"/>
      <c r="AY967" s="1367">
        <f t="shared" ref="AY967:AY1047" si="393">AW967+AX967</f>
        <v>0</v>
      </c>
      <c r="AZ967" s="1372" t="s">
        <v>1001</v>
      </c>
      <c r="BA967" s="1373">
        <f t="shared" si="372"/>
        <v>0</v>
      </c>
      <c r="BC967" s="1361" t="str">
        <f t="shared" si="381"/>
        <v/>
      </c>
      <c r="BD967" s="1361" t="str">
        <f t="shared" si="381"/>
        <v/>
      </c>
      <c r="BE967" s="1361" t="str">
        <f t="shared" si="381"/>
        <v/>
      </c>
      <c r="BF967" s="1361" t="str">
        <f t="shared" si="381"/>
        <v>Non-Op</v>
      </c>
      <c r="BG967" s="1361" t="str">
        <f t="shared" si="370"/>
        <v>NO</v>
      </c>
      <c r="BH967" s="1361" t="str">
        <f t="shared" si="370"/>
        <v>NO</v>
      </c>
      <c r="BI967" s="1361" t="str">
        <f t="shared" si="384"/>
        <v/>
      </c>
      <c r="BK967" s="1361" t="b">
        <f t="shared" si="389"/>
        <v>1</v>
      </c>
      <c r="BL967" s="1361" t="b">
        <f t="shared" si="389"/>
        <v>1</v>
      </c>
      <c r="BM967" s="1361" t="b">
        <f t="shared" si="389"/>
        <v>1</v>
      </c>
      <c r="BN967" s="1361" t="b">
        <f t="shared" si="388"/>
        <v>1</v>
      </c>
      <c r="BO967" s="1361" t="b">
        <f t="shared" si="388"/>
        <v>1</v>
      </c>
      <c r="BP967" s="1361" t="b">
        <f t="shared" si="388"/>
        <v>1</v>
      </c>
      <c r="BQ967" s="1361" t="b">
        <f t="shared" si="388"/>
        <v>1</v>
      </c>
      <c r="BS967" s="1359"/>
    </row>
    <row r="968" spans="1:71" s="1374" customFormat="1" ht="12" customHeight="1">
      <c r="A968" s="1412">
        <v>19000851</v>
      </c>
      <c r="B968" s="1413" t="str">
        <f t="shared" si="377"/>
        <v>19000851</v>
      </c>
      <c r="C968" s="1359" t="s">
        <v>2018</v>
      </c>
      <c r="D968" s="1360" t="str">
        <f t="shared" si="382"/>
        <v>Non-Op</v>
      </c>
      <c r="E968" s="1360"/>
      <c r="F968" s="1359"/>
      <c r="G968" s="1360"/>
      <c r="H968" s="1361" t="str">
        <f t="shared" si="380"/>
        <v/>
      </c>
      <c r="I968" s="1361" t="str">
        <f t="shared" si="380"/>
        <v/>
      </c>
      <c r="J968" s="1361" t="str">
        <f t="shared" si="380"/>
        <v/>
      </c>
      <c r="K968" s="1361" t="str">
        <f t="shared" si="380"/>
        <v>Non-Op</v>
      </c>
      <c r="L968" s="1361" t="str">
        <f t="shared" si="371"/>
        <v>NO</v>
      </c>
      <c r="M968" s="1361" t="str">
        <f t="shared" si="371"/>
        <v>NO</v>
      </c>
      <c r="N968" s="1361" t="str">
        <f t="shared" si="385"/>
        <v/>
      </c>
      <c r="O968" s="1362"/>
      <c r="P968" s="1363">
        <v>0</v>
      </c>
      <c r="Q968" s="1363">
        <v>0</v>
      </c>
      <c r="R968" s="1363">
        <v>0</v>
      </c>
      <c r="S968" s="1363">
        <v>0</v>
      </c>
      <c r="T968" s="1363">
        <v>0</v>
      </c>
      <c r="U968" s="1363">
        <v>0</v>
      </c>
      <c r="V968" s="1363">
        <v>0</v>
      </c>
      <c r="W968" s="1363">
        <v>0</v>
      </c>
      <c r="X968" s="1363">
        <v>0</v>
      </c>
      <c r="Y968" s="1363">
        <v>0</v>
      </c>
      <c r="Z968" s="1363">
        <v>0</v>
      </c>
      <c r="AA968" s="1363">
        <v>0</v>
      </c>
      <c r="AB968" s="1363">
        <v>0</v>
      </c>
      <c r="AC968" s="1363"/>
      <c r="AD968" s="1363"/>
      <c r="AE968" s="1363">
        <f t="shared" si="383"/>
        <v>0</v>
      </c>
      <c r="AF968" s="1376"/>
      <c r="AG968" s="1377"/>
      <c r="AH968" s="1365"/>
      <c r="AI968" s="1365"/>
      <c r="AJ968" s="1365"/>
      <c r="AK968" s="1366">
        <f t="shared" si="386"/>
        <v>0</v>
      </c>
      <c r="AL968" s="1365">
        <f t="shared" si="390"/>
        <v>0</v>
      </c>
      <c r="AM968" s="1367"/>
      <c r="AN968" s="1365"/>
      <c r="AO968" s="1368">
        <f t="shared" si="391"/>
        <v>0</v>
      </c>
      <c r="AP968" s="1369"/>
      <c r="AQ968" s="1370">
        <f t="shared" si="379"/>
        <v>0</v>
      </c>
      <c r="AR968" s="1365"/>
      <c r="AS968" s="1365"/>
      <c r="AT968" s="1365"/>
      <c r="AU968" s="1365">
        <f t="shared" si="387"/>
        <v>0</v>
      </c>
      <c r="AV968" s="1371">
        <f t="shared" si="392"/>
        <v>0</v>
      </c>
      <c r="AW968" s="1365"/>
      <c r="AX968" s="1365"/>
      <c r="AY968" s="1367">
        <f t="shared" si="393"/>
        <v>0</v>
      </c>
      <c r="AZ968" s="1372" t="s">
        <v>1964</v>
      </c>
      <c r="BA968" s="1373">
        <f t="shared" si="372"/>
        <v>0</v>
      </c>
      <c r="BC968" s="1361" t="str">
        <f t="shared" si="381"/>
        <v/>
      </c>
      <c r="BD968" s="1361" t="str">
        <f t="shared" si="381"/>
        <v/>
      </c>
      <c r="BE968" s="1361" t="str">
        <f t="shared" si="381"/>
        <v/>
      </c>
      <c r="BF968" s="1361" t="str">
        <f t="shared" si="381"/>
        <v>Non-Op</v>
      </c>
      <c r="BG968" s="1361" t="str">
        <f t="shared" si="370"/>
        <v>NO</v>
      </c>
      <c r="BH968" s="1361" t="str">
        <f t="shared" si="370"/>
        <v>NO</v>
      </c>
      <c r="BI968" s="1361" t="str">
        <f t="shared" si="384"/>
        <v/>
      </c>
      <c r="BK968" s="1361" t="b">
        <f t="shared" si="389"/>
        <v>1</v>
      </c>
      <c r="BL968" s="1361" t="b">
        <f t="shared" si="389"/>
        <v>1</v>
      </c>
      <c r="BM968" s="1361" t="b">
        <f t="shared" si="389"/>
        <v>1</v>
      </c>
      <c r="BN968" s="1361" t="b">
        <f t="shared" si="388"/>
        <v>1</v>
      </c>
      <c r="BO968" s="1361" t="b">
        <f t="shared" si="388"/>
        <v>1</v>
      </c>
      <c r="BP968" s="1361" t="b">
        <f t="shared" si="388"/>
        <v>1</v>
      </c>
      <c r="BQ968" s="1361" t="b">
        <f t="shared" si="388"/>
        <v>1</v>
      </c>
      <c r="BS968" s="1359"/>
    </row>
    <row r="969" spans="1:71" s="1374" customFormat="1" ht="12" customHeight="1">
      <c r="A969" s="1412">
        <v>19000861</v>
      </c>
      <c r="B969" s="1413" t="str">
        <f t="shared" si="377"/>
        <v>19000861</v>
      </c>
      <c r="C969" s="1359" t="s">
        <v>2019</v>
      </c>
      <c r="D969" s="1360" t="str">
        <f t="shared" si="382"/>
        <v>Non-Op</v>
      </c>
      <c r="E969" s="1360"/>
      <c r="F969" s="1359"/>
      <c r="G969" s="1360"/>
      <c r="H969" s="1361" t="str">
        <f t="shared" si="380"/>
        <v/>
      </c>
      <c r="I969" s="1361" t="str">
        <f t="shared" si="380"/>
        <v/>
      </c>
      <c r="J969" s="1361" t="str">
        <f t="shared" si="380"/>
        <v/>
      </c>
      <c r="K969" s="1361" t="str">
        <f t="shared" si="380"/>
        <v>Non-Op</v>
      </c>
      <c r="L969" s="1361" t="str">
        <f t="shared" si="371"/>
        <v>NO</v>
      </c>
      <c r="M969" s="1361" t="str">
        <f t="shared" si="371"/>
        <v>NO</v>
      </c>
      <c r="N969" s="1361" t="str">
        <f t="shared" si="385"/>
        <v/>
      </c>
      <c r="O969" s="1362"/>
      <c r="P969" s="1363">
        <v>0</v>
      </c>
      <c r="Q969" s="1363">
        <v>0</v>
      </c>
      <c r="R969" s="1363">
        <v>0</v>
      </c>
      <c r="S969" s="1363">
        <v>0</v>
      </c>
      <c r="T969" s="1363">
        <v>0</v>
      </c>
      <c r="U969" s="1363">
        <v>0</v>
      </c>
      <c r="V969" s="1363">
        <v>0</v>
      </c>
      <c r="W969" s="1363">
        <v>0</v>
      </c>
      <c r="X969" s="1363">
        <v>0</v>
      </c>
      <c r="Y969" s="1363">
        <v>0</v>
      </c>
      <c r="Z969" s="1363">
        <v>0</v>
      </c>
      <c r="AA969" s="1363">
        <v>0</v>
      </c>
      <c r="AB969" s="1363">
        <v>0</v>
      </c>
      <c r="AC969" s="1363"/>
      <c r="AD969" s="1363"/>
      <c r="AE969" s="1363">
        <f t="shared" si="383"/>
        <v>0</v>
      </c>
      <c r="AF969" s="1376"/>
      <c r="AG969" s="1377"/>
      <c r="AH969" s="1365"/>
      <c r="AI969" s="1365"/>
      <c r="AJ969" s="1365"/>
      <c r="AK969" s="1366">
        <f t="shared" si="386"/>
        <v>0</v>
      </c>
      <c r="AL969" s="1365">
        <f t="shared" si="390"/>
        <v>0</v>
      </c>
      <c r="AM969" s="1367"/>
      <c r="AN969" s="1365"/>
      <c r="AO969" s="1368">
        <f t="shared" si="391"/>
        <v>0</v>
      </c>
      <c r="AP969" s="1369"/>
      <c r="AQ969" s="1370">
        <f t="shared" si="379"/>
        <v>0</v>
      </c>
      <c r="AR969" s="1365"/>
      <c r="AS969" s="1365"/>
      <c r="AT969" s="1365"/>
      <c r="AU969" s="1365">
        <f t="shared" si="387"/>
        <v>0</v>
      </c>
      <c r="AV969" s="1371">
        <f t="shared" si="392"/>
        <v>0</v>
      </c>
      <c r="AW969" s="1365"/>
      <c r="AX969" s="1365"/>
      <c r="AY969" s="1367">
        <f t="shared" si="393"/>
        <v>0</v>
      </c>
      <c r="AZ969" s="1372" t="s">
        <v>1964</v>
      </c>
      <c r="BA969" s="1373">
        <f t="shared" si="372"/>
        <v>0</v>
      </c>
      <c r="BC969" s="1361" t="str">
        <f t="shared" si="381"/>
        <v/>
      </c>
      <c r="BD969" s="1361" t="str">
        <f t="shared" si="381"/>
        <v/>
      </c>
      <c r="BE969" s="1361" t="str">
        <f t="shared" si="381"/>
        <v/>
      </c>
      <c r="BF969" s="1361" t="str">
        <f t="shared" si="381"/>
        <v>Non-Op</v>
      </c>
      <c r="BG969" s="1361" t="str">
        <f t="shared" ref="BG969:BH995" si="394">IF(VALUE(AW969),"W/C",IF(ISBLANK(AW969),"NO","W/C"))</f>
        <v>NO</v>
      </c>
      <c r="BH969" s="1361" t="str">
        <f t="shared" si="394"/>
        <v>NO</v>
      </c>
      <c r="BI969" s="1361" t="str">
        <f t="shared" si="384"/>
        <v/>
      </c>
      <c r="BK969" s="1361" t="b">
        <f t="shared" si="389"/>
        <v>1</v>
      </c>
      <c r="BL969" s="1361" t="b">
        <f t="shared" si="389"/>
        <v>1</v>
      </c>
      <c r="BM969" s="1361" t="b">
        <f t="shared" si="389"/>
        <v>1</v>
      </c>
      <c r="BN969" s="1361" t="b">
        <f t="shared" si="388"/>
        <v>1</v>
      </c>
      <c r="BO969" s="1361" t="b">
        <f t="shared" si="388"/>
        <v>1</v>
      </c>
      <c r="BP969" s="1361" t="b">
        <f t="shared" si="388"/>
        <v>1</v>
      </c>
      <c r="BQ969" s="1361" t="b">
        <f t="shared" si="388"/>
        <v>1</v>
      </c>
      <c r="BS969" s="1359"/>
    </row>
    <row r="970" spans="1:71" s="1374" customFormat="1" ht="12" customHeight="1">
      <c r="A970" s="1526">
        <v>19000871</v>
      </c>
      <c r="B970" s="1360" t="str">
        <f t="shared" si="377"/>
        <v>19000871</v>
      </c>
      <c r="C970" s="1359" t="s">
        <v>2020</v>
      </c>
      <c r="D970" s="1360" t="str">
        <f t="shared" si="382"/>
        <v>Non-Op</v>
      </c>
      <c r="E970" s="1360"/>
      <c r="F970" s="1359"/>
      <c r="G970" s="1360"/>
      <c r="H970" s="1361" t="str">
        <f t="shared" si="380"/>
        <v/>
      </c>
      <c r="I970" s="1361" t="str">
        <f t="shared" si="380"/>
        <v/>
      </c>
      <c r="J970" s="1361" t="str">
        <f t="shared" si="380"/>
        <v/>
      </c>
      <c r="K970" s="1361" t="str">
        <f t="shared" si="380"/>
        <v>Non-Op</v>
      </c>
      <c r="L970" s="1361" t="str">
        <f t="shared" si="371"/>
        <v>NO</v>
      </c>
      <c r="M970" s="1361" t="str">
        <f t="shared" si="371"/>
        <v>NO</v>
      </c>
      <c r="N970" s="1361" t="str">
        <f t="shared" si="385"/>
        <v/>
      </c>
      <c r="O970" s="1362"/>
      <c r="P970" s="1363">
        <v>0</v>
      </c>
      <c r="Q970" s="1363">
        <v>0</v>
      </c>
      <c r="R970" s="1363">
        <v>0</v>
      </c>
      <c r="S970" s="1363">
        <v>0</v>
      </c>
      <c r="T970" s="1363">
        <v>0</v>
      </c>
      <c r="U970" s="1363">
        <v>0</v>
      </c>
      <c r="V970" s="1363">
        <v>0</v>
      </c>
      <c r="W970" s="1363">
        <v>0</v>
      </c>
      <c r="X970" s="1363">
        <v>0</v>
      </c>
      <c r="Y970" s="1363">
        <v>0</v>
      </c>
      <c r="Z970" s="1363">
        <v>0</v>
      </c>
      <c r="AA970" s="1363">
        <v>0</v>
      </c>
      <c r="AB970" s="1363">
        <v>0</v>
      </c>
      <c r="AC970" s="1363"/>
      <c r="AD970" s="1363"/>
      <c r="AE970" s="1363">
        <f t="shared" si="383"/>
        <v>0</v>
      </c>
      <c r="AF970" s="1376"/>
      <c r="AG970" s="1377"/>
      <c r="AH970" s="1365"/>
      <c r="AI970" s="1365"/>
      <c r="AJ970" s="1365"/>
      <c r="AK970" s="1366">
        <f t="shared" si="386"/>
        <v>0</v>
      </c>
      <c r="AL970" s="1365">
        <f t="shared" si="390"/>
        <v>0</v>
      </c>
      <c r="AM970" s="1367"/>
      <c r="AN970" s="1365"/>
      <c r="AO970" s="1368">
        <f t="shared" si="391"/>
        <v>0</v>
      </c>
      <c r="AP970" s="1369"/>
      <c r="AQ970" s="1370">
        <f t="shared" si="379"/>
        <v>0</v>
      </c>
      <c r="AR970" s="1365"/>
      <c r="AS970" s="1365"/>
      <c r="AT970" s="1365"/>
      <c r="AU970" s="1365">
        <f t="shared" si="387"/>
        <v>0</v>
      </c>
      <c r="AV970" s="1371">
        <f t="shared" si="392"/>
        <v>0</v>
      </c>
      <c r="AW970" s="1365"/>
      <c r="AX970" s="1365"/>
      <c r="AY970" s="1367">
        <f t="shared" si="393"/>
        <v>0</v>
      </c>
      <c r="AZ970" s="1372" t="s">
        <v>1106</v>
      </c>
      <c r="BA970" s="1373">
        <f t="shared" si="372"/>
        <v>0</v>
      </c>
      <c r="BC970" s="1361" t="str">
        <f t="shared" si="381"/>
        <v/>
      </c>
      <c r="BD970" s="1361" t="str">
        <f t="shared" si="381"/>
        <v/>
      </c>
      <c r="BE970" s="1361" t="str">
        <f t="shared" si="381"/>
        <v/>
      </c>
      <c r="BF970" s="1361" t="str">
        <f t="shared" si="381"/>
        <v>Non-Op</v>
      </c>
      <c r="BG970" s="1361" t="str">
        <f t="shared" si="394"/>
        <v>NO</v>
      </c>
      <c r="BH970" s="1361" t="str">
        <f t="shared" si="394"/>
        <v>NO</v>
      </c>
      <c r="BI970" s="1361" t="str">
        <f t="shared" si="384"/>
        <v/>
      </c>
      <c r="BK970" s="1361" t="b">
        <f t="shared" si="389"/>
        <v>1</v>
      </c>
      <c r="BL970" s="1361" t="b">
        <f t="shared" si="389"/>
        <v>1</v>
      </c>
      <c r="BM970" s="1361" t="b">
        <f t="shared" si="389"/>
        <v>1</v>
      </c>
      <c r="BN970" s="1361" t="b">
        <f t="shared" si="388"/>
        <v>1</v>
      </c>
      <c r="BO970" s="1361" t="b">
        <f t="shared" si="388"/>
        <v>1</v>
      </c>
      <c r="BP970" s="1361" t="b">
        <f t="shared" si="388"/>
        <v>1</v>
      </c>
      <c r="BQ970" s="1361" t="b">
        <f t="shared" si="388"/>
        <v>1</v>
      </c>
      <c r="BS970" s="1359"/>
    </row>
    <row r="971" spans="1:71" s="1374" customFormat="1" ht="12" customHeight="1">
      <c r="A971" s="1601">
        <v>19000881</v>
      </c>
      <c r="B971" s="1417" t="str">
        <f t="shared" si="377"/>
        <v>19000881</v>
      </c>
      <c r="C971" s="1416" t="s">
        <v>2021</v>
      </c>
      <c r="D971" s="1417" t="str">
        <f t="shared" si="382"/>
        <v>Non-Op</v>
      </c>
      <c r="E971" s="1417"/>
      <c r="F971" s="1434">
        <v>42752</v>
      </c>
      <c r="G971" s="1417"/>
      <c r="H971" s="1419" t="str">
        <f t="shared" si="380"/>
        <v/>
      </c>
      <c r="I971" s="1419" t="str">
        <f t="shared" si="380"/>
        <v/>
      </c>
      <c r="J971" s="1419" t="str">
        <f t="shared" si="380"/>
        <v/>
      </c>
      <c r="K971" s="1419" t="str">
        <f t="shared" si="380"/>
        <v>Non-Op</v>
      </c>
      <c r="L971" s="1419" t="str">
        <f t="shared" si="371"/>
        <v>NO</v>
      </c>
      <c r="M971" s="1419" t="str">
        <f t="shared" si="371"/>
        <v>NO</v>
      </c>
      <c r="N971" s="1419" t="str">
        <f t="shared" si="385"/>
        <v/>
      </c>
      <c r="O971" s="1420"/>
      <c r="P971" s="1421">
        <v>359372.77</v>
      </c>
      <c r="Q971" s="1421">
        <v>10280.98</v>
      </c>
      <c r="R971" s="1421">
        <v>144318.57999999999</v>
      </c>
      <c r="S971" s="1421">
        <v>30229.96</v>
      </c>
      <c r="T971" s="1421">
        <v>178642.66</v>
      </c>
      <c r="U971" s="1421">
        <v>-566654.5</v>
      </c>
      <c r="V971" s="1421">
        <v>-920928.79</v>
      </c>
      <c r="W971" s="1421">
        <v>-1504784.9</v>
      </c>
      <c r="X971" s="1421">
        <v>-1578424.53</v>
      </c>
      <c r="Y971" s="1421">
        <v>-1660185.17</v>
      </c>
      <c r="Z971" s="1421">
        <v>-2833102.11</v>
      </c>
      <c r="AA971" s="1421">
        <v>-3357852.63</v>
      </c>
      <c r="AB971" s="1421">
        <v>-3797156.69</v>
      </c>
      <c r="AC971" s="1421"/>
      <c r="AD971" s="1421"/>
      <c r="AE971" s="1421">
        <f t="shared" si="383"/>
        <v>-1148112.7008333334</v>
      </c>
      <c r="AF971" s="1422"/>
      <c r="AG971" s="1423"/>
      <c r="AH971" s="1424"/>
      <c r="AI971" s="1424"/>
      <c r="AJ971" s="1424"/>
      <c r="AK971" s="1425">
        <f t="shared" si="386"/>
        <v>-1148112.7008333334</v>
      </c>
      <c r="AL971" s="1424">
        <f t="shared" si="390"/>
        <v>-1148112.7008333334</v>
      </c>
      <c r="AM971" s="1426"/>
      <c r="AN971" s="1424"/>
      <c r="AO971" s="1427">
        <f t="shared" si="391"/>
        <v>0</v>
      </c>
      <c r="AP971" s="1369"/>
      <c r="AQ971" s="1428">
        <f t="shared" si="379"/>
        <v>-3797156.69</v>
      </c>
      <c r="AR971" s="1424"/>
      <c r="AS971" s="1424"/>
      <c r="AT971" s="1424"/>
      <c r="AU971" s="1424">
        <f t="shared" si="387"/>
        <v>-3797156.69</v>
      </c>
      <c r="AV971" s="1429">
        <f t="shared" si="392"/>
        <v>-3797156.69</v>
      </c>
      <c r="AW971" s="1424"/>
      <c r="AX971" s="1424"/>
      <c r="AY971" s="1426">
        <f t="shared" si="393"/>
        <v>0</v>
      </c>
      <c r="AZ971" s="1372" t="s">
        <v>1543</v>
      </c>
      <c r="BA971" s="1373">
        <f t="shared" si="372"/>
        <v>0</v>
      </c>
      <c r="BC971" s="1419" t="str">
        <f t="shared" si="381"/>
        <v/>
      </c>
      <c r="BD971" s="1419" t="str">
        <f t="shared" si="381"/>
        <v/>
      </c>
      <c r="BE971" s="1419" t="str">
        <f t="shared" si="381"/>
        <v/>
      </c>
      <c r="BF971" s="1419" t="str">
        <f t="shared" si="381"/>
        <v>Non-Op</v>
      </c>
      <c r="BG971" s="1419" t="str">
        <f t="shared" si="394"/>
        <v>NO</v>
      </c>
      <c r="BH971" s="1419" t="str">
        <f t="shared" si="394"/>
        <v>NO</v>
      </c>
      <c r="BI971" s="1419" t="str">
        <f t="shared" si="384"/>
        <v/>
      </c>
      <c r="BK971" s="1419" t="b">
        <f t="shared" si="389"/>
        <v>1</v>
      </c>
      <c r="BL971" s="1419" t="b">
        <f t="shared" si="389"/>
        <v>1</v>
      </c>
      <c r="BM971" s="1419" t="b">
        <f t="shared" si="389"/>
        <v>1</v>
      </c>
      <c r="BN971" s="1419" t="b">
        <f t="shared" si="388"/>
        <v>1</v>
      </c>
      <c r="BO971" s="1419" t="b">
        <f t="shared" si="388"/>
        <v>1</v>
      </c>
      <c r="BP971" s="1419" t="b">
        <f t="shared" si="388"/>
        <v>1</v>
      </c>
      <c r="BQ971" s="1419" t="b">
        <f t="shared" si="388"/>
        <v>1</v>
      </c>
      <c r="BS971" s="1359"/>
    </row>
    <row r="972" spans="1:71" s="1374" customFormat="1" ht="12" customHeight="1">
      <c r="A972" s="1601">
        <v>19000891</v>
      </c>
      <c r="B972" s="1417" t="str">
        <f t="shared" si="377"/>
        <v>19000891</v>
      </c>
      <c r="C972" s="1416" t="s">
        <v>2022</v>
      </c>
      <c r="D972" s="1417" t="str">
        <f t="shared" si="382"/>
        <v>Non-Op</v>
      </c>
      <c r="E972" s="1417"/>
      <c r="F972" s="1434">
        <v>43070</v>
      </c>
      <c r="G972" s="1417"/>
      <c r="H972" s="1419" t="str">
        <f t="shared" si="380"/>
        <v/>
      </c>
      <c r="I972" s="1419" t="str">
        <f t="shared" si="380"/>
        <v/>
      </c>
      <c r="J972" s="1419" t="str">
        <f t="shared" si="380"/>
        <v/>
      </c>
      <c r="K972" s="1419" t="str">
        <f t="shared" si="380"/>
        <v>Non-Op</v>
      </c>
      <c r="L972" s="1419" t="str">
        <f t="shared" si="371"/>
        <v>NO</v>
      </c>
      <c r="M972" s="1419" t="str">
        <f t="shared" si="371"/>
        <v>NO</v>
      </c>
      <c r="N972" s="1419" t="str">
        <f t="shared" si="385"/>
        <v/>
      </c>
      <c r="O972" s="1420"/>
      <c r="P972" s="1421">
        <v>622621711.5</v>
      </c>
      <c r="Q972" s="1421">
        <v>620997827.20000005</v>
      </c>
      <c r="R972" s="1421">
        <v>618904195.58000004</v>
      </c>
      <c r="S972" s="1421">
        <v>616803394.30999994</v>
      </c>
      <c r="T972" s="1421">
        <v>613336204.67999995</v>
      </c>
      <c r="U972" s="1421">
        <v>612853963.33000004</v>
      </c>
      <c r="V972" s="1421">
        <v>611977825.30999994</v>
      </c>
      <c r="W972" s="1421">
        <v>610377484.39999998</v>
      </c>
      <c r="X972" s="1421">
        <v>607826560.02999997</v>
      </c>
      <c r="Y972" s="1421">
        <v>606245409.33000004</v>
      </c>
      <c r="Z972" s="1421">
        <v>604173499.07000005</v>
      </c>
      <c r="AA972" s="1421">
        <v>602245550.17999995</v>
      </c>
      <c r="AB972" s="1421">
        <v>599759175.90999997</v>
      </c>
      <c r="AC972" s="1421"/>
      <c r="AD972" s="1421"/>
      <c r="AE972" s="1421">
        <f t="shared" si="383"/>
        <v>611411029.76041663</v>
      </c>
      <c r="AF972" s="1422"/>
      <c r="AG972" s="1423"/>
      <c r="AH972" s="1424"/>
      <c r="AI972" s="1424"/>
      <c r="AJ972" s="1424"/>
      <c r="AK972" s="1425">
        <f t="shared" si="386"/>
        <v>611411029.76041663</v>
      </c>
      <c r="AL972" s="1424">
        <f t="shared" si="390"/>
        <v>611411029.76041663</v>
      </c>
      <c r="AM972" s="1426"/>
      <c r="AN972" s="1424"/>
      <c r="AO972" s="1427">
        <f t="shared" si="391"/>
        <v>0</v>
      </c>
      <c r="AP972" s="1369"/>
      <c r="AQ972" s="1428">
        <f t="shared" si="379"/>
        <v>599759175.90999997</v>
      </c>
      <c r="AR972" s="1424"/>
      <c r="AS972" s="1424"/>
      <c r="AT972" s="1424"/>
      <c r="AU972" s="1424">
        <f t="shared" si="387"/>
        <v>599759175.90999997</v>
      </c>
      <c r="AV972" s="1429">
        <f t="shared" si="392"/>
        <v>599759175.90999997</v>
      </c>
      <c r="AW972" s="1424"/>
      <c r="AX972" s="1424"/>
      <c r="AY972" s="1426">
        <f t="shared" si="393"/>
        <v>0</v>
      </c>
      <c r="AZ972" s="1372" t="s">
        <v>1531</v>
      </c>
      <c r="BA972" s="1373">
        <f t="shared" si="372"/>
        <v>0</v>
      </c>
      <c r="BC972" s="1419" t="str">
        <f t="shared" si="381"/>
        <v/>
      </c>
      <c r="BD972" s="1419" t="str">
        <f t="shared" si="381"/>
        <v/>
      </c>
      <c r="BE972" s="1419" t="str">
        <f t="shared" si="381"/>
        <v/>
      </c>
      <c r="BF972" s="1419" t="str">
        <f t="shared" si="381"/>
        <v>Non-Op</v>
      </c>
      <c r="BG972" s="1419" t="str">
        <f t="shared" si="394"/>
        <v>NO</v>
      </c>
      <c r="BH972" s="1419" t="str">
        <f t="shared" si="394"/>
        <v>NO</v>
      </c>
      <c r="BI972" s="1419" t="str">
        <f t="shared" si="384"/>
        <v/>
      </c>
      <c r="BK972" s="1419" t="b">
        <f t="shared" si="389"/>
        <v>1</v>
      </c>
      <c r="BL972" s="1419" t="b">
        <f t="shared" si="389"/>
        <v>1</v>
      </c>
      <c r="BM972" s="1419" t="b">
        <f t="shared" si="389"/>
        <v>1</v>
      </c>
      <c r="BN972" s="1419" t="b">
        <f t="shared" si="388"/>
        <v>1</v>
      </c>
      <c r="BO972" s="1419" t="b">
        <f t="shared" si="388"/>
        <v>1</v>
      </c>
      <c r="BP972" s="1419" t="b">
        <f t="shared" si="388"/>
        <v>1</v>
      </c>
      <c r="BQ972" s="1419" t="b">
        <f t="shared" si="388"/>
        <v>1</v>
      </c>
      <c r="BS972" s="1359"/>
    </row>
    <row r="973" spans="1:71" s="1374" customFormat="1" ht="12" customHeight="1">
      <c r="A973" s="1481">
        <v>19000901</v>
      </c>
      <c r="B973" s="1481" t="str">
        <f t="shared" si="377"/>
        <v>19000901</v>
      </c>
      <c r="C973" s="1618" t="s">
        <v>2023</v>
      </c>
      <c r="D973" s="1417" t="str">
        <f t="shared" si="382"/>
        <v>Non-Op</v>
      </c>
      <c r="E973" s="1417"/>
      <c r="F973" s="1483">
        <v>43101</v>
      </c>
      <c r="G973" s="1417"/>
      <c r="H973" s="1419" t="str">
        <f t="shared" si="380"/>
        <v/>
      </c>
      <c r="I973" s="1419" t="str">
        <f t="shared" si="380"/>
        <v/>
      </c>
      <c r="J973" s="1419" t="str">
        <f t="shared" si="380"/>
        <v/>
      </c>
      <c r="K973" s="1419" t="str">
        <f t="shared" si="380"/>
        <v>Non-Op</v>
      </c>
      <c r="L973" s="1419" t="str">
        <f t="shared" si="371"/>
        <v>NO</v>
      </c>
      <c r="M973" s="1419" t="str">
        <f t="shared" si="371"/>
        <v>NO</v>
      </c>
      <c r="N973" s="1419" t="str">
        <f t="shared" si="385"/>
        <v/>
      </c>
      <c r="O973" s="1420"/>
      <c r="P973" s="1421">
        <v>1750000</v>
      </c>
      <c r="Q973" s="1421">
        <v>1750000</v>
      </c>
      <c r="R973" s="1421">
        <v>1750000</v>
      </c>
      <c r="S973" s="1421">
        <v>1750000</v>
      </c>
      <c r="T973" s="1421">
        <v>1750000</v>
      </c>
      <c r="U973" s="1421">
        <v>1750000</v>
      </c>
      <c r="V973" s="1421">
        <v>700000</v>
      </c>
      <c r="W973" s="1421">
        <v>700000</v>
      </c>
      <c r="X973" s="1421">
        <v>700000</v>
      </c>
      <c r="Y973" s="1421">
        <v>700000</v>
      </c>
      <c r="Z973" s="1421">
        <v>700000</v>
      </c>
      <c r="AA973" s="1421">
        <v>700000</v>
      </c>
      <c r="AB973" s="1421">
        <v>700000</v>
      </c>
      <c r="AC973" s="1421"/>
      <c r="AD973" s="1421"/>
      <c r="AE973" s="1421">
        <f t="shared" si="383"/>
        <v>1181250</v>
      </c>
      <c r="AF973" s="1422"/>
      <c r="AG973" s="1423"/>
      <c r="AH973" s="1424"/>
      <c r="AI973" s="1424"/>
      <c r="AJ973" s="1424"/>
      <c r="AK973" s="1425">
        <f t="shared" si="386"/>
        <v>1181250</v>
      </c>
      <c r="AL973" s="1424">
        <f t="shared" ref="AL973:AL981" si="395">SUM(AI973:AK973)</f>
        <v>1181250</v>
      </c>
      <c r="AM973" s="1426"/>
      <c r="AN973" s="1424"/>
      <c r="AO973" s="1427">
        <f t="shared" si="391"/>
        <v>0</v>
      </c>
      <c r="AP973" s="1369"/>
      <c r="AQ973" s="1428">
        <f t="shared" si="379"/>
        <v>700000</v>
      </c>
      <c r="AR973" s="1424"/>
      <c r="AS973" s="1424"/>
      <c r="AT973" s="1424"/>
      <c r="AU973" s="1424">
        <f t="shared" si="387"/>
        <v>700000</v>
      </c>
      <c r="AV973" s="1429">
        <f t="shared" si="392"/>
        <v>700000</v>
      </c>
      <c r="AW973" s="1424"/>
      <c r="AX973" s="1424"/>
      <c r="AY973" s="1426">
        <f t="shared" si="393"/>
        <v>0</v>
      </c>
      <c r="AZ973" s="1372" t="s">
        <v>1893</v>
      </c>
      <c r="BA973" s="1373">
        <f t="shared" si="372"/>
        <v>0</v>
      </c>
      <c r="BC973" s="1419" t="str">
        <f t="shared" si="381"/>
        <v/>
      </c>
      <c r="BD973" s="1419" t="str">
        <f t="shared" si="381"/>
        <v/>
      </c>
      <c r="BE973" s="1419" t="str">
        <f t="shared" si="381"/>
        <v/>
      </c>
      <c r="BF973" s="1419" t="str">
        <f t="shared" si="381"/>
        <v>Non-Op</v>
      </c>
      <c r="BG973" s="1419" t="str">
        <f t="shared" si="394"/>
        <v>NO</v>
      </c>
      <c r="BH973" s="1419" t="str">
        <f t="shared" si="394"/>
        <v>NO</v>
      </c>
      <c r="BI973" s="1419" t="str">
        <f t="shared" si="384"/>
        <v/>
      </c>
      <c r="BK973" s="1419" t="b">
        <f t="shared" si="389"/>
        <v>1</v>
      </c>
      <c r="BL973" s="1419" t="b">
        <f t="shared" si="389"/>
        <v>1</v>
      </c>
      <c r="BM973" s="1419" t="b">
        <f t="shared" si="389"/>
        <v>1</v>
      </c>
      <c r="BN973" s="1419" t="b">
        <f t="shared" si="388"/>
        <v>1</v>
      </c>
      <c r="BO973" s="1419" t="b">
        <f t="shared" si="388"/>
        <v>1</v>
      </c>
      <c r="BP973" s="1419" t="b">
        <f t="shared" si="388"/>
        <v>1</v>
      </c>
      <c r="BQ973" s="1419" t="b">
        <f t="shared" si="388"/>
        <v>1</v>
      </c>
      <c r="BS973" s="1359"/>
    </row>
    <row r="974" spans="1:71" s="1374" customFormat="1" ht="12" customHeight="1">
      <c r="A974" s="1481" t="s">
        <v>2024</v>
      </c>
      <c r="B974" s="1481" t="str">
        <f t="shared" si="377"/>
        <v>19000911</v>
      </c>
      <c r="C974" s="1510" t="s">
        <v>2025</v>
      </c>
      <c r="D974" s="1417" t="str">
        <f t="shared" si="382"/>
        <v>W/C</v>
      </c>
      <c r="E974" s="1417"/>
      <c r="F974" s="1483">
        <v>43221</v>
      </c>
      <c r="G974" s="1417"/>
      <c r="H974" s="1419" t="str">
        <f t="shared" si="380"/>
        <v/>
      </c>
      <c r="I974" s="1419" t="str">
        <f t="shared" si="380"/>
        <v/>
      </c>
      <c r="J974" s="1419" t="str">
        <f t="shared" si="380"/>
        <v/>
      </c>
      <c r="K974" s="1419" t="str">
        <f t="shared" si="380"/>
        <v/>
      </c>
      <c r="L974" s="1419" t="str">
        <f t="shared" si="371"/>
        <v>W/C</v>
      </c>
      <c r="M974" s="1419" t="str">
        <f t="shared" si="371"/>
        <v>NO</v>
      </c>
      <c r="N974" s="1419" t="str">
        <f t="shared" si="385"/>
        <v>W/C</v>
      </c>
      <c r="O974" s="1420"/>
      <c r="P974" s="1421">
        <v>4361125.83</v>
      </c>
      <c r="Q974" s="1421">
        <v>4031309.9</v>
      </c>
      <c r="R974" s="1421">
        <v>3664609.12</v>
      </c>
      <c r="S974" s="1421">
        <v>3338008.16</v>
      </c>
      <c r="T974" s="1421">
        <v>2915405.44</v>
      </c>
      <c r="U974" s="1421">
        <v>2438525.48</v>
      </c>
      <c r="V974" s="1421">
        <v>1937659.55</v>
      </c>
      <c r="W974" s="1421">
        <v>1459123.33</v>
      </c>
      <c r="X974" s="1421">
        <v>1000604.19</v>
      </c>
      <c r="Y974" s="1421">
        <v>561538.48</v>
      </c>
      <c r="Z974" s="1421">
        <v>219050.63</v>
      </c>
      <c r="AA974" s="1421">
        <v>250915.63</v>
      </c>
      <c r="AB974" s="1421">
        <v>241875.52</v>
      </c>
      <c r="AC974" s="1421"/>
      <c r="AD974" s="1421"/>
      <c r="AE974" s="1421">
        <f t="shared" si="383"/>
        <v>2009854.2154166664</v>
      </c>
      <c r="AF974" s="1422"/>
      <c r="AG974" s="1423"/>
      <c r="AH974" s="1424"/>
      <c r="AI974" s="1424"/>
      <c r="AJ974" s="1424"/>
      <c r="AK974" s="1425"/>
      <c r="AL974" s="1424">
        <f t="shared" si="395"/>
        <v>0</v>
      </c>
      <c r="AM974" s="1426">
        <f>AE974</f>
        <v>2009854.2154166664</v>
      </c>
      <c r="AN974" s="1424"/>
      <c r="AO974" s="1427">
        <f t="shared" si="391"/>
        <v>2009854.2154166664</v>
      </c>
      <c r="AP974" s="1369"/>
      <c r="AQ974" s="1428">
        <f t="shared" si="379"/>
        <v>241875.52</v>
      </c>
      <c r="AR974" s="1424"/>
      <c r="AS974" s="1424"/>
      <c r="AT974" s="1424"/>
      <c r="AU974" s="1424"/>
      <c r="AV974" s="1429">
        <f t="shared" si="392"/>
        <v>0</v>
      </c>
      <c r="AW974" s="1424">
        <f t="shared" ref="AW974:AW981" si="396">AQ974</f>
        <v>241875.52</v>
      </c>
      <c r="AX974" s="1424"/>
      <c r="AY974" s="1426">
        <f t="shared" si="393"/>
        <v>241875.52</v>
      </c>
      <c r="AZ974" s="1372"/>
      <c r="BA974" s="1373">
        <f t="shared" si="372"/>
        <v>0</v>
      </c>
      <c r="BC974" s="1419" t="str">
        <f t="shared" si="381"/>
        <v/>
      </c>
      <c r="BD974" s="1419" t="str">
        <f t="shared" si="381"/>
        <v/>
      </c>
      <c r="BE974" s="1419" t="str">
        <f t="shared" si="381"/>
        <v/>
      </c>
      <c r="BF974" s="1419" t="str">
        <f t="shared" si="381"/>
        <v/>
      </c>
      <c r="BG974" s="1419" t="str">
        <f t="shared" si="394"/>
        <v>W/C</v>
      </c>
      <c r="BH974" s="1419" t="str">
        <f t="shared" si="394"/>
        <v>NO</v>
      </c>
      <c r="BI974" s="1419" t="str">
        <f t="shared" si="384"/>
        <v>W/C</v>
      </c>
      <c r="BK974" s="1419" t="b">
        <f t="shared" si="389"/>
        <v>1</v>
      </c>
      <c r="BL974" s="1419" t="b">
        <f t="shared" si="389"/>
        <v>1</v>
      </c>
      <c r="BM974" s="1419" t="b">
        <f t="shared" si="389"/>
        <v>1</v>
      </c>
      <c r="BN974" s="1419" t="b">
        <f t="shared" si="388"/>
        <v>1</v>
      </c>
      <c r="BO974" s="1419" t="b">
        <f t="shared" si="388"/>
        <v>1</v>
      </c>
      <c r="BP974" s="1419" t="b">
        <f t="shared" si="388"/>
        <v>1</v>
      </c>
      <c r="BQ974" s="1419" t="b">
        <f t="shared" si="388"/>
        <v>1</v>
      </c>
      <c r="BS974" s="1359"/>
    </row>
    <row r="975" spans="1:71" s="1374" customFormat="1" ht="12" customHeight="1">
      <c r="A975" s="1484">
        <v>19000921</v>
      </c>
      <c r="B975" s="1484" t="str">
        <f t="shared" si="377"/>
        <v>19000921</v>
      </c>
      <c r="C975" s="1395" t="s">
        <v>2026</v>
      </c>
      <c r="D975" s="1396" t="str">
        <f t="shared" si="382"/>
        <v>Non-Op</v>
      </c>
      <c r="E975" s="1396"/>
      <c r="F975" s="1475">
        <v>43525</v>
      </c>
      <c r="G975" s="1396"/>
      <c r="H975" s="1398" t="str">
        <f t="shared" si="380"/>
        <v/>
      </c>
      <c r="I975" s="1398" t="str">
        <f t="shared" si="380"/>
        <v/>
      </c>
      <c r="J975" s="1398" t="str">
        <f t="shared" si="380"/>
        <v/>
      </c>
      <c r="K975" s="1398" t="str">
        <f t="shared" si="380"/>
        <v>Non-Op</v>
      </c>
      <c r="L975" s="1398" t="str">
        <f t="shared" si="371"/>
        <v>NO</v>
      </c>
      <c r="M975" s="1398" t="str">
        <f t="shared" si="371"/>
        <v>NO</v>
      </c>
      <c r="N975" s="1398" t="str">
        <f t="shared" si="385"/>
        <v/>
      </c>
      <c r="O975" s="1399"/>
      <c r="P975" s="1400">
        <v>-136927.76999999999</v>
      </c>
      <c r="Q975" s="1400">
        <v>-169912.68</v>
      </c>
      <c r="R975" s="1400">
        <v>-202398.63</v>
      </c>
      <c r="S975" s="1400">
        <v>-234385.83</v>
      </c>
      <c r="T975" s="1400">
        <v>-265874.07</v>
      </c>
      <c r="U975" s="1400">
        <v>-296863.34999999998</v>
      </c>
      <c r="V975" s="1400">
        <v>-327353.88</v>
      </c>
      <c r="W975" s="1400">
        <v>-357395.01</v>
      </c>
      <c r="X975" s="1400">
        <v>-386986.53</v>
      </c>
      <c r="Y975" s="1400">
        <v>-416128.44</v>
      </c>
      <c r="Z975" s="1400">
        <v>-444820.74</v>
      </c>
      <c r="AA975" s="1400">
        <v>-473063.64</v>
      </c>
      <c r="AB975" s="1400">
        <v>-500856.72</v>
      </c>
      <c r="AC975" s="1400"/>
      <c r="AD975" s="1400"/>
      <c r="AE975" s="1400">
        <f t="shared" si="383"/>
        <v>-324506.25375000003</v>
      </c>
      <c r="AF975" s="1401"/>
      <c r="AG975" s="1402"/>
      <c r="AH975" s="1403"/>
      <c r="AI975" s="1403"/>
      <c r="AJ975" s="1403"/>
      <c r="AK975" s="1404">
        <f>AE975</f>
        <v>-324506.25375000003</v>
      </c>
      <c r="AL975" s="1403">
        <f t="shared" si="395"/>
        <v>-324506.25375000003</v>
      </c>
      <c r="AM975" s="1405"/>
      <c r="AN975" s="1403"/>
      <c r="AO975" s="1406">
        <f t="shared" si="391"/>
        <v>0</v>
      </c>
      <c r="AP975" s="1369"/>
      <c r="AQ975" s="1407">
        <f t="shared" si="379"/>
        <v>-500856.72</v>
      </c>
      <c r="AR975" s="1403"/>
      <c r="AS975" s="1403"/>
      <c r="AT975" s="1403"/>
      <c r="AU975" s="1403">
        <f>AQ975</f>
        <v>-500856.72</v>
      </c>
      <c r="AV975" s="1408">
        <f t="shared" si="392"/>
        <v>-500856.72</v>
      </c>
      <c r="AW975" s="1403"/>
      <c r="AX975" s="1403"/>
      <c r="AY975" s="1405">
        <f t="shared" si="393"/>
        <v>0</v>
      </c>
      <c r="AZ975" s="1372" t="s">
        <v>1964</v>
      </c>
      <c r="BA975" s="1373">
        <f t="shared" si="372"/>
        <v>0</v>
      </c>
      <c r="BC975" s="1419"/>
      <c r="BD975" s="1419"/>
      <c r="BE975" s="1419"/>
      <c r="BF975" s="1419"/>
      <c r="BG975" s="1419"/>
      <c r="BH975" s="1419"/>
      <c r="BI975" s="1419"/>
      <c r="BK975" s="1419"/>
      <c r="BL975" s="1419"/>
      <c r="BM975" s="1419"/>
      <c r="BN975" s="1419"/>
      <c r="BO975" s="1419"/>
      <c r="BP975" s="1419"/>
      <c r="BQ975" s="1419"/>
      <c r="BS975" s="1359"/>
    </row>
    <row r="976" spans="1:71" s="1374" customFormat="1" ht="12" customHeight="1">
      <c r="A976" s="1484">
        <v>19000931</v>
      </c>
      <c r="B976" s="1484" t="str">
        <f t="shared" si="377"/>
        <v>19000931</v>
      </c>
      <c r="C976" s="1395" t="s">
        <v>2027</v>
      </c>
      <c r="D976" s="1396" t="str">
        <f t="shared" si="382"/>
        <v>W/C</v>
      </c>
      <c r="E976" s="1396"/>
      <c r="F976" s="1475">
        <v>43586</v>
      </c>
      <c r="G976" s="1396"/>
      <c r="H976" s="1398"/>
      <c r="I976" s="1398"/>
      <c r="J976" s="1398"/>
      <c r="K976" s="1398" t="str">
        <f t="shared" ref="K976:K997" si="397">IF(VALUE(AK976),K$7,IF(ISBLANK(AK976),"",K$7))</f>
        <v/>
      </c>
      <c r="L976" s="1398" t="str">
        <f t="shared" si="371"/>
        <v>W/C</v>
      </c>
      <c r="M976" s="1398" t="str">
        <f t="shared" si="371"/>
        <v>NO</v>
      </c>
      <c r="N976" s="1398" t="str">
        <f t="shared" si="385"/>
        <v>W/C</v>
      </c>
      <c r="O976" s="1399"/>
      <c r="P976" s="1400">
        <v>4973850</v>
      </c>
      <c r="Q976" s="1400">
        <v>4670532.6100000003</v>
      </c>
      <c r="R976" s="1400">
        <v>4362476.68</v>
      </c>
      <c r="S976" s="1400">
        <v>3949373.62</v>
      </c>
      <c r="T976" s="1400">
        <v>3838915.76</v>
      </c>
      <c r="U976" s="1400">
        <v>3153303.99</v>
      </c>
      <c r="V976" s="1400">
        <v>2658868.46</v>
      </c>
      <c r="W976" s="1400">
        <v>2189583.81</v>
      </c>
      <c r="X976" s="1400">
        <v>1747283.38</v>
      </c>
      <c r="Y976" s="1400">
        <v>1309754.94</v>
      </c>
      <c r="Z976" s="1400">
        <v>976209.65</v>
      </c>
      <c r="AA976" s="1400">
        <v>660736.28</v>
      </c>
      <c r="AB976" s="1400">
        <v>351037.58</v>
      </c>
      <c r="AC976" s="1400"/>
      <c r="AD976" s="1400"/>
      <c r="AE976" s="1400">
        <f t="shared" si="383"/>
        <v>2681623.5808333335</v>
      </c>
      <c r="AF976" s="1401"/>
      <c r="AG976" s="1402"/>
      <c r="AH976" s="1403"/>
      <c r="AI976" s="1403"/>
      <c r="AJ976" s="1403"/>
      <c r="AK976" s="1404"/>
      <c r="AL976" s="1403">
        <f t="shared" si="395"/>
        <v>0</v>
      </c>
      <c r="AM976" s="1405">
        <f>AE976</f>
        <v>2681623.5808333335</v>
      </c>
      <c r="AN976" s="1403"/>
      <c r="AO976" s="1406">
        <f t="shared" si="391"/>
        <v>2681623.5808333335</v>
      </c>
      <c r="AP976" s="1369"/>
      <c r="AQ976" s="1407">
        <f t="shared" si="379"/>
        <v>351037.58</v>
      </c>
      <c r="AR976" s="1403"/>
      <c r="AS976" s="1403"/>
      <c r="AT976" s="1403"/>
      <c r="AU976" s="1403"/>
      <c r="AV976" s="1408">
        <f t="shared" si="392"/>
        <v>0</v>
      </c>
      <c r="AW976" s="1403">
        <f t="shared" si="396"/>
        <v>351037.58</v>
      </c>
      <c r="AX976" s="1403"/>
      <c r="AY976" s="1405">
        <f t="shared" si="393"/>
        <v>351037.58</v>
      </c>
      <c r="AZ976" s="1372"/>
      <c r="BA976" s="1373">
        <f t="shared" si="372"/>
        <v>0</v>
      </c>
      <c r="BC976" s="1419"/>
      <c r="BD976" s="1419"/>
      <c r="BE976" s="1419"/>
      <c r="BF976" s="1419"/>
      <c r="BG976" s="1419"/>
      <c r="BH976" s="1419"/>
      <c r="BI976" s="1419"/>
      <c r="BK976" s="1419"/>
      <c r="BL976" s="1419"/>
      <c r="BM976" s="1419"/>
      <c r="BN976" s="1419"/>
      <c r="BO976" s="1419"/>
      <c r="BP976" s="1419"/>
      <c r="BQ976" s="1419"/>
      <c r="BS976" s="1359"/>
    </row>
    <row r="977" spans="1:71" s="1374" customFormat="1" ht="12" customHeight="1">
      <c r="A977" s="1484" t="s">
        <v>2028</v>
      </c>
      <c r="B977" s="1484" t="str">
        <f t="shared" si="377"/>
        <v>19000941</v>
      </c>
      <c r="C977" s="1395" t="s">
        <v>2029</v>
      </c>
      <c r="D977" s="1396" t="str">
        <f t="shared" si="382"/>
        <v>W/C</v>
      </c>
      <c r="E977" s="1396"/>
      <c r="F977" s="1475">
        <v>43800</v>
      </c>
      <c r="G977" s="1396"/>
      <c r="H977" s="1398"/>
      <c r="I977" s="1398"/>
      <c r="J977" s="1398"/>
      <c r="K977" s="1398" t="str">
        <f t="shared" si="397"/>
        <v/>
      </c>
      <c r="L977" s="1398" t="str">
        <f t="shared" si="371"/>
        <v>W/C</v>
      </c>
      <c r="M977" s="1398" t="str">
        <f t="shared" si="371"/>
        <v>NO</v>
      </c>
      <c r="N977" s="1398" t="str">
        <f t="shared" si="385"/>
        <v>W/C</v>
      </c>
      <c r="O977" s="1399"/>
      <c r="P977" s="1400"/>
      <c r="Q977" s="1400"/>
      <c r="R977" s="1400"/>
      <c r="S977" s="1400"/>
      <c r="T977" s="1400"/>
      <c r="U977" s="1400"/>
      <c r="V977" s="1400">
        <v>2621388.2200000002</v>
      </c>
      <c r="W977" s="1400">
        <v>2621039</v>
      </c>
      <c r="X977" s="1400">
        <v>2620581.0699999998</v>
      </c>
      <c r="Y977" s="1400">
        <v>2618966.34</v>
      </c>
      <c r="Z977" s="1400">
        <v>2618770.08</v>
      </c>
      <c r="AA977" s="1400">
        <v>2617747.21</v>
      </c>
      <c r="AB977" s="1400">
        <v>2614191.84</v>
      </c>
      <c r="AC977" s="1400"/>
      <c r="AD977" s="1400"/>
      <c r="AE977" s="1400">
        <f t="shared" si="383"/>
        <v>1418798.986666667</v>
      </c>
      <c r="AF977" s="1401"/>
      <c r="AG977" s="1402"/>
      <c r="AH977" s="1403"/>
      <c r="AI977" s="1403"/>
      <c r="AJ977" s="1403"/>
      <c r="AK977" s="1404"/>
      <c r="AL977" s="1403">
        <f t="shared" si="395"/>
        <v>0</v>
      </c>
      <c r="AM977" s="1405">
        <f>AE977</f>
        <v>1418798.986666667</v>
      </c>
      <c r="AN977" s="1403"/>
      <c r="AO977" s="1406">
        <f t="shared" si="391"/>
        <v>1418798.986666667</v>
      </c>
      <c r="AP977" s="1369"/>
      <c r="AQ977" s="1407">
        <f t="shared" si="379"/>
        <v>2614191.84</v>
      </c>
      <c r="AR977" s="1403"/>
      <c r="AS977" s="1403"/>
      <c r="AT977" s="1403"/>
      <c r="AU977" s="1403"/>
      <c r="AV977" s="1408">
        <f>SUM(AS977:AU977)</f>
        <v>0</v>
      </c>
      <c r="AW977" s="1403">
        <f t="shared" si="396"/>
        <v>2614191.84</v>
      </c>
      <c r="AX977" s="1403"/>
      <c r="AY977" s="1405">
        <f t="shared" si="393"/>
        <v>2614191.84</v>
      </c>
      <c r="AZ977" s="1372"/>
      <c r="BA977" s="1373">
        <f t="shared" si="372"/>
        <v>0</v>
      </c>
      <c r="BC977" s="1419"/>
      <c r="BD977" s="1419"/>
      <c r="BE977" s="1419"/>
      <c r="BF977" s="1419"/>
      <c r="BG977" s="1419"/>
      <c r="BH977" s="1419"/>
      <c r="BI977" s="1419"/>
      <c r="BK977" s="1419"/>
      <c r="BL977" s="1419"/>
      <c r="BM977" s="1419"/>
      <c r="BN977" s="1419"/>
      <c r="BO977" s="1419"/>
      <c r="BP977" s="1419"/>
      <c r="BQ977" s="1419"/>
      <c r="BS977" s="1359"/>
    </row>
    <row r="978" spans="1:71" s="1374" customFormat="1" ht="12" customHeight="1">
      <c r="A978" s="1484" t="s">
        <v>2030</v>
      </c>
      <c r="B978" s="1484" t="str">
        <f t="shared" si="377"/>
        <v>19000951</v>
      </c>
      <c r="C978" s="1395" t="s">
        <v>2031</v>
      </c>
      <c r="D978" s="1396" t="str">
        <f t="shared" si="382"/>
        <v>Non-Op</v>
      </c>
      <c r="E978" s="1396"/>
      <c r="F978" s="1475">
        <v>43800</v>
      </c>
      <c r="G978" s="1396"/>
      <c r="H978" s="1398" t="str">
        <f t="shared" ref="H978:J980" si="398">IF(VALUE(AH978),H$7,IF(ISBLANK(AH978),"",H$7))</f>
        <v/>
      </c>
      <c r="I978" s="1398" t="str">
        <f t="shared" si="398"/>
        <v/>
      </c>
      <c r="J978" s="1398" t="str">
        <f t="shared" si="398"/>
        <v/>
      </c>
      <c r="K978" s="1398" t="str">
        <f t="shared" si="397"/>
        <v>Non-Op</v>
      </c>
      <c r="L978" s="1398" t="str">
        <f t="shared" si="371"/>
        <v>NO</v>
      </c>
      <c r="M978" s="1398" t="str">
        <f t="shared" si="371"/>
        <v>NO</v>
      </c>
      <c r="N978" s="1398" t="str">
        <f t="shared" si="385"/>
        <v/>
      </c>
      <c r="O978" s="1399"/>
      <c r="P978" s="1400"/>
      <c r="Q978" s="1400"/>
      <c r="R978" s="1400"/>
      <c r="S978" s="1400"/>
      <c r="T978" s="1400"/>
      <c r="U978" s="1400"/>
      <c r="V978" s="1400">
        <v>17267133.02</v>
      </c>
      <c r="W978" s="1400">
        <v>17267133.02</v>
      </c>
      <c r="X978" s="1400">
        <v>17267133.02</v>
      </c>
      <c r="Y978" s="1400">
        <v>17267133.02</v>
      </c>
      <c r="Z978" s="1400">
        <v>17267133.02</v>
      </c>
      <c r="AA978" s="1400">
        <v>17267133.02</v>
      </c>
      <c r="AB978" s="1400">
        <v>17267133.02</v>
      </c>
      <c r="AC978" s="1400"/>
      <c r="AD978" s="1400"/>
      <c r="AE978" s="1400">
        <f t="shared" si="383"/>
        <v>9353030.3858333323</v>
      </c>
      <c r="AF978" s="1401"/>
      <c r="AG978" s="1402"/>
      <c r="AH978" s="1403"/>
      <c r="AI978" s="1403"/>
      <c r="AJ978" s="1403"/>
      <c r="AK978" s="1404">
        <f>AE978</f>
        <v>9353030.3858333323</v>
      </c>
      <c r="AL978" s="1403">
        <f t="shared" si="395"/>
        <v>9353030.3858333323</v>
      </c>
      <c r="AM978" s="1405"/>
      <c r="AN978" s="1403"/>
      <c r="AO978" s="1406">
        <f t="shared" si="391"/>
        <v>0</v>
      </c>
      <c r="AP978" s="1369"/>
      <c r="AQ978" s="1407">
        <f t="shared" si="379"/>
        <v>17267133.02</v>
      </c>
      <c r="AR978" s="1403"/>
      <c r="AS978" s="1403"/>
      <c r="AT978" s="1403"/>
      <c r="AU978" s="1403">
        <f>AQ978</f>
        <v>17267133.02</v>
      </c>
      <c r="AV978" s="1408">
        <f>SUM(AS978:AU978)</f>
        <v>17267133.02</v>
      </c>
      <c r="AW978" s="1403"/>
      <c r="AX978" s="1403"/>
      <c r="AY978" s="1405">
        <f t="shared" si="393"/>
        <v>0</v>
      </c>
      <c r="AZ978" s="1372" t="s">
        <v>1893</v>
      </c>
      <c r="BA978" s="1373">
        <f t="shared" si="372"/>
        <v>0</v>
      </c>
      <c r="BC978" s="1419"/>
      <c r="BD978" s="1419"/>
      <c r="BE978" s="1419"/>
      <c r="BF978" s="1419"/>
      <c r="BG978" s="1419"/>
      <c r="BH978" s="1419"/>
      <c r="BI978" s="1419"/>
      <c r="BK978" s="1419"/>
      <c r="BL978" s="1419"/>
      <c r="BM978" s="1419"/>
      <c r="BN978" s="1419"/>
      <c r="BO978" s="1419"/>
      <c r="BP978" s="1419"/>
      <c r="BQ978" s="1419"/>
      <c r="BS978" s="1359"/>
    </row>
    <row r="979" spans="1:71" s="1374" customFormat="1" ht="12" customHeight="1">
      <c r="A979" s="1484" t="s">
        <v>2032</v>
      </c>
      <c r="B979" s="1484" t="str">
        <f t="shared" si="377"/>
        <v>19000961</v>
      </c>
      <c r="C979" s="1395" t="s">
        <v>2033</v>
      </c>
      <c r="D979" s="1396" t="str">
        <f t="shared" si="382"/>
        <v>Non-Op</v>
      </c>
      <c r="E979" s="1396"/>
      <c r="F979" s="1475">
        <v>43800</v>
      </c>
      <c r="G979" s="1396"/>
      <c r="H979" s="1398" t="str">
        <f t="shared" si="398"/>
        <v/>
      </c>
      <c r="I979" s="1398" t="str">
        <f t="shared" si="398"/>
        <v/>
      </c>
      <c r="J979" s="1398" t="str">
        <f t="shared" si="398"/>
        <v/>
      </c>
      <c r="K979" s="1398" t="str">
        <f t="shared" si="397"/>
        <v>Non-Op</v>
      </c>
      <c r="L979" s="1398" t="str">
        <f t="shared" si="371"/>
        <v>NO</v>
      </c>
      <c r="M979" s="1398" t="str">
        <f t="shared" si="371"/>
        <v>NO</v>
      </c>
      <c r="N979" s="1398" t="str">
        <f t="shared" si="385"/>
        <v/>
      </c>
      <c r="O979" s="1399"/>
      <c r="P979" s="1400"/>
      <c r="Q979" s="1400"/>
      <c r="R979" s="1400"/>
      <c r="S979" s="1400"/>
      <c r="T979" s="1400"/>
      <c r="U979" s="1400"/>
      <c r="V979" s="1400">
        <v>-1050000</v>
      </c>
      <c r="W979" s="1400">
        <v>-1050000</v>
      </c>
      <c r="X979" s="1400">
        <v>-1050000</v>
      </c>
      <c r="Y979" s="1400">
        <v>-1050000</v>
      </c>
      <c r="Z979" s="1400">
        <v>-1050000</v>
      </c>
      <c r="AA979" s="1400">
        <v>-1050000</v>
      </c>
      <c r="AB979" s="1400">
        <v>-1050000</v>
      </c>
      <c r="AC979" s="1400"/>
      <c r="AD979" s="1400"/>
      <c r="AE979" s="1400">
        <f t="shared" si="383"/>
        <v>-568750</v>
      </c>
      <c r="AF979" s="1401"/>
      <c r="AG979" s="1402"/>
      <c r="AH979" s="1403"/>
      <c r="AI979" s="1403"/>
      <c r="AJ979" s="1403"/>
      <c r="AK979" s="1404">
        <f>AE979</f>
        <v>-568750</v>
      </c>
      <c r="AL979" s="1403">
        <f t="shared" si="395"/>
        <v>-568750</v>
      </c>
      <c r="AM979" s="1405"/>
      <c r="AN979" s="1403"/>
      <c r="AO979" s="1406">
        <f t="shared" si="391"/>
        <v>0</v>
      </c>
      <c r="AP979" s="1369"/>
      <c r="AQ979" s="1407">
        <f t="shared" si="379"/>
        <v>-1050000</v>
      </c>
      <c r="AR979" s="1403"/>
      <c r="AS979" s="1403"/>
      <c r="AT979" s="1403"/>
      <c r="AU979" s="1403">
        <f>AQ979</f>
        <v>-1050000</v>
      </c>
      <c r="AV979" s="1408">
        <f>SUM(AS979:AU979)</f>
        <v>-1050000</v>
      </c>
      <c r="AW979" s="1403"/>
      <c r="AX979" s="1403"/>
      <c r="AY979" s="1405">
        <f t="shared" si="393"/>
        <v>0</v>
      </c>
      <c r="AZ979" s="1372" t="s">
        <v>1001</v>
      </c>
      <c r="BA979" s="1373">
        <f t="shared" si="372"/>
        <v>0</v>
      </c>
      <c r="BC979" s="1419"/>
      <c r="BD979" s="1419"/>
      <c r="BE979" s="1419"/>
      <c r="BF979" s="1419"/>
      <c r="BG979" s="1419"/>
      <c r="BH979" s="1419"/>
      <c r="BI979" s="1419"/>
      <c r="BK979" s="1419"/>
      <c r="BL979" s="1419"/>
      <c r="BM979" s="1419"/>
      <c r="BN979" s="1419"/>
      <c r="BO979" s="1419"/>
      <c r="BP979" s="1419"/>
      <c r="BQ979" s="1419"/>
      <c r="BS979" s="1359"/>
    </row>
    <row r="980" spans="1:71" s="1374" customFormat="1" ht="12" customHeight="1">
      <c r="A980" s="1484" t="s">
        <v>2034</v>
      </c>
      <c r="B980" s="1484" t="str">
        <f t="shared" si="377"/>
        <v>19000971</v>
      </c>
      <c r="C980" s="1395" t="s">
        <v>2035</v>
      </c>
      <c r="D980" s="1396" t="str">
        <f t="shared" si="382"/>
        <v>Non-Op</v>
      </c>
      <c r="E980" s="1396"/>
      <c r="F980" s="1475">
        <v>43800</v>
      </c>
      <c r="G980" s="1396"/>
      <c r="H980" s="1398" t="str">
        <f t="shared" si="398"/>
        <v/>
      </c>
      <c r="I980" s="1398" t="str">
        <f t="shared" si="398"/>
        <v/>
      </c>
      <c r="J980" s="1398" t="str">
        <f t="shared" si="398"/>
        <v/>
      </c>
      <c r="K980" s="1398" t="str">
        <f t="shared" si="397"/>
        <v>Non-Op</v>
      </c>
      <c r="L980" s="1398" t="str">
        <f t="shared" ref="L980:M995" si="399">IF(VALUE(AM980),"W/C",IF(ISBLANK(AM980),"NO","W/C"))</f>
        <v>NO</v>
      </c>
      <c r="M980" s="1398" t="str">
        <f t="shared" si="399"/>
        <v>NO</v>
      </c>
      <c r="N980" s="1398" t="str">
        <f t="shared" si="385"/>
        <v/>
      </c>
      <c r="O980" s="1399"/>
      <c r="P980" s="1400"/>
      <c r="Q980" s="1400"/>
      <c r="R980" s="1400"/>
      <c r="S980" s="1400"/>
      <c r="T980" s="1400"/>
      <c r="U980" s="1400"/>
      <c r="V980" s="1400">
        <v>346997.43</v>
      </c>
      <c r="W980" s="1400">
        <v>446139.55</v>
      </c>
      <c r="X980" s="1400">
        <v>545281.67000000004</v>
      </c>
      <c r="Y980" s="1400">
        <v>644423.79</v>
      </c>
      <c r="Z980" s="1400">
        <v>743565.92</v>
      </c>
      <c r="AA980" s="1400">
        <v>842708.04</v>
      </c>
      <c r="AB980" s="1400">
        <v>941850.16</v>
      </c>
      <c r="AC980" s="1400"/>
      <c r="AD980" s="1400"/>
      <c r="AE980" s="1400">
        <f t="shared" si="383"/>
        <v>336670.12333333335</v>
      </c>
      <c r="AF980" s="1401"/>
      <c r="AG980" s="1402"/>
      <c r="AH980" s="1403"/>
      <c r="AI980" s="1403"/>
      <c r="AJ980" s="1403"/>
      <c r="AK980" s="1404">
        <f>AE980</f>
        <v>336670.12333333335</v>
      </c>
      <c r="AL980" s="1403">
        <f t="shared" si="395"/>
        <v>336670.12333333335</v>
      </c>
      <c r="AM980" s="1405"/>
      <c r="AN980" s="1403"/>
      <c r="AO980" s="1406">
        <f t="shared" si="391"/>
        <v>0</v>
      </c>
      <c r="AP980" s="1369"/>
      <c r="AQ980" s="1407">
        <f t="shared" si="379"/>
        <v>941850.16</v>
      </c>
      <c r="AR980" s="1403"/>
      <c r="AS980" s="1403"/>
      <c r="AT980" s="1403"/>
      <c r="AU980" s="1403">
        <f>AQ980</f>
        <v>941850.16</v>
      </c>
      <c r="AV980" s="1408">
        <f>SUM(AS980:AU980)</f>
        <v>941850.16</v>
      </c>
      <c r="AW980" s="1403"/>
      <c r="AX980" s="1403"/>
      <c r="AY980" s="1405">
        <f t="shared" si="393"/>
        <v>0</v>
      </c>
      <c r="AZ980" s="1372" t="s">
        <v>1893</v>
      </c>
      <c r="BA980" s="1373">
        <f t="shared" si="372"/>
        <v>0</v>
      </c>
      <c r="BC980" s="1419"/>
      <c r="BD980" s="1419"/>
      <c r="BE980" s="1419"/>
      <c r="BF980" s="1419"/>
      <c r="BG980" s="1419"/>
      <c r="BH980" s="1419"/>
      <c r="BI980" s="1419"/>
      <c r="BK980" s="1419"/>
      <c r="BL980" s="1419"/>
      <c r="BM980" s="1419"/>
      <c r="BN980" s="1419"/>
      <c r="BO980" s="1419"/>
      <c r="BP980" s="1419"/>
      <c r="BQ980" s="1419"/>
      <c r="BS980" s="1359"/>
    </row>
    <row r="981" spans="1:71" s="1374" customFormat="1" ht="12" customHeight="1">
      <c r="A981" s="1481" t="s">
        <v>2036</v>
      </c>
      <c r="B981" s="1481" t="str">
        <f t="shared" si="377"/>
        <v>19001001</v>
      </c>
      <c r="C981" s="1510" t="s">
        <v>2037</v>
      </c>
      <c r="D981" s="1417" t="str">
        <f t="shared" si="382"/>
        <v>W/C</v>
      </c>
      <c r="E981" s="1417"/>
      <c r="F981" s="1483">
        <v>43252</v>
      </c>
      <c r="G981" s="1417"/>
      <c r="H981" s="1419"/>
      <c r="I981" s="1419"/>
      <c r="J981" s="1419"/>
      <c r="K981" s="1419" t="str">
        <f t="shared" si="397"/>
        <v/>
      </c>
      <c r="L981" s="1419" t="str">
        <f t="shared" si="399"/>
        <v>W/C</v>
      </c>
      <c r="M981" s="1419" t="str">
        <f t="shared" si="399"/>
        <v>NO</v>
      </c>
      <c r="N981" s="1419" t="str">
        <f t="shared" si="385"/>
        <v>W/C</v>
      </c>
      <c r="O981" s="1420"/>
      <c r="P981" s="1421">
        <v>1078423.06</v>
      </c>
      <c r="Q981" s="1421">
        <v>980065.29</v>
      </c>
      <c r="R981" s="1421">
        <v>865407.25</v>
      </c>
      <c r="S981" s="1421">
        <v>951543.35</v>
      </c>
      <c r="T981" s="1421">
        <v>857320.71</v>
      </c>
      <c r="U981" s="1421">
        <v>757117.54</v>
      </c>
      <c r="V981" s="1421">
        <v>1231475.3600000001</v>
      </c>
      <c r="W981" s="1421">
        <v>1729213.18</v>
      </c>
      <c r="X981" s="1421">
        <v>1590153.82</v>
      </c>
      <c r="Y981" s="1421">
        <v>1447471.8</v>
      </c>
      <c r="Z981" s="1421">
        <v>1308546.51</v>
      </c>
      <c r="AA981" s="1421">
        <v>1165492.81</v>
      </c>
      <c r="AB981" s="1421">
        <v>1052043.3600000001</v>
      </c>
      <c r="AC981" s="1421"/>
      <c r="AD981" s="1421"/>
      <c r="AE981" s="1421">
        <f t="shared" si="383"/>
        <v>1162420.0691666668</v>
      </c>
      <c r="AF981" s="1422"/>
      <c r="AG981" s="1423"/>
      <c r="AH981" s="1424"/>
      <c r="AI981" s="1424"/>
      <c r="AJ981" s="1424"/>
      <c r="AK981" s="1425"/>
      <c r="AL981" s="1424">
        <f t="shared" si="395"/>
        <v>0</v>
      </c>
      <c r="AM981" s="1426">
        <f>AE981</f>
        <v>1162420.0691666668</v>
      </c>
      <c r="AN981" s="1424"/>
      <c r="AO981" s="1427">
        <f t="shared" si="391"/>
        <v>1162420.0691666668</v>
      </c>
      <c r="AP981" s="1369"/>
      <c r="AQ981" s="1428">
        <f t="shared" si="379"/>
        <v>1052043.3600000001</v>
      </c>
      <c r="AR981" s="1424"/>
      <c r="AS981" s="1424"/>
      <c r="AT981" s="1424"/>
      <c r="AU981" s="1424"/>
      <c r="AV981" s="1429">
        <f t="shared" si="392"/>
        <v>0</v>
      </c>
      <c r="AW981" s="1424">
        <f t="shared" si="396"/>
        <v>1052043.3600000001</v>
      </c>
      <c r="AX981" s="1424"/>
      <c r="AY981" s="1426">
        <f t="shared" si="393"/>
        <v>1052043.3600000001</v>
      </c>
      <c r="AZ981" s="1372"/>
      <c r="BA981" s="1373">
        <f t="shared" si="372"/>
        <v>0</v>
      </c>
      <c r="BC981" s="1419"/>
      <c r="BD981" s="1419"/>
      <c r="BE981" s="1419"/>
      <c r="BF981" s="1419" t="str">
        <f t="shared" ref="BF981:BF995" si="400">IF(VALUE(AU981),BF$7,IF(ISBLANK(AU981),"",BF$7))</f>
        <v/>
      </c>
      <c r="BG981" s="1419" t="str">
        <f t="shared" si="394"/>
        <v>W/C</v>
      </c>
      <c r="BH981" s="1419" t="str">
        <f t="shared" si="394"/>
        <v>NO</v>
      </c>
      <c r="BI981" s="1419" t="str">
        <f t="shared" si="384"/>
        <v>W/C</v>
      </c>
      <c r="BK981" s="1419" t="b">
        <f t="shared" ref="BK981:BQ995" si="401">BC981=H981</f>
        <v>1</v>
      </c>
      <c r="BL981" s="1419" t="b">
        <f t="shared" si="401"/>
        <v>1</v>
      </c>
      <c r="BM981" s="1419" t="b">
        <f t="shared" si="401"/>
        <v>1</v>
      </c>
      <c r="BN981" s="1419" t="b">
        <f t="shared" si="401"/>
        <v>1</v>
      </c>
      <c r="BO981" s="1419" t="b">
        <f t="shared" si="401"/>
        <v>1</v>
      </c>
      <c r="BP981" s="1419" t="b">
        <f t="shared" si="401"/>
        <v>1</v>
      </c>
      <c r="BQ981" s="1419" t="b">
        <f t="shared" si="401"/>
        <v>1</v>
      </c>
      <c r="BS981" s="1359"/>
    </row>
    <row r="982" spans="1:71" s="1374" customFormat="1" ht="12" customHeight="1">
      <c r="A982" s="1412">
        <v>19002003</v>
      </c>
      <c r="B982" s="1413" t="str">
        <f t="shared" si="377"/>
        <v>19002003</v>
      </c>
      <c r="C982" s="1359" t="s">
        <v>2038</v>
      </c>
      <c r="D982" s="1360" t="str">
        <f t="shared" si="382"/>
        <v>CRB</v>
      </c>
      <c r="E982" s="1360"/>
      <c r="F982" s="1359"/>
      <c r="G982" s="1360"/>
      <c r="H982" s="1361" t="str">
        <f t="shared" ref="H982:J997" si="402">IF(VALUE(AH982),H$7,IF(ISBLANK(AH982),"",H$7))</f>
        <v/>
      </c>
      <c r="I982" s="1361" t="str">
        <f t="shared" si="402"/>
        <v>ERB</v>
      </c>
      <c r="J982" s="1361" t="str">
        <f t="shared" si="402"/>
        <v>GRB</v>
      </c>
      <c r="K982" s="1361" t="str">
        <f t="shared" si="397"/>
        <v/>
      </c>
      <c r="L982" s="1361" t="str">
        <f t="shared" si="399"/>
        <v>NO</v>
      </c>
      <c r="M982" s="1361" t="str">
        <f t="shared" si="399"/>
        <v>NO</v>
      </c>
      <c r="N982" s="1361" t="str">
        <f t="shared" si="385"/>
        <v/>
      </c>
      <c r="O982" s="1362"/>
      <c r="P982" s="1363">
        <v>-0.01</v>
      </c>
      <c r="Q982" s="1363">
        <v>-0.01</v>
      </c>
      <c r="R982" s="1363">
        <v>-0.01</v>
      </c>
      <c r="S982" s="1363">
        <v>-0.01</v>
      </c>
      <c r="T982" s="1363">
        <v>-0.01</v>
      </c>
      <c r="U982" s="1363">
        <v>-0.01</v>
      </c>
      <c r="V982" s="1363">
        <v>0</v>
      </c>
      <c r="W982" s="1363">
        <v>0</v>
      </c>
      <c r="X982" s="1363">
        <v>0</v>
      </c>
      <c r="Y982" s="1363">
        <v>0</v>
      </c>
      <c r="Z982" s="1363">
        <v>0</v>
      </c>
      <c r="AA982" s="1363">
        <v>0</v>
      </c>
      <c r="AB982" s="1363">
        <v>0</v>
      </c>
      <c r="AC982" s="1363"/>
      <c r="AD982" s="1363"/>
      <c r="AE982" s="1363">
        <f t="shared" si="383"/>
        <v>-4.5833333333333334E-3</v>
      </c>
      <c r="AF982" s="1376" t="s">
        <v>2039</v>
      </c>
      <c r="AG982" s="1377" t="s">
        <v>2040</v>
      </c>
      <c r="AH982" s="1365"/>
      <c r="AI982" s="1365">
        <f>AE982*C1566</f>
        <v>0</v>
      </c>
      <c r="AJ982" s="1365">
        <f>AE982*C1567</f>
        <v>0</v>
      </c>
      <c r="AK982" s="1366"/>
      <c r="AL982" s="1365">
        <f t="shared" si="390"/>
        <v>0</v>
      </c>
      <c r="AM982" s="1367"/>
      <c r="AN982" s="1365"/>
      <c r="AO982" s="1368">
        <f t="shared" si="391"/>
        <v>0</v>
      </c>
      <c r="AP982" s="1369"/>
      <c r="AQ982" s="1370">
        <f t="shared" si="379"/>
        <v>0</v>
      </c>
      <c r="AR982" s="1365"/>
      <c r="AS982" s="1365">
        <f>AQ982*C1566</f>
        <v>0</v>
      </c>
      <c r="AT982" s="1365">
        <f>AQ982*C1567</f>
        <v>0</v>
      </c>
      <c r="AU982" s="1365"/>
      <c r="AV982" s="1371">
        <f t="shared" si="392"/>
        <v>0</v>
      </c>
      <c r="AW982" s="1365"/>
      <c r="AX982" s="1365"/>
      <c r="AY982" s="1367">
        <f t="shared" si="393"/>
        <v>0</v>
      </c>
      <c r="AZ982" s="1372"/>
      <c r="BA982" s="1373">
        <f t="shared" si="372"/>
        <v>0</v>
      </c>
      <c r="BC982" s="1361" t="str">
        <f t="shared" ref="BC982:BE995" si="403">IF(VALUE(AR982),BC$7,IF(ISBLANK(AR982),"",BC$7))</f>
        <v/>
      </c>
      <c r="BD982" s="1361" t="str">
        <f t="shared" si="403"/>
        <v>ERB</v>
      </c>
      <c r="BE982" s="1361" t="str">
        <f t="shared" si="403"/>
        <v>GRB</v>
      </c>
      <c r="BF982" s="1361" t="str">
        <f t="shared" si="400"/>
        <v/>
      </c>
      <c r="BG982" s="1361" t="str">
        <f t="shared" si="394"/>
        <v>NO</v>
      </c>
      <c r="BH982" s="1361" t="str">
        <f t="shared" si="394"/>
        <v>NO</v>
      </c>
      <c r="BI982" s="1361" t="str">
        <f t="shared" si="384"/>
        <v/>
      </c>
      <c r="BK982" s="1361" t="b">
        <f t="shared" si="401"/>
        <v>1</v>
      </c>
      <c r="BL982" s="1361" t="b">
        <f t="shared" si="401"/>
        <v>1</v>
      </c>
      <c r="BM982" s="1361" t="b">
        <f t="shared" si="401"/>
        <v>1</v>
      </c>
      <c r="BN982" s="1361" t="b">
        <f t="shared" si="401"/>
        <v>1</v>
      </c>
      <c r="BO982" s="1361" t="b">
        <f t="shared" si="401"/>
        <v>1</v>
      </c>
      <c r="BP982" s="1361" t="b">
        <f t="shared" si="401"/>
        <v>1</v>
      </c>
      <c r="BQ982" s="1361" t="b">
        <f t="shared" si="401"/>
        <v>1</v>
      </c>
      <c r="BS982" s="1359"/>
    </row>
    <row r="983" spans="1:71" s="1374" customFormat="1" ht="12" customHeight="1">
      <c r="A983" s="1412">
        <v>19003011</v>
      </c>
      <c r="B983" s="1413" t="str">
        <f t="shared" si="377"/>
        <v>19003011</v>
      </c>
      <c r="C983" s="1359" t="s">
        <v>791</v>
      </c>
      <c r="D983" s="1360" t="str">
        <f t="shared" si="382"/>
        <v>ERB</v>
      </c>
      <c r="E983" s="1360"/>
      <c r="F983" s="1359"/>
      <c r="G983" s="1360"/>
      <c r="H983" s="1361" t="str">
        <f t="shared" si="402"/>
        <v/>
      </c>
      <c r="I983" s="1361" t="str">
        <f t="shared" si="402"/>
        <v>ERB</v>
      </c>
      <c r="J983" s="1361" t="str">
        <f t="shared" si="402"/>
        <v/>
      </c>
      <c r="K983" s="1361" t="str">
        <f t="shared" si="397"/>
        <v/>
      </c>
      <c r="L983" s="1361" t="str">
        <f t="shared" si="399"/>
        <v>NO</v>
      </c>
      <c r="M983" s="1361" t="str">
        <f t="shared" si="399"/>
        <v>NO</v>
      </c>
      <c r="N983" s="1361" t="str">
        <f t="shared" si="385"/>
        <v/>
      </c>
      <c r="O983" s="1362"/>
      <c r="P983" s="1363">
        <v>193459.84</v>
      </c>
      <c r="Q983" s="1363">
        <v>193459.84</v>
      </c>
      <c r="R983" s="1363">
        <v>193459.84</v>
      </c>
      <c r="S983" s="1363">
        <v>193459.84</v>
      </c>
      <c r="T983" s="1363">
        <v>193459.84</v>
      </c>
      <c r="U983" s="1363">
        <v>193459.84</v>
      </c>
      <c r="V983" s="1363">
        <v>193459.84</v>
      </c>
      <c r="W983" s="1363">
        <v>193459.84</v>
      </c>
      <c r="X983" s="1363">
        <v>193459.84</v>
      </c>
      <c r="Y983" s="1363">
        <v>193459.84</v>
      </c>
      <c r="Z983" s="1363">
        <v>193459.84</v>
      </c>
      <c r="AA983" s="1363">
        <v>193459.84</v>
      </c>
      <c r="AB983" s="1363">
        <v>193459.84</v>
      </c>
      <c r="AC983" s="1363"/>
      <c r="AD983" s="1363"/>
      <c r="AE983" s="1363">
        <f t="shared" si="383"/>
        <v>193459.84</v>
      </c>
      <c r="AF983" s="1376" t="s">
        <v>750</v>
      </c>
      <c r="AG983" s="1377"/>
      <c r="AH983" s="1365"/>
      <c r="AI983" s="1365">
        <f>AE983</f>
        <v>193459.84</v>
      </c>
      <c r="AJ983" s="1365"/>
      <c r="AK983" s="1366"/>
      <c r="AL983" s="1365">
        <f t="shared" si="390"/>
        <v>193459.84</v>
      </c>
      <c r="AM983" s="1367"/>
      <c r="AN983" s="1365"/>
      <c r="AO983" s="1368">
        <f t="shared" si="391"/>
        <v>0</v>
      </c>
      <c r="AP983" s="1369"/>
      <c r="AQ983" s="1370">
        <f t="shared" si="379"/>
        <v>193459.84</v>
      </c>
      <c r="AR983" s="1365"/>
      <c r="AS983" s="1365">
        <f>AQ983</f>
        <v>193459.84</v>
      </c>
      <c r="AT983" s="1365"/>
      <c r="AU983" s="1365"/>
      <c r="AV983" s="1371">
        <f t="shared" si="392"/>
        <v>193459.84</v>
      </c>
      <c r="AW983" s="1365"/>
      <c r="AX983" s="1365"/>
      <c r="AY983" s="1367">
        <f t="shared" si="393"/>
        <v>0</v>
      </c>
      <c r="AZ983" s="1372"/>
      <c r="BA983" s="1373">
        <f t="shared" ref="BA983:BA997" si="404">AQ983-AV983-AY983</f>
        <v>0</v>
      </c>
      <c r="BC983" s="1361" t="str">
        <f t="shared" si="403"/>
        <v/>
      </c>
      <c r="BD983" s="1361" t="str">
        <f t="shared" si="403"/>
        <v>ERB</v>
      </c>
      <c r="BE983" s="1361" t="str">
        <f t="shared" si="403"/>
        <v/>
      </c>
      <c r="BF983" s="1361" t="str">
        <f t="shared" si="400"/>
        <v/>
      </c>
      <c r="BG983" s="1361" t="str">
        <f t="shared" si="394"/>
        <v>NO</v>
      </c>
      <c r="BH983" s="1361" t="str">
        <f t="shared" si="394"/>
        <v>NO</v>
      </c>
      <c r="BI983" s="1361" t="str">
        <f t="shared" si="384"/>
        <v/>
      </c>
      <c r="BK983" s="1361" t="b">
        <f t="shared" si="401"/>
        <v>1</v>
      </c>
      <c r="BL983" s="1361" t="b">
        <f t="shared" si="401"/>
        <v>1</v>
      </c>
      <c r="BM983" s="1361" t="b">
        <f t="shared" si="401"/>
        <v>1</v>
      </c>
      <c r="BN983" s="1361" t="b">
        <f t="shared" si="401"/>
        <v>1</v>
      </c>
      <c r="BO983" s="1361" t="b">
        <f t="shared" si="401"/>
        <v>1</v>
      </c>
      <c r="BP983" s="1361" t="b">
        <f t="shared" si="401"/>
        <v>1</v>
      </c>
      <c r="BQ983" s="1361" t="b">
        <f t="shared" si="401"/>
        <v>1</v>
      </c>
      <c r="BS983" s="1359"/>
    </row>
    <row r="984" spans="1:71" s="1374" customFormat="1" ht="12" customHeight="1">
      <c r="A984" s="1412">
        <v>19003021</v>
      </c>
      <c r="B984" s="1413" t="str">
        <f t="shared" si="377"/>
        <v>19003021</v>
      </c>
      <c r="C984" s="1359" t="s">
        <v>794</v>
      </c>
      <c r="D984" s="1360" t="str">
        <f t="shared" si="382"/>
        <v>ERB</v>
      </c>
      <c r="E984" s="1360"/>
      <c r="F984" s="1359"/>
      <c r="G984" s="1360"/>
      <c r="H984" s="1361" t="str">
        <f t="shared" si="402"/>
        <v/>
      </c>
      <c r="I984" s="1361" t="str">
        <f t="shared" si="402"/>
        <v>ERB</v>
      </c>
      <c r="J984" s="1361" t="str">
        <f t="shared" si="402"/>
        <v/>
      </c>
      <c r="K984" s="1361" t="str">
        <f t="shared" si="397"/>
        <v/>
      </c>
      <c r="L984" s="1361" t="str">
        <f t="shared" si="399"/>
        <v>NO</v>
      </c>
      <c r="M984" s="1361" t="str">
        <f t="shared" si="399"/>
        <v>NO</v>
      </c>
      <c r="N984" s="1361" t="str">
        <f t="shared" si="385"/>
        <v/>
      </c>
      <c r="O984" s="1362"/>
      <c r="P984" s="1363">
        <v>56004.06</v>
      </c>
      <c r="Q984" s="1363">
        <v>56004.06</v>
      </c>
      <c r="R984" s="1363">
        <v>56004.06</v>
      </c>
      <c r="S984" s="1363">
        <v>56004.06</v>
      </c>
      <c r="T984" s="1363">
        <v>56004.06</v>
      </c>
      <c r="U984" s="1363">
        <v>56004.06</v>
      </c>
      <c r="V984" s="1363">
        <v>56004.06</v>
      </c>
      <c r="W984" s="1363">
        <v>56004.06</v>
      </c>
      <c r="X984" s="1363">
        <v>56004.06</v>
      </c>
      <c r="Y984" s="1363">
        <v>56004.06</v>
      </c>
      <c r="Z984" s="1363">
        <v>56004.06</v>
      </c>
      <c r="AA984" s="1363">
        <v>56004.06</v>
      </c>
      <c r="AB984" s="1363">
        <v>56004.06</v>
      </c>
      <c r="AC984" s="1363"/>
      <c r="AD984" s="1363"/>
      <c r="AE984" s="1363">
        <f t="shared" si="383"/>
        <v>56004.06</v>
      </c>
      <c r="AF984" s="1376" t="s">
        <v>750</v>
      </c>
      <c r="AG984" s="1377"/>
      <c r="AH984" s="1365"/>
      <c r="AI984" s="1365">
        <f>AE984</f>
        <v>56004.06</v>
      </c>
      <c r="AJ984" s="1365"/>
      <c r="AK984" s="1366"/>
      <c r="AL984" s="1365">
        <f t="shared" si="390"/>
        <v>56004.06</v>
      </c>
      <c r="AM984" s="1367"/>
      <c r="AN984" s="1365"/>
      <c r="AO984" s="1368">
        <f t="shared" si="391"/>
        <v>0</v>
      </c>
      <c r="AP984" s="1369"/>
      <c r="AQ984" s="1370">
        <f t="shared" si="379"/>
        <v>56004.06</v>
      </c>
      <c r="AR984" s="1365"/>
      <c r="AS984" s="1365">
        <f>AQ984</f>
        <v>56004.06</v>
      </c>
      <c r="AT984" s="1365"/>
      <c r="AU984" s="1365"/>
      <c r="AV984" s="1371">
        <f t="shared" si="392"/>
        <v>56004.06</v>
      </c>
      <c r="AW984" s="1365"/>
      <c r="AX984" s="1365"/>
      <c r="AY984" s="1367">
        <f t="shared" si="393"/>
        <v>0</v>
      </c>
      <c r="AZ984" s="1372"/>
      <c r="BA984" s="1373">
        <f t="shared" si="404"/>
        <v>0</v>
      </c>
      <c r="BC984" s="1361" t="str">
        <f t="shared" si="403"/>
        <v/>
      </c>
      <c r="BD984" s="1361" t="str">
        <f t="shared" si="403"/>
        <v>ERB</v>
      </c>
      <c r="BE984" s="1361" t="str">
        <f t="shared" si="403"/>
        <v/>
      </c>
      <c r="BF984" s="1361" t="str">
        <f t="shared" si="400"/>
        <v/>
      </c>
      <c r="BG984" s="1361" t="str">
        <f t="shared" si="394"/>
        <v>NO</v>
      </c>
      <c r="BH984" s="1361" t="str">
        <f t="shared" si="394"/>
        <v>NO</v>
      </c>
      <c r="BI984" s="1361" t="str">
        <f t="shared" si="384"/>
        <v/>
      </c>
      <c r="BK984" s="1361" t="b">
        <f t="shared" si="401"/>
        <v>1</v>
      </c>
      <c r="BL984" s="1361" t="b">
        <f t="shared" si="401"/>
        <v>1</v>
      </c>
      <c r="BM984" s="1361" t="b">
        <f t="shared" si="401"/>
        <v>1</v>
      </c>
      <c r="BN984" s="1361" t="b">
        <f t="shared" si="401"/>
        <v>1</v>
      </c>
      <c r="BO984" s="1361" t="b">
        <f t="shared" si="401"/>
        <v>1</v>
      </c>
      <c r="BP984" s="1361" t="b">
        <f t="shared" si="401"/>
        <v>1</v>
      </c>
      <c r="BQ984" s="1361" t="b">
        <f t="shared" si="401"/>
        <v>1</v>
      </c>
      <c r="BS984" s="1359"/>
    </row>
    <row r="985" spans="1:71" s="1374" customFormat="1" ht="12" customHeight="1">
      <c r="A985" s="1526">
        <v>19003031</v>
      </c>
      <c r="B985" s="1360" t="str">
        <f t="shared" si="377"/>
        <v>19003031</v>
      </c>
      <c r="C985" s="1359" t="s">
        <v>2041</v>
      </c>
      <c r="D985" s="1360" t="str">
        <f t="shared" si="382"/>
        <v>Non-Op</v>
      </c>
      <c r="E985" s="1360"/>
      <c r="F985" s="1359"/>
      <c r="G985" s="1360"/>
      <c r="H985" s="1361" t="str">
        <f t="shared" si="402"/>
        <v/>
      </c>
      <c r="I985" s="1361" t="str">
        <f t="shared" si="402"/>
        <v/>
      </c>
      <c r="J985" s="1361" t="str">
        <f t="shared" si="402"/>
        <v/>
      </c>
      <c r="K985" s="1361" t="str">
        <f t="shared" si="397"/>
        <v>Non-Op</v>
      </c>
      <c r="L985" s="1361" t="str">
        <f t="shared" si="399"/>
        <v>NO</v>
      </c>
      <c r="M985" s="1361" t="str">
        <f t="shared" si="399"/>
        <v>NO</v>
      </c>
      <c r="N985" s="1361" t="str">
        <f t="shared" si="385"/>
        <v/>
      </c>
      <c r="O985" s="1362"/>
      <c r="P985" s="1363">
        <v>0</v>
      </c>
      <c r="Q985" s="1363">
        <v>0</v>
      </c>
      <c r="R985" s="1363">
        <v>0</v>
      </c>
      <c r="S985" s="1363">
        <v>0</v>
      </c>
      <c r="T985" s="1363">
        <v>0</v>
      </c>
      <c r="U985" s="1363">
        <v>0</v>
      </c>
      <c r="V985" s="1363">
        <v>0</v>
      </c>
      <c r="W985" s="1363">
        <v>0</v>
      </c>
      <c r="X985" s="1363">
        <v>0</v>
      </c>
      <c r="Y985" s="1363">
        <v>0</v>
      </c>
      <c r="Z985" s="1363">
        <v>0</v>
      </c>
      <c r="AA985" s="1363">
        <v>0</v>
      </c>
      <c r="AB985" s="1363">
        <v>0</v>
      </c>
      <c r="AC985" s="1363"/>
      <c r="AD985" s="1363"/>
      <c r="AE985" s="1363">
        <f t="shared" si="383"/>
        <v>0</v>
      </c>
      <c r="AF985" s="1376"/>
      <c r="AG985" s="1377"/>
      <c r="AH985" s="1365"/>
      <c r="AI985" s="1365"/>
      <c r="AJ985" s="1365"/>
      <c r="AK985" s="1366">
        <f t="shared" ref="AK985:AK997" si="405">AE985</f>
        <v>0</v>
      </c>
      <c r="AL985" s="1365">
        <f t="shared" si="390"/>
        <v>0</v>
      </c>
      <c r="AM985" s="1367"/>
      <c r="AN985" s="1365"/>
      <c r="AO985" s="1368">
        <f t="shared" si="391"/>
        <v>0</v>
      </c>
      <c r="AP985" s="1369"/>
      <c r="AQ985" s="1370">
        <f t="shared" si="379"/>
        <v>0</v>
      </c>
      <c r="AR985" s="1365"/>
      <c r="AS985" s="1365"/>
      <c r="AT985" s="1365"/>
      <c r="AU985" s="1365">
        <f t="shared" ref="AU985:AU997" si="406">AQ985</f>
        <v>0</v>
      </c>
      <c r="AV985" s="1371">
        <f t="shared" si="392"/>
        <v>0</v>
      </c>
      <c r="AW985" s="1365"/>
      <c r="AX985" s="1365"/>
      <c r="AY985" s="1367">
        <f t="shared" si="393"/>
        <v>0</v>
      </c>
      <c r="AZ985" s="1372" t="s">
        <v>2042</v>
      </c>
      <c r="BA985" s="1373">
        <f t="shared" si="404"/>
        <v>0</v>
      </c>
      <c r="BC985" s="1361" t="str">
        <f t="shared" si="403"/>
        <v/>
      </c>
      <c r="BD985" s="1361" t="str">
        <f t="shared" si="403"/>
        <v/>
      </c>
      <c r="BE985" s="1361" t="str">
        <f t="shared" si="403"/>
        <v/>
      </c>
      <c r="BF985" s="1361" t="str">
        <f t="shared" si="400"/>
        <v>Non-Op</v>
      </c>
      <c r="BG985" s="1361" t="str">
        <f t="shared" si="394"/>
        <v>NO</v>
      </c>
      <c r="BH985" s="1361" t="str">
        <f t="shared" si="394"/>
        <v>NO</v>
      </c>
      <c r="BI985" s="1361" t="str">
        <f t="shared" si="384"/>
        <v/>
      </c>
      <c r="BK985" s="1361" t="b">
        <f t="shared" si="401"/>
        <v>1</v>
      </c>
      <c r="BL985" s="1361" t="b">
        <f t="shared" si="401"/>
        <v>1</v>
      </c>
      <c r="BM985" s="1361" t="b">
        <f t="shared" si="401"/>
        <v>1</v>
      </c>
      <c r="BN985" s="1361" t="b">
        <f t="shared" si="401"/>
        <v>1</v>
      </c>
      <c r="BO985" s="1361" t="b">
        <f t="shared" si="401"/>
        <v>1</v>
      </c>
      <c r="BP985" s="1361" t="b">
        <f t="shared" si="401"/>
        <v>1</v>
      </c>
      <c r="BQ985" s="1361" t="b">
        <f t="shared" si="401"/>
        <v>1</v>
      </c>
      <c r="BS985" s="1359"/>
    </row>
    <row r="986" spans="1:71" s="1374" customFormat="1" ht="12" customHeight="1">
      <c r="A986" s="1526">
        <v>19003032</v>
      </c>
      <c r="B986" s="1360" t="str">
        <f t="shared" si="377"/>
        <v>19003032</v>
      </c>
      <c r="C986" s="1359" t="s">
        <v>2043</v>
      </c>
      <c r="D986" s="1360" t="str">
        <f t="shared" si="382"/>
        <v>Non-Op</v>
      </c>
      <c r="E986" s="1360"/>
      <c r="F986" s="1359"/>
      <c r="G986" s="1360"/>
      <c r="H986" s="1361" t="str">
        <f t="shared" si="402"/>
        <v/>
      </c>
      <c r="I986" s="1361" t="str">
        <f t="shared" si="402"/>
        <v/>
      </c>
      <c r="J986" s="1361" t="str">
        <f t="shared" si="402"/>
        <v/>
      </c>
      <c r="K986" s="1361" t="str">
        <f t="shared" si="397"/>
        <v>Non-Op</v>
      </c>
      <c r="L986" s="1361" t="str">
        <f t="shared" si="399"/>
        <v>NO</v>
      </c>
      <c r="M986" s="1361" t="str">
        <f t="shared" si="399"/>
        <v>NO</v>
      </c>
      <c r="N986" s="1361" t="str">
        <f t="shared" si="385"/>
        <v/>
      </c>
      <c r="O986" s="1362"/>
      <c r="P986" s="1363">
        <v>0</v>
      </c>
      <c r="Q986" s="1363">
        <v>0</v>
      </c>
      <c r="R986" s="1363">
        <v>0</v>
      </c>
      <c r="S986" s="1363">
        <v>0</v>
      </c>
      <c r="T986" s="1363">
        <v>0</v>
      </c>
      <c r="U986" s="1363">
        <v>0</v>
      </c>
      <c r="V986" s="1363">
        <v>0</v>
      </c>
      <c r="W986" s="1363">
        <v>0</v>
      </c>
      <c r="X986" s="1363">
        <v>0</v>
      </c>
      <c r="Y986" s="1363">
        <v>0</v>
      </c>
      <c r="Z986" s="1363">
        <v>0</v>
      </c>
      <c r="AA986" s="1363">
        <v>0</v>
      </c>
      <c r="AB986" s="1363">
        <v>450769.31</v>
      </c>
      <c r="AC986" s="1363"/>
      <c r="AD986" s="1363"/>
      <c r="AE986" s="1363">
        <f t="shared" si="383"/>
        <v>18782.054583333334</v>
      </c>
      <c r="AF986" s="1376"/>
      <c r="AG986" s="1377"/>
      <c r="AH986" s="1365"/>
      <c r="AI986" s="1365"/>
      <c r="AJ986" s="1365"/>
      <c r="AK986" s="1366">
        <f t="shared" si="405"/>
        <v>18782.054583333334</v>
      </c>
      <c r="AL986" s="1365">
        <f t="shared" si="390"/>
        <v>18782.054583333334</v>
      </c>
      <c r="AM986" s="1367"/>
      <c r="AN986" s="1365"/>
      <c r="AO986" s="1368">
        <f t="shared" si="391"/>
        <v>0</v>
      </c>
      <c r="AP986" s="1369"/>
      <c r="AQ986" s="1370">
        <f t="shared" si="379"/>
        <v>450769.31</v>
      </c>
      <c r="AR986" s="1365"/>
      <c r="AS986" s="1365"/>
      <c r="AT986" s="1365"/>
      <c r="AU986" s="1365">
        <f t="shared" si="406"/>
        <v>450769.31</v>
      </c>
      <c r="AV986" s="1371">
        <f t="shared" si="392"/>
        <v>450769.31</v>
      </c>
      <c r="AW986" s="1365"/>
      <c r="AX986" s="1365"/>
      <c r="AY986" s="1367">
        <f t="shared" si="393"/>
        <v>0</v>
      </c>
      <c r="AZ986" s="1372" t="s">
        <v>2042</v>
      </c>
      <c r="BA986" s="1373">
        <f t="shared" si="404"/>
        <v>0</v>
      </c>
      <c r="BC986" s="1361" t="str">
        <f t="shared" si="403"/>
        <v/>
      </c>
      <c r="BD986" s="1361" t="str">
        <f t="shared" si="403"/>
        <v/>
      </c>
      <c r="BE986" s="1361" t="str">
        <f t="shared" si="403"/>
        <v/>
      </c>
      <c r="BF986" s="1361" t="str">
        <f t="shared" si="400"/>
        <v>Non-Op</v>
      </c>
      <c r="BG986" s="1361" t="str">
        <f t="shared" si="394"/>
        <v>NO</v>
      </c>
      <c r="BH986" s="1361" t="str">
        <f t="shared" si="394"/>
        <v>NO</v>
      </c>
      <c r="BI986" s="1361" t="str">
        <f t="shared" si="384"/>
        <v/>
      </c>
      <c r="BK986" s="1361" t="b">
        <f t="shared" si="401"/>
        <v>1</v>
      </c>
      <c r="BL986" s="1361" t="b">
        <f t="shared" si="401"/>
        <v>1</v>
      </c>
      <c r="BM986" s="1361" t="b">
        <f t="shared" si="401"/>
        <v>1</v>
      </c>
      <c r="BN986" s="1361" t="b">
        <f t="shared" si="401"/>
        <v>1</v>
      </c>
      <c r="BO986" s="1361" t="b">
        <f t="shared" si="401"/>
        <v>1</v>
      </c>
      <c r="BP986" s="1361" t="b">
        <f t="shared" si="401"/>
        <v>1</v>
      </c>
      <c r="BQ986" s="1361" t="b">
        <f t="shared" si="401"/>
        <v>1</v>
      </c>
      <c r="BS986" s="1359"/>
    </row>
    <row r="987" spans="1:71" s="1374" customFormat="1" ht="12" customHeight="1">
      <c r="A987" s="1619">
        <v>19003041</v>
      </c>
      <c r="B987" s="1519" t="str">
        <f t="shared" si="377"/>
        <v>19003041</v>
      </c>
      <c r="C987" s="1620" t="s">
        <v>2044</v>
      </c>
      <c r="D987" s="1360" t="str">
        <f t="shared" si="382"/>
        <v>Non-Op</v>
      </c>
      <c r="E987" s="1360"/>
      <c r="F987" s="1620"/>
      <c r="G987" s="1360"/>
      <c r="H987" s="1361" t="str">
        <f t="shared" si="402"/>
        <v/>
      </c>
      <c r="I987" s="1361" t="str">
        <f t="shared" si="402"/>
        <v/>
      </c>
      <c r="J987" s="1361" t="str">
        <f t="shared" si="402"/>
        <v/>
      </c>
      <c r="K987" s="1361" t="str">
        <f t="shared" si="397"/>
        <v>Non-Op</v>
      </c>
      <c r="L987" s="1361" t="str">
        <f t="shared" si="399"/>
        <v>NO</v>
      </c>
      <c r="M987" s="1361" t="str">
        <f t="shared" si="399"/>
        <v>NO</v>
      </c>
      <c r="N987" s="1361" t="str">
        <f t="shared" si="385"/>
        <v/>
      </c>
      <c r="O987" s="1362"/>
      <c r="P987" s="1363">
        <v>0</v>
      </c>
      <c r="Q987" s="1363">
        <v>0</v>
      </c>
      <c r="R987" s="1363">
        <v>0</v>
      </c>
      <c r="S987" s="1363">
        <v>0</v>
      </c>
      <c r="T987" s="1363">
        <v>0</v>
      </c>
      <c r="U987" s="1363">
        <v>0</v>
      </c>
      <c r="V987" s="1363">
        <v>0</v>
      </c>
      <c r="W987" s="1363">
        <v>0</v>
      </c>
      <c r="X987" s="1363">
        <v>0</v>
      </c>
      <c r="Y987" s="1363">
        <v>0</v>
      </c>
      <c r="Z987" s="1363">
        <v>0</v>
      </c>
      <c r="AA987" s="1363">
        <v>0</v>
      </c>
      <c r="AB987" s="1363">
        <v>0</v>
      </c>
      <c r="AC987" s="1363"/>
      <c r="AD987" s="1363"/>
      <c r="AE987" s="1363">
        <f t="shared" si="383"/>
        <v>0</v>
      </c>
      <c r="AF987" s="1476"/>
      <c r="AG987" s="1477"/>
      <c r="AH987" s="1365"/>
      <c r="AI987" s="1365"/>
      <c r="AJ987" s="1365"/>
      <c r="AK987" s="1366">
        <f t="shared" si="405"/>
        <v>0</v>
      </c>
      <c r="AL987" s="1365">
        <f t="shared" si="390"/>
        <v>0</v>
      </c>
      <c r="AM987" s="1367"/>
      <c r="AN987" s="1365"/>
      <c r="AO987" s="1368">
        <f t="shared" si="391"/>
        <v>0</v>
      </c>
      <c r="AP987" s="1369"/>
      <c r="AQ987" s="1370">
        <f t="shared" si="379"/>
        <v>0</v>
      </c>
      <c r="AR987" s="1365"/>
      <c r="AS987" s="1365"/>
      <c r="AT987" s="1365"/>
      <c r="AU987" s="1365">
        <f t="shared" si="406"/>
        <v>0</v>
      </c>
      <c r="AV987" s="1371">
        <f t="shared" si="392"/>
        <v>0</v>
      </c>
      <c r="AW987" s="1365"/>
      <c r="AX987" s="1365"/>
      <c r="AY987" s="1367">
        <f t="shared" si="393"/>
        <v>0</v>
      </c>
      <c r="AZ987" s="1372" t="s">
        <v>1616</v>
      </c>
      <c r="BA987" s="1373">
        <f t="shared" si="404"/>
        <v>0</v>
      </c>
      <c r="BC987" s="1361" t="str">
        <f t="shared" si="403"/>
        <v/>
      </c>
      <c r="BD987" s="1361" t="str">
        <f t="shared" si="403"/>
        <v/>
      </c>
      <c r="BE987" s="1361" t="str">
        <f t="shared" si="403"/>
        <v/>
      </c>
      <c r="BF987" s="1361" t="str">
        <f t="shared" si="400"/>
        <v>Non-Op</v>
      </c>
      <c r="BG987" s="1361" t="str">
        <f t="shared" si="394"/>
        <v>NO</v>
      </c>
      <c r="BH987" s="1361" t="str">
        <f t="shared" si="394"/>
        <v>NO</v>
      </c>
      <c r="BI987" s="1361" t="str">
        <f t="shared" si="384"/>
        <v/>
      </c>
      <c r="BK987" s="1361" t="b">
        <f t="shared" si="401"/>
        <v>1</v>
      </c>
      <c r="BL987" s="1361" t="b">
        <f t="shared" si="401"/>
        <v>1</v>
      </c>
      <c r="BM987" s="1361" t="b">
        <f t="shared" si="401"/>
        <v>1</v>
      </c>
      <c r="BN987" s="1361" t="b">
        <f t="shared" si="401"/>
        <v>1</v>
      </c>
      <c r="BO987" s="1361" t="b">
        <f t="shared" si="401"/>
        <v>1</v>
      </c>
      <c r="BP987" s="1361" t="b">
        <f t="shared" si="401"/>
        <v>1</v>
      </c>
      <c r="BQ987" s="1361" t="b">
        <f t="shared" si="401"/>
        <v>1</v>
      </c>
      <c r="BS987" s="1359"/>
    </row>
    <row r="988" spans="1:71" s="1374" customFormat="1" ht="12" customHeight="1">
      <c r="A988" s="1412">
        <v>19003042</v>
      </c>
      <c r="B988" s="1413" t="str">
        <f t="shared" si="377"/>
        <v>19003042</v>
      </c>
      <c r="C988" s="1359" t="s">
        <v>2045</v>
      </c>
      <c r="D988" s="1360" t="str">
        <f t="shared" si="382"/>
        <v>Non-Op</v>
      </c>
      <c r="E988" s="1360"/>
      <c r="F988" s="1359"/>
      <c r="G988" s="1360"/>
      <c r="H988" s="1361" t="str">
        <f t="shared" si="402"/>
        <v/>
      </c>
      <c r="I988" s="1361" t="str">
        <f t="shared" si="402"/>
        <v/>
      </c>
      <c r="J988" s="1361" t="str">
        <f t="shared" si="402"/>
        <v/>
      </c>
      <c r="K988" s="1361" t="str">
        <f t="shared" si="397"/>
        <v>Non-Op</v>
      </c>
      <c r="L988" s="1361" t="str">
        <f t="shared" si="399"/>
        <v>NO</v>
      </c>
      <c r="M988" s="1361" t="str">
        <f t="shared" si="399"/>
        <v>NO</v>
      </c>
      <c r="N988" s="1361" t="str">
        <f t="shared" si="385"/>
        <v/>
      </c>
      <c r="O988" s="1362"/>
      <c r="P988" s="1363">
        <v>0</v>
      </c>
      <c r="Q988" s="1363">
        <v>0</v>
      </c>
      <c r="R988" s="1363">
        <v>0</v>
      </c>
      <c r="S988" s="1363">
        <v>0</v>
      </c>
      <c r="T988" s="1363">
        <v>0</v>
      </c>
      <c r="U988" s="1363">
        <v>0</v>
      </c>
      <c r="V988" s="1363">
        <v>0</v>
      </c>
      <c r="W988" s="1363">
        <v>0</v>
      </c>
      <c r="X988" s="1363">
        <v>0</v>
      </c>
      <c r="Y988" s="1363">
        <v>0</v>
      </c>
      <c r="Z988" s="1363">
        <v>0</v>
      </c>
      <c r="AA988" s="1363">
        <v>0</v>
      </c>
      <c r="AB988" s="1363">
        <v>0</v>
      </c>
      <c r="AC988" s="1363"/>
      <c r="AD988" s="1363"/>
      <c r="AE988" s="1363">
        <f t="shared" si="383"/>
        <v>0</v>
      </c>
      <c r="AF988" s="1476"/>
      <c r="AG988" s="1477"/>
      <c r="AH988" s="1365"/>
      <c r="AI988" s="1365"/>
      <c r="AJ988" s="1365"/>
      <c r="AK988" s="1366">
        <f t="shared" si="405"/>
        <v>0</v>
      </c>
      <c r="AL988" s="1365">
        <f t="shared" si="390"/>
        <v>0</v>
      </c>
      <c r="AM988" s="1367"/>
      <c r="AN988" s="1365"/>
      <c r="AO988" s="1368">
        <f t="shared" si="391"/>
        <v>0</v>
      </c>
      <c r="AP988" s="1369"/>
      <c r="AQ988" s="1370">
        <f t="shared" si="379"/>
        <v>0</v>
      </c>
      <c r="AR988" s="1365"/>
      <c r="AS988" s="1365"/>
      <c r="AT988" s="1365"/>
      <c r="AU988" s="1365">
        <f t="shared" si="406"/>
        <v>0</v>
      </c>
      <c r="AV988" s="1371">
        <f t="shared" si="392"/>
        <v>0</v>
      </c>
      <c r="AW988" s="1365"/>
      <c r="AX988" s="1365"/>
      <c r="AY988" s="1367">
        <f t="shared" si="393"/>
        <v>0</v>
      </c>
      <c r="AZ988" s="1372" t="s">
        <v>1616</v>
      </c>
      <c r="BA988" s="1373">
        <f t="shared" si="404"/>
        <v>0</v>
      </c>
      <c r="BC988" s="1361" t="str">
        <f t="shared" si="403"/>
        <v/>
      </c>
      <c r="BD988" s="1361" t="str">
        <f t="shared" si="403"/>
        <v/>
      </c>
      <c r="BE988" s="1361" t="str">
        <f t="shared" si="403"/>
        <v/>
      </c>
      <c r="BF988" s="1361" t="str">
        <f t="shared" si="400"/>
        <v>Non-Op</v>
      </c>
      <c r="BG988" s="1361" t="str">
        <f t="shared" si="394"/>
        <v>NO</v>
      </c>
      <c r="BH988" s="1361" t="str">
        <f t="shared" si="394"/>
        <v>NO</v>
      </c>
      <c r="BI988" s="1361" t="str">
        <f t="shared" si="384"/>
        <v/>
      </c>
      <c r="BK988" s="1361" t="b">
        <f t="shared" si="401"/>
        <v>1</v>
      </c>
      <c r="BL988" s="1361" t="b">
        <f t="shared" si="401"/>
        <v>1</v>
      </c>
      <c r="BM988" s="1361" t="b">
        <f t="shared" si="401"/>
        <v>1</v>
      </c>
      <c r="BN988" s="1361" t="b">
        <f t="shared" si="401"/>
        <v>1</v>
      </c>
      <c r="BO988" s="1361" t="b">
        <f t="shared" si="401"/>
        <v>1</v>
      </c>
      <c r="BP988" s="1361" t="b">
        <f t="shared" si="401"/>
        <v>1</v>
      </c>
      <c r="BQ988" s="1361" t="b">
        <f t="shared" si="401"/>
        <v>1</v>
      </c>
      <c r="BS988" s="1359"/>
    </row>
    <row r="989" spans="1:71" s="1374" customFormat="1" ht="12" customHeight="1">
      <c r="A989" s="1435" t="s">
        <v>2046</v>
      </c>
      <c r="B989" s="1432" t="str">
        <f t="shared" si="377"/>
        <v>19003051</v>
      </c>
      <c r="C989" s="1395" t="s">
        <v>2047</v>
      </c>
      <c r="D989" s="1396" t="str">
        <f t="shared" si="382"/>
        <v>W/C</v>
      </c>
      <c r="E989" s="1437"/>
      <c r="F989" s="1480">
        <v>43770</v>
      </c>
      <c r="G989" s="1437"/>
      <c r="H989" s="1439"/>
      <c r="I989" s="1398"/>
      <c r="J989" s="1398"/>
      <c r="K989" s="1398" t="str">
        <f t="shared" si="397"/>
        <v/>
      </c>
      <c r="L989" s="1398" t="str">
        <f t="shared" si="399"/>
        <v>W/C</v>
      </c>
      <c r="M989" s="1398" t="str">
        <f t="shared" si="399"/>
        <v>NO</v>
      </c>
      <c r="N989" s="1398" t="str">
        <f t="shared" si="385"/>
        <v>W/C</v>
      </c>
      <c r="O989" s="1440"/>
      <c r="P989" s="1441"/>
      <c r="Q989" s="1441"/>
      <c r="R989" s="1441"/>
      <c r="S989" s="1441"/>
      <c r="T989" s="1441"/>
      <c r="U989" s="1441">
        <v>399666.96</v>
      </c>
      <c r="V989" s="1441">
        <v>508349.52</v>
      </c>
      <c r="W989" s="1441">
        <v>663027.12</v>
      </c>
      <c r="X989" s="1441">
        <v>632223.68999999994</v>
      </c>
      <c r="Y989" s="1441">
        <v>781276.65</v>
      </c>
      <c r="Z989" s="1441">
        <v>924342.09</v>
      </c>
      <c r="AA989" s="1441">
        <v>1057246.8899999999</v>
      </c>
      <c r="AB989" s="1441">
        <v>944511.25</v>
      </c>
      <c r="AC989" s="1441"/>
      <c r="AD989" s="1441"/>
      <c r="AE989" s="1441">
        <f t="shared" si="383"/>
        <v>453199.04541666666</v>
      </c>
      <c r="AF989" s="1579"/>
      <c r="AG989" s="1580"/>
      <c r="AH989" s="1444"/>
      <c r="AI989" s="1444"/>
      <c r="AJ989" s="1444"/>
      <c r="AK989" s="1445"/>
      <c r="AL989" s="1403">
        <f>SUM(AI989:AK989)</f>
        <v>0</v>
      </c>
      <c r="AM989" s="1405">
        <f>AE989</f>
        <v>453199.04541666666</v>
      </c>
      <c r="AN989" s="1444"/>
      <c r="AO989" s="1406">
        <f t="shared" si="391"/>
        <v>453199.04541666666</v>
      </c>
      <c r="AP989" s="1369"/>
      <c r="AQ989" s="1407">
        <f t="shared" si="379"/>
        <v>944511.25</v>
      </c>
      <c r="AR989" s="1444"/>
      <c r="AS989" s="1444"/>
      <c r="AT989" s="1444"/>
      <c r="AU989" s="1444"/>
      <c r="AV989" s="1408">
        <f t="shared" si="392"/>
        <v>0</v>
      </c>
      <c r="AW989" s="1403">
        <f>AQ989</f>
        <v>944511.25</v>
      </c>
      <c r="AX989" s="1403"/>
      <c r="AY989" s="1405">
        <f t="shared" si="393"/>
        <v>944511.25</v>
      </c>
      <c r="AZ989" s="1372"/>
      <c r="BA989" s="1373">
        <f t="shared" si="404"/>
        <v>0</v>
      </c>
      <c r="BC989" s="1361"/>
      <c r="BD989" s="1361"/>
      <c r="BE989" s="1361"/>
      <c r="BF989" s="1361"/>
      <c r="BG989" s="1361"/>
      <c r="BH989" s="1361"/>
      <c r="BI989" s="1361"/>
      <c r="BK989" s="1361"/>
      <c r="BL989" s="1361"/>
      <c r="BM989" s="1361"/>
      <c r="BN989" s="1361"/>
      <c r="BO989" s="1361"/>
      <c r="BP989" s="1361"/>
      <c r="BQ989" s="1361"/>
      <c r="BS989" s="1359"/>
    </row>
    <row r="990" spans="1:71" s="1374" customFormat="1" ht="12" customHeight="1">
      <c r="A990" s="1412">
        <v>19100012</v>
      </c>
      <c r="B990" s="1413" t="str">
        <f t="shared" ref="B990:B1064" si="407">TEXT(A990,"##")</f>
        <v>19100012</v>
      </c>
      <c r="C990" s="1359" t="s">
        <v>2048</v>
      </c>
      <c r="D990" s="1360" t="str">
        <f t="shared" si="382"/>
        <v>Non-Op</v>
      </c>
      <c r="E990" s="1360"/>
      <c r="F990" s="1359"/>
      <c r="G990" s="1360"/>
      <c r="H990" s="1361" t="str">
        <f t="shared" si="402"/>
        <v/>
      </c>
      <c r="I990" s="1361" t="str">
        <f t="shared" si="402"/>
        <v/>
      </c>
      <c r="J990" s="1361" t="str">
        <f t="shared" si="402"/>
        <v/>
      </c>
      <c r="K990" s="1361" t="str">
        <f t="shared" si="397"/>
        <v>Non-Op</v>
      </c>
      <c r="L990" s="1361" t="str">
        <f t="shared" si="399"/>
        <v>NO</v>
      </c>
      <c r="M990" s="1361" t="str">
        <f t="shared" si="399"/>
        <v>NO</v>
      </c>
      <c r="N990" s="1361" t="str">
        <f t="shared" si="385"/>
        <v/>
      </c>
      <c r="O990" s="1362"/>
      <c r="P990" s="1363">
        <v>-812306.82</v>
      </c>
      <c r="Q990" s="1363">
        <v>5151877.28</v>
      </c>
      <c r="R990" s="1363">
        <v>11379637.699999999</v>
      </c>
      <c r="S990" s="1363">
        <v>16414945.93</v>
      </c>
      <c r="T990" s="1363">
        <v>15982178.32</v>
      </c>
      <c r="U990" s="1363">
        <v>13192998.52</v>
      </c>
      <c r="V990" s="1363">
        <v>5831506.6799999997</v>
      </c>
      <c r="W990" s="1363">
        <v>-1504160.38</v>
      </c>
      <c r="X990" s="1363">
        <v>-7730459.1299999999</v>
      </c>
      <c r="Y990" s="1363">
        <v>-12940519.84</v>
      </c>
      <c r="Z990" s="1363">
        <v>-12580368.93</v>
      </c>
      <c r="AA990" s="1363">
        <v>-8232849.2400000002</v>
      </c>
      <c r="AB990" s="1363">
        <v>-3291147.28</v>
      </c>
      <c r="AC990" s="1363"/>
      <c r="AD990" s="1363"/>
      <c r="AE990" s="1363">
        <f t="shared" si="383"/>
        <v>1909421.6549999996</v>
      </c>
      <c r="AF990" s="1376"/>
      <c r="AG990" s="1377"/>
      <c r="AH990" s="1365"/>
      <c r="AI990" s="1365"/>
      <c r="AJ990" s="1365"/>
      <c r="AK990" s="1366">
        <f t="shared" si="405"/>
        <v>1909421.6549999996</v>
      </c>
      <c r="AL990" s="1365">
        <f t="shared" si="390"/>
        <v>1909421.6549999996</v>
      </c>
      <c r="AM990" s="1367"/>
      <c r="AN990" s="1365"/>
      <c r="AO990" s="1368">
        <f t="shared" si="391"/>
        <v>0</v>
      </c>
      <c r="AP990" s="1369"/>
      <c r="AQ990" s="1370">
        <f t="shared" si="379"/>
        <v>-3291147.28</v>
      </c>
      <c r="AR990" s="1365"/>
      <c r="AS990" s="1365"/>
      <c r="AT990" s="1365"/>
      <c r="AU990" s="1365">
        <f t="shared" si="406"/>
        <v>-3291147.28</v>
      </c>
      <c r="AV990" s="1371">
        <f t="shared" si="392"/>
        <v>-3291147.28</v>
      </c>
      <c r="AW990" s="1365"/>
      <c r="AX990" s="1365"/>
      <c r="AY990" s="1367">
        <f t="shared" si="393"/>
        <v>0</v>
      </c>
      <c r="AZ990" s="1372" t="s">
        <v>1401</v>
      </c>
      <c r="BA990" s="1373">
        <f t="shared" si="404"/>
        <v>0</v>
      </c>
      <c r="BC990" s="1361" t="str">
        <f t="shared" si="403"/>
        <v/>
      </c>
      <c r="BD990" s="1361" t="str">
        <f t="shared" si="403"/>
        <v/>
      </c>
      <c r="BE990" s="1361" t="str">
        <f t="shared" si="403"/>
        <v/>
      </c>
      <c r="BF990" s="1361" t="str">
        <f t="shared" si="400"/>
        <v>Non-Op</v>
      </c>
      <c r="BG990" s="1361" t="str">
        <f t="shared" si="394"/>
        <v>NO</v>
      </c>
      <c r="BH990" s="1361" t="str">
        <f t="shared" si="394"/>
        <v>NO</v>
      </c>
      <c r="BI990" s="1361" t="str">
        <f t="shared" si="384"/>
        <v/>
      </c>
      <c r="BK990" s="1361" t="b">
        <f t="shared" si="401"/>
        <v>1</v>
      </c>
      <c r="BL990" s="1361" t="b">
        <f t="shared" si="401"/>
        <v>1</v>
      </c>
      <c r="BM990" s="1361" t="b">
        <f t="shared" si="401"/>
        <v>1</v>
      </c>
      <c r="BN990" s="1361" t="b">
        <f t="shared" si="401"/>
        <v>1</v>
      </c>
      <c r="BO990" s="1361" t="b">
        <f t="shared" si="401"/>
        <v>1</v>
      </c>
      <c r="BP990" s="1361" t="b">
        <f t="shared" si="401"/>
        <v>1</v>
      </c>
      <c r="BQ990" s="1361" t="b">
        <f t="shared" si="401"/>
        <v>1</v>
      </c>
      <c r="BS990" s="1359"/>
    </row>
    <row r="991" spans="1:71" s="1374" customFormat="1" ht="12" customHeight="1">
      <c r="A991" s="1412">
        <v>19100022</v>
      </c>
      <c r="B991" s="1413" t="str">
        <f t="shared" si="407"/>
        <v>19100022</v>
      </c>
      <c r="C991" s="1359" t="s">
        <v>2049</v>
      </c>
      <c r="D991" s="1360" t="str">
        <f t="shared" si="382"/>
        <v>Non-Op</v>
      </c>
      <c r="E991" s="1360"/>
      <c r="F991" s="1359"/>
      <c r="G991" s="1360"/>
      <c r="H991" s="1361" t="str">
        <f t="shared" si="402"/>
        <v/>
      </c>
      <c r="I991" s="1361" t="str">
        <f t="shared" si="402"/>
        <v/>
      </c>
      <c r="J991" s="1361" t="str">
        <f t="shared" si="402"/>
        <v/>
      </c>
      <c r="K991" s="1361" t="str">
        <f t="shared" si="397"/>
        <v>Non-Op</v>
      </c>
      <c r="L991" s="1361" t="str">
        <f t="shared" si="399"/>
        <v>NO</v>
      </c>
      <c r="M991" s="1361" t="str">
        <f t="shared" si="399"/>
        <v>NO</v>
      </c>
      <c r="N991" s="1361" t="str">
        <f t="shared" si="385"/>
        <v/>
      </c>
      <c r="O991" s="1362"/>
      <c r="P991" s="1363">
        <v>108338078.64</v>
      </c>
      <c r="Q991" s="1363">
        <v>105682119.5</v>
      </c>
      <c r="R991" s="1363">
        <v>103110136.64</v>
      </c>
      <c r="S991" s="1363">
        <v>99495543.269999996</v>
      </c>
      <c r="T991" s="1363">
        <v>98344470.400000006</v>
      </c>
      <c r="U991" s="1363">
        <v>4549925.5199999996</v>
      </c>
      <c r="V991" s="1363">
        <v>7813315.5999999996</v>
      </c>
      <c r="W991" s="1363">
        <v>12489437.119999999</v>
      </c>
      <c r="X991" s="1363">
        <v>16344119.619999999</v>
      </c>
      <c r="Y991" s="1363">
        <v>19608946.670000002</v>
      </c>
      <c r="Z991" s="1363">
        <v>17654994.629999999</v>
      </c>
      <c r="AA991" s="1363">
        <v>16733383.460000001</v>
      </c>
      <c r="AB991" s="1363">
        <v>15083713.18</v>
      </c>
      <c r="AC991" s="1363"/>
      <c r="AD991" s="1363"/>
      <c r="AE991" s="1363">
        <f t="shared" si="383"/>
        <v>46961440.694999993</v>
      </c>
      <c r="AF991" s="1376"/>
      <c r="AG991" s="1377"/>
      <c r="AH991" s="1365"/>
      <c r="AI991" s="1365"/>
      <c r="AJ991" s="1365"/>
      <c r="AK991" s="1366">
        <f t="shared" si="405"/>
        <v>46961440.694999993</v>
      </c>
      <c r="AL991" s="1365">
        <f t="shared" si="390"/>
        <v>46961440.694999993</v>
      </c>
      <c r="AM991" s="1367"/>
      <c r="AN991" s="1365"/>
      <c r="AO991" s="1368">
        <f t="shared" si="391"/>
        <v>0</v>
      </c>
      <c r="AP991" s="1369"/>
      <c r="AQ991" s="1370">
        <f t="shared" si="379"/>
        <v>15083713.18</v>
      </c>
      <c r="AR991" s="1365"/>
      <c r="AS991" s="1365"/>
      <c r="AT991" s="1365"/>
      <c r="AU991" s="1365">
        <f t="shared" si="406"/>
        <v>15083713.18</v>
      </c>
      <c r="AV991" s="1371">
        <f t="shared" si="392"/>
        <v>15083713.18</v>
      </c>
      <c r="AW991" s="1365"/>
      <c r="AX991" s="1365"/>
      <c r="AY991" s="1367">
        <f t="shared" si="393"/>
        <v>0</v>
      </c>
      <c r="AZ991" s="1372" t="s">
        <v>1401</v>
      </c>
      <c r="BA991" s="1373">
        <f t="shared" si="404"/>
        <v>0</v>
      </c>
      <c r="BC991" s="1361" t="str">
        <f t="shared" si="403"/>
        <v/>
      </c>
      <c r="BD991" s="1361" t="str">
        <f t="shared" si="403"/>
        <v/>
      </c>
      <c r="BE991" s="1361" t="str">
        <f t="shared" si="403"/>
        <v/>
      </c>
      <c r="BF991" s="1361" t="str">
        <f t="shared" si="400"/>
        <v>Non-Op</v>
      </c>
      <c r="BG991" s="1361" t="str">
        <f t="shared" si="394"/>
        <v>NO</v>
      </c>
      <c r="BH991" s="1361" t="str">
        <f t="shared" si="394"/>
        <v>NO</v>
      </c>
      <c r="BI991" s="1361" t="str">
        <f t="shared" si="384"/>
        <v/>
      </c>
      <c r="BK991" s="1361" t="b">
        <f t="shared" si="401"/>
        <v>1</v>
      </c>
      <c r="BL991" s="1361" t="b">
        <f t="shared" si="401"/>
        <v>1</v>
      </c>
      <c r="BM991" s="1361" t="b">
        <f t="shared" si="401"/>
        <v>1</v>
      </c>
      <c r="BN991" s="1361" t="b">
        <f t="shared" si="401"/>
        <v>1</v>
      </c>
      <c r="BO991" s="1361" t="b">
        <f t="shared" si="401"/>
        <v>1</v>
      </c>
      <c r="BP991" s="1361" t="b">
        <f t="shared" si="401"/>
        <v>1</v>
      </c>
      <c r="BQ991" s="1361" t="b">
        <f t="shared" si="401"/>
        <v>1</v>
      </c>
      <c r="BS991" s="1359"/>
    </row>
    <row r="992" spans="1:71" s="1374" customFormat="1" ht="12" customHeight="1">
      <c r="A992" s="1412">
        <v>19100132</v>
      </c>
      <c r="B992" s="1413" t="str">
        <f t="shared" si="407"/>
        <v>19100132</v>
      </c>
      <c r="C992" s="1359" t="s">
        <v>2050</v>
      </c>
      <c r="D992" s="1360" t="str">
        <f t="shared" si="382"/>
        <v>Non-Op</v>
      </c>
      <c r="E992" s="1360"/>
      <c r="F992" s="1359"/>
      <c r="G992" s="1360"/>
      <c r="H992" s="1361" t="str">
        <f t="shared" si="402"/>
        <v/>
      </c>
      <c r="I992" s="1361" t="str">
        <f t="shared" si="402"/>
        <v/>
      </c>
      <c r="J992" s="1361" t="str">
        <f t="shared" si="402"/>
        <v/>
      </c>
      <c r="K992" s="1361" t="str">
        <f t="shared" si="397"/>
        <v>Non-Op</v>
      </c>
      <c r="L992" s="1361" t="str">
        <f t="shared" si="399"/>
        <v>NO</v>
      </c>
      <c r="M992" s="1361" t="str">
        <f t="shared" si="399"/>
        <v>NO</v>
      </c>
      <c r="N992" s="1361" t="str">
        <f t="shared" si="385"/>
        <v/>
      </c>
      <c r="O992" s="1362"/>
      <c r="P992" s="1363">
        <v>2476150.58</v>
      </c>
      <c r="Q992" s="1363">
        <v>2981822.76</v>
      </c>
      <c r="R992" s="1363">
        <v>3475100.99</v>
      </c>
      <c r="S992" s="1363">
        <v>3940670.64</v>
      </c>
      <c r="T992" s="1363">
        <v>4398506.32</v>
      </c>
      <c r="U992" s="1363">
        <v>-7580.12</v>
      </c>
      <c r="V992" s="1363">
        <v>13849.09</v>
      </c>
      <c r="W992" s="1363">
        <v>47398.92</v>
      </c>
      <c r="X992" s="1363">
        <v>97141.38</v>
      </c>
      <c r="Y992" s="1363">
        <v>166436.32</v>
      </c>
      <c r="Z992" s="1363">
        <v>242737.52</v>
      </c>
      <c r="AA992" s="1363">
        <v>313842.19</v>
      </c>
      <c r="AB992" s="1363">
        <v>378956.47</v>
      </c>
      <c r="AC992" s="1363"/>
      <c r="AD992" s="1363"/>
      <c r="AE992" s="1363">
        <f t="shared" si="383"/>
        <v>1424789.9612499999</v>
      </c>
      <c r="AF992" s="1376"/>
      <c r="AG992" s="1377"/>
      <c r="AH992" s="1365"/>
      <c r="AI992" s="1365"/>
      <c r="AJ992" s="1365"/>
      <c r="AK992" s="1366">
        <f t="shared" si="405"/>
        <v>1424789.9612499999</v>
      </c>
      <c r="AL992" s="1365">
        <f t="shared" si="390"/>
        <v>1424789.9612499999</v>
      </c>
      <c r="AM992" s="1367"/>
      <c r="AN992" s="1365"/>
      <c r="AO992" s="1368">
        <f t="shared" si="391"/>
        <v>0</v>
      </c>
      <c r="AP992" s="1369"/>
      <c r="AQ992" s="1370">
        <f t="shared" si="379"/>
        <v>378956.47</v>
      </c>
      <c r="AR992" s="1365"/>
      <c r="AS992" s="1365"/>
      <c r="AT992" s="1365"/>
      <c r="AU992" s="1365">
        <f t="shared" si="406"/>
        <v>378956.47</v>
      </c>
      <c r="AV992" s="1371">
        <f t="shared" si="392"/>
        <v>378956.47</v>
      </c>
      <c r="AW992" s="1365"/>
      <c r="AX992" s="1365"/>
      <c r="AY992" s="1367">
        <f t="shared" si="393"/>
        <v>0</v>
      </c>
      <c r="AZ992" s="1372" t="s">
        <v>1401</v>
      </c>
      <c r="BA992" s="1373">
        <f t="shared" si="404"/>
        <v>0</v>
      </c>
      <c r="BC992" s="1361" t="str">
        <f t="shared" si="403"/>
        <v/>
      </c>
      <c r="BD992" s="1361" t="str">
        <f t="shared" si="403"/>
        <v/>
      </c>
      <c r="BE992" s="1361" t="str">
        <f t="shared" si="403"/>
        <v/>
      </c>
      <c r="BF992" s="1361" t="str">
        <f t="shared" si="400"/>
        <v>Non-Op</v>
      </c>
      <c r="BG992" s="1361" t="str">
        <f t="shared" si="394"/>
        <v>NO</v>
      </c>
      <c r="BH992" s="1361" t="str">
        <f t="shared" si="394"/>
        <v>NO</v>
      </c>
      <c r="BI992" s="1361" t="str">
        <f t="shared" si="384"/>
        <v/>
      </c>
      <c r="BK992" s="1361" t="b">
        <f t="shared" si="401"/>
        <v>1</v>
      </c>
      <c r="BL992" s="1361" t="b">
        <f t="shared" si="401"/>
        <v>1</v>
      </c>
      <c r="BM992" s="1361" t="b">
        <f t="shared" si="401"/>
        <v>1</v>
      </c>
      <c r="BN992" s="1361" t="b">
        <f t="shared" si="401"/>
        <v>1</v>
      </c>
      <c r="BO992" s="1361" t="b">
        <f t="shared" si="401"/>
        <v>1</v>
      </c>
      <c r="BP992" s="1361" t="b">
        <f t="shared" si="401"/>
        <v>1</v>
      </c>
      <c r="BQ992" s="1361" t="b">
        <f t="shared" si="401"/>
        <v>1</v>
      </c>
      <c r="BS992" s="1359"/>
    </row>
    <row r="993" spans="1:71" s="1374" customFormat="1" ht="12" customHeight="1">
      <c r="A993" s="1412">
        <v>19100142</v>
      </c>
      <c r="B993" s="1413" t="str">
        <f t="shared" si="407"/>
        <v>19100142</v>
      </c>
      <c r="C993" s="1359" t="s">
        <v>2051</v>
      </c>
      <c r="D993" s="1360" t="str">
        <f t="shared" si="382"/>
        <v>Non-Op</v>
      </c>
      <c r="E993" s="1360"/>
      <c r="F993" s="1359"/>
      <c r="G993" s="1360"/>
      <c r="H993" s="1361" t="str">
        <f t="shared" si="402"/>
        <v/>
      </c>
      <c r="I993" s="1361" t="str">
        <f t="shared" si="402"/>
        <v/>
      </c>
      <c r="J993" s="1361" t="str">
        <f t="shared" si="402"/>
        <v/>
      </c>
      <c r="K993" s="1361" t="str">
        <f t="shared" si="397"/>
        <v>Non-Op</v>
      </c>
      <c r="L993" s="1361" t="str">
        <f t="shared" si="399"/>
        <v>NO</v>
      </c>
      <c r="M993" s="1361" t="str">
        <f t="shared" si="399"/>
        <v>NO</v>
      </c>
      <c r="N993" s="1361" t="str">
        <f t="shared" si="385"/>
        <v/>
      </c>
      <c r="O993" s="1362"/>
      <c r="P993" s="1363">
        <v>-59413.94</v>
      </c>
      <c r="Q993" s="1363">
        <v>-62309.7</v>
      </c>
      <c r="R993" s="1363">
        <v>-37305.65</v>
      </c>
      <c r="S993" s="1363">
        <v>14895.29</v>
      </c>
      <c r="T993" s="1363">
        <v>90393.75</v>
      </c>
      <c r="U993" s="1363">
        <v>161176.9</v>
      </c>
      <c r="V993" s="1363">
        <v>220814.94</v>
      </c>
      <c r="W993" s="1363">
        <v>244383.91</v>
      </c>
      <c r="X993" s="1363">
        <v>237610.19</v>
      </c>
      <c r="Y993" s="1363">
        <v>204336.84</v>
      </c>
      <c r="Z993" s="1363">
        <v>153862.5</v>
      </c>
      <c r="AA993" s="1363">
        <v>103675.96</v>
      </c>
      <c r="AB993" s="1363">
        <v>72177.11</v>
      </c>
      <c r="AC993" s="1363"/>
      <c r="AD993" s="1363"/>
      <c r="AE993" s="1363">
        <f t="shared" si="383"/>
        <v>111493.04291666667</v>
      </c>
      <c r="AF993" s="1376"/>
      <c r="AG993" s="1377"/>
      <c r="AH993" s="1365"/>
      <c r="AI993" s="1365"/>
      <c r="AJ993" s="1365"/>
      <c r="AK993" s="1366">
        <f t="shared" si="405"/>
        <v>111493.04291666667</v>
      </c>
      <c r="AL993" s="1365">
        <f t="shared" si="390"/>
        <v>111493.04291666667</v>
      </c>
      <c r="AM993" s="1367"/>
      <c r="AN993" s="1365"/>
      <c r="AO993" s="1368">
        <f t="shared" si="391"/>
        <v>0</v>
      </c>
      <c r="AP993" s="1369"/>
      <c r="AQ993" s="1370">
        <f t="shared" si="379"/>
        <v>72177.11</v>
      </c>
      <c r="AR993" s="1365"/>
      <c r="AS993" s="1365"/>
      <c r="AT993" s="1365"/>
      <c r="AU993" s="1365">
        <f t="shared" si="406"/>
        <v>72177.11</v>
      </c>
      <c r="AV993" s="1371">
        <f t="shared" si="392"/>
        <v>72177.11</v>
      </c>
      <c r="AW993" s="1365"/>
      <c r="AX993" s="1365"/>
      <c r="AY993" s="1367">
        <f t="shared" si="393"/>
        <v>0</v>
      </c>
      <c r="AZ993" s="1372" t="s">
        <v>1401</v>
      </c>
      <c r="BA993" s="1373">
        <f t="shared" si="404"/>
        <v>0</v>
      </c>
      <c r="BC993" s="1361" t="str">
        <f t="shared" si="403"/>
        <v/>
      </c>
      <c r="BD993" s="1361" t="str">
        <f t="shared" si="403"/>
        <v/>
      </c>
      <c r="BE993" s="1361" t="str">
        <f t="shared" si="403"/>
        <v/>
      </c>
      <c r="BF993" s="1361" t="str">
        <f t="shared" si="400"/>
        <v>Non-Op</v>
      </c>
      <c r="BG993" s="1361" t="str">
        <f t="shared" si="394"/>
        <v>NO</v>
      </c>
      <c r="BH993" s="1361" t="str">
        <f t="shared" si="394"/>
        <v>NO</v>
      </c>
      <c r="BI993" s="1361" t="str">
        <f t="shared" si="384"/>
        <v/>
      </c>
      <c r="BK993" s="1361" t="b">
        <f t="shared" si="401"/>
        <v>1</v>
      </c>
      <c r="BL993" s="1361" t="b">
        <f t="shared" si="401"/>
        <v>1</v>
      </c>
      <c r="BM993" s="1361" t="b">
        <f t="shared" si="401"/>
        <v>1</v>
      </c>
      <c r="BN993" s="1361" t="b">
        <f t="shared" si="401"/>
        <v>1</v>
      </c>
      <c r="BO993" s="1361" t="b">
        <f t="shared" si="401"/>
        <v>1</v>
      </c>
      <c r="BP993" s="1361" t="b">
        <f t="shared" si="401"/>
        <v>1</v>
      </c>
      <c r="BQ993" s="1361" t="b">
        <f t="shared" si="401"/>
        <v>1</v>
      </c>
      <c r="BS993" s="1359"/>
    </row>
    <row r="994" spans="1:71" s="1374" customFormat="1" ht="12" customHeight="1">
      <c r="A994" s="1412">
        <v>19100152</v>
      </c>
      <c r="B994" s="1413" t="str">
        <f t="shared" si="407"/>
        <v>19100152</v>
      </c>
      <c r="C994" s="1359" t="s">
        <v>2052</v>
      </c>
      <c r="D994" s="1360" t="str">
        <f t="shared" si="382"/>
        <v>Non-Op</v>
      </c>
      <c r="E994" s="1360"/>
      <c r="F994" s="1359"/>
      <c r="G994" s="1360"/>
      <c r="H994" s="1361" t="str">
        <f t="shared" si="402"/>
        <v/>
      </c>
      <c r="I994" s="1361" t="str">
        <f t="shared" si="402"/>
        <v/>
      </c>
      <c r="J994" s="1361" t="str">
        <f t="shared" si="402"/>
        <v/>
      </c>
      <c r="K994" s="1361" t="str">
        <f t="shared" si="397"/>
        <v>Non-Op</v>
      </c>
      <c r="L994" s="1361" t="str">
        <f t="shared" si="399"/>
        <v>NO</v>
      </c>
      <c r="M994" s="1361" t="str">
        <f t="shared" si="399"/>
        <v>NO</v>
      </c>
      <c r="N994" s="1361" t="str">
        <f t="shared" si="385"/>
        <v/>
      </c>
      <c r="O994" s="1362"/>
      <c r="P994" s="1363">
        <v>-124989.74</v>
      </c>
      <c r="Q994" s="1363">
        <v>-125741.05</v>
      </c>
      <c r="R994" s="1363">
        <v>-126757.17</v>
      </c>
      <c r="S994" s="1363">
        <v>-125393.77</v>
      </c>
      <c r="T994" s="1363">
        <v>-112296.99</v>
      </c>
      <c r="U994" s="1363">
        <v>-107579.61</v>
      </c>
      <c r="V994" s="1363">
        <v>-99674.29</v>
      </c>
      <c r="W994" s="1363">
        <v>-90874.4</v>
      </c>
      <c r="X994" s="1363">
        <v>-82717.919999999998</v>
      </c>
      <c r="Y994" s="1363">
        <v>-75460.009999999995</v>
      </c>
      <c r="Z994" s="1363">
        <v>-72842.64</v>
      </c>
      <c r="AA994" s="1363">
        <v>-73257.009999999995</v>
      </c>
      <c r="AB994" s="1363">
        <v>-74161.350000000006</v>
      </c>
      <c r="AC994" s="1363"/>
      <c r="AD994" s="1363"/>
      <c r="AE994" s="1363">
        <f t="shared" si="383"/>
        <v>-99347.533750000002</v>
      </c>
      <c r="AF994" s="1376"/>
      <c r="AG994" s="1377"/>
      <c r="AH994" s="1365"/>
      <c r="AI994" s="1365"/>
      <c r="AJ994" s="1365"/>
      <c r="AK994" s="1366">
        <f t="shared" si="405"/>
        <v>-99347.533750000002</v>
      </c>
      <c r="AL994" s="1365">
        <f t="shared" si="390"/>
        <v>-99347.533750000002</v>
      </c>
      <c r="AM994" s="1367"/>
      <c r="AN994" s="1365"/>
      <c r="AO994" s="1368">
        <f t="shared" si="391"/>
        <v>0</v>
      </c>
      <c r="AP994" s="1369"/>
      <c r="AQ994" s="1370">
        <f t="shared" si="379"/>
        <v>-74161.350000000006</v>
      </c>
      <c r="AR994" s="1365"/>
      <c r="AS994" s="1365"/>
      <c r="AT994" s="1365"/>
      <c r="AU994" s="1365">
        <f t="shared" si="406"/>
        <v>-74161.350000000006</v>
      </c>
      <c r="AV994" s="1371">
        <f t="shared" si="392"/>
        <v>-74161.350000000006</v>
      </c>
      <c r="AW994" s="1365"/>
      <c r="AX994" s="1365"/>
      <c r="AY994" s="1367">
        <f t="shared" si="393"/>
        <v>0</v>
      </c>
      <c r="AZ994" s="1372" t="s">
        <v>1401</v>
      </c>
      <c r="BA994" s="1373">
        <f t="shared" si="404"/>
        <v>0</v>
      </c>
      <c r="BC994" s="1361" t="str">
        <f t="shared" si="403"/>
        <v/>
      </c>
      <c r="BD994" s="1361" t="str">
        <f t="shared" si="403"/>
        <v/>
      </c>
      <c r="BE994" s="1361" t="str">
        <f t="shared" si="403"/>
        <v/>
      </c>
      <c r="BF994" s="1361" t="str">
        <f t="shared" si="400"/>
        <v>Non-Op</v>
      </c>
      <c r="BG994" s="1361" t="str">
        <f t="shared" si="394"/>
        <v>NO</v>
      </c>
      <c r="BH994" s="1361" t="str">
        <f t="shared" si="394"/>
        <v>NO</v>
      </c>
      <c r="BI994" s="1361" t="str">
        <f t="shared" si="384"/>
        <v/>
      </c>
      <c r="BK994" s="1361" t="b">
        <f t="shared" si="401"/>
        <v>1</v>
      </c>
      <c r="BL994" s="1361" t="b">
        <f t="shared" si="401"/>
        <v>1</v>
      </c>
      <c r="BM994" s="1361" t="b">
        <f t="shared" si="401"/>
        <v>1</v>
      </c>
      <c r="BN994" s="1361" t="b">
        <f t="shared" si="401"/>
        <v>1</v>
      </c>
      <c r="BO994" s="1361" t="b">
        <f t="shared" si="401"/>
        <v>1</v>
      </c>
      <c r="BP994" s="1361" t="b">
        <f t="shared" si="401"/>
        <v>1</v>
      </c>
      <c r="BQ994" s="1361" t="b">
        <f t="shared" si="401"/>
        <v>1</v>
      </c>
      <c r="BS994" s="1359"/>
    </row>
    <row r="995" spans="1:71" s="1374" customFormat="1" ht="12" customHeight="1">
      <c r="A995" s="1412">
        <v>19100162</v>
      </c>
      <c r="B995" s="1413" t="str">
        <f t="shared" si="407"/>
        <v>19100162</v>
      </c>
      <c r="C995" s="1359" t="s">
        <v>2053</v>
      </c>
      <c r="D995" s="1360" t="str">
        <f t="shared" si="382"/>
        <v>Non-Op</v>
      </c>
      <c r="E995" s="1360"/>
      <c r="F995" s="1359"/>
      <c r="G995" s="1360"/>
      <c r="H995" s="1361" t="str">
        <f t="shared" si="402"/>
        <v/>
      </c>
      <c r="I995" s="1361" t="str">
        <f t="shared" si="402"/>
        <v/>
      </c>
      <c r="J995" s="1361" t="str">
        <f t="shared" si="402"/>
        <v/>
      </c>
      <c r="K995" s="1361" t="str">
        <f t="shared" si="397"/>
        <v>Non-Op</v>
      </c>
      <c r="L995" s="1361" t="str">
        <f t="shared" si="399"/>
        <v>NO</v>
      </c>
      <c r="M995" s="1361" t="str">
        <f t="shared" si="399"/>
        <v>NO</v>
      </c>
      <c r="N995" s="1361" t="str">
        <f t="shared" si="385"/>
        <v/>
      </c>
      <c r="O995" s="1362"/>
      <c r="P995" s="1363">
        <v>-12741404.619999999</v>
      </c>
      <c r="Q995" s="1363">
        <v>-11221656.380000001</v>
      </c>
      <c r="R995" s="1363">
        <v>-9746644.2599999998</v>
      </c>
      <c r="S995" s="1363">
        <v>-7815492.4900000002</v>
      </c>
      <c r="T995" s="1363">
        <v>-3246578.1</v>
      </c>
      <c r="U995" s="1363">
        <v>-12501150.359999999</v>
      </c>
      <c r="V995" s="1363">
        <v>-10477362.25</v>
      </c>
      <c r="W995" s="1363">
        <v>-8411728.7300000004</v>
      </c>
      <c r="X995" s="1363">
        <v>-6500556.0999999996</v>
      </c>
      <c r="Y995" s="1363">
        <v>-4676521.9400000004</v>
      </c>
      <c r="Z995" s="1363">
        <v>-3575427.04</v>
      </c>
      <c r="AA995" s="1363">
        <v>1910901.94</v>
      </c>
      <c r="AB995" s="1363">
        <v>2567995.27</v>
      </c>
      <c r="AC995" s="1363"/>
      <c r="AD995" s="1363"/>
      <c r="AE995" s="1363">
        <f t="shared" si="383"/>
        <v>-6779076.6987500004</v>
      </c>
      <c r="AF995" s="1376"/>
      <c r="AG995" s="1377"/>
      <c r="AH995" s="1365"/>
      <c r="AI995" s="1365"/>
      <c r="AJ995" s="1365"/>
      <c r="AK995" s="1366">
        <f t="shared" si="405"/>
        <v>-6779076.6987500004</v>
      </c>
      <c r="AL995" s="1365">
        <f t="shared" si="390"/>
        <v>-6779076.6987500004</v>
      </c>
      <c r="AM995" s="1367"/>
      <c r="AN995" s="1365"/>
      <c r="AO995" s="1368">
        <f t="shared" si="391"/>
        <v>0</v>
      </c>
      <c r="AP995" s="1369"/>
      <c r="AQ995" s="1370">
        <f t="shared" si="379"/>
        <v>2567995.27</v>
      </c>
      <c r="AR995" s="1365"/>
      <c r="AS995" s="1365"/>
      <c r="AT995" s="1365"/>
      <c r="AU995" s="1365">
        <f t="shared" si="406"/>
        <v>2567995.27</v>
      </c>
      <c r="AV995" s="1371">
        <f>SUM(AS995:AU995)</f>
        <v>2567995.27</v>
      </c>
      <c r="AW995" s="1365"/>
      <c r="AX995" s="1365"/>
      <c r="AY995" s="1367">
        <f t="shared" si="393"/>
        <v>0</v>
      </c>
      <c r="AZ995" s="1372" t="s">
        <v>1401</v>
      </c>
      <c r="BA995" s="1373">
        <f t="shared" si="404"/>
        <v>0</v>
      </c>
      <c r="BC995" s="1621" t="str">
        <f t="shared" si="403"/>
        <v/>
      </c>
      <c r="BD995" s="1621" t="str">
        <f t="shared" si="403"/>
        <v/>
      </c>
      <c r="BE995" s="1621" t="str">
        <f t="shared" si="403"/>
        <v/>
      </c>
      <c r="BF995" s="1621" t="str">
        <f t="shared" si="400"/>
        <v>Non-Op</v>
      </c>
      <c r="BG995" s="1621" t="str">
        <f t="shared" si="394"/>
        <v>NO</v>
      </c>
      <c r="BH995" s="1621" t="str">
        <f t="shared" si="394"/>
        <v>NO</v>
      </c>
      <c r="BI995" s="1621" t="str">
        <f t="shared" si="384"/>
        <v/>
      </c>
      <c r="BK995" s="1621" t="b">
        <f t="shared" si="401"/>
        <v>1</v>
      </c>
      <c r="BL995" s="1621" t="b">
        <f t="shared" si="401"/>
        <v>1</v>
      </c>
      <c r="BM995" s="1621" t="b">
        <f t="shared" si="401"/>
        <v>1</v>
      </c>
      <c r="BN995" s="1621" t="b">
        <f t="shared" si="401"/>
        <v>1</v>
      </c>
      <c r="BO995" s="1621" t="b">
        <f t="shared" si="401"/>
        <v>1</v>
      </c>
      <c r="BP995" s="1621" t="b">
        <f t="shared" si="401"/>
        <v>1</v>
      </c>
      <c r="BQ995" s="1621" t="b">
        <f t="shared" si="401"/>
        <v>1</v>
      </c>
      <c r="BS995" s="1359"/>
    </row>
    <row r="996" spans="1:71" s="1374" customFormat="1" ht="12" customHeight="1">
      <c r="A996" s="1431" t="s">
        <v>2054</v>
      </c>
      <c r="B996" s="1451" t="str">
        <f t="shared" si="407"/>
        <v>19100192</v>
      </c>
      <c r="C996" s="1395" t="s">
        <v>2055</v>
      </c>
      <c r="D996" s="1396" t="str">
        <f t="shared" si="382"/>
        <v>Non-Op</v>
      </c>
      <c r="E996" s="1396"/>
      <c r="F996" s="1433">
        <v>43586</v>
      </c>
      <c r="G996" s="1396"/>
      <c r="H996" s="1398" t="str">
        <f t="shared" si="402"/>
        <v/>
      </c>
      <c r="I996" s="1398" t="str">
        <f t="shared" si="402"/>
        <v/>
      </c>
      <c r="J996" s="1398" t="str">
        <f t="shared" si="402"/>
        <v/>
      </c>
      <c r="K996" s="1398" t="str">
        <f t="shared" si="397"/>
        <v>Non-Op</v>
      </c>
      <c r="L996" s="1398" t="str">
        <f>IF(VALUE(AM996),"W/C",IF(ISBLANK(AM996),"NO","W/C"))</f>
        <v>NO</v>
      </c>
      <c r="M996" s="1398" t="str">
        <f>IF(VALUE(AN996),"W/C",IF(ISBLANK(AN996),"NO","W/C"))</f>
        <v>NO</v>
      </c>
      <c r="N996" s="1398" t="str">
        <f t="shared" si="385"/>
        <v/>
      </c>
      <c r="O996" s="1622"/>
      <c r="P996" s="1400">
        <v>47841343.420000002</v>
      </c>
      <c r="Q996" s="1400">
        <v>46604707.460000001</v>
      </c>
      <c r="R996" s="1400">
        <v>45411565.649999999</v>
      </c>
      <c r="S996" s="1400">
        <v>43784998.649999999</v>
      </c>
      <c r="T996" s="1400">
        <v>39687031.869999997</v>
      </c>
      <c r="U996" s="1400">
        <v>34631536.780000001</v>
      </c>
      <c r="V996" s="1400">
        <v>27887430.760000002</v>
      </c>
      <c r="W996" s="1400">
        <v>20999735.09</v>
      </c>
      <c r="X996" s="1400">
        <v>14642688.58</v>
      </c>
      <c r="Y996" s="1400">
        <v>8579939.0700000003</v>
      </c>
      <c r="Z996" s="1400">
        <v>4941687.16</v>
      </c>
      <c r="AA996" s="1400">
        <v>0</v>
      </c>
      <c r="AB996" s="1400">
        <v>0</v>
      </c>
      <c r="AC996" s="1400"/>
      <c r="AD996" s="1400"/>
      <c r="AE996" s="1400">
        <f t="shared" si="383"/>
        <v>25924332.731666666</v>
      </c>
      <c r="AF996" s="1623"/>
      <c r="AG996" s="1594"/>
      <c r="AH996" s="1403"/>
      <c r="AI996" s="1403"/>
      <c r="AJ996" s="1403"/>
      <c r="AK996" s="1404">
        <f t="shared" si="405"/>
        <v>25924332.731666666</v>
      </c>
      <c r="AL996" s="1403">
        <f>SUM(AI996:AK996)</f>
        <v>25924332.731666666</v>
      </c>
      <c r="AM996" s="1405"/>
      <c r="AN996" s="1403"/>
      <c r="AO996" s="1406">
        <f t="shared" si="391"/>
        <v>0</v>
      </c>
      <c r="AP996" s="1369"/>
      <c r="AQ996" s="1407">
        <f t="shared" si="379"/>
        <v>0</v>
      </c>
      <c r="AR996" s="1403"/>
      <c r="AS996" s="1403"/>
      <c r="AT996" s="1403"/>
      <c r="AU996" s="1403">
        <f t="shared" si="406"/>
        <v>0</v>
      </c>
      <c r="AV996" s="1408">
        <f>SUM(AS996:AU996)</f>
        <v>0</v>
      </c>
      <c r="AW996" s="1403"/>
      <c r="AX996" s="1403"/>
      <c r="AY996" s="1405">
        <f t="shared" si="393"/>
        <v>0</v>
      </c>
      <c r="AZ996" s="1372" t="s">
        <v>1401</v>
      </c>
      <c r="BA996" s="1373">
        <f t="shared" si="404"/>
        <v>0</v>
      </c>
      <c r="BC996" s="1361"/>
      <c r="BD996" s="1361"/>
      <c r="BE996" s="1361"/>
      <c r="BF996" s="1361"/>
      <c r="BG996" s="1361"/>
      <c r="BH996" s="1361"/>
      <c r="BI996" s="1361"/>
      <c r="BK996" s="1361"/>
      <c r="BL996" s="1361"/>
      <c r="BM996" s="1361"/>
      <c r="BN996" s="1361"/>
      <c r="BO996" s="1361"/>
      <c r="BP996" s="1361"/>
      <c r="BQ996" s="1361"/>
      <c r="BS996" s="1359"/>
    </row>
    <row r="997" spans="1:71" s="1374" customFormat="1" ht="12" customHeight="1">
      <c r="A997" s="1431" t="s">
        <v>2056</v>
      </c>
      <c r="B997" s="1451" t="str">
        <f t="shared" si="407"/>
        <v>19100202</v>
      </c>
      <c r="C997" s="1624" t="s">
        <v>2057</v>
      </c>
      <c r="D997" s="1625" t="str">
        <f t="shared" si="382"/>
        <v>Non-Op</v>
      </c>
      <c r="E997" s="1625"/>
      <c r="F997" s="1626">
        <v>43770</v>
      </c>
      <c r="G997" s="1625"/>
      <c r="H997" s="1627" t="str">
        <f t="shared" si="402"/>
        <v/>
      </c>
      <c r="I997" s="1627" t="str">
        <f t="shared" si="402"/>
        <v/>
      </c>
      <c r="J997" s="1627" t="str">
        <f t="shared" si="402"/>
        <v/>
      </c>
      <c r="K997" s="1627" t="str">
        <f t="shared" si="397"/>
        <v>Non-Op</v>
      </c>
      <c r="L997" s="1627" t="str">
        <f>IF(VALUE(AM997),"W/C",IF(ISBLANK(AM997),"NO","W/C"))</f>
        <v>NO</v>
      </c>
      <c r="M997" s="1627" t="str">
        <f>IF(VALUE(AN997),"W/C",IF(ISBLANK(AN997),"NO","W/C"))</f>
        <v>NO</v>
      </c>
      <c r="N997" s="1627" t="str">
        <f t="shared" si="385"/>
        <v/>
      </c>
      <c r="O997" s="1628"/>
      <c r="P997" s="1629"/>
      <c r="Q997" s="1629"/>
      <c r="R997" s="1629"/>
      <c r="S997" s="1629"/>
      <c r="T997" s="1629"/>
      <c r="U997" s="1629">
        <v>108928627.33</v>
      </c>
      <c r="V997" s="1629">
        <v>101576407.79000001</v>
      </c>
      <c r="W997" s="1629">
        <v>94033135.959999993</v>
      </c>
      <c r="X997" s="1629">
        <v>87074750.140000001</v>
      </c>
      <c r="Y997" s="1629">
        <v>80470575.859999999</v>
      </c>
      <c r="Z997" s="1629">
        <v>76604602.140000001</v>
      </c>
      <c r="AA997" s="1629">
        <v>74260229.439999998</v>
      </c>
      <c r="AB997" s="1629">
        <v>72194626.469999999</v>
      </c>
      <c r="AC997" s="1629"/>
      <c r="AD997" s="1629"/>
      <c r="AE997" s="1630">
        <f t="shared" si="383"/>
        <v>54920470.157916673</v>
      </c>
      <c r="AF997" s="1623"/>
      <c r="AG997" s="1594"/>
      <c r="AH997" s="1403"/>
      <c r="AI997" s="1403"/>
      <c r="AJ997" s="1403"/>
      <c r="AK997" s="1403">
        <f t="shared" si="405"/>
        <v>54920470.157916673</v>
      </c>
      <c r="AL997" s="1631">
        <f>SUM(AI997:AK997)</f>
        <v>54920470.157916673</v>
      </c>
      <c r="AM997" s="1403"/>
      <c r="AN997" s="1403"/>
      <c r="AO997" s="1406">
        <f t="shared" si="391"/>
        <v>0</v>
      </c>
      <c r="AP997" s="1369"/>
      <c r="AQ997" s="1407">
        <f t="shared" si="379"/>
        <v>72194626.469999999</v>
      </c>
      <c r="AR997" s="1403"/>
      <c r="AS997" s="1403"/>
      <c r="AT997" s="1403"/>
      <c r="AU997" s="1403">
        <f t="shared" si="406"/>
        <v>72194626.469999999</v>
      </c>
      <c r="AV997" s="1408">
        <f>SUM(AS997:AU997)</f>
        <v>72194626.469999999</v>
      </c>
      <c r="AW997" s="1403"/>
      <c r="AX997" s="1403"/>
      <c r="AY997" s="1405">
        <f t="shared" si="393"/>
        <v>0</v>
      </c>
      <c r="AZ997" s="1372" t="s">
        <v>1401</v>
      </c>
      <c r="BA997" s="1373">
        <f t="shared" si="404"/>
        <v>0</v>
      </c>
      <c r="BC997" s="1361"/>
      <c r="BD997" s="1361"/>
      <c r="BE997" s="1361"/>
      <c r="BF997" s="1361"/>
      <c r="BG997" s="1361"/>
      <c r="BH997" s="1361"/>
      <c r="BI997" s="1361"/>
      <c r="BK997" s="1361"/>
      <c r="BL997" s="1361"/>
      <c r="BM997" s="1361"/>
      <c r="BN997" s="1361"/>
      <c r="BO997" s="1361"/>
      <c r="BP997" s="1361"/>
      <c r="BQ997" s="1361"/>
      <c r="BS997" s="1359"/>
    </row>
    <row r="998" spans="1:71" s="1359" customFormat="1" ht="12" customHeight="1" thickBot="1">
      <c r="A998" s="1632" t="s">
        <v>2058</v>
      </c>
      <c r="B998" s="1633" t="str">
        <f t="shared" si="407"/>
        <v>TOTAL ASSETS</v>
      </c>
      <c r="C998" s="1634"/>
      <c r="D998" s="1635" t="str">
        <f t="shared" si="382"/>
        <v xml:space="preserve">    </v>
      </c>
      <c r="E998" s="1635"/>
      <c r="F998" s="1634"/>
      <c r="G998" s="1635"/>
      <c r="H998" s="1636" t="s">
        <v>158</v>
      </c>
      <c r="I998" s="1636" t="s">
        <v>158</v>
      </c>
      <c r="J998" s="1636" t="s">
        <v>158</v>
      </c>
      <c r="K998" s="1636" t="s">
        <v>158</v>
      </c>
      <c r="L998" s="1636" t="s">
        <v>158</v>
      </c>
      <c r="M998" s="1636" t="s">
        <v>158</v>
      </c>
      <c r="N998" s="1636" t="str">
        <f t="shared" si="385"/>
        <v/>
      </c>
      <c r="O998" s="1362"/>
      <c r="P998" s="1637">
        <f t="shared" ref="P998:AB998" si="408">SUM( P9:P997)</f>
        <v>13102476568.509998</v>
      </c>
      <c r="Q998" s="1637">
        <f t="shared" si="408"/>
        <v>13114624467.95002</v>
      </c>
      <c r="R998" s="1637">
        <f t="shared" si="408"/>
        <v>13148018705.290018</v>
      </c>
      <c r="S998" s="1637">
        <f t="shared" si="408"/>
        <v>13108372506.480011</v>
      </c>
      <c r="T998" s="1637">
        <f t="shared" si="408"/>
        <v>13172950205.580034</v>
      </c>
      <c r="U998" s="1637">
        <f t="shared" si="408"/>
        <v>13276970618.269991</v>
      </c>
      <c r="V998" s="1637">
        <f t="shared" si="408"/>
        <v>13378099610.019997</v>
      </c>
      <c r="W998" s="1637">
        <f t="shared" si="408"/>
        <v>13360684399.909988</v>
      </c>
      <c r="X998" s="1637">
        <f t="shared" si="408"/>
        <v>13315755707.989979</v>
      </c>
      <c r="Y998" s="1637">
        <f t="shared" si="408"/>
        <v>13298842869.650005</v>
      </c>
      <c r="Z998" s="1637">
        <f t="shared" si="408"/>
        <v>13366037483.369995</v>
      </c>
      <c r="AA998" s="1637">
        <f t="shared" si="408"/>
        <v>13228083515.809982</v>
      </c>
      <c r="AB998" s="1637">
        <f t="shared" si="408"/>
        <v>13274986699.109991</v>
      </c>
      <c r="AC998" s="1637"/>
      <c r="AD998" s="1637">
        <f>SUM( AD9:AD997)</f>
        <v>0</v>
      </c>
      <c r="AE998" s="1637">
        <f>SUM( AE9:AE997)</f>
        <v>13246430977.010841</v>
      </c>
      <c r="AF998" s="1638"/>
      <c r="AG998" s="1638"/>
      <c r="AH998" s="1639">
        <f t="shared" ref="AH998:AO998" si="409">SUM(AH9:AH997)</f>
        <v>73671587.60374999</v>
      </c>
      <c r="AI998" s="1639">
        <f t="shared" si="409"/>
        <v>6942838187.172822</v>
      </c>
      <c r="AJ998" s="1639">
        <f t="shared" si="409"/>
        <v>2846472492.3246803</v>
      </c>
      <c r="AK998" s="1639">
        <f t="shared" si="409"/>
        <v>2468653232.895834</v>
      </c>
      <c r="AL998" s="1639">
        <f t="shared" si="409"/>
        <v>12257963912.393343</v>
      </c>
      <c r="AM998" s="1639">
        <f t="shared" si="409"/>
        <v>914795477.01833284</v>
      </c>
      <c r="AN998" s="1639">
        <f t="shared" si="409"/>
        <v>0</v>
      </c>
      <c r="AO998" s="1639">
        <f t="shared" si="409"/>
        <v>914795477.01833284</v>
      </c>
      <c r="AP998" s="1369"/>
      <c r="AQ998" s="1639">
        <f t="shared" ref="AQ998:AY998" si="410">SUM(AQ9:AQ997)</f>
        <v>13274986699.109991</v>
      </c>
      <c r="AR998" s="1639">
        <f t="shared" si="410"/>
        <v>71568401.689999998</v>
      </c>
      <c r="AS998" s="1639">
        <f t="shared" si="410"/>
        <v>6912456867.1107998</v>
      </c>
      <c r="AT998" s="1639">
        <f t="shared" si="410"/>
        <v>2916876699.4091992</v>
      </c>
      <c r="AU998" s="1639">
        <f t="shared" si="410"/>
        <v>2544098578.749999</v>
      </c>
      <c r="AV998" s="1639">
        <f t="shared" si="410"/>
        <v>12373432145.269993</v>
      </c>
      <c r="AW998" s="1639">
        <f t="shared" si="410"/>
        <v>829986152.15000069</v>
      </c>
      <c r="AX998" s="1639">
        <f t="shared" si="410"/>
        <v>0</v>
      </c>
      <c r="AY998" s="1639">
        <f t="shared" si="410"/>
        <v>829986152.15000069</v>
      </c>
      <c r="AZ998" s="1372"/>
      <c r="BC998" s="1636" t="s">
        <v>158</v>
      </c>
      <c r="BD998" s="1636" t="s">
        <v>158</v>
      </c>
      <c r="BE998" s="1636" t="s">
        <v>158</v>
      </c>
      <c r="BF998" s="1636" t="s">
        <v>158</v>
      </c>
      <c r="BG998" s="1636" t="s">
        <v>158</v>
      </c>
      <c r="BH998" s="1636" t="s">
        <v>158</v>
      </c>
      <c r="BI998" s="1636" t="str">
        <f t="shared" si="384"/>
        <v/>
      </c>
      <c r="BK998" s="1636" t="b">
        <f t="shared" ref="BK998:BQ1031" si="411">BC998=H998</f>
        <v>1</v>
      </c>
      <c r="BL998" s="1636" t="b">
        <f t="shared" si="411"/>
        <v>1</v>
      </c>
      <c r="BM998" s="1636" t="b">
        <f t="shared" si="411"/>
        <v>1</v>
      </c>
      <c r="BN998" s="1636" t="b">
        <f t="shared" si="411"/>
        <v>1</v>
      </c>
      <c r="BO998" s="1636" t="b">
        <f t="shared" si="411"/>
        <v>1</v>
      </c>
      <c r="BP998" s="1636" t="b">
        <f t="shared" si="411"/>
        <v>1</v>
      </c>
      <c r="BQ998" s="1636" t="b">
        <f t="shared" si="411"/>
        <v>1</v>
      </c>
    </row>
    <row r="999" spans="1:71" s="1374" customFormat="1" ht="12" customHeight="1">
      <c r="A999" s="1412">
        <v>20100023</v>
      </c>
      <c r="B999" s="1413" t="str">
        <f t="shared" si="407"/>
        <v>20100023</v>
      </c>
      <c r="C999" s="1359" t="s">
        <v>2059</v>
      </c>
      <c r="D999" s="1360" t="str">
        <f t="shared" si="382"/>
        <v>AIC</v>
      </c>
      <c r="E999" s="1360"/>
      <c r="F999" s="1359"/>
      <c r="G999" s="1360"/>
      <c r="H999" s="1361" t="str">
        <f t="shared" ref="H999:K1041" si="412">IF(VALUE(AH999),H$7,IF(ISBLANK(AH999),"",H$7))</f>
        <v>AIC</v>
      </c>
      <c r="I999" s="1361" t="str">
        <f t="shared" si="412"/>
        <v/>
      </c>
      <c r="J999" s="1361" t="str">
        <f t="shared" si="412"/>
        <v/>
      </c>
      <c r="K999" s="1361" t="str">
        <f t="shared" si="412"/>
        <v/>
      </c>
      <c r="L999" s="1361" t="str">
        <f t="shared" ref="L999:M1073" si="413">IF(VALUE(AM999),"W/C",IF(ISBLANK(AM999),"NO","W/C"))</f>
        <v>NO</v>
      </c>
      <c r="M999" s="1361" t="str">
        <f t="shared" si="413"/>
        <v>NO</v>
      </c>
      <c r="N999" s="1361" t="str">
        <f t="shared" si="385"/>
        <v/>
      </c>
      <c r="O999" s="1362"/>
      <c r="P999" s="1363">
        <v>-859037.91</v>
      </c>
      <c r="Q999" s="1363">
        <v>-859037.91</v>
      </c>
      <c r="R999" s="1363">
        <v>-859037.91</v>
      </c>
      <c r="S999" s="1363">
        <v>-859037.91</v>
      </c>
      <c r="T999" s="1363">
        <v>-859037.91</v>
      </c>
      <c r="U999" s="1363">
        <v>-859037.91</v>
      </c>
      <c r="V999" s="1363">
        <v>-859037.91</v>
      </c>
      <c r="W999" s="1363">
        <v>-859037.91</v>
      </c>
      <c r="X999" s="1363">
        <v>-859037.91</v>
      </c>
      <c r="Y999" s="1363">
        <v>-859037.91</v>
      </c>
      <c r="Z999" s="1363">
        <v>-859037.91</v>
      </c>
      <c r="AA999" s="1363">
        <v>-859037.91</v>
      </c>
      <c r="AB999" s="1363">
        <v>-859037.91</v>
      </c>
      <c r="AC999" s="1363"/>
      <c r="AD999" s="1363"/>
      <c r="AE999" s="1363">
        <f t="shared" si="383"/>
        <v>-859037.91</v>
      </c>
      <c r="AF999" s="1376"/>
      <c r="AG999" s="1377"/>
      <c r="AH999" s="1365">
        <f>AE999</f>
        <v>-859037.91</v>
      </c>
      <c r="AI999" s="1365"/>
      <c r="AJ999" s="1365"/>
      <c r="AK999" s="1366"/>
      <c r="AL999" s="1365">
        <f t="shared" si="390"/>
        <v>0</v>
      </c>
      <c r="AM999" s="1367"/>
      <c r="AN999" s="1365"/>
      <c r="AO999" s="1368">
        <f t="shared" si="391"/>
        <v>0</v>
      </c>
      <c r="AP999" s="1369"/>
      <c r="AQ999" s="1370">
        <f t="shared" si="379"/>
        <v>-859037.91</v>
      </c>
      <c r="AR999" s="1365">
        <f>AQ999</f>
        <v>-859037.91</v>
      </c>
      <c r="AS999" s="1365"/>
      <c r="AT999" s="1365"/>
      <c r="AU999" s="1366"/>
      <c r="AV999" s="1365">
        <f t="shared" si="392"/>
        <v>0</v>
      </c>
      <c r="AW999" s="1367"/>
      <c r="AX999" s="1365"/>
      <c r="AY999" s="1367">
        <f t="shared" si="393"/>
        <v>0</v>
      </c>
      <c r="AZ999" s="1372"/>
      <c r="BA999" s="1640"/>
      <c r="BB999" s="1370"/>
      <c r="BC999" s="1361" t="str">
        <f t="shared" ref="BC999:BF1041" si="414">IF(VALUE(AR999),BC$7,IF(ISBLANK(AR999),"",BC$7))</f>
        <v>AIC</v>
      </c>
      <c r="BD999" s="1361" t="str">
        <f t="shared" si="414"/>
        <v/>
      </c>
      <c r="BE999" s="1361" t="str">
        <f t="shared" si="414"/>
        <v/>
      </c>
      <c r="BF999" s="1361" t="str">
        <f t="shared" si="414"/>
        <v/>
      </c>
      <c r="BG999" s="1361" t="str">
        <f t="shared" ref="BG999:BH1068" si="415">IF(VALUE(AW999),"W/C",IF(ISBLANK(AW999),"NO","W/C"))</f>
        <v>NO</v>
      </c>
      <c r="BH999" s="1361" t="str">
        <f t="shared" si="415"/>
        <v>NO</v>
      </c>
      <c r="BI999" s="1361" t="str">
        <f t="shared" si="384"/>
        <v/>
      </c>
      <c r="BK999" s="1361" t="b">
        <f t="shared" si="411"/>
        <v>1</v>
      </c>
      <c r="BL999" s="1361" t="b">
        <f t="shared" si="411"/>
        <v>1</v>
      </c>
      <c r="BM999" s="1361" t="b">
        <f t="shared" si="411"/>
        <v>1</v>
      </c>
      <c r="BN999" s="1361" t="b">
        <f t="shared" si="411"/>
        <v>1</v>
      </c>
      <c r="BO999" s="1361" t="b">
        <f t="shared" si="411"/>
        <v>1</v>
      </c>
      <c r="BP999" s="1361" t="b">
        <f t="shared" si="411"/>
        <v>1</v>
      </c>
      <c r="BQ999" s="1361" t="b">
        <f t="shared" si="411"/>
        <v>1</v>
      </c>
      <c r="BS999" s="1359"/>
    </row>
    <row r="1000" spans="1:71" s="1374" customFormat="1" ht="12" customHeight="1">
      <c r="A1000" s="1412">
        <v>20700003</v>
      </c>
      <c r="B1000" s="1413" t="str">
        <f t="shared" si="407"/>
        <v>20700003</v>
      </c>
      <c r="C1000" s="1359" t="s">
        <v>2060</v>
      </c>
      <c r="D1000" s="1360" t="str">
        <f t="shared" si="382"/>
        <v>AIC</v>
      </c>
      <c r="E1000" s="1360"/>
      <c r="F1000" s="1359"/>
      <c r="G1000" s="1360"/>
      <c r="H1000" s="1361" t="str">
        <f t="shared" si="412"/>
        <v>AIC</v>
      </c>
      <c r="I1000" s="1361" t="str">
        <f t="shared" si="412"/>
        <v/>
      </c>
      <c r="J1000" s="1361" t="str">
        <f t="shared" si="412"/>
        <v/>
      </c>
      <c r="K1000" s="1361" t="str">
        <f t="shared" si="412"/>
        <v/>
      </c>
      <c r="L1000" s="1361" t="str">
        <f t="shared" si="413"/>
        <v>NO</v>
      </c>
      <c r="M1000" s="1361" t="str">
        <f t="shared" si="413"/>
        <v>NO</v>
      </c>
      <c r="N1000" s="1361" t="str">
        <f t="shared" si="385"/>
        <v/>
      </c>
      <c r="O1000" s="1362"/>
      <c r="P1000" s="1363">
        <v>-122847945.22</v>
      </c>
      <c r="Q1000" s="1363">
        <v>-122847945.22</v>
      </c>
      <c r="R1000" s="1363">
        <v>-122847945.22</v>
      </c>
      <c r="S1000" s="1363">
        <v>-122847945.22</v>
      </c>
      <c r="T1000" s="1363">
        <v>-122847945.22</v>
      </c>
      <c r="U1000" s="1363">
        <v>-122847945.22</v>
      </c>
      <c r="V1000" s="1363">
        <v>-122847945.22</v>
      </c>
      <c r="W1000" s="1363">
        <v>-122847945.22</v>
      </c>
      <c r="X1000" s="1363">
        <v>-122847945.22</v>
      </c>
      <c r="Y1000" s="1363">
        <v>-122847945.22</v>
      </c>
      <c r="Z1000" s="1363">
        <v>-122847945.22</v>
      </c>
      <c r="AA1000" s="1363">
        <v>-122847945.22</v>
      </c>
      <c r="AB1000" s="1363">
        <v>-122847945.22</v>
      </c>
      <c r="AC1000" s="1363"/>
      <c r="AD1000" s="1363"/>
      <c r="AE1000" s="1363">
        <f t="shared" si="383"/>
        <v>-122847945.22000001</v>
      </c>
      <c r="AF1000" s="1376"/>
      <c r="AG1000" s="1377"/>
      <c r="AH1000" s="1365">
        <f>AE1000</f>
        <v>-122847945.22000001</v>
      </c>
      <c r="AI1000" s="1365"/>
      <c r="AJ1000" s="1365"/>
      <c r="AK1000" s="1366"/>
      <c r="AL1000" s="1365">
        <f t="shared" si="390"/>
        <v>0</v>
      </c>
      <c r="AM1000" s="1367"/>
      <c r="AN1000" s="1365"/>
      <c r="AO1000" s="1368">
        <f t="shared" si="391"/>
        <v>0</v>
      </c>
      <c r="AP1000" s="1369"/>
      <c r="AQ1000" s="1370">
        <f t="shared" si="379"/>
        <v>-122847945.22</v>
      </c>
      <c r="AR1000" s="1365">
        <f>AQ1000</f>
        <v>-122847945.22</v>
      </c>
      <c r="AS1000" s="1365"/>
      <c r="AT1000" s="1365"/>
      <c r="AU1000" s="1366"/>
      <c r="AV1000" s="1365">
        <f t="shared" si="392"/>
        <v>0</v>
      </c>
      <c r="AW1000" s="1367"/>
      <c r="AX1000" s="1365"/>
      <c r="AY1000" s="1367">
        <f t="shared" si="393"/>
        <v>0</v>
      </c>
      <c r="AZ1000" s="1372"/>
      <c r="BA1000" s="1640"/>
      <c r="BC1000" s="1361" t="str">
        <f t="shared" si="414"/>
        <v>AIC</v>
      </c>
      <c r="BD1000" s="1361" t="str">
        <f t="shared" si="414"/>
        <v/>
      </c>
      <c r="BE1000" s="1361" t="str">
        <f t="shared" si="414"/>
        <v/>
      </c>
      <c r="BF1000" s="1361" t="str">
        <f t="shared" si="414"/>
        <v/>
      </c>
      <c r="BG1000" s="1361" t="str">
        <f t="shared" si="415"/>
        <v>NO</v>
      </c>
      <c r="BH1000" s="1361" t="str">
        <f t="shared" si="415"/>
        <v>NO</v>
      </c>
      <c r="BI1000" s="1361" t="str">
        <f t="shared" si="384"/>
        <v/>
      </c>
      <c r="BK1000" s="1361" t="b">
        <f t="shared" si="411"/>
        <v>1</v>
      </c>
      <c r="BL1000" s="1361" t="b">
        <f t="shared" si="411"/>
        <v>1</v>
      </c>
      <c r="BM1000" s="1361" t="b">
        <f t="shared" si="411"/>
        <v>1</v>
      </c>
      <c r="BN1000" s="1361" t="b">
        <f t="shared" si="411"/>
        <v>1</v>
      </c>
      <c r="BO1000" s="1361" t="b">
        <f t="shared" si="411"/>
        <v>1</v>
      </c>
      <c r="BP1000" s="1361" t="b">
        <f t="shared" si="411"/>
        <v>1</v>
      </c>
      <c r="BQ1000" s="1361" t="b">
        <f t="shared" si="411"/>
        <v>1</v>
      </c>
      <c r="BS1000" s="1359"/>
    </row>
    <row r="1001" spans="1:71" s="1374" customFormat="1" ht="12" customHeight="1">
      <c r="A1001" s="1412">
        <v>20700013</v>
      </c>
      <c r="B1001" s="1413" t="str">
        <f t="shared" si="407"/>
        <v>20700013</v>
      </c>
      <c r="C1001" s="1359" t="s">
        <v>2061</v>
      </c>
      <c r="D1001" s="1360" t="str">
        <f t="shared" si="382"/>
        <v>AIC</v>
      </c>
      <c r="E1001" s="1360"/>
      <c r="F1001" s="1359"/>
      <c r="G1001" s="1360"/>
      <c r="H1001" s="1361" t="str">
        <f t="shared" si="412"/>
        <v>AIC</v>
      </c>
      <c r="I1001" s="1361" t="str">
        <f t="shared" si="412"/>
        <v/>
      </c>
      <c r="J1001" s="1361" t="str">
        <f t="shared" si="412"/>
        <v/>
      </c>
      <c r="K1001" s="1361" t="str">
        <f t="shared" si="412"/>
        <v/>
      </c>
      <c r="L1001" s="1361" t="str">
        <f t="shared" si="413"/>
        <v>NO</v>
      </c>
      <c r="M1001" s="1361" t="str">
        <f t="shared" si="413"/>
        <v>NO</v>
      </c>
      <c r="N1001" s="1361" t="str">
        <f t="shared" si="385"/>
        <v/>
      </c>
      <c r="O1001" s="1362"/>
      <c r="P1001" s="1363">
        <v>-338395484.31</v>
      </c>
      <c r="Q1001" s="1363">
        <v>-338395484.31</v>
      </c>
      <c r="R1001" s="1363">
        <v>-338395484.31</v>
      </c>
      <c r="S1001" s="1363">
        <v>-338395484.31</v>
      </c>
      <c r="T1001" s="1363">
        <v>-338395484.31</v>
      </c>
      <c r="U1001" s="1363">
        <v>-338395484.31</v>
      </c>
      <c r="V1001" s="1363">
        <v>-338395484.31</v>
      </c>
      <c r="W1001" s="1363">
        <v>-338395484.31</v>
      </c>
      <c r="X1001" s="1363">
        <v>-338395484.31</v>
      </c>
      <c r="Y1001" s="1363">
        <v>-338395484.31</v>
      </c>
      <c r="Z1001" s="1363">
        <v>-338395484.31</v>
      </c>
      <c r="AA1001" s="1363">
        <v>-338395484.31</v>
      </c>
      <c r="AB1001" s="1363">
        <v>-338395484.31</v>
      </c>
      <c r="AC1001" s="1363"/>
      <c r="AD1001" s="1363"/>
      <c r="AE1001" s="1363">
        <f t="shared" si="383"/>
        <v>-338395484.31</v>
      </c>
      <c r="AF1001" s="1376"/>
      <c r="AG1001" s="1377"/>
      <c r="AH1001" s="1365">
        <f>AE1001</f>
        <v>-338395484.31</v>
      </c>
      <c r="AI1001" s="1365"/>
      <c r="AJ1001" s="1365"/>
      <c r="AK1001" s="1366"/>
      <c r="AL1001" s="1365">
        <f t="shared" si="390"/>
        <v>0</v>
      </c>
      <c r="AM1001" s="1367"/>
      <c r="AN1001" s="1365"/>
      <c r="AO1001" s="1368">
        <f t="shared" si="391"/>
        <v>0</v>
      </c>
      <c r="AP1001" s="1369"/>
      <c r="AQ1001" s="1370">
        <f t="shared" si="379"/>
        <v>-338395484.31</v>
      </c>
      <c r="AR1001" s="1365">
        <f>AQ1001</f>
        <v>-338395484.31</v>
      </c>
      <c r="AS1001" s="1365"/>
      <c r="AT1001" s="1365"/>
      <c r="AU1001" s="1366"/>
      <c r="AV1001" s="1365">
        <f t="shared" si="392"/>
        <v>0</v>
      </c>
      <c r="AW1001" s="1367"/>
      <c r="AX1001" s="1365"/>
      <c r="AY1001" s="1367">
        <f t="shared" si="393"/>
        <v>0</v>
      </c>
      <c r="AZ1001" s="1372"/>
      <c r="BA1001" s="1640"/>
      <c r="BC1001" s="1361" t="str">
        <f t="shared" si="414"/>
        <v>AIC</v>
      </c>
      <c r="BD1001" s="1361" t="str">
        <f t="shared" si="414"/>
        <v/>
      </c>
      <c r="BE1001" s="1361" t="str">
        <f t="shared" si="414"/>
        <v/>
      </c>
      <c r="BF1001" s="1361" t="str">
        <f t="shared" si="414"/>
        <v/>
      </c>
      <c r="BG1001" s="1361" t="str">
        <f t="shared" si="415"/>
        <v>NO</v>
      </c>
      <c r="BH1001" s="1361" t="str">
        <f t="shared" si="415"/>
        <v>NO</v>
      </c>
      <c r="BI1001" s="1361" t="str">
        <f t="shared" si="384"/>
        <v/>
      </c>
      <c r="BK1001" s="1361" t="b">
        <f t="shared" si="411"/>
        <v>1</v>
      </c>
      <c r="BL1001" s="1361" t="b">
        <f t="shared" si="411"/>
        <v>1</v>
      </c>
      <c r="BM1001" s="1361" t="b">
        <f t="shared" si="411"/>
        <v>1</v>
      </c>
      <c r="BN1001" s="1361" t="b">
        <f t="shared" si="411"/>
        <v>1</v>
      </c>
      <c r="BO1001" s="1361" t="b">
        <f t="shared" si="411"/>
        <v>1</v>
      </c>
      <c r="BP1001" s="1361" t="b">
        <f t="shared" si="411"/>
        <v>1</v>
      </c>
      <c r="BQ1001" s="1361" t="b">
        <f t="shared" si="411"/>
        <v>1</v>
      </c>
      <c r="BS1001" s="1359"/>
    </row>
    <row r="1002" spans="1:71" s="1374" customFormat="1" ht="12" customHeight="1">
      <c r="A1002" s="1412">
        <v>20700023</v>
      </c>
      <c r="B1002" s="1413" t="str">
        <f t="shared" si="407"/>
        <v>20700023</v>
      </c>
      <c r="C1002" s="1359" t="s">
        <v>2062</v>
      </c>
      <c r="D1002" s="1360" t="str">
        <f t="shared" si="382"/>
        <v>AIC</v>
      </c>
      <c r="E1002" s="1360"/>
      <c r="F1002" s="1359"/>
      <c r="G1002" s="1360"/>
      <c r="H1002" s="1361" t="str">
        <f t="shared" si="412"/>
        <v>AIC</v>
      </c>
      <c r="I1002" s="1361" t="str">
        <f t="shared" si="412"/>
        <v/>
      </c>
      <c r="J1002" s="1361" t="str">
        <f t="shared" si="412"/>
        <v/>
      </c>
      <c r="K1002" s="1361" t="str">
        <f t="shared" si="412"/>
        <v/>
      </c>
      <c r="L1002" s="1361" t="str">
        <f t="shared" si="413"/>
        <v>NO</v>
      </c>
      <c r="M1002" s="1361" t="str">
        <f t="shared" si="413"/>
        <v>NO</v>
      </c>
      <c r="N1002" s="1361" t="str">
        <f t="shared" si="385"/>
        <v/>
      </c>
      <c r="O1002" s="1362"/>
      <c r="P1002" s="1363">
        <v>-16901820.34</v>
      </c>
      <c r="Q1002" s="1363">
        <v>-16901820.34</v>
      </c>
      <c r="R1002" s="1363">
        <v>-16901820.34</v>
      </c>
      <c r="S1002" s="1363">
        <v>-16901820.34</v>
      </c>
      <c r="T1002" s="1363">
        <v>-16901820.34</v>
      </c>
      <c r="U1002" s="1363">
        <v>-16901820.34</v>
      </c>
      <c r="V1002" s="1363">
        <v>-16901820.34</v>
      </c>
      <c r="W1002" s="1363">
        <v>-16901820.34</v>
      </c>
      <c r="X1002" s="1363">
        <v>-16901820.34</v>
      </c>
      <c r="Y1002" s="1363">
        <v>-16901820.34</v>
      </c>
      <c r="Z1002" s="1363">
        <v>-16901820.34</v>
      </c>
      <c r="AA1002" s="1363">
        <v>-16901820.34</v>
      </c>
      <c r="AB1002" s="1363">
        <v>-16901820.34</v>
      </c>
      <c r="AC1002" s="1363"/>
      <c r="AD1002" s="1363"/>
      <c r="AE1002" s="1363">
        <f t="shared" si="383"/>
        <v>-16901820.34</v>
      </c>
      <c r="AF1002" s="1376"/>
      <c r="AG1002" s="1377"/>
      <c r="AH1002" s="1365">
        <f>AE1002</f>
        <v>-16901820.34</v>
      </c>
      <c r="AI1002" s="1365"/>
      <c r="AJ1002" s="1365"/>
      <c r="AK1002" s="1366"/>
      <c r="AL1002" s="1365">
        <f t="shared" si="390"/>
        <v>0</v>
      </c>
      <c r="AM1002" s="1367"/>
      <c r="AN1002" s="1365"/>
      <c r="AO1002" s="1368">
        <f t="shared" si="391"/>
        <v>0</v>
      </c>
      <c r="AP1002" s="1369"/>
      <c r="AQ1002" s="1370">
        <f t="shared" si="379"/>
        <v>-16901820.34</v>
      </c>
      <c r="AR1002" s="1365">
        <f>AQ1002</f>
        <v>-16901820.34</v>
      </c>
      <c r="AS1002" s="1365"/>
      <c r="AT1002" s="1365"/>
      <c r="AU1002" s="1366"/>
      <c r="AV1002" s="1365">
        <f t="shared" si="392"/>
        <v>0</v>
      </c>
      <c r="AW1002" s="1367"/>
      <c r="AX1002" s="1365"/>
      <c r="AY1002" s="1367">
        <f t="shared" si="393"/>
        <v>0</v>
      </c>
      <c r="AZ1002" s="1372"/>
      <c r="BA1002" s="1640"/>
      <c r="BC1002" s="1361" t="str">
        <f t="shared" si="414"/>
        <v>AIC</v>
      </c>
      <c r="BD1002" s="1361" t="str">
        <f t="shared" si="414"/>
        <v/>
      </c>
      <c r="BE1002" s="1361" t="str">
        <f t="shared" si="414"/>
        <v/>
      </c>
      <c r="BF1002" s="1361" t="str">
        <f t="shared" si="414"/>
        <v/>
      </c>
      <c r="BG1002" s="1361" t="str">
        <f t="shared" si="415"/>
        <v>NO</v>
      </c>
      <c r="BH1002" s="1361" t="str">
        <f t="shared" si="415"/>
        <v>NO</v>
      </c>
      <c r="BI1002" s="1361" t="str">
        <f t="shared" si="384"/>
        <v/>
      </c>
      <c r="BK1002" s="1361" t="b">
        <f t="shared" si="411"/>
        <v>1</v>
      </c>
      <c r="BL1002" s="1361" t="b">
        <f t="shared" si="411"/>
        <v>1</v>
      </c>
      <c r="BM1002" s="1361" t="b">
        <f t="shared" si="411"/>
        <v>1</v>
      </c>
      <c r="BN1002" s="1361" t="b">
        <f t="shared" si="411"/>
        <v>1</v>
      </c>
      <c r="BO1002" s="1361" t="b">
        <f t="shared" si="411"/>
        <v>1</v>
      </c>
      <c r="BP1002" s="1361" t="b">
        <f t="shared" si="411"/>
        <v>1</v>
      </c>
      <c r="BQ1002" s="1361" t="b">
        <f t="shared" si="411"/>
        <v>1</v>
      </c>
      <c r="BS1002" s="1359"/>
    </row>
    <row r="1003" spans="1:71" s="1374" customFormat="1" ht="12" customHeight="1">
      <c r="A1003" s="1412">
        <v>21100003</v>
      </c>
      <c r="B1003" s="1413" t="str">
        <f t="shared" si="407"/>
        <v>21100003</v>
      </c>
      <c r="C1003" s="1359" t="s">
        <v>2063</v>
      </c>
      <c r="D1003" s="1360" t="str">
        <f t="shared" si="382"/>
        <v>AIC</v>
      </c>
      <c r="E1003" s="1360"/>
      <c r="F1003" s="1359"/>
      <c r="G1003" s="1360"/>
      <c r="H1003" s="1361" t="str">
        <f t="shared" si="412"/>
        <v>AIC</v>
      </c>
      <c r="I1003" s="1361" t="str">
        <f t="shared" si="412"/>
        <v/>
      </c>
      <c r="J1003" s="1361" t="str">
        <f t="shared" si="412"/>
        <v/>
      </c>
      <c r="K1003" s="1361" t="str">
        <f t="shared" si="412"/>
        <v/>
      </c>
      <c r="L1003" s="1361" t="str">
        <f t="shared" si="413"/>
        <v>NO</v>
      </c>
      <c r="M1003" s="1361" t="str">
        <f t="shared" si="413"/>
        <v>NO</v>
      </c>
      <c r="N1003" s="1361" t="str">
        <f t="shared" si="385"/>
        <v/>
      </c>
      <c r="O1003" s="1362"/>
      <c r="P1003" s="1363">
        <v>-2803605116.4699998</v>
      </c>
      <c r="Q1003" s="1363">
        <v>-2803605116.4699998</v>
      </c>
      <c r="R1003" s="1363">
        <v>-2803605116.4699998</v>
      </c>
      <c r="S1003" s="1363">
        <v>-3013605116.4699998</v>
      </c>
      <c r="T1003" s="1363">
        <v>-3013605116.4699998</v>
      </c>
      <c r="U1003" s="1363">
        <v>-3013605116.4699998</v>
      </c>
      <c r="V1003" s="1363">
        <v>-3013605116.4699998</v>
      </c>
      <c r="W1003" s="1363">
        <v>-3013605116.4699998</v>
      </c>
      <c r="X1003" s="1363">
        <v>-3013605116.4699998</v>
      </c>
      <c r="Y1003" s="1363">
        <v>-3013605116.4699998</v>
      </c>
      <c r="Z1003" s="1363">
        <v>-3013605116.4699998</v>
      </c>
      <c r="AA1003" s="1363">
        <v>-3013605116.4699998</v>
      </c>
      <c r="AB1003" s="1363">
        <v>-3013605116.4699998</v>
      </c>
      <c r="AC1003" s="1363"/>
      <c r="AD1003" s="1363"/>
      <c r="AE1003" s="1363">
        <f t="shared" si="383"/>
        <v>-2969855116.4700007</v>
      </c>
      <c r="AF1003" s="1376"/>
      <c r="AG1003" s="1377"/>
      <c r="AH1003" s="1365">
        <f>AE1003</f>
        <v>-2969855116.4700007</v>
      </c>
      <c r="AI1003" s="1365"/>
      <c r="AJ1003" s="1365"/>
      <c r="AK1003" s="1366"/>
      <c r="AL1003" s="1365">
        <f t="shared" si="390"/>
        <v>0</v>
      </c>
      <c r="AM1003" s="1367"/>
      <c r="AN1003" s="1365"/>
      <c r="AO1003" s="1368">
        <f t="shared" si="391"/>
        <v>0</v>
      </c>
      <c r="AP1003" s="1369"/>
      <c r="AQ1003" s="1370">
        <f t="shared" si="379"/>
        <v>-3013605116.4699998</v>
      </c>
      <c r="AR1003" s="1365">
        <f>AQ1003</f>
        <v>-3013605116.4699998</v>
      </c>
      <c r="AS1003" s="1365"/>
      <c r="AT1003" s="1365"/>
      <c r="AU1003" s="1366"/>
      <c r="AV1003" s="1365">
        <f t="shared" si="392"/>
        <v>0</v>
      </c>
      <c r="AW1003" s="1367"/>
      <c r="AX1003" s="1365"/>
      <c r="AY1003" s="1367">
        <f t="shared" si="393"/>
        <v>0</v>
      </c>
      <c r="AZ1003" s="1372"/>
      <c r="BA1003" s="1640"/>
      <c r="BC1003" s="1361" t="str">
        <f t="shared" si="414"/>
        <v>AIC</v>
      </c>
      <c r="BD1003" s="1361" t="str">
        <f t="shared" si="414"/>
        <v/>
      </c>
      <c r="BE1003" s="1361" t="str">
        <f t="shared" si="414"/>
        <v/>
      </c>
      <c r="BF1003" s="1361" t="str">
        <f t="shared" si="414"/>
        <v/>
      </c>
      <c r="BG1003" s="1361" t="str">
        <f t="shared" si="415"/>
        <v>NO</v>
      </c>
      <c r="BH1003" s="1361" t="str">
        <f t="shared" si="415"/>
        <v>NO</v>
      </c>
      <c r="BI1003" s="1361" t="str">
        <f t="shared" si="384"/>
        <v/>
      </c>
      <c r="BK1003" s="1361" t="b">
        <f t="shared" si="411"/>
        <v>1</v>
      </c>
      <c r="BL1003" s="1361" t="b">
        <f t="shared" si="411"/>
        <v>1</v>
      </c>
      <c r="BM1003" s="1361" t="b">
        <f t="shared" si="411"/>
        <v>1</v>
      </c>
      <c r="BN1003" s="1361" t="b">
        <f t="shared" si="411"/>
        <v>1</v>
      </c>
      <c r="BO1003" s="1361" t="b">
        <f t="shared" si="411"/>
        <v>1</v>
      </c>
      <c r="BP1003" s="1361" t="b">
        <f t="shared" si="411"/>
        <v>1</v>
      </c>
      <c r="BQ1003" s="1361" t="b">
        <f t="shared" si="411"/>
        <v>1</v>
      </c>
      <c r="BS1003" s="1359"/>
    </row>
    <row r="1004" spans="1:71" s="1374" customFormat="1" ht="12" customHeight="1">
      <c r="A1004" s="1412">
        <v>21100383</v>
      </c>
      <c r="B1004" s="1413" t="str">
        <f t="shared" si="407"/>
        <v>21100383</v>
      </c>
      <c r="C1004" s="1596" t="s">
        <v>2064</v>
      </c>
      <c r="D1004" s="1360" t="str">
        <f t="shared" si="382"/>
        <v>Non-Op</v>
      </c>
      <c r="E1004" s="1360"/>
      <c r="F1004" s="1596"/>
      <c r="G1004" s="1360"/>
      <c r="H1004" s="1361" t="str">
        <f t="shared" si="412"/>
        <v/>
      </c>
      <c r="I1004" s="1361" t="str">
        <f t="shared" si="412"/>
        <v/>
      </c>
      <c r="J1004" s="1361" t="str">
        <f t="shared" si="412"/>
        <v/>
      </c>
      <c r="K1004" s="1361" t="str">
        <f t="shared" si="412"/>
        <v>Non-Op</v>
      </c>
      <c r="L1004" s="1361" t="str">
        <f t="shared" si="413"/>
        <v>NO</v>
      </c>
      <c r="M1004" s="1361" t="str">
        <f t="shared" si="413"/>
        <v>NO</v>
      </c>
      <c r="N1004" s="1361" t="str">
        <f t="shared" si="385"/>
        <v/>
      </c>
      <c r="O1004" s="1362"/>
      <c r="P1004" s="1363">
        <v>-491575</v>
      </c>
      <c r="Q1004" s="1363">
        <v>-491575</v>
      </c>
      <c r="R1004" s="1363">
        <v>-491575</v>
      </c>
      <c r="S1004" s="1363">
        <v>-491575</v>
      </c>
      <c r="T1004" s="1363">
        <v>-491575</v>
      </c>
      <c r="U1004" s="1363">
        <v>-491575</v>
      </c>
      <c r="V1004" s="1363">
        <v>-491575</v>
      </c>
      <c r="W1004" s="1363">
        <v>-491575</v>
      </c>
      <c r="X1004" s="1363">
        <v>-491575</v>
      </c>
      <c r="Y1004" s="1363">
        <v>-491575</v>
      </c>
      <c r="Z1004" s="1363">
        <v>-491575</v>
      </c>
      <c r="AA1004" s="1363">
        <v>-491575</v>
      </c>
      <c r="AB1004" s="1363">
        <v>-491575</v>
      </c>
      <c r="AC1004" s="1363"/>
      <c r="AD1004" s="1363"/>
      <c r="AE1004" s="1363">
        <f t="shared" si="383"/>
        <v>-491575</v>
      </c>
      <c r="AF1004" s="1376"/>
      <c r="AG1004" s="1377"/>
      <c r="AH1004" s="1365"/>
      <c r="AI1004" s="1365"/>
      <c r="AJ1004" s="1365"/>
      <c r="AK1004" s="1366">
        <f>AE1004</f>
        <v>-491575</v>
      </c>
      <c r="AL1004" s="1365">
        <f t="shared" si="390"/>
        <v>-491575</v>
      </c>
      <c r="AM1004" s="1367"/>
      <c r="AN1004" s="1365"/>
      <c r="AO1004" s="1368">
        <f t="shared" si="391"/>
        <v>0</v>
      </c>
      <c r="AP1004" s="1369"/>
      <c r="AQ1004" s="1370">
        <f t="shared" si="379"/>
        <v>-491575</v>
      </c>
      <c r="AR1004" s="1365"/>
      <c r="AS1004" s="1365"/>
      <c r="AT1004" s="1365"/>
      <c r="AU1004" s="1366">
        <f>AQ1004</f>
        <v>-491575</v>
      </c>
      <c r="AV1004" s="1365">
        <f t="shared" si="392"/>
        <v>-491575</v>
      </c>
      <c r="AW1004" s="1367"/>
      <c r="AX1004" s="1365"/>
      <c r="AY1004" s="1367">
        <f t="shared" si="393"/>
        <v>0</v>
      </c>
      <c r="AZ1004" s="1372" t="s">
        <v>1943</v>
      </c>
      <c r="BA1004" s="1640"/>
      <c r="BC1004" s="1361" t="str">
        <f t="shared" si="414"/>
        <v/>
      </c>
      <c r="BD1004" s="1361" t="str">
        <f t="shared" si="414"/>
        <v/>
      </c>
      <c r="BE1004" s="1361" t="str">
        <f t="shared" si="414"/>
        <v/>
      </c>
      <c r="BF1004" s="1361" t="str">
        <f t="shared" si="414"/>
        <v>Non-Op</v>
      </c>
      <c r="BG1004" s="1361" t="str">
        <f t="shared" si="415"/>
        <v>NO</v>
      </c>
      <c r="BH1004" s="1361" t="str">
        <f t="shared" si="415"/>
        <v>NO</v>
      </c>
      <c r="BI1004" s="1361" t="str">
        <f t="shared" si="384"/>
        <v/>
      </c>
      <c r="BK1004" s="1361" t="b">
        <f t="shared" si="411"/>
        <v>1</v>
      </c>
      <c r="BL1004" s="1361" t="b">
        <f t="shared" si="411"/>
        <v>1</v>
      </c>
      <c r="BM1004" s="1361" t="b">
        <f t="shared" si="411"/>
        <v>1</v>
      </c>
      <c r="BN1004" s="1361" t="b">
        <f t="shared" si="411"/>
        <v>1</v>
      </c>
      <c r="BO1004" s="1361" t="b">
        <f t="shared" si="411"/>
        <v>1</v>
      </c>
      <c r="BP1004" s="1361" t="b">
        <f t="shared" si="411"/>
        <v>1</v>
      </c>
      <c r="BQ1004" s="1361" t="b">
        <f t="shared" si="411"/>
        <v>1</v>
      </c>
      <c r="BS1004" s="1359"/>
    </row>
    <row r="1005" spans="1:71" s="1374" customFormat="1" ht="12" customHeight="1">
      <c r="A1005" s="1412">
        <v>21400013</v>
      </c>
      <c r="B1005" s="1413" t="str">
        <f t="shared" si="407"/>
        <v>21400013</v>
      </c>
      <c r="C1005" s="1359" t="s">
        <v>2065</v>
      </c>
      <c r="D1005" s="1360" t="str">
        <f t="shared" si="382"/>
        <v>AIC</v>
      </c>
      <c r="E1005" s="1360"/>
      <c r="F1005" s="1359"/>
      <c r="G1005" s="1360"/>
      <c r="H1005" s="1361" t="str">
        <f t="shared" si="412"/>
        <v>AIC</v>
      </c>
      <c r="I1005" s="1361" t="str">
        <f t="shared" si="412"/>
        <v/>
      </c>
      <c r="J1005" s="1361" t="str">
        <f t="shared" si="412"/>
        <v/>
      </c>
      <c r="K1005" s="1361" t="str">
        <f t="shared" si="412"/>
        <v/>
      </c>
      <c r="L1005" s="1361" t="str">
        <f t="shared" si="413"/>
        <v>NO</v>
      </c>
      <c r="M1005" s="1361" t="str">
        <f t="shared" si="413"/>
        <v>NO</v>
      </c>
      <c r="N1005" s="1361" t="str">
        <f t="shared" si="385"/>
        <v/>
      </c>
      <c r="O1005" s="1362"/>
      <c r="P1005" s="1363">
        <v>2148854.7200000002</v>
      </c>
      <c r="Q1005" s="1363">
        <v>2148854.7200000002</v>
      </c>
      <c r="R1005" s="1363">
        <v>2148854.7200000002</v>
      </c>
      <c r="S1005" s="1363">
        <v>2148854.7200000002</v>
      </c>
      <c r="T1005" s="1363">
        <v>2148854.7200000002</v>
      </c>
      <c r="U1005" s="1363">
        <v>2148854.7200000002</v>
      </c>
      <c r="V1005" s="1363">
        <v>2148854.7200000002</v>
      </c>
      <c r="W1005" s="1363">
        <v>2148854.7200000002</v>
      </c>
      <c r="X1005" s="1363">
        <v>2148854.7200000002</v>
      </c>
      <c r="Y1005" s="1363">
        <v>2148854.7200000002</v>
      </c>
      <c r="Z1005" s="1363">
        <v>2148854.7200000002</v>
      </c>
      <c r="AA1005" s="1363">
        <v>2148854.7200000002</v>
      </c>
      <c r="AB1005" s="1363">
        <v>2148854.7200000002</v>
      </c>
      <c r="AC1005" s="1363"/>
      <c r="AD1005" s="1363"/>
      <c r="AE1005" s="1363">
        <f t="shared" si="383"/>
        <v>2148854.7199999997</v>
      </c>
      <c r="AF1005" s="1376"/>
      <c r="AG1005" s="1377"/>
      <c r="AH1005" s="1365">
        <f t="shared" ref="AH1005:AH1013" si="416">AE1005</f>
        <v>2148854.7199999997</v>
      </c>
      <c r="AI1005" s="1365"/>
      <c r="AJ1005" s="1365"/>
      <c r="AK1005" s="1366"/>
      <c r="AL1005" s="1365">
        <f t="shared" si="390"/>
        <v>0</v>
      </c>
      <c r="AM1005" s="1367"/>
      <c r="AN1005" s="1365"/>
      <c r="AO1005" s="1368">
        <f t="shared" si="391"/>
        <v>0</v>
      </c>
      <c r="AP1005" s="1369"/>
      <c r="AQ1005" s="1370">
        <f t="shared" si="379"/>
        <v>2148854.7200000002</v>
      </c>
      <c r="AR1005" s="1365">
        <f t="shared" ref="AR1005:AR1013" si="417">AQ1005</f>
        <v>2148854.7200000002</v>
      </c>
      <c r="AS1005" s="1365"/>
      <c r="AT1005" s="1365"/>
      <c r="AU1005" s="1366"/>
      <c r="AV1005" s="1365">
        <f t="shared" si="392"/>
        <v>0</v>
      </c>
      <c r="AW1005" s="1367"/>
      <c r="AX1005" s="1365"/>
      <c r="AY1005" s="1367">
        <f t="shared" si="393"/>
        <v>0</v>
      </c>
      <c r="AZ1005" s="1372"/>
      <c r="BA1005" s="1640"/>
      <c r="BC1005" s="1361" t="str">
        <f t="shared" si="414"/>
        <v>AIC</v>
      </c>
      <c r="BD1005" s="1361" t="str">
        <f t="shared" si="414"/>
        <v/>
      </c>
      <c r="BE1005" s="1361" t="str">
        <f t="shared" si="414"/>
        <v/>
      </c>
      <c r="BF1005" s="1361" t="str">
        <f t="shared" si="414"/>
        <v/>
      </c>
      <c r="BG1005" s="1361" t="str">
        <f t="shared" si="415"/>
        <v>NO</v>
      </c>
      <c r="BH1005" s="1361" t="str">
        <f t="shared" si="415"/>
        <v>NO</v>
      </c>
      <c r="BI1005" s="1361" t="str">
        <f t="shared" si="384"/>
        <v/>
      </c>
      <c r="BK1005" s="1361" t="b">
        <f t="shared" si="411"/>
        <v>1</v>
      </c>
      <c r="BL1005" s="1361" t="b">
        <f t="shared" si="411"/>
        <v>1</v>
      </c>
      <c r="BM1005" s="1361" t="b">
        <f t="shared" si="411"/>
        <v>1</v>
      </c>
      <c r="BN1005" s="1361" t="b">
        <f t="shared" si="411"/>
        <v>1</v>
      </c>
      <c r="BO1005" s="1361" t="b">
        <f t="shared" si="411"/>
        <v>1</v>
      </c>
      <c r="BP1005" s="1361" t="b">
        <f t="shared" si="411"/>
        <v>1</v>
      </c>
      <c r="BQ1005" s="1361" t="b">
        <f t="shared" si="411"/>
        <v>1</v>
      </c>
      <c r="BS1005" s="1359"/>
    </row>
    <row r="1006" spans="1:71" s="1374" customFormat="1" ht="12" customHeight="1">
      <c r="A1006" s="1412">
        <v>21400033</v>
      </c>
      <c r="B1006" s="1413" t="str">
        <f t="shared" si="407"/>
        <v>21400033</v>
      </c>
      <c r="C1006" s="1359" t="s">
        <v>2066</v>
      </c>
      <c r="D1006" s="1360" t="str">
        <f t="shared" si="382"/>
        <v>AIC</v>
      </c>
      <c r="E1006" s="1360"/>
      <c r="F1006" s="1359"/>
      <c r="G1006" s="1360"/>
      <c r="H1006" s="1361" t="str">
        <f t="shared" si="412"/>
        <v>AIC</v>
      </c>
      <c r="I1006" s="1361" t="str">
        <f t="shared" si="412"/>
        <v/>
      </c>
      <c r="J1006" s="1361" t="str">
        <f t="shared" si="412"/>
        <v/>
      </c>
      <c r="K1006" s="1361" t="str">
        <f t="shared" si="412"/>
        <v/>
      </c>
      <c r="L1006" s="1361" t="str">
        <f t="shared" si="413"/>
        <v>NO</v>
      </c>
      <c r="M1006" s="1361" t="str">
        <f t="shared" si="413"/>
        <v>NO</v>
      </c>
      <c r="N1006" s="1361" t="str">
        <f t="shared" si="385"/>
        <v/>
      </c>
      <c r="O1006" s="1362"/>
      <c r="P1006" s="1363">
        <v>4985024.68</v>
      </c>
      <c r="Q1006" s="1363">
        <v>4985024.68</v>
      </c>
      <c r="R1006" s="1363">
        <v>4985024.68</v>
      </c>
      <c r="S1006" s="1363">
        <v>4985024.68</v>
      </c>
      <c r="T1006" s="1363">
        <v>4985024.68</v>
      </c>
      <c r="U1006" s="1363">
        <v>4985024.68</v>
      </c>
      <c r="V1006" s="1363">
        <v>4985024.68</v>
      </c>
      <c r="W1006" s="1363">
        <v>4985024.68</v>
      </c>
      <c r="X1006" s="1363">
        <v>4985024.68</v>
      </c>
      <c r="Y1006" s="1363">
        <v>4985024.68</v>
      </c>
      <c r="Z1006" s="1363">
        <v>4985024.68</v>
      </c>
      <c r="AA1006" s="1363">
        <v>4985024.68</v>
      </c>
      <c r="AB1006" s="1363">
        <v>4985024.68</v>
      </c>
      <c r="AC1006" s="1363"/>
      <c r="AD1006" s="1363"/>
      <c r="AE1006" s="1363">
        <f t="shared" si="383"/>
        <v>4985024.68</v>
      </c>
      <c r="AF1006" s="1376"/>
      <c r="AG1006" s="1377"/>
      <c r="AH1006" s="1365">
        <f t="shared" si="416"/>
        <v>4985024.68</v>
      </c>
      <c r="AI1006" s="1365"/>
      <c r="AJ1006" s="1365"/>
      <c r="AK1006" s="1366"/>
      <c r="AL1006" s="1365">
        <f t="shared" si="390"/>
        <v>0</v>
      </c>
      <c r="AM1006" s="1367"/>
      <c r="AN1006" s="1365"/>
      <c r="AO1006" s="1368">
        <f t="shared" si="391"/>
        <v>0</v>
      </c>
      <c r="AP1006" s="1369"/>
      <c r="AQ1006" s="1370">
        <f t="shared" si="379"/>
        <v>4985024.68</v>
      </c>
      <c r="AR1006" s="1365">
        <f t="shared" si="417"/>
        <v>4985024.68</v>
      </c>
      <c r="AS1006" s="1365"/>
      <c r="AT1006" s="1365"/>
      <c r="AU1006" s="1366"/>
      <c r="AV1006" s="1365">
        <f t="shared" si="392"/>
        <v>0</v>
      </c>
      <c r="AW1006" s="1367"/>
      <c r="AX1006" s="1365"/>
      <c r="AY1006" s="1367">
        <f t="shared" si="393"/>
        <v>0</v>
      </c>
      <c r="AZ1006" s="1372"/>
      <c r="BA1006" s="1640"/>
      <c r="BC1006" s="1361" t="str">
        <f t="shared" si="414"/>
        <v>AIC</v>
      </c>
      <c r="BD1006" s="1361" t="str">
        <f t="shared" si="414"/>
        <v/>
      </c>
      <c r="BE1006" s="1361" t="str">
        <f t="shared" si="414"/>
        <v/>
      </c>
      <c r="BF1006" s="1361" t="str">
        <f t="shared" si="414"/>
        <v/>
      </c>
      <c r="BG1006" s="1361" t="str">
        <f t="shared" si="415"/>
        <v>NO</v>
      </c>
      <c r="BH1006" s="1361" t="str">
        <f t="shared" si="415"/>
        <v>NO</v>
      </c>
      <c r="BI1006" s="1361" t="str">
        <f t="shared" si="384"/>
        <v/>
      </c>
      <c r="BK1006" s="1361" t="b">
        <f t="shared" si="411"/>
        <v>1</v>
      </c>
      <c r="BL1006" s="1361" t="b">
        <f t="shared" si="411"/>
        <v>1</v>
      </c>
      <c r="BM1006" s="1361" t="b">
        <f t="shared" si="411"/>
        <v>1</v>
      </c>
      <c r="BN1006" s="1361" t="b">
        <f t="shared" si="411"/>
        <v>1</v>
      </c>
      <c r="BO1006" s="1361" t="b">
        <f t="shared" si="411"/>
        <v>1</v>
      </c>
      <c r="BP1006" s="1361" t="b">
        <f t="shared" si="411"/>
        <v>1</v>
      </c>
      <c r="BQ1006" s="1361" t="b">
        <f t="shared" si="411"/>
        <v>1</v>
      </c>
      <c r="BS1006" s="1359"/>
    </row>
    <row r="1007" spans="1:71" s="1374" customFormat="1" ht="12" customHeight="1">
      <c r="A1007" s="1412">
        <v>21500023</v>
      </c>
      <c r="B1007" s="1413" t="str">
        <f t="shared" si="407"/>
        <v>21500023</v>
      </c>
      <c r="C1007" s="1359" t="s">
        <v>2067</v>
      </c>
      <c r="D1007" s="1360" t="str">
        <f t="shared" si="382"/>
        <v>AIC</v>
      </c>
      <c r="E1007" s="1360"/>
      <c r="F1007" s="1359"/>
      <c r="G1007" s="1360"/>
      <c r="H1007" s="1361" t="str">
        <f t="shared" si="412"/>
        <v>AIC</v>
      </c>
      <c r="I1007" s="1361" t="str">
        <f t="shared" si="412"/>
        <v/>
      </c>
      <c r="J1007" s="1361" t="str">
        <f t="shared" si="412"/>
        <v/>
      </c>
      <c r="K1007" s="1361" t="str">
        <f t="shared" si="412"/>
        <v/>
      </c>
      <c r="L1007" s="1361" t="str">
        <f t="shared" si="413"/>
        <v>NO</v>
      </c>
      <c r="M1007" s="1361" t="str">
        <f t="shared" si="413"/>
        <v>NO</v>
      </c>
      <c r="N1007" s="1361" t="str">
        <f t="shared" si="385"/>
        <v/>
      </c>
      <c r="O1007" s="1362"/>
      <c r="P1007" s="1363">
        <v>-17494898.27</v>
      </c>
      <c r="Q1007" s="1363">
        <v>-17494898.27</v>
      </c>
      <c r="R1007" s="1363">
        <v>-17494898.27</v>
      </c>
      <c r="S1007" s="1363">
        <v>-17494898.27</v>
      </c>
      <c r="T1007" s="1363">
        <v>-18208903.329999998</v>
      </c>
      <c r="U1007" s="1363">
        <v>-18208903.329999998</v>
      </c>
      <c r="V1007" s="1363">
        <v>0</v>
      </c>
      <c r="W1007" s="1363">
        <v>0</v>
      </c>
      <c r="X1007" s="1363">
        <v>0</v>
      </c>
      <c r="Y1007" s="1363">
        <v>0</v>
      </c>
      <c r="Z1007" s="1363">
        <v>0</v>
      </c>
      <c r="AA1007" s="1363">
        <v>0</v>
      </c>
      <c r="AB1007" s="1363">
        <v>0</v>
      </c>
      <c r="AC1007" s="1363"/>
      <c r="AD1007" s="1363"/>
      <c r="AE1007" s="1363">
        <f t="shared" si="383"/>
        <v>-8137495.88375</v>
      </c>
      <c r="AF1007" s="1376"/>
      <c r="AG1007" s="1377"/>
      <c r="AH1007" s="1365">
        <f t="shared" si="416"/>
        <v>-8137495.88375</v>
      </c>
      <c r="AI1007" s="1365"/>
      <c r="AJ1007" s="1365"/>
      <c r="AK1007" s="1366"/>
      <c r="AL1007" s="1365">
        <f t="shared" si="390"/>
        <v>0</v>
      </c>
      <c r="AM1007" s="1367"/>
      <c r="AN1007" s="1365"/>
      <c r="AO1007" s="1368">
        <f t="shared" si="391"/>
        <v>0</v>
      </c>
      <c r="AP1007" s="1369"/>
      <c r="AQ1007" s="1370">
        <f t="shared" si="379"/>
        <v>0</v>
      </c>
      <c r="AR1007" s="1365">
        <f t="shared" si="417"/>
        <v>0</v>
      </c>
      <c r="AS1007" s="1365"/>
      <c r="AT1007" s="1365"/>
      <c r="AU1007" s="1366"/>
      <c r="AV1007" s="1365">
        <f t="shared" si="392"/>
        <v>0</v>
      </c>
      <c r="AW1007" s="1367"/>
      <c r="AX1007" s="1365"/>
      <c r="AY1007" s="1367">
        <f t="shared" si="393"/>
        <v>0</v>
      </c>
      <c r="AZ1007" s="1372"/>
      <c r="BA1007" s="1640"/>
      <c r="BC1007" s="1361" t="str">
        <f t="shared" si="414"/>
        <v>AIC</v>
      </c>
      <c r="BD1007" s="1361" t="str">
        <f t="shared" si="414"/>
        <v/>
      </c>
      <c r="BE1007" s="1361" t="str">
        <f t="shared" si="414"/>
        <v/>
      </c>
      <c r="BF1007" s="1361" t="str">
        <f t="shared" si="414"/>
        <v/>
      </c>
      <c r="BG1007" s="1361" t="str">
        <f t="shared" si="415"/>
        <v>NO</v>
      </c>
      <c r="BH1007" s="1361" t="str">
        <f t="shared" si="415"/>
        <v>NO</v>
      </c>
      <c r="BI1007" s="1361" t="str">
        <f t="shared" si="384"/>
        <v/>
      </c>
      <c r="BK1007" s="1361" t="b">
        <f t="shared" si="411"/>
        <v>1</v>
      </c>
      <c r="BL1007" s="1361" t="b">
        <f t="shared" si="411"/>
        <v>1</v>
      </c>
      <c r="BM1007" s="1361" t="b">
        <f t="shared" si="411"/>
        <v>1</v>
      </c>
      <c r="BN1007" s="1361" t="b">
        <f t="shared" si="411"/>
        <v>1</v>
      </c>
      <c r="BO1007" s="1361" t="b">
        <f t="shared" si="411"/>
        <v>1</v>
      </c>
      <c r="BP1007" s="1361" t="b">
        <f t="shared" si="411"/>
        <v>1</v>
      </c>
      <c r="BQ1007" s="1361" t="b">
        <f t="shared" si="411"/>
        <v>1</v>
      </c>
      <c r="BS1007" s="1359"/>
    </row>
    <row r="1008" spans="1:71" s="1374" customFormat="1" ht="12" customHeight="1">
      <c r="A1008" s="1412">
        <v>21500033</v>
      </c>
      <c r="B1008" s="1413" t="str">
        <f t="shared" si="407"/>
        <v>21500033</v>
      </c>
      <c r="C1008" s="1359" t="s">
        <v>2068</v>
      </c>
      <c r="D1008" s="1360" t="str">
        <f t="shared" si="382"/>
        <v>AIC</v>
      </c>
      <c r="E1008" s="1360"/>
      <c r="F1008" s="1359"/>
      <c r="G1008" s="1360"/>
      <c r="H1008" s="1361" t="str">
        <f t="shared" si="412"/>
        <v>AIC</v>
      </c>
      <c r="I1008" s="1361" t="str">
        <f t="shared" si="412"/>
        <v/>
      </c>
      <c r="J1008" s="1361" t="str">
        <f t="shared" si="412"/>
        <v/>
      </c>
      <c r="K1008" s="1361" t="str">
        <f t="shared" si="412"/>
        <v/>
      </c>
      <c r="L1008" s="1361" t="str">
        <f t="shared" si="413"/>
        <v>NO</v>
      </c>
      <c r="M1008" s="1361" t="str">
        <f t="shared" si="413"/>
        <v>NO</v>
      </c>
      <c r="N1008" s="1361" t="str">
        <f t="shared" si="385"/>
        <v/>
      </c>
      <c r="O1008" s="1362"/>
      <c r="P1008" s="1363">
        <v>-11287481.35</v>
      </c>
      <c r="Q1008" s="1363">
        <v>-11287481.35</v>
      </c>
      <c r="R1008" s="1363">
        <v>-11287481.35</v>
      </c>
      <c r="S1008" s="1363">
        <v>-11287481.35</v>
      </c>
      <c r="T1008" s="1363">
        <v>-12010094.689999999</v>
      </c>
      <c r="U1008" s="1363">
        <v>-12010094.689999999</v>
      </c>
      <c r="V1008" s="1363">
        <v>0</v>
      </c>
      <c r="W1008" s="1363">
        <v>0</v>
      </c>
      <c r="X1008" s="1363">
        <v>0</v>
      </c>
      <c r="Y1008" s="1363">
        <v>0</v>
      </c>
      <c r="Z1008" s="1363">
        <v>0</v>
      </c>
      <c r="AA1008" s="1363">
        <v>0</v>
      </c>
      <c r="AB1008" s="1363">
        <v>0</v>
      </c>
      <c r="AC1008" s="1363"/>
      <c r="AD1008" s="1363"/>
      <c r="AE1008" s="1363">
        <f t="shared" si="383"/>
        <v>-5293864.5087499991</v>
      </c>
      <c r="AF1008" s="1376"/>
      <c r="AG1008" s="1377"/>
      <c r="AH1008" s="1365">
        <f t="shared" si="416"/>
        <v>-5293864.5087499991</v>
      </c>
      <c r="AI1008" s="1365"/>
      <c r="AJ1008" s="1365"/>
      <c r="AK1008" s="1366"/>
      <c r="AL1008" s="1365">
        <f t="shared" si="390"/>
        <v>0</v>
      </c>
      <c r="AM1008" s="1367"/>
      <c r="AN1008" s="1365"/>
      <c r="AO1008" s="1368">
        <f t="shared" si="391"/>
        <v>0</v>
      </c>
      <c r="AP1008" s="1369"/>
      <c r="AQ1008" s="1370">
        <f t="shared" si="379"/>
        <v>0</v>
      </c>
      <c r="AR1008" s="1365">
        <f t="shared" si="417"/>
        <v>0</v>
      </c>
      <c r="AS1008" s="1365"/>
      <c r="AT1008" s="1365"/>
      <c r="AU1008" s="1366"/>
      <c r="AV1008" s="1365">
        <f t="shared" si="392"/>
        <v>0</v>
      </c>
      <c r="AW1008" s="1367"/>
      <c r="AX1008" s="1365"/>
      <c r="AY1008" s="1367">
        <f t="shared" si="393"/>
        <v>0</v>
      </c>
      <c r="AZ1008" s="1372"/>
      <c r="BA1008" s="1640"/>
      <c r="BC1008" s="1361" t="str">
        <f t="shared" si="414"/>
        <v>AIC</v>
      </c>
      <c r="BD1008" s="1361" t="str">
        <f t="shared" si="414"/>
        <v/>
      </c>
      <c r="BE1008" s="1361" t="str">
        <f t="shared" si="414"/>
        <v/>
      </c>
      <c r="BF1008" s="1361" t="str">
        <f t="shared" si="414"/>
        <v/>
      </c>
      <c r="BG1008" s="1361" t="str">
        <f t="shared" si="415"/>
        <v>NO</v>
      </c>
      <c r="BH1008" s="1361" t="str">
        <f t="shared" si="415"/>
        <v>NO</v>
      </c>
      <c r="BI1008" s="1361" t="str">
        <f t="shared" si="384"/>
        <v/>
      </c>
      <c r="BK1008" s="1361" t="b">
        <f t="shared" si="411"/>
        <v>1</v>
      </c>
      <c r="BL1008" s="1361" t="b">
        <f t="shared" si="411"/>
        <v>1</v>
      </c>
      <c r="BM1008" s="1361" t="b">
        <f t="shared" si="411"/>
        <v>1</v>
      </c>
      <c r="BN1008" s="1361" t="b">
        <f t="shared" si="411"/>
        <v>1</v>
      </c>
      <c r="BO1008" s="1361" t="b">
        <f t="shared" si="411"/>
        <v>1</v>
      </c>
      <c r="BP1008" s="1361" t="b">
        <f t="shared" si="411"/>
        <v>1</v>
      </c>
      <c r="BQ1008" s="1361" t="b">
        <f t="shared" si="411"/>
        <v>1</v>
      </c>
      <c r="BS1008" s="1359"/>
    </row>
    <row r="1009" spans="1:71" s="1374" customFormat="1" ht="12" customHeight="1">
      <c r="A1009" s="1431" t="s">
        <v>2069</v>
      </c>
      <c r="B1009" s="1451" t="str">
        <f t="shared" si="407"/>
        <v>21510023</v>
      </c>
      <c r="C1009" s="1395" t="s">
        <v>2067</v>
      </c>
      <c r="D1009" s="1396" t="str">
        <f t="shared" si="382"/>
        <v>AIC</v>
      </c>
      <c r="E1009" s="1396"/>
      <c r="F1009" s="1433">
        <v>43800</v>
      </c>
      <c r="G1009" s="1396"/>
      <c r="H1009" s="1398" t="str">
        <f t="shared" si="412"/>
        <v>AIC</v>
      </c>
      <c r="I1009" s="1398" t="str">
        <f t="shared" si="412"/>
        <v/>
      </c>
      <c r="J1009" s="1398" t="str">
        <f t="shared" si="412"/>
        <v/>
      </c>
      <c r="K1009" s="1398" t="str">
        <f t="shared" si="412"/>
        <v/>
      </c>
      <c r="L1009" s="1398" t="str">
        <f t="shared" si="413"/>
        <v>NO</v>
      </c>
      <c r="M1009" s="1398" t="str">
        <f t="shared" si="413"/>
        <v>NO</v>
      </c>
      <c r="N1009" s="1398" t="str">
        <f t="shared" si="385"/>
        <v/>
      </c>
      <c r="O1009" s="1399"/>
      <c r="P1009" s="1400"/>
      <c r="Q1009" s="1400"/>
      <c r="R1009" s="1400"/>
      <c r="S1009" s="1400"/>
      <c r="T1009" s="1400"/>
      <c r="U1009" s="1400"/>
      <c r="V1009" s="1400">
        <v>-18208903.329999998</v>
      </c>
      <c r="W1009" s="1400">
        <v>-18208903.329999998</v>
      </c>
      <c r="X1009" s="1400">
        <v>-18208903.329999998</v>
      </c>
      <c r="Y1009" s="1400">
        <v>-18208903.329999998</v>
      </c>
      <c r="Z1009" s="1400">
        <v>-18208903.329999998</v>
      </c>
      <c r="AA1009" s="1400">
        <v>-18208903.329999998</v>
      </c>
      <c r="AB1009" s="1400">
        <v>-18208903.329999998</v>
      </c>
      <c r="AC1009" s="1400"/>
      <c r="AD1009" s="1400"/>
      <c r="AE1009" s="1400">
        <f t="shared" si="383"/>
        <v>-9863155.9704166651</v>
      </c>
      <c r="AF1009" s="1401"/>
      <c r="AG1009" s="1402"/>
      <c r="AH1009" s="1403">
        <f t="shared" si="416"/>
        <v>-9863155.9704166651</v>
      </c>
      <c r="AI1009" s="1403"/>
      <c r="AJ1009" s="1403"/>
      <c r="AK1009" s="1404"/>
      <c r="AL1009" s="1403">
        <f>SUM(AI1009:AK1009)</f>
        <v>0</v>
      </c>
      <c r="AM1009" s="1367"/>
      <c r="AN1009" s="1365"/>
      <c r="AO1009" s="1368">
        <f t="shared" si="391"/>
        <v>0</v>
      </c>
      <c r="AP1009" s="1369"/>
      <c r="AQ1009" s="1407">
        <f t="shared" si="379"/>
        <v>-18208903.329999998</v>
      </c>
      <c r="AR1009" s="1403">
        <f t="shared" si="417"/>
        <v>-18208903.329999998</v>
      </c>
      <c r="AS1009" s="1403"/>
      <c r="AT1009" s="1403"/>
      <c r="AU1009" s="1404"/>
      <c r="AV1009" s="1403">
        <f>SUM(AS1009:AU1009)</f>
        <v>0</v>
      </c>
      <c r="AW1009" s="1405"/>
      <c r="AX1009" s="1403"/>
      <c r="AY1009" s="1405">
        <f t="shared" si="393"/>
        <v>0</v>
      </c>
      <c r="AZ1009" s="1372"/>
      <c r="BA1009" s="1640"/>
      <c r="BC1009" s="1361"/>
      <c r="BD1009" s="1361"/>
      <c r="BE1009" s="1361"/>
      <c r="BF1009" s="1361"/>
      <c r="BG1009" s="1361"/>
      <c r="BH1009" s="1361"/>
      <c r="BI1009" s="1361"/>
      <c r="BK1009" s="1361"/>
      <c r="BL1009" s="1361"/>
      <c r="BM1009" s="1361"/>
      <c r="BN1009" s="1361"/>
      <c r="BO1009" s="1361"/>
      <c r="BP1009" s="1361"/>
      <c r="BQ1009" s="1361"/>
      <c r="BS1009" s="1359"/>
    </row>
    <row r="1010" spans="1:71" s="1374" customFormat="1" ht="12" customHeight="1">
      <c r="A1010" s="1431" t="s">
        <v>2070</v>
      </c>
      <c r="B1010" s="1451" t="str">
        <f t="shared" si="407"/>
        <v>21510033</v>
      </c>
      <c r="C1010" s="1395" t="s">
        <v>2071</v>
      </c>
      <c r="D1010" s="1396" t="str">
        <f t="shared" si="382"/>
        <v>AIC</v>
      </c>
      <c r="E1010" s="1396"/>
      <c r="F1010" s="1433">
        <v>43800</v>
      </c>
      <c r="G1010" s="1396"/>
      <c r="H1010" s="1398" t="str">
        <f t="shared" si="412"/>
        <v>AIC</v>
      </c>
      <c r="I1010" s="1398" t="str">
        <f t="shared" si="412"/>
        <v/>
      </c>
      <c r="J1010" s="1398" t="str">
        <f t="shared" si="412"/>
        <v/>
      </c>
      <c r="K1010" s="1398" t="str">
        <f t="shared" si="412"/>
        <v/>
      </c>
      <c r="L1010" s="1398" t="str">
        <f t="shared" si="413"/>
        <v>NO</v>
      </c>
      <c r="M1010" s="1398" t="str">
        <f t="shared" si="413"/>
        <v>NO</v>
      </c>
      <c r="N1010" s="1398" t="str">
        <f t="shared" si="385"/>
        <v/>
      </c>
      <c r="O1010" s="1399"/>
      <c r="P1010" s="1400"/>
      <c r="Q1010" s="1400"/>
      <c r="R1010" s="1400"/>
      <c r="S1010" s="1400"/>
      <c r="T1010" s="1400"/>
      <c r="U1010" s="1400"/>
      <c r="V1010" s="1400">
        <v>-12010094.689999999</v>
      </c>
      <c r="W1010" s="1400">
        <v>-12010094.689999999</v>
      </c>
      <c r="X1010" s="1400">
        <v>-12010094.689999999</v>
      </c>
      <c r="Y1010" s="1400">
        <v>-12010094.689999999</v>
      </c>
      <c r="Z1010" s="1400">
        <v>-12010094.689999999</v>
      </c>
      <c r="AA1010" s="1400">
        <v>-12010094.689999999</v>
      </c>
      <c r="AB1010" s="1400">
        <v>-12010094.689999999</v>
      </c>
      <c r="AC1010" s="1400"/>
      <c r="AD1010" s="1400"/>
      <c r="AE1010" s="1400">
        <f t="shared" si="383"/>
        <v>-6505467.9570833333</v>
      </c>
      <c r="AF1010" s="1401"/>
      <c r="AG1010" s="1402"/>
      <c r="AH1010" s="1403">
        <f t="shared" si="416"/>
        <v>-6505467.9570833333</v>
      </c>
      <c r="AI1010" s="1403"/>
      <c r="AJ1010" s="1403"/>
      <c r="AK1010" s="1404"/>
      <c r="AL1010" s="1403">
        <f>SUM(AI1010:AK1010)</f>
        <v>0</v>
      </c>
      <c r="AM1010" s="1367"/>
      <c r="AN1010" s="1365"/>
      <c r="AO1010" s="1368">
        <f t="shared" si="391"/>
        <v>0</v>
      </c>
      <c r="AP1010" s="1369"/>
      <c r="AQ1010" s="1407">
        <f t="shared" si="379"/>
        <v>-12010094.689999999</v>
      </c>
      <c r="AR1010" s="1403">
        <f t="shared" si="417"/>
        <v>-12010094.689999999</v>
      </c>
      <c r="AS1010" s="1403"/>
      <c r="AT1010" s="1403"/>
      <c r="AU1010" s="1404"/>
      <c r="AV1010" s="1403">
        <f>SUM(AS1010:AU1010)</f>
        <v>0</v>
      </c>
      <c r="AW1010" s="1405"/>
      <c r="AX1010" s="1403"/>
      <c r="AY1010" s="1405">
        <f t="shared" si="393"/>
        <v>0</v>
      </c>
      <c r="AZ1010" s="1372"/>
      <c r="BA1010" s="1640"/>
      <c r="BC1010" s="1361"/>
      <c r="BD1010" s="1361"/>
      <c r="BE1010" s="1361"/>
      <c r="BF1010" s="1361"/>
      <c r="BG1010" s="1361"/>
      <c r="BH1010" s="1361"/>
      <c r="BI1010" s="1361"/>
      <c r="BK1010" s="1361"/>
      <c r="BL1010" s="1361"/>
      <c r="BM1010" s="1361"/>
      <c r="BN1010" s="1361"/>
      <c r="BO1010" s="1361"/>
      <c r="BP1010" s="1361"/>
      <c r="BQ1010" s="1361"/>
      <c r="BS1010" s="1359"/>
    </row>
    <row r="1011" spans="1:71" s="1374" customFormat="1" ht="12" customHeight="1">
      <c r="A1011" s="1412">
        <v>21600003</v>
      </c>
      <c r="B1011" s="1413" t="str">
        <f t="shared" si="407"/>
        <v>21600003</v>
      </c>
      <c r="C1011" s="1359" t="s">
        <v>2072</v>
      </c>
      <c r="D1011" s="1360" t="str">
        <f t="shared" si="382"/>
        <v>AIC</v>
      </c>
      <c r="E1011" s="1360"/>
      <c r="F1011" s="1359"/>
      <c r="G1011" s="1360"/>
      <c r="H1011" s="1361" t="str">
        <f t="shared" si="412"/>
        <v>AIC</v>
      </c>
      <c r="I1011" s="1361" t="str">
        <f t="shared" si="412"/>
        <v/>
      </c>
      <c r="J1011" s="1361" t="str">
        <f t="shared" si="412"/>
        <v/>
      </c>
      <c r="K1011" s="1361" t="str">
        <f t="shared" si="412"/>
        <v/>
      </c>
      <c r="L1011" s="1361" t="str">
        <f t="shared" si="413"/>
        <v>NO</v>
      </c>
      <c r="M1011" s="1361" t="str">
        <f t="shared" si="413"/>
        <v>NO</v>
      </c>
      <c r="N1011" s="1361" t="str">
        <f t="shared" si="385"/>
        <v/>
      </c>
      <c r="O1011" s="1362"/>
      <c r="P1011" s="1363">
        <v>-691718530.39999998</v>
      </c>
      <c r="Q1011" s="1363">
        <v>-707306351.14999998</v>
      </c>
      <c r="R1011" s="1363">
        <v>-711038132.63</v>
      </c>
      <c r="S1011" s="1363">
        <v>-703481471.72000003</v>
      </c>
      <c r="T1011" s="1363">
        <v>-698420854.01999998</v>
      </c>
      <c r="U1011" s="1363">
        <v>-674916418.92999995</v>
      </c>
      <c r="V1011" s="1363">
        <v>-681405172.15999997</v>
      </c>
      <c r="W1011" s="1363">
        <v>-845918752.11000001</v>
      </c>
      <c r="X1011" s="1363">
        <v>-847133389.83000004</v>
      </c>
      <c r="Y1011" s="1363">
        <v>-847633431.33000004</v>
      </c>
      <c r="Z1011" s="1363">
        <v>-820053973.97000003</v>
      </c>
      <c r="AA1011" s="1363">
        <v>-826126324.76999998</v>
      </c>
      <c r="AB1011" s="1363">
        <v>-838135157.77999997</v>
      </c>
      <c r="AC1011" s="1363"/>
      <c r="AD1011" s="1363"/>
      <c r="AE1011" s="1363">
        <f t="shared" si="383"/>
        <v>-760696759.7258333</v>
      </c>
      <c r="AF1011" s="1376"/>
      <c r="AG1011" s="1377"/>
      <c r="AH1011" s="1365">
        <f t="shared" si="416"/>
        <v>-760696759.7258333</v>
      </c>
      <c r="AI1011" s="1365"/>
      <c r="AJ1011" s="1365"/>
      <c r="AK1011" s="1366"/>
      <c r="AL1011" s="1365">
        <f t="shared" si="390"/>
        <v>0</v>
      </c>
      <c r="AM1011" s="1367"/>
      <c r="AN1011" s="1365"/>
      <c r="AO1011" s="1368">
        <f t="shared" si="391"/>
        <v>0</v>
      </c>
      <c r="AP1011" s="1369"/>
      <c r="AQ1011" s="1370">
        <f t="shared" si="379"/>
        <v>-838135157.77999997</v>
      </c>
      <c r="AR1011" s="1365">
        <f t="shared" si="417"/>
        <v>-838135157.77999997</v>
      </c>
      <c r="AS1011" s="1365"/>
      <c r="AT1011" s="1365"/>
      <c r="AU1011" s="1366"/>
      <c r="AV1011" s="1365">
        <f t="shared" si="392"/>
        <v>0</v>
      </c>
      <c r="AW1011" s="1367"/>
      <c r="AX1011" s="1365"/>
      <c r="AY1011" s="1367">
        <f t="shared" si="393"/>
        <v>0</v>
      </c>
      <c r="AZ1011" s="1372"/>
      <c r="BA1011" s="1640"/>
      <c r="BC1011" s="1361" t="str">
        <f t="shared" si="414"/>
        <v>AIC</v>
      </c>
      <c r="BD1011" s="1361" t="str">
        <f t="shared" si="414"/>
        <v/>
      </c>
      <c r="BE1011" s="1361" t="str">
        <f t="shared" si="414"/>
        <v/>
      </c>
      <c r="BF1011" s="1361" t="str">
        <f t="shared" si="414"/>
        <v/>
      </c>
      <c r="BG1011" s="1361" t="str">
        <f t="shared" si="415"/>
        <v>NO</v>
      </c>
      <c r="BH1011" s="1361" t="str">
        <f t="shared" si="415"/>
        <v>NO</v>
      </c>
      <c r="BI1011" s="1361" t="str">
        <f t="shared" si="384"/>
        <v/>
      </c>
      <c r="BK1011" s="1361" t="b">
        <f t="shared" si="411"/>
        <v>1</v>
      </c>
      <c r="BL1011" s="1361" t="b">
        <f t="shared" si="411"/>
        <v>1</v>
      </c>
      <c r="BM1011" s="1361" t="b">
        <f t="shared" si="411"/>
        <v>1</v>
      </c>
      <c r="BN1011" s="1361" t="b">
        <f t="shared" si="411"/>
        <v>1</v>
      </c>
      <c r="BO1011" s="1361" t="b">
        <f t="shared" si="411"/>
        <v>1</v>
      </c>
      <c r="BP1011" s="1361" t="b">
        <f t="shared" si="411"/>
        <v>1</v>
      </c>
      <c r="BQ1011" s="1361" t="b">
        <f t="shared" si="411"/>
        <v>1</v>
      </c>
      <c r="BS1011" s="1359"/>
    </row>
    <row r="1012" spans="1:71" s="1374" customFormat="1" ht="12" customHeight="1">
      <c r="A1012" s="1641" t="s">
        <v>2073</v>
      </c>
      <c r="B1012" s="1359" t="str">
        <f t="shared" si="407"/>
        <v>Total Profit/Loss Current Year</v>
      </c>
      <c r="C1012" s="1359"/>
      <c r="D1012" s="1360" t="str">
        <f t="shared" si="382"/>
        <v>AIC</v>
      </c>
      <c r="E1012" s="1360"/>
      <c r="F1012" s="1359"/>
      <c r="G1012" s="1360"/>
      <c r="H1012" s="1361" t="str">
        <f t="shared" si="412"/>
        <v>AIC</v>
      </c>
      <c r="I1012" s="1361" t="str">
        <f t="shared" si="412"/>
        <v/>
      </c>
      <c r="J1012" s="1361" t="str">
        <f t="shared" si="412"/>
        <v/>
      </c>
      <c r="K1012" s="1361" t="str">
        <f t="shared" si="412"/>
        <v/>
      </c>
      <c r="L1012" s="1361" t="str">
        <f t="shared" si="413"/>
        <v>NO</v>
      </c>
      <c r="M1012" s="1361" t="str">
        <f t="shared" si="413"/>
        <v>NO</v>
      </c>
      <c r="N1012" s="1361" t="str">
        <f t="shared" si="385"/>
        <v/>
      </c>
      <c r="O1012" s="1362"/>
      <c r="P1012" s="1363">
        <v>-138382938.16999999</v>
      </c>
      <c r="Q1012" s="1363">
        <v>-120451238.7</v>
      </c>
      <c r="R1012" s="1363">
        <v>-117991218.65000001</v>
      </c>
      <c r="S1012" s="1363">
        <v>-123124039.81</v>
      </c>
      <c r="T1012" s="1363">
        <v>-148967111.69999999</v>
      </c>
      <c r="U1012" s="1363">
        <v>-226315698.00999999</v>
      </c>
      <c r="V1012" s="1363">
        <v>-292328085.83999997</v>
      </c>
      <c r="W1012" s="1363">
        <v>-23055081.260000002</v>
      </c>
      <c r="X1012" s="1363">
        <v>-62577433.359999999</v>
      </c>
      <c r="Y1012" s="1363">
        <v>-111317171.92</v>
      </c>
      <c r="Z1012" s="1363">
        <v>-158524858.53</v>
      </c>
      <c r="AA1012" s="1363">
        <v>-153059501.71000001</v>
      </c>
      <c r="AB1012" s="1363">
        <v>-126358418.87</v>
      </c>
      <c r="AC1012" s="1363"/>
      <c r="AD1012" s="1363"/>
      <c r="AE1012" s="1363">
        <f t="shared" si="383"/>
        <v>-139173509.83416668</v>
      </c>
      <c r="AF1012" s="1376"/>
      <c r="AG1012" s="1376"/>
      <c r="AH1012" s="1365">
        <f t="shared" si="416"/>
        <v>-139173509.83416668</v>
      </c>
      <c r="AI1012" s="1365"/>
      <c r="AJ1012" s="1365"/>
      <c r="AK1012" s="1366"/>
      <c r="AL1012" s="1365">
        <f t="shared" si="390"/>
        <v>0</v>
      </c>
      <c r="AM1012" s="1367"/>
      <c r="AN1012" s="1365"/>
      <c r="AO1012" s="1368">
        <f t="shared" si="391"/>
        <v>0</v>
      </c>
      <c r="AP1012" s="1369"/>
      <c r="AQ1012" s="1370">
        <f t="shared" si="379"/>
        <v>-126358418.87</v>
      </c>
      <c r="AR1012" s="1365">
        <f t="shared" si="417"/>
        <v>-126358418.87</v>
      </c>
      <c r="AS1012" s="1365"/>
      <c r="AT1012" s="1365"/>
      <c r="AU1012" s="1366"/>
      <c r="AV1012" s="1365">
        <f t="shared" si="392"/>
        <v>0</v>
      </c>
      <c r="AW1012" s="1367"/>
      <c r="AX1012" s="1365"/>
      <c r="AY1012" s="1367">
        <f t="shared" si="393"/>
        <v>0</v>
      </c>
      <c r="AZ1012" s="1372"/>
      <c r="BA1012" s="1640"/>
      <c r="BC1012" s="1361" t="str">
        <f t="shared" si="414"/>
        <v>AIC</v>
      </c>
      <c r="BD1012" s="1361" t="str">
        <f t="shared" si="414"/>
        <v/>
      </c>
      <c r="BE1012" s="1361" t="str">
        <f t="shared" si="414"/>
        <v/>
      </c>
      <c r="BF1012" s="1361" t="str">
        <f t="shared" si="414"/>
        <v/>
      </c>
      <c r="BG1012" s="1361" t="str">
        <f t="shared" si="415"/>
        <v>NO</v>
      </c>
      <c r="BH1012" s="1361" t="str">
        <f t="shared" si="415"/>
        <v>NO</v>
      </c>
      <c r="BI1012" s="1361" t="str">
        <f t="shared" si="384"/>
        <v/>
      </c>
      <c r="BK1012" s="1361" t="b">
        <f t="shared" si="411"/>
        <v>1</v>
      </c>
      <c r="BL1012" s="1361" t="b">
        <f t="shared" si="411"/>
        <v>1</v>
      </c>
      <c r="BM1012" s="1361" t="b">
        <f t="shared" si="411"/>
        <v>1</v>
      </c>
      <c r="BN1012" s="1361" t="b">
        <f t="shared" si="411"/>
        <v>1</v>
      </c>
      <c r="BO1012" s="1361" t="b">
        <f t="shared" si="411"/>
        <v>1</v>
      </c>
      <c r="BP1012" s="1361" t="b">
        <f t="shared" si="411"/>
        <v>1</v>
      </c>
      <c r="BQ1012" s="1361" t="b">
        <f t="shared" si="411"/>
        <v>1</v>
      </c>
      <c r="BS1012" s="1359"/>
    </row>
    <row r="1013" spans="1:71" s="1374" customFormat="1" ht="12" customHeight="1">
      <c r="A1013" s="1412">
        <v>43800003</v>
      </c>
      <c r="B1013" s="1413" t="str">
        <f t="shared" si="407"/>
        <v>43800003</v>
      </c>
      <c r="C1013" s="1359" t="s">
        <v>2074</v>
      </c>
      <c r="D1013" s="1360" t="str">
        <f t="shared" ref="D1013:D1084" si="418">IF(CONCATENATE(H1013,I1013,J1013,K1013,N1013)= "ERBGRB","CRB",CONCATENATE(H1013,I1013,J1013,K1013,N1013))</f>
        <v>AIC</v>
      </c>
      <c r="E1013" s="1360"/>
      <c r="F1013" s="1359"/>
      <c r="G1013" s="1360"/>
      <c r="H1013" s="1361" t="str">
        <f t="shared" si="412"/>
        <v>AIC</v>
      </c>
      <c r="I1013" s="1361" t="str">
        <f t="shared" si="412"/>
        <v/>
      </c>
      <c r="J1013" s="1361" t="str">
        <f t="shared" si="412"/>
        <v/>
      </c>
      <c r="K1013" s="1361" t="str">
        <f t="shared" si="412"/>
        <v/>
      </c>
      <c r="L1013" s="1361" t="str">
        <f t="shared" si="413"/>
        <v>NO</v>
      </c>
      <c r="M1013" s="1361" t="str">
        <f t="shared" si="413"/>
        <v>NO</v>
      </c>
      <c r="N1013" s="1361" t="str">
        <f t="shared" si="385"/>
        <v/>
      </c>
      <c r="O1013" s="1362"/>
      <c r="P1013" s="1363">
        <v>83989884.109999999</v>
      </c>
      <c r="Q1013" s="1363">
        <v>97704134.109999999</v>
      </c>
      <c r="R1013" s="1363">
        <v>98183134.109999999</v>
      </c>
      <c r="S1013" s="1363">
        <v>113862134.11</v>
      </c>
      <c r="T1013" s="1363">
        <v>113862134.11</v>
      </c>
      <c r="U1013" s="1363">
        <v>122104334.11</v>
      </c>
      <c r="V1013" s="1363">
        <v>164575021.38</v>
      </c>
      <c r="W1013" s="1363">
        <v>13569250</v>
      </c>
      <c r="X1013" s="1363">
        <v>14360250</v>
      </c>
      <c r="Y1013" s="1363">
        <v>53793568.740000002</v>
      </c>
      <c r="Z1013" s="1363">
        <v>54388568.740000002</v>
      </c>
      <c r="AA1013" s="1363">
        <v>61905568.740000002</v>
      </c>
      <c r="AB1013" s="1363">
        <v>99808850.319999993</v>
      </c>
      <c r="AC1013" s="1363"/>
      <c r="AD1013" s="1363"/>
      <c r="AE1013" s="1363">
        <f t="shared" si="383"/>
        <v>83350622.113749996</v>
      </c>
      <c r="AF1013" s="1376"/>
      <c r="AG1013" s="1376"/>
      <c r="AH1013" s="1365">
        <f t="shared" si="416"/>
        <v>83350622.113749996</v>
      </c>
      <c r="AI1013" s="1365"/>
      <c r="AJ1013" s="1365"/>
      <c r="AK1013" s="1366"/>
      <c r="AL1013" s="1365">
        <f t="shared" si="390"/>
        <v>0</v>
      </c>
      <c r="AM1013" s="1367"/>
      <c r="AN1013" s="1365"/>
      <c r="AO1013" s="1368">
        <f t="shared" si="391"/>
        <v>0</v>
      </c>
      <c r="AP1013" s="1369"/>
      <c r="AQ1013" s="1370">
        <f t="shared" si="379"/>
        <v>99808850.319999993</v>
      </c>
      <c r="AR1013" s="1365">
        <f t="shared" si="417"/>
        <v>99808850.319999993</v>
      </c>
      <c r="AS1013" s="1365"/>
      <c r="AT1013" s="1365"/>
      <c r="AU1013" s="1366"/>
      <c r="AV1013" s="1365">
        <f t="shared" si="392"/>
        <v>0</v>
      </c>
      <c r="AW1013" s="1367"/>
      <c r="AX1013" s="1365"/>
      <c r="AY1013" s="1367">
        <f t="shared" si="393"/>
        <v>0</v>
      </c>
      <c r="AZ1013" s="1372"/>
      <c r="BA1013" s="1640"/>
      <c r="BC1013" s="1361" t="str">
        <f t="shared" si="414"/>
        <v>AIC</v>
      </c>
      <c r="BD1013" s="1361" t="str">
        <f t="shared" si="414"/>
        <v/>
      </c>
      <c r="BE1013" s="1361" t="str">
        <f t="shared" si="414"/>
        <v/>
      </c>
      <c r="BF1013" s="1361" t="str">
        <f t="shared" si="414"/>
        <v/>
      </c>
      <c r="BG1013" s="1361" t="str">
        <f t="shared" si="415"/>
        <v>NO</v>
      </c>
      <c r="BH1013" s="1361" t="str">
        <f t="shared" si="415"/>
        <v>NO</v>
      </c>
      <c r="BI1013" s="1361" t="str">
        <f t="shared" si="384"/>
        <v/>
      </c>
      <c r="BK1013" s="1361" t="b">
        <f t="shared" si="411"/>
        <v>1</v>
      </c>
      <c r="BL1013" s="1361" t="b">
        <f t="shared" si="411"/>
        <v>1</v>
      </c>
      <c r="BM1013" s="1361" t="b">
        <f t="shared" si="411"/>
        <v>1</v>
      </c>
      <c r="BN1013" s="1361" t="b">
        <f t="shared" si="411"/>
        <v>1</v>
      </c>
      <c r="BO1013" s="1361" t="b">
        <f t="shared" si="411"/>
        <v>1</v>
      </c>
      <c r="BP1013" s="1361" t="b">
        <f t="shared" si="411"/>
        <v>1</v>
      </c>
      <c r="BQ1013" s="1361" t="b">
        <f t="shared" si="411"/>
        <v>1</v>
      </c>
      <c r="BS1013" s="1359"/>
    </row>
    <row r="1014" spans="1:71" s="1374" customFormat="1" ht="12" customHeight="1">
      <c r="A1014" s="1486">
        <v>43900003</v>
      </c>
      <c r="B1014" s="1474" t="str">
        <f t="shared" si="407"/>
        <v>43900003</v>
      </c>
      <c r="C1014" s="1359" t="s">
        <v>2075</v>
      </c>
      <c r="D1014" s="1360" t="str">
        <f t="shared" si="418"/>
        <v>Non-Op</v>
      </c>
      <c r="E1014" s="1360"/>
      <c r="F1014" s="1359"/>
      <c r="G1014" s="1360"/>
      <c r="H1014" s="1361" t="str">
        <f t="shared" si="412"/>
        <v/>
      </c>
      <c r="I1014" s="1361" t="str">
        <f t="shared" si="412"/>
        <v/>
      </c>
      <c r="J1014" s="1361" t="str">
        <f t="shared" si="412"/>
        <v/>
      </c>
      <c r="K1014" s="1361" t="str">
        <f t="shared" si="412"/>
        <v>Non-Op</v>
      </c>
      <c r="L1014" s="1361" t="str">
        <f t="shared" si="413"/>
        <v>NO</v>
      </c>
      <c r="M1014" s="1361" t="str">
        <f t="shared" si="413"/>
        <v>NO</v>
      </c>
      <c r="N1014" s="1361" t="str">
        <f t="shared" si="385"/>
        <v/>
      </c>
      <c r="O1014" s="1362"/>
      <c r="P1014" s="1363">
        <v>-21484570.550000001</v>
      </c>
      <c r="Q1014" s="1363">
        <v>-21484570.550000001</v>
      </c>
      <c r="R1014" s="1363">
        <v>-21484570.550000001</v>
      </c>
      <c r="S1014" s="1363">
        <v>-21484570.550000001</v>
      </c>
      <c r="T1014" s="1363">
        <v>-21484570.550000001</v>
      </c>
      <c r="U1014" s="1363">
        <v>-21484570.550000001</v>
      </c>
      <c r="V1014" s="1363">
        <v>-21484570.550000001</v>
      </c>
      <c r="W1014" s="1363">
        <v>-21484570.550000001</v>
      </c>
      <c r="X1014" s="1363">
        <v>-21484570.550000001</v>
      </c>
      <c r="Y1014" s="1363">
        <v>-21484570.550000001</v>
      </c>
      <c r="Z1014" s="1363">
        <v>-21484570.550000001</v>
      </c>
      <c r="AA1014" s="1363">
        <v>-21484570.550000001</v>
      </c>
      <c r="AB1014" s="1363">
        <v>-21484570.550000001</v>
      </c>
      <c r="AC1014" s="1363"/>
      <c r="AD1014" s="1363"/>
      <c r="AE1014" s="1363">
        <f t="shared" si="383"/>
        <v>-21484570.550000004</v>
      </c>
      <c r="AF1014" s="1376"/>
      <c r="AG1014" s="1377"/>
      <c r="AH1014" s="1365"/>
      <c r="AI1014" s="1365"/>
      <c r="AJ1014" s="1365"/>
      <c r="AK1014" s="1366">
        <f>AE1014</f>
        <v>-21484570.550000004</v>
      </c>
      <c r="AL1014" s="1365">
        <f t="shared" si="390"/>
        <v>-21484570.550000004</v>
      </c>
      <c r="AM1014" s="1367"/>
      <c r="AN1014" s="1365"/>
      <c r="AO1014" s="1368">
        <f t="shared" si="391"/>
        <v>0</v>
      </c>
      <c r="AP1014" s="1369"/>
      <c r="AQ1014" s="1370">
        <f t="shared" ref="AQ1014:AQ1082" si="419">AB1014</f>
        <v>-21484570.550000001</v>
      </c>
      <c r="AR1014" s="1365"/>
      <c r="AS1014" s="1365"/>
      <c r="AT1014" s="1365"/>
      <c r="AU1014" s="1366">
        <f>AQ1014</f>
        <v>-21484570.550000001</v>
      </c>
      <c r="AV1014" s="1365">
        <f t="shared" si="392"/>
        <v>-21484570.550000001</v>
      </c>
      <c r="AW1014" s="1367"/>
      <c r="AX1014" s="1365"/>
      <c r="AY1014" s="1367">
        <f t="shared" si="393"/>
        <v>0</v>
      </c>
      <c r="AZ1014" s="1372" t="s">
        <v>1099</v>
      </c>
      <c r="BA1014" s="1640"/>
      <c r="BC1014" s="1361" t="str">
        <f t="shared" si="414"/>
        <v/>
      </c>
      <c r="BD1014" s="1361" t="str">
        <f t="shared" si="414"/>
        <v/>
      </c>
      <c r="BE1014" s="1361" t="str">
        <f t="shared" si="414"/>
        <v/>
      </c>
      <c r="BF1014" s="1361" t="str">
        <f t="shared" si="414"/>
        <v>Non-Op</v>
      </c>
      <c r="BG1014" s="1361" t="str">
        <f t="shared" si="415"/>
        <v>NO</v>
      </c>
      <c r="BH1014" s="1361" t="str">
        <f t="shared" si="415"/>
        <v>NO</v>
      </c>
      <c r="BI1014" s="1361" t="str">
        <f t="shared" si="384"/>
        <v/>
      </c>
      <c r="BK1014" s="1361" t="b">
        <f t="shared" si="411"/>
        <v>1</v>
      </c>
      <c r="BL1014" s="1361" t="b">
        <f t="shared" si="411"/>
        <v>1</v>
      </c>
      <c r="BM1014" s="1361" t="b">
        <f t="shared" si="411"/>
        <v>1</v>
      </c>
      <c r="BN1014" s="1361" t="b">
        <f t="shared" si="411"/>
        <v>1</v>
      </c>
      <c r="BO1014" s="1361" t="b">
        <f t="shared" si="411"/>
        <v>1</v>
      </c>
      <c r="BP1014" s="1361" t="b">
        <f t="shared" si="411"/>
        <v>1</v>
      </c>
      <c r="BQ1014" s="1361" t="b">
        <f t="shared" si="411"/>
        <v>1</v>
      </c>
      <c r="BS1014" s="1359"/>
    </row>
    <row r="1015" spans="1:71" s="1374" customFormat="1" ht="12" customHeight="1">
      <c r="A1015" s="1412">
        <v>21600011</v>
      </c>
      <c r="B1015" s="1413" t="str">
        <f t="shared" si="407"/>
        <v>21600011</v>
      </c>
      <c r="C1015" s="1359" t="s">
        <v>2076</v>
      </c>
      <c r="D1015" s="1360" t="str">
        <f t="shared" si="418"/>
        <v>Non-Op</v>
      </c>
      <c r="E1015" s="1360"/>
      <c r="F1015" s="1359"/>
      <c r="G1015" s="1360"/>
      <c r="H1015" s="1361" t="str">
        <f t="shared" si="412"/>
        <v/>
      </c>
      <c r="I1015" s="1361" t="str">
        <f t="shared" si="412"/>
        <v/>
      </c>
      <c r="J1015" s="1361" t="str">
        <f t="shared" si="412"/>
        <v/>
      </c>
      <c r="K1015" s="1361" t="str">
        <f t="shared" si="412"/>
        <v>Non-Op</v>
      </c>
      <c r="L1015" s="1361" t="str">
        <f t="shared" si="413"/>
        <v>NO</v>
      </c>
      <c r="M1015" s="1361" t="str">
        <f t="shared" si="413"/>
        <v>NO</v>
      </c>
      <c r="N1015" s="1361" t="str">
        <f t="shared" si="385"/>
        <v/>
      </c>
      <c r="O1015" s="1362"/>
      <c r="P1015" s="1363">
        <v>1373398.55</v>
      </c>
      <c r="Q1015" s="1363">
        <v>16961219.300000001</v>
      </c>
      <c r="R1015" s="1363">
        <v>20693000.780000001</v>
      </c>
      <c r="S1015" s="1363">
        <v>12999478.869999999</v>
      </c>
      <c r="T1015" s="1363">
        <v>9375479.5700000003</v>
      </c>
      <c r="U1015" s="1363">
        <v>-14128955.52</v>
      </c>
      <c r="V1015" s="1363">
        <v>-7767178.29</v>
      </c>
      <c r="W1015" s="1363">
        <v>28993337.199999999</v>
      </c>
      <c r="X1015" s="1363">
        <v>30207974.920000002</v>
      </c>
      <c r="Y1015" s="1363">
        <v>30580276.870000001</v>
      </c>
      <c r="Z1015" s="1363">
        <v>3000819.51</v>
      </c>
      <c r="AA1015" s="1363">
        <v>9073170.3100000005</v>
      </c>
      <c r="AB1015" s="1363">
        <v>20972175.280000001</v>
      </c>
      <c r="AC1015" s="1363"/>
      <c r="AD1015" s="1363"/>
      <c r="AE1015" s="1363">
        <f t="shared" si="383"/>
        <v>12596784.202916667</v>
      </c>
      <c r="AF1015" s="1376"/>
      <c r="AG1015" s="1377"/>
      <c r="AH1015" s="1365"/>
      <c r="AI1015" s="1365"/>
      <c r="AJ1015" s="1365"/>
      <c r="AK1015" s="1366">
        <f>AE1015</f>
        <v>12596784.202916667</v>
      </c>
      <c r="AL1015" s="1365">
        <f t="shared" si="390"/>
        <v>12596784.202916667</v>
      </c>
      <c r="AM1015" s="1367"/>
      <c r="AN1015" s="1365"/>
      <c r="AO1015" s="1368">
        <f t="shared" si="391"/>
        <v>0</v>
      </c>
      <c r="AP1015" s="1369"/>
      <c r="AQ1015" s="1370">
        <f t="shared" si="419"/>
        <v>20972175.280000001</v>
      </c>
      <c r="AR1015" s="1365"/>
      <c r="AS1015" s="1365"/>
      <c r="AT1015" s="1365"/>
      <c r="AU1015" s="1366">
        <f>AQ1015</f>
        <v>20972175.280000001</v>
      </c>
      <c r="AV1015" s="1365">
        <f t="shared" si="392"/>
        <v>20972175.280000001</v>
      </c>
      <c r="AW1015" s="1367"/>
      <c r="AX1015" s="1365"/>
      <c r="AY1015" s="1367">
        <f t="shared" si="393"/>
        <v>0</v>
      </c>
      <c r="AZ1015" s="1372" t="s">
        <v>1476</v>
      </c>
      <c r="BA1015" s="1640"/>
      <c r="BC1015" s="1361" t="str">
        <f t="shared" si="414"/>
        <v/>
      </c>
      <c r="BD1015" s="1361" t="str">
        <f t="shared" si="414"/>
        <v/>
      </c>
      <c r="BE1015" s="1361" t="str">
        <f t="shared" si="414"/>
        <v/>
      </c>
      <c r="BF1015" s="1361" t="str">
        <f t="shared" si="414"/>
        <v>Non-Op</v>
      </c>
      <c r="BG1015" s="1361" t="str">
        <f t="shared" si="415"/>
        <v>NO</v>
      </c>
      <c r="BH1015" s="1361" t="str">
        <f t="shared" si="415"/>
        <v>NO</v>
      </c>
      <c r="BI1015" s="1361" t="str">
        <f t="shared" si="384"/>
        <v/>
      </c>
      <c r="BK1015" s="1361" t="b">
        <f t="shared" si="411"/>
        <v>1</v>
      </c>
      <c r="BL1015" s="1361" t="b">
        <f t="shared" si="411"/>
        <v>1</v>
      </c>
      <c r="BM1015" s="1361" t="b">
        <f t="shared" si="411"/>
        <v>1</v>
      </c>
      <c r="BN1015" s="1361" t="b">
        <f t="shared" si="411"/>
        <v>1</v>
      </c>
      <c r="BO1015" s="1361" t="b">
        <f t="shared" si="411"/>
        <v>1</v>
      </c>
      <c r="BP1015" s="1361" t="b">
        <f t="shared" si="411"/>
        <v>1</v>
      </c>
      <c r="BQ1015" s="1361" t="b">
        <f t="shared" si="411"/>
        <v>1</v>
      </c>
      <c r="BS1015" s="1359"/>
    </row>
    <row r="1016" spans="1:71" s="1374" customFormat="1" ht="12" customHeight="1">
      <c r="A1016" s="1412">
        <v>21600013</v>
      </c>
      <c r="B1016" s="1413" t="str">
        <f t="shared" si="407"/>
        <v>21600013</v>
      </c>
      <c r="C1016" s="1359" t="s">
        <v>2077</v>
      </c>
      <c r="D1016" s="1360" t="str">
        <f t="shared" si="418"/>
        <v>AIC</v>
      </c>
      <c r="E1016" s="1360"/>
      <c r="F1016" s="1359"/>
      <c r="G1016" s="1360"/>
      <c r="H1016" s="1361" t="str">
        <f t="shared" si="412"/>
        <v>AIC</v>
      </c>
      <c r="I1016" s="1361" t="str">
        <f t="shared" si="412"/>
        <v/>
      </c>
      <c r="J1016" s="1361" t="str">
        <f t="shared" si="412"/>
        <v/>
      </c>
      <c r="K1016" s="1361" t="str">
        <f t="shared" si="412"/>
        <v/>
      </c>
      <c r="L1016" s="1361" t="str">
        <f t="shared" si="413"/>
        <v>NO</v>
      </c>
      <c r="M1016" s="1361" t="str">
        <f t="shared" si="413"/>
        <v>NO</v>
      </c>
      <c r="N1016" s="1361" t="str">
        <f t="shared" si="385"/>
        <v/>
      </c>
      <c r="O1016" s="1362"/>
      <c r="P1016" s="1363">
        <v>77562549.519999996</v>
      </c>
      <c r="Q1016" s="1363">
        <v>77562549.519999996</v>
      </c>
      <c r="R1016" s="1363">
        <v>77562549.519999996</v>
      </c>
      <c r="S1016" s="1363">
        <v>77562549.519999996</v>
      </c>
      <c r="T1016" s="1363">
        <v>77562549.519999996</v>
      </c>
      <c r="U1016" s="1363">
        <v>77562549.519999996</v>
      </c>
      <c r="V1016" s="1363">
        <v>77562549.519999996</v>
      </c>
      <c r="W1016" s="1363">
        <v>77562549.519999996</v>
      </c>
      <c r="X1016" s="1363">
        <v>77562549.519999996</v>
      </c>
      <c r="Y1016" s="1363">
        <v>77562549.519999996</v>
      </c>
      <c r="Z1016" s="1363">
        <v>77562549.519999996</v>
      </c>
      <c r="AA1016" s="1363">
        <v>77562549.519999996</v>
      </c>
      <c r="AB1016" s="1363">
        <v>77562549.519999996</v>
      </c>
      <c r="AC1016" s="1363"/>
      <c r="AD1016" s="1363"/>
      <c r="AE1016" s="1363">
        <f t="shared" si="383"/>
        <v>77562549.519999996</v>
      </c>
      <c r="AF1016" s="1376"/>
      <c r="AG1016" s="1377"/>
      <c r="AH1016" s="1365">
        <f t="shared" ref="AH1016:AH1023" si="420">AE1016</f>
        <v>77562549.519999996</v>
      </c>
      <c r="AI1016" s="1365"/>
      <c r="AJ1016" s="1365"/>
      <c r="AK1016" s="1366"/>
      <c r="AL1016" s="1365">
        <f t="shared" si="390"/>
        <v>0</v>
      </c>
      <c r="AM1016" s="1367"/>
      <c r="AN1016" s="1365"/>
      <c r="AO1016" s="1368">
        <f t="shared" si="391"/>
        <v>0</v>
      </c>
      <c r="AP1016" s="1369"/>
      <c r="AQ1016" s="1370">
        <f t="shared" si="419"/>
        <v>77562549.519999996</v>
      </c>
      <c r="AR1016" s="1365">
        <f t="shared" ref="AR1016:AR1023" si="421">AQ1016</f>
        <v>77562549.519999996</v>
      </c>
      <c r="AS1016" s="1365"/>
      <c r="AT1016" s="1365"/>
      <c r="AU1016" s="1366"/>
      <c r="AV1016" s="1365">
        <f t="shared" si="392"/>
        <v>0</v>
      </c>
      <c r="AW1016" s="1367"/>
      <c r="AX1016" s="1365"/>
      <c r="AY1016" s="1367">
        <f t="shared" si="393"/>
        <v>0</v>
      </c>
      <c r="AZ1016" s="1372"/>
      <c r="BA1016" s="1640"/>
      <c r="BC1016" s="1361" t="str">
        <f t="shared" si="414"/>
        <v>AIC</v>
      </c>
      <c r="BD1016" s="1361" t="str">
        <f t="shared" si="414"/>
        <v/>
      </c>
      <c r="BE1016" s="1361" t="str">
        <f t="shared" si="414"/>
        <v/>
      </c>
      <c r="BF1016" s="1361" t="str">
        <f t="shared" si="414"/>
        <v/>
      </c>
      <c r="BG1016" s="1361" t="str">
        <f t="shared" si="415"/>
        <v>NO</v>
      </c>
      <c r="BH1016" s="1361" t="str">
        <f t="shared" si="415"/>
        <v>NO</v>
      </c>
      <c r="BI1016" s="1361" t="str">
        <f t="shared" si="384"/>
        <v/>
      </c>
      <c r="BK1016" s="1361" t="b">
        <f t="shared" si="411"/>
        <v>1</v>
      </c>
      <c r="BL1016" s="1361" t="b">
        <f t="shared" si="411"/>
        <v>1</v>
      </c>
      <c r="BM1016" s="1361" t="b">
        <f t="shared" si="411"/>
        <v>1</v>
      </c>
      <c r="BN1016" s="1361" t="b">
        <f t="shared" si="411"/>
        <v>1</v>
      </c>
      <c r="BO1016" s="1361" t="b">
        <f t="shared" si="411"/>
        <v>1</v>
      </c>
      <c r="BP1016" s="1361" t="b">
        <f t="shared" si="411"/>
        <v>1</v>
      </c>
      <c r="BQ1016" s="1361" t="b">
        <f t="shared" si="411"/>
        <v>1</v>
      </c>
      <c r="BS1016" s="1359"/>
    </row>
    <row r="1017" spans="1:71" s="1374" customFormat="1" ht="12" customHeight="1">
      <c r="A1017" s="1412">
        <v>21600023</v>
      </c>
      <c r="B1017" s="1413" t="str">
        <f t="shared" si="407"/>
        <v>21600023</v>
      </c>
      <c r="C1017" s="1359" t="s">
        <v>2078</v>
      </c>
      <c r="D1017" s="1360" t="str">
        <f t="shared" si="418"/>
        <v>AIC</v>
      </c>
      <c r="E1017" s="1360"/>
      <c r="F1017" s="1359"/>
      <c r="G1017" s="1360"/>
      <c r="H1017" s="1361" t="str">
        <f t="shared" si="412"/>
        <v>AIC</v>
      </c>
      <c r="I1017" s="1361" t="str">
        <f t="shared" si="412"/>
        <v/>
      </c>
      <c r="J1017" s="1361" t="str">
        <f t="shared" si="412"/>
        <v/>
      </c>
      <c r="K1017" s="1361" t="str">
        <f t="shared" si="412"/>
        <v/>
      </c>
      <c r="L1017" s="1361" t="str">
        <f t="shared" si="413"/>
        <v>NO</v>
      </c>
      <c r="M1017" s="1361" t="str">
        <f t="shared" si="413"/>
        <v>NO</v>
      </c>
      <c r="N1017" s="1361" t="str">
        <f t="shared" si="385"/>
        <v/>
      </c>
      <c r="O1017" s="1362"/>
      <c r="P1017" s="1363">
        <v>1755001.25</v>
      </c>
      <c r="Q1017" s="1363">
        <v>1755001.25</v>
      </c>
      <c r="R1017" s="1363">
        <v>1755001.25</v>
      </c>
      <c r="S1017" s="1363">
        <v>1755001.25</v>
      </c>
      <c r="T1017" s="1363">
        <v>1755001.25</v>
      </c>
      <c r="U1017" s="1363">
        <v>1755001.25</v>
      </c>
      <c r="V1017" s="1363">
        <v>1755001.25</v>
      </c>
      <c r="W1017" s="1363">
        <v>1755001.25</v>
      </c>
      <c r="X1017" s="1363">
        <v>1755001.25</v>
      </c>
      <c r="Y1017" s="1363">
        <v>1755001.25</v>
      </c>
      <c r="Z1017" s="1363">
        <v>1755001.25</v>
      </c>
      <c r="AA1017" s="1363">
        <v>1755001.25</v>
      </c>
      <c r="AB1017" s="1363">
        <v>1755001.25</v>
      </c>
      <c r="AC1017" s="1363"/>
      <c r="AD1017" s="1363"/>
      <c r="AE1017" s="1363">
        <f t="shared" si="383"/>
        <v>1755001.25</v>
      </c>
      <c r="AF1017" s="1376"/>
      <c r="AG1017" s="1377"/>
      <c r="AH1017" s="1365">
        <f t="shared" si="420"/>
        <v>1755001.25</v>
      </c>
      <c r="AI1017" s="1365"/>
      <c r="AJ1017" s="1365"/>
      <c r="AK1017" s="1366"/>
      <c r="AL1017" s="1365">
        <f t="shared" si="390"/>
        <v>0</v>
      </c>
      <c r="AM1017" s="1367"/>
      <c r="AN1017" s="1365"/>
      <c r="AO1017" s="1368">
        <f t="shared" si="391"/>
        <v>0</v>
      </c>
      <c r="AP1017" s="1369"/>
      <c r="AQ1017" s="1370">
        <f t="shared" si="419"/>
        <v>1755001.25</v>
      </c>
      <c r="AR1017" s="1365">
        <f t="shared" si="421"/>
        <v>1755001.25</v>
      </c>
      <c r="AS1017" s="1365"/>
      <c r="AT1017" s="1365"/>
      <c r="AU1017" s="1366"/>
      <c r="AV1017" s="1365">
        <f t="shared" si="392"/>
        <v>0</v>
      </c>
      <c r="AW1017" s="1367"/>
      <c r="AX1017" s="1365"/>
      <c r="AY1017" s="1367">
        <f t="shared" si="393"/>
        <v>0</v>
      </c>
      <c r="AZ1017" s="1372"/>
      <c r="BA1017" s="1640"/>
      <c r="BC1017" s="1361" t="str">
        <f t="shared" si="414"/>
        <v>AIC</v>
      </c>
      <c r="BD1017" s="1361" t="str">
        <f t="shared" si="414"/>
        <v/>
      </c>
      <c r="BE1017" s="1361" t="str">
        <f t="shared" si="414"/>
        <v/>
      </c>
      <c r="BF1017" s="1361" t="str">
        <f t="shared" si="414"/>
        <v/>
      </c>
      <c r="BG1017" s="1361" t="str">
        <f t="shared" si="415"/>
        <v>NO</v>
      </c>
      <c r="BH1017" s="1361" t="str">
        <f t="shared" si="415"/>
        <v>NO</v>
      </c>
      <c r="BI1017" s="1361" t="str">
        <f t="shared" si="384"/>
        <v/>
      </c>
      <c r="BK1017" s="1361" t="b">
        <f t="shared" si="411"/>
        <v>1</v>
      </c>
      <c r="BL1017" s="1361" t="b">
        <f t="shared" si="411"/>
        <v>1</v>
      </c>
      <c r="BM1017" s="1361" t="b">
        <f t="shared" si="411"/>
        <v>1</v>
      </c>
      <c r="BN1017" s="1361" t="b">
        <f t="shared" si="411"/>
        <v>1</v>
      </c>
      <c r="BO1017" s="1361" t="b">
        <f t="shared" si="411"/>
        <v>1</v>
      </c>
      <c r="BP1017" s="1361" t="b">
        <f t="shared" si="411"/>
        <v>1</v>
      </c>
      <c r="BQ1017" s="1361" t="b">
        <f t="shared" si="411"/>
        <v>1</v>
      </c>
      <c r="BS1017" s="1359"/>
    </row>
    <row r="1018" spans="1:71" s="1374" customFormat="1" ht="12" customHeight="1">
      <c r="A1018" s="1412">
        <v>21600033</v>
      </c>
      <c r="B1018" s="1413" t="str">
        <f t="shared" si="407"/>
        <v>21600033</v>
      </c>
      <c r="C1018" s="1359" t="s">
        <v>2079</v>
      </c>
      <c r="D1018" s="1360" t="str">
        <f t="shared" si="418"/>
        <v>AIC</v>
      </c>
      <c r="E1018" s="1360"/>
      <c r="F1018" s="1359"/>
      <c r="G1018" s="1360"/>
      <c r="H1018" s="1361" t="str">
        <f t="shared" si="412"/>
        <v>AIC</v>
      </c>
      <c r="I1018" s="1361" t="str">
        <f t="shared" si="412"/>
        <v/>
      </c>
      <c r="J1018" s="1361" t="str">
        <f t="shared" si="412"/>
        <v/>
      </c>
      <c r="K1018" s="1361" t="str">
        <f t="shared" si="412"/>
        <v/>
      </c>
      <c r="L1018" s="1361" t="str">
        <f t="shared" si="413"/>
        <v>NO</v>
      </c>
      <c r="M1018" s="1361" t="str">
        <f t="shared" si="413"/>
        <v>NO</v>
      </c>
      <c r="N1018" s="1361" t="str">
        <f t="shared" si="385"/>
        <v/>
      </c>
      <c r="O1018" s="1362"/>
      <c r="P1018" s="1363">
        <v>1471103.62</v>
      </c>
      <c r="Q1018" s="1363">
        <v>1471103.62</v>
      </c>
      <c r="R1018" s="1363">
        <v>1471103.62</v>
      </c>
      <c r="S1018" s="1363">
        <v>1471103.62</v>
      </c>
      <c r="T1018" s="1363">
        <v>1471103.62</v>
      </c>
      <c r="U1018" s="1363">
        <v>1471103.62</v>
      </c>
      <c r="V1018" s="1363">
        <v>1471103.62</v>
      </c>
      <c r="W1018" s="1363">
        <v>1471103.62</v>
      </c>
      <c r="X1018" s="1363">
        <v>1471103.62</v>
      </c>
      <c r="Y1018" s="1363">
        <v>1471103.62</v>
      </c>
      <c r="Z1018" s="1363">
        <v>1471103.62</v>
      </c>
      <c r="AA1018" s="1363">
        <v>1471103.62</v>
      </c>
      <c r="AB1018" s="1363">
        <v>1471103.62</v>
      </c>
      <c r="AC1018" s="1363"/>
      <c r="AD1018" s="1363"/>
      <c r="AE1018" s="1363">
        <f t="shared" si="383"/>
        <v>1471103.6200000003</v>
      </c>
      <c r="AF1018" s="1376"/>
      <c r="AG1018" s="1377"/>
      <c r="AH1018" s="1365">
        <f t="shared" si="420"/>
        <v>1471103.6200000003</v>
      </c>
      <c r="AI1018" s="1365"/>
      <c r="AJ1018" s="1365"/>
      <c r="AK1018" s="1366"/>
      <c r="AL1018" s="1365">
        <f t="shared" si="390"/>
        <v>0</v>
      </c>
      <c r="AM1018" s="1367"/>
      <c r="AN1018" s="1365"/>
      <c r="AO1018" s="1368">
        <f t="shared" si="391"/>
        <v>0</v>
      </c>
      <c r="AP1018" s="1369"/>
      <c r="AQ1018" s="1370">
        <f t="shared" si="419"/>
        <v>1471103.62</v>
      </c>
      <c r="AR1018" s="1365">
        <f t="shared" si="421"/>
        <v>1471103.62</v>
      </c>
      <c r="AS1018" s="1365"/>
      <c r="AT1018" s="1365"/>
      <c r="AU1018" s="1366"/>
      <c r="AV1018" s="1365">
        <f t="shared" si="392"/>
        <v>0</v>
      </c>
      <c r="AW1018" s="1367"/>
      <c r="AX1018" s="1365"/>
      <c r="AY1018" s="1367">
        <f t="shared" si="393"/>
        <v>0</v>
      </c>
      <c r="AZ1018" s="1372"/>
      <c r="BA1018" s="1640"/>
      <c r="BC1018" s="1361" t="str">
        <f t="shared" si="414"/>
        <v>AIC</v>
      </c>
      <c r="BD1018" s="1361" t="str">
        <f t="shared" si="414"/>
        <v/>
      </c>
      <c r="BE1018" s="1361" t="str">
        <f t="shared" si="414"/>
        <v/>
      </c>
      <c r="BF1018" s="1361" t="str">
        <f t="shared" si="414"/>
        <v/>
      </c>
      <c r="BG1018" s="1361" t="str">
        <f t="shared" si="415"/>
        <v>NO</v>
      </c>
      <c r="BH1018" s="1361" t="str">
        <f t="shared" si="415"/>
        <v>NO</v>
      </c>
      <c r="BI1018" s="1361" t="str">
        <f t="shared" si="384"/>
        <v/>
      </c>
      <c r="BK1018" s="1361" t="b">
        <f t="shared" si="411"/>
        <v>1</v>
      </c>
      <c r="BL1018" s="1361" t="b">
        <f t="shared" si="411"/>
        <v>1</v>
      </c>
      <c r="BM1018" s="1361" t="b">
        <f t="shared" si="411"/>
        <v>1</v>
      </c>
      <c r="BN1018" s="1361" t="b">
        <f t="shared" si="411"/>
        <v>1</v>
      </c>
      <c r="BO1018" s="1361" t="b">
        <f t="shared" si="411"/>
        <v>1</v>
      </c>
      <c r="BP1018" s="1361" t="b">
        <f t="shared" si="411"/>
        <v>1</v>
      </c>
      <c r="BQ1018" s="1361" t="b">
        <f t="shared" si="411"/>
        <v>1</v>
      </c>
      <c r="BS1018" s="1359"/>
    </row>
    <row r="1019" spans="1:71" s="1374" customFormat="1" ht="12" customHeight="1">
      <c r="A1019" s="1412">
        <v>21600053</v>
      </c>
      <c r="B1019" s="1413" t="str">
        <f t="shared" si="407"/>
        <v>21600053</v>
      </c>
      <c r="C1019" s="1359" t="s">
        <v>2080</v>
      </c>
      <c r="D1019" s="1360" t="str">
        <f t="shared" si="418"/>
        <v>AIC</v>
      </c>
      <c r="E1019" s="1360"/>
      <c r="F1019" s="1359"/>
      <c r="G1019" s="1360"/>
      <c r="H1019" s="1361" t="str">
        <f t="shared" si="412"/>
        <v>AIC</v>
      </c>
      <c r="I1019" s="1361" t="str">
        <f t="shared" si="412"/>
        <v/>
      </c>
      <c r="J1019" s="1361" t="str">
        <f t="shared" si="412"/>
        <v/>
      </c>
      <c r="K1019" s="1361" t="str">
        <f t="shared" si="412"/>
        <v/>
      </c>
      <c r="L1019" s="1361" t="str">
        <f t="shared" si="413"/>
        <v>NO</v>
      </c>
      <c r="M1019" s="1361" t="str">
        <f t="shared" si="413"/>
        <v>NO</v>
      </c>
      <c r="N1019" s="1361" t="str">
        <f t="shared" si="385"/>
        <v/>
      </c>
      <c r="O1019" s="1362"/>
      <c r="P1019" s="1363">
        <v>16359946.109999999</v>
      </c>
      <c r="Q1019" s="1363">
        <v>16359946.109999999</v>
      </c>
      <c r="R1019" s="1363">
        <v>16359946.109999999</v>
      </c>
      <c r="S1019" s="1363">
        <v>16359946.109999999</v>
      </c>
      <c r="T1019" s="1363">
        <v>16359946.109999999</v>
      </c>
      <c r="U1019" s="1363">
        <v>16359946.109999999</v>
      </c>
      <c r="V1019" s="1363">
        <v>16359946.109999999</v>
      </c>
      <c r="W1019" s="1363">
        <v>16359946.109999999</v>
      </c>
      <c r="X1019" s="1363">
        <v>16359946.109999999</v>
      </c>
      <c r="Y1019" s="1363">
        <v>16359946.109999999</v>
      </c>
      <c r="Z1019" s="1363">
        <v>16359946.109999999</v>
      </c>
      <c r="AA1019" s="1363">
        <v>16359946.109999999</v>
      </c>
      <c r="AB1019" s="1363">
        <v>16359946.109999999</v>
      </c>
      <c r="AC1019" s="1363"/>
      <c r="AD1019" s="1363"/>
      <c r="AE1019" s="1363">
        <f t="shared" si="383"/>
        <v>16359946.110000005</v>
      </c>
      <c r="AF1019" s="1376"/>
      <c r="AG1019" s="1377"/>
      <c r="AH1019" s="1365">
        <f t="shared" si="420"/>
        <v>16359946.110000005</v>
      </c>
      <c r="AI1019" s="1365"/>
      <c r="AJ1019" s="1365"/>
      <c r="AK1019" s="1366"/>
      <c r="AL1019" s="1365">
        <f t="shared" si="390"/>
        <v>0</v>
      </c>
      <c r="AM1019" s="1367"/>
      <c r="AN1019" s="1365"/>
      <c r="AO1019" s="1368">
        <f t="shared" si="391"/>
        <v>0</v>
      </c>
      <c r="AP1019" s="1369"/>
      <c r="AQ1019" s="1370">
        <f t="shared" si="419"/>
        <v>16359946.109999999</v>
      </c>
      <c r="AR1019" s="1365">
        <f t="shared" si="421"/>
        <v>16359946.109999999</v>
      </c>
      <c r="AS1019" s="1365"/>
      <c r="AT1019" s="1365"/>
      <c r="AU1019" s="1366"/>
      <c r="AV1019" s="1365">
        <f t="shared" si="392"/>
        <v>0</v>
      </c>
      <c r="AW1019" s="1367"/>
      <c r="AX1019" s="1365"/>
      <c r="AY1019" s="1367">
        <f t="shared" si="393"/>
        <v>0</v>
      </c>
      <c r="AZ1019" s="1372"/>
      <c r="BA1019" s="1640"/>
      <c r="BC1019" s="1361" t="str">
        <f t="shared" si="414"/>
        <v>AIC</v>
      </c>
      <c r="BD1019" s="1361" t="str">
        <f t="shared" si="414"/>
        <v/>
      </c>
      <c r="BE1019" s="1361" t="str">
        <f t="shared" si="414"/>
        <v/>
      </c>
      <c r="BF1019" s="1361" t="str">
        <f t="shared" si="414"/>
        <v/>
      </c>
      <c r="BG1019" s="1361" t="str">
        <f t="shared" si="415"/>
        <v>NO</v>
      </c>
      <c r="BH1019" s="1361" t="str">
        <f t="shared" si="415"/>
        <v>NO</v>
      </c>
      <c r="BI1019" s="1361" t="str">
        <f t="shared" si="384"/>
        <v/>
      </c>
      <c r="BK1019" s="1361" t="b">
        <f t="shared" si="411"/>
        <v>1</v>
      </c>
      <c r="BL1019" s="1361" t="b">
        <f t="shared" si="411"/>
        <v>1</v>
      </c>
      <c r="BM1019" s="1361" t="b">
        <f t="shared" si="411"/>
        <v>1</v>
      </c>
      <c r="BN1019" s="1361" t="b">
        <f t="shared" si="411"/>
        <v>1</v>
      </c>
      <c r="BO1019" s="1361" t="b">
        <f t="shared" si="411"/>
        <v>1</v>
      </c>
      <c r="BP1019" s="1361" t="b">
        <f t="shared" si="411"/>
        <v>1</v>
      </c>
      <c r="BQ1019" s="1361" t="b">
        <f t="shared" si="411"/>
        <v>1</v>
      </c>
      <c r="BS1019" s="1359"/>
    </row>
    <row r="1020" spans="1:71" s="1374" customFormat="1" ht="12" customHeight="1">
      <c r="A1020" s="1412">
        <v>21610013</v>
      </c>
      <c r="B1020" s="1413" t="str">
        <f t="shared" si="407"/>
        <v>21610013</v>
      </c>
      <c r="C1020" s="1359" t="s">
        <v>2081</v>
      </c>
      <c r="D1020" s="1360" t="str">
        <f t="shared" si="418"/>
        <v>AIC</v>
      </c>
      <c r="E1020" s="1360"/>
      <c r="F1020" s="1359"/>
      <c r="G1020" s="1360"/>
      <c r="H1020" s="1361" t="str">
        <f t="shared" si="412"/>
        <v>AIC</v>
      </c>
      <c r="I1020" s="1361" t="str">
        <f t="shared" si="412"/>
        <v/>
      </c>
      <c r="J1020" s="1361" t="str">
        <f t="shared" si="412"/>
        <v/>
      </c>
      <c r="K1020" s="1361" t="str">
        <f t="shared" si="412"/>
        <v/>
      </c>
      <c r="L1020" s="1361" t="str">
        <f t="shared" si="413"/>
        <v>NO</v>
      </c>
      <c r="M1020" s="1361" t="str">
        <f t="shared" si="413"/>
        <v>NO</v>
      </c>
      <c r="N1020" s="1361" t="str">
        <f t="shared" si="385"/>
        <v/>
      </c>
      <c r="O1020" s="1362"/>
      <c r="P1020" s="1363">
        <v>20028452</v>
      </c>
      <c r="Q1020" s="1363">
        <v>20028452</v>
      </c>
      <c r="R1020" s="1363">
        <v>20028452</v>
      </c>
      <c r="S1020" s="1363">
        <v>20165313</v>
      </c>
      <c r="T1020" s="1363">
        <v>20165313</v>
      </c>
      <c r="U1020" s="1363">
        <v>20165313</v>
      </c>
      <c r="V1020" s="1363">
        <v>20292289</v>
      </c>
      <c r="W1020" s="1363">
        <v>20292289</v>
      </c>
      <c r="X1020" s="1363">
        <v>20292289</v>
      </c>
      <c r="Y1020" s="1363">
        <v>20420028.550000001</v>
      </c>
      <c r="Z1020" s="1363">
        <v>20420028.550000001</v>
      </c>
      <c r="AA1020" s="1363">
        <v>20420028.550000001</v>
      </c>
      <c r="AB1020" s="1363">
        <v>20529856.59</v>
      </c>
      <c r="AC1020" s="1363"/>
      <c r="AD1020" s="1363"/>
      <c r="AE1020" s="1363">
        <f t="shared" si="383"/>
        <v>20247412.495416671</v>
      </c>
      <c r="AF1020" s="1376"/>
      <c r="AG1020" s="1377"/>
      <c r="AH1020" s="1365">
        <f t="shared" si="420"/>
        <v>20247412.495416671</v>
      </c>
      <c r="AI1020" s="1365"/>
      <c r="AJ1020" s="1365"/>
      <c r="AK1020" s="1366"/>
      <c r="AL1020" s="1365">
        <f t="shared" si="390"/>
        <v>0</v>
      </c>
      <c r="AM1020" s="1367"/>
      <c r="AN1020" s="1365"/>
      <c r="AO1020" s="1368">
        <f t="shared" si="391"/>
        <v>0</v>
      </c>
      <c r="AP1020" s="1369"/>
      <c r="AQ1020" s="1370">
        <f t="shared" si="419"/>
        <v>20529856.59</v>
      </c>
      <c r="AR1020" s="1365">
        <f t="shared" si="421"/>
        <v>20529856.59</v>
      </c>
      <c r="AS1020" s="1365"/>
      <c r="AT1020" s="1365"/>
      <c r="AU1020" s="1366"/>
      <c r="AV1020" s="1365">
        <f t="shared" si="392"/>
        <v>0</v>
      </c>
      <c r="AW1020" s="1367"/>
      <c r="AX1020" s="1365"/>
      <c r="AY1020" s="1367">
        <f t="shared" si="393"/>
        <v>0</v>
      </c>
      <c r="AZ1020" s="1372"/>
      <c r="BA1020" s="1640"/>
      <c r="BC1020" s="1361" t="str">
        <f t="shared" si="414"/>
        <v>AIC</v>
      </c>
      <c r="BD1020" s="1361" t="str">
        <f t="shared" si="414"/>
        <v/>
      </c>
      <c r="BE1020" s="1361" t="str">
        <f t="shared" si="414"/>
        <v/>
      </c>
      <c r="BF1020" s="1361" t="str">
        <f t="shared" si="414"/>
        <v/>
      </c>
      <c r="BG1020" s="1361" t="str">
        <f t="shared" si="415"/>
        <v>NO</v>
      </c>
      <c r="BH1020" s="1361" t="str">
        <f t="shared" si="415"/>
        <v>NO</v>
      </c>
      <c r="BI1020" s="1361" t="str">
        <f t="shared" si="384"/>
        <v/>
      </c>
      <c r="BK1020" s="1361" t="b">
        <f t="shared" si="411"/>
        <v>1</v>
      </c>
      <c r="BL1020" s="1361" t="b">
        <f t="shared" si="411"/>
        <v>1</v>
      </c>
      <c r="BM1020" s="1361" t="b">
        <f t="shared" si="411"/>
        <v>1</v>
      </c>
      <c r="BN1020" s="1361" t="b">
        <f t="shared" si="411"/>
        <v>1</v>
      </c>
      <c r="BO1020" s="1361" t="b">
        <f t="shared" si="411"/>
        <v>1</v>
      </c>
      <c r="BP1020" s="1361" t="b">
        <f t="shared" si="411"/>
        <v>1</v>
      </c>
      <c r="BQ1020" s="1361" t="b">
        <f t="shared" si="411"/>
        <v>1</v>
      </c>
      <c r="BS1020" s="1359"/>
    </row>
    <row r="1021" spans="1:71" s="1374" customFormat="1" ht="12" customHeight="1">
      <c r="A1021" s="1412">
        <v>21900103</v>
      </c>
      <c r="B1021" s="1413" t="str">
        <f t="shared" si="407"/>
        <v>21900103</v>
      </c>
      <c r="C1021" s="1359" t="s">
        <v>2082</v>
      </c>
      <c r="D1021" s="1360" t="str">
        <f t="shared" si="418"/>
        <v>AIC</v>
      </c>
      <c r="E1021" s="1360"/>
      <c r="F1021" s="1359"/>
      <c r="G1021" s="1360"/>
      <c r="H1021" s="1361" t="str">
        <f t="shared" si="412"/>
        <v>AIC</v>
      </c>
      <c r="I1021" s="1361" t="str">
        <f t="shared" si="412"/>
        <v/>
      </c>
      <c r="J1021" s="1361" t="str">
        <f t="shared" si="412"/>
        <v/>
      </c>
      <c r="K1021" s="1361" t="str">
        <f t="shared" si="412"/>
        <v/>
      </c>
      <c r="L1021" s="1361" t="str">
        <f t="shared" si="413"/>
        <v>NO</v>
      </c>
      <c r="M1021" s="1361" t="str">
        <f t="shared" si="413"/>
        <v>NO</v>
      </c>
      <c r="N1021" s="1361" t="str">
        <f t="shared" si="385"/>
        <v/>
      </c>
      <c r="O1021" s="1362"/>
      <c r="P1021" s="1363">
        <v>-12081679.1</v>
      </c>
      <c r="Q1021" s="1363">
        <v>-12022455.1</v>
      </c>
      <c r="R1021" s="1363">
        <v>-11963231.1</v>
      </c>
      <c r="S1021" s="1363">
        <v>-11904007.1</v>
      </c>
      <c r="T1021" s="1363">
        <v>-11844783.1</v>
      </c>
      <c r="U1021" s="1363">
        <v>-11785559.1</v>
      </c>
      <c r="V1021" s="1363">
        <v>-11726335.1</v>
      </c>
      <c r="W1021" s="1363">
        <v>-11667111.1</v>
      </c>
      <c r="X1021" s="1363">
        <v>-11607887.1</v>
      </c>
      <c r="Y1021" s="1363">
        <v>-11548663.1</v>
      </c>
      <c r="Z1021" s="1363">
        <v>-11489439.1</v>
      </c>
      <c r="AA1021" s="1363">
        <v>-11430215.1</v>
      </c>
      <c r="AB1021" s="1363">
        <v>-11370991.1</v>
      </c>
      <c r="AC1021" s="1363"/>
      <c r="AD1021" s="1363"/>
      <c r="AE1021" s="1363">
        <f t="shared" ref="AE1021:AE1088" si="422">(P1021+AB1021+SUM(Q1021:AA1021)*2)/24</f>
        <v>-11726335.099999996</v>
      </c>
      <c r="AF1021" s="1376"/>
      <c r="AG1021" s="1377"/>
      <c r="AH1021" s="1365">
        <f t="shared" si="420"/>
        <v>-11726335.099999996</v>
      </c>
      <c r="AI1021" s="1365"/>
      <c r="AJ1021" s="1365"/>
      <c r="AK1021" s="1366"/>
      <c r="AL1021" s="1365">
        <f t="shared" si="390"/>
        <v>0</v>
      </c>
      <c r="AM1021" s="1367"/>
      <c r="AN1021" s="1365"/>
      <c r="AO1021" s="1368">
        <f t="shared" si="391"/>
        <v>0</v>
      </c>
      <c r="AP1021" s="1369"/>
      <c r="AQ1021" s="1370">
        <f t="shared" si="419"/>
        <v>-11370991.1</v>
      </c>
      <c r="AR1021" s="1365">
        <f t="shared" si="421"/>
        <v>-11370991.1</v>
      </c>
      <c r="AS1021" s="1365"/>
      <c r="AT1021" s="1365"/>
      <c r="AU1021" s="1366"/>
      <c r="AV1021" s="1365">
        <f t="shared" si="392"/>
        <v>0</v>
      </c>
      <c r="AW1021" s="1367"/>
      <c r="AX1021" s="1365"/>
      <c r="AY1021" s="1367">
        <f t="shared" si="393"/>
        <v>0</v>
      </c>
      <c r="AZ1021" s="1372"/>
      <c r="BA1021" s="1640"/>
      <c r="BC1021" s="1361" t="str">
        <f t="shared" si="414"/>
        <v>AIC</v>
      </c>
      <c r="BD1021" s="1361" t="str">
        <f t="shared" si="414"/>
        <v/>
      </c>
      <c r="BE1021" s="1361" t="str">
        <f t="shared" si="414"/>
        <v/>
      </c>
      <c r="BF1021" s="1361" t="str">
        <f t="shared" si="414"/>
        <v/>
      </c>
      <c r="BG1021" s="1361" t="str">
        <f t="shared" si="415"/>
        <v>NO</v>
      </c>
      <c r="BH1021" s="1361" t="str">
        <f t="shared" si="415"/>
        <v>NO</v>
      </c>
      <c r="BI1021" s="1361" t="str">
        <f t="shared" si="384"/>
        <v/>
      </c>
      <c r="BK1021" s="1361" t="b">
        <f t="shared" si="411"/>
        <v>1</v>
      </c>
      <c r="BL1021" s="1361" t="b">
        <f t="shared" si="411"/>
        <v>1</v>
      </c>
      <c r="BM1021" s="1361" t="b">
        <f t="shared" si="411"/>
        <v>1</v>
      </c>
      <c r="BN1021" s="1361" t="b">
        <f t="shared" si="411"/>
        <v>1</v>
      </c>
      <c r="BO1021" s="1361" t="b">
        <f t="shared" si="411"/>
        <v>1</v>
      </c>
      <c r="BP1021" s="1361" t="b">
        <f t="shared" si="411"/>
        <v>1</v>
      </c>
      <c r="BQ1021" s="1361" t="b">
        <f t="shared" si="411"/>
        <v>1</v>
      </c>
      <c r="BS1021" s="1359"/>
    </row>
    <row r="1022" spans="1:71" s="1374" customFormat="1" ht="12" customHeight="1">
      <c r="A1022" s="1412">
        <v>21900113</v>
      </c>
      <c r="B1022" s="1413" t="str">
        <f t="shared" si="407"/>
        <v>21900113</v>
      </c>
      <c r="C1022" s="1359" t="s">
        <v>2083</v>
      </c>
      <c r="D1022" s="1360" t="str">
        <f t="shared" si="418"/>
        <v>AIC</v>
      </c>
      <c r="E1022" s="1360"/>
      <c r="F1022" s="1359"/>
      <c r="G1022" s="1360"/>
      <c r="H1022" s="1361" t="str">
        <f t="shared" si="412"/>
        <v>AIC</v>
      </c>
      <c r="I1022" s="1361" t="str">
        <f t="shared" si="412"/>
        <v/>
      </c>
      <c r="J1022" s="1361" t="str">
        <f t="shared" si="412"/>
        <v/>
      </c>
      <c r="K1022" s="1361" t="str">
        <f t="shared" si="412"/>
        <v/>
      </c>
      <c r="L1022" s="1361" t="str">
        <f t="shared" si="413"/>
        <v>NO</v>
      </c>
      <c r="M1022" s="1361" t="str">
        <f t="shared" si="413"/>
        <v>NO</v>
      </c>
      <c r="N1022" s="1361" t="str">
        <f t="shared" si="385"/>
        <v/>
      </c>
      <c r="O1022" s="1362"/>
      <c r="P1022" s="1363">
        <v>18734076.300000001</v>
      </c>
      <c r="Q1022" s="1363">
        <v>18635992.300000001</v>
      </c>
      <c r="R1022" s="1363">
        <v>18537908.300000001</v>
      </c>
      <c r="S1022" s="1363">
        <v>18439824.300000001</v>
      </c>
      <c r="T1022" s="1363">
        <v>18341740.300000001</v>
      </c>
      <c r="U1022" s="1363">
        <v>18243656.300000001</v>
      </c>
      <c r="V1022" s="1363">
        <v>18145572.300000001</v>
      </c>
      <c r="W1022" s="1363">
        <v>18047488.300000001</v>
      </c>
      <c r="X1022" s="1363">
        <v>17949404.300000001</v>
      </c>
      <c r="Y1022" s="1363">
        <v>17851320.300000001</v>
      </c>
      <c r="Z1022" s="1363">
        <v>17753236.300000001</v>
      </c>
      <c r="AA1022" s="1363">
        <v>17655152.300000001</v>
      </c>
      <c r="AB1022" s="1363">
        <v>17557068.300000001</v>
      </c>
      <c r="AC1022" s="1363"/>
      <c r="AD1022" s="1363"/>
      <c r="AE1022" s="1363">
        <f t="shared" si="422"/>
        <v>18145572.300000004</v>
      </c>
      <c r="AF1022" s="1376"/>
      <c r="AG1022" s="1377"/>
      <c r="AH1022" s="1365">
        <f t="shared" si="420"/>
        <v>18145572.300000004</v>
      </c>
      <c r="AI1022" s="1365"/>
      <c r="AJ1022" s="1365"/>
      <c r="AK1022" s="1366"/>
      <c r="AL1022" s="1365">
        <f t="shared" si="390"/>
        <v>0</v>
      </c>
      <c r="AM1022" s="1367"/>
      <c r="AN1022" s="1365"/>
      <c r="AO1022" s="1368">
        <f t="shared" si="391"/>
        <v>0</v>
      </c>
      <c r="AP1022" s="1369"/>
      <c r="AQ1022" s="1370">
        <f t="shared" si="419"/>
        <v>17557068.300000001</v>
      </c>
      <c r="AR1022" s="1365">
        <f t="shared" si="421"/>
        <v>17557068.300000001</v>
      </c>
      <c r="AS1022" s="1365"/>
      <c r="AT1022" s="1365"/>
      <c r="AU1022" s="1366"/>
      <c r="AV1022" s="1365">
        <f t="shared" si="392"/>
        <v>0</v>
      </c>
      <c r="AW1022" s="1367"/>
      <c r="AX1022" s="1365"/>
      <c r="AY1022" s="1367">
        <f t="shared" si="393"/>
        <v>0</v>
      </c>
      <c r="AZ1022" s="1372"/>
      <c r="BA1022" s="1640"/>
      <c r="BC1022" s="1361" t="str">
        <f t="shared" si="414"/>
        <v>AIC</v>
      </c>
      <c r="BD1022" s="1361" t="str">
        <f t="shared" si="414"/>
        <v/>
      </c>
      <c r="BE1022" s="1361" t="str">
        <f t="shared" si="414"/>
        <v/>
      </c>
      <c r="BF1022" s="1361" t="str">
        <f t="shared" si="414"/>
        <v/>
      </c>
      <c r="BG1022" s="1361" t="str">
        <f t="shared" si="415"/>
        <v>NO</v>
      </c>
      <c r="BH1022" s="1361" t="str">
        <f t="shared" si="415"/>
        <v>NO</v>
      </c>
      <c r="BI1022" s="1361" t="str">
        <f t="shared" si="384"/>
        <v/>
      </c>
      <c r="BK1022" s="1361" t="b">
        <f t="shared" si="411"/>
        <v>1</v>
      </c>
      <c r="BL1022" s="1361" t="b">
        <f t="shared" si="411"/>
        <v>1</v>
      </c>
      <c r="BM1022" s="1361" t="b">
        <f t="shared" si="411"/>
        <v>1</v>
      </c>
      <c r="BN1022" s="1361" t="b">
        <f t="shared" si="411"/>
        <v>1</v>
      </c>
      <c r="BO1022" s="1361" t="b">
        <f t="shared" si="411"/>
        <v>1</v>
      </c>
      <c r="BP1022" s="1361" t="b">
        <f t="shared" si="411"/>
        <v>1</v>
      </c>
      <c r="BQ1022" s="1361" t="b">
        <f t="shared" si="411"/>
        <v>1</v>
      </c>
      <c r="BS1022" s="1359"/>
    </row>
    <row r="1023" spans="1:71" s="1374" customFormat="1" ht="12" customHeight="1">
      <c r="A1023" s="1412">
        <v>21900133</v>
      </c>
      <c r="B1023" s="1413" t="str">
        <f t="shared" si="407"/>
        <v>21900133</v>
      </c>
      <c r="C1023" s="1359" t="s">
        <v>2084</v>
      </c>
      <c r="D1023" s="1360" t="str">
        <f t="shared" si="418"/>
        <v>AIC</v>
      </c>
      <c r="E1023" s="1360"/>
      <c r="F1023" s="1359"/>
      <c r="G1023" s="1360"/>
      <c r="H1023" s="1361" t="str">
        <f t="shared" si="412"/>
        <v>AIC</v>
      </c>
      <c r="I1023" s="1361" t="str">
        <f t="shared" si="412"/>
        <v/>
      </c>
      <c r="J1023" s="1361" t="str">
        <f t="shared" si="412"/>
        <v/>
      </c>
      <c r="K1023" s="1361" t="str">
        <f t="shared" si="412"/>
        <v/>
      </c>
      <c r="L1023" s="1361" t="str">
        <f t="shared" si="413"/>
        <v>NO</v>
      </c>
      <c r="M1023" s="1361" t="str">
        <f t="shared" si="413"/>
        <v>NO</v>
      </c>
      <c r="N1023" s="1361" t="str">
        <f t="shared" si="385"/>
        <v/>
      </c>
      <c r="O1023" s="1362"/>
      <c r="P1023" s="1363">
        <v>367973.7</v>
      </c>
      <c r="Q1023" s="1363">
        <v>366196.7</v>
      </c>
      <c r="R1023" s="1363">
        <v>364419.7</v>
      </c>
      <c r="S1023" s="1363">
        <v>362642.7</v>
      </c>
      <c r="T1023" s="1363">
        <v>360865.7</v>
      </c>
      <c r="U1023" s="1363">
        <v>359088.7</v>
      </c>
      <c r="V1023" s="1363">
        <v>357311.7</v>
      </c>
      <c r="W1023" s="1363">
        <v>355534.7</v>
      </c>
      <c r="X1023" s="1363">
        <v>353757.7</v>
      </c>
      <c r="Y1023" s="1363">
        <v>351980.7</v>
      </c>
      <c r="Z1023" s="1363">
        <v>350203.7</v>
      </c>
      <c r="AA1023" s="1363">
        <v>348426.7</v>
      </c>
      <c r="AB1023" s="1363">
        <v>346649.7</v>
      </c>
      <c r="AC1023" s="1363"/>
      <c r="AD1023" s="1363"/>
      <c r="AE1023" s="1363">
        <f t="shared" si="422"/>
        <v>357311.70000000013</v>
      </c>
      <c r="AF1023" s="1376"/>
      <c r="AG1023" s="1377"/>
      <c r="AH1023" s="1365">
        <f t="shared" si="420"/>
        <v>357311.70000000013</v>
      </c>
      <c r="AI1023" s="1365"/>
      <c r="AJ1023" s="1365"/>
      <c r="AK1023" s="1366"/>
      <c r="AL1023" s="1365">
        <f t="shared" si="390"/>
        <v>0</v>
      </c>
      <c r="AM1023" s="1367"/>
      <c r="AN1023" s="1365"/>
      <c r="AO1023" s="1368">
        <f t="shared" si="391"/>
        <v>0</v>
      </c>
      <c r="AP1023" s="1369"/>
      <c r="AQ1023" s="1370">
        <f t="shared" si="419"/>
        <v>346649.7</v>
      </c>
      <c r="AR1023" s="1365">
        <f t="shared" si="421"/>
        <v>346649.7</v>
      </c>
      <c r="AS1023" s="1365"/>
      <c r="AT1023" s="1365"/>
      <c r="AU1023" s="1366"/>
      <c r="AV1023" s="1365">
        <f t="shared" si="392"/>
        <v>0</v>
      </c>
      <c r="AW1023" s="1367"/>
      <c r="AX1023" s="1365"/>
      <c r="AY1023" s="1367">
        <f t="shared" si="393"/>
        <v>0</v>
      </c>
      <c r="AZ1023" s="1372"/>
      <c r="BA1023" s="1640"/>
      <c r="BC1023" s="1361" t="str">
        <f t="shared" si="414"/>
        <v>AIC</v>
      </c>
      <c r="BD1023" s="1361" t="str">
        <f t="shared" si="414"/>
        <v/>
      </c>
      <c r="BE1023" s="1361" t="str">
        <f t="shared" si="414"/>
        <v/>
      </c>
      <c r="BF1023" s="1361" t="str">
        <f t="shared" si="414"/>
        <v/>
      </c>
      <c r="BG1023" s="1361" t="str">
        <f t="shared" si="415"/>
        <v>NO</v>
      </c>
      <c r="BH1023" s="1361" t="str">
        <f t="shared" si="415"/>
        <v>NO</v>
      </c>
      <c r="BI1023" s="1361" t="str">
        <f t="shared" si="384"/>
        <v/>
      </c>
      <c r="BK1023" s="1361" t="b">
        <f t="shared" si="411"/>
        <v>1</v>
      </c>
      <c r="BL1023" s="1361" t="b">
        <f t="shared" si="411"/>
        <v>1</v>
      </c>
      <c r="BM1023" s="1361" t="b">
        <f t="shared" si="411"/>
        <v>1</v>
      </c>
      <c r="BN1023" s="1361" t="b">
        <f t="shared" si="411"/>
        <v>1</v>
      </c>
      <c r="BO1023" s="1361" t="b">
        <f t="shared" si="411"/>
        <v>1</v>
      </c>
      <c r="BP1023" s="1361" t="b">
        <f t="shared" si="411"/>
        <v>1</v>
      </c>
      <c r="BQ1023" s="1361" t="b">
        <f t="shared" si="411"/>
        <v>1</v>
      </c>
      <c r="BS1023" s="1359"/>
    </row>
    <row r="1024" spans="1:71" s="1374" customFormat="1" ht="12" customHeight="1">
      <c r="A1024" s="1412">
        <v>21900143</v>
      </c>
      <c r="B1024" s="1413" t="str">
        <f t="shared" si="407"/>
        <v>21900143</v>
      </c>
      <c r="C1024" s="1609" t="s">
        <v>2085</v>
      </c>
      <c r="D1024" s="1360" t="str">
        <f t="shared" si="418"/>
        <v>Non-Op</v>
      </c>
      <c r="E1024" s="1360"/>
      <c r="F1024" s="1609"/>
      <c r="G1024" s="1360"/>
      <c r="H1024" s="1361" t="str">
        <f t="shared" si="412"/>
        <v/>
      </c>
      <c r="I1024" s="1361" t="str">
        <f t="shared" si="412"/>
        <v/>
      </c>
      <c r="J1024" s="1361" t="str">
        <f t="shared" si="412"/>
        <v/>
      </c>
      <c r="K1024" s="1361" t="str">
        <f t="shared" si="412"/>
        <v>Non-Op</v>
      </c>
      <c r="L1024" s="1361" t="str">
        <f t="shared" si="413"/>
        <v>NO</v>
      </c>
      <c r="M1024" s="1361" t="str">
        <f t="shared" si="413"/>
        <v>NO</v>
      </c>
      <c r="N1024" s="1361" t="str">
        <f t="shared" si="385"/>
        <v/>
      </c>
      <c r="O1024" s="1362"/>
      <c r="P1024" s="1363">
        <v>219617346.02000001</v>
      </c>
      <c r="Q1024" s="1363">
        <v>218693512.69</v>
      </c>
      <c r="R1024" s="1363">
        <v>217769679.36000001</v>
      </c>
      <c r="S1024" s="1363">
        <v>218326426.72</v>
      </c>
      <c r="T1024" s="1363">
        <v>217384476.80000001</v>
      </c>
      <c r="U1024" s="1363">
        <v>216442526.88</v>
      </c>
      <c r="V1024" s="1363">
        <v>214416385</v>
      </c>
      <c r="W1024" s="1363">
        <v>213474435.08000001</v>
      </c>
      <c r="X1024" s="1363">
        <v>211574885</v>
      </c>
      <c r="Y1024" s="1363">
        <v>210154135</v>
      </c>
      <c r="Z1024" s="1363">
        <v>208733385</v>
      </c>
      <c r="AA1024" s="1363">
        <v>207312635</v>
      </c>
      <c r="AB1024" s="1363">
        <v>205891885</v>
      </c>
      <c r="AC1024" s="1363"/>
      <c r="AD1024" s="1363"/>
      <c r="AE1024" s="1363">
        <f t="shared" si="422"/>
        <v>213919758.16999999</v>
      </c>
      <c r="AF1024" s="1376"/>
      <c r="AG1024" s="1377"/>
      <c r="AH1024" s="1365"/>
      <c r="AI1024" s="1365"/>
      <c r="AJ1024" s="1365"/>
      <c r="AK1024" s="1366">
        <f t="shared" ref="AK1024:AK1029" si="423">AE1024</f>
        <v>213919758.16999999</v>
      </c>
      <c r="AL1024" s="1365">
        <f t="shared" si="390"/>
        <v>213919758.16999999</v>
      </c>
      <c r="AM1024" s="1367"/>
      <c r="AN1024" s="1365"/>
      <c r="AO1024" s="1368">
        <f t="shared" si="391"/>
        <v>0</v>
      </c>
      <c r="AP1024" s="1369"/>
      <c r="AQ1024" s="1370">
        <f t="shared" si="419"/>
        <v>205891885</v>
      </c>
      <c r="AR1024" s="1365"/>
      <c r="AS1024" s="1365"/>
      <c r="AT1024" s="1365"/>
      <c r="AU1024" s="1366">
        <f t="shared" ref="AU1024:AU1029" si="424">AQ1024</f>
        <v>205891885</v>
      </c>
      <c r="AV1024" s="1365">
        <f t="shared" si="392"/>
        <v>205891885</v>
      </c>
      <c r="AW1024" s="1367"/>
      <c r="AX1024" s="1365"/>
      <c r="AY1024" s="1367">
        <f t="shared" si="393"/>
        <v>0</v>
      </c>
      <c r="AZ1024" s="1372" t="s">
        <v>2086</v>
      </c>
      <c r="BA1024" s="1640"/>
      <c r="BC1024" s="1361" t="str">
        <f t="shared" si="414"/>
        <v/>
      </c>
      <c r="BD1024" s="1361" t="str">
        <f t="shared" si="414"/>
        <v/>
      </c>
      <c r="BE1024" s="1361" t="str">
        <f t="shared" si="414"/>
        <v/>
      </c>
      <c r="BF1024" s="1361" t="str">
        <f t="shared" si="414"/>
        <v>Non-Op</v>
      </c>
      <c r="BG1024" s="1361" t="str">
        <f t="shared" si="415"/>
        <v>NO</v>
      </c>
      <c r="BH1024" s="1361" t="str">
        <f t="shared" si="415"/>
        <v>NO</v>
      </c>
      <c r="BI1024" s="1361" t="str">
        <f t="shared" si="384"/>
        <v/>
      </c>
      <c r="BK1024" s="1361" t="b">
        <f t="shared" si="411"/>
        <v>1</v>
      </c>
      <c r="BL1024" s="1361" t="b">
        <f t="shared" si="411"/>
        <v>1</v>
      </c>
      <c r="BM1024" s="1361" t="b">
        <f t="shared" si="411"/>
        <v>1</v>
      </c>
      <c r="BN1024" s="1361" t="b">
        <f t="shared" si="411"/>
        <v>1</v>
      </c>
      <c r="BO1024" s="1361" t="b">
        <f t="shared" si="411"/>
        <v>1</v>
      </c>
      <c r="BP1024" s="1361" t="b">
        <f t="shared" si="411"/>
        <v>1</v>
      </c>
      <c r="BQ1024" s="1361" t="b">
        <f t="shared" si="411"/>
        <v>1</v>
      </c>
      <c r="BS1024" s="1359"/>
    </row>
    <row r="1025" spans="1:71" s="1374" customFormat="1" ht="12" customHeight="1">
      <c r="A1025" s="1412">
        <v>21900153</v>
      </c>
      <c r="B1025" s="1413" t="str">
        <f t="shared" si="407"/>
        <v>21900153</v>
      </c>
      <c r="C1025" s="1609" t="s">
        <v>2087</v>
      </c>
      <c r="D1025" s="1360" t="str">
        <f t="shared" si="418"/>
        <v>Non-Op</v>
      </c>
      <c r="E1025" s="1360"/>
      <c r="F1025" s="1609"/>
      <c r="G1025" s="1360"/>
      <c r="H1025" s="1361" t="str">
        <f t="shared" si="412"/>
        <v/>
      </c>
      <c r="I1025" s="1361" t="str">
        <f t="shared" si="412"/>
        <v/>
      </c>
      <c r="J1025" s="1361" t="str">
        <f t="shared" si="412"/>
        <v/>
      </c>
      <c r="K1025" s="1361" t="str">
        <f t="shared" si="412"/>
        <v>Non-Op</v>
      </c>
      <c r="L1025" s="1361" t="str">
        <f t="shared" si="413"/>
        <v>NO</v>
      </c>
      <c r="M1025" s="1361" t="str">
        <f t="shared" si="413"/>
        <v>NO</v>
      </c>
      <c r="N1025" s="1361" t="str">
        <f t="shared" si="385"/>
        <v/>
      </c>
      <c r="O1025" s="1362"/>
      <c r="P1025" s="1363">
        <v>-46119642.649999999</v>
      </c>
      <c r="Q1025" s="1363">
        <v>-45925637.649999999</v>
      </c>
      <c r="R1025" s="1363">
        <v>-45731632.659999996</v>
      </c>
      <c r="S1025" s="1363">
        <v>-45848549.600000001</v>
      </c>
      <c r="T1025" s="1363">
        <v>-45650740.119999997</v>
      </c>
      <c r="U1025" s="1363">
        <v>-45452930.630000003</v>
      </c>
      <c r="V1025" s="1363">
        <v>-45027440.840000004</v>
      </c>
      <c r="W1025" s="1363">
        <v>-44829631.359999999</v>
      </c>
      <c r="X1025" s="1363">
        <v>-44430725.840000004</v>
      </c>
      <c r="Y1025" s="1363">
        <v>-44132368.340000004</v>
      </c>
      <c r="Z1025" s="1363">
        <v>-43834010.840000004</v>
      </c>
      <c r="AA1025" s="1363">
        <v>-43535653.340000004</v>
      </c>
      <c r="AB1025" s="1363">
        <v>-43237295.840000004</v>
      </c>
      <c r="AC1025" s="1363"/>
      <c r="AD1025" s="1363"/>
      <c r="AE1025" s="1363">
        <f t="shared" si="422"/>
        <v>-44923149.205416679</v>
      </c>
      <c r="AF1025" s="1376"/>
      <c r="AG1025" s="1377"/>
      <c r="AH1025" s="1365"/>
      <c r="AI1025" s="1365"/>
      <c r="AJ1025" s="1365"/>
      <c r="AK1025" s="1366">
        <f t="shared" si="423"/>
        <v>-44923149.205416679</v>
      </c>
      <c r="AL1025" s="1365">
        <f t="shared" si="390"/>
        <v>-44923149.205416679</v>
      </c>
      <c r="AM1025" s="1367"/>
      <c r="AN1025" s="1365"/>
      <c r="AO1025" s="1368">
        <f t="shared" si="391"/>
        <v>0</v>
      </c>
      <c r="AP1025" s="1369"/>
      <c r="AQ1025" s="1370">
        <f t="shared" si="419"/>
        <v>-43237295.840000004</v>
      </c>
      <c r="AR1025" s="1365"/>
      <c r="AS1025" s="1365"/>
      <c r="AT1025" s="1365"/>
      <c r="AU1025" s="1366">
        <f t="shared" si="424"/>
        <v>-43237295.840000004</v>
      </c>
      <c r="AV1025" s="1365">
        <f t="shared" si="392"/>
        <v>-43237295.840000004</v>
      </c>
      <c r="AW1025" s="1367"/>
      <c r="AX1025" s="1365"/>
      <c r="AY1025" s="1367">
        <f t="shared" si="393"/>
        <v>0</v>
      </c>
      <c r="AZ1025" s="1372" t="s">
        <v>2086</v>
      </c>
      <c r="BA1025" s="1640"/>
      <c r="BC1025" s="1361" t="str">
        <f t="shared" si="414"/>
        <v/>
      </c>
      <c r="BD1025" s="1361" t="str">
        <f t="shared" si="414"/>
        <v/>
      </c>
      <c r="BE1025" s="1361" t="str">
        <f t="shared" si="414"/>
        <v/>
      </c>
      <c r="BF1025" s="1361" t="str">
        <f t="shared" si="414"/>
        <v>Non-Op</v>
      </c>
      <c r="BG1025" s="1361" t="str">
        <f t="shared" si="415"/>
        <v>NO</v>
      </c>
      <c r="BH1025" s="1361" t="str">
        <f t="shared" si="415"/>
        <v>NO</v>
      </c>
      <c r="BI1025" s="1361" t="str">
        <f t="shared" si="384"/>
        <v/>
      </c>
      <c r="BK1025" s="1361" t="b">
        <f t="shared" si="411"/>
        <v>1</v>
      </c>
      <c r="BL1025" s="1361" t="b">
        <f t="shared" si="411"/>
        <v>1</v>
      </c>
      <c r="BM1025" s="1361" t="b">
        <f t="shared" si="411"/>
        <v>1</v>
      </c>
      <c r="BN1025" s="1361" t="b">
        <f t="shared" si="411"/>
        <v>1</v>
      </c>
      <c r="BO1025" s="1361" t="b">
        <f t="shared" si="411"/>
        <v>1</v>
      </c>
      <c r="BP1025" s="1361" t="b">
        <f t="shared" si="411"/>
        <v>1</v>
      </c>
      <c r="BQ1025" s="1361" t="b">
        <f t="shared" si="411"/>
        <v>1</v>
      </c>
      <c r="BS1025" s="1359"/>
    </row>
    <row r="1026" spans="1:71" s="1374" customFormat="1" ht="12" customHeight="1">
      <c r="A1026" s="1412">
        <v>21900163</v>
      </c>
      <c r="B1026" s="1413" t="str">
        <f t="shared" si="407"/>
        <v>21900163</v>
      </c>
      <c r="C1026" s="1609" t="s">
        <v>2088</v>
      </c>
      <c r="D1026" s="1360" t="str">
        <f t="shared" si="418"/>
        <v>Non-Op</v>
      </c>
      <c r="E1026" s="1360"/>
      <c r="F1026" s="1609"/>
      <c r="G1026" s="1360"/>
      <c r="H1026" s="1361" t="str">
        <f t="shared" si="412"/>
        <v/>
      </c>
      <c r="I1026" s="1361" t="str">
        <f t="shared" si="412"/>
        <v/>
      </c>
      <c r="J1026" s="1361" t="str">
        <f t="shared" si="412"/>
        <v/>
      </c>
      <c r="K1026" s="1361" t="str">
        <f t="shared" si="412"/>
        <v>Non-Op</v>
      </c>
      <c r="L1026" s="1361" t="str">
        <f t="shared" si="413"/>
        <v>NO</v>
      </c>
      <c r="M1026" s="1361" t="str">
        <f t="shared" si="413"/>
        <v>NO</v>
      </c>
      <c r="N1026" s="1361" t="str">
        <f t="shared" si="385"/>
        <v/>
      </c>
      <c r="O1026" s="1362"/>
      <c r="P1026" s="1363">
        <v>11389224.98</v>
      </c>
      <c r="Q1026" s="1363">
        <v>11227450.810000001</v>
      </c>
      <c r="R1026" s="1363">
        <v>11065676.640000001</v>
      </c>
      <c r="S1026" s="1363">
        <v>10903902.470000001</v>
      </c>
      <c r="T1026" s="1363">
        <v>10742128.300000001</v>
      </c>
      <c r="U1026" s="1363">
        <v>10580354.130000001</v>
      </c>
      <c r="V1026" s="1363">
        <v>16922424.960000001</v>
      </c>
      <c r="W1026" s="1363">
        <v>16760650.789999999</v>
      </c>
      <c r="X1026" s="1363">
        <v>16456658.119999999</v>
      </c>
      <c r="Y1026" s="1363">
        <v>11435945.699999999</v>
      </c>
      <c r="Z1026" s="1363">
        <v>11230951.619999999</v>
      </c>
      <c r="AA1026" s="1363">
        <v>10615969.380000001</v>
      </c>
      <c r="AB1026" s="1363">
        <v>10820963.460000001</v>
      </c>
      <c r="AC1026" s="1363"/>
      <c r="AD1026" s="1363"/>
      <c r="AE1026" s="1363">
        <f t="shared" si="422"/>
        <v>12420600.595000001</v>
      </c>
      <c r="AF1026" s="1376"/>
      <c r="AG1026" s="1377"/>
      <c r="AH1026" s="1365"/>
      <c r="AI1026" s="1365"/>
      <c r="AJ1026" s="1365"/>
      <c r="AK1026" s="1366">
        <f t="shared" si="423"/>
        <v>12420600.595000001</v>
      </c>
      <c r="AL1026" s="1365">
        <f t="shared" si="390"/>
        <v>12420600.595000001</v>
      </c>
      <c r="AM1026" s="1367"/>
      <c r="AN1026" s="1365"/>
      <c r="AO1026" s="1368">
        <f t="shared" si="391"/>
        <v>0</v>
      </c>
      <c r="AP1026" s="1369"/>
      <c r="AQ1026" s="1370">
        <f t="shared" si="419"/>
        <v>10820963.460000001</v>
      </c>
      <c r="AR1026" s="1365"/>
      <c r="AS1026" s="1365"/>
      <c r="AT1026" s="1365"/>
      <c r="AU1026" s="1366">
        <f t="shared" si="424"/>
        <v>10820963.460000001</v>
      </c>
      <c r="AV1026" s="1365">
        <f t="shared" si="392"/>
        <v>10820963.460000001</v>
      </c>
      <c r="AW1026" s="1367"/>
      <c r="AX1026" s="1365"/>
      <c r="AY1026" s="1367">
        <f t="shared" si="393"/>
        <v>0</v>
      </c>
      <c r="AZ1026" s="1372" t="s">
        <v>1943</v>
      </c>
      <c r="BA1026" s="1640"/>
      <c r="BC1026" s="1361" t="str">
        <f t="shared" si="414"/>
        <v/>
      </c>
      <c r="BD1026" s="1361" t="str">
        <f t="shared" si="414"/>
        <v/>
      </c>
      <c r="BE1026" s="1361" t="str">
        <f t="shared" si="414"/>
        <v/>
      </c>
      <c r="BF1026" s="1361" t="str">
        <f t="shared" si="414"/>
        <v>Non-Op</v>
      </c>
      <c r="BG1026" s="1361" t="str">
        <f t="shared" si="415"/>
        <v>NO</v>
      </c>
      <c r="BH1026" s="1361" t="str">
        <f t="shared" si="415"/>
        <v>NO</v>
      </c>
      <c r="BI1026" s="1361" t="str">
        <f t="shared" si="384"/>
        <v/>
      </c>
      <c r="BK1026" s="1361" t="b">
        <f t="shared" si="411"/>
        <v>1</v>
      </c>
      <c r="BL1026" s="1361" t="b">
        <f t="shared" si="411"/>
        <v>1</v>
      </c>
      <c r="BM1026" s="1361" t="b">
        <f t="shared" si="411"/>
        <v>1</v>
      </c>
      <c r="BN1026" s="1361" t="b">
        <f t="shared" si="411"/>
        <v>1</v>
      </c>
      <c r="BO1026" s="1361" t="b">
        <f t="shared" si="411"/>
        <v>1</v>
      </c>
      <c r="BP1026" s="1361" t="b">
        <f t="shared" si="411"/>
        <v>1</v>
      </c>
      <c r="BQ1026" s="1361" t="b">
        <f t="shared" si="411"/>
        <v>1</v>
      </c>
      <c r="BS1026" s="1359"/>
    </row>
    <row r="1027" spans="1:71" s="1374" customFormat="1" ht="12" customHeight="1">
      <c r="A1027" s="1412">
        <v>21900173</v>
      </c>
      <c r="B1027" s="1413" t="str">
        <f t="shared" si="407"/>
        <v>21900173</v>
      </c>
      <c r="C1027" s="1609" t="s">
        <v>2089</v>
      </c>
      <c r="D1027" s="1360" t="str">
        <f t="shared" si="418"/>
        <v>Non-Op</v>
      </c>
      <c r="E1027" s="1360"/>
      <c r="F1027" s="1609"/>
      <c r="G1027" s="1360"/>
      <c r="H1027" s="1361" t="str">
        <f t="shared" si="412"/>
        <v/>
      </c>
      <c r="I1027" s="1361" t="str">
        <f t="shared" si="412"/>
        <v/>
      </c>
      <c r="J1027" s="1361" t="str">
        <f t="shared" si="412"/>
        <v/>
      </c>
      <c r="K1027" s="1361" t="str">
        <f t="shared" si="412"/>
        <v>Non-Op</v>
      </c>
      <c r="L1027" s="1361" t="str">
        <f t="shared" si="413"/>
        <v>NO</v>
      </c>
      <c r="M1027" s="1361" t="str">
        <f t="shared" si="413"/>
        <v>NO</v>
      </c>
      <c r="N1027" s="1361" t="str">
        <f t="shared" si="385"/>
        <v/>
      </c>
      <c r="O1027" s="1362"/>
      <c r="P1027" s="1363">
        <v>-2391737.21</v>
      </c>
      <c r="Q1027" s="1363">
        <v>-2357764.63</v>
      </c>
      <c r="R1027" s="1363">
        <v>-2323792.0499999998</v>
      </c>
      <c r="S1027" s="1363">
        <v>-2289819.48</v>
      </c>
      <c r="T1027" s="1363">
        <v>-2255846.9</v>
      </c>
      <c r="U1027" s="1363">
        <v>-2221874.33</v>
      </c>
      <c r="V1027" s="1363">
        <v>-3553709.2</v>
      </c>
      <c r="W1027" s="1363">
        <v>-3519736.62</v>
      </c>
      <c r="X1027" s="1363">
        <v>-3455898.16</v>
      </c>
      <c r="Y1027" s="1363">
        <v>-2401548.56</v>
      </c>
      <c r="Z1027" s="1363">
        <v>-2358499.7999999998</v>
      </c>
      <c r="AA1027" s="1363">
        <v>-2229353.5299999998</v>
      </c>
      <c r="AB1027" s="1363">
        <v>-2272402.2799999998</v>
      </c>
      <c r="AC1027" s="1363"/>
      <c r="AD1027" s="1363"/>
      <c r="AE1027" s="1363">
        <f t="shared" si="422"/>
        <v>-2608326.0837500002</v>
      </c>
      <c r="AF1027" s="1376"/>
      <c r="AG1027" s="1377"/>
      <c r="AH1027" s="1365"/>
      <c r="AI1027" s="1365"/>
      <c r="AJ1027" s="1365"/>
      <c r="AK1027" s="1366">
        <f t="shared" si="423"/>
        <v>-2608326.0837500002</v>
      </c>
      <c r="AL1027" s="1365">
        <f t="shared" si="390"/>
        <v>-2608326.0837500002</v>
      </c>
      <c r="AM1027" s="1367"/>
      <c r="AN1027" s="1365"/>
      <c r="AO1027" s="1368">
        <f t="shared" si="391"/>
        <v>0</v>
      </c>
      <c r="AP1027" s="1369"/>
      <c r="AQ1027" s="1370">
        <f t="shared" si="419"/>
        <v>-2272402.2799999998</v>
      </c>
      <c r="AR1027" s="1365"/>
      <c r="AS1027" s="1365"/>
      <c r="AT1027" s="1365"/>
      <c r="AU1027" s="1366">
        <f t="shared" si="424"/>
        <v>-2272402.2799999998</v>
      </c>
      <c r="AV1027" s="1365">
        <f t="shared" si="392"/>
        <v>-2272402.2799999998</v>
      </c>
      <c r="AW1027" s="1367"/>
      <c r="AX1027" s="1365"/>
      <c r="AY1027" s="1367">
        <f t="shared" si="393"/>
        <v>0</v>
      </c>
      <c r="AZ1027" s="1372" t="s">
        <v>1943</v>
      </c>
      <c r="BA1027" s="1640"/>
      <c r="BC1027" s="1361" t="str">
        <f t="shared" si="414"/>
        <v/>
      </c>
      <c r="BD1027" s="1361" t="str">
        <f t="shared" si="414"/>
        <v/>
      </c>
      <c r="BE1027" s="1361" t="str">
        <f t="shared" si="414"/>
        <v/>
      </c>
      <c r="BF1027" s="1361" t="str">
        <f t="shared" si="414"/>
        <v>Non-Op</v>
      </c>
      <c r="BG1027" s="1361" t="str">
        <f t="shared" si="415"/>
        <v>NO</v>
      </c>
      <c r="BH1027" s="1361" t="str">
        <f t="shared" si="415"/>
        <v>NO</v>
      </c>
      <c r="BI1027" s="1361" t="str">
        <f t="shared" si="384"/>
        <v/>
      </c>
      <c r="BK1027" s="1361" t="b">
        <f t="shared" si="411"/>
        <v>1</v>
      </c>
      <c r="BL1027" s="1361" t="b">
        <f t="shared" si="411"/>
        <v>1</v>
      </c>
      <c r="BM1027" s="1361" t="b">
        <f t="shared" si="411"/>
        <v>1</v>
      </c>
      <c r="BN1027" s="1361" t="b">
        <f t="shared" si="411"/>
        <v>1</v>
      </c>
      <c r="BO1027" s="1361" t="b">
        <f t="shared" si="411"/>
        <v>1</v>
      </c>
      <c r="BP1027" s="1361" t="b">
        <f t="shared" si="411"/>
        <v>1</v>
      </c>
      <c r="BQ1027" s="1361" t="b">
        <f t="shared" si="411"/>
        <v>1</v>
      </c>
      <c r="BS1027" s="1359"/>
    </row>
    <row r="1028" spans="1:71" s="1374" customFormat="1" ht="12" customHeight="1">
      <c r="A1028" s="1412">
        <v>21900183</v>
      </c>
      <c r="B1028" s="1413" t="str">
        <f t="shared" si="407"/>
        <v>21900183</v>
      </c>
      <c r="C1028" s="1609" t="s">
        <v>2090</v>
      </c>
      <c r="D1028" s="1360" t="str">
        <f t="shared" si="418"/>
        <v>Non-Op</v>
      </c>
      <c r="E1028" s="1360"/>
      <c r="F1028" s="1609"/>
      <c r="G1028" s="1360"/>
      <c r="H1028" s="1361" t="str">
        <f t="shared" si="412"/>
        <v/>
      </c>
      <c r="I1028" s="1361" t="str">
        <f t="shared" si="412"/>
        <v/>
      </c>
      <c r="J1028" s="1361" t="str">
        <f t="shared" si="412"/>
        <v/>
      </c>
      <c r="K1028" s="1361" t="str">
        <f t="shared" si="412"/>
        <v>Non-Op</v>
      </c>
      <c r="L1028" s="1361" t="str">
        <f t="shared" si="413"/>
        <v>NO</v>
      </c>
      <c r="M1028" s="1361" t="str">
        <f t="shared" si="413"/>
        <v>NO</v>
      </c>
      <c r="N1028" s="1361" t="str">
        <f t="shared" si="385"/>
        <v/>
      </c>
      <c r="O1028" s="1362"/>
      <c r="P1028" s="1363">
        <v>-3001500.02</v>
      </c>
      <c r="Q1028" s="1363">
        <v>-2975416.69</v>
      </c>
      <c r="R1028" s="1363">
        <v>-2949333.36</v>
      </c>
      <c r="S1028" s="1363">
        <v>-2923250.03</v>
      </c>
      <c r="T1028" s="1363">
        <v>-3702833.3</v>
      </c>
      <c r="U1028" s="1363">
        <v>-3666416.63</v>
      </c>
      <c r="V1028" s="1363">
        <v>463000</v>
      </c>
      <c r="W1028" s="1363">
        <v>499416.67</v>
      </c>
      <c r="X1028" s="1363">
        <v>455333.34</v>
      </c>
      <c r="Y1028" s="1363">
        <v>451500.01</v>
      </c>
      <c r="Z1028" s="1363">
        <v>447666.68</v>
      </c>
      <c r="AA1028" s="1363">
        <v>443833.35</v>
      </c>
      <c r="AB1028" s="1363">
        <v>440000.02</v>
      </c>
      <c r="AC1028" s="1363"/>
      <c r="AD1028" s="1363"/>
      <c r="AE1028" s="1363">
        <f t="shared" si="422"/>
        <v>-1228104.1633333333</v>
      </c>
      <c r="AF1028" s="1376"/>
      <c r="AG1028" s="1377"/>
      <c r="AH1028" s="1365"/>
      <c r="AI1028" s="1365"/>
      <c r="AJ1028" s="1365"/>
      <c r="AK1028" s="1366">
        <f t="shared" si="423"/>
        <v>-1228104.1633333333</v>
      </c>
      <c r="AL1028" s="1365">
        <f t="shared" si="390"/>
        <v>-1228104.1633333333</v>
      </c>
      <c r="AM1028" s="1367"/>
      <c r="AN1028" s="1365"/>
      <c r="AO1028" s="1368">
        <f t="shared" si="391"/>
        <v>0</v>
      </c>
      <c r="AP1028" s="1369"/>
      <c r="AQ1028" s="1370">
        <f t="shared" si="419"/>
        <v>440000.02</v>
      </c>
      <c r="AR1028" s="1365"/>
      <c r="AS1028" s="1365"/>
      <c r="AT1028" s="1365"/>
      <c r="AU1028" s="1366">
        <f t="shared" si="424"/>
        <v>440000.02</v>
      </c>
      <c r="AV1028" s="1365">
        <f t="shared" si="392"/>
        <v>440000.02</v>
      </c>
      <c r="AW1028" s="1367"/>
      <c r="AX1028" s="1365"/>
      <c r="AY1028" s="1367">
        <f t="shared" si="393"/>
        <v>0</v>
      </c>
      <c r="AZ1028" s="1372" t="s">
        <v>1943</v>
      </c>
      <c r="BA1028" s="1640"/>
      <c r="BC1028" s="1361" t="str">
        <f t="shared" si="414"/>
        <v/>
      </c>
      <c r="BD1028" s="1361" t="str">
        <f t="shared" si="414"/>
        <v/>
      </c>
      <c r="BE1028" s="1361" t="str">
        <f t="shared" si="414"/>
        <v/>
      </c>
      <c r="BF1028" s="1361" t="str">
        <f t="shared" si="414"/>
        <v>Non-Op</v>
      </c>
      <c r="BG1028" s="1361" t="str">
        <f t="shared" si="415"/>
        <v>NO</v>
      </c>
      <c r="BH1028" s="1361" t="str">
        <f t="shared" si="415"/>
        <v>NO</v>
      </c>
      <c r="BI1028" s="1361" t="str">
        <f t="shared" ref="BI1028:BI1041" si="425">IF(OR(CONCATENATE(BG1028,BH1028)="NOW/C",CONCATENATE(BG1028,BH1028)="W/CNO"),"W/C","")</f>
        <v/>
      </c>
      <c r="BK1028" s="1361" t="b">
        <f t="shared" si="411"/>
        <v>1</v>
      </c>
      <c r="BL1028" s="1361" t="b">
        <f t="shared" si="411"/>
        <v>1</v>
      </c>
      <c r="BM1028" s="1361" t="b">
        <f t="shared" si="411"/>
        <v>1</v>
      </c>
      <c r="BN1028" s="1361" t="b">
        <f t="shared" si="411"/>
        <v>1</v>
      </c>
      <c r="BO1028" s="1361" t="b">
        <f t="shared" si="411"/>
        <v>1</v>
      </c>
      <c r="BP1028" s="1361" t="b">
        <f t="shared" si="411"/>
        <v>1</v>
      </c>
      <c r="BQ1028" s="1361" t="b">
        <f t="shared" si="411"/>
        <v>1</v>
      </c>
      <c r="BS1028" s="1359"/>
    </row>
    <row r="1029" spans="1:71" s="1374" customFormat="1" ht="12" customHeight="1">
      <c r="A1029" s="1412">
        <v>21900193</v>
      </c>
      <c r="B1029" s="1413" t="str">
        <f t="shared" si="407"/>
        <v>21900193</v>
      </c>
      <c r="C1029" s="1609" t="s">
        <v>2091</v>
      </c>
      <c r="D1029" s="1360" t="str">
        <f t="shared" si="418"/>
        <v>Non-Op</v>
      </c>
      <c r="E1029" s="1360"/>
      <c r="F1029" s="1609"/>
      <c r="G1029" s="1360"/>
      <c r="H1029" s="1361" t="str">
        <f t="shared" si="412"/>
        <v/>
      </c>
      <c r="I1029" s="1361" t="str">
        <f t="shared" si="412"/>
        <v/>
      </c>
      <c r="J1029" s="1361" t="str">
        <f t="shared" si="412"/>
        <v/>
      </c>
      <c r="K1029" s="1361" t="str">
        <f t="shared" si="412"/>
        <v>Non-Op</v>
      </c>
      <c r="L1029" s="1361" t="str">
        <f t="shared" si="413"/>
        <v>NO</v>
      </c>
      <c r="M1029" s="1361" t="str">
        <f t="shared" si="413"/>
        <v>NO</v>
      </c>
      <c r="N1029" s="1361" t="str">
        <f t="shared" si="385"/>
        <v/>
      </c>
      <c r="O1029" s="1362"/>
      <c r="P1029" s="1363">
        <v>630314.47</v>
      </c>
      <c r="Q1029" s="1363">
        <v>624836.97</v>
      </c>
      <c r="R1029" s="1363">
        <v>619359.48</v>
      </c>
      <c r="S1029" s="1363">
        <v>613881.98</v>
      </c>
      <c r="T1029" s="1363">
        <v>777594.46</v>
      </c>
      <c r="U1029" s="1363">
        <v>769946.96</v>
      </c>
      <c r="V1029" s="1363">
        <v>-97230.53</v>
      </c>
      <c r="W1029" s="1363">
        <v>-104878.03</v>
      </c>
      <c r="X1029" s="1363">
        <v>-95620.53</v>
      </c>
      <c r="Y1029" s="1363">
        <v>-94815.53</v>
      </c>
      <c r="Z1029" s="1363">
        <v>-94010.53</v>
      </c>
      <c r="AA1029" s="1363">
        <v>-93205.53</v>
      </c>
      <c r="AB1029" s="1363">
        <v>-92400.53</v>
      </c>
      <c r="AC1029" s="1363"/>
      <c r="AD1029" s="1363"/>
      <c r="AE1029" s="1363">
        <f t="shared" si="422"/>
        <v>257901.34500000006</v>
      </c>
      <c r="AF1029" s="1376"/>
      <c r="AG1029" s="1377"/>
      <c r="AH1029" s="1365"/>
      <c r="AI1029" s="1365"/>
      <c r="AJ1029" s="1365"/>
      <c r="AK1029" s="1366">
        <f t="shared" si="423"/>
        <v>257901.34500000006</v>
      </c>
      <c r="AL1029" s="1365">
        <f t="shared" si="390"/>
        <v>257901.34500000006</v>
      </c>
      <c r="AM1029" s="1367"/>
      <c r="AN1029" s="1365"/>
      <c r="AO1029" s="1368">
        <f t="shared" si="391"/>
        <v>0</v>
      </c>
      <c r="AP1029" s="1369"/>
      <c r="AQ1029" s="1370">
        <f t="shared" si="419"/>
        <v>-92400.53</v>
      </c>
      <c r="AR1029" s="1365"/>
      <c r="AS1029" s="1365"/>
      <c r="AT1029" s="1365"/>
      <c r="AU1029" s="1366">
        <f t="shared" si="424"/>
        <v>-92400.53</v>
      </c>
      <c r="AV1029" s="1365">
        <f t="shared" si="392"/>
        <v>-92400.53</v>
      </c>
      <c r="AW1029" s="1367"/>
      <c r="AX1029" s="1365"/>
      <c r="AY1029" s="1367">
        <f t="shared" si="393"/>
        <v>0</v>
      </c>
      <c r="AZ1029" s="1372" t="s">
        <v>1943</v>
      </c>
      <c r="BA1029" s="1640"/>
      <c r="BC1029" s="1361" t="str">
        <f t="shared" si="414"/>
        <v/>
      </c>
      <c r="BD1029" s="1361" t="str">
        <f t="shared" si="414"/>
        <v/>
      </c>
      <c r="BE1029" s="1361" t="str">
        <f t="shared" si="414"/>
        <v/>
      </c>
      <c r="BF1029" s="1361" t="str">
        <f t="shared" si="414"/>
        <v>Non-Op</v>
      </c>
      <c r="BG1029" s="1361" t="str">
        <f t="shared" si="415"/>
        <v>NO</v>
      </c>
      <c r="BH1029" s="1361" t="str">
        <f t="shared" si="415"/>
        <v>NO</v>
      </c>
      <c r="BI1029" s="1361" t="str">
        <f t="shared" si="425"/>
        <v/>
      </c>
      <c r="BK1029" s="1361" t="b">
        <f t="shared" si="411"/>
        <v>1</v>
      </c>
      <c r="BL1029" s="1361" t="b">
        <f t="shared" si="411"/>
        <v>1</v>
      </c>
      <c r="BM1029" s="1361" t="b">
        <f t="shared" si="411"/>
        <v>1</v>
      </c>
      <c r="BN1029" s="1361" t="b">
        <f t="shared" si="411"/>
        <v>1</v>
      </c>
      <c r="BO1029" s="1361" t="b">
        <f t="shared" si="411"/>
        <v>1</v>
      </c>
      <c r="BP1029" s="1361" t="b">
        <f t="shared" si="411"/>
        <v>1</v>
      </c>
      <c r="BQ1029" s="1361" t="b">
        <f t="shared" si="411"/>
        <v>1</v>
      </c>
      <c r="BS1029" s="1359"/>
    </row>
    <row r="1030" spans="1:71" s="1374" customFormat="1" ht="12" customHeight="1">
      <c r="A1030" s="1486">
        <v>21900223</v>
      </c>
      <c r="B1030" s="1474" t="str">
        <f t="shared" si="407"/>
        <v>21900223</v>
      </c>
      <c r="C1030" s="1359" t="s">
        <v>2092</v>
      </c>
      <c r="D1030" s="1360" t="str">
        <f t="shared" si="418"/>
        <v>AIC</v>
      </c>
      <c r="E1030" s="1360"/>
      <c r="F1030" s="1359"/>
      <c r="G1030" s="1360"/>
      <c r="H1030" s="1361" t="str">
        <f t="shared" si="412"/>
        <v>AIC</v>
      </c>
      <c r="I1030" s="1361" t="str">
        <f t="shared" si="412"/>
        <v/>
      </c>
      <c r="J1030" s="1361" t="str">
        <f t="shared" si="412"/>
        <v/>
      </c>
      <c r="K1030" s="1361" t="str">
        <f t="shared" si="412"/>
        <v/>
      </c>
      <c r="L1030" s="1361" t="str">
        <f t="shared" si="413"/>
        <v>NO</v>
      </c>
      <c r="M1030" s="1361" t="str">
        <f t="shared" si="413"/>
        <v>NO</v>
      </c>
      <c r="N1030" s="1361" t="str">
        <f t="shared" si="385"/>
        <v/>
      </c>
      <c r="O1030" s="1362"/>
      <c r="P1030" s="1363">
        <v>-77274.48</v>
      </c>
      <c r="Q1030" s="1363">
        <v>-76901.31</v>
      </c>
      <c r="R1030" s="1363">
        <v>-76528.14</v>
      </c>
      <c r="S1030" s="1363">
        <v>-76154.97</v>
      </c>
      <c r="T1030" s="1363">
        <v>-75781.8</v>
      </c>
      <c r="U1030" s="1363">
        <v>-75408.63</v>
      </c>
      <c r="V1030" s="1363">
        <v>-75035.460000000006</v>
      </c>
      <c r="W1030" s="1363">
        <v>-74662.289999999994</v>
      </c>
      <c r="X1030" s="1363">
        <v>-74289.119999999995</v>
      </c>
      <c r="Y1030" s="1363">
        <v>-73915.95</v>
      </c>
      <c r="Z1030" s="1363">
        <v>-73542.78</v>
      </c>
      <c r="AA1030" s="1363">
        <v>-73169.61</v>
      </c>
      <c r="AB1030" s="1363">
        <v>-72796.44</v>
      </c>
      <c r="AC1030" s="1363"/>
      <c r="AD1030" s="1363"/>
      <c r="AE1030" s="1363">
        <f t="shared" si="422"/>
        <v>-75035.460000000006</v>
      </c>
      <c r="AF1030" s="1376"/>
      <c r="AG1030" s="1377"/>
      <c r="AH1030" s="1365">
        <f t="shared" ref="AH1030:AH1056" si="426">AE1030</f>
        <v>-75035.460000000006</v>
      </c>
      <c r="AI1030" s="1365"/>
      <c r="AJ1030" s="1365"/>
      <c r="AK1030" s="1366"/>
      <c r="AL1030" s="1365">
        <f t="shared" si="390"/>
        <v>0</v>
      </c>
      <c r="AM1030" s="1367"/>
      <c r="AN1030" s="1365"/>
      <c r="AO1030" s="1368">
        <f t="shared" si="391"/>
        <v>0</v>
      </c>
      <c r="AP1030" s="1369"/>
      <c r="AQ1030" s="1370">
        <f t="shared" si="419"/>
        <v>-72796.44</v>
      </c>
      <c r="AR1030" s="1365">
        <f t="shared" ref="AR1030:AR1056" si="427">AQ1030</f>
        <v>-72796.44</v>
      </c>
      <c r="AS1030" s="1365"/>
      <c r="AT1030" s="1365"/>
      <c r="AU1030" s="1366"/>
      <c r="AV1030" s="1365">
        <f t="shared" si="392"/>
        <v>0</v>
      </c>
      <c r="AW1030" s="1367"/>
      <c r="AX1030" s="1365"/>
      <c r="AY1030" s="1367">
        <f t="shared" si="393"/>
        <v>0</v>
      </c>
      <c r="AZ1030" s="1372"/>
      <c r="BA1030" s="1640"/>
      <c r="BC1030" s="1361" t="str">
        <f t="shared" si="414"/>
        <v>AIC</v>
      </c>
      <c r="BD1030" s="1361" t="str">
        <f t="shared" si="414"/>
        <v/>
      </c>
      <c r="BE1030" s="1361" t="str">
        <f t="shared" si="414"/>
        <v/>
      </c>
      <c r="BF1030" s="1361" t="str">
        <f t="shared" si="414"/>
        <v/>
      </c>
      <c r="BG1030" s="1361" t="str">
        <f t="shared" si="415"/>
        <v>NO</v>
      </c>
      <c r="BH1030" s="1361" t="str">
        <f t="shared" si="415"/>
        <v>NO</v>
      </c>
      <c r="BI1030" s="1361" t="str">
        <f t="shared" si="425"/>
        <v/>
      </c>
      <c r="BK1030" s="1361" t="b">
        <f t="shared" si="411"/>
        <v>1</v>
      </c>
      <c r="BL1030" s="1361" t="b">
        <f t="shared" si="411"/>
        <v>1</v>
      </c>
      <c r="BM1030" s="1361" t="b">
        <f t="shared" si="411"/>
        <v>1</v>
      </c>
      <c r="BN1030" s="1361" t="b">
        <f t="shared" si="411"/>
        <v>1</v>
      </c>
      <c r="BO1030" s="1361" t="b">
        <f t="shared" si="411"/>
        <v>1</v>
      </c>
      <c r="BP1030" s="1361" t="b">
        <f t="shared" si="411"/>
        <v>1</v>
      </c>
      <c r="BQ1030" s="1361" t="b">
        <f t="shared" si="411"/>
        <v>1</v>
      </c>
      <c r="BS1030" s="1359"/>
    </row>
    <row r="1031" spans="1:71" s="1374" customFormat="1" ht="12" customHeight="1">
      <c r="A1031" s="1486">
        <v>21900233</v>
      </c>
      <c r="B1031" s="1474" t="str">
        <f t="shared" si="407"/>
        <v>21900233</v>
      </c>
      <c r="C1031" s="1359" t="s">
        <v>2093</v>
      </c>
      <c r="D1031" s="1360" t="str">
        <f t="shared" si="418"/>
        <v>AIC</v>
      </c>
      <c r="E1031" s="1360"/>
      <c r="F1031" s="1359"/>
      <c r="G1031" s="1360"/>
      <c r="H1031" s="1361" t="str">
        <f t="shared" si="412"/>
        <v>AIC</v>
      </c>
      <c r="I1031" s="1361" t="str">
        <f t="shared" si="412"/>
        <v/>
      </c>
      <c r="J1031" s="1361" t="str">
        <f t="shared" si="412"/>
        <v/>
      </c>
      <c r="K1031" s="1361" t="str">
        <f t="shared" si="412"/>
        <v/>
      </c>
      <c r="L1031" s="1361" t="str">
        <f t="shared" si="413"/>
        <v>NO</v>
      </c>
      <c r="M1031" s="1361" t="str">
        <f t="shared" si="413"/>
        <v>NO</v>
      </c>
      <c r="N1031" s="1361" t="str">
        <f t="shared" si="385"/>
        <v/>
      </c>
      <c r="O1031" s="1362"/>
      <c r="P1031" s="1363">
        <v>2537152.62</v>
      </c>
      <c r="Q1031" s="1363">
        <v>2524715.58</v>
      </c>
      <c r="R1031" s="1363">
        <v>2512278.54</v>
      </c>
      <c r="S1031" s="1363">
        <v>2499841.5</v>
      </c>
      <c r="T1031" s="1363">
        <v>2487404.46</v>
      </c>
      <c r="U1031" s="1363">
        <v>2474967.42</v>
      </c>
      <c r="V1031" s="1363">
        <v>2462530.38</v>
      </c>
      <c r="W1031" s="1363">
        <v>2450093.34</v>
      </c>
      <c r="X1031" s="1363">
        <v>2437656.2999999998</v>
      </c>
      <c r="Y1031" s="1363">
        <v>2425219.2599999998</v>
      </c>
      <c r="Z1031" s="1363">
        <v>2412782.2200000002</v>
      </c>
      <c r="AA1031" s="1363">
        <v>2400345.1800000002</v>
      </c>
      <c r="AB1031" s="1363">
        <v>2387908.14</v>
      </c>
      <c r="AC1031" s="1363"/>
      <c r="AD1031" s="1363"/>
      <c r="AE1031" s="1363">
        <f t="shared" si="422"/>
        <v>2462530.38</v>
      </c>
      <c r="AF1031" s="1376"/>
      <c r="AG1031" s="1377"/>
      <c r="AH1031" s="1365">
        <f t="shared" si="426"/>
        <v>2462530.38</v>
      </c>
      <c r="AI1031" s="1365"/>
      <c r="AJ1031" s="1365"/>
      <c r="AK1031" s="1366"/>
      <c r="AL1031" s="1365">
        <f t="shared" si="390"/>
        <v>0</v>
      </c>
      <c r="AM1031" s="1367"/>
      <c r="AN1031" s="1365"/>
      <c r="AO1031" s="1368">
        <f t="shared" si="391"/>
        <v>0</v>
      </c>
      <c r="AP1031" s="1369"/>
      <c r="AQ1031" s="1370">
        <f t="shared" si="419"/>
        <v>2387908.14</v>
      </c>
      <c r="AR1031" s="1365">
        <f t="shared" si="427"/>
        <v>2387908.14</v>
      </c>
      <c r="AS1031" s="1365"/>
      <c r="AT1031" s="1365"/>
      <c r="AU1031" s="1366"/>
      <c r="AV1031" s="1365">
        <f t="shared" si="392"/>
        <v>0</v>
      </c>
      <c r="AW1031" s="1367"/>
      <c r="AX1031" s="1365"/>
      <c r="AY1031" s="1367">
        <f t="shared" si="393"/>
        <v>0</v>
      </c>
      <c r="AZ1031" s="1372"/>
      <c r="BA1031" s="1640"/>
      <c r="BC1031" s="1361" t="str">
        <f t="shared" si="414"/>
        <v>AIC</v>
      </c>
      <c r="BD1031" s="1361" t="str">
        <f t="shared" si="414"/>
        <v/>
      </c>
      <c r="BE1031" s="1361" t="str">
        <f t="shared" si="414"/>
        <v/>
      </c>
      <c r="BF1031" s="1361" t="str">
        <f t="shared" si="414"/>
        <v/>
      </c>
      <c r="BG1031" s="1361" t="str">
        <f t="shared" si="415"/>
        <v>NO</v>
      </c>
      <c r="BH1031" s="1361" t="str">
        <f t="shared" si="415"/>
        <v>NO</v>
      </c>
      <c r="BI1031" s="1361" t="str">
        <f t="shared" si="425"/>
        <v/>
      </c>
      <c r="BK1031" s="1361" t="b">
        <f t="shared" si="411"/>
        <v>1</v>
      </c>
      <c r="BL1031" s="1361" t="b">
        <f t="shared" si="411"/>
        <v>1</v>
      </c>
      <c r="BM1031" s="1361" t="b">
        <f t="shared" si="411"/>
        <v>1</v>
      </c>
      <c r="BN1031" s="1361" t="b">
        <f t="shared" si="411"/>
        <v>1</v>
      </c>
      <c r="BO1031" s="1361" t="b">
        <f t="shared" si="411"/>
        <v>1</v>
      </c>
      <c r="BP1031" s="1361" t="b">
        <f t="shared" si="411"/>
        <v>1</v>
      </c>
      <c r="BQ1031" s="1361" t="b">
        <f t="shared" si="411"/>
        <v>1</v>
      </c>
      <c r="BS1031" s="1359"/>
    </row>
    <row r="1032" spans="1:71" s="1374" customFormat="1" ht="12" customHeight="1">
      <c r="A1032" s="1486">
        <v>21900243</v>
      </c>
      <c r="B1032" s="1474" t="str">
        <f t="shared" si="407"/>
        <v>21900243</v>
      </c>
      <c r="C1032" s="1359" t="s">
        <v>2094</v>
      </c>
      <c r="D1032" s="1360" t="str">
        <f t="shared" si="418"/>
        <v>AIC</v>
      </c>
      <c r="E1032" s="1360"/>
      <c r="F1032" s="1359"/>
      <c r="G1032" s="1360"/>
      <c r="H1032" s="1361" t="str">
        <f t="shared" si="412"/>
        <v>AIC</v>
      </c>
      <c r="I1032" s="1361" t="str">
        <f t="shared" si="412"/>
        <v/>
      </c>
      <c r="J1032" s="1361" t="str">
        <f t="shared" si="412"/>
        <v/>
      </c>
      <c r="K1032" s="1361" t="str">
        <f t="shared" si="412"/>
        <v/>
      </c>
      <c r="L1032" s="1361" t="str">
        <f t="shared" si="413"/>
        <v>NO</v>
      </c>
      <c r="M1032" s="1361" t="str">
        <f t="shared" si="413"/>
        <v>NO</v>
      </c>
      <c r="N1032" s="1361" t="str">
        <f t="shared" si="385"/>
        <v/>
      </c>
      <c r="O1032" s="1362"/>
      <c r="P1032" s="1363">
        <v>-3934156.06</v>
      </c>
      <c r="Q1032" s="1363">
        <v>-3913558.42</v>
      </c>
      <c r="R1032" s="1363">
        <v>-3892960.78</v>
      </c>
      <c r="S1032" s="1363">
        <v>-3872363.14</v>
      </c>
      <c r="T1032" s="1363">
        <v>-3851765.5</v>
      </c>
      <c r="U1032" s="1363">
        <v>-3831167.86</v>
      </c>
      <c r="V1032" s="1363">
        <v>-3810570.22</v>
      </c>
      <c r="W1032" s="1363">
        <v>-3789972.58</v>
      </c>
      <c r="X1032" s="1363">
        <v>-3769374.94</v>
      </c>
      <c r="Y1032" s="1363">
        <v>-3748777.3</v>
      </c>
      <c r="Z1032" s="1363">
        <v>-3728179.66</v>
      </c>
      <c r="AA1032" s="1363">
        <v>-3707582.02</v>
      </c>
      <c r="AB1032" s="1363">
        <v>-3686984.38</v>
      </c>
      <c r="AC1032" s="1363"/>
      <c r="AD1032" s="1363"/>
      <c r="AE1032" s="1363">
        <f t="shared" si="422"/>
        <v>-3810570.2200000007</v>
      </c>
      <c r="AF1032" s="1376"/>
      <c r="AG1032" s="1377"/>
      <c r="AH1032" s="1365">
        <f t="shared" si="426"/>
        <v>-3810570.2200000007</v>
      </c>
      <c r="AI1032" s="1365"/>
      <c r="AJ1032" s="1365"/>
      <c r="AK1032" s="1366"/>
      <c r="AL1032" s="1365">
        <f t="shared" si="390"/>
        <v>0</v>
      </c>
      <c r="AM1032" s="1367"/>
      <c r="AN1032" s="1365"/>
      <c r="AO1032" s="1368">
        <f t="shared" si="391"/>
        <v>0</v>
      </c>
      <c r="AP1032" s="1369"/>
      <c r="AQ1032" s="1370">
        <f t="shared" si="419"/>
        <v>-3686984.38</v>
      </c>
      <c r="AR1032" s="1365">
        <f t="shared" si="427"/>
        <v>-3686984.38</v>
      </c>
      <c r="AS1032" s="1365"/>
      <c r="AT1032" s="1365"/>
      <c r="AU1032" s="1366"/>
      <c r="AV1032" s="1365">
        <f t="shared" si="392"/>
        <v>0</v>
      </c>
      <c r="AW1032" s="1367"/>
      <c r="AX1032" s="1365"/>
      <c r="AY1032" s="1367">
        <f t="shared" si="393"/>
        <v>0</v>
      </c>
      <c r="AZ1032" s="1372"/>
      <c r="BA1032" s="1640"/>
      <c r="BC1032" s="1361" t="str">
        <f t="shared" si="414"/>
        <v>AIC</v>
      </c>
      <c r="BD1032" s="1361" t="str">
        <f t="shared" si="414"/>
        <v/>
      </c>
      <c r="BE1032" s="1361" t="str">
        <f t="shared" si="414"/>
        <v/>
      </c>
      <c r="BF1032" s="1361" t="str">
        <f t="shared" si="414"/>
        <v/>
      </c>
      <c r="BG1032" s="1361" t="str">
        <f t="shared" si="415"/>
        <v>NO</v>
      </c>
      <c r="BH1032" s="1361" t="str">
        <f t="shared" si="415"/>
        <v>NO</v>
      </c>
      <c r="BI1032" s="1361" t="str">
        <f t="shared" si="425"/>
        <v/>
      </c>
      <c r="BK1032" s="1361" t="b">
        <f t="shared" ref="BK1032:BQ1057" si="428">BC1032=H1032</f>
        <v>1</v>
      </c>
      <c r="BL1032" s="1361" t="b">
        <f t="shared" si="428"/>
        <v>1</v>
      </c>
      <c r="BM1032" s="1361" t="b">
        <f t="shared" si="428"/>
        <v>1</v>
      </c>
      <c r="BN1032" s="1361" t="b">
        <f t="shared" si="428"/>
        <v>1</v>
      </c>
      <c r="BO1032" s="1361" t="b">
        <f t="shared" si="428"/>
        <v>1</v>
      </c>
      <c r="BP1032" s="1361" t="b">
        <f t="shared" si="428"/>
        <v>1</v>
      </c>
      <c r="BQ1032" s="1361" t="b">
        <f t="shared" si="428"/>
        <v>1</v>
      </c>
      <c r="BS1032" s="1359"/>
    </row>
    <row r="1033" spans="1:71" s="1374" customFormat="1" ht="12" customHeight="1">
      <c r="A1033" s="1412">
        <v>22100393</v>
      </c>
      <c r="B1033" s="1413" t="str">
        <f t="shared" si="407"/>
        <v>22100393</v>
      </c>
      <c r="C1033" s="1359" t="s">
        <v>2095</v>
      </c>
      <c r="D1033" s="1360" t="str">
        <f t="shared" si="418"/>
        <v>AIC</v>
      </c>
      <c r="E1033" s="1360"/>
      <c r="F1033" s="1359"/>
      <c r="G1033" s="1360"/>
      <c r="H1033" s="1361" t="str">
        <f t="shared" si="412"/>
        <v>AIC</v>
      </c>
      <c r="I1033" s="1361" t="str">
        <f t="shared" si="412"/>
        <v/>
      </c>
      <c r="J1033" s="1361" t="str">
        <f t="shared" si="412"/>
        <v/>
      </c>
      <c r="K1033" s="1361" t="str">
        <f t="shared" si="412"/>
        <v/>
      </c>
      <c r="L1033" s="1361" t="str">
        <f t="shared" si="413"/>
        <v>NO</v>
      </c>
      <c r="M1033" s="1361" t="str">
        <f t="shared" si="413"/>
        <v>NO</v>
      </c>
      <c r="N1033" s="1361" t="str">
        <f t="shared" si="385"/>
        <v/>
      </c>
      <c r="O1033" s="1362"/>
      <c r="P1033" s="1363">
        <v>-15000000</v>
      </c>
      <c r="Q1033" s="1363">
        <v>-15000000</v>
      </c>
      <c r="R1033" s="1363">
        <v>-15000000</v>
      </c>
      <c r="S1033" s="1363">
        <v>-15000000</v>
      </c>
      <c r="T1033" s="1363">
        <v>-15000000</v>
      </c>
      <c r="U1033" s="1363">
        <v>-15000000</v>
      </c>
      <c r="V1033" s="1363">
        <v>-15000000</v>
      </c>
      <c r="W1033" s="1363">
        <v>-15000000</v>
      </c>
      <c r="X1033" s="1363">
        <v>-15000000</v>
      </c>
      <c r="Y1033" s="1363">
        <v>-15000000</v>
      </c>
      <c r="Z1033" s="1363">
        <v>-15000000</v>
      </c>
      <c r="AA1033" s="1363">
        <v>-15000000</v>
      </c>
      <c r="AB1033" s="1363">
        <v>-15000000</v>
      </c>
      <c r="AC1033" s="1363"/>
      <c r="AD1033" s="1363"/>
      <c r="AE1033" s="1363">
        <f t="shared" si="422"/>
        <v>-15000000</v>
      </c>
      <c r="AF1033" s="1376"/>
      <c r="AG1033" s="1377"/>
      <c r="AH1033" s="1365">
        <f t="shared" si="426"/>
        <v>-15000000</v>
      </c>
      <c r="AI1033" s="1365"/>
      <c r="AJ1033" s="1365"/>
      <c r="AK1033" s="1366"/>
      <c r="AL1033" s="1365">
        <f t="shared" si="390"/>
        <v>0</v>
      </c>
      <c r="AM1033" s="1367"/>
      <c r="AN1033" s="1365"/>
      <c r="AO1033" s="1368">
        <f t="shared" si="391"/>
        <v>0</v>
      </c>
      <c r="AP1033" s="1369"/>
      <c r="AQ1033" s="1370">
        <f t="shared" si="419"/>
        <v>-15000000</v>
      </c>
      <c r="AR1033" s="1365">
        <f t="shared" si="427"/>
        <v>-15000000</v>
      </c>
      <c r="AS1033" s="1365"/>
      <c r="AT1033" s="1365"/>
      <c r="AU1033" s="1366"/>
      <c r="AV1033" s="1365">
        <f t="shared" si="392"/>
        <v>0</v>
      </c>
      <c r="AW1033" s="1367"/>
      <c r="AX1033" s="1365"/>
      <c r="AY1033" s="1367">
        <f t="shared" si="393"/>
        <v>0</v>
      </c>
      <c r="AZ1033" s="1372"/>
      <c r="BA1033" s="1640"/>
      <c r="BC1033" s="1361" t="str">
        <f t="shared" si="414"/>
        <v>AIC</v>
      </c>
      <c r="BD1033" s="1361" t="str">
        <f t="shared" si="414"/>
        <v/>
      </c>
      <c r="BE1033" s="1361" t="str">
        <f t="shared" si="414"/>
        <v/>
      </c>
      <c r="BF1033" s="1361" t="str">
        <f t="shared" si="414"/>
        <v/>
      </c>
      <c r="BG1033" s="1361" t="str">
        <f t="shared" si="415"/>
        <v>NO</v>
      </c>
      <c r="BH1033" s="1361" t="str">
        <f t="shared" si="415"/>
        <v>NO</v>
      </c>
      <c r="BI1033" s="1361" t="str">
        <f t="shared" si="425"/>
        <v/>
      </c>
      <c r="BK1033" s="1361" t="b">
        <f t="shared" si="428"/>
        <v>1</v>
      </c>
      <c r="BL1033" s="1361" t="b">
        <f t="shared" si="428"/>
        <v>1</v>
      </c>
      <c r="BM1033" s="1361" t="b">
        <f t="shared" si="428"/>
        <v>1</v>
      </c>
      <c r="BN1033" s="1361" t="b">
        <f t="shared" si="428"/>
        <v>1</v>
      </c>
      <c r="BO1033" s="1361" t="b">
        <f t="shared" si="428"/>
        <v>1</v>
      </c>
      <c r="BP1033" s="1361" t="b">
        <f t="shared" si="428"/>
        <v>1</v>
      </c>
      <c r="BQ1033" s="1361" t="b">
        <f t="shared" si="428"/>
        <v>1</v>
      </c>
      <c r="BS1033" s="1359"/>
    </row>
    <row r="1034" spans="1:71" s="1374" customFormat="1" ht="12" customHeight="1">
      <c r="A1034" s="1412">
        <v>22100413</v>
      </c>
      <c r="B1034" s="1413" t="str">
        <f t="shared" si="407"/>
        <v>22100413</v>
      </c>
      <c r="C1034" s="1359" t="s">
        <v>2096</v>
      </c>
      <c r="D1034" s="1360" t="str">
        <f t="shared" si="418"/>
        <v>AIC</v>
      </c>
      <c r="E1034" s="1360"/>
      <c r="F1034" s="1359"/>
      <c r="G1034" s="1360"/>
      <c r="H1034" s="1361" t="str">
        <f t="shared" si="412"/>
        <v>AIC</v>
      </c>
      <c r="I1034" s="1361" t="str">
        <f t="shared" si="412"/>
        <v/>
      </c>
      <c r="J1034" s="1361" t="str">
        <f t="shared" si="412"/>
        <v/>
      </c>
      <c r="K1034" s="1361" t="str">
        <f t="shared" si="412"/>
        <v/>
      </c>
      <c r="L1034" s="1361" t="str">
        <f t="shared" si="413"/>
        <v>NO</v>
      </c>
      <c r="M1034" s="1361" t="str">
        <f t="shared" si="413"/>
        <v>NO</v>
      </c>
      <c r="N1034" s="1361" t="str">
        <f t="shared" si="385"/>
        <v/>
      </c>
      <c r="O1034" s="1362"/>
      <c r="P1034" s="1363">
        <v>-2000000</v>
      </c>
      <c r="Q1034" s="1363">
        <v>-2000000</v>
      </c>
      <c r="R1034" s="1363">
        <v>-2000000</v>
      </c>
      <c r="S1034" s="1363">
        <v>-2000000</v>
      </c>
      <c r="T1034" s="1363">
        <v>-2000000</v>
      </c>
      <c r="U1034" s="1363">
        <v>-2000000</v>
      </c>
      <c r="V1034" s="1363">
        <v>-2000000</v>
      </c>
      <c r="W1034" s="1363">
        <v>-2000000</v>
      </c>
      <c r="X1034" s="1363">
        <v>-2000000</v>
      </c>
      <c r="Y1034" s="1363">
        <v>-2000000</v>
      </c>
      <c r="Z1034" s="1363">
        <v>-2000000</v>
      </c>
      <c r="AA1034" s="1363">
        <v>-2000000</v>
      </c>
      <c r="AB1034" s="1363">
        <v>-2000000</v>
      </c>
      <c r="AC1034" s="1363"/>
      <c r="AD1034" s="1363"/>
      <c r="AE1034" s="1363">
        <f t="shared" si="422"/>
        <v>-2000000</v>
      </c>
      <c r="AF1034" s="1376"/>
      <c r="AG1034" s="1377"/>
      <c r="AH1034" s="1365">
        <f t="shared" si="426"/>
        <v>-2000000</v>
      </c>
      <c r="AI1034" s="1365"/>
      <c r="AJ1034" s="1365"/>
      <c r="AK1034" s="1366"/>
      <c r="AL1034" s="1365">
        <f t="shared" si="390"/>
        <v>0</v>
      </c>
      <c r="AM1034" s="1367"/>
      <c r="AN1034" s="1365"/>
      <c r="AO1034" s="1368">
        <f t="shared" si="391"/>
        <v>0</v>
      </c>
      <c r="AP1034" s="1369"/>
      <c r="AQ1034" s="1370">
        <f t="shared" si="419"/>
        <v>-2000000</v>
      </c>
      <c r="AR1034" s="1365">
        <f t="shared" si="427"/>
        <v>-2000000</v>
      </c>
      <c r="AS1034" s="1365"/>
      <c r="AT1034" s="1365"/>
      <c r="AU1034" s="1366"/>
      <c r="AV1034" s="1365">
        <f t="shared" si="392"/>
        <v>0</v>
      </c>
      <c r="AW1034" s="1367"/>
      <c r="AX1034" s="1365"/>
      <c r="AY1034" s="1367">
        <f t="shared" si="393"/>
        <v>0</v>
      </c>
      <c r="AZ1034" s="1372"/>
      <c r="BA1034" s="1640"/>
      <c r="BC1034" s="1361" t="str">
        <f t="shared" si="414"/>
        <v>AIC</v>
      </c>
      <c r="BD1034" s="1361" t="str">
        <f t="shared" si="414"/>
        <v/>
      </c>
      <c r="BE1034" s="1361" t="str">
        <f t="shared" si="414"/>
        <v/>
      </c>
      <c r="BF1034" s="1361" t="str">
        <f t="shared" si="414"/>
        <v/>
      </c>
      <c r="BG1034" s="1361" t="str">
        <f t="shared" si="415"/>
        <v>NO</v>
      </c>
      <c r="BH1034" s="1361" t="str">
        <f t="shared" si="415"/>
        <v>NO</v>
      </c>
      <c r="BI1034" s="1361" t="str">
        <f t="shared" si="425"/>
        <v/>
      </c>
      <c r="BK1034" s="1361" t="b">
        <f t="shared" si="428"/>
        <v>1</v>
      </c>
      <c r="BL1034" s="1361" t="b">
        <f t="shared" si="428"/>
        <v>1</v>
      </c>
      <c r="BM1034" s="1361" t="b">
        <f t="shared" si="428"/>
        <v>1</v>
      </c>
      <c r="BN1034" s="1361" t="b">
        <f t="shared" si="428"/>
        <v>1</v>
      </c>
      <c r="BO1034" s="1361" t="b">
        <f t="shared" si="428"/>
        <v>1</v>
      </c>
      <c r="BP1034" s="1361" t="b">
        <f t="shared" si="428"/>
        <v>1</v>
      </c>
      <c r="BQ1034" s="1361" t="b">
        <f t="shared" si="428"/>
        <v>1</v>
      </c>
      <c r="BS1034" s="1359"/>
    </row>
    <row r="1035" spans="1:71" s="1374" customFormat="1" ht="12" customHeight="1">
      <c r="A1035" s="1412">
        <v>22100713</v>
      </c>
      <c r="B1035" s="1413" t="str">
        <f t="shared" si="407"/>
        <v>22100713</v>
      </c>
      <c r="C1035" s="1359" t="s">
        <v>2097</v>
      </c>
      <c r="D1035" s="1360" t="str">
        <f t="shared" si="418"/>
        <v>AIC</v>
      </c>
      <c r="E1035" s="1360"/>
      <c r="F1035" s="1359"/>
      <c r="G1035" s="1360"/>
      <c r="H1035" s="1361" t="str">
        <f t="shared" si="412"/>
        <v>AIC</v>
      </c>
      <c r="I1035" s="1361" t="str">
        <f t="shared" si="412"/>
        <v/>
      </c>
      <c r="J1035" s="1361" t="str">
        <f t="shared" si="412"/>
        <v/>
      </c>
      <c r="K1035" s="1361" t="str">
        <f t="shared" si="412"/>
        <v/>
      </c>
      <c r="L1035" s="1361" t="str">
        <f t="shared" si="413"/>
        <v>NO</v>
      </c>
      <c r="M1035" s="1361" t="str">
        <f t="shared" si="413"/>
        <v>NO</v>
      </c>
      <c r="N1035" s="1361" t="str">
        <f t="shared" si="385"/>
        <v/>
      </c>
      <c r="O1035" s="1362"/>
      <c r="P1035" s="1363">
        <v>-300000000</v>
      </c>
      <c r="Q1035" s="1363">
        <v>-300000000</v>
      </c>
      <c r="R1035" s="1363">
        <v>-300000000</v>
      </c>
      <c r="S1035" s="1363">
        <v>-300000000</v>
      </c>
      <c r="T1035" s="1363">
        <v>-300000000</v>
      </c>
      <c r="U1035" s="1363">
        <v>-300000000</v>
      </c>
      <c r="V1035" s="1363">
        <v>-300000000</v>
      </c>
      <c r="W1035" s="1363">
        <v>-300000000</v>
      </c>
      <c r="X1035" s="1363">
        <v>-300000000</v>
      </c>
      <c r="Y1035" s="1363">
        <v>-300000000</v>
      </c>
      <c r="Z1035" s="1363">
        <v>-300000000</v>
      </c>
      <c r="AA1035" s="1363">
        <v>-300000000</v>
      </c>
      <c r="AB1035" s="1363">
        <v>-300000000</v>
      </c>
      <c r="AC1035" s="1363"/>
      <c r="AD1035" s="1363"/>
      <c r="AE1035" s="1363">
        <f t="shared" si="422"/>
        <v>-300000000</v>
      </c>
      <c r="AF1035" s="1376"/>
      <c r="AG1035" s="1377"/>
      <c r="AH1035" s="1365">
        <f t="shared" si="426"/>
        <v>-300000000</v>
      </c>
      <c r="AI1035" s="1365"/>
      <c r="AJ1035" s="1365"/>
      <c r="AK1035" s="1366"/>
      <c r="AL1035" s="1365">
        <f t="shared" si="390"/>
        <v>0</v>
      </c>
      <c r="AM1035" s="1367"/>
      <c r="AN1035" s="1365"/>
      <c r="AO1035" s="1368">
        <f t="shared" si="391"/>
        <v>0</v>
      </c>
      <c r="AP1035" s="1369"/>
      <c r="AQ1035" s="1370">
        <f t="shared" si="419"/>
        <v>-300000000</v>
      </c>
      <c r="AR1035" s="1365">
        <f t="shared" si="427"/>
        <v>-300000000</v>
      </c>
      <c r="AS1035" s="1365"/>
      <c r="AT1035" s="1365"/>
      <c r="AU1035" s="1366"/>
      <c r="AV1035" s="1365">
        <f t="shared" si="392"/>
        <v>0</v>
      </c>
      <c r="AW1035" s="1367"/>
      <c r="AX1035" s="1365"/>
      <c r="AY1035" s="1367">
        <f t="shared" si="393"/>
        <v>0</v>
      </c>
      <c r="AZ1035" s="1372"/>
      <c r="BA1035" s="1640"/>
      <c r="BC1035" s="1361" t="str">
        <f t="shared" si="414"/>
        <v>AIC</v>
      </c>
      <c r="BD1035" s="1361" t="str">
        <f t="shared" si="414"/>
        <v/>
      </c>
      <c r="BE1035" s="1361" t="str">
        <f t="shared" si="414"/>
        <v/>
      </c>
      <c r="BF1035" s="1361" t="str">
        <f t="shared" si="414"/>
        <v/>
      </c>
      <c r="BG1035" s="1361" t="str">
        <f t="shared" si="415"/>
        <v>NO</v>
      </c>
      <c r="BH1035" s="1361" t="str">
        <f t="shared" si="415"/>
        <v>NO</v>
      </c>
      <c r="BI1035" s="1361" t="str">
        <f t="shared" si="425"/>
        <v/>
      </c>
      <c r="BK1035" s="1361" t="b">
        <f t="shared" si="428"/>
        <v>1</v>
      </c>
      <c r="BL1035" s="1361" t="b">
        <f t="shared" si="428"/>
        <v>1</v>
      </c>
      <c r="BM1035" s="1361" t="b">
        <f t="shared" si="428"/>
        <v>1</v>
      </c>
      <c r="BN1035" s="1361" t="b">
        <f t="shared" si="428"/>
        <v>1</v>
      </c>
      <c r="BO1035" s="1361" t="b">
        <f t="shared" si="428"/>
        <v>1</v>
      </c>
      <c r="BP1035" s="1361" t="b">
        <f t="shared" si="428"/>
        <v>1</v>
      </c>
      <c r="BQ1035" s="1361" t="b">
        <f t="shared" si="428"/>
        <v>1</v>
      </c>
      <c r="BS1035" s="1359"/>
    </row>
    <row r="1036" spans="1:71" s="1374" customFormat="1" ht="12" customHeight="1">
      <c r="A1036" s="1412">
        <v>22100723</v>
      </c>
      <c r="B1036" s="1413" t="str">
        <f t="shared" si="407"/>
        <v>22100723</v>
      </c>
      <c r="C1036" s="1359" t="s">
        <v>2098</v>
      </c>
      <c r="D1036" s="1360" t="str">
        <f t="shared" si="418"/>
        <v>AIC</v>
      </c>
      <c r="E1036" s="1360"/>
      <c r="F1036" s="1359"/>
      <c r="G1036" s="1360"/>
      <c r="H1036" s="1361" t="str">
        <f t="shared" si="412"/>
        <v>AIC</v>
      </c>
      <c r="I1036" s="1361" t="str">
        <f t="shared" si="412"/>
        <v/>
      </c>
      <c r="J1036" s="1361" t="str">
        <f t="shared" si="412"/>
        <v/>
      </c>
      <c r="K1036" s="1361" t="str">
        <f t="shared" si="412"/>
        <v/>
      </c>
      <c r="L1036" s="1361" t="str">
        <f t="shared" si="413"/>
        <v>NO</v>
      </c>
      <c r="M1036" s="1361" t="str">
        <f t="shared" si="413"/>
        <v>NO</v>
      </c>
      <c r="N1036" s="1361" t="str">
        <f t="shared" ref="N1036:N1107" si="429">IF(OR(CONCATENATE(L1036,M1036)="NOW/C",CONCATENATE(L1036,M1036)="W/CNO"),"W/C","")</f>
        <v/>
      </c>
      <c r="O1036" s="1362"/>
      <c r="P1036" s="1363">
        <v>0</v>
      </c>
      <c r="Q1036" s="1363">
        <v>0</v>
      </c>
      <c r="R1036" s="1363">
        <v>0</v>
      </c>
      <c r="S1036" s="1363">
        <v>0</v>
      </c>
      <c r="T1036" s="1363">
        <v>0</v>
      </c>
      <c r="U1036" s="1363">
        <v>0</v>
      </c>
      <c r="V1036" s="1363">
        <v>0</v>
      </c>
      <c r="W1036" s="1363">
        <v>0</v>
      </c>
      <c r="X1036" s="1363">
        <v>0</v>
      </c>
      <c r="Y1036" s="1363">
        <v>0</v>
      </c>
      <c r="Z1036" s="1363">
        <v>0</v>
      </c>
      <c r="AA1036" s="1363">
        <v>0</v>
      </c>
      <c r="AB1036" s="1363">
        <v>0</v>
      </c>
      <c r="AC1036" s="1363"/>
      <c r="AD1036" s="1363"/>
      <c r="AE1036" s="1363">
        <f t="shared" si="422"/>
        <v>0</v>
      </c>
      <c r="AF1036" s="1376"/>
      <c r="AG1036" s="1377"/>
      <c r="AH1036" s="1365">
        <f t="shared" si="426"/>
        <v>0</v>
      </c>
      <c r="AI1036" s="1365"/>
      <c r="AJ1036" s="1365"/>
      <c r="AK1036" s="1366"/>
      <c r="AL1036" s="1365">
        <f t="shared" si="390"/>
        <v>0</v>
      </c>
      <c r="AM1036" s="1367"/>
      <c r="AN1036" s="1365"/>
      <c r="AO1036" s="1368">
        <f t="shared" si="391"/>
        <v>0</v>
      </c>
      <c r="AP1036" s="1369"/>
      <c r="AQ1036" s="1370">
        <f t="shared" si="419"/>
        <v>0</v>
      </c>
      <c r="AR1036" s="1365">
        <f t="shared" si="427"/>
        <v>0</v>
      </c>
      <c r="AS1036" s="1365"/>
      <c r="AT1036" s="1365"/>
      <c r="AU1036" s="1366"/>
      <c r="AV1036" s="1365">
        <f t="shared" si="392"/>
        <v>0</v>
      </c>
      <c r="AW1036" s="1367"/>
      <c r="AX1036" s="1365"/>
      <c r="AY1036" s="1367">
        <f t="shared" si="393"/>
        <v>0</v>
      </c>
      <c r="AZ1036" s="1372"/>
      <c r="BA1036" s="1640"/>
      <c r="BC1036" s="1361" t="str">
        <f t="shared" si="414"/>
        <v>AIC</v>
      </c>
      <c r="BD1036" s="1361" t="str">
        <f t="shared" si="414"/>
        <v/>
      </c>
      <c r="BE1036" s="1361" t="str">
        <f t="shared" si="414"/>
        <v/>
      </c>
      <c r="BF1036" s="1361" t="str">
        <f t="shared" si="414"/>
        <v/>
      </c>
      <c r="BG1036" s="1361" t="str">
        <f t="shared" si="415"/>
        <v>NO</v>
      </c>
      <c r="BH1036" s="1361" t="str">
        <f t="shared" si="415"/>
        <v>NO</v>
      </c>
      <c r="BI1036" s="1361" t="str">
        <f t="shared" si="425"/>
        <v/>
      </c>
      <c r="BK1036" s="1361" t="b">
        <f t="shared" si="428"/>
        <v>1</v>
      </c>
      <c r="BL1036" s="1361" t="b">
        <f t="shared" si="428"/>
        <v>1</v>
      </c>
      <c r="BM1036" s="1361" t="b">
        <f t="shared" si="428"/>
        <v>1</v>
      </c>
      <c r="BN1036" s="1361" t="b">
        <f t="shared" si="428"/>
        <v>1</v>
      </c>
      <c r="BO1036" s="1361" t="b">
        <f t="shared" si="428"/>
        <v>1</v>
      </c>
      <c r="BP1036" s="1361" t="b">
        <f t="shared" si="428"/>
        <v>1</v>
      </c>
      <c r="BQ1036" s="1361" t="b">
        <f t="shared" si="428"/>
        <v>1</v>
      </c>
      <c r="BS1036" s="1359"/>
    </row>
    <row r="1037" spans="1:71" s="1374" customFormat="1" ht="12" customHeight="1">
      <c r="A1037" s="1412">
        <v>22100743</v>
      </c>
      <c r="B1037" s="1413" t="str">
        <f t="shared" si="407"/>
        <v>22100743</v>
      </c>
      <c r="C1037" s="1359" t="s">
        <v>2099</v>
      </c>
      <c r="D1037" s="1360" t="str">
        <f t="shared" si="418"/>
        <v>AIC</v>
      </c>
      <c r="E1037" s="1360"/>
      <c r="F1037" s="1359"/>
      <c r="G1037" s="1360"/>
      <c r="H1037" s="1361" t="str">
        <f t="shared" si="412"/>
        <v>AIC</v>
      </c>
      <c r="I1037" s="1361" t="str">
        <f t="shared" si="412"/>
        <v/>
      </c>
      <c r="J1037" s="1361" t="str">
        <f t="shared" si="412"/>
        <v/>
      </c>
      <c r="K1037" s="1361" t="str">
        <f t="shared" si="412"/>
        <v/>
      </c>
      <c r="L1037" s="1361" t="str">
        <f t="shared" si="413"/>
        <v>NO</v>
      </c>
      <c r="M1037" s="1361" t="str">
        <f t="shared" si="413"/>
        <v>NO</v>
      </c>
      <c r="N1037" s="1361" t="str">
        <f t="shared" si="429"/>
        <v/>
      </c>
      <c r="O1037" s="1362"/>
      <c r="P1037" s="1363">
        <v>-100000000</v>
      </c>
      <c r="Q1037" s="1363">
        <v>-100000000</v>
      </c>
      <c r="R1037" s="1363">
        <v>-100000000</v>
      </c>
      <c r="S1037" s="1363">
        <v>-100000000</v>
      </c>
      <c r="T1037" s="1363">
        <v>-100000000</v>
      </c>
      <c r="U1037" s="1363">
        <v>-100000000</v>
      </c>
      <c r="V1037" s="1363">
        <v>-100000000</v>
      </c>
      <c r="W1037" s="1363">
        <v>-100000000</v>
      </c>
      <c r="X1037" s="1363">
        <v>-100000000</v>
      </c>
      <c r="Y1037" s="1363">
        <v>-100000000</v>
      </c>
      <c r="Z1037" s="1363">
        <v>-100000000</v>
      </c>
      <c r="AA1037" s="1363">
        <v>-100000000</v>
      </c>
      <c r="AB1037" s="1363">
        <v>-100000000</v>
      </c>
      <c r="AC1037" s="1363"/>
      <c r="AD1037" s="1363"/>
      <c r="AE1037" s="1363">
        <f t="shared" si="422"/>
        <v>-100000000</v>
      </c>
      <c r="AF1037" s="1376"/>
      <c r="AG1037" s="1377"/>
      <c r="AH1037" s="1365">
        <f t="shared" si="426"/>
        <v>-100000000</v>
      </c>
      <c r="AI1037" s="1365"/>
      <c r="AJ1037" s="1365"/>
      <c r="AK1037" s="1366"/>
      <c r="AL1037" s="1365">
        <f t="shared" si="390"/>
        <v>0</v>
      </c>
      <c r="AM1037" s="1367"/>
      <c r="AN1037" s="1365"/>
      <c r="AO1037" s="1368">
        <f t="shared" si="391"/>
        <v>0</v>
      </c>
      <c r="AP1037" s="1369"/>
      <c r="AQ1037" s="1370">
        <f t="shared" si="419"/>
        <v>-100000000</v>
      </c>
      <c r="AR1037" s="1365">
        <f t="shared" si="427"/>
        <v>-100000000</v>
      </c>
      <c r="AS1037" s="1365"/>
      <c r="AT1037" s="1365"/>
      <c r="AU1037" s="1366"/>
      <c r="AV1037" s="1365">
        <f t="shared" si="392"/>
        <v>0</v>
      </c>
      <c r="AW1037" s="1367"/>
      <c r="AX1037" s="1365"/>
      <c r="AY1037" s="1367">
        <f t="shared" si="393"/>
        <v>0</v>
      </c>
      <c r="AZ1037" s="1372"/>
      <c r="BA1037" s="1640"/>
      <c r="BC1037" s="1361" t="str">
        <f t="shared" si="414"/>
        <v>AIC</v>
      </c>
      <c r="BD1037" s="1361" t="str">
        <f t="shared" si="414"/>
        <v/>
      </c>
      <c r="BE1037" s="1361" t="str">
        <f t="shared" si="414"/>
        <v/>
      </c>
      <c r="BF1037" s="1361" t="str">
        <f t="shared" si="414"/>
        <v/>
      </c>
      <c r="BG1037" s="1361" t="str">
        <f t="shared" si="415"/>
        <v>NO</v>
      </c>
      <c r="BH1037" s="1361" t="str">
        <f t="shared" si="415"/>
        <v>NO</v>
      </c>
      <c r="BI1037" s="1361" t="str">
        <f t="shared" si="425"/>
        <v/>
      </c>
      <c r="BK1037" s="1361" t="b">
        <f t="shared" si="428"/>
        <v>1</v>
      </c>
      <c r="BL1037" s="1361" t="b">
        <f t="shared" si="428"/>
        <v>1</v>
      </c>
      <c r="BM1037" s="1361" t="b">
        <f t="shared" si="428"/>
        <v>1</v>
      </c>
      <c r="BN1037" s="1361" t="b">
        <f t="shared" si="428"/>
        <v>1</v>
      </c>
      <c r="BO1037" s="1361" t="b">
        <f t="shared" si="428"/>
        <v>1</v>
      </c>
      <c r="BP1037" s="1361" t="b">
        <f t="shared" si="428"/>
        <v>1</v>
      </c>
      <c r="BQ1037" s="1361" t="b">
        <f t="shared" si="428"/>
        <v>1</v>
      </c>
      <c r="BS1037" s="1359"/>
    </row>
    <row r="1038" spans="1:71" s="1374" customFormat="1" ht="12" customHeight="1">
      <c r="A1038" s="1412">
        <v>22100823</v>
      </c>
      <c r="B1038" s="1413" t="str">
        <f t="shared" si="407"/>
        <v>22100823</v>
      </c>
      <c r="C1038" s="1359" t="s">
        <v>1482</v>
      </c>
      <c r="D1038" s="1360" t="str">
        <f t="shared" si="418"/>
        <v>AIC</v>
      </c>
      <c r="E1038" s="1360"/>
      <c r="F1038" s="1359"/>
      <c r="G1038" s="1360"/>
      <c r="H1038" s="1361" t="str">
        <f t="shared" si="412"/>
        <v>AIC</v>
      </c>
      <c r="I1038" s="1361" t="str">
        <f t="shared" si="412"/>
        <v/>
      </c>
      <c r="J1038" s="1361" t="str">
        <f t="shared" si="412"/>
        <v/>
      </c>
      <c r="K1038" s="1361" t="str">
        <f t="shared" si="412"/>
        <v/>
      </c>
      <c r="L1038" s="1361" t="str">
        <f t="shared" si="413"/>
        <v>NO</v>
      </c>
      <c r="M1038" s="1361" t="str">
        <f t="shared" si="413"/>
        <v>NO</v>
      </c>
      <c r="N1038" s="1361" t="str">
        <f t="shared" si="429"/>
        <v/>
      </c>
      <c r="O1038" s="1362"/>
      <c r="P1038" s="1363">
        <v>-250000000</v>
      </c>
      <c r="Q1038" s="1363">
        <v>-250000000</v>
      </c>
      <c r="R1038" s="1363">
        <v>-250000000</v>
      </c>
      <c r="S1038" s="1363">
        <v>-250000000</v>
      </c>
      <c r="T1038" s="1363">
        <v>-250000000</v>
      </c>
      <c r="U1038" s="1363">
        <v>-250000000</v>
      </c>
      <c r="V1038" s="1363">
        <v>-250000000</v>
      </c>
      <c r="W1038" s="1363">
        <v>-250000000</v>
      </c>
      <c r="X1038" s="1363">
        <v>-250000000</v>
      </c>
      <c r="Y1038" s="1363">
        <v>-250000000</v>
      </c>
      <c r="Z1038" s="1363">
        <v>-250000000</v>
      </c>
      <c r="AA1038" s="1363">
        <v>-250000000</v>
      </c>
      <c r="AB1038" s="1363">
        <v>-250000000</v>
      </c>
      <c r="AC1038" s="1363"/>
      <c r="AD1038" s="1363"/>
      <c r="AE1038" s="1363">
        <f t="shared" si="422"/>
        <v>-250000000</v>
      </c>
      <c r="AF1038" s="1376"/>
      <c r="AG1038" s="1377"/>
      <c r="AH1038" s="1365">
        <f t="shared" si="426"/>
        <v>-250000000</v>
      </c>
      <c r="AI1038" s="1365"/>
      <c r="AJ1038" s="1365"/>
      <c r="AK1038" s="1366"/>
      <c r="AL1038" s="1365">
        <f t="shared" si="390"/>
        <v>0</v>
      </c>
      <c r="AM1038" s="1367"/>
      <c r="AN1038" s="1365"/>
      <c r="AO1038" s="1368">
        <f t="shared" si="391"/>
        <v>0</v>
      </c>
      <c r="AP1038" s="1369"/>
      <c r="AQ1038" s="1370">
        <f t="shared" si="419"/>
        <v>-250000000</v>
      </c>
      <c r="AR1038" s="1365">
        <f t="shared" si="427"/>
        <v>-250000000</v>
      </c>
      <c r="AS1038" s="1365"/>
      <c r="AT1038" s="1365"/>
      <c r="AU1038" s="1366"/>
      <c r="AV1038" s="1365">
        <f t="shared" si="392"/>
        <v>0</v>
      </c>
      <c r="AW1038" s="1367"/>
      <c r="AX1038" s="1365"/>
      <c r="AY1038" s="1367">
        <f t="shared" si="393"/>
        <v>0</v>
      </c>
      <c r="AZ1038" s="1372"/>
      <c r="BA1038" s="1640"/>
      <c r="BC1038" s="1361" t="str">
        <f t="shared" si="414"/>
        <v>AIC</v>
      </c>
      <c r="BD1038" s="1361" t="str">
        <f t="shared" si="414"/>
        <v/>
      </c>
      <c r="BE1038" s="1361" t="str">
        <f t="shared" si="414"/>
        <v/>
      </c>
      <c r="BF1038" s="1361" t="str">
        <f t="shared" si="414"/>
        <v/>
      </c>
      <c r="BG1038" s="1361" t="str">
        <f t="shared" si="415"/>
        <v>NO</v>
      </c>
      <c r="BH1038" s="1361" t="str">
        <f t="shared" si="415"/>
        <v>NO</v>
      </c>
      <c r="BI1038" s="1361" t="str">
        <f t="shared" si="425"/>
        <v/>
      </c>
      <c r="BK1038" s="1361" t="b">
        <f t="shared" si="428"/>
        <v>1</v>
      </c>
      <c r="BL1038" s="1361" t="b">
        <f t="shared" si="428"/>
        <v>1</v>
      </c>
      <c r="BM1038" s="1361" t="b">
        <f t="shared" si="428"/>
        <v>1</v>
      </c>
      <c r="BN1038" s="1361" t="b">
        <f t="shared" si="428"/>
        <v>1</v>
      </c>
      <c r="BO1038" s="1361" t="b">
        <f t="shared" si="428"/>
        <v>1</v>
      </c>
      <c r="BP1038" s="1361" t="b">
        <f t="shared" si="428"/>
        <v>1</v>
      </c>
      <c r="BQ1038" s="1361" t="b">
        <f t="shared" si="428"/>
        <v>1</v>
      </c>
      <c r="BS1038" s="1359"/>
    </row>
    <row r="1039" spans="1:71" s="1374" customFormat="1" ht="12" customHeight="1">
      <c r="A1039" s="1412">
        <v>22100833</v>
      </c>
      <c r="B1039" s="1413" t="str">
        <f t="shared" si="407"/>
        <v>22100833</v>
      </c>
      <c r="C1039" s="1359" t="s">
        <v>2100</v>
      </c>
      <c r="D1039" s="1360" t="str">
        <f t="shared" si="418"/>
        <v>AIC</v>
      </c>
      <c r="E1039" s="1360"/>
      <c r="F1039" s="1359"/>
      <c r="G1039" s="1360"/>
      <c r="H1039" s="1361" t="str">
        <f t="shared" si="412"/>
        <v>AIC</v>
      </c>
      <c r="I1039" s="1361" t="str">
        <f t="shared" si="412"/>
        <v/>
      </c>
      <c r="J1039" s="1361" t="str">
        <f t="shared" si="412"/>
        <v/>
      </c>
      <c r="K1039" s="1361" t="str">
        <f t="shared" si="412"/>
        <v/>
      </c>
      <c r="L1039" s="1361" t="str">
        <f t="shared" si="413"/>
        <v>NO</v>
      </c>
      <c r="M1039" s="1361" t="str">
        <f t="shared" si="413"/>
        <v>NO</v>
      </c>
      <c r="N1039" s="1361" t="str">
        <f t="shared" si="429"/>
        <v/>
      </c>
      <c r="O1039" s="1362"/>
      <c r="P1039" s="1363">
        <v>-138460000</v>
      </c>
      <c r="Q1039" s="1363">
        <v>-138460000</v>
      </c>
      <c r="R1039" s="1363">
        <v>-138460000</v>
      </c>
      <c r="S1039" s="1363">
        <v>-138460000</v>
      </c>
      <c r="T1039" s="1363">
        <v>-138460000</v>
      </c>
      <c r="U1039" s="1363">
        <v>-138460000</v>
      </c>
      <c r="V1039" s="1363">
        <v>-138460000</v>
      </c>
      <c r="W1039" s="1363">
        <v>-138460000</v>
      </c>
      <c r="X1039" s="1363">
        <v>-138460000</v>
      </c>
      <c r="Y1039" s="1363">
        <v>-138460000</v>
      </c>
      <c r="Z1039" s="1363">
        <v>-138460000</v>
      </c>
      <c r="AA1039" s="1363">
        <v>-138460000</v>
      </c>
      <c r="AB1039" s="1363">
        <v>-138460000</v>
      </c>
      <c r="AC1039" s="1363"/>
      <c r="AD1039" s="1363"/>
      <c r="AE1039" s="1363">
        <f t="shared" si="422"/>
        <v>-138460000</v>
      </c>
      <c r="AF1039" s="1376"/>
      <c r="AG1039" s="1377"/>
      <c r="AH1039" s="1365">
        <f t="shared" si="426"/>
        <v>-138460000</v>
      </c>
      <c r="AI1039" s="1365"/>
      <c r="AJ1039" s="1365"/>
      <c r="AK1039" s="1366"/>
      <c r="AL1039" s="1365">
        <f t="shared" si="390"/>
        <v>0</v>
      </c>
      <c r="AM1039" s="1367"/>
      <c r="AN1039" s="1365"/>
      <c r="AO1039" s="1368">
        <f t="shared" si="391"/>
        <v>0</v>
      </c>
      <c r="AP1039" s="1369"/>
      <c r="AQ1039" s="1370">
        <f t="shared" si="419"/>
        <v>-138460000</v>
      </c>
      <c r="AR1039" s="1365">
        <f t="shared" si="427"/>
        <v>-138460000</v>
      </c>
      <c r="AS1039" s="1365"/>
      <c r="AT1039" s="1365"/>
      <c r="AU1039" s="1366"/>
      <c r="AV1039" s="1365">
        <f t="shared" si="392"/>
        <v>0</v>
      </c>
      <c r="AW1039" s="1367"/>
      <c r="AX1039" s="1365"/>
      <c r="AY1039" s="1367">
        <f t="shared" si="393"/>
        <v>0</v>
      </c>
      <c r="AZ1039" s="1372"/>
      <c r="BA1039" s="1640"/>
      <c r="BC1039" s="1361" t="str">
        <f t="shared" si="414"/>
        <v>AIC</v>
      </c>
      <c r="BD1039" s="1361" t="str">
        <f t="shared" si="414"/>
        <v/>
      </c>
      <c r="BE1039" s="1361" t="str">
        <f t="shared" si="414"/>
        <v/>
      </c>
      <c r="BF1039" s="1361" t="str">
        <f t="shared" si="414"/>
        <v/>
      </c>
      <c r="BG1039" s="1361" t="str">
        <f t="shared" si="415"/>
        <v>NO</v>
      </c>
      <c r="BH1039" s="1361" t="str">
        <f t="shared" si="415"/>
        <v>NO</v>
      </c>
      <c r="BI1039" s="1361" t="str">
        <f t="shared" si="425"/>
        <v/>
      </c>
      <c r="BK1039" s="1361" t="b">
        <f t="shared" si="428"/>
        <v>1</v>
      </c>
      <c r="BL1039" s="1361" t="b">
        <f t="shared" si="428"/>
        <v>1</v>
      </c>
      <c r="BM1039" s="1361" t="b">
        <f t="shared" si="428"/>
        <v>1</v>
      </c>
      <c r="BN1039" s="1361" t="b">
        <f t="shared" si="428"/>
        <v>1</v>
      </c>
      <c r="BO1039" s="1361" t="b">
        <f t="shared" si="428"/>
        <v>1</v>
      </c>
      <c r="BP1039" s="1361" t="b">
        <f t="shared" si="428"/>
        <v>1</v>
      </c>
      <c r="BQ1039" s="1361" t="b">
        <f t="shared" si="428"/>
        <v>1</v>
      </c>
      <c r="BS1039" s="1359"/>
    </row>
    <row r="1040" spans="1:71" s="1374" customFormat="1" ht="12" customHeight="1">
      <c r="A1040" s="1412">
        <v>22100843</v>
      </c>
      <c r="B1040" s="1413" t="str">
        <f t="shared" si="407"/>
        <v>22100843</v>
      </c>
      <c r="C1040" s="1359" t="s">
        <v>1485</v>
      </c>
      <c r="D1040" s="1360" t="str">
        <f t="shared" si="418"/>
        <v>AIC</v>
      </c>
      <c r="E1040" s="1360"/>
      <c r="F1040" s="1359"/>
      <c r="G1040" s="1360"/>
      <c r="H1040" s="1361" t="str">
        <f t="shared" si="412"/>
        <v>AIC</v>
      </c>
      <c r="I1040" s="1361" t="str">
        <f t="shared" si="412"/>
        <v/>
      </c>
      <c r="J1040" s="1361" t="str">
        <f t="shared" si="412"/>
        <v/>
      </c>
      <c r="K1040" s="1361" t="str">
        <f t="shared" si="412"/>
        <v/>
      </c>
      <c r="L1040" s="1361" t="str">
        <f t="shared" si="413"/>
        <v>NO</v>
      </c>
      <c r="M1040" s="1361" t="str">
        <f t="shared" si="413"/>
        <v>NO</v>
      </c>
      <c r="N1040" s="1361" t="str">
        <f t="shared" si="429"/>
        <v/>
      </c>
      <c r="O1040" s="1362"/>
      <c r="P1040" s="1363">
        <v>-23400000</v>
      </c>
      <c r="Q1040" s="1363">
        <v>-23400000</v>
      </c>
      <c r="R1040" s="1363">
        <v>-23400000</v>
      </c>
      <c r="S1040" s="1363">
        <v>-23400000</v>
      </c>
      <c r="T1040" s="1363">
        <v>-23400000</v>
      </c>
      <c r="U1040" s="1363">
        <v>-23400000</v>
      </c>
      <c r="V1040" s="1363">
        <v>-23400000</v>
      </c>
      <c r="W1040" s="1363">
        <v>-23400000</v>
      </c>
      <c r="X1040" s="1363">
        <v>-23400000</v>
      </c>
      <c r="Y1040" s="1363">
        <v>-23400000</v>
      </c>
      <c r="Z1040" s="1363">
        <v>-23400000</v>
      </c>
      <c r="AA1040" s="1363">
        <v>-23400000</v>
      </c>
      <c r="AB1040" s="1363">
        <v>-23400000</v>
      </c>
      <c r="AC1040" s="1363"/>
      <c r="AD1040" s="1363"/>
      <c r="AE1040" s="1363">
        <f t="shared" si="422"/>
        <v>-23400000</v>
      </c>
      <c r="AF1040" s="1376"/>
      <c r="AG1040" s="1377"/>
      <c r="AH1040" s="1365">
        <f t="shared" si="426"/>
        <v>-23400000</v>
      </c>
      <c r="AI1040" s="1365"/>
      <c r="AJ1040" s="1365"/>
      <c r="AK1040" s="1366"/>
      <c r="AL1040" s="1365">
        <f t="shared" si="390"/>
        <v>0</v>
      </c>
      <c r="AM1040" s="1367"/>
      <c r="AN1040" s="1365"/>
      <c r="AO1040" s="1368">
        <f t="shared" si="391"/>
        <v>0</v>
      </c>
      <c r="AP1040" s="1369"/>
      <c r="AQ1040" s="1370">
        <f t="shared" si="419"/>
        <v>-23400000</v>
      </c>
      <c r="AR1040" s="1365">
        <f t="shared" si="427"/>
        <v>-23400000</v>
      </c>
      <c r="AS1040" s="1365"/>
      <c r="AT1040" s="1365"/>
      <c r="AU1040" s="1366"/>
      <c r="AV1040" s="1365">
        <f t="shared" si="392"/>
        <v>0</v>
      </c>
      <c r="AW1040" s="1367"/>
      <c r="AX1040" s="1365"/>
      <c r="AY1040" s="1367">
        <f t="shared" si="393"/>
        <v>0</v>
      </c>
      <c r="AZ1040" s="1372"/>
      <c r="BA1040" s="1640"/>
      <c r="BC1040" s="1361" t="str">
        <f t="shared" si="414"/>
        <v>AIC</v>
      </c>
      <c r="BD1040" s="1361" t="str">
        <f t="shared" si="414"/>
        <v/>
      </c>
      <c r="BE1040" s="1361" t="str">
        <f t="shared" si="414"/>
        <v/>
      </c>
      <c r="BF1040" s="1361" t="str">
        <f t="shared" si="414"/>
        <v/>
      </c>
      <c r="BG1040" s="1361" t="str">
        <f t="shared" si="415"/>
        <v>NO</v>
      </c>
      <c r="BH1040" s="1361" t="str">
        <f t="shared" si="415"/>
        <v>NO</v>
      </c>
      <c r="BI1040" s="1361" t="str">
        <f t="shared" si="425"/>
        <v/>
      </c>
      <c r="BK1040" s="1361" t="b">
        <f t="shared" si="428"/>
        <v>1</v>
      </c>
      <c r="BL1040" s="1361" t="b">
        <f t="shared" si="428"/>
        <v>1</v>
      </c>
      <c r="BM1040" s="1361" t="b">
        <f t="shared" si="428"/>
        <v>1</v>
      </c>
      <c r="BN1040" s="1361" t="b">
        <f t="shared" si="428"/>
        <v>1</v>
      </c>
      <c r="BO1040" s="1361" t="b">
        <f t="shared" si="428"/>
        <v>1</v>
      </c>
      <c r="BP1040" s="1361" t="b">
        <f t="shared" si="428"/>
        <v>1</v>
      </c>
      <c r="BQ1040" s="1361" t="b">
        <f t="shared" si="428"/>
        <v>1</v>
      </c>
      <c r="BS1040" s="1359"/>
    </row>
    <row r="1041" spans="1:71" s="1374" customFormat="1" ht="12" customHeight="1">
      <c r="A1041" s="1412">
        <v>22100853</v>
      </c>
      <c r="B1041" s="1413" t="str">
        <f t="shared" si="407"/>
        <v>22100853</v>
      </c>
      <c r="C1041" s="1584" t="s">
        <v>2101</v>
      </c>
      <c r="D1041" s="1360" t="str">
        <f t="shared" si="418"/>
        <v>AIC</v>
      </c>
      <c r="E1041" s="1360"/>
      <c r="F1041" s="1584"/>
      <c r="G1041" s="1360"/>
      <c r="H1041" s="1361" t="str">
        <f t="shared" si="412"/>
        <v>AIC</v>
      </c>
      <c r="I1041" s="1361" t="str">
        <f t="shared" si="412"/>
        <v/>
      </c>
      <c r="J1041" s="1361" t="str">
        <f t="shared" si="412"/>
        <v/>
      </c>
      <c r="K1041" s="1361" t="str">
        <f t="shared" si="412"/>
        <v/>
      </c>
      <c r="L1041" s="1361" t="str">
        <f t="shared" si="413"/>
        <v>NO</v>
      </c>
      <c r="M1041" s="1361" t="str">
        <f t="shared" si="413"/>
        <v>NO</v>
      </c>
      <c r="N1041" s="1361" t="str">
        <f t="shared" si="429"/>
        <v/>
      </c>
      <c r="O1041" s="1362"/>
      <c r="P1041" s="1363">
        <v>-425000000</v>
      </c>
      <c r="Q1041" s="1363">
        <v>-425000000</v>
      </c>
      <c r="R1041" s="1363">
        <v>-425000000</v>
      </c>
      <c r="S1041" s="1363">
        <v>-425000000</v>
      </c>
      <c r="T1041" s="1363">
        <v>-425000000</v>
      </c>
      <c r="U1041" s="1363">
        <v>-425000000</v>
      </c>
      <c r="V1041" s="1363">
        <v>-425000000</v>
      </c>
      <c r="W1041" s="1363">
        <v>-425000000</v>
      </c>
      <c r="X1041" s="1363">
        <v>-425000000</v>
      </c>
      <c r="Y1041" s="1363">
        <v>-425000000</v>
      </c>
      <c r="Z1041" s="1363">
        <v>-425000000</v>
      </c>
      <c r="AA1041" s="1363">
        <v>-425000000</v>
      </c>
      <c r="AB1041" s="1363">
        <v>-425000000</v>
      </c>
      <c r="AC1041" s="1363"/>
      <c r="AD1041" s="1363"/>
      <c r="AE1041" s="1363">
        <f t="shared" si="422"/>
        <v>-425000000</v>
      </c>
      <c r="AF1041" s="1376"/>
      <c r="AG1041" s="1377"/>
      <c r="AH1041" s="1365">
        <f t="shared" si="426"/>
        <v>-425000000</v>
      </c>
      <c r="AI1041" s="1365"/>
      <c r="AJ1041" s="1365"/>
      <c r="AK1041" s="1366"/>
      <c r="AL1041" s="1365">
        <f t="shared" si="390"/>
        <v>0</v>
      </c>
      <c r="AM1041" s="1367"/>
      <c r="AN1041" s="1365"/>
      <c r="AO1041" s="1368">
        <f t="shared" si="391"/>
        <v>0</v>
      </c>
      <c r="AP1041" s="1369"/>
      <c r="AQ1041" s="1370">
        <f t="shared" si="419"/>
        <v>-425000000</v>
      </c>
      <c r="AR1041" s="1365">
        <f t="shared" si="427"/>
        <v>-425000000</v>
      </c>
      <c r="AS1041" s="1365"/>
      <c r="AT1041" s="1365"/>
      <c r="AU1041" s="1366"/>
      <c r="AV1041" s="1365">
        <f t="shared" si="392"/>
        <v>0</v>
      </c>
      <c r="AW1041" s="1367"/>
      <c r="AX1041" s="1365"/>
      <c r="AY1041" s="1367">
        <f t="shared" si="393"/>
        <v>0</v>
      </c>
      <c r="AZ1041" s="1372"/>
      <c r="BA1041" s="1640"/>
      <c r="BC1041" s="1361" t="str">
        <f t="shared" si="414"/>
        <v>AIC</v>
      </c>
      <c r="BD1041" s="1361" t="str">
        <f t="shared" si="414"/>
        <v/>
      </c>
      <c r="BE1041" s="1361" t="str">
        <f t="shared" si="414"/>
        <v/>
      </c>
      <c r="BF1041" s="1361" t="str">
        <f t="shared" si="414"/>
        <v/>
      </c>
      <c r="BG1041" s="1361" t="str">
        <f t="shared" si="415"/>
        <v>NO</v>
      </c>
      <c r="BH1041" s="1361" t="str">
        <f t="shared" si="415"/>
        <v>NO</v>
      </c>
      <c r="BI1041" s="1361" t="str">
        <f t="shared" si="425"/>
        <v/>
      </c>
      <c r="BK1041" s="1361" t="b">
        <f t="shared" si="428"/>
        <v>1</v>
      </c>
      <c r="BL1041" s="1361" t="b">
        <f t="shared" si="428"/>
        <v>1</v>
      </c>
      <c r="BM1041" s="1361" t="b">
        <f t="shared" si="428"/>
        <v>1</v>
      </c>
      <c r="BN1041" s="1361" t="b">
        <f t="shared" si="428"/>
        <v>1</v>
      </c>
      <c r="BO1041" s="1361" t="b">
        <f t="shared" si="428"/>
        <v>1</v>
      </c>
      <c r="BP1041" s="1361" t="b">
        <f t="shared" si="428"/>
        <v>1</v>
      </c>
      <c r="BQ1041" s="1361" t="b">
        <f t="shared" si="428"/>
        <v>1</v>
      </c>
      <c r="BS1041" s="1359"/>
    </row>
    <row r="1042" spans="1:71" s="1374" customFormat="1" ht="12" customHeight="1">
      <c r="A1042" s="1414" t="s">
        <v>2102</v>
      </c>
      <c r="B1042" s="1481" t="str">
        <f t="shared" si="407"/>
        <v>22100863</v>
      </c>
      <c r="C1042" s="1642" t="s">
        <v>2103</v>
      </c>
      <c r="D1042" s="1417" t="str">
        <f t="shared" si="418"/>
        <v>AIC</v>
      </c>
      <c r="E1042" s="1417"/>
      <c r="F1042" s="1434">
        <v>43252</v>
      </c>
      <c r="G1042" s="1417"/>
      <c r="H1042" s="1419" t="str">
        <f t="shared" ref="H1042:K1077" si="430">IF(VALUE(AH1042),H$7,IF(ISBLANK(AH1042),"",H$7))</f>
        <v>AIC</v>
      </c>
      <c r="I1042" s="1419"/>
      <c r="J1042" s="1419"/>
      <c r="K1042" s="1419"/>
      <c r="L1042" s="1419" t="str">
        <f t="shared" si="413"/>
        <v>NO</v>
      </c>
      <c r="M1042" s="1419" t="str">
        <f t="shared" si="413"/>
        <v>NO</v>
      </c>
      <c r="N1042" s="1419"/>
      <c r="O1042" s="1420"/>
      <c r="P1042" s="1421">
        <v>-600000000</v>
      </c>
      <c r="Q1042" s="1421">
        <v>-600000000</v>
      </c>
      <c r="R1042" s="1421">
        <v>-600000000</v>
      </c>
      <c r="S1042" s="1421">
        <v>-600000000</v>
      </c>
      <c r="T1042" s="1421">
        <v>-600000000</v>
      </c>
      <c r="U1042" s="1421">
        <v>-600000000</v>
      </c>
      <c r="V1042" s="1421">
        <v>-600000000</v>
      </c>
      <c r="W1042" s="1421">
        <v>-600000000</v>
      </c>
      <c r="X1042" s="1421">
        <v>-600000000</v>
      </c>
      <c r="Y1042" s="1421">
        <v>-600000000</v>
      </c>
      <c r="Z1042" s="1421">
        <v>-600000000</v>
      </c>
      <c r="AA1042" s="1421">
        <v>-600000000</v>
      </c>
      <c r="AB1042" s="1421">
        <v>-600000000</v>
      </c>
      <c r="AC1042" s="1421"/>
      <c r="AD1042" s="1421"/>
      <c r="AE1042" s="1421">
        <f t="shared" si="422"/>
        <v>-600000000</v>
      </c>
      <c r="AF1042" s="1422"/>
      <c r="AG1042" s="1423"/>
      <c r="AH1042" s="1424">
        <f t="shared" si="426"/>
        <v>-600000000</v>
      </c>
      <c r="AI1042" s="1424"/>
      <c r="AJ1042" s="1424"/>
      <c r="AK1042" s="1425"/>
      <c r="AL1042" s="1424">
        <f t="shared" si="390"/>
        <v>0</v>
      </c>
      <c r="AM1042" s="1426"/>
      <c r="AN1042" s="1424"/>
      <c r="AO1042" s="1427">
        <f t="shared" si="391"/>
        <v>0</v>
      </c>
      <c r="AP1042" s="1369"/>
      <c r="AQ1042" s="1428">
        <f t="shared" si="419"/>
        <v>-600000000</v>
      </c>
      <c r="AR1042" s="1424">
        <f t="shared" si="427"/>
        <v>-600000000</v>
      </c>
      <c r="AS1042" s="1424"/>
      <c r="AT1042" s="1424"/>
      <c r="AU1042" s="1425"/>
      <c r="AV1042" s="1424">
        <f>SUM(AS1042:AU1042)</f>
        <v>0</v>
      </c>
      <c r="AW1042" s="1426"/>
      <c r="AX1042" s="1424"/>
      <c r="AY1042" s="1426">
        <f t="shared" si="393"/>
        <v>0</v>
      </c>
      <c r="AZ1042" s="1372"/>
      <c r="BA1042" s="1640"/>
      <c r="BC1042" s="1419" t="str">
        <f t="shared" ref="BC1042:BF1079" si="431">IF(VALUE(AR1042),BC$7,IF(ISBLANK(AR1042),"",BC$7))</f>
        <v>AIC</v>
      </c>
      <c r="BD1042" s="1419"/>
      <c r="BE1042" s="1419"/>
      <c r="BF1042" s="1419"/>
      <c r="BG1042" s="1419" t="str">
        <f t="shared" si="415"/>
        <v>NO</v>
      </c>
      <c r="BH1042" s="1419" t="str">
        <f t="shared" si="415"/>
        <v>NO</v>
      </c>
      <c r="BI1042" s="1419"/>
      <c r="BK1042" s="1419" t="b">
        <f t="shared" si="428"/>
        <v>1</v>
      </c>
      <c r="BL1042" s="1419" t="b">
        <f t="shared" si="428"/>
        <v>1</v>
      </c>
      <c r="BM1042" s="1419" t="b">
        <f t="shared" si="428"/>
        <v>1</v>
      </c>
      <c r="BN1042" s="1419" t="b">
        <f t="shared" si="428"/>
        <v>1</v>
      </c>
      <c r="BO1042" s="1419" t="b">
        <f t="shared" si="428"/>
        <v>1</v>
      </c>
      <c r="BP1042" s="1419" t="b">
        <f t="shared" si="428"/>
        <v>1</v>
      </c>
      <c r="BQ1042" s="1419" t="b">
        <f t="shared" si="428"/>
        <v>1</v>
      </c>
      <c r="BS1042" s="1359"/>
    </row>
    <row r="1043" spans="1:71" s="1374" customFormat="1" ht="12" customHeight="1">
      <c r="A1043" s="1431" t="s">
        <v>2104</v>
      </c>
      <c r="B1043" s="1484" t="str">
        <f t="shared" si="407"/>
        <v>22100873</v>
      </c>
      <c r="C1043" s="1643" t="s">
        <v>2105</v>
      </c>
      <c r="D1043" s="1396" t="str">
        <f t="shared" si="418"/>
        <v>AIC</v>
      </c>
      <c r="E1043" s="1396"/>
      <c r="F1043" s="1433">
        <v>43678</v>
      </c>
      <c r="G1043" s="1396"/>
      <c r="H1043" s="1398" t="str">
        <f t="shared" si="430"/>
        <v>AIC</v>
      </c>
      <c r="I1043" s="1398"/>
      <c r="J1043" s="1398"/>
      <c r="K1043" s="1398"/>
      <c r="L1043" s="1398" t="str">
        <f t="shared" si="413"/>
        <v>NO</v>
      </c>
      <c r="M1043" s="1398" t="str">
        <f t="shared" si="413"/>
        <v>NO</v>
      </c>
      <c r="N1043" s="1398"/>
      <c r="O1043" s="1399"/>
      <c r="P1043" s="1400"/>
      <c r="Q1043" s="1400"/>
      <c r="R1043" s="1400">
        <v>-450000000</v>
      </c>
      <c r="S1043" s="1400">
        <v>-450000000</v>
      </c>
      <c r="T1043" s="1400">
        <v>-450000000</v>
      </c>
      <c r="U1043" s="1400">
        <v>-450000000</v>
      </c>
      <c r="V1043" s="1400">
        <v>-450000000</v>
      </c>
      <c r="W1043" s="1400">
        <v>-450000000</v>
      </c>
      <c r="X1043" s="1400">
        <v>-450000000</v>
      </c>
      <c r="Y1043" s="1400">
        <v>-450000000</v>
      </c>
      <c r="Z1043" s="1400">
        <v>-450000000</v>
      </c>
      <c r="AA1043" s="1400">
        <v>-450000000</v>
      </c>
      <c r="AB1043" s="1400">
        <v>-450000000</v>
      </c>
      <c r="AC1043" s="1441"/>
      <c r="AD1043" s="1441"/>
      <c r="AE1043" s="1441">
        <f t="shared" si="422"/>
        <v>-393750000</v>
      </c>
      <c r="AF1043" s="1442"/>
      <c r="AG1043" s="1443"/>
      <c r="AH1043" s="1444">
        <f t="shared" si="426"/>
        <v>-393750000</v>
      </c>
      <c r="AI1043" s="1444"/>
      <c r="AJ1043" s="1444"/>
      <c r="AK1043" s="1445"/>
      <c r="AL1043" s="1444">
        <f t="shared" si="390"/>
        <v>0</v>
      </c>
      <c r="AM1043" s="1446"/>
      <c r="AN1043" s="1444"/>
      <c r="AO1043" s="1447">
        <f t="shared" si="391"/>
        <v>0</v>
      </c>
      <c r="AP1043" s="1369"/>
      <c r="AQ1043" s="1448">
        <f t="shared" si="419"/>
        <v>-450000000</v>
      </c>
      <c r="AR1043" s="1444">
        <f t="shared" si="427"/>
        <v>-450000000</v>
      </c>
      <c r="AS1043" s="1444"/>
      <c r="AT1043" s="1444"/>
      <c r="AU1043" s="1445"/>
      <c r="AV1043" s="1444">
        <f>SUM(AS1043:AU1043)</f>
        <v>0</v>
      </c>
      <c r="AW1043" s="1446"/>
      <c r="AX1043" s="1444"/>
      <c r="AY1043" s="1446">
        <f t="shared" si="393"/>
        <v>0</v>
      </c>
      <c r="AZ1043" s="1372"/>
      <c r="BA1043" s="1640"/>
      <c r="BC1043" s="1419"/>
      <c r="BD1043" s="1419"/>
      <c r="BE1043" s="1419"/>
      <c r="BF1043" s="1419"/>
      <c r="BG1043" s="1419"/>
      <c r="BH1043" s="1419"/>
      <c r="BI1043" s="1419"/>
      <c r="BK1043" s="1419"/>
      <c r="BL1043" s="1419"/>
      <c r="BM1043" s="1419"/>
      <c r="BN1043" s="1419"/>
      <c r="BO1043" s="1419"/>
      <c r="BP1043" s="1419"/>
      <c r="BQ1043" s="1419"/>
      <c r="BS1043" s="1359"/>
    </row>
    <row r="1044" spans="1:71" s="1374" customFormat="1" ht="12" customHeight="1">
      <c r="A1044" s="1412">
        <v>22100923</v>
      </c>
      <c r="B1044" s="1413" t="str">
        <f t="shared" si="407"/>
        <v>22100923</v>
      </c>
      <c r="C1044" s="1359" t="s">
        <v>1494</v>
      </c>
      <c r="D1044" s="1360" t="str">
        <f t="shared" si="418"/>
        <v>AIC</v>
      </c>
      <c r="E1044" s="1360"/>
      <c r="F1044" s="1359"/>
      <c r="G1044" s="1360"/>
      <c r="H1044" s="1361" t="str">
        <f t="shared" si="430"/>
        <v>AIC</v>
      </c>
      <c r="I1044" s="1361" t="str">
        <f t="shared" si="430"/>
        <v/>
      </c>
      <c r="J1044" s="1361" t="str">
        <f t="shared" si="430"/>
        <v/>
      </c>
      <c r="K1044" s="1361" t="str">
        <f t="shared" si="430"/>
        <v/>
      </c>
      <c r="L1044" s="1361" t="str">
        <f t="shared" si="413"/>
        <v>NO</v>
      </c>
      <c r="M1044" s="1361" t="str">
        <f t="shared" si="413"/>
        <v>NO</v>
      </c>
      <c r="N1044" s="1361" t="str">
        <f t="shared" si="429"/>
        <v/>
      </c>
      <c r="O1044" s="1362"/>
      <c r="P1044" s="1363">
        <v>-250000000</v>
      </c>
      <c r="Q1044" s="1363">
        <v>-250000000</v>
      </c>
      <c r="R1044" s="1363">
        <v>-250000000</v>
      </c>
      <c r="S1044" s="1363">
        <v>-250000000</v>
      </c>
      <c r="T1044" s="1363">
        <v>-250000000</v>
      </c>
      <c r="U1044" s="1363">
        <v>-250000000</v>
      </c>
      <c r="V1044" s="1363">
        <v>-250000000</v>
      </c>
      <c r="W1044" s="1363">
        <v>-250000000</v>
      </c>
      <c r="X1044" s="1363">
        <v>-250000000</v>
      </c>
      <c r="Y1044" s="1363">
        <v>-250000000</v>
      </c>
      <c r="Z1044" s="1363">
        <v>-250000000</v>
      </c>
      <c r="AA1044" s="1363">
        <v>-250000000</v>
      </c>
      <c r="AB1044" s="1363">
        <v>-250000000</v>
      </c>
      <c r="AC1044" s="1363"/>
      <c r="AD1044" s="1363"/>
      <c r="AE1044" s="1363">
        <f t="shared" si="422"/>
        <v>-250000000</v>
      </c>
      <c r="AF1044" s="1376"/>
      <c r="AG1044" s="1377"/>
      <c r="AH1044" s="1365">
        <f t="shared" si="426"/>
        <v>-250000000</v>
      </c>
      <c r="AI1044" s="1365"/>
      <c r="AJ1044" s="1365"/>
      <c r="AK1044" s="1366"/>
      <c r="AL1044" s="1365">
        <f t="shared" si="390"/>
        <v>0</v>
      </c>
      <c r="AM1044" s="1367"/>
      <c r="AN1044" s="1365"/>
      <c r="AO1044" s="1368">
        <f t="shared" si="391"/>
        <v>0</v>
      </c>
      <c r="AP1044" s="1369"/>
      <c r="AQ1044" s="1370">
        <f t="shared" si="419"/>
        <v>-250000000</v>
      </c>
      <c r="AR1044" s="1365">
        <f t="shared" si="427"/>
        <v>-250000000</v>
      </c>
      <c r="AS1044" s="1365"/>
      <c r="AT1044" s="1365"/>
      <c r="AU1044" s="1366"/>
      <c r="AV1044" s="1365">
        <f t="shared" si="392"/>
        <v>0</v>
      </c>
      <c r="AW1044" s="1367"/>
      <c r="AX1044" s="1365"/>
      <c r="AY1044" s="1367">
        <f t="shared" si="393"/>
        <v>0</v>
      </c>
      <c r="AZ1044" s="1372"/>
      <c r="BA1044" s="1640"/>
      <c r="BC1044" s="1361" t="str">
        <f t="shared" si="431"/>
        <v>AIC</v>
      </c>
      <c r="BD1044" s="1361" t="str">
        <f t="shared" si="431"/>
        <v/>
      </c>
      <c r="BE1044" s="1361" t="str">
        <f t="shared" si="431"/>
        <v/>
      </c>
      <c r="BF1044" s="1361" t="str">
        <f t="shared" si="431"/>
        <v/>
      </c>
      <c r="BG1044" s="1361" t="str">
        <f t="shared" si="415"/>
        <v>NO</v>
      </c>
      <c r="BH1044" s="1361" t="str">
        <f t="shared" si="415"/>
        <v>NO</v>
      </c>
      <c r="BI1044" s="1361" t="str">
        <f t="shared" ref="BI1044:BI1052" si="432">IF(OR(CONCATENATE(BG1044,BH1044)="NOW/C",CONCATENATE(BG1044,BH1044)="W/CNO"),"W/C","")</f>
        <v/>
      </c>
      <c r="BK1044" s="1361" t="b">
        <f t="shared" si="428"/>
        <v>1</v>
      </c>
      <c r="BL1044" s="1361" t="b">
        <f t="shared" si="428"/>
        <v>1</v>
      </c>
      <c r="BM1044" s="1361" t="b">
        <f t="shared" si="428"/>
        <v>1</v>
      </c>
      <c r="BN1044" s="1361" t="b">
        <f t="shared" si="428"/>
        <v>1</v>
      </c>
      <c r="BO1044" s="1361" t="b">
        <f t="shared" si="428"/>
        <v>1</v>
      </c>
      <c r="BP1044" s="1361" t="b">
        <f t="shared" si="428"/>
        <v>1</v>
      </c>
      <c r="BQ1044" s="1361" t="b">
        <f t="shared" si="428"/>
        <v>1</v>
      </c>
      <c r="BS1044" s="1359"/>
    </row>
    <row r="1045" spans="1:71" s="1374" customFormat="1" ht="12" customHeight="1">
      <c r="A1045" s="1412">
        <v>22100933</v>
      </c>
      <c r="B1045" s="1413" t="str">
        <f t="shared" si="407"/>
        <v>22100933</v>
      </c>
      <c r="C1045" s="1359" t="s">
        <v>1495</v>
      </c>
      <c r="D1045" s="1360" t="str">
        <f t="shared" si="418"/>
        <v>AIC</v>
      </c>
      <c r="E1045" s="1360"/>
      <c r="F1045" s="1359"/>
      <c r="G1045" s="1360"/>
      <c r="H1045" s="1361" t="str">
        <f t="shared" si="430"/>
        <v>AIC</v>
      </c>
      <c r="I1045" s="1361" t="str">
        <f t="shared" si="430"/>
        <v/>
      </c>
      <c r="J1045" s="1361" t="str">
        <f t="shared" si="430"/>
        <v/>
      </c>
      <c r="K1045" s="1361" t="str">
        <f t="shared" si="430"/>
        <v/>
      </c>
      <c r="L1045" s="1361" t="str">
        <f t="shared" si="413"/>
        <v>NO</v>
      </c>
      <c r="M1045" s="1361" t="str">
        <f t="shared" si="413"/>
        <v>NO</v>
      </c>
      <c r="N1045" s="1361" t="str">
        <f t="shared" si="429"/>
        <v/>
      </c>
      <c r="O1045" s="1362"/>
      <c r="P1045" s="1363">
        <v>-45000000</v>
      </c>
      <c r="Q1045" s="1363">
        <v>-45000000</v>
      </c>
      <c r="R1045" s="1363">
        <v>-45000000</v>
      </c>
      <c r="S1045" s="1363">
        <v>-45000000</v>
      </c>
      <c r="T1045" s="1363">
        <v>-45000000</v>
      </c>
      <c r="U1045" s="1363">
        <v>-45000000</v>
      </c>
      <c r="V1045" s="1363">
        <v>-45000000</v>
      </c>
      <c r="W1045" s="1363">
        <v>-45000000</v>
      </c>
      <c r="X1045" s="1363">
        <v>-45000000</v>
      </c>
      <c r="Y1045" s="1363">
        <v>-45000000</v>
      </c>
      <c r="Z1045" s="1363">
        <v>-45000000</v>
      </c>
      <c r="AA1045" s="1363">
        <v>-45000000</v>
      </c>
      <c r="AB1045" s="1363">
        <v>-45000000</v>
      </c>
      <c r="AC1045" s="1363"/>
      <c r="AD1045" s="1363"/>
      <c r="AE1045" s="1363">
        <f t="shared" si="422"/>
        <v>-45000000</v>
      </c>
      <c r="AF1045" s="1376"/>
      <c r="AG1045" s="1377"/>
      <c r="AH1045" s="1365">
        <f t="shared" si="426"/>
        <v>-45000000</v>
      </c>
      <c r="AI1045" s="1365"/>
      <c r="AJ1045" s="1365"/>
      <c r="AK1045" s="1366"/>
      <c r="AL1045" s="1365">
        <f t="shared" si="390"/>
        <v>0</v>
      </c>
      <c r="AM1045" s="1367"/>
      <c r="AN1045" s="1365"/>
      <c r="AO1045" s="1368">
        <f t="shared" si="391"/>
        <v>0</v>
      </c>
      <c r="AP1045" s="1369"/>
      <c r="AQ1045" s="1370">
        <f t="shared" si="419"/>
        <v>-45000000</v>
      </c>
      <c r="AR1045" s="1365">
        <f t="shared" si="427"/>
        <v>-45000000</v>
      </c>
      <c r="AS1045" s="1365"/>
      <c r="AT1045" s="1365"/>
      <c r="AU1045" s="1366"/>
      <c r="AV1045" s="1365">
        <f t="shared" si="392"/>
        <v>0</v>
      </c>
      <c r="AW1045" s="1367"/>
      <c r="AX1045" s="1365"/>
      <c r="AY1045" s="1367">
        <f t="shared" si="393"/>
        <v>0</v>
      </c>
      <c r="AZ1045" s="1372"/>
      <c r="BA1045" s="1640"/>
      <c r="BC1045" s="1361" t="str">
        <f t="shared" si="431"/>
        <v>AIC</v>
      </c>
      <c r="BD1045" s="1361" t="str">
        <f t="shared" si="431"/>
        <v/>
      </c>
      <c r="BE1045" s="1361" t="str">
        <f t="shared" si="431"/>
        <v/>
      </c>
      <c r="BF1045" s="1361" t="str">
        <f t="shared" si="431"/>
        <v/>
      </c>
      <c r="BG1045" s="1361" t="str">
        <f t="shared" si="415"/>
        <v>NO</v>
      </c>
      <c r="BH1045" s="1361" t="str">
        <f t="shared" si="415"/>
        <v>NO</v>
      </c>
      <c r="BI1045" s="1361" t="str">
        <f t="shared" si="432"/>
        <v/>
      </c>
      <c r="BK1045" s="1361" t="b">
        <f t="shared" si="428"/>
        <v>1</v>
      </c>
      <c r="BL1045" s="1361" t="b">
        <f t="shared" si="428"/>
        <v>1</v>
      </c>
      <c r="BM1045" s="1361" t="b">
        <f t="shared" si="428"/>
        <v>1</v>
      </c>
      <c r="BN1045" s="1361" t="b">
        <f t="shared" si="428"/>
        <v>1</v>
      </c>
      <c r="BO1045" s="1361" t="b">
        <f t="shared" si="428"/>
        <v>1</v>
      </c>
      <c r="BP1045" s="1361" t="b">
        <f t="shared" si="428"/>
        <v>1</v>
      </c>
      <c r="BQ1045" s="1361" t="b">
        <f t="shared" si="428"/>
        <v>1</v>
      </c>
      <c r="BS1045" s="1359"/>
    </row>
    <row r="1046" spans="1:71" s="1374" customFormat="1" ht="12" customHeight="1">
      <c r="A1046" s="1469">
        <v>22101023</v>
      </c>
      <c r="B1046" s="1470" t="str">
        <f t="shared" si="407"/>
        <v>22101023</v>
      </c>
      <c r="C1046" s="1644" t="s">
        <v>2106</v>
      </c>
      <c r="D1046" s="1360" t="str">
        <f t="shared" si="418"/>
        <v>AIC</v>
      </c>
      <c r="E1046" s="1360"/>
      <c r="F1046" s="1644"/>
      <c r="G1046" s="1360"/>
      <c r="H1046" s="1361" t="str">
        <f t="shared" si="430"/>
        <v>AIC</v>
      </c>
      <c r="I1046" s="1361" t="str">
        <f t="shared" si="430"/>
        <v/>
      </c>
      <c r="J1046" s="1361" t="str">
        <f t="shared" si="430"/>
        <v/>
      </c>
      <c r="K1046" s="1361" t="str">
        <f t="shared" si="430"/>
        <v/>
      </c>
      <c r="L1046" s="1361" t="str">
        <f t="shared" si="413"/>
        <v>NO</v>
      </c>
      <c r="M1046" s="1361" t="str">
        <f t="shared" si="413"/>
        <v>NO</v>
      </c>
      <c r="N1046" s="1361" t="str">
        <f t="shared" si="429"/>
        <v/>
      </c>
      <c r="O1046" s="1362"/>
      <c r="P1046" s="1363">
        <v>-250000000</v>
      </c>
      <c r="Q1046" s="1363">
        <v>-250000000</v>
      </c>
      <c r="R1046" s="1363">
        <v>-250000000</v>
      </c>
      <c r="S1046" s="1363">
        <v>-250000000</v>
      </c>
      <c r="T1046" s="1363">
        <v>-250000000</v>
      </c>
      <c r="U1046" s="1363">
        <v>-250000000</v>
      </c>
      <c r="V1046" s="1363">
        <v>-250000000</v>
      </c>
      <c r="W1046" s="1363">
        <v>-250000000</v>
      </c>
      <c r="X1046" s="1363">
        <v>-250000000</v>
      </c>
      <c r="Y1046" s="1363">
        <v>-250000000</v>
      </c>
      <c r="Z1046" s="1363">
        <v>-250000000</v>
      </c>
      <c r="AA1046" s="1363">
        <v>-250000000</v>
      </c>
      <c r="AB1046" s="1363">
        <v>-250000000</v>
      </c>
      <c r="AC1046" s="1363"/>
      <c r="AD1046" s="1363"/>
      <c r="AE1046" s="1363">
        <f t="shared" si="422"/>
        <v>-250000000</v>
      </c>
      <c r="AF1046" s="1376"/>
      <c r="AG1046" s="1377"/>
      <c r="AH1046" s="1365">
        <f t="shared" si="426"/>
        <v>-250000000</v>
      </c>
      <c r="AI1046" s="1365"/>
      <c r="AJ1046" s="1365"/>
      <c r="AK1046" s="1366"/>
      <c r="AL1046" s="1365">
        <f t="shared" si="390"/>
        <v>0</v>
      </c>
      <c r="AM1046" s="1367"/>
      <c r="AN1046" s="1365"/>
      <c r="AO1046" s="1368">
        <f t="shared" si="391"/>
        <v>0</v>
      </c>
      <c r="AP1046" s="1369"/>
      <c r="AQ1046" s="1370">
        <f t="shared" si="419"/>
        <v>-250000000</v>
      </c>
      <c r="AR1046" s="1365">
        <f t="shared" si="427"/>
        <v>-250000000</v>
      </c>
      <c r="AS1046" s="1365"/>
      <c r="AT1046" s="1365"/>
      <c r="AU1046" s="1366"/>
      <c r="AV1046" s="1365">
        <f t="shared" si="392"/>
        <v>0</v>
      </c>
      <c r="AW1046" s="1367"/>
      <c r="AX1046" s="1365"/>
      <c r="AY1046" s="1367">
        <f t="shared" si="393"/>
        <v>0</v>
      </c>
      <c r="AZ1046" s="1372"/>
      <c r="BA1046" s="1640"/>
      <c r="BC1046" s="1361" t="str">
        <f t="shared" si="431"/>
        <v>AIC</v>
      </c>
      <c r="BD1046" s="1361" t="str">
        <f t="shared" si="431"/>
        <v/>
      </c>
      <c r="BE1046" s="1361" t="str">
        <f t="shared" si="431"/>
        <v/>
      </c>
      <c r="BF1046" s="1361" t="str">
        <f t="shared" si="431"/>
        <v/>
      </c>
      <c r="BG1046" s="1361" t="str">
        <f t="shared" si="415"/>
        <v>NO</v>
      </c>
      <c r="BH1046" s="1361" t="str">
        <f t="shared" si="415"/>
        <v>NO</v>
      </c>
      <c r="BI1046" s="1361" t="str">
        <f t="shared" si="432"/>
        <v/>
      </c>
      <c r="BK1046" s="1361" t="b">
        <f t="shared" si="428"/>
        <v>1</v>
      </c>
      <c r="BL1046" s="1361" t="b">
        <f t="shared" si="428"/>
        <v>1</v>
      </c>
      <c r="BM1046" s="1361" t="b">
        <f t="shared" si="428"/>
        <v>1</v>
      </c>
      <c r="BN1046" s="1361" t="b">
        <f t="shared" si="428"/>
        <v>1</v>
      </c>
      <c r="BO1046" s="1361" t="b">
        <f t="shared" si="428"/>
        <v>1</v>
      </c>
      <c r="BP1046" s="1361" t="b">
        <f t="shared" si="428"/>
        <v>1</v>
      </c>
      <c r="BQ1046" s="1361" t="b">
        <f t="shared" si="428"/>
        <v>1</v>
      </c>
      <c r="BS1046" s="1359"/>
    </row>
    <row r="1047" spans="1:71" s="1374" customFormat="1" ht="12" customHeight="1">
      <c r="A1047" s="1469">
        <v>22101033</v>
      </c>
      <c r="B1047" s="1470" t="str">
        <f t="shared" si="407"/>
        <v>22101033</v>
      </c>
      <c r="C1047" s="1644" t="s">
        <v>2107</v>
      </c>
      <c r="D1047" s="1360" t="str">
        <f t="shared" si="418"/>
        <v>AIC</v>
      </c>
      <c r="E1047" s="1360"/>
      <c r="F1047" s="1644"/>
      <c r="G1047" s="1360"/>
      <c r="H1047" s="1361" t="str">
        <f t="shared" si="430"/>
        <v>AIC</v>
      </c>
      <c r="I1047" s="1361" t="str">
        <f t="shared" si="430"/>
        <v/>
      </c>
      <c r="J1047" s="1361" t="str">
        <f t="shared" si="430"/>
        <v/>
      </c>
      <c r="K1047" s="1361" t="str">
        <f t="shared" si="430"/>
        <v/>
      </c>
      <c r="L1047" s="1361" t="str">
        <f t="shared" si="413"/>
        <v>NO</v>
      </c>
      <c r="M1047" s="1361" t="str">
        <f t="shared" si="413"/>
        <v>NO</v>
      </c>
      <c r="N1047" s="1361" t="str">
        <f t="shared" si="429"/>
        <v/>
      </c>
      <c r="O1047" s="1362"/>
      <c r="P1047" s="1363">
        <v>-300000000</v>
      </c>
      <c r="Q1047" s="1363">
        <v>-300000000</v>
      </c>
      <c r="R1047" s="1363">
        <v>-300000000</v>
      </c>
      <c r="S1047" s="1363">
        <v>-300000000</v>
      </c>
      <c r="T1047" s="1363">
        <v>-300000000</v>
      </c>
      <c r="U1047" s="1363">
        <v>-300000000</v>
      </c>
      <c r="V1047" s="1363">
        <v>-300000000</v>
      </c>
      <c r="W1047" s="1363">
        <v>-300000000</v>
      </c>
      <c r="X1047" s="1363">
        <v>-300000000</v>
      </c>
      <c r="Y1047" s="1363">
        <v>-300000000</v>
      </c>
      <c r="Z1047" s="1363">
        <v>-300000000</v>
      </c>
      <c r="AA1047" s="1363">
        <v>-300000000</v>
      </c>
      <c r="AB1047" s="1363">
        <v>-300000000</v>
      </c>
      <c r="AC1047" s="1363"/>
      <c r="AD1047" s="1363"/>
      <c r="AE1047" s="1363">
        <f t="shared" si="422"/>
        <v>-300000000</v>
      </c>
      <c r="AF1047" s="1376"/>
      <c r="AG1047" s="1377"/>
      <c r="AH1047" s="1365">
        <f t="shared" si="426"/>
        <v>-300000000</v>
      </c>
      <c r="AI1047" s="1365"/>
      <c r="AJ1047" s="1365"/>
      <c r="AK1047" s="1366"/>
      <c r="AL1047" s="1365">
        <f t="shared" si="390"/>
        <v>0</v>
      </c>
      <c r="AM1047" s="1367"/>
      <c r="AN1047" s="1365"/>
      <c r="AO1047" s="1368">
        <f t="shared" si="391"/>
        <v>0</v>
      </c>
      <c r="AP1047" s="1369"/>
      <c r="AQ1047" s="1370">
        <f t="shared" si="419"/>
        <v>-300000000</v>
      </c>
      <c r="AR1047" s="1365">
        <f t="shared" si="427"/>
        <v>-300000000</v>
      </c>
      <c r="AS1047" s="1365"/>
      <c r="AT1047" s="1365"/>
      <c r="AU1047" s="1366"/>
      <c r="AV1047" s="1365">
        <f t="shared" si="392"/>
        <v>0</v>
      </c>
      <c r="AW1047" s="1367"/>
      <c r="AX1047" s="1365"/>
      <c r="AY1047" s="1367">
        <f t="shared" si="393"/>
        <v>0</v>
      </c>
      <c r="AZ1047" s="1372"/>
      <c r="BA1047" s="1640"/>
      <c r="BC1047" s="1361" t="str">
        <f t="shared" si="431"/>
        <v>AIC</v>
      </c>
      <c r="BD1047" s="1361" t="str">
        <f t="shared" si="431"/>
        <v/>
      </c>
      <c r="BE1047" s="1361" t="str">
        <f t="shared" si="431"/>
        <v/>
      </c>
      <c r="BF1047" s="1361" t="str">
        <f t="shared" si="431"/>
        <v/>
      </c>
      <c r="BG1047" s="1361" t="str">
        <f t="shared" si="415"/>
        <v>NO</v>
      </c>
      <c r="BH1047" s="1361" t="str">
        <f t="shared" si="415"/>
        <v>NO</v>
      </c>
      <c r="BI1047" s="1361" t="str">
        <f t="shared" si="432"/>
        <v/>
      </c>
      <c r="BK1047" s="1361" t="b">
        <f t="shared" si="428"/>
        <v>1</v>
      </c>
      <c r="BL1047" s="1361" t="b">
        <f t="shared" si="428"/>
        <v>1</v>
      </c>
      <c r="BM1047" s="1361" t="b">
        <f t="shared" si="428"/>
        <v>1</v>
      </c>
      <c r="BN1047" s="1361" t="b">
        <f t="shared" si="428"/>
        <v>1</v>
      </c>
      <c r="BO1047" s="1361" t="b">
        <f t="shared" si="428"/>
        <v>1</v>
      </c>
      <c r="BP1047" s="1361" t="b">
        <f t="shared" si="428"/>
        <v>1</v>
      </c>
      <c r="BQ1047" s="1361" t="b">
        <f t="shared" si="428"/>
        <v>1</v>
      </c>
      <c r="BS1047" s="1359"/>
    </row>
    <row r="1048" spans="1:71" s="1374" customFormat="1" ht="12" customHeight="1">
      <c r="A1048" s="1412">
        <v>22101053</v>
      </c>
      <c r="B1048" s="1413" t="str">
        <f t="shared" si="407"/>
        <v>22101053</v>
      </c>
      <c r="C1048" s="1543" t="s">
        <v>1499</v>
      </c>
      <c r="D1048" s="1360" t="str">
        <f t="shared" si="418"/>
        <v>AIC</v>
      </c>
      <c r="E1048" s="1360"/>
      <c r="F1048" s="1527"/>
      <c r="G1048" s="1360"/>
      <c r="H1048" s="1361" t="str">
        <f t="shared" si="430"/>
        <v>AIC</v>
      </c>
      <c r="I1048" s="1361" t="str">
        <f t="shared" si="430"/>
        <v/>
      </c>
      <c r="J1048" s="1361" t="str">
        <f t="shared" si="430"/>
        <v/>
      </c>
      <c r="K1048" s="1361" t="str">
        <f t="shared" si="430"/>
        <v/>
      </c>
      <c r="L1048" s="1361" t="str">
        <f t="shared" si="413"/>
        <v>NO</v>
      </c>
      <c r="M1048" s="1361" t="str">
        <f t="shared" si="413"/>
        <v>NO</v>
      </c>
      <c r="N1048" s="1361" t="str">
        <f t="shared" si="429"/>
        <v/>
      </c>
      <c r="O1048" s="1362"/>
      <c r="P1048" s="1363">
        <v>0</v>
      </c>
      <c r="Q1048" s="1363">
        <v>0</v>
      </c>
      <c r="R1048" s="1363">
        <v>0</v>
      </c>
      <c r="S1048" s="1363">
        <v>0</v>
      </c>
      <c r="T1048" s="1363">
        <v>0</v>
      </c>
      <c r="U1048" s="1363">
        <v>0</v>
      </c>
      <c r="V1048" s="1363">
        <v>0</v>
      </c>
      <c r="W1048" s="1363">
        <v>0</v>
      </c>
      <c r="X1048" s="1363">
        <v>0</v>
      </c>
      <c r="Y1048" s="1363">
        <v>0</v>
      </c>
      <c r="Z1048" s="1363">
        <v>0</v>
      </c>
      <c r="AA1048" s="1363">
        <v>0</v>
      </c>
      <c r="AB1048" s="1363">
        <v>0</v>
      </c>
      <c r="AC1048" s="1363"/>
      <c r="AD1048" s="1363"/>
      <c r="AE1048" s="1363">
        <f t="shared" si="422"/>
        <v>0</v>
      </c>
      <c r="AF1048" s="1376"/>
      <c r="AG1048" s="1377"/>
      <c r="AH1048" s="1365">
        <f t="shared" si="426"/>
        <v>0</v>
      </c>
      <c r="AI1048" s="1365"/>
      <c r="AJ1048" s="1365"/>
      <c r="AK1048" s="1366"/>
      <c r="AL1048" s="1365">
        <f t="shared" ref="AL1048:AL1124" si="433">SUM(AI1048:AK1048)</f>
        <v>0</v>
      </c>
      <c r="AM1048" s="1367"/>
      <c r="AN1048" s="1365"/>
      <c r="AO1048" s="1368">
        <f t="shared" ref="AO1048:AO1124" si="434">AM1048+AN1048</f>
        <v>0</v>
      </c>
      <c r="AP1048" s="1369"/>
      <c r="AQ1048" s="1370">
        <f t="shared" si="419"/>
        <v>0</v>
      </c>
      <c r="AR1048" s="1365">
        <f t="shared" si="427"/>
        <v>0</v>
      </c>
      <c r="AS1048" s="1365"/>
      <c r="AT1048" s="1365"/>
      <c r="AU1048" s="1366"/>
      <c r="AV1048" s="1365">
        <f t="shared" ref="AV1048:AV1124" si="435">SUM(AS1048:AU1048)</f>
        <v>0</v>
      </c>
      <c r="AW1048" s="1367"/>
      <c r="AX1048" s="1365"/>
      <c r="AY1048" s="1367">
        <f t="shared" ref="AY1048:AY1124" si="436">AW1048+AX1048</f>
        <v>0</v>
      </c>
      <c r="AZ1048" s="1372"/>
      <c r="BA1048" s="1640"/>
      <c r="BC1048" s="1361" t="str">
        <f t="shared" si="431"/>
        <v>AIC</v>
      </c>
      <c r="BD1048" s="1361" t="str">
        <f t="shared" si="431"/>
        <v/>
      </c>
      <c r="BE1048" s="1361" t="str">
        <f t="shared" si="431"/>
        <v/>
      </c>
      <c r="BF1048" s="1361" t="str">
        <f t="shared" si="431"/>
        <v/>
      </c>
      <c r="BG1048" s="1361" t="str">
        <f t="shared" si="415"/>
        <v>NO</v>
      </c>
      <c r="BH1048" s="1361" t="str">
        <f t="shared" si="415"/>
        <v>NO</v>
      </c>
      <c r="BI1048" s="1361" t="str">
        <f t="shared" si="432"/>
        <v/>
      </c>
      <c r="BK1048" s="1361" t="b">
        <f t="shared" si="428"/>
        <v>1</v>
      </c>
      <c r="BL1048" s="1361" t="b">
        <f t="shared" si="428"/>
        <v>1</v>
      </c>
      <c r="BM1048" s="1361" t="b">
        <f t="shared" si="428"/>
        <v>1</v>
      </c>
      <c r="BN1048" s="1361" t="b">
        <f t="shared" si="428"/>
        <v>1</v>
      </c>
      <c r="BO1048" s="1361" t="b">
        <f t="shared" si="428"/>
        <v>1</v>
      </c>
      <c r="BP1048" s="1361" t="b">
        <f t="shared" si="428"/>
        <v>1</v>
      </c>
      <c r="BQ1048" s="1361" t="b">
        <f t="shared" si="428"/>
        <v>1</v>
      </c>
      <c r="BS1048" s="1359"/>
    </row>
    <row r="1049" spans="1:71" s="1374" customFormat="1" ht="12" customHeight="1">
      <c r="A1049" s="1412">
        <v>22101113</v>
      </c>
      <c r="B1049" s="1413" t="str">
        <f t="shared" si="407"/>
        <v>22101113</v>
      </c>
      <c r="C1049" s="1359" t="s">
        <v>2108</v>
      </c>
      <c r="D1049" s="1360" t="str">
        <f t="shared" si="418"/>
        <v>AIC</v>
      </c>
      <c r="E1049" s="1360"/>
      <c r="F1049" s="1359"/>
      <c r="G1049" s="1360"/>
      <c r="H1049" s="1361" t="str">
        <f t="shared" si="430"/>
        <v>AIC</v>
      </c>
      <c r="I1049" s="1361" t="str">
        <f t="shared" si="430"/>
        <v/>
      </c>
      <c r="J1049" s="1361" t="str">
        <f t="shared" si="430"/>
        <v/>
      </c>
      <c r="K1049" s="1361" t="str">
        <f t="shared" si="430"/>
        <v/>
      </c>
      <c r="L1049" s="1361" t="str">
        <f t="shared" si="413"/>
        <v>NO</v>
      </c>
      <c r="M1049" s="1361" t="str">
        <f t="shared" si="413"/>
        <v>NO</v>
      </c>
      <c r="N1049" s="1361" t="str">
        <f t="shared" si="429"/>
        <v/>
      </c>
      <c r="O1049" s="1362"/>
      <c r="P1049" s="1363">
        <v>-350000000</v>
      </c>
      <c r="Q1049" s="1363">
        <v>-350000000</v>
      </c>
      <c r="R1049" s="1363">
        <v>-350000000</v>
      </c>
      <c r="S1049" s="1363">
        <v>-350000000</v>
      </c>
      <c r="T1049" s="1363">
        <v>-350000000</v>
      </c>
      <c r="U1049" s="1363">
        <v>-350000000</v>
      </c>
      <c r="V1049" s="1363">
        <v>-350000000</v>
      </c>
      <c r="W1049" s="1363">
        <v>-350000000</v>
      </c>
      <c r="X1049" s="1363">
        <v>-350000000</v>
      </c>
      <c r="Y1049" s="1363">
        <v>-350000000</v>
      </c>
      <c r="Z1049" s="1363">
        <v>-350000000</v>
      </c>
      <c r="AA1049" s="1363">
        <v>-350000000</v>
      </c>
      <c r="AB1049" s="1363">
        <v>-350000000</v>
      </c>
      <c r="AC1049" s="1363"/>
      <c r="AD1049" s="1363"/>
      <c r="AE1049" s="1363">
        <f t="shared" si="422"/>
        <v>-350000000</v>
      </c>
      <c r="AF1049" s="1376"/>
      <c r="AG1049" s="1377"/>
      <c r="AH1049" s="1365">
        <f t="shared" si="426"/>
        <v>-350000000</v>
      </c>
      <c r="AI1049" s="1365"/>
      <c r="AJ1049" s="1365"/>
      <c r="AK1049" s="1366"/>
      <c r="AL1049" s="1365">
        <f t="shared" si="433"/>
        <v>0</v>
      </c>
      <c r="AM1049" s="1367"/>
      <c r="AN1049" s="1365"/>
      <c r="AO1049" s="1368">
        <f t="shared" si="434"/>
        <v>0</v>
      </c>
      <c r="AP1049" s="1369"/>
      <c r="AQ1049" s="1370">
        <f t="shared" si="419"/>
        <v>-350000000</v>
      </c>
      <c r="AR1049" s="1365">
        <f t="shared" si="427"/>
        <v>-350000000</v>
      </c>
      <c r="AS1049" s="1365"/>
      <c r="AT1049" s="1365"/>
      <c r="AU1049" s="1366"/>
      <c r="AV1049" s="1365">
        <f t="shared" si="435"/>
        <v>0</v>
      </c>
      <c r="AW1049" s="1367"/>
      <c r="AX1049" s="1365"/>
      <c r="AY1049" s="1367">
        <f t="shared" si="436"/>
        <v>0</v>
      </c>
      <c r="AZ1049" s="1372"/>
      <c r="BA1049" s="1640"/>
      <c r="BC1049" s="1361" t="str">
        <f t="shared" si="431"/>
        <v>AIC</v>
      </c>
      <c r="BD1049" s="1361" t="str">
        <f t="shared" si="431"/>
        <v/>
      </c>
      <c r="BE1049" s="1361" t="str">
        <f t="shared" si="431"/>
        <v/>
      </c>
      <c r="BF1049" s="1361" t="str">
        <f t="shared" si="431"/>
        <v/>
      </c>
      <c r="BG1049" s="1361" t="str">
        <f t="shared" si="415"/>
        <v>NO</v>
      </c>
      <c r="BH1049" s="1361" t="str">
        <f t="shared" si="415"/>
        <v>NO</v>
      </c>
      <c r="BI1049" s="1361" t="str">
        <f t="shared" si="432"/>
        <v/>
      </c>
      <c r="BK1049" s="1361" t="b">
        <f t="shared" si="428"/>
        <v>1</v>
      </c>
      <c r="BL1049" s="1361" t="b">
        <f t="shared" si="428"/>
        <v>1</v>
      </c>
      <c r="BM1049" s="1361" t="b">
        <f t="shared" si="428"/>
        <v>1</v>
      </c>
      <c r="BN1049" s="1361" t="b">
        <f t="shared" si="428"/>
        <v>1</v>
      </c>
      <c r="BO1049" s="1361" t="b">
        <f t="shared" si="428"/>
        <v>1</v>
      </c>
      <c r="BP1049" s="1361" t="b">
        <f t="shared" si="428"/>
        <v>1</v>
      </c>
      <c r="BQ1049" s="1361" t="b">
        <f t="shared" si="428"/>
        <v>1</v>
      </c>
      <c r="BS1049" s="1359"/>
    </row>
    <row r="1050" spans="1:71" s="1374" customFormat="1" ht="12" customHeight="1">
      <c r="A1050" s="1412">
        <v>22101123</v>
      </c>
      <c r="B1050" s="1413" t="str">
        <f t="shared" si="407"/>
        <v>22101123</v>
      </c>
      <c r="C1050" s="1359" t="s">
        <v>1503</v>
      </c>
      <c r="D1050" s="1360" t="str">
        <f t="shared" si="418"/>
        <v>AIC</v>
      </c>
      <c r="E1050" s="1360"/>
      <c r="F1050" s="1359"/>
      <c r="G1050" s="1360"/>
      <c r="H1050" s="1361" t="str">
        <f t="shared" si="430"/>
        <v>AIC</v>
      </c>
      <c r="I1050" s="1361" t="str">
        <f t="shared" si="430"/>
        <v/>
      </c>
      <c r="J1050" s="1361" t="str">
        <f t="shared" si="430"/>
        <v/>
      </c>
      <c r="K1050" s="1361" t="str">
        <f t="shared" si="430"/>
        <v/>
      </c>
      <c r="L1050" s="1361" t="str">
        <f t="shared" si="413"/>
        <v>NO</v>
      </c>
      <c r="M1050" s="1361" t="str">
        <f t="shared" si="413"/>
        <v>NO</v>
      </c>
      <c r="N1050" s="1361" t="str">
        <f t="shared" si="429"/>
        <v/>
      </c>
      <c r="O1050" s="1362"/>
      <c r="P1050" s="1363">
        <v>-325000000</v>
      </c>
      <c r="Q1050" s="1363">
        <v>-325000000</v>
      </c>
      <c r="R1050" s="1363">
        <v>-325000000</v>
      </c>
      <c r="S1050" s="1363">
        <v>-325000000</v>
      </c>
      <c r="T1050" s="1363">
        <v>-325000000</v>
      </c>
      <c r="U1050" s="1363">
        <v>-325000000</v>
      </c>
      <c r="V1050" s="1363">
        <v>-325000000</v>
      </c>
      <c r="W1050" s="1363">
        <v>-325000000</v>
      </c>
      <c r="X1050" s="1363">
        <v>-325000000</v>
      </c>
      <c r="Y1050" s="1363">
        <v>-325000000</v>
      </c>
      <c r="Z1050" s="1363">
        <v>-325000000</v>
      </c>
      <c r="AA1050" s="1363">
        <v>-325000000</v>
      </c>
      <c r="AB1050" s="1363">
        <v>-325000000</v>
      </c>
      <c r="AC1050" s="1363"/>
      <c r="AD1050" s="1363"/>
      <c r="AE1050" s="1363">
        <f t="shared" si="422"/>
        <v>-325000000</v>
      </c>
      <c r="AF1050" s="1376"/>
      <c r="AG1050" s="1377"/>
      <c r="AH1050" s="1365">
        <f t="shared" si="426"/>
        <v>-325000000</v>
      </c>
      <c r="AI1050" s="1365"/>
      <c r="AJ1050" s="1365"/>
      <c r="AK1050" s="1366"/>
      <c r="AL1050" s="1365">
        <f t="shared" si="433"/>
        <v>0</v>
      </c>
      <c r="AM1050" s="1367"/>
      <c r="AN1050" s="1365"/>
      <c r="AO1050" s="1368">
        <f t="shared" si="434"/>
        <v>0</v>
      </c>
      <c r="AP1050" s="1369"/>
      <c r="AQ1050" s="1370">
        <f t="shared" si="419"/>
        <v>-325000000</v>
      </c>
      <c r="AR1050" s="1365">
        <f t="shared" si="427"/>
        <v>-325000000</v>
      </c>
      <c r="AS1050" s="1365"/>
      <c r="AT1050" s="1365"/>
      <c r="AU1050" s="1366"/>
      <c r="AV1050" s="1365">
        <f t="shared" si="435"/>
        <v>0</v>
      </c>
      <c r="AW1050" s="1367"/>
      <c r="AX1050" s="1365"/>
      <c r="AY1050" s="1367">
        <f t="shared" si="436"/>
        <v>0</v>
      </c>
      <c r="AZ1050" s="1372"/>
      <c r="BA1050" s="1640"/>
      <c r="BC1050" s="1361" t="str">
        <f t="shared" si="431"/>
        <v>AIC</v>
      </c>
      <c r="BD1050" s="1361" t="str">
        <f t="shared" si="431"/>
        <v/>
      </c>
      <c r="BE1050" s="1361" t="str">
        <f t="shared" si="431"/>
        <v/>
      </c>
      <c r="BF1050" s="1361" t="str">
        <f t="shared" si="431"/>
        <v/>
      </c>
      <c r="BG1050" s="1361" t="str">
        <f t="shared" si="415"/>
        <v>NO</v>
      </c>
      <c r="BH1050" s="1361" t="str">
        <f t="shared" si="415"/>
        <v>NO</v>
      </c>
      <c r="BI1050" s="1361" t="str">
        <f t="shared" si="432"/>
        <v/>
      </c>
      <c r="BK1050" s="1361" t="b">
        <f t="shared" si="428"/>
        <v>1</v>
      </c>
      <c r="BL1050" s="1361" t="b">
        <f t="shared" si="428"/>
        <v>1</v>
      </c>
      <c r="BM1050" s="1361" t="b">
        <f t="shared" si="428"/>
        <v>1</v>
      </c>
      <c r="BN1050" s="1361" t="b">
        <f t="shared" si="428"/>
        <v>1</v>
      </c>
      <c r="BO1050" s="1361" t="b">
        <f t="shared" si="428"/>
        <v>1</v>
      </c>
      <c r="BP1050" s="1361" t="b">
        <f t="shared" si="428"/>
        <v>1</v>
      </c>
      <c r="BQ1050" s="1361" t="b">
        <f t="shared" si="428"/>
        <v>1</v>
      </c>
      <c r="BS1050" s="1359"/>
    </row>
    <row r="1051" spans="1:71" s="1374" customFormat="1" ht="12" customHeight="1">
      <c r="A1051" s="1412">
        <v>22101133</v>
      </c>
      <c r="B1051" s="1413" t="str">
        <f t="shared" si="407"/>
        <v>22101133</v>
      </c>
      <c r="C1051" s="1359" t="s">
        <v>2109</v>
      </c>
      <c r="D1051" s="1360" t="str">
        <f t="shared" si="418"/>
        <v>AIC</v>
      </c>
      <c r="E1051" s="1360"/>
      <c r="F1051" s="1359"/>
      <c r="G1051" s="1360"/>
      <c r="H1051" s="1361" t="str">
        <f t="shared" si="430"/>
        <v>AIC</v>
      </c>
      <c r="I1051" s="1361" t="str">
        <f t="shared" si="430"/>
        <v/>
      </c>
      <c r="J1051" s="1361" t="str">
        <f t="shared" si="430"/>
        <v/>
      </c>
      <c r="K1051" s="1361" t="str">
        <f t="shared" si="430"/>
        <v/>
      </c>
      <c r="L1051" s="1361" t="str">
        <f t="shared" si="413"/>
        <v>NO</v>
      </c>
      <c r="M1051" s="1361" t="str">
        <f t="shared" si="413"/>
        <v>NO</v>
      </c>
      <c r="N1051" s="1361" t="str">
        <f t="shared" si="429"/>
        <v/>
      </c>
      <c r="O1051" s="1362"/>
      <c r="P1051" s="1363">
        <v>-250000000</v>
      </c>
      <c r="Q1051" s="1363">
        <v>-250000000</v>
      </c>
      <c r="R1051" s="1363">
        <v>-250000000</v>
      </c>
      <c r="S1051" s="1363">
        <v>-250000000</v>
      </c>
      <c r="T1051" s="1363">
        <v>-250000000</v>
      </c>
      <c r="U1051" s="1363">
        <v>-250000000</v>
      </c>
      <c r="V1051" s="1363">
        <v>-250000000</v>
      </c>
      <c r="W1051" s="1363">
        <v>-250000000</v>
      </c>
      <c r="X1051" s="1363">
        <v>-250000000</v>
      </c>
      <c r="Y1051" s="1363">
        <v>-250000000</v>
      </c>
      <c r="Z1051" s="1363">
        <v>-250000000</v>
      </c>
      <c r="AA1051" s="1363">
        <v>-250000000</v>
      </c>
      <c r="AB1051" s="1363">
        <v>-250000000</v>
      </c>
      <c r="AC1051" s="1363"/>
      <c r="AD1051" s="1363"/>
      <c r="AE1051" s="1363">
        <f t="shared" si="422"/>
        <v>-250000000</v>
      </c>
      <c r="AF1051" s="1376"/>
      <c r="AG1051" s="1377"/>
      <c r="AH1051" s="1365">
        <f t="shared" si="426"/>
        <v>-250000000</v>
      </c>
      <c r="AI1051" s="1365"/>
      <c r="AJ1051" s="1365"/>
      <c r="AK1051" s="1366"/>
      <c r="AL1051" s="1365">
        <f t="shared" si="433"/>
        <v>0</v>
      </c>
      <c r="AM1051" s="1367"/>
      <c r="AN1051" s="1365"/>
      <c r="AO1051" s="1368">
        <f t="shared" si="434"/>
        <v>0</v>
      </c>
      <c r="AP1051" s="1369"/>
      <c r="AQ1051" s="1370">
        <f t="shared" si="419"/>
        <v>-250000000</v>
      </c>
      <c r="AR1051" s="1365">
        <f t="shared" si="427"/>
        <v>-250000000</v>
      </c>
      <c r="AS1051" s="1365"/>
      <c r="AT1051" s="1365"/>
      <c r="AU1051" s="1366"/>
      <c r="AV1051" s="1365">
        <f t="shared" si="435"/>
        <v>0</v>
      </c>
      <c r="AW1051" s="1367"/>
      <c r="AX1051" s="1365"/>
      <c r="AY1051" s="1367">
        <f t="shared" si="436"/>
        <v>0</v>
      </c>
      <c r="AZ1051" s="1372"/>
      <c r="BA1051" s="1640"/>
      <c r="BC1051" s="1361" t="str">
        <f t="shared" si="431"/>
        <v>AIC</v>
      </c>
      <c r="BD1051" s="1361" t="str">
        <f t="shared" si="431"/>
        <v/>
      </c>
      <c r="BE1051" s="1361" t="str">
        <f t="shared" si="431"/>
        <v/>
      </c>
      <c r="BF1051" s="1361" t="str">
        <f t="shared" si="431"/>
        <v/>
      </c>
      <c r="BG1051" s="1361" t="str">
        <f t="shared" si="415"/>
        <v>NO</v>
      </c>
      <c r="BH1051" s="1361" t="str">
        <f t="shared" si="415"/>
        <v>NO</v>
      </c>
      <c r="BI1051" s="1361" t="str">
        <f t="shared" si="432"/>
        <v/>
      </c>
      <c r="BK1051" s="1361" t="b">
        <f t="shared" si="428"/>
        <v>1</v>
      </c>
      <c r="BL1051" s="1361" t="b">
        <f t="shared" si="428"/>
        <v>1</v>
      </c>
      <c r="BM1051" s="1361" t="b">
        <f t="shared" si="428"/>
        <v>1</v>
      </c>
      <c r="BN1051" s="1361" t="b">
        <f t="shared" si="428"/>
        <v>1</v>
      </c>
      <c r="BO1051" s="1361" t="b">
        <f t="shared" si="428"/>
        <v>1</v>
      </c>
      <c r="BP1051" s="1361" t="b">
        <f t="shared" si="428"/>
        <v>1</v>
      </c>
      <c r="BQ1051" s="1361" t="b">
        <f t="shared" si="428"/>
        <v>1</v>
      </c>
      <c r="BS1051" s="1359"/>
    </row>
    <row r="1052" spans="1:71" s="1374" customFormat="1" ht="12" customHeight="1">
      <c r="A1052" s="1412">
        <v>22101143</v>
      </c>
      <c r="B1052" s="1413" t="str">
        <f t="shared" si="407"/>
        <v>22101143</v>
      </c>
      <c r="C1052" s="1359" t="s">
        <v>1505</v>
      </c>
      <c r="D1052" s="1360" t="str">
        <f t="shared" si="418"/>
        <v>AIC</v>
      </c>
      <c r="E1052" s="1360"/>
      <c r="F1052" s="1359"/>
      <c r="G1052" s="1360"/>
      <c r="H1052" s="1361" t="str">
        <f t="shared" si="430"/>
        <v>AIC</v>
      </c>
      <c r="I1052" s="1361" t="str">
        <f t="shared" si="430"/>
        <v/>
      </c>
      <c r="J1052" s="1361" t="str">
        <f t="shared" si="430"/>
        <v/>
      </c>
      <c r="K1052" s="1361" t="str">
        <f t="shared" si="430"/>
        <v/>
      </c>
      <c r="L1052" s="1361" t="str">
        <f t="shared" si="413"/>
        <v>NO</v>
      </c>
      <c r="M1052" s="1361" t="str">
        <f t="shared" si="413"/>
        <v>NO</v>
      </c>
      <c r="N1052" s="1361" t="str">
        <f t="shared" si="429"/>
        <v/>
      </c>
      <c r="O1052" s="1362"/>
      <c r="P1052" s="1363">
        <v>-300000000</v>
      </c>
      <c r="Q1052" s="1363">
        <v>-300000000</v>
      </c>
      <c r="R1052" s="1363">
        <v>-300000000</v>
      </c>
      <c r="S1052" s="1363">
        <v>-300000000</v>
      </c>
      <c r="T1052" s="1363">
        <v>-300000000</v>
      </c>
      <c r="U1052" s="1363">
        <v>-300000000</v>
      </c>
      <c r="V1052" s="1363">
        <v>-300000000</v>
      </c>
      <c r="W1052" s="1363">
        <v>-300000000</v>
      </c>
      <c r="X1052" s="1363">
        <v>-300000000</v>
      </c>
      <c r="Y1052" s="1363">
        <v>-300000000</v>
      </c>
      <c r="Z1052" s="1363">
        <v>-300000000</v>
      </c>
      <c r="AA1052" s="1363">
        <v>-300000000</v>
      </c>
      <c r="AB1052" s="1363">
        <v>-300000000</v>
      </c>
      <c r="AC1052" s="1363"/>
      <c r="AD1052" s="1363"/>
      <c r="AE1052" s="1363">
        <f t="shared" si="422"/>
        <v>-300000000</v>
      </c>
      <c r="AF1052" s="1376"/>
      <c r="AG1052" s="1377"/>
      <c r="AH1052" s="1365">
        <f t="shared" si="426"/>
        <v>-300000000</v>
      </c>
      <c r="AI1052" s="1365"/>
      <c r="AJ1052" s="1365"/>
      <c r="AK1052" s="1366"/>
      <c r="AL1052" s="1365">
        <f t="shared" si="433"/>
        <v>0</v>
      </c>
      <c r="AM1052" s="1367"/>
      <c r="AN1052" s="1365"/>
      <c r="AO1052" s="1368">
        <f t="shared" si="434"/>
        <v>0</v>
      </c>
      <c r="AP1052" s="1369"/>
      <c r="AQ1052" s="1370">
        <f t="shared" si="419"/>
        <v>-300000000</v>
      </c>
      <c r="AR1052" s="1365">
        <f t="shared" si="427"/>
        <v>-300000000</v>
      </c>
      <c r="AS1052" s="1365"/>
      <c r="AT1052" s="1365"/>
      <c r="AU1052" s="1366"/>
      <c r="AV1052" s="1365">
        <f t="shared" si="435"/>
        <v>0</v>
      </c>
      <c r="AW1052" s="1367"/>
      <c r="AX1052" s="1365"/>
      <c r="AY1052" s="1367">
        <f t="shared" si="436"/>
        <v>0</v>
      </c>
      <c r="AZ1052" s="1372"/>
      <c r="BA1052" s="1640"/>
      <c r="BC1052" s="1361" t="str">
        <f t="shared" si="431"/>
        <v>AIC</v>
      </c>
      <c r="BD1052" s="1361" t="str">
        <f t="shared" si="431"/>
        <v/>
      </c>
      <c r="BE1052" s="1361" t="str">
        <f t="shared" si="431"/>
        <v/>
      </c>
      <c r="BF1052" s="1361" t="str">
        <f t="shared" si="431"/>
        <v/>
      </c>
      <c r="BG1052" s="1361" t="str">
        <f t="shared" si="415"/>
        <v>NO</v>
      </c>
      <c r="BH1052" s="1361" t="str">
        <f t="shared" si="415"/>
        <v>NO</v>
      </c>
      <c r="BI1052" s="1361" t="str">
        <f t="shared" si="432"/>
        <v/>
      </c>
      <c r="BK1052" s="1361" t="b">
        <f t="shared" si="428"/>
        <v>1</v>
      </c>
      <c r="BL1052" s="1361" t="b">
        <f t="shared" si="428"/>
        <v>1</v>
      </c>
      <c r="BM1052" s="1361" t="b">
        <f t="shared" si="428"/>
        <v>1</v>
      </c>
      <c r="BN1052" s="1361" t="b">
        <f t="shared" si="428"/>
        <v>1</v>
      </c>
      <c r="BO1052" s="1361" t="b">
        <f t="shared" si="428"/>
        <v>1</v>
      </c>
      <c r="BP1052" s="1361" t="b">
        <f t="shared" si="428"/>
        <v>1</v>
      </c>
      <c r="BQ1052" s="1361" t="b">
        <f t="shared" si="428"/>
        <v>1</v>
      </c>
      <c r="BS1052" s="1359"/>
    </row>
    <row r="1053" spans="1:71" s="1374" customFormat="1" ht="12" customHeight="1">
      <c r="A1053" s="1414" t="s">
        <v>2110</v>
      </c>
      <c r="B1053" s="1481" t="str">
        <f t="shared" si="407"/>
        <v>22600003</v>
      </c>
      <c r="C1053" s="1642" t="s">
        <v>2103</v>
      </c>
      <c r="D1053" s="1417" t="str">
        <f t="shared" si="418"/>
        <v>AIC</v>
      </c>
      <c r="E1053" s="1417"/>
      <c r="F1053" s="1434">
        <v>43252</v>
      </c>
      <c r="G1053" s="1417"/>
      <c r="H1053" s="1419" t="str">
        <f t="shared" si="430"/>
        <v>AIC</v>
      </c>
      <c r="I1053" s="1419"/>
      <c r="J1053" s="1419"/>
      <c r="K1053" s="1419"/>
      <c r="L1053" s="1419" t="str">
        <f t="shared" si="413"/>
        <v>NO</v>
      </c>
      <c r="M1053" s="1419" t="str">
        <f t="shared" si="413"/>
        <v>NO</v>
      </c>
      <c r="N1053" s="1419"/>
      <c r="O1053" s="1420"/>
      <c r="P1053" s="1421">
        <v>5067708.37</v>
      </c>
      <c r="Q1053" s="1421">
        <v>5053125.04</v>
      </c>
      <c r="R1053" s="1421">
        <v>5038541.71</v>
      </c>
      <c r="S1053" s="1421">
        <v>5023958.38</v>
      </c>
      <c r="T1053" s="1421">
        <v>5009375.05</v>
      </c>
      <c r="U1053" s="1421">
        <v>4994791.72</v>
      </c>
      <c r="V1053" s="1421">
        <v>4980208.3899999997</v>
      </c>
      <c r="W1053" s="1421">
        <v>4965625.0599999996</v>
      </c>
      <c r="X1053" s="1421">
        <v>4951041.7300000004</v>
      </c>
      <c r="Y1053" s="1421">
        <v>4936458.4000000004</v>
      </c>
      <c r="Z1053" s="1421">
        <v>4921875.07</v>
      </c>
      <c r="AA1053" s="1421">
        <v>4907291.74</v>
      </c>
      <c r="AB1053" s="1421">
        <v>4892708.41</v>
      </c>
      <c r="AC1053" s="1421"/>
      <c r="AD1053" s="1421"/>
      <c r="AE1053" s="1421">
        <f t="shared" si="422"/>
        <v>4980208.3899999997</v>
      </c>
      <c r="AF1053" s="1422"/>
      <c r="AG1053" s="1423"/>
      <c r="AH1053" s="1424">
        <f t="shared" si="426"/>
        <v>4980208.3899999997</v>
      </c>
      <c r="AI1053" s="1424"/>
      <c r="AJ1053" s="1424"/>
      <c r="AK1053" s="1425"/>
      <c r="AL1053" s="1424">
        <f t="shared" si="433"/>
        <v>0</v>
      </c>
      <c r="AM1053" s="1426"/>
      <c r="AN1053" s="1424"/>
      <c r="AO1053" s="1427">
        <f t="shared" si="434"/>
        <v>0</v>
      </c>
      <c r="AP1053" s="1369"/>
      <c r="AQ1053" s="1428">
        <f t="shared" si="419"/>
        <v>4892708.41</v>
      </c>
      <c r="AR1053" s="1424">
        <f t="shared" si="427"/>
        <v>4892708.41</v>
      </c>
      <c r="AS1053" s="1424"/>
      <c r="AT1053" s="1424"/>
      <c r="AU1053" s="1425"/>
      <c r="AV1053" s="1424">
        <f t="shared" si="435"/>
        <v>0</v>
      </c>
      <c r="AW1053" s="1426"/>
      <c r="AX1053" s="1424"/>
      <c r="AY1053" s="1426">
        <f t="shared" si="436"/>
        <v>0</v>
      </c>
      <c r="AZ1053" s="1372"/>
      <c r="BA1053" s="1640"/>
      <c r="BC1053" s="1419" t="str">
        <f t="shared" si="431"/>
        <v>AIC</v>
      </c>
      <c r="BD1053" s="1419"/>
      <c r="BE1053" s="1419"/>
      <c r="BF1053" s="1419"/>
      <c r="BG1053" s="1419" t="str">
        <f t="shared" si="415"/>
        <v>NO</v>
      </c>
      <c r="BH1053" s="1419" t="str">
        <f t="shared" si="415"/>
        <v>NO</v>
      </c>
      <c r="BI1053" s="1419"/>
      <c r="BK1053" s="1419" t="b">
        <f t="shared" si="428"/>
        <v>1</v>
      </c>
      <c r="BL1053" s="1419" t="b">
        <f t="shared" si="428"/>
        <v>1</v>
      </c>
      <c r="BM1053" s="1419" t="b">
        <f t="shared" si="428"/>
        <v>1</v>
      </c>
      <c r="BN1053" s="1419" t="b">
        <f t="shared" si="428"/>
        <v>1</v>
      </c>
      <c r="BO1053" s="1419" t="b">
        <f t="shared" si="428"/>
        <v>1</v>
      </c>
      <c r="BP1053" s="1419" t="b">
        <f t="shared" si="428"/>
        <v>1</v>
      </c>
      <c r="BQ1053" s="1419" t="b">
        <f t="shared" si="428"/>
        <v>1</v>
      </c>
      <c r="BS1053" s="1359"/>
    </row>
    <row r="1054" spans="1:71" s="1374" customFormat="1" ht="12" customHeight="1">
      <c r="A1054" s="1412">
        <v>22600083</v>
      </c>
      <c r="B1054" s="1413" t="str">
        <f t="shared" si="407"/>
        <v>22600083</v>
      </c>
      <c r="C1054" s="1359" t="s">
        <v>2111</v>
      </c>
      <c r="D1054" s="1360" t="str">
        <f t="shared" si="418"/>
        <v>AIC</v>
      </c>
      <c r="E1054" s="1360"/>
      <c r="F1054" s="1359"/>
      <c r="G1054" s="1360"/>
      <c r="H1054" s="1361" t="str">
        <f t="shared" si="430"/>
        <v>AIC</v>
      </c>
      <c r="I1054" s="1361" t="str">
        <f t="shared" si="430"/>
        <v/>
      </c>
      <c r="J1054" s="1361" t="str">
        <f t="shared" si="430"/>
        <v/>
      </c>
      <c r="K1054" s="1361" t="str">
        <f t="shared" si="430"/>
        <v/>
      </c>
      <c r="L1054" s="1361" t="str">
        <f t="shared" si="413"/>
        <v>NO</v>
      </c>
      <c r="M1054" s="1361" t="str">
        <f t="shared" si="413"/>
        <v>NO</v>
      </c>
      <c r="N1054" s="1361" t="str">
        <f t="shared" si="429"/>
        <v/>
      </c>
      <c r="O1054" s="1362"/>
      <c r="P1054" s="1363">
        <v>10879.62</v>
      </c>
      <c r="Q1054" s="1363">
        <v>10837.77</v>
      </c>
      <c r="R1054" s="1363">
        <v>10795.92</v>
      </c>
      <c r="S1054" s="1363">
        <v>10754.07</v>
      </c>
      <c r="T1054" s="1363">
        <v>10712.22</v>
      </c>
      <c r="U1054" s="1363">
        <v>10670.37</v>
      </c>
      <c r="V1054" s="1363">
        <v>10628.52</v>
      </c>
      <c r="W1054" s="1363">
        <v>10586.67</v>
      </c>
      <c r="X1054" s="1363">
        <v>10544.82</v>
      </c>
      <c r="Y1054" s="1363">
        <v>10502.97</v>
      </c>
      <c r="Z1054" s="1363">
        <v>10461.120000000001</v>
      </c>
      <c r="AA1054" s="1363">
        <v>10419.27</v>
      </c>
      <c r="AB1054" s="1363">
        <v>10377.42</v>
      </c>
      <c r="AC1054" s="1363"/>
      <c r="AD1054" s="1363"/>
      <c r="AE1054" s="1363">
        <f t="shared" si="422"/>
        <v>10628.520000000002</v>
      </c>
      <c r="AF1054" s="1376"/>
      <c r="AG1054" s="1377"/>
      <c r="AH1054" s="1365">
        <f t="shared" si="426"/>
        <v>10628.520000000002</v>
      </c>
      <c r="AI1054" s="1365"/>
      <c r="AJ1054" s="1365"/>
      <c r="AK1054" s="1366"/>
      <c r="AL1054" s="1365">
        <f t="shared" si="433"/>
        <v>0</v>
      </c>
      <c r="AM1054" s="1367"/>
      <c r="AN1054" s="1365"/>
      <c r="AO1054" s="1368">
        <f t="shared" si="434"/>
        <v>0</v>
      </c>
      <c r="AP1054" s="1369"/>
      <c r="AQ1054" s="1370">
        <f t="shared" si="419"/>
        <v>10377.42</v>
      </c>
      <c r="AR1054" s="1365">
        <f t="shared" si="427"/>
        <v>10377.42</v>
      </c>
      <c r="AS1054" s="1365"/>
      <c r="AT1054" s="1365"/>
      <c r="AU1054" s="1366"/>
      <c r="AV1054" s="1365">
        <f t="shared" si="435"/>
        <v>0</v>
      </c>
      <c r="AW1054" s="1367"/>
      <c r="AX1054" s="1365"/>
      <c r="AY1054" s="1367">
        <f t="shared" si="436"/>
        <v>0</v>
      </c>
      <c r="AZ1054" s="1372"/>
      <c r="BA1054" s="1640"/>
      <c r="BC1054" s="1361" t="str">
        <f t="shared" si="431"/>
        <v>AIC</v>
      </c>
      <c r="BD1054" s="1361" t="str">
        <f t="shared" si="431"/>
        <v/>
      </c>
      <c r="BE1054" s="1361" t="str">
        <f t="shared" si="431"/>
        <v/>
      </c>
      <c r="BF1054" s="1361" t="str">
        <f t="shared" si="431"/>
        <v/>
      </c>
      <c r="BG1054" s="1361" t="str">
        <f t="shared" si="415"/>
        <v>NO</v>
      </c>
      <c r="BH1054" s="1361" t="str">
        <f t="shared" si="415"/>
        <v>NO</v>
      </c>
      <c r="BI1054" s="1361" t="str">
        <f t="shared" ref="BI1054:BI1128" si="437">IF(OR(CONCATENATE(BG1054,BH1054)="NOW/C",CONCATENATE(BG1054,BH1054)="W/CNO"),"W/C","")</f>
        <v/>
      </c>
      <c r="BK1054" s="1361" t="b">
        <f t="shared" si="428"/>
        <v>1</v>
      </c>
      <c r="BL1054" s="1361" t="b">
        <f t="shared" si="428"/>
        <v>1</v>
      </c>
      <c r="BM1054" s="1361" t="b">
        <f t="shared" si="428"/>
        <v>1</v>
      </c>
      <c r="BN1054" s="1361" t="b">
        <f t="shared" si="428"/>
        <v>1</v>
      </c>
      <c r="BO1054" s="1361" t="b">
        <f t="shared" si="428"/>
        <v>1</v>
      </c>
      <c r="BP1054" s="1361" t="b">
        <f t="shared" si="428"/>
        <v>1</v>
      </c>
      <c r="BQ1054" s="1361" t="b">
        <f t="shared" si="428"/>
        <v>1</v>
      </c>
      <c r="BS1054" s="1359"/>
    </row>
    <row r="1055" spans="1:71" s="1374" customFormat="1" ht="12" customHeight="1">
      <c r="A1055" s="1412">
        <v>22600093</v>
      </c>
      <c r="B1055" s="1413" t="str">
        <f t="shared" si="407"/>
        <v>22600093</v>
      </c>
      <c r="C1055" s="1584" t="s">
        <v>2112</v>
      </c>
      <c r="D1055" s="1360" t="str">
        <f t="shared" si="418"/>
        <v>AIC</v>
      </c>
      <c r="E1055" s="1360"/>
      <c r="F1055" s="1584"/>
      <c r="G1055" s="1360"/>
      <c r="H1055" s="1361" t="str">
        <f t="shared" si="430"/>
        <v>AIC</v>
      </c>
      <c r="I1055" s="1361" t="str">
        <f t="shared" si="430"/>
        <v/>
      </c>
      <c r="J1055" s="1361" t="str">
        <f t="shared" si="430"/>
        <v/>
      </c>
      <c r="K1055" s="1361" t="str">
        <f t="shared" si="430"/>
        <v/>
      </c>
      <c r="L1055" s="1361" t="str">
        <f t="shared" si="413"/>
        <v>NO</v>
      </c>
      <c r="M1055" s="1361" t="str">
        <f t="shared" si="413"/>
        <v>NO</v>
      </c>
      <c r="N1055" s="1361" t="str">
        <f t="shared" si="429"/>
        <v/>
      </c>
      <c r="O1055" s="1362"/>
      <c r="P1055" s="1363">
        <v>1651302.08</v>
      </c>
      <c r="Q1055" s="1363">
        <v>1645989.58</v>
      </c>
      <c r="R1055" s="1363">
        <v>1640677.08</v>
      </c>
      <c r="S1055" s="1363">
        <v>1635364.58</v>
      </c>
      <c r="T1055" s="1363">
        <v>1630052.08</v>
      </c>
      <c r="U1055" s="1363">
        <v>1624739.58</v>
      </c>
      <c r="V1055" s="1363">
        <v>1619427.08</v>
      </c>
      <c r="W1055" s="1363">
        <v>1614114.58</v>
      </c>
      <c r="X1055" s="1363">
        <v>1608802.08</v>
      </c>
      <c r="Y1055" s="1363">
        <v>1603489.58</v>
      </c>
      <c r="Z1055" s="1363">
        <v>1598177.08</v>
      </c>
      <c r="AA1055" s="1363">
        <v>1592864.58</v>
      </c>
      <c r="AB1055" s="1363">
        <v>1587552.08</v>
      </c>
      <c r="AC1055" s="1363"/>
      <c r="AD1055" s="1363"/>
      <c r="AE1055" s="1363">
        <f t="shared" si="422"/>
        <v>1619427.08</v>
      </c>
      <c r="AF1055" s="1376"/>
      <c r="AG1055" s="1377"/>
      <c r="AH1055" s="1365">
        <f t="shared" si="426"/>
        <v>1619427.08</v>
      </c>
      <c r="AI1055" s="1365"/>
      <c r="AJ1055" s="1365"/>
      <c r="AK1055" s="1366"/>
      <c r="AL1055" s="1365">
        <f t="shared" si="433"/>
        <v>0</v>
      </c>
      <c r="AM1055" s="1367"/>
      <c r="AN1055" s="1365"/>
      <c r="AO1055" s="1368">
        <f t="shared" si="434"/>
        <v>0</v>
      </c>
      <c r="AP1055" s="1369"/>
      <c r="AQ1055" s="1370">
        <f t="shared" si="419"/>
        <v>1587552.08</v>
      </c>
      <c r="AR1055" s="1365">
        <f t="shared" si="427"/>
        <v>1587552.08</v>
      </c>
      <c r="AS1055" s="1365"/>
      <c r="AT1055" s="1365"/>
      <c r="AU1055" s="1366"/>
      <c r="AV1055" s="1365">
        <f t="shared" si="435"/>
        <v>0</v>
      </c>
      <c r="AW1055" s="1367"/>
      <c r="AX1055" s="1365"/>
      <c r="AY1055" s="1367">
        <f t="shared" si="436"/>
        <v>0</v>
      </c>
      <c r="AZ1055" s="1372"/>
      <c r="BA1055" s="1640"/>
      <c r="BC1055" s="1361" t="str">
        <f t="shared" si="431"/>
        <v>AIC</v>
      </c>
      <c r="BD1055" s="1361" t="str">
        <f t="shared" si="431"/>
        <v/>
      </c>
      <c r="BE1055" s="1361" t="str">
        <f t="shared" si="431"/>
        <v/>
      </c>
      <c r="BF1055" s="1361" t="str">
        <f t="shared" si="431"/>
        <v/>
      </c>
      <c r="BG1055" s="1361" t="str">
        <f t="shared" si="415"/>
        <v>NO</v>
      </c>
      <c r="BH1055" s="1361" t="str">
        <f t="shared" si="415"/>
        <v>NO</v>
      </c>
      <c r="BI1055" s="1361" t="str">
        <f t="shared" si="437"/>
        <v/>
      </c>
      <c r="BK1055" s="1361" t="b">
        <f t="shared" si="428"/>
        <v>1</v>
      </c>
      <c r="BL1055" s="1361" t="b">
        <f t="shared" si="428"/>
        <v>1</v>
      </c>
      <c r="BM1055" s="1361" t="b">
        <f t="shared" si="428"/>
        <v>1</v>
      </c>
      <c r="BN1055" s="1361" t="b">
        <f t="shared" si="428"/>
        <v>1</v>
      </c>
      <c r="BO1055" s="1361" t="b">
        <f t="shared" si="428"/>
        <v>1</v>
      </c>
      <c r="BP1055" s="1361" t="b">
        <f t="shared" si="428"/>
        <v>1</v>
      </c>
      <c r="BQ1055" s="1361" t="b">
        <f t="shared" si="428"/>
        <v>1</v>
      </c>
      <c r="BS1055" s="1359"/>
    </row>
    <row r="1056" spans="1:71" s="1374" customFormat="1" ht="12" customHeight="1">
      <c r="A1056" s="1435" t="s">
        <v>2113</v>
      </c>
      <c r="B1056" s="1432" t="str">
        <f t="shared" si="407"/>
        <v>22600103</v>
      </c>
      <c r="C1056" s="1645" t="s">
        <v>2114</v>
      </c>
      <c r="D1056" s="1437" t="str">
        <f t="shared" si="418"/>
        <v>AIC</v>
      </c>
      <c r="E1056" s="1437"/>
      <c r="F1056" s="1438">
        <v>43678</v>
      </c>
      <c r="G1056" s="1437"/>
      <c r="H1056" s="1439" t="str">
        <f t="shared" si="430"/>
        <v>AIC</v>
      </c>
      <c r="I1056" s="1439" t="str">
        <f t="shared" si="430"/>
        <v/>
      </c>
      <c r="J1056" s="1439" t="str">
        <f t="shared" si="430"/>
        <v/>
      </c>
      <c r="K1056" s="1439" t="str">
        <f t="shared" si="430"/>
        <v/>
      </c>
      <c r="L1056" s="1439" t="str">
        <f t="shared" si="413"/>
        <v>NO</v>
      </c>
      <c r="M1056" s="1439" t="str">
        <f t="shared" si="413"/>
        <v>NO</v>
      </c>
      <c r="N1056" s="1439" t="str">
        <f t="shared" si="429"/>
        <v/>
      </c>
      <c r="O1056" s="1440"/>
      <c r="P1056" s="1441"/>
      <c r="Q1056" s="1441"/>
      <c r="R1056" s="1441">
        <v>2911500</v>
      </c>
      <c r="S1056" s="1441">
        <v>6810950</v>
      </c>
      <c r="T1056" s="1441">
        <v>6791925</v>
      </c>
      <c r="U1056" s="1441">
        <v>6772900</v>
      </c>
      <c r="V1056" s="1441">
        <v>6753875</v>
      </c>
      <c r="W1056" s="1441">
        <v>6734850</v>
      </c>
      <c r="X1056" s="1441">
        <v>6715825</v>
      </c>
      <c r="Y1056" s="1441">
        <v>6696800</v>
      </c>
      <c r="Z1056" s="1441">
        <v>6677775</v>
      </c>
      <c r="AA1056" s="1441">
        <v>6658750</v>
      </c>
      <c r="AB1056" s="1441">
        <v>6639725</v>
      </c>
      <c r="AC1056" s="1441"/>
      <c r="AD1056" s="1441"/>
      <c r="AE1056" s="1441">
        <f t="shared" si="422"/>
        <v>5570417.708333333</v>
      </c>
      <c r="AF1056" s="1442"/>
      <c r="AG1056" s="1443"/>
      <c r="AH1056" s="1403">
        <f t="shared" si="426"/>
        <v>5570417.708333333</v>
      </c>
      <c r="AI1056" s="1403"/>
      <c r="AJ1056" s="1403"/>
      <c r="AK1056" s="1404"/>
      <c r="AL1056" s="1403">
        <f>SUM(AI1056:AK1056)</f>
        <v>0</v>
      </c>
      <c r="AM1056" s="1405"/>
      <c r="AN1056" s="1403"/>
      <c r="AO1056" s="1406">
        <f t="shared" si="434"/>
        <v>0</v>
      </c>
      <c r="AP1056" s="1369"/>
      <c r="AQ1056" s="1407">
        <f t="shared" si="419"/>
        <v>6639725</v>
      </c>
      <c r="AR1056" s="1403">
        <f t="shared" si="427"/>
        <v>6639725</v>
      </c>
      <c r="AS1056" s="1403"/>
      <c r="AT1056" s="1403"/>
      <c r="AU1056" s="1404"/>
      <c r="AV1056" s="1403">
        <f t="shared" si="435"/>
        <v>0</v>
      </c>
      <c r="AW1056" s="1405"/>
      <c r="AX1056" s="1403"/>
      <c r="AY1056" s="1405">
        <f t="shared" si="436"/>
        <v>0</v>
      </c>
      <c r="AZ1056" s="1372"/>
      <c r="BA1056" s="1640"/>
      <c r="BC1056" s="1361"/>
      <c r="BD1056" s="1361"/>
      <c r="BE1056" s="1361"/>
      <c r="BF1056" s="1361"/>
      <c r="BG1056" s="1361"/>
      <c r="BH1056" s="1361"/>
      <c r="BI1056" s="1361"/>
      <c r="BK1056" s="1361"/>
      <c r="BL1056" s="1361"/>
      <c r="BM1056" s="1361"/>
      <c r="BN1056" s="1361"/>
      <c r="BO1056" s="1361"/>
      <c r="BP1056" s="1361"/>
      <c r="BQ1056" s="1361"/>
      <c r="BS1056" s="1359"/>
    </row>
    <row r="1057" spans="1:71" s="1374" customFormat="1" ht="12" customHeight="1">
      <c r="A1057" s="1414">
        <v>22700013</v>
      </c>
      <c r="B1057" s="1415" t="str">
        <f t="shared" si="407"/>
        <v>22700013</v>
      </c>
      <c r="C1057" s="1642" t="s">
        <v>2115</v>
      </c>
      <c r="D1057" s="1417" t="str">
        <f t="shared" si="418"/>
        <v>Non-Op</v>
      </c>
      <c r="E1057" s="1417"/>
      <c r="F1057" s="1434">
        <v>43070</v>
      </c>
      <c r="G1057" s="1417"/>
      <c r="H1057" s="1419" t="str">
        <f t="shared" si="430"/>
        <v/>
      </c>
      <c r="I1057" s="1419" t="str">
        <f t="shared" si="430"/>
        <v/>
      </c>
      <c r="J1057" s="1419" t="str">
        <f t="shared" si="430"/>
        <v/>
      </c>
      <c r="K1057" s="1419" t="str">
        <f t="shared" si="430"/>
        <v>Non-Op</v>
      </c>
      <c r="L1057" s="1419" t="str">
        <f t="shared" si="413"/>
        <v>NO</v>
      </c>
      <c r="M1057" s="1419" t="str">
        <f t="shared" si="413"/>
        <v>NO</v>
      </c>
      <c r="N1057" s="1419" t="str">
        <f t="shared" si="429"/>
        <v/>
      </c>
      <c r="O1057" s="1420"/>
      <c r="P1057" s="1421">
        <v>0</v>
      </c>
      <c r="Q1057" s="1421">
        <v>0</v>
      </c>
      <c r="R1057" s="1421">
        <v>0</v>
      </c>
      <c r="S1057" s="1421">
        <v>0</v>
      </c>
      <c r="T1057" s="1421">
        <v>0</v>
      </c>
      <c r="U1057" s="1421">
        <v>0</v>
      </c>
      <c r="V1057" s="1421">
        <v>0</v>
      </c>
      <c r="W1057" s="1421">
        <v>0</v>
      </c>
      <c r="X1057" s="1421">
        <v>0</v>
      </c>
      <c r="Y1057" s="1421">
        <v>0</v>
      </c>
      <c r="Z1057" s="1421">
        <v>0</v>
      </c>
      <c r="AA1057" s="1421">
        <v>0</v>
      </c>
      <c r="AB1057" s="1421">
        <v>0</v>
      </c>
      <c r="AC1057" s="1421"/>
      <c r="AD1057" s="1421"/>
      <c r="AE1057" s="1421">
        <f t="shared" si="422"/>
        <v>0</v>
      </c>
      <c r="AF1057" s="1422"/>
      <c r="AG1057" s="1423"/>
      <c r="AH1057" s="1424"/>
      <c r="AI1057" s="1424"/>
      <c r="AJ1057" s="1424"/>
      <c r="AK1057" s="1425">
        <f>AE1057</f>
        <v>0</v>
      </c>
      <c r="AL1057" s="1424">
        <f t="shared" si="433"/>
        <v>0</v>
      </c>
      <c r="AM1057" s="1426"/>
      <c r="AN1057" s="1424"/>
      <c r="AO1057" s="1427">
        <f t="shared" si="434"/>
        <v>0</v>
      </c>
      <c r="AP1057" s="1369"/>
      <c r="AQ1057" s="1428">
        <f t="shared" si="419"/>
        <v>0</v>
      </c>
      <c r="AR1057" s="1424"/>
      <c r="AS1057" s="1424"/>
      <c r="AT1057" s="1424"/>
      <c r="AU1057" s="1425">
        <f>AQ1057</f>
        <v>0</v>
      </c>
      <c r="AV1057" s="1424">
        <f t="shared" si="435"/>
        <v>0</v>
      </c>
      <c r="AW1057" s="1426"/>
      <c r="AX1057" s="1424"/>
      <c r="AY1057" s="1426">
        <f t="shared" si="436"/>
        <v>0</v>
      </c>
      <c r="AZ1057" s="1372" t="s">
        <v>1001</v>
      </c>
      <c r="BA1057" s="1640"/>
      <c r="BC1057" s="1419" t="str">
        <f t="shared" si="431"/>
        <v/>
      </c>
      <c r="BD1057" s="1419" t="str">
        <f t="shared" si="431"/>
        <v/>
      </c>
      <c r="BE1057" s="1419" t="str">
        <f t="shared" si="431"/>
        <v/>
      </c>
      <c r="BF1057" s="1419" t="str">
        <f t="shared" si="431"/>
        <v>Non-Op</v>
      </c>
      <c r="BG1057" s="1419" t="str">
        <f t="shared" si="415"/>
        <v>NO</v>
      </c>
      <c r="BH1057" s="1419" t="str">
        <f t="shared" si="415"/>
        <v>NO</v>
      </c>
      <c r="BI1057" s="1419" t="str">
        <f t="shared" si="437"/>
        <v/>
      </c>
      <c r="BK1057" s="1419" t="b">
        <f t="shared" si="428"/>
        <v>1</v>
      </c>
      <c r="BL1057" s="1419" t="b">
        <f t="shared" si="428"/>
        <v>1</v>
      </c>
      <c r="BM1057" s="1419" t="b">
        <f t="shared" si="428"/>
        <v>1</v>
      </c>
      <c r="BN1057" s="1419" t="b">
        <f t="shared" si="428"/>
        <v>1</v>
      </c>
      <c r="BO1057" s="1419" t="b">
        <f t="shared" si="428"/>
        <v>1</v>
      </c>
      <c r="BP1057" s="1419" t="b">
        <f t="shared" si="428"/>
        <v>1</v>
      </c>
      <c r="BQ1057" s="1419" t="b">
        <f t="shared" si="428"/>
        <v>1</v>
      </c>
      <c r="BS1057" s="1359"/>
    </row>
    <row r="1058" spans="1:71" s="1374" customFormat="1" ht="12" customHeight="1">
      <c r="A1058" s="1431" t="s">
        <v>2116</v>
      </c>
      <c r="B1058" s="1451" t="str">
        <f t="shared" si="407"/>
        <v>22700023</v>
      </c>
      <c r="C1058" s="1570" t="s">
        <v>2117</v>
      </c>
      <c r="D1058" s="1396" t="str">
        <f t="shared" si="418"/>
        <v>Non-Op</v>
      </c>
      <c r="E1058" s="1396"/>
      <c r="F1058" s="1433">
        <v>43466</v>
      </c>
      <c r="G1058" s="1396"/>
      <c r="H1058" s="1398" t="str">
        <f t="shared" si="430"/>
        <v/>
      </c>
      <c r="I1058" s="1398" t="str">
        <f t="shared" si="430"/>
        <v/>
      </c>
      <c r="J1058" s="1398" t="str">
        <f t="shared" si="430"/>
        <v/>
      </c>
      <c r="K1058" s="1398" t="str">
        <f t="shared" si="430"/>
        <v>Non-Op</v>
      </c>
      <c r="L1058" s="1398" t="str">
        <f t="shared" si="413"/>
        <v>NO</v>
      </c>
      <c r="M1058" s="1398" t="str">
        <f t="shared" si="413"/>
        <v>NO</v>
      </c>
      <c r="N1058" s="1398" t="str">
        <f t="shared" si="429"/>
        <v/>
      </c>
      <c r="O1058" s="1399"/>
      <c r="P1058" s="1400">
        <v>-812852.12</v>
      </c>
      <c r="Q1058" s="1400">
        <v>-769489.35</v>
      </c>
      <c r="R1058" s="1400">
        <v>-726019.62</v>
      </c>
      <c r="S1058" s="1400">
        <v>-682442.42</v>
      </c>
      <c r="T1058" s="1400">
        <v>-914091.67</v>
      </c>
      <c r="U1058" s="1400">
        <v>-862757.73</v>
      </c>
      <c r="V1058" s="1400">
        <v>-811297.48</v>
      </c>
      <c r="W1058" s="1400">
        <v>-759707.3</v>
      </c>
      <c r="X1058" s="1400">
        <v>-707990.19</v>
      </c>
      <c r="Y1058" s="1400">
        <v>-656144.18000000005</v>
      </c>
      <c r="Z1058" s="1400">
        <v>-604170.87</v>
      </c>
      <c r="AA1058" s="1400">
        <v>-552067.34</v>
      </c>
      <c r="AB1058" s="1400">
        <v>-519199.97</v>
      </c>
      <c r="AC1058" s="1400"/>
      <c r="AD1058" s="1400"/>
      <c r="AE1058" s="1400">
        <f t="shared" si="422"/>
        <v>-726017.01624999999</v>
      </c>
      <c r="AF1058" s="1401"/>
      <c r="AG1058" s="1402"/>
      <c r="AH1058" s="1403"/>
      <c r="AI1058" s="1403"/>
      <c r="AJ1058" s="1403"/>
      <c r="AK1058" s="1404">
        <f>AE1058</f>
        <v>-726017.01624999999</v>
      </c>
      <c r="AL1058" s="1403">
        <f>SUM(AI1058:AK1058)</f>
        <v>-726017.01624999999</v>
      </c>
      <c r="AM1058" s="1405"/>
      <c r="AN1058" s="1403"/>
      <c r="AO1058" s="1406">
        <f t="shared" si="434"/>
        <v>0</v>
      </c>
      <c r="AP1058" s="1369"/>
      <c r="AQ1058" s="1407">
        <f t="shared" si="419"/>
        <v>-519199.97</v>
      </c>
      <c r="AR1058" s="1403"/>
      <c r="AS1058" s="1403"/>
      <c r="AT1058" s="1403"/>
      <c r="AU1058" s="1404">
        <f>AQ1058</f>
        <v>-519199.97</v>
      </c>
      <c r="AV1058" s="1403">
        <f t="shared" si="435"/>
        <v>-519199.97</v>
      </c>
      <c r="AW1058" s="1405"/>
      <c r="AX1058" s="1403"/>
      <c r="AY1058" s="1405">
        <f t="shared" si="436"/>
        <v>0</v>
      </c>
      <c r="AZ1058" s="1372" t="s">
        <v>1895</v>
      </c>
      <c r="BA1058" s="1640"/>
      <c r="BC1058" s="1419"/>
      <c r="BD1058" s="1419"/>
      <c r="BE1058" s="1419"/>
      <c r="BF1058" s="1419"/>
      <c r="BG1058" s="1419"/>
      <c r="BH1058" s="1419"/>
      <c r="BI1058" s="1419"/>
      <c r="BK1058" s="1419"/>
      <c r="BL1058" s="1419"/>
      <c r="BM1058" s="1419"/>
      <c r="BN1058" s="1419"/>
      <c r="BO1058" s="1419"/>
      <c r="BP1058" s="1419"/>
      <c r="BQ1058" s="1419"/>
      <c r="BS1058" s="1359"/>
    </row>
    <row r="1059" spans="1:71" s="1374" customFormat="1" ht="12" customHeight="1">
      <c r="A1059" s="1412">
        <v>22820011</v>
      </c>
      <c r="B1059" s="1413" t="str">
        <f t="shared" si="407"/>
        <v>22820011</v>
      </c>
      <c r="C1059" s="1359" t="s">
        <v>2118</v>
      </c>
      <c r="D1059" s="1360" t="str">
        <f t="shared" si="418"/>
        <v>W/C</v>
      </c>
      <c r="E1059" s="1360"/>
      <c r="F1059" s="1359"/>
      <c r="G1059" s="1360"/>
      <c r="H1059" s="1361" t="str">
        <f t="shared" si="430"/>
        <v/>
      </c>
      <c r="I1059" s="1361" t="str">
        <f t="shared" si="430"/>
        <v/>
      </c>
      <c r="J1059" s="1361" t="str">
        <f t="shared" si="430"/>
        <v/>
      </c>
      <c r="K1059" s="1361" t="str">
        <f t="shared" si="430"/>
        <v/>
      </c>
      <c r="L1059" s="1361" t="str">
        <f t="shared" si="413"/>
        <v>NO</v>
      </c>
      <c r="M1059" s="1361" t="str">
        <f t="shared" si="413"/>
        <v>W/C</v>
      </c>
      <c r="N1059" s="1361" t="str">
        <f t="shared" si="429"/>
        <v>W/C</v>
      </c>
      <c r="O1059" s="1362"/>
      <c r="P1059" s="1363">
        <v>-1860000</v>
      </c>
      <c r="Q1059" s="1363">
        <v>-1860000</v>
      </c>
      <c r="R1059" s="1363">
        <v>-760000</v>
      </c>
      <c r="S1059" s="1363">
        <v>-700000</v>
      </c>
      <c r="T1059" s="1363">
        <v>-700000</v>
      </c>
      <c r="U1059" s="1363">
        <v>-700000</v>
      </c>
      <c r="V1059" s="1363">
        <v>-1504250</v>
      </c>
      <c r="W1059" s="1363">
        <v>-1504250</v>
      </c>
      <c r="X1059" s="1363">
        <v>-1504250</v>
      </c>
      <c r="Y1059" s="1363">
        <v>-514250</v>
      </c>
      <c r="Z1059" s="1363">
        <v>-514250</v>
      </c>
      <c r="AA1059" s="1363">
        <v>-514250</v>
      </c>
      <c r="AB1059" s="1363">
        <v>-515000</v>
      </c>
      <c r="AC1059" s="1363"/>
      <c r="AD1059" s="1363"/>
      <c r="AE1059" s="1363">
        <f t="shared" si="422"/>
        <v>-996916.66666666663</v>
      </c>
      <c r="AF1059" s="1376"/>
      <c r="AG1059" s="1377"/>
      <c r="AH1059" s="1365"/>
      <c r="AI1059" s="1365"/>
      <c r="AJ1059" s="1365"/>
      <c r="AK1059" s="1366"/>
      <c r="AL1059" s="1365">
        <f t="shared" si="433"/>
        <v>0</v>
      </c>
      <c r="AM1059" s="1367"/>
      <c r="AN1059" s="1365">
        <f>AE1059</f>
        <v>-996916.66666666663</v>
      </c>
      <c r="AO1059" s="1368">
        <f t="shared" si="434"/>
        <v>-996916.66666666663</v>
      </c>
      <c r="AP1059" s="1369"/>
      <c r="AQ1059" s="1370">
        <f t="shared" si="419"/>
        <v>-515000</v>
      </c>
      <c r="AR1059" s="1365"/>
      <c r="AS1059" s="1365"/>
      <c r="AT1059" s="1365"/>
      <c r="AU1059" s="1366"/>
      <c r="AV1059" s="1365">
        <f t="shared" si="435"/>
        <v>0</v>
      </c>
      <c r="AW1059" s="1367"/>
      <c r="AX1059" s="1365">
        <f>AQ1059</f>
        <v>-515000</v>
      </c>
      <c r="AY1059" s="1367">
        <f t="shared" si="436"/>
        <v>-515000</v>
      </c>
      <c r="AZ1059" s="1372"/>
      <c r="BA1059" s="1640"/>
      <c r="BC1059" s="1361" t="str">
        <f t="shared" si="431"/>
        <v/>
      </c>
      <c r="BD1059" s="1361" t="str">
        <f t="shared" si="431"/>
        <v/>
      </c>
      <c r="BE1059" s="1361" t="str">
        <f t="shared" si="431"/>
        <v/>
      </c>
      <c r="BF1059" s="1361" t="str">
        <f t="shared" si="431"/>
        <v/>
      </c>
      <c r="BG1059" s="1361" t="str">
        <f t="shared" si="415"/>
        <v>NO</v>
      </c>
      <c r="BH1059" s="1361" t="str">
        <f t="shared" si="415"/>
        <v>W/C</v>
      </c>
      <c r="BI1059" s="1361" t="str">
        <f t="shared" si="437"/>
        <v>W/C</v>
      </c>
      <c r="BK1059" s="1361" t="b">
        <f t="shared" ref="BK1059:BQ1059" si="438">BC1059=H1059</f>
        <v>1</v>
      </c>
      <c r="BL1059" s="1361" t="b">
        <f t="shared" si="438"/>
        <v>1</v>
      </c>
      <c r="BM1059" s="1361" t="b">
        <f t="shared" si="438"/>
        <v>1</v>
      </c>
      <c r="BN1059" s="1361" t="b">
        <f t="shared" si="438"/>
        <v>1</v>
      </c>
      <c r="BO1059" s="1361" t="b">
        <f t="shared" si="438"/>
        <v>1</v>
      </c>
      <c r="BP1059" s="1361" t="b">
        <f t="shared" si="438"/>
        <v>1</v>
      </c>
      <c r="BQ1059" s="1361" t="b">
        <f t="shared" si="438"/>
        <v>1</v>
      </c>
      <c r="BS1059" s="1359"/>
    </row>
    <row r="1060" spans="1:71" s="1374" customFormat="1" ht="12" customHeight="1">
      <c r="A1060" s="1431" t="s">
        <v>2119</v>
      </c>
      <c r="B1060" s="1451" t="str">
        <f t="shared" si="407"/>
        <v>22820022</v>
      </c>
      <c r="C1060" s="1646" t="s">
        <v>2120</v>
      </c>
      <c r="D1060" s="1396" t="str">
        <f t="shared" si="418"/>
        <v>W/C</v>
      </c>
      <c r="E1060" s="1396"/>
      <c r="F1060" s="1433">
        <v>43344</v>
      </c>
      <c r="G1060" s="1396"/>
      <c r="H1060" s="1398" t="str">
        <f t="shared" si="430"/>
        <v/>
      </c>
      <c r="I1060" s="1398" t="str">
        <f t="shared" si="430"/>
        <v/>
      </c>
      <c r="J1060" s="1398" t="str">
        <f t="shared" si="430"/>
        <v/>
      </c>
      <c r="K1060" s="1398" t="str">
        <f t="shared" si="430"/>
        <v/>
      </c>
      <c r="L1060" s="1398" t="str">
        <f t="shared" si="413"/>
        <v>NO</v>
      </c>
      <c r="M1060" s="1398" t="str">
        <f t="shared" si="413"/>
        <v>W/C</v>
      </c>
      <c r="N1060" s="1398" t="str">
        <f t="shared" si="429"/>
        <v>W/C</v>
      </c>
      <c r="O1060" s="1399"/>
      <c r="P1060" s="1400">
        <v>1558000</v>
      </c>
      <c r="Q1060" s="1400">
        <v>1558000</v>
      </c>
      <c r="R1060" s="1400">
        <v>1558000</v>
      </c>
      <c r="S1060" s="1400">
        <v>1562000</v>
      </c>
      <c r="T1060" s="1400">
        <v>1562000</v>
      </c>
      <c r="U1060" s="1400">
        <v>348000</v>
      </c>
      <c r="V1060" s="1400">
        <v>75000</v>
      </c>
      <c r="W1060" s="1400">
        <v>75000</v>
      </c>
      <c r="X1060" s="1400">
        <v>75000</v>
      </c>
      <c r="Y1060" s="1400">
        <v>70000</v>
      </c>
      <c r="Z1060" s="1400">
        <v>70000</v>
      </c>
      <c r="AA1060" s="1400">
        <v>70000</v>
      </c>
      <c r="AB1060" s="1400">
        <v>70000</v>
      </c>
      <c r="AC1060" s="1400"/>
      <c r="AD1060" s="1400"/>
      <c r="AE1060" s="1400">
        <f t="shared" si="422"/>
        <v>653083.33333333337</v>
      </c>
      <c r="AF1060" s="1401"/>
      <c r="AG1060" s="1402"/>
      <c r="AH1060" s="1403"/>
      <c r="AI1060" s="1403"/>
      <c r="AJ1060" s="1403"/>
      <c r="AK1060" s="1404"/>
      <c r="AL1060" s="1403">
        <f t="shared" si="433"/>
        <v>0</v>
      </c>
      <c r="AM1060" s="1405"/>
      <c r="AN1060" s="1403">
        <f>AE1060</f>
        <v>653083.33333333337</v>
      </c>
      <c r="AO1060" s="1406">
        <f t="shared" si="434"/>
        <v>653083.33333333337</v>
      </c>
      <c r="AP1060" s="1369"/>
      <c r="AQ1060" s="1407">
        <f t="shared" si="419"/>
        <v>70000</v>
      </c>
      <c r="AR1060" s="1403"/>
      <c r="AS1060" s="1403"/>
      <c r="AT1060" s="1403"/>
      <c r="AU1060" s="1404"/>
      <c r="AV1060" s="1403">
        <f>SUM(AS1060:AU1060)</f>
        <v>0</v>
      </c>
      <c r="AW1060" s="1405"/>
      <c r="AX1060" s="1403">
        <f>AQ1060</f>
        <v>70000</v>
      </c>
      <c r="AY1060" s="1405">
        <f t="shared" si="436"/>
        <v>70000</v>
      </c>
      <c r="AZ1060" s="1372"/>
      <c r="BA1060" s="1640"/>
      <c r="BC1060" s="1361"/>
      <c r="BD1060" s="1361"/>
      <c r="BE1060" s="1361"/>
      <c r="BF1060" s="1361"/>
      <c r="BG1060" s="1361"/>
      <c r="BH1060" s="1361"/>
      <c r="BI1060" s="1361"/>
      <c r="BK1060" s="1361"/>
      <c r="BL1060" s="1361"/>
      <c r="BM1060" s="1361"/>
      <c r="BN1060" s="1361"/>
      <c r="BO1060" s="1361"/>
      <c r="BP1060" s="1361"/>
      <c r="BQ1060" s="1361"/>
      <c r="BS1060" s="1359"/>
    </row>
    <row r="1061" spans="1:71" s="1374" customFormat="1" ht="12" customHeight="1">
      <c r="A1061" s="1412">
        <v>22820012</v>
      </c>
      <c r="B1061" s="1413" t="str">
        <f t="shared" si="407"/>
        <v>22820012</v>
      </c>
      <c r="C1061" s="1359" t="s">
        <v>2121</v>
      </c>
      <c r="D1061" s="1360" t="str">
        <f t="shared" si="418"/>
        <v>W/C</v>
      </c>
      <c r="E1061" s="1360"/>
      <c r="F1061" s="1359"/>
      <c r="G1061" s="1360"/>
      <c r="H1061" s="1361" t="str">
        <f t="shared" si="430"/>
        <v/>
      </c>
      <c r="I1061" s="1361" t="str">
        <f t="shared" si="430"/>
        <v/>
      </c>
      <c r="J1061" s="1361" t="str">
        <f t="shared" si="430"/>
        <v/>
      </c>
      <c r="K1061" s="1361" t="str">
        <f t="shared" si="430"/>
        <v/>
      </c>
      <c r="L1061" s="1361" t="str">
        <f t="shared" si="413"/>
        <v>NO</v>
      </c>
      <c r="M1061" s="1361" t="str">
        <f t="shared" si="413"/>
        <v>W/C</v>
      </c>
      <c r="N1061" s="1361" t="str">
        <f t="shared" si="429"/>
        <v>W/C</v>
      </c>
      <c r="O1061" s="1362"/>
      <c r="P1061" s="1363">
        <v>-869000</v>
      </c>
      <c r="Q1061" s="1363">
        <v>-119000</v>
      </c>
      <c r="R1061" s="1363">
        <v>-119000</v>
      </c>
      <c r="S1061" s="1363">
        <v>-323000</v>
      </c>
      <c r="T1061" s="1363">
        <v>-323000</v>
      </c>
      <c r="U1061" s="1363">
        <v>-323000</v>
      </c>
      <c r="V1061" s="1363">
        <v>-132250</v>
      </c>
      <c r="W1061" s="1363">
        <v>-132250</v>
      </c>
      <c r="X1061" s="1363">
        <v>-132250</v>
      </c>
      <c r="Y1061" s="1363">
        <v>-134250</v>
      </c>
      <c r="Z1061" s="1363">
        <v>-134250</v>
      </c>
      <c r="AA1061" s="1363">
        <v>-134250</v>
      </c>
      <c r="AB1061" s="1363">
        <v>-135000</v>
      </c>
      <c r="AC1061" s="1363"/>
      <c r="AD1061" s="1363"/>
      <c r="AE1061" s="1363">
        <f t="shared" si="422"/>
        <v>-209041.66666666666</v>
      </c>
      <c r="AF1061" s="1376"/>
      <c r="AG1061" s="1377"/>
      <c r="AH1061" s="1365"/>
      <c r="AI1061" s="1365"/>
      <c r="AJ1061" s="1365"/>
      <c r="AK1061" s="1366"/>
      <c r="AL1061" s="1365">
        <f t="shared" si="433"/>
        <v>0</v>
      </c>
      <c r="AM1061" s="1367"/>
      <c r="AN1061" s="1365">
        <f>AE1061</f>
        <v>-209041.66666666666</v>
      </c>
      <c r="AO1061" s="1368">
        <f t="shared" si="434"/>
        <v>-209041.66666666666</v>
      </c>
      <c r="AP1061" s="1369"/>
      <c r="AQ1061" s="1370">
        <f t="shared" si="419"/>
        <v>-135000</v>
      </c>
      <c r="AR1061" s="1365"/>
      <c r="AS1061" s="1365"/>
      <c r="AT1061" s="1365"/>
      <c r="AU1061" s="1366"/>
      <c r="AV1061" s="1365">
        <f t="shared" si="435"/>
        <v>0</v>
      </c>
      <c r="AW1061" s="1367"/>
      <c r="AX1061" s="1365">
        <f>AQ1061</f>
        <v>-135000</v>
      </c>
      <c r="AY1061" s="1367">
        <f t="shared" si="436"/>
        <v>-135000</v>
      </c>
      <c r="AZ1061" s="1372"/>
      <c r="BA1061" s="1640"/>
      <c r="BC1061" s="1361" t="str">
        <f t="shared" si="431"/>
        <v/>
      </c>
      <c r="BD1061" s="1361" t="str">
        <f t="shared" si="431"/>
        <v/>
      </c>
      <c r="BE1061" s="1361" t="str">
        <f t="shared" si="431"/>
        <v/>
      </c>
      <c r="BF1061" s="1361" t="str">
        <f t="shared" si="431"/>
        <v/>
      </c>
      <c r="BG1061" s="1361" t="str">
        <f t="shared" si="415"/>
        <v>NO</v>
      </c>
      <c r="BH1061" s="1361" t="str">
        <f t="shared" si="415"/>
        <v>W/C</v>
      </c>
      <c r="BI1061" s="1361" t="str">
        <f t="shared" si="437"/>
        <v>W/C</v>
      </c>
      <c r="BK1061" s="1361" t="b">
        <f t="shared" ref="BK1061:BQ1099" si="439">BC1061=H1061</f>
        <v>1</v>
      </c>
      <c r="BL1061" s="1361" t="b">
        <f t="shared" si="439"/>
        <v>1</v>
      </c>
      <c r="BM1061" s="1361" t="b">
        <f t="shared" si="439"/>
        <v>1</v>
      </c>
      <c r="BN1061" s="1361" t="b">
        <f t="shared" si="439"/>
        <v>1</v>
      </c>
      <c r="BO1061" s="1361" t="b">
        <f t="shared" si="439"/>
        <v>1</v>
      </c>
      <c r="BP1061" s="1361" t="b">
        <f t="shared" si="439"/>
        <v>1</v>
      </c>
      <c r="BQ1061" s="1361" t="b">
        <f t="shared" si="439"/>
        <v>1</v>
      </c>
      <c r="BS1061" s="1359"/>
    </row>
    <row r="1062" spans="1:71" s="1374" customFormat="1" ht="12" customHeight="1">
      <c r="A1062" s="1412">
        <v>22830003</v>
      </c>
      <c r="B1062" s="1413" t="str">
        <f t="shared" si="407"/>
        <v>22830003</v>
      </c>
      <c r="C1062" s="1359" t="s">
        <v>2122</v>
      </c>
      <c r="D1062" s="1360" t="str">
        <f t="shared" si="418"/>
        <v>Non-Op</v>
      </c>
      <c r="E1062" s="1360"/>
      <c r="F1062" s="1359"/>
      <c r="G1062" s="1360"/>
      <c r="H1062" s="1361" t="str">
        <f t="shared" si="430"/>
        <v/>
      </c>
      <c r="I1062" s="1361" t="str">
        <f t="shared" si="430"/>
        <v/>
      </c>
      <c r="J1062" s="1361" t="str">
        <f t="shared" si="430"/>
        <v/>
      </c>
      <c r="K1062" s="1361" t="str">
        <f t="shared" si="430"/>
        <v>Non-Op</v>
      </c>
      <c r="L1062" s="1361" t="str">
        <f t="shared" si="413"/>
        <v>NO</v>
      </c>
      <c r="M1062" s="1361" t="str">
        <f t="shared" si="413"/>
        <v>NO</v>
      </c>
      <c r="N1062" s="1361" t="str">
        <f t="shared" si="429"/>
        <v/>
      </c>
      <c r="O1062" s="1362"/>
      <c r="P1062" s="1363">
        <v>-57915491.350000001</v>
      </c>
      <c r="Q1062" s="1363">
        <v>-57245701.229999997</v>
      </c>
      <c r="R1062" s="1363">
        <v>-57361430.539999999</v>
      </c>
      <c r="S1062" s="1363">
        <v>-57477159.850000001</v>
      </c>
      <c r="T1062" s="1363">
        <v>-57591298.530000001</v>
      </c>
      <c r="U1062" s="1363">
        <v>-57709422.689999998</v>
      </c>
      <c r="V1062" s="1363">
        <v>-64325541.729999997</v>
      </c>
      <c r="W1062" s="1363">
        <v>-64440950.310000002</v>
      </c>
      <c r="X1062" s="1363">
        <v>-51276878.549999997</v>
      </c>
      <c r="Y1062" s="1363">
        <v>-50847210.170000002</v>
      </c>
      <c r="Z1062" s="1363">
        <v>-47382510.57</v>
      </c>
      <c r="AA1062" s="1363">
        <v>-47800001.25</v>
      </c>
      <c r="AB1062" s="1363">
        <v>-47433185.810000002</v>
      </c>
      <c r="AC1062" s="1363"/>
      <c r="AD1062" s="1363"/>
      <c r="AE1062" s="1363">
        <f t="shared" si="422"/>
        <v>-55511037.000000007</v>
      </c>
      <c r="AF1062" s="1376"/>
      <c r="AG1062" s="1376"/>
      <c r="AH1062" s="1365"/>
      <c r="AI1062" s="1365"/>
      <c r="AJ1062" s="1365"/>
      <c r="AK1062" s="1366">
        <f>AE1062</f>
        <v>-55511037.000000007</v>
      </c>
      <c r="AL1062" s="1365">
        <f t="shared" si="433"/>
        <v>-55511037.000000007</v>
      </c>
      <c r="AM1062" s="1367"/>
      <c r="AN1062" s="1365"/>
      <c r="AO1062" s="1368">
        <f t="shared" si="434"/>
        <v>0</v>
      </c>
      <c r="AP1062" s="1369"/>
      <c r="AQ1062" s="1370">
        <f t="shared" si="419"/>
        <v>-47433185.810000002</v>
      </c>
      <c r="AR1062" s="1365"/>
      <c r="AS1062" s="1365"/>
      <c r="AT1062" s="1365"/>
      <c r="AU1062" s="1366">
        <f>AQ1062</f>
        <v>-47433185.810000002</v>
      </c>
      <c r="AV1062" s="1365">
        <f t="shared" si="435"/>
        <v>-47433185.810000002</v>
      </c>
      <c r="AW1062" s="1367"/>
      <c r="AX1062" s="1365"/>
      <c r="AY1062" s="1367">
        <f t="shared" si="436"/>
        <v>0</v>
      </c>
      <c r="AZ1062" s="1372" t="s">
        <v>1943</v>
      </c>
      <c r="BA1062" s="1640"/>
      <c r="BC1062" s="1361" t="str">
        <f t="shared" si="431"/>
        <v/>
      </c>
      <c r="BD1062" s="1361" t="str">
        <f t="shared" si="431"/>
        <v/>
      </c>
      <c r="BE1062" s="1361" t="str">
        <f t="shared" si="431"/>
        <v/>
      </c>
      <c r="BF1062" s="1361" t="str">
        <f t="shared" si="431"/>
        <v>Non-Op</v>
      </c>
      <c r="BG1062" s="1361" t="str">
        <f t="shared" si="415"/>
        <v>NO</v>
      </c>
      <c r="BH1062" s="1361" t="str">
        <f t="shared" si="415"/>
        <v>NO</v>
      </c>
      <c r="BI1062" s="1361" t="str">
        <f t="shared" si="437"/>
        <v/>
      </c>
      <c r="BK1062" s="1361" t="b">
        <f t="shared" si="439"/>
        <v>1</v>
      </c>
      <c r="BL1062" s="1361" t="b">
        <f t="shared" si="439"/>
        <v>1</v>
      </c>
      <c r="BM1062" s="1361" t="b">
        <f t="shared" si="439"/>
        <v>1</v>
      </c>
      <c r="BN1062" s="1361" t="b">
        <f t="shared" si="439"/>
        <v>1</v>
      </c>
      <c r="BO1062" s="1361" t="b">
        <f t="shared" si="439"/>
        <v>1</v>
      </c>
      <c r="BP1062" s="1361" t="b">
        <f t="shared" si="439"/>
        <v>1</v>
      </c>
      <c r="BQ1062" s="1361" t="b">
        <f t="shared" si="439"/>
        <v>1</v>
      </c>
      <c r="BS1062" s="1359"/>
    </row>
    <row r="1063" spans="1:71" s="1374" customFormat="1" ht="12" customHeight="1">
      <c r="A1063" s="1412">
        <v>22830013</v>
      </c>
      <c r="B1063" s="1413" t="str">
        <f t="shared" si="407"/>
        <v>22830013</v>
      </c>
      <c r="C1063" s="1359" t="s">
        <v>2123</v>
      </c>
      <c r="D1063" s="1360" t="str">
        <f t="shared" si="418"/>
        <v>Non-Op</v>
      </c>
      <c r="E1063" s="1360"/>
      <c r="F1063" s="1359"/>
      <c r="G1063" s="1360"/>
      <c r="H1063" s="1361" t="str">
        <f t="shared" si="430"/>
        <v/>
      </c>
      <c r="I1063" s="1361" t="str">
        <f t="shared" si="430"/>
        <v/>
      </c>
      <c r="J1063" s="1361" t="str">
        <f t="shared" si="430"/>
        <v/>
      </c>
      <c r="K1063" s="1361" t="str">
        <f t="shared" si="430"/>
        <v>Non-Op</v>
      </c>
      <c r="L1063" s="1361" t="str">
        <f t="shared" si="413"/>
        <v>NO</v>
      </c>
      <c r="M1063" s="1361" t="str">
        <f t="shared" si="413"/>
        <v>NO</v>
      </c>
      <c r="N1063" s="1361" t="str">
        <f t="shared" si="429"/>
        <v/>
      </c>
      <c r="O1063" s="1362"/>
      <c r="P1063" s="1363">
        <v>-3283804.71</v>
      </c>
      <c r="Q1063" s="1363">
        <v>-3266087.14</v>
      </c>
      <c r="R1063" s="1363">
        <v>-3249649.73</v>
      </c>
      <c r="S1063" s="1363">
        <v>-3232785.6</v>
      </c>
      <c r="T1063" s="1363">
        <v>-2269511.11</v>
      </c>
      <c r="U1063" s="1363">
        <v>-2267060.0299999998</v>
      </c>
      <c r="V1063" s="1363">
        <v>-4012579.65</v>
      </c>
      <c r="W1063" s="1363">
        <v>-3989960.64</v>
      </c>
      <c r="X1063" s="1363">
        <v>-3985723.76</v>
      </c>
      <c r="Y1063" s="1363">
        <v>-3944970.27</v>
      </c>
      <c r="Z1063" s="1363">
        <v>-4110475.91</v>
      </c>
      <c r="AA1063" s="1363">
        <v>-4087715.23</v>
      </c>
      <c r="AB1063" s="1363">
        <v>-4066200.71</v>
      </c>
      <c r="AC1063" s="1363"/>
      <c r="AD1063" s="1363"/>
      <c r="AE1063" s="1363">
        <f t="shared" si="422"/>
        <v>-3507626.8149999995</v>
      </c>
      <c r="AF1063" s="1376"/>
      <c r="AG1063" s="1376"/>
      <c r="AH1063" s="1365"/>
      <c r="AI1063" s="1365"/>
      <c r="AJ1063" s="1365"/>
      <c r="AK1063" s="1366">
        <f>AE1063</f>
        <v>-3507626.8149999995</v>
      </c>
      <c r="AL1063" s="1365">
        <f t="shared" si="433"/>
        <v>-3507626.8149999995</v>
      </c>
      <c r="AM1063" s="1367"/>
      <c r="AN1063" s="1365"/>
      <c r="AO1063" s="1368">
        <f t="shared" si="434"/>
        <v>0</v>
      </c>
      <c r="AP1063" s="1369"/>
      <c r="AQ1063" s="1370">
        <f t="shared" si="419"/>
        <v>-4066200.71</v>
      </c>
      <c r="AR1063" s="1365"/>
      <c r="AS1063" s="1365"/>
      <c r="AT1063" s="1365"/>
      <c r="AU1063" s="1366">
        <f>AQ1063</f>
        <v>-4066200.71</v>
      </c>
      <c r="AV1063" s="1365">
        <f t="shared" si="435"/>
        <v>-4066200.71</v>
      </c>
      <c r="AW1063" s="1367"/>
      <c r="AX1063" s="1365"/>
      <c r="AY1063" s="1367">
        <f t="shared" si="436"/>
        <v>0</v>
      </c>
      <c r="AZ1063" s="1372" t="s">
        <v>1943</v>
      </c>
      <c r="BA1063" s="1640"/>
      <c r="BC1063" s="1361" t="str">
        <f t="shared" si="431"/>
        <v/>
      </c>
      <c r="BD1063" s="1361" t="str">
        <f t="shared" si="431"/>
        <v/>
      </c>
      <c r="BE1063" s="1361" t="str">
        <f t="shared" si="431"/>
        <v/>
      </c>
      <c r="BF1063" s="1361" t="str">
        <f t="shared" si="431"/>
        <v>Non-Op</v>
      </c>
      <c r="BG1063" s="1361" t="str">
        <f t="shared" si="415"/>
        <v>NO</v>
      </c>
      <c r="BH1063" s="1361" t="str">
        <f t="shared" si="415"/>
        <v>NO</v>
      </c>
      <c r="BI1063" s="1361" t="str">
        <f t="shared" si="437"/>
        <v/>
      </c>
      <c r="BK1063" s="1361" t="b">
        <f t="shared" si="439"/>
        <v>1</v>
      </c>
      <c r="BL1063" s="1361" t="b">
        <f t="shared" si="439"/>
        <v>1</v>
      </c>
      <c r="BM1063" s="1361" t="b">
        <f t="shared" si="439"/>
        <v>1</v>
      </c>
      <c r="BN1063" s="1361" t="b">
        <f t="shared" si="439"/>
        <v>1</v>
      </c>
      <c r="BO1063" s="1361" t="b">
        <f t="shared" si="439"/>
        <v>1</v>
      </c>
      <c r="BP1063" s="1361" t="b">
        <f t="shared" si="439"/>
        <v>1</v>
      </c>
      <c r="BQ1063" s="1361" t="b">
        <f t="shared" si="439"/>
        <v>1</v>
      </c>
      <c r="BS1063" s="1359"/>
    </row>
    <row r="1064" spans="1:71" s="1374" customFormat="1" ht="12" customHeight="1">
      <c r="A1064" s="1412">
        <v>22830023</v>
      </c>
      <c r="B1064" s="1413" t="str">
        <f t="shared" si="407"/>
        <v>22830023</v>
      </c>
      <c r="C1064" s="1359" t="s">
        <v>2124</v>
      </c>
      <c r="D1064" s="1360" t="str">
        <f t="shared" si="418"/>
        <v>Non-Op</v>
      </c>
      <c r="E1064" s="1360"/>
      <c r="F1064" s="1359"/>
      <c r="G1064" s="1360"/>
      <c r="H1064" s="1361" t="str">
        <f t="shared" si="430"/>
        <v/>
      </c>
      <c r="I1064" s="1361" t="str">
        <f t="shared" si="430"/>
        <v/>
      </c>
      <c r="J1064" s="1361" t="str">
        <f t="shared" si="430"/>
        <v/>
      </c>
      <c r="K1064" s="1361" t="str">
        <f t="shared" si="430"/>
        <v>Non-Op</v>
      </c>
      <c r="L1064" s="1361" t="str">
        <f t="shared" si="413"/>
        <v>NO</v>
      </c>
      <c r="M1064" s="1361" t="str">
        <f t="shared" si="413"/>
        <v>NO</v>
      </c>
      <c r="N1064" s="1361" t="str">
        <f t="shared" si="429"/>
        <v/>
      </c>
      <c r="O1064" s="1362"/>
      <c r="P1064" s="1363">
        <v>-37150374</v>
      </c>
      <c r="Q1064" s="1363">
        <v>-37108624</v>
      </c>
      <c r="R1064" s="1363">
        <v>-37066874</v>
      </c>
      <c r="S1064" s="1363">
        <v>-22021150.25</v>
      </c>
      <c r="T1064" s="1363">
        <v>-22129666.5</v>
      </c>
      <c r="U1064" s="1363">
        <v>-22238182.75</v>
      </c>
      <c r="V1064" s="1363">
        <v>-21262507.039999999</v>
      </c>
      <c r="W1064" s="1363">
        <v>-21371023.289999999</v>
      </c>
      <c r="X1064" s="1363">
        <v>-21123007.039999999</v>
      </c>
      <c r="Y1064" s="1363">
        <v>-21053257.039999999</v>
      </c>
      <c r="Z1064" s="1363">
        <v>-20983507.039999999</v>
      </c>
      <c r="AA1064" s="1363">
        <v>-20913757.039999999</v>
      </c>
      <c r="AB1064" s="1363">
        <v>-20844007.039999999</v>
      </c>
      <c r="AC1064" s="1363"/>
      <c r="AD1064" s="1363"/>
      <c r="AE1064" s="1363">
        <f t="shared" si="422"/>
        <v>-24689062.209166661</v>
      </c>
      <c r="AF1064" s="1376"/>
      <c r="AG1064" s="1377"/>
      <c r="AH1064" s="1365"/>
      <c r="AI1064" s="1365"/>
      <c r="AJ1064" s="1365"/>
      <c r="AK1064" s="1366">
        <f>AE1064</f>
        <v>-24689062.209166661</v>
      </c>
      <c r="AL1064" s="1365">
        <f t="shared" si="433"/>
        <v>-24689062.209166661</v>
      </c>
      <c r="AM1064" s="1367"/>
      <c r="AN1064" s="1365"/>
      <c r="AO1064" s="1368">
        <f t="shared" si="434"/>
        <v>0</v>
      </c>
      <c r="AP1064" s="1369"/>
      <c r="AQ1064" s="1370">
        <f t="shared" si="419"/>
        <v>-20844007.039999999</v>
      </c>
      <c r="AR1064" s="1365"/>
      <c r="AS1064" s="1365"/>
      <c r="AT1064" s="1365"/>
      <c r="AU1064" s="1366">
        <f>AQ1064</f>
        <v>-20844007.039999999</v>
      </c>
      <c r="AV1064" s="1365">
        <f t="shared" si="435"/>
        <v>-20844007.039999999</v>
      </c>
      <c r="AW1064" s="1367"/>
      <c r="AX1064" s="1365"/>
      <c r="AY1064" s="1367">
        <f t="shared" si="436"/>
        <v>0</v>
      </c>
      <c r="AZ1064" s="1372" t="s">
        <v>2086</v>
      </c>
      <c r="BA1064" s="1640"/>
      <c r="BC1064" s="1361" t="str">
        <f t="shared" si="431"/>
        <v/>
      </c>
      <c r="BD1064" s="1361" t="str">
        <f t="shared" si="431"/>
        <v/>
      </c>
      <c r="BE1064" s="1361" t="str">
        <f t="shared" si="431"/>
        <v/>
      </c>
      <c r="BF1064" s="1361" t="str">
        <f t="shared" si="431"/>
        <v>Non-Op</v>
      </c>
      <c r="BG1064" s="1361" t="str">
        <f t="shared" si="415"/>
        <v>NO</v>
      </c>
      <c r="BH1064" s="1361" t="str">
        <f t="shared" si="415"/>
        <v>NO</v>
      </c>
      <c r="BI1064" s="1361" t="str">
        <f t="shared" si="437"/>
        <v/>
      </c>
      <c r="BK1064" s="1361" t="b">
        <f t="shared" si="439"/>
        <v>1</v>
      </c>
      <c r="BL1064" s="1361" t="b">
        <f t="shared" si="439"/>
        <v>1</v>
      </c>
      <c r="BM1064" s="1361" t="b">
        <f t="shared" si="439"/>
        <v>1</v>
      </c>
      <c r="BN1064" s="1361" t="b">
        <f t="shared" si="439"/>
        <v>1</v>
      </c>
      <c r="BO1064" s="1361" t="b">
        <f t="shared" si="439"/>
        <v>1</v>
      </c>
      <c r="BP1064" s="1361" t="b">
        <f t="shared" si="439"/>
        <v>1</v>
      </c>
      <c r="BQ1064" s="1361" t="b">
        <f t="shared" si="439"/>
        <v>1</v>
      </c>
      <c r="BS1064" s="1359"/>
    </row>
    <row r="1065" spans="1:71" s="1374" customFormat="1" ht="12" customHeight="1">
      <c r="A1065" s="1412">
        <v>22830033</v>
      </c>
      <c r="B1065" s="1413" t="str">
        <f t="shared" ref="B1065:B1138" si="440">TEXT(A1065,"##")</f>
        <v>22830033</v>
      </c>
      <c r="C1065" s="1359" t="s">
        <v>2125</v>
      </c>
      <c r="D1065" s="1360" t="str">
        <f t="shared" si="418"/>
        <v>W/C</v>
      </c>
      <c r="E1065" s="1360"/>
      <c r="F1065" s="1359"/>
      <c r="G1065" s="1360"/>
      <c r="H1065" s="1361" t="str">
        <f t="shared" si="430"/>
        <v/>
      </c>
      <c r="I1065" s="1361" t="str">
        <f t="shared" si="430"/>
        <v/>
      </c>
      <c r="J1065" s="1361" t="str">
        <f t="shared" si="430"/>
        <v/>
      </c>
      <c r="K1065" s="1361" t="str">
        <f t="shared" si="430"/>
        <v/>
      </c>
      <c r="L1065" s="1361" t="str">
        <f t="shared" si="413"/>
        <v>NO</v>
      </c>
      <c r="M1065" s="1361" t="str">
        <f t="shared" si="413"/>
        <v>W/C</v>
      </c>
      <c r="N1065" s="1361" t="str">
        <f t="shared" si="429"/>
        <v>W/C</v>
      </c>
      <c r="O1065" s="1362"/>
      <c r="P1065" s="1363">
        <v>-754565</v>
      </c>
      <c r="Q1065" s="1363">
        <v>-764346</v>
      </c>
      <c r="R1065" s="1363">
        <v>-794436</v>
      </c>
      <c r="S1065" s="1363">
        <v>-868881</v>
      </c>
      <c r="T1065" s="1363">
        <v>-893957</v>
      </c>
      <c r="U1065" s="1363">
        <v>-886691</v>
      </c>
      <c r="V1065" s="1363">
        <v>-994788</v>
      </c>
      <c r="W1065" s="1363">
        <v>-1439211</v>
      </c>
      <c r="X1065" s="1363">
        <v>-1366262.82</v>
      </c>
      <c r="Y1065" s="1363">
        <v>-578893.27</v>
      </c>
      <c r="Z1065" s="1363">
        <v>-747092.43</v>
      </c>
      <c r="AA1065" s="1363">
        <v>-663340.5</v>
      </c>
      <c r="AB1065" s="1363">
        <v>-616296.71</v>
      </c>
      <c r="AC1065" s="1363"/>
      <c r="AD1065" s="1363"/>
      <c r="AE1065" s="1363">
        <f t="shared" si="422"/>
        <v>-890277.48958333337</v>
      </c>
      <c r="AF1065" s="1376"/>
      <c r="AG1065" s="1377"/>
      <c r="AH1065" s="1365"/>
      <c r="AI1065" s="1365"/>
      <c r="AJ1065" s="1365"/>
      <c r="AK1065" s="1366"/>
      <c r="AL1065" s="1365">
        <f t="shared" si="433"/>
        <v>0</v>
      </c>
      <c r="AM1065" s="1367"/>
      <c r="AN1065" s="1365">
        <f t="shared" ref="AN1065:AN1071" si="441">AE1065</f>
        <v>-890277.48958333337</v>
      </c>
      <c r="AO1065" s="1368">
        <f t="shared" si="434"/>
        <v>-890277.48958333337</v>
      </c>
      <c r="AP1065" s="1369"/>
      <c r="AQ1065" s="1370">
        <f t="shared" si="419"/>
        <v>-616296.71</v>
      </c>
      <c r="AR1065" s="1365"/>
      <c r="AS1065" s="1365"/>
      <c r="AT1065" s="1365"/>
      <c r="AU1065" s="1366"/>
      <c r="AV1065" s="1365">
        <f t="shared" si="435"/>
        <v>0</v>
      </c>
      <c r="AW1065" s="1367"/>
      <c r="AX1065" s="1365">
        <f>AQ1065</f>
        <v>-616296.71</v>
      </c>
      <c r="AY1065" s="1367">
        <f t="shared" si="436"/>
        <v>-616296.71</v>
      </c>
      <c r="AZ1065" s="1372"/>
      <c r="BA1065" s="1640"/>
      <c r="BC1065" s="1361" t="str">
        <f t="shared" si="431"/>
        <v/>
      </c>
      <c r="BD1065" s="1361" t="str">
        <f t="shared" si="431"/>
        <v/>
      </c>
      <c r="BE1065" s="1361" t="str">
        <f t="shared" si="431"/>
        <v/>
      </c>
      <c r="BF1065" s="1361" t="str">
        <f t="shared" si="431"/>
        <v/>
      </c>
      <c r="BG1065" s="1361" t="str">
        <f t="shared" si="415"/>
        <v>NO</v>
      </c>
      <c r="BH1065" s="1361" t="str">
        <f t="shared" si="415"/>
        <v>W/C</v>
      </c>
      <c r="BI1065" s="1361" t="str">
        <f t="shared" si="437"/>
        <v>W/C</v>
      </c>
      <c r="BK1065" s="1361" t="b">
        <f t="shared" si="439"/>
        <v>1</v>
      </c>
      <c r="BL1065" s="1361" t="b">
        <f t="shared" si="439"/>
        <v>1</v>
      </c>
      <c r="BM1065" s="1361" t="b">
        <f t="shared" si="439"/>
        <v>1</v>
      </c>
      <c r="BN1065" s="1361" t="b">
        <f t="shared" si="439"/>
        <v>1</v>
      </c>
      <c r="BO1065" s="1361" t="b">
        <f t="shared" si="439"/>
        <v>1</v>
      </c>
      <c r="BP1065" s="1361" t="b">
        <f t="shared" si="439"/>
        <v>1</v>
      </c>
      <c r="BQ1065" s="1361" t="b">
        <f t="shared" si="439"/>
        <v>1</v>
      </c>
      <c r="BS1065" s="1359"/>
    </row>
    <row r="1066" spans="1:71" s="1374" customFormat="1" ht="12" customHeight="1">
      <c r="A1066" s="1412">
        <v>22830043</v>
      </c>
      <c r="B1066" s="1413" t="str">
        <f t="shared" si="440"/>
        <v>22830043</v>
      </c>
      <c r="C1066" s="1359" t="s">
        <v>2126</v>
      </c>
      <c r="D1066" s="1360" t="str">
        <f t="shared" si="418"/>
        <v>W/C</v>
      </c>
      <c r="E1066" s="1360"/>
      <c r="F1066" s="1359"/>
      <c r="G1066" s="1360"/>
      <c r="H1066" s="1361" t="str">
        <f t="shared" si="430"/>
        <v/>
      </c>
      <c r="I1066" s="1361" t="str">
        <f t="shared" si="430"/>
        <v/>
      </c>
      <c r="J1066" s="1361" t="str">
        <f t="shared" si="430"/>
        <v/>
      </c>
      <c r="K1066" s="1361" t="str">
        <f t="shared" si="430"/>
        <v/>
      </c>
      <c r="L1066" s="1361" t="str">
        <f t="shared" si="413"/>
        <v>NO</v>
      </c>
      <c r="M1066" s="1361" t="str">
        <f t="shared" si="413"/>
        <v>W/C</v>
      </c>
      <c r="N1066" s="1361" t="str">
        <f t="shared" si="429"/>
        <v>W/C</v>
      </c>
      <c r="O1066" s="1362"/>
      <c r="P1066" s="1363">
        <v>-182068.88</v>
      </c>
      <c r="Q1066" s="1363">
        <v>-177068.88</v>
      </c>
      <c r="R1066" s="1363">
        <v>-162320.35999999999</v>
      </c>
      <c r="S1066" s="1363">
        <v>-129191.59</v>
      </c>
      <c r="T1066" s="1363">
        <v>-89293.47</v>
      </c>
      <c r="U1066" s="1363">
        <v>-74549.66</v>
      </c>
      <c r="V1066" s="1363">
        <v>-59763.42</v>
      </c>
      <c r="W1066" s="1363">
        <v>62913.95</v>
      </c>
      <c r="X1066" s="1363">
        <v>83090.179999999993</v>
      </c>
      <c r="Y1066" s="1363">
        <v>97098.23</v>
      </c>
      <c r="Z1066" s="1363">
        <v>-239462.94</v>
      </c>
      <c r="AA1066" s="1363">
        <v>-245101.37</v>
      </c>
      <c r="AB1066" s="1363">
        <v>-213140.67</v>
      </c>
      <c r="AC1066" s="1363"/>
      <c r="AD1066" s="1363"/>
      <c r="AE1066" s="1363">
        <f t="shared" si="422"/>
        <v>-94271.175416666665</v>
      </c>
      <c r="AF1066" s="1376"/>
      <c r="AG1066" s="1377"/>
      <c r="AH1066" s="1365"/>
      <c r="AI1066" s="1365"/>
      <c r="AJ1066" s="1365"/>
      <c r="AK1066" s="1366"/>
      <c r="AL1066" s="1365">
        <f t="shared" si="433"/>
        <v>0</v>
      </c>
      <c r="AM1066" s="1367"/>
      <c r="AN1066" s="1365">
        <f t="shared" si="441"/>
        <v>-94271.175416666665</v>
      </c>
      <c r="AO1066" s="1368">
        <f t="shared" si="434"/>
        <v>-94271.175416666665</v>
      </c>
      <c r="AP1066" s="1369"/>
      <c r="AQ1066" s="1370">
        <f t="shared" si="419"/>
        <v>-213140.67</v>
      </c>
      <c r="AR1066" s="1365"/>
      <c r="AS1066" s="1365"/>
      <c r="AT1066" s="1365"/>
      <c r="AU1066" s="1366"/>
      <c r="AV1066" s="1365">
        <f t="shared" si="435"/>
        <v>0</v>
      </c>
      <c r="AW1066" s="1367"/>
      <c r="AX1066" s="1365">
        <f t="shared" ref="AX1066:AX1071" si="442">AQ1066</f>
        <v>-213140.67</v>
      </c>
      <c r="AY1066" s="1367">
        <f t="shared" si="436"/>
        <v>-213140.67</v>
      </c>
      <c r="AZ1066" s="1372"/>
      <c r="BA1066" s="1640"/>
      <c r="BC1066" s="1361" t="str">
        <f t="shared" si="431"/>
        <v/>
      </c>
      <c r="BD1066" s="1361" t="str">
        <f t="shared" si="431"/>
        <v/>
      </c>
      <c r="BE1066" s="1361" t="str">
        <f t="shared" si="431"/>
        <v/>
      </c>
      <c r="BF1066" s="1361" t="str">
        <f t="shared" si="431"/>
        <v/>
      </c>
      <c r="BG1066" s="1361" t="str">
        <f t="shared" si="415"/>
        <v>NO</v>
      </c>
      <c r="BH1066" s="1361" t="str">
        <f t="shared" si="415"/>
        <v>W/C</v>
      </c>
      <c r="BI1066" s="1361" t="str">
        <f t="shared" si="437"/>
        <v>W/C</v>
      </c>
      <c r="BK1066" s="1361" t="b">
        <f t="shared" si="439"/>
        <v>1</v>
      </c>
      <c r="BL1066" s="1361" t="b">
        <f t="shared" si="439"/>
        <v>1</v>
      </c>
      <c r="BM1066" s="1361" t="b">
        <f t="shared" si="439"/>
        <v>1</v>
      </c>
      <c r="BN1066" s="1361" t="b">
        <f t="shared" si="439"/>
        <v>1</v>
      </c>
      <c r="BO1066" s="1361" t="b">
        <f t="shared" si="439"/>
        <v>1</v>
      </c>
      <c r="BP1066" s="1361" t="b">
        <f t="shared" si="439"/>
        <v>1</v>
      </c>
      <c r="BQ1066" s="1361" t="b">
        <f t="shared" si="439"/>
        <v>1</v>
      </c>
      <c r="BS1066" s="1359"/>
    </row>
    <row r="1067" spans="1:71" s="1374" customFormat="1" ht="12" customHeight="1">
      <c r="A1067" s="1412">
        <v>22830053</v>
      </c>
      <c r="B1067" s="1413" t="str">
        <f t="shared" si="440"/>
        <v>22830053</v>
      </c>
      <c r="C1067" s="1359" t="s">
        <v>2127</v>
      </c>
      <c r="D1067" s="1360" t="str">
        <f t="shared" si="418"/>
        <v>W/C</v>
      </c>
      <c r="E1067" s="1360"/>
      <c r="F1067" s="1359"/>
      <c r="G1067" s="1360"/>
      <c r="H1067" s="1361" t="str">
        <f t="shared" si="430"/>
        <v/>
      </c>
      <c r="I1067" s="1361" t="str">
        <f t="shared" si="430"/>
        <v/>
      </c>
      <c r="J1067" s="1361" t="str">
        <f t="shared" si="430"/>
        <v/>
      </c>
      <c r="K1067" s="1361" t="str">
        <f t="shared" si="430"/>
        <v/>
      </c>
      <c r="L1067" s="1361" t="str">
        <f t="shared" si="413"/>
        <v>NO</v>
      </c>
      <c r="M1067" s="1361" t="str">
        <f t="shared" si="413"/>
        <v>W/C</v>
      </c>
      <c r="N1067" s="1361" t="str">
        <f t="shared" si="429"/>
        <v>W/C</v>
      </c>
      <c r="O1067" s="1362"/>
      <c r="P1067" s="1363">
        <v>-2578224</v>
      </c>
      <c r="Q1067" s="1363">
        <v>-2588248</v>
      </c>
      <c r="R1067" s="1363">
        <v>-2618925</v>
      </c>
      <c r="S1067" s="1363">
        <v>-2439743</v>
      </c>
      <c r="T1067" s="1363">
        <v>-2498713</v>
      </c>
      <c r="U1067" s="1363">
        <v>-2549209</v>
      </c>
      <c r="V1067" s="1363">
        <v>-2545019</v>
      </c>
      <c r="W1067" s="1363">
        <v>-2254333.2599999998</v>
      </c>
      <c r="X1067" s="1363">
        <v>-2169979.0099999998</v>
      </c>
      <c r="Y1067" s="1363">
        <v>-2436123.69</v>
      </c>
      <c r="Z1067" s="1363">
        <v>-2528282.86</v>
      </c>
      <c r="AA1067" s="1363">
        <v>-2452185</v>
      </c>
      <c r="AB1067" s="1363">
        <v>-2191337</v>
      </c>
      <c r="AC1067" s="1363"/>
      <c r="AD1067" s="1363"/>
      <c r="AE1067" s="1363">
        <f t="shared" si="422"/>
        <v>-2455461.7766666664</v>
      </c>
      <c r="AF1067" s="1376"/>
      <c r="AG1067" s="1377"/>
      <c r="AH1067" s="1365"/>
      <c r="AI1067" s="1365"/>
      <c r="AJ1067" s="1365"/>
      <c r="AK1067" s="1366"/>
      <c r="AL1067" s="1365">
        <f t="shared" si="433"/>
        <v>0</v>
      </c>
      <c r="AM1067" s="1367"/>
      <c r="AN1067" s="1365">
        <f t="shared" si="441"/>
        <v>-2455461.7766666664</v>
      </c>
      <c r="AO1067" s="1368">
        <f t="shared" si="434"/>
        <v>-2455461.7766666664</v>
      </c>
      <c r="AP1067" s="1369"/>
      <c r="AQ1067" s="1370">
        <f t="shared" si="419"/>
        <v>-2191337</v>
      </c>
      <c r="AR1067" s="1365"/>
      <c r="AS1067" s="1365"/>
      <c r="AT1067" s="1365"/>
      <c r="AU1067" s="1366"/>
      <c r="AV1067" s="1365">
        <f t="shared" si="435"/>
        <v>0</v>
      </c>
      <c r="AW1067" s="1367"/>
      <c r="AX1067" s="1365">
        <f t="shared" si="442"/>
        <v>-2191337</v>
      </c>
      <c r="AY1067" s="1367">
        <f t="shared" si="436"/>
        <v>-2191337</v>
      </c>
      <c r="AZ1067" s="1372"/>
      <c r="BA1067" s="1640"/>
      <c r="BC1067" s="1361" t="str">
        <f t="shared" si="431"/>
        <v/>
      </c>
      <c r="BD1067" s="1361" t="str">
        <f t="shared" si="431"/>
        <v/>
      </c>
      <c r="BE1067" s="1361" t="str">
        <f t="shared" si="431"/>
        <v/>
      </c>
      <c r="BF1067" s="1361" t="str">
        <f t="shared" si="431"/>
        <v/>
      </c>
      <c r="BG1067" s="1361" t="str">
        <f t="shared" si="415"/>
        <v>NO</v>
      </c>
      <c r="BH1067" s="1361" t="str">
        <f t="shared" si="415"/>
        <v>W/C</v>
      </c>
      <c r="BI1067" s="1361" t="str">
        <f t="shared" si="437"/>
        <v>W/C</v>
      </c>
      <c r="BK1067" s="1361" t="b">
        <f t="shared" si="439"/>
        <v>1</v>
      </c>
      <c r="BL1067" s="1361" t="b">
        <f t="shared" si="439"/>
        <v>1</v>
      </c>
      <c r="BM1067" s="1361" t="b">
        <f t="shared" si="439"/>
        <v>1</v>
      </c>
      <c r="BN1067" s="1361" t="b">
        <f t="shared" si="439"/>
        <v>1</v>
      </c>
      <c r="BO1067" s="1361" t="b">
        <f t="shared" si="439"/>
        <v>1</v>
      </c>
      <c r="BP1067" s="1361" t="b">
        <f t="shared" si="439"/>
        <v>1</v>
      </c>
      <c r="BQ1067" s="1361" t="b">
        <f t="shared" si="439"/>
        <v>1</v>
      </c>
      <c r="BS1067" s="1359"/>
    </row>
    <row r="1068" spans="1:71" s="1374" customFormat="1" ht="12" customHeight="1">
      <c r="A1068" s="1412">
        <v>22830063</v>
      </c>
      <c r="B1068" s="1413" t="str">
        <f t="shared" si="440"/>
        <v>22830063</v>
      </c>
      <c r="C1068" s="1359" t="s">
        <v>2128</v>
      </c>
      <c r="D1068" s="1360" t="str">
        <f t="shared" si="418"/>
        <v>W/C</v>
      </c>
      <c r="E1068" s="1360"/>
      <c r="F1068" s="1359"/>
      <c r="G1068" s="1360"/>
      <c r="H1068" s="1361" t="str">
        <f t="shared" si="430"/>
        <v/>
      </c>
      <c r="I1068" s="1361" t="str">
        <f t="shared" si="430"/>
        <v/>
      </c>
      <c r="J1068" s="1361" t="str">
        <f t="shared" si="430"/>
        <v/>
      </c>
      <c r="K1068" s="1361" t="str">
        <f t="shared" si="430"/>
        <v/>
      </c>
      <c r="L1068" s="1361" t="str">
        <f t="shared" si="413"/>
        <v>NO</v>
      </c>
      <c r="M1068" s="1361" t="str">
        <f t="shared" si="413"/>
        <v>W/C</v>
      </c>
      <c r="N1068" s="1361" t="str">
        <f t="shared" si="429"/>
        <v>W/C</v>
      </c>
      <c r="O1068" s="1362"/>
      <c r="P1068" s="1363">
        <v>-63434.85</v>
      </c>
      <c r="Q1068" s="1363">
        <v>-63434.85</v>
      </c>
      <c r="R1068" s="1363">
        <v>-63434.85</v>
      </c>
      <c r="S1068" s="1363">
        <v>-63434.85</v>
      </c>
      <c r="T1068" s="1363">
        <v>-63434.85</v>
      </c>
      <c r="U1068" s="1363">
        <v>-63434.85</v>
      </c>
      <c r="V1068" s="1363">
        <v>-63434.85</v>
      </c>
      <c r="W1068" s="1363">
        <v>-63434.85</v>
      </c>
      <c r="X1068" s="1363">
        <v>-63434.85</v>
      </c>
      <c r="Y1068" s="1363">
        <v>-63434.85</v>
      </c>
      <c r="Z1068" s="1363">
        <v>-63434.85</v>
      </c>
      <c r="AA1068" s="1363">
        <v>-63434.85</v>
      </c>
      <c r="AB1068" s="1363">
        <v>-63434.85</v>
      </c>
      <c r="AC1068" s="1363"/>
      <c r="AD1068" s="1363"/>
      <c r="AE1068" s="1363">
        <f t="shared" si="422"/>
        <v>-63434.849999999984</v>
      </c>
      <c r="AF1068" s="1376"/>
      <c r="AG1068" s="1377"/>
      <c r="AH1068" s="1365"/>
      <c r="AI1068" s="1365"/>
      <c r="AJ1068" s="1365"/>
      <c r="AK1068" s="1366"/>
      <c r="AL1068" s="1365">
        <f t="shared" si="433"/>
        <v>0</v>
      </c>
      <c r="AM1068" s="1367"/>
      <c r="AN1068" s="1365">
        <f t="shared" si="441"/>
        <v>-63434.849999999984</v>
      </c>
      <c r="AO1068" s="1368">
        <f t="shared" si="434"/>
        <v>-63434.849999999984</v>
      </c>
      <c r="AP1068" s="1369"/>
      <c r="AQ1068" s="1370">
        <f t="shared" si="419"/>
        <v>-63434.85</v>
      </c>
      <c r="AR1068" s="1365"/>
      <c r="AS1068" s="1365"/>
      <c r="AT1068" s="1365"/>
      <c r="AU1068" s="1366"/>
      <c r="AV1068" s="1365">
        <f t="shared" si="435"/>
        <v>0</v>
      </c>
      <c r="AW1068" s="1367"/>
      <c r="AX1068" s="1365">
        <f t="shared" si="442"/>
        <v>-63434.85</v>
      </c>
      <c r="AY1068" s="1367">
        <f t="shared" si="436"/>
        <v>-63434.85</v>
      </c>
      <c r="AZ1068" s="1372"/>
      <c r="BA1068" s="1640"/>
      <c r="BC1068" s="1361" t="str">
        <f t="shared" si="431"/>
        <v/>
      </c>
      <c r="BD1068" s="1361" t="str">
        <f t="shared" si="431"/>
        <v/>
      </c>
      <c r="BE1068" s="1361" t="str">
        <f t="shared" si="431"/>
        <v/>
      </c>
      <c r="BF1068" s="1361" t="str">
        <f t="shared" si="431"/>
        <v/>
      </c>
      <c r="BG1068" s="1361" t="str">
        <f t="shared" si="415"/>
        <v>NO</v>
      </c>
      <c r="BH1068" s="1361" t="str">
        <f t="shared" si="415"/>
        <v>W/C</v>
      </c>
      <c r="BI1068" s="1361" t="str">
        <f t="shared" si="437"/>
        <v>W/C</v>
      </c>
      <c r="BK1068" s="1361" t="b">
        <f t="shared" si="439"/>
        <v>1</v>
      </c>
      <c r="BL1068" s="1361" t="b">
        <f t="shared" si="439"/>
        <v>1</v>
      </c>
      <c r="BM1068" s="1361" t="b">
        <f t="shared" si="439"/>
        <v>1</v>
      </c>
      <c r="BN1068" s="1361" t="b">
        <f t="shared" si="439"/>
        <v>1</v>
      </c>
      <c r="BO1068" s="1361" t="b">
        <f t="shared" si="439"/>
        <v>1</v>
      </c>
      <c r="BP1068" s="1361" t="b">
        <f t="shared" si="439"/>
        <v>1</v>
      </c>
      <c r="BQ1068" s="1361" t="b">
        <f t="shared" si="439"/>
        <v>1</v>
      </c>
      <c r="BS1068" s="1359"/>
    </row>
    <row r="1069" spans="1:71" s="1374" customFormat="1" ht="12" customHeight="1">
      <c r="A1069" s="1412">
        <v>22830073</v>
      </c>
      <c r="B1069" s="1413" t="str">
        <f t="shared" si="440"/>
        <v>22830073</v>
      </c>
      <c r="C1069" s="1359" t="s">
        <v>2129</v>
      </c>
      <c r="D1069" s="1360" t="str">
        <f t="shared" si="418"/>
        <v>W/C</v>
      </c>
      <c r="E1069" s="1360"/>
      <c r="F1069" s="1359"/>
      <c r="G1069" s="1360"/>
      <c r="H1069" s="1361" t="str">
        <f t="shared" si="430"/>
        <v/>
      </c>
      <c r="I1069" s="1361" t="str">
        <f t="shared" si="430"/>
        <v/>
      </c>
      <c r="J1069" s="1361" t="str">
        <f t="shared" si="430"/>
        <v/>
      </c>
      <c r="K1069" s="1361" t="str">
        <f t="shared" si="430"/>
        <v/>
      </c>
      <c r="L1069" s="1361" t="str">
        <f t="shared" si="413"/>
        <v>NO</v>
      </c>
      <c r="M1069" s="1361" t="str">
        <f t="shared" si="413"/>
        <v>W/C</v>
      </c>
      <c r="N1069" s="1361" t="str">
        <f t="shared" si="429"/>
        <v>W/C</v>
      </c>
      <c r="O1069" s="1362"/>
      <c r="P1069" s="1363">
        <v>-128833.15</v>
      </c>
      <c r="Q1069" s="1363">
        <v>-128833.15</v>
      </c>
      <c r="R1069" s="1363">
        <v>-128833.15</v>
      </c>
      <c r="S1069" s="1363">
        <v>-128833.15</v>
      </c>
      <c r="T1069" s="1363">
        <v>-128833.15</v>
      </c>
      <c r="U1069" s="1363">
        <v>-128833.15</v>
      </c>
      <c r="V1069" s="1363">
        <v>-128833.15</v>
      </c>
      <c r="W1069" s="1363">
        <v>-128833.15</v>
      </c>
      <c r="X1069" s="1363">
        <v>-128833.15</v>
      </c>
      <c r="Y1069" s="1363">
        <v>-128833.15</v>
      </c>
      <c r="Z1069" s="1363">
        <v>-128833.15</v>
      </c>
      <c r="AA1069" s="1363">
        <v>-128833.15</v>
      </c>
      <c r="AB1069" s="1363">
        <v>-128833.15</v>
      </c>
      <c r="AC1069" s="1363"/>
      <c r="AD1069" s="1363"/>
      <c r="AE1069" s="1363">
        <f t="shared" si="422"/>
        <v>-128833.14999999998</v>
      </c>
      <c r="AF1069" s="1376"/>
      <c r="AG1069" s="1377"/>
      <c r="AH1069" s="1365"/>
      <c r="AI1069" s="1365"/>
      <c r="AJ1069" s="1365"/>
      <c r="AK1069" s="1366"/>
      <c r="AL1069" s="1365">
        <f t="shared" si="433"/>
        <v>0</v>
      </c>
      <c r="AM1069" s="1367"/>
      <c r="AN1069" s="1365">
        <f t="shared" si="441"/>
        <v>-128833.14999999998</v>
      </c>
      <c r="AO1069" s="1368">
        <f t="shared" si="434"/>
        <v>-128833.14999999998</v>
      </c>
      <c r="AP1069" s="1369"/>
      <c r="AQ1069" s="1370">
        <f t="shared" si="419"/>
        <v>-128833.15</v>
      </c>
      <c r="AR1069" s="1365"/>
      <c r="AS1069" s="1365"/>
      <c r="AT1069" s="1365"/>
      <c r="AU1069" s="1366"/>
      <c r="AV1069" s="1365">
        <f t="shared" si="435"/>
        <v>0</v>
      </c>
      <c r="AW1069" s="1367"/>
      <c r="AX1069" s="1365">
        <f t="shared" si="442"/>
        <v>-128833.15</v>
      </c>
      <c r="AY1069" s="1367">
        <f t="shared" si="436"/>
        <v>-128833.15</v>
      </c>
      <c r="AZ1069" s="1372"/>
      <c r="BA1069" s="1640"/>
      <c r="BC1069" s="1361" t="str">
        <f t="shared" si="431"/>
        <v/>
      </c>
      <c r="BD1069" s="1361" t="str">
        <f t="shared" si="431"/>
        <v/>
      </c>
      <c r="BE1069" s="1361" t="str">
        <f t="shared" si="431"/>
        <v/>
      </c>
      <c r="BF1069" s="1361" t="str">
        <f t="shared" si="431"/>
        <v/>
      </c>
      <c r="BG1069" s="1361" t="str">
        <f t="shared" ref="BG1069:BH1139" si="443">IF(VALUE(AW1069),"W/C",IF(ISBLANK(AW1069),"NO","W/C"))</f>
        <v>NO</v>
      </c>
      <c r="BH1069" s="1361" t="str">
        <f t="shared" si="443"/>
        <v>W/C</v>
      </c>
      <c r="BI1069" s="1361" t="str">
        <f t="shared" si="437"/>
        <v>W/C</v>
      </c>
      <c r="BK1069" s="1361" t="b">
        <f t="shared" si="439"/>
        <v>1</v>
      </c>
      <c r="BL1069" s="1361" t="b">
        <f t="shared" si="439"/>
        <v>1</v>
      </c>
      <c r="BM1069" s="1361" t="b">
        <f t="shared" si="439"/>
        <v>1</v>
      </c>
      <c r="BN1069" s="1361" t="b">
        <f t="shared" si="439"/>
        <v>1</v>
      </c>
      <c r="BO1069" s="1361" t="b">
        <f t="shared" si="439"/>
        <v>1</v>
      </c>
      <c r="BP1069" s="1361" t="b">
        <f t="shared" si="439"/>
        <v>1</v>
      </c>
      <c r="BQ1069" s="1361" t="b">
        <f t="shared" si="439"/>
        <v>1</v>
      </c>
      <c r="BS1069" s="1359"/>
    </row>
    <row r="1070" spans="1:71" s="1374" customFormat="1" ht="12" customHeight="1">
      <c r="A1070" s="1431" t="s">
        <v>2130</v>
      </c>
      <c r="B1070" s="1451" t="str">
        <f t="shared" si="440"/>
        <v>22830083</v>
      </c>
      <c r="C1070" s="1395" t="s">
        <v>2131</v>
      </c>
      <c r="D1070" s="1396" t="str">
        <f t="shared" si="418"/>
        <v>W/C</v>
      </c>
      <c r="E1070" s="1396"/>
      <c r="F1070" s="1433">
        <v>43831</v>
      </c>
      <c r="G1070" s="1396"/>
      <c r="H1070" s="1398" t="str">
        <f t="shared" si="430"/>
        <v/>
      </c>
      <c r="I1070" s="1398" t="str">
        <f t="shared" si="430"/>
        <v/>
      </c>
      <c r="J1070" s="1398" t="str">
        <f t="shared" si="430"/>
        <v/>
      </c>
      <c r="K1070" s="1398" t="str">
        <f t="shared" si="430"/>
        <v/>
      </c>
      <c r="L1070" s="1398" t="str">
        <f t="shared" si="413"/>
        <v>NO</v>
      </c>
      <c r="M1070" s="1398" t="str">
        <f t="shared" si="413"/>
        <v>W/C</v>
      </c>
      <c r="N1070" s="1398" t="str">
        <f t="shared" si="429"/>
        <v>W/C</v>
      </c>
      <c r="O1070" s="1399"/>
      <c r="P1070" s="1400"/>
      <c r="Q1070" s="1400"/>
      <c r="R1070" s="1400"/>
      <c r="S1070" s="1400"/>
      <c r="T1070" s="1400"/>
      <c r="U1070" s="1400"/>
      <c r="V1070" s="1400"/>
      <c r="W1070" s="1400">
        <v>-845646.59</v>
      </c>
      <c r="X1070" s="1400">
        <v>-695448.93</v>
      </c>
      <c r="Y1070" s="1400">
        <v>-677793.4</v>
      </c>
      <c r="Z1070" s="1400">
        <v>-731193.96</v>
      </c>
      <c r="AA1070" s="1400">
        <v>-672885</v>
      </c>
      <c r="AB1070" s="1400">
        <v>-782407</v>
      </c>
      <c r="AC1070" s="1400"/>
      <c r="AD1070" s="1400"/>
      <c r="AE1070" s="1400">
        <f t="shared" si="422"/>
        <v>-334514.28166666668</v>
      </c>
      <c r="AF1070" s="1401"/>
      <c r="AG1070" s="1402"/>
      <c r="AH1070" s="1403"/>
      <c r="AI1070" s="1403"/>
      <c r="AJ1070" s="1403"/>
      <c r="AK1070" s="1404"/>
      <c r="AL1070" s="1403">
        <f t="shared" si="433"/>
        <v>0</v>
      </c>
      <c r="AM1070" s="1405"/>
      <c r="AN1070" s="1403">
        <f t="shared" si="441"/>
        <v>-334514.28166666668</v>
      </c>
      <c r="AO1070" s="1406">
        <f t="shared" si="434"/>
        <v>-334514.28166666668</v>
      </c>
      <c r="AP1070" s="1403"/>
      <c r="AQ1070" s="1407">
        <f t="shared" si="419"/>
        <v>-782407</v>
      </c>
      <c r="AR1070" s="1403"/>
      <c r="AS1070" s="1403"/>
      <c r="AT1070" s="1403"/>
      <c r="AU1070" s="1404"/>
      <c r="AV1070" s="1403">
        <f t="shared" si="435"/>
        <v>0</v>
      </c>
      <c r="AW1070" s="1405"/>
      <c r="AX1070" s="1403">
        <f t="shared" si="442"/>
        <v>-782407</v>
      </c>
      <c r="AY1070" s="1405">
        <f t="shared" si="436"/>
        <v>-782407</v>
      </c>
      <c r="AZ1070" s="1372"/>
      <c r="BA1070" s="1640"/>
      <c r="BC1070" s="1361"/>
      <c r="BD1070" s="1361"/>
      <c r="BE1070" s="1361"/>
      <c r="BF1070" s="1361"/>
      <c r="BG1070" s="1361"/>
      <c r="BH1070" s="1361"/>
      <c r="BI1070" s="1361"/>
      <c r="BK1070" s="1361"/>
      <c r="BL1070" s="1361"/>
      <c r="BM1070" s="1361"/>
      <c r="BN1070" s="1361"/>
      <c r="BO1070" s="1361"/>
      <c r="BP1070" s="1361"/>
      <c r="BQ1070" s="1361"/>
      <c r="BS1070" s="1359"/>
    </row>
    <row r="1071" spans="1:71" s="1374" customFormat="1" ht="12" customHeight="1">
      <c r="A1071" s="1431" t="s">
        <v>2132</v>
      </c>
      <c r="B1071" s="1451" t="str">
        <f t="shared" si="440"/>
        <v>22830093</v>
      </c>
      <c r="C1071" s="1395" t="s">
        <v>2133</v>
      </c>
      <c r="D1071" s="1396" t="str">
        <f t="shared" si="418"/>
        <v>W/C</v>
      </c>
      <c r="E1071" s="1396"/>
      <c r="F1071" s="1433">
        <v>43831</v>
      </c>
      <c r="G1071" s="1396"/>
      <c r="H1071" s="1398" t="str">
        <f t="shared" si="430"/>
        <v/>
      </c>
      <c r="I1071" s="1398" t="str">
        <f t="shared" si="430"/>
        <v/>
      </c>
      <c r="J1071" s="1398" t="str">
        <f t="shared" si="430"/>
        <v/>
      </c>
      <c r="K1071" s="1398" t="str">
        <f t="shared" si="430"/>
        <v/>
      </c>
      <c r="L1071" s="1398" t="str">
        <f t="shared" si="413"/>
        <v>NO</v>
      </c>
      <c r="M1071" s="1398" t="str">
        <f t="shared" si="413"/>
        <v>W/C</v>
      </c>
      <c r="N1071" s="1398" t="str">
        <f t="shared" si="429"/>
        <v>W/C</v>
      </c>
      <c r="O1071" s="1399"/>
      <c r="P1071" s="1400"/>
      <c r="Q1071" s="1400"/>
      <c r="R1071" s="1400"/>
      <c r="S1071" s="1400"/>
      <c r="T1071" s="1400"/>
      <c r="U1071" s="1400"/>
      <c r="V1071" s="1400"/>
      <c r="W1071" s="1400">
        <v>5638.18</v>
      </c>
      <c r="X1071" s="1400">
        <v>12270.05</v>
      </c>
      <c r="Y1071" s="1400">
        <v>3747.16</v>
      </c>
      <c r="Z1071" s="1400">
        <v>5043.74</v>
      </c>
      <c r="AA1071" s="1400">
        <v>22148.75</v>
      </c>
      <c r="AB1071" s="1400">
        <v>26810.49</v>
      </c>
      <c r="AC1071" s="1400"/>
      <c r="AD1071" s="1400"/>
      <c r="AE1071" s="1400">
        <f t="shared" si="422"/>
        <v>5187.760416666667</v>
      </c>
      <c r="AF1071" s="1401"/>
      <c r="AG1071" s="1402"/>
      <c r="AH1071" s="1403"/>
      <c r="AI1071" s="1403"/>
      <c r="AJ1071" s="1403"/>
      <c r="AK1071" s="1404"/>
      <c r="AL1071" s="1403">
        <f t="shared" si="433"/>
        <v>0</v>
      </c>
      <c r="AM1071" s="1405"/>
      <c r="AN1071" s="1403">
        <f t="shared" si="441"/>
        <v>5187.760416666667</v>
      </c>
      <c r="AO1071" s="1406">
        <f t="shared" si="434"/>
        <v>5187.760416666667</v>
      </c>
      <c r="AP1071" s="1403"/>
      <c r="AQ1071" s="1407">
        <f t="shared" si="419"/>
        <v>26810.49</v>
      </c>
      <c r="AR1071" s="1403"/>
      <c r="AS1071" s="1403"/>
      <c r="AT1071" s="1403"/>
      <c r="AU1071" s="1404"/>
      <c r="AV1071" s="1403">
        <f t="shared" si="435"/>
        <v>0</v>
      </c>
      <c r="AW1071" s="1405"/>
      <c r="AX1071" s="1403">
        <f t="shared" si="442"/>
        <v>26810.49</v>
      </c>
      <c r="AY1071" s="1405">
        <f t="shared" si="436"/>
        <v>26810.49</v>
      </c>
      <c r="AZ1071" s="1372"/>
      <c r="BA1071" s="1640"/>
      <c r="BC1071" s="1361"/>
      <c r="BD1071" s="1361"/>
      <c r="BE1071" s="1361"/>
      <c r="BF1071" s="1361"/>
      <c r="BG1071" s="1361"/>
      <c r="BH1071" s="1361"/>
      <c r="BI1071" s="1361"/>
      <c r="BK1071" s="1361"/>
      <c r="BL1071" s="1361"/>
      <c r="BM1071" s="1361"/>
      <c r="BN1071" s="1361"/>
      <c r="BO1071" s="1361"/>
      <c r="BP1071" s="1361"/>
      <c r="BQ1071" s="1361"/>
      <c r="BS1071" s="1359"/>
    </row>
    <row r="1072" spans="1:71" s="1374" customFormat="1" ht="12" customHeight="1">
      <c r="A1072" s="1412">
        <v>22840012</v>
      </c>
      <c r="B1072" s="1413" t="str">
        <f t="shared" si="440"/>
        <v>22840012</v>
      </c>
      <c r="C1072" s="1359" t="s">
        <v>1874</v>
      </c>
      <c r="D1072" s="1360" t="str">
        <f t="shared" si="418"/>
        <v>Non-Op</v>
      </c>
      <c r="E1072" s="1360"/>
      <c r="F1072" s="1359"/>
      <c r="G1072" s="1360"/>
      <c r="H1072" s="1361" t="str">
        <f t="shared" si="430"/>
        <v/>
      </c>
      <c r="I1072" s="1361" t="str">
        <f t="shared" si="430"/>
        <v/>
      </c>
      <c r="J1072" s="1361" t="str">
        <f t="shared" si="430"/>
        <v/>
      </c>
      <c r="K1072" s="1361" t="str">
        <f t="shared" si="430"/>
        <v>Non-Op</v>
      </c>
      <c r="L1072" s="1361" t="str">
        <f t="shared" si="413"/>
        <v>NO</v>
      </c>
      <c r="M1072" s="1361" t="str">
        <f t="shared" si="413"/>
        <v>NO</v>
      </c>
      <c r="N1072" s="1361" t="str">
        <f t="shared" si="429"/>
        <v/>
      </c>
      <c r="O1072" s="1362"/>
      <c r="P1072" s="1363">
        <v>-1233097.53</v>
      </c>
      <c r="Q1072" s="1363">
        <v>-1233097.53</v>
      </c>
      <c r="R1072" s="1363">
        <v>-1233097.53</v>
      </c>
      <c r="S1072" s="1363">
        <v>-1221412.54</v>
      </c>
      <c r="T1072" s="1363">
        <v>-1221412.54</v>
      </c>
      <c r="U1072" s="1363">
        <v>-1221412.54</v>
      </c>
      <c r="V1072" s="1363">
        <v>-1237788.67</v>
      </c>
      <c r="W1072" s="1363">
        <v>-1237788.67</v>
      </c>
      <c r="X1072" s="1363">
        <v>-1237788.67</v>
      </c>
      <c r="Y1072" s="1363">
        <v>-1227751.8700000001</v>
      </c>
      <c r="Z1072" s="1363">
        <v>-1227751.8700000001</v>
      </c>
      <c r="AA1072" s="1363">
        <v>-1227751.8700000001</v>
      </c>
      <c r="AB1072" s="1363">
        <v>-1226433.75</v>
      </c>
      <c r="AC1072" s="1363"/>
      <c r="AD1072" s="1363"/>
      <c r="AE1072" s="1363">
        <f t="shared" si="422"/>
        <v>-1229734.9950000001</v>
      </c>
      <c r="AF1072" s="1376"/>
      <c r="AG1072" s="1377"/>
      <c r="AH1072" s="1365"/>
      <c r="AI1072" s="1365"/>
      <c r="AJ1072" s="1365"/>
      <c r="AK1072" s="1366">
        <f>AE1072</f>
        <v>-1229734.9950000001</v>
      </c>
      <c r="AL1072" s="1365">
        <f t="shared" si="433"/>
        <v>-1229734.9950000001</v>
      </c>
      <c r="AM1072" s="1367"/>
      <c r="AN1072" s="1365"/>
      <c r="AO1072" s="1368">
        <f t="shared" si="434"/>
        <v>0</v>
      </c>
      <c r="AP1072" s="1369"/>
      <c r="AQ1072" s="1370">
        <f t="shared" si="419"/>
        <v>-1226433.75</v>
      </c>
      <c r="AR1072" s="1365"/>
      <c r="AS1072" s="1365"/>
      <c r="AT1072" s="1365"/>
      <c r="AU1072" s="1366">
        <f>AQ1072</f>
        <v>-1226433.75</v>
      </c>
      <c r="AV1072" s="1365">
        <f t="shared" si="435"/>
        <v>-1226433.75</v>
      </c>
      <c r="AW1072" s="1367"/>
      <c r="AX1072" s="1365"/>
      <c r="AY1072" s="1367">
        <f t="shared" si="436"/>
        <v>0</v>
      </c>
      <c r="AZ1072" s="1372" t="s">
        <v>1546</v>
      </c>
      <c r="BA1072" s="1640"/>
      <c r="BC1072" s="1361" t="str">
        <f t="shared" si="431"/>
        <v/>
      </c>
      <c r="BD1072" s="1361" t="str">
        <f t="shared" si="431"/>
        <v/>
      </c>
      <c r="BE1072" s="1361" t="str">
        <f t="shared" si="431"/>
        <v/>
      </c>
      <c r="BF1072" s="1361" t="str">
        <f t="shared" si="431"/>
        <v>Non-Op</v>
      </c>
      <c r="BG1072" s="1361" t="str">
        <f t="shared" si="443"/>
        <v>NO</v>
      </c>
      <c r="BH1072" s="1361" t="str">
        <f t="shared" si="443"/>
        <v>NO</v>
      </c>
      <c r="BI1072" s="1361" t="str">
        <f t="shared" si="437"/>
        <v/>
      </c>
      <c r="BK1072" s="1361" t="b">
        <f t="shared" si="439"/>
        <v>1</v>
      </c>
      <c r="BL1072" s="1361" t="b">
        <f t="shared" si="439"/>
        <v>1</v>
      </c>
      <c r="BM1072" s="1361" t="b">
        <f t="shared" si="439"/>
        <v>1</v>
      </c>
      <c r="BN1072" s="1361" t="b">
        <f t="shared" si="439"/>
        <v>1</v>
      </c>
      <c r="BO1072" s="1361" t="b">
        <f t="shared" si="439"/>
        <v>1</v>
      </c>
      <c r="BP1072" s="1361" t="b">
        <f t="shared" si="439"/>
        <v>1</v>
      </c>
      <c r="BQ1072" s="1361" t="b">
        <f t="shared" si="439"/>
        <v>1</v>
      </c>
      <c r="BS1072" s="1359"/>
    </row>
    <row r="1073" spans="1:71" s="1374" customFormat="1" ht="12" customHeight="1">
      <c r="A1073" s="1412">
        <v>22840021</v>
      </c>
      <c r="B1073" s="1413" t="str">
        <f t="shared" si="440"/>
        <v>22840021</v>
      </c>
      <c r="C1073" s="1359" t="s">
        <v>2134</v>
      </c>
      <c r="D1073" s="1360" t="str">
        <f t="shared" si="418"/>
        <v>Non-Op</v>
      </c>
      <c r="E1073" s="1360"/>
      <c r="F1073" s="1359"/>
      <c r="G1073" s="1360"/>
      <c r="H1073" s="1361" t="str">
        <f t="shared" si="430"/>
        <v/>
      </c>
      <c r="I1073" s="1361" t="str">
        <f t="shared" si="430"/>
        <v/>
      </c>
      <c r="J1073" s="1361" t="str">
        <f t="shared" si="430"/>
        <v/>
      </c>
      <c r="K1073" s="1361" t="str">
        <f t="shared" si="430"/>
        <v>Non-Op</v>
      </c>
      <c r="L1073" s="1361" t="str">
        <f t="shared" si="413"/>
        <v>NO</v>
      </c>
      <c r="M1073" s="1361" t="str">
        <f t="shared" si="413"/>
        <v>NO</v>
      </c>
      <c r="N1073" s="1361" t="str">
        <f t="shared" si="429"/>
        <v/>
      </c>
      <c r="O1073" s="1362"/>
      <c r="P1073" s="1363">
        <v>-49125.35</v>
      </c>
      <c r="Q1073" s="1363">
        <v>-49125.35</v>
      </c>
      <c r="R1073" s="1363">
        <v>-49125.35</v>
      </c>
      <c r="S1073" s="1363">
        <v>-49125.35</v>
      </c>
      <c r="T1073" s="1363">
        <v>-49125.35</v>
      </c>
      <c r="U1073" s="1363">
        <v>-49125.35</v>
      </c>
      <c r="V1073" s="1363">
        <v>-49293.25</v>
      </c>
      <c r="W1073" s="1363">
        <v>-49293.25</v>
      </c>
      <c r="X1073" s="1363">
        <v>-49293.25</v>
      </c>
      <c r="Y1073" s="1363">
        <v>-48356.2</v>
      </c>
      <c r="Z1073" s="1363">
        <v>-48356.2</v>
      </c>
      <c r="AA1073" s="1363">
        <v>-48356.2</v>
      </c>
      <c r="AB1073" s="1363">
        <v>-48356.2</v>
      </c>
      <c r="AC1073" s="1363"/>
      <c r="AD1073" s="1363"/>
      <c r="AE1073" s="1363">
        <f t="shared" si="422"/>
        <v>-48942.989583333336</v>
      </c>
      <c r="AF1073" s="1376"/>
      <c r="AG1073" s="1377"/>
      <c r="AH1073" s="1365"/>
      <c r="AI1073" s="1365"/>
      <c r="AJ1073" s="1365"/>
      <c r="AK1073" s="1366">
        <f>AE1073</f>
        <v>-48942.989583333336</v>
      </c>
      <c r="AL1073" s="1365">
        <f t="shared" si="433"/>
        <v>-48942.989583333336</v>
      </c>
      <c r="AM1073" s="1367"/>
      <c r="AN1073" s="1365"/>
      <c r="AO1073" s="1368">
        <f t="shared" si="434"/>
        <v>0</v>
      </c>
      <c r="AP1073" s="1369"/>
      <c r="AQ1073" s="1370">
        <f t="shared" si="419"/>
        <v>-48356.2</v>
      </c>
      <c r="AR1073" s="1365"/>
      <c r="AS1073" s="1365"/>
      <c r="AT1073" s="1365"/>
      <c r="AU1073" s="1366">
        <f>AQ1073</f>
        <v>-48356.2</v>
      </c>
      <c r="AV1073" s="1365">
        <f t="shared" si="435"/>
        <v>-48356.2</v>
      </c>
      <c r="AW1073" s="1367"/>
      <c r="AX1073" s="1365"/>
      <c r="AY1073" s="1367">
        <f t="shared" si="436"/>
        <v>0</v>
      </c>
      <c r="AZ1073" s="1372" t="s">
        <v>1546</v>
      </c>
      <c r="BA1073" s="1640"/>
      <c r="BC1073" s="1361" t="str">
        <f t="shared" si="431"/>
        <v/>
      </c>
      <c r="BD1073" s="1361" t="str">
        <f t="shared" si="431"/>
        <v/>
      </c>
      <c r="BE1073" s="1361" t="str">
        <f t="shared" si="431"/>
        <v/>
      </c>
      <c r="BF1073" s="1361" t="str">
        <f t="shared" si="431"/>
        <v>Non-Op</v>
      </c>
      <c r="BG1073" s="1361" t="str">
        <f t="shared" si="443"/>
        <v>NO</v>
      </c>
      <c r="BH1073" s="1361" t="str">
        <f t="shared" si="443"/>
        <v>NO</v>
      </c>
      <c r="BI1073" s="1361" t="str">
        <f t="shared" si="437"/>
        <v/>
      </c>
      <c r="BK1073" s="1361" t="b">
        <f t="shared" si="439"/>
        <v>1</v>
      </c>
      <c r="BL1073" s="1361" t="b">
        <f t="shared" si="439"/>
        <v>1</v>
      </c>
      <c r="BM1073" s="1361" t="b">
        <f t="shared" si="439"/>
        <v>1</v>
      </c>
      <c r="BN1073" s="1361" t="b">
        <f t="shared" si="439"/>
        <v>1</v>
      </c>
      <c r="BO1073" s="1361" t="b">
        <f t="shared" si="439"/>
        <v>1</v>
      </c>
      <c r="BP1073" s="1361" t="b">
        <f t="shared" si="439"/>
        <v>1</v>
      </c>
      <c r="BQ1073" s="1361" t="b">
        <f t="shared" si="439"/>
        <v>1</v>
      </c>
      <c r="BS1073" s="1359"/>
    </row>
    <row r="1074" spans="1:71" s="1374" customFormat="1" ht="12" customHeight="1">
      <c r="A1074" s="1412">
        <v>22840022</v>
      </c>
      <c r="B1074" s="1413" t="str">
        <f t="shared" si="440"/>
        <v>22840022</v>
      </c>
      <c r="C1074" s="1359" t="s">
        <v>1875</v>
      </c>
      <c r="D1074" s="1360" t="str">
        <f t="shared" si="418"/>
        <v>Non-Op</v>
      </c>
      <c r="E1074" s="1360"/>
      <c r="F1074" s="1359"/>
      <c r="G1074" s="1360"/>
      <c r="H1074" s="1361" t="str">
        <f t="shared" si="430"/>
        <v/>
      </c>
      <c r="I1074" s="1361" t="str">
        <f t="shared" si="430"/>
        <v/>
      </c>
      <c r="J1074" s="1361" t="str">
        <f t="shared" si="430"/>
        <v/>
      </c>
      <c r="K1074" s="1361" t="str">
        <f t="shared" si="430"/>
        <v>Non-Op</v>
      </c>
      <c r="L1074" s="1361" t="str">
        <f t="shared" ref="L1074:M1145" si="444">IF(VALUE(AM1074),"W/C",IF(ISBLANK(AM1074),"NO","W/C"))</f>
        <v>NO</v>
      </c>
      <c r="M1074" s="1361" t="str">
        <f t="shared" si="444"/>
        <v>NO</v>
      </c>
      <c r="N1074" s="1361" t="str">
        <f t="shared" si="429"/>
        <v/>
      </c>
      <c r="O1074" s="1362"/>
      <c r="P1074" s="1363">
        <v>-541811.64</v>
      </c>
      <c r="Q1074" s="1363">
        <v>-541811.64</v>
      </c>
      <c r="R1074" s="1363">
        <v>-541811.64</v>
      </c>
      <c r="S1074" s="1363">
        <v>-541811.64</v>
      </c>
      <c r="T1074" s="1363">
        <v>-541811.64</v>
      </c>
      <c r="U1074" s="1363">
        <v>-541811.64</v>
      </c>
      <c r="V1074" s="1363">
        <v>-561500</v>
      </c>
      <c r="W1074" s="1363">
        <v>-561500</v>
      </c>
      <c r="X1074" s="1363">
        <v>-561500</v>
      </c>
      <c r="Y1074" s="1363">
        <v>-561500</v>
      </c>
      <c r="Z1074" s="1363">
        <v>-561500</v>
      </c>
      <c r="AA1074" s="1363">
        <v>-561500</v>
      </c>
      <c r="AB1074" s="1363">
        <v>-561500</v>
      </c>
      <c r="AC1074" s="1363"/>
      <c r="AD1074" s="1363"/>
      <c r="AE1074" s="1363">
        <f t="shared" si="422"/>
        <v>-552476.16833333333</v>
      </c>
      <c r="AF1074" s="1376"/>
      <c r="AG1074" s="1377"/>
      <c r="AH1074" s="1365"/>
      <c r="AI1074" s="1365"/>
      <c r="AJ1074" s="1365"/>
      <c r="AK1074" s="1366">
        <f>AE1074</f>
        <v>-552476.16833333333</v>
      </c>
      <c r="AL1074" s="1365">
        <f t="shared" si="433"/>
        <v>-552476.16833333333</v>
      </c>
      <c r="AM1074" s="1367"/>
      <c r="AN1074" s="1365"/>
      <c r="AO1074" s="1368">
        <f t="shared" si="434"/>
        <v>0</v>
      </c>
      <c r="AP1074" s="1369"/>
      <c r="AQ1074" s="1370">
        <f t="shared" si="419"/>
        <v>-561500</v>
      </c>
      <c r="AR1074" s="1365"/>
      <c r="AS1074" s="1365"/>
      <c r="AT1074" s="1365"/>
      <c r="AU1074" s="1366">
        <f>AQ1074</f>
        <v>-561500</v>
      </c>
      <c r="AV1074" s="1365">
        <f t="shared" si="435"/>
        <v>-561500</v>
      </c>
      <c r="AW1074" s="1367"/>
      <c r="AX1074" s="1365"/>
      <c r="AY1074" s="1367">
        <f t="shared" si="436"/>
        <v>0</v>
      </c>
      <c r="AZ1074" s="1372" t="s">
        <v>1546</v>
      </c>
      <c r="BA1074" s="1640"/>
      <c r="BC1074" s="1361" t="str">
        <f t="shared" si="431"/>
        <v/>
      </c>
      <c r="BD1074" s="1361" t="str">
        <f t="shared" si="431"/>
        <v/>
      </c>
      <c r="BE1074" s="1361" t="str">
        <f t="shared" si="431"/>
        <v/>
      </c>
      <c r="BF1074" s="1361" t="str">
        <f t="shared" si="431"/>
        <v>Non-Op</v>
      </c>
      <c r="BG1074" s="1361" t="str">
        <f t="shared" si="443"/>
        <v>NO</v>
      </c>
      <c r="BH1074" s="1361" t="str">
        <f t="shared" si="443"/>
        <v>NO</v>
      </c>
      <c r="BI1074" s="1361" t="str">
        <f t="shared" si="437"/>
        <v/>
      </c>
      <c r="BK1074" s="1361" t="b">
        <f t="shared" si="439"/>
        <v>1</v>
      </c>
      <c r="BL1074" s="1361" t="b">
        <f t="shared" si="439"/>
        <v>1</v>
      </c>
      <c r="BM1074" s="1361" t="b">
        <f t="shared" si="439"/>
        <v>1</v>
      </c>
      <c r="BN1074" s="1361" t="b">
        <f t="shared" si="439"/>
        <v>1</v>
      </c>
      <c r="BO1074" s="1361" t="b">
        <f t="shared" si="439"/>
        <v>1</v>
      </c>
      <c r="BP1074" s="1361" t="b">
        <f t="shared" si="439"/>
        <v>1</v>
      </c>
      <c r="BQ1074" s="1361" t="b">
        <f t="shared" si="439"/>
        <v>1</v>
      </c>
      <c r="BS1074" s="1359"/>
    </row>
    <row r="1075" spans="1:71" s="1374" customFormat="1" ht="12" customHeight="1">
      <c r="A1075" s="1412">
        <v>22840031</v>
      </c>
      <c r="B1075" s="1413" t="str">
        <f t="shared" si="440"/>
        <v>22840031</v>
      </c>
      <c r="C1075" s="1359" t="s">
        <v>2135</v>
      </c>
      <c r="D1075" s="1360" t="str">
        <f t="shared" si="418"/>
        <v>W/C</v>
      </c>
      <c r="E1075" s="1360"/>
      <c r="F1075" s="1359"/>
      <c r="G1075" s="1360"/>
      <c r="H1075" s="1361" t="str">
        <f t="shared" si="430"/>
        <v/>
      </c>
      <c r="I1075" s="1361" t="str">
        <f t="shared" si="430"/>
        <v/>
      </c>
      <c r="J1075" s="1361" t="str">
        <f t="shared" si="430"/>
        <v/>
      </c>
      <c r="K1075" s="1361" t="str">
        <f t="shared" si="430"/>
        <v/>
      </c>
      <c r="L1075" s="1361" t="str">
        <f t="shared" si="444"/>
        <v>NO</v>
      </c>
      <c r="M1075" s="1361" t="str">
        <f t="shared" si="444"/>
        <v>W/C</v>
      </c>
      <c r="N1075" s="1361" t="str">
        <f t="shared" si="429"/>
        <v>W/C</v>
      </c>
      <c r="O1075" s="1362"/>
      <c r="P1075" s="1363">
        <v>0</v>
      </c>
      <c r="Q1075" s="1363">
        <v>0</v>
      </c>
      <c r="R1075" s="1363">
        <v>0</v>
      </c>
      <c r="S1075" s="1363">
        <v>0</v>
      </c>
      <c r="T1075" s="1363">
        <v>0</v>
      </c>
      <c r="U1075" s="1363">
        <v>0</v>
      </c>
      <c r="V1075" s="1363">
        <v>0</v>
      </c>
      <c r="W1075" s="1363">
        <v>0</v>
      </c>
      <c r="X1075" s="1363">
        <v>0</v>
      </c>
      <c r="Y1075" s="1363">
        <v>0</v>
      </c>
      <c r="Z1075" s="1363">
        <v>0</v>
      </c>
      <c r="AA1075" s="1363">
        <v>0</v>
      </c>
      <c r="AB1075" s="1363">
        <v>0</v>
      </c>
      <c r="AC1075" s="1363"/>
      <c r="AD1075" s="1363"/>
      <c r="AE1075" s="1363">
        <f t="shared" si="422"/>
        <v>0</v>
      </c>
      <c r="AF1075" s="1376"/>
      <c r="AG1075" s="1377"/>
      <c r="AH1075" s="1365"/>
      <c r="AI1075" s="1365"/>
      <c r="AJ1075" s="1365"/>
      <c r="AK1075" s="1366"/>
      <c r="AL1075" s="1365">
        <f t="shared" si="433"/>
        <v>0</v>
      </c>
      <c r="AM1075" s="1367"/>
      <c r="AN1075" s="1365">
        <f>AE1075</f>
        <v>0</v>
      </c>
      <c r="AO1075" s="1368">
        <f t="shared" si="434"/>
        <v>0</v>
      </c>
      <c r="AP1075" s="1369"/>
      <c r="AQ1075" s="1370">
        <f t="shared" si="419"/>
        <v>0</v>
      </c>
      <c r="AR1075" s="1365"/>
      <c r="AS1075" s="1365"/>
      <c r="AT1075" s="1365"/>
      <c r="AU1075" s="1366"/>
      <c r="AV1075" s="1365">
        <f t="shared" si="435"/>
        <v>0</v>
      </c>
      <c r="AW1075" s="1367"/>
      <c r="AX1075" s="1365">
        <f>AQ1075</f>
        <v>0</v>
      </c>
      <c r="AY1075" s="1367">
        <f t="shared" si="436"/>
        <v>0</v>
      </c>
      <c r="AZ1075" s="1372"/>
      <c r="BA1075" s="1640"/>
      <c r="BC1075" s="1361" t="str">
        <f t="shared" si="431"/>
        <v/>
      </c>
      <c r="BD1075" s="1361" t="str">
        <f t="shared" si="431"/>
        <v/>
      </c>
      <c r="BE1075" s="1361" t="str">
        <f t="shared" si="431"/>
        <v/>
      </c>
      <c r="BF1075" s="1361" t="str">
        <f t="shared" si="431"/>
        <v/>
      </c>
      <c r="BG1075" s="1361" t="str">
        <f t="shared" si="443"/>
        <v>NO</v>
      </c>
      <c r="BH1075" s="1361" t="str">
        <f t="shared" si="443"/>
        <v>W/C</v>
      </c>
      <c r="BI1075" s="1361" t="str">
        <f t="shared" si="437"/>
        <v>W/C</v>
      </c>
      <c r="BK1075" s="1361" t="b">
        <f t="shared" si="439"/>
        <v>1</v>
      </c>
      <c r="BL1075" s="1361" t="b">
        <f t="shared" si="439"/>
        <v>1</v>
      </c>
      <c r="BM1075" s="1361" t="b">
        <f t="shared" si="439"/>
        <v>1</v>
      </c>
      <c r="BN1075" s="1361" t="b">
        <f t="shared" si="439"/>
        <v>1</v>
      </c>
      <c r="BO1075" s="1361" t="b">
        <f t="shared" si="439"/>
        <v>1</v>
      </c>
      <c r="BP1075" s="1361" t="b">
        <f t="shared" si="439"/>
        <v>1</v>
      </c>
      <c r="BQ1075" s="1361" t="b">
        <f t="shared" si="439"/>
        <v>1</v>
      </c>
      <c r="BS1075" s="1359"/>
    </row>
    <row r="1076" spans="1:71" s="1374" customFormat="1" ht="12" customHeight="1">
      <c r="A1076" s="1412">
        <v>22840032</v>
      </c>
      <c r="B1076" s="1413" t="str">
        <f t="shared" si="440"/>
        <v>22840032</v>
      </c>
      <c r="C1076" s="1359" t="s">
        <v>1876</v>
      </c>
      <c r="D1076" s="1360" t="str">
        <f t="shared" si="418"/>
        <v>Non-Op</v>
      </c>
      <c r="E1076" s="1360"/>
      <c r="F1076" s="1359"/>
      <c r="G1076" s="1360"/>
      <c r="H1076" s="1361" t="str">
        <f t="shared" si="430"/>
        <v/>
      </c>
      <c r="I1076" s="1361" t="str">
        <f t="shared" si="430"/>
        <v/>
      </c>
      <c r="J1076" s="1361" t="str">
        <f t="shared" si="430"/>
        <v/>
      </c>
      <c r="K1076" s="1361" t="str">
        <f t="shared" si="430"/>
        <v>Non-Op</v>
      </c>
      <c r="L1076" s="1361" t="str">
        <f t="shared" si="444"/>
        <v>NO</v>
      </c>
      <c r="M1076" s="1361" t="str">
        <f t="shared" si="444"/>
        <v>NO</v>
      </c>
      <c r="N1076" s="1361" t="str">
        <f t="shared" si="429"/>
        <v/>
      </c>
      <c r="O1076" s="1362"/>
      <c r="P1076" s="1363">
        <v>-2474102</v>
      </c>
      <c r="Q1076" s="1363">
        <v>-2474102</v>
      </c>
      <c r="R1076" s="1363">
        <v>-2474102</v>
      </c>
      <c r="S1076" s="1363">
        <v>-2466803.94</v>
      </c>
      <c r="T1076" s="1363">
        <v>-2466803.94</v>
      </c>
      <c r="U1076" s="1363">
        <v>-2466803.94</v>
      </c>
      <c r="V1076" s="1363">
        <v>-2472221.25</v>
      </c>
      <c r="W1076" s="1363">
        <v>-2472221.25</v>
      </c>
      <c r="X1076" s="1363">
        <v>-2472221.25</v>
      </c>
      <c r="Y1076" s="1363">
        <v>-2472221.25</v>
      </c>
      <c r="Z1076" s="1363">
        <v>-2472221.25</v>
      </c>
      <c r="AA1076" s="1363">
        <v>-2472221.25</v>
      </c>
      <c r="AB1076" s="1363">
        <v>-2472221.25</v>
      </c>
      <c r="AC1076" s="1363"/>
      <c r="AD1076" s="1363"/>
      <c r="AE1076" s="1363">
        <f t="shared" si="422"/>
        <v>-2471258.7454166668</v>
      </c>
      <c r="AF1076" s="1376"/>
      <c r="AG1076" s="1377"/>
      <c r="AH1076" s="1365"/>
      <c r="AI1076" s="1365"/>
      <c r="AJ1076" s="1365"/>
      <c r="AK1076" s="1366">
        <f>AE1076</f>
        <v>-2471258.7454166668</v>
      </c>
      <c r="AL1076" s="1365">
        <f t="shared" si="433"/>
        <v>-2471258.7454166668</v>
      </c>
      <c r="AM1076" s="1367"/>
      <c r="AN1076" s="1365"/>
      <c r="AO1076" s="1368">
        <f t="shared" si="434"/>
        <v>0</v>
      </c>
      <c r="AP1076" s="1369"/>
      <c r="AQ1076" s="1370">
        <f t="shared" si="419"/>
        <v>-2472221.25</v>
      </c>
      <c r="AR1076" s="1365"/>
      <c r="AS1076" s="1365"/>
      <c r="AT1076" s="1365"/>
      <c r="AU1076" s="1366">
        <f>AQ1076</f>
        <v>-2472221.25</v>
      </c>
      <c r="AV1076" s="1365">
        <f t="shared" si="435"/>
        <v>-2472221.25</v>
      </c>
      <c r="AW1076" s="1367"/>
      <c r="AX1076" s="1365"/>
      <c r="AY1076" s="1367">
        <f t="shared" si="436"/>
        <v>0</v>
      </c>
      <c r="AZ1076" s="1372" t="s">
        <v>1546</v>
      </c>
      <c r="BA1076" s="1640"/>
      <c r="BC1076" s="1361" t="str">
        <f t="shared" si="431"/>
        <v/>
      </c>
      <c r="BD1076" s="1361" t="str">
        <f t="shared" si="431"/>
        <v/>
      </c>
      <c r="BE1076" s="1361" t="str">
        <f t="shared" si="431"/>
        <v/>
      </c>
      <c r="BF1076" s="1361" t="str">
        <f t="shared" si="431"/>
        <v>Non-Op</v>
      </c>
      <c r="BG1076" s="1361" t="str">
        <f t="shared" si="443"/>
        <v>NO</v>
      </c>
      <c r="BH1076" s="1361" t="str">
        <f t="shared" si="443"/>
        <v>NO</v>
      </c>
      <c r="BI1076" s="1361" t="str">
        <f t="shared" si="437"/>
        <v/>
      </c>
      <c r="BK1076" s="1361" t="b">
        <f t="shared" si="439"/>
        <v>1</v>
      </c>
      <c r="BL1076" s="1361" t="b">
        <f t="shared" si="439"/>
        <v>1</v>
      </c>
      <c r="BM1076" s="1361" t="b">
        <f t="shared" si="439"/>
        <v>1</v>
      </c>
      <c r="BN1076" s="1361" t="b">
        <f t="shared" si="439"/>
        <v>1</v>
      </c>
      <c r="BO1076" s="1361" t="b">
        <f t="shared" si="439"/>
        <v>1</v>
      </c>
      <c r="BP1076" s="1361" t="b">
        <f t="shared" si="439"/>
        <v>1</v>
      </c>
      <c r="BQ1076" s="1361" t="b">
        <f t="shared" si="439"/>
        <v>1</v>
      </c>
      <c r="BS1076" s="1359"/>
    </row>
    <row r="1077" spans="1:71" s="1374" customFormat="1" ht="12" customHeight="1">
      <c r="A1077" s="1412">
        <v>22840042</v>
      </c>
      <c r="B1077" s="1413" t="str">
        <f t="shared" si="440"/>
        <v>22840042</v>
      </c>
      <c r="C1077" s="1359" t="s">
        <v>1877</v>
      </c>
      <c r="D1077" s="1360" t="str">
        <f t="shared" si="418"/>
        <v>Non-Op</v>
      </c>
      <c r="E1077" s="1360"/>
      <c r="F1077" s="1359"/>
      <c r="G1077" s="1360"/>
      <c r="H1077" s="1361" t="str">
        <f t="shared" si="430"/>
        <v/>
      </c>
      <c r="I1077" s="1361" t="str">
        <f t="shared" si="430"/>
        <v/>
      </c>
      <c r="J1077" s="1361" t="str">
        <f t="shared" si="430"/>
        <v/>
      </c>
      <c r="K1077" s="1361" t="str">
        <f t="shared" si="430"/>
        <v>Non-Op</v>
      </c>
      <c r="L1077" s="1361" t="str">
        <f t="shared" si="444"/>
        <v>NO</v>
      </c>
      <c r="M1077" s="1361" t="str">
        <f t="shared" si="444"/>
        <v>NO</v>
      </c>
      <c r="N1077" s="1361" t="str">
        <f t="shared" si="429"/>
        <v/>
      </c>
      <c r="O1077" s="1362"/>
      <c r="P1077" s="1363">
        <v>-235470.69</v>
      </c>
      <c r="Q1077" s="1363">
        <v>-235470.69</v>
      </c>
      <c r="R1077" s="1363">
        <v>-235470.69</v>
      </c>
      <c r="S1077" s="1363">
        <v>-230674.81</v>
      </c>
      <c r="T1077" s="1363">
        <v>-230674.81</v>
      </c>
      <c r="U1077" s="1363">
        <v>-230674.81</v>
      </c>
      <c r="V1077" s="1363">
        <v>-89740</v>
      </c>
      <c r="W1077" s="1363">
        <v>-89740</v>
      </c>
      <c r="X1077" s="1363">
        <v>-89740</v>
      </c>
      <c r="Y1077" s="1363">
        <v>-89740</v>
      </c>
      <c r="Z1077" s="1363">
        <v>-89740</v>
      </c>
      <c r="AA1077" s="1363">
        <v>-89740</v>
      </c>
      <c r="AB1077" s="1363">
        <v>-89740</v>
      </c>
      <c r="AC1077" s="1363"/>
      <c r="AD1077" s="1363"/>
      <c r="AE1077" s="1363">
        <f t="shared" si="422"/>
        <v>-155334.26291666666</v>
      </c>
      <c r="AF1077" s="1376"/>
      <c r="AG1077" s="1377"/>
      <c r="AH1077" s="1365"/>
      <c r="AI1077" s="1365"/>
      <c r="AJ1077" s="1365"/>
      <c r="AK1077" s="1366">
        <f>AE1077</f>
        <v>-155334.26291666666</v>
      </c>
      <c r="AL1077" s="1365">
        <f t="shared" si="433"/>
        <v>-155334.26291666666</v>
      </c>
      <c r="AM1077" s="1367"/>
      <c r="AN1077" s="1365"/>
      <c r="AO1077" s="1368">
        <f t="shared" si="434"/>
        <v>0</v>
      </c>
      <c r="AP1077" s="1369"/>
      <c r="AQ1077" s="1370">
        <f t="shared" si="419"/>
        <v>-89740</v>
      </c>
      <c r="AR1077" s="1365"/>
      <c r="AS1077" s="1365"/>
      <c r="AT1077" s="1365"/>
      <c r="AU1077" s="1366">
        <f>AQ1077</f>
        <v>-89740</v>
      </c>
      <c r="AV1077" s="1365">
        <f t="shared" si="435"/>
        <v>-89740</v>
      </c>
      <c r="AW1077" s="1367"/>
      <c r="AX1077" s="1365"/>
      <c r="AY1077" s="1367">
        <f t="shared" si="436"/>
        <v>0</v>
      </c>
      <c r="AZ1077" s="1372" t="s">
        <v>1546</v>
      </c>
      <c r="BA1077" s="1640"/>
      <c r="BC1077" s="1361" t="str">
        <f t="shared" si="431"/>
        <v/>
      </c>
      <c r="BD1077" s="1361" t="str">
        <f t="shared" si="431"/>
        <v/>
      </c>
      <c r="BE1077" s="1361" t="str">
        <f t="shared" si="431"/>
        <v/>
      </c>
      <c r="BF1077" s="1361" t="str">
        <f t="shared" si="431"/>
        <v>Non-Op</v>
      </c>
      <c r="BG1077" s="1361" t="str">
        <f t="shared" si="443"/>
        <v>NO</v>
      </c>
      <c r="BH1077" s="1361" t="str">
        <f t="shared" si="443"/>
        <v>NO</v>
      </c>
      <c r="BI1077" s="1361" t="str">
        <f t="shared" si="437"/>
        <v/>
      </c>
      <c r="BK1077" s="1361" t="b">
        <f t="shared" si="439"/>
        <v>1</v>
      </c>
      <c r="BL1077" s="1361" t="b">
        <f t="shared" si="439"/>
        <v>1</v>
      </c>
      <c r="BM1077" s="1361" t="b">
        <f t="shared" si="439"/>
        <v>1</v>
      </c>
      <c r="BN1077" s="1361" t="b">
        <f t="shared" si="439"/>
        <v>1</v>
      </c>
      <c r="BO1077" s="1361" t="b">
        <f t="shared" si="439"/>
        <v>1</v>
      </c>
      <c r="BP1077" s="1361" t="b">
        <f t="shared" si="439"/>
        <v>1</v>
      </c>
      <c r="BQ1077" s="1361" t="b">
        <f t="shared" si="439"/>
        <v>1</v>
      </c>
      <c r="BS1077" s="1359"/>
    </row>
    <row r="1078" spans="1:71" s="1374" customFormat="1" ht="12" customHeight="1">
      <c r="A1078" s="1412">
        <v>22840051</v>
      </c>
      <c r="B1078" s="1413" t="str">
        <f t="shared" si="440"/>
        <v>22840051</v>
      </c>
      <c r="C1078" s="1359" t="s">
        <v>2136</v>
      </c>
      <c r="D1078" s="1360" t="str">
        <f t="shared" si="418"/>
        <v>Non-Op</v>
      </c>
      <c r="E1078" s="1360"/>
      <c r="F1078" s="1359"/>
      <c r="G1078" s="1360"/>
      <c r="H1078" s="1361" t="str">
        <f t="shared" ref="H1078:K1110" si="445">IF(VALUE(AH1078),H$7,IF(ISBLANK(AH1078),"",H$7))</f>
        <v/>
      </c>
      <c r="I1078" s="1361" t="str">
        <f t="shared" si="445"/>
        <v/>
      </c>
      <c r="J1078" s="1361" t="str">
        <f t="shared" si="445"/>
        <v/>
      </c>
      <c r="K1078" s="1361" t="str">
        <f t="shared" si="445"/>
        <v>Non-Op</v>
      </c>
      <c r="L1078" s="1361" t="str">
        <f t="shared" si="444"/>
        <v>NO</v>
      </c>
      <c r="M1078" s="1361" t="str">
        <f t="shared" si="444"/>
        <v>NO</v>
      </c>
      <c r="N1078" s="1361" t="str">
        <f t="shared" si="429"/>
        <v/>
      </c>
      <c r="O1078" s="1362"/>
      <c r="P1078" s="1363">
        <v>-32000</v>
      </c>
      <c r="Q1078" s="1363">
        <v>-32000</v>
      </c>
      <c r="R1078" s="1363">
        <v>-32000</v>
      </c>
      <c r="S1078" s="1363">
        <v>-32000</v>
      </c>
      <c r="T1078" s="1363">
        <v>-32000</v>
      </c>
      <c r="U1078" s="1363">
        <v>-32000</v>
      </c>
      <c r="V1078" s="1363">
        <v>-32000</v>
      </c>
      <c r="W1078" s="1363">
        <v>-32000</v>
      </c>
      <c r="X1078" s="1363">
        <v>-32000</v>
      </c>
      <c r="Y1078" s="1363">
        <v>-32000</v>
      </c>
      <c r="Z1078" s="1363">
        <v>-32000</v>
      </c>
      <c r="AA1078" s="1363">
        <v>-32000</v>
      </c>
      <c r="AB1078" s="1363">
        <v>-32000</v>
      </c>
      <c r="AC1078" s="1363"/>
      <c r="AD1078" s="1363"/>
      <c r="AE1078" s="1363">
        <f t="shared" si="422"/>
        <v>-32000</v>
      </c>
      <c r="AF1078" s="1376"/>
      <c r="AG1078" s="1377"/>
      <c r="AH1078" s="1365"/>
      <c r="AI1078" s="1365"/>
      <c r="AJ1078" s="1365"/>
      <c r="AK1078" s="1366">
        <f>AE1078</f>
        <v>-32000</v>
      </c>
      <c r="AL1078" s="1365">
        <f t="shared" si="433"/>
        <v>-32000</v>
      </c>
      <c r="AM1078" s="1367"/>
      <c r="AN1078" s="1365"/>
      <c r="AO1078" s="1368">
        <f t="shared" si="434"/>
        <v>0</v>
      </c>
      <c r="AP1078" s="1369"/>
      <c r="AQ1078" s="1370">
        <f t="shared" si="419"/>
        <v>-32000</v>
      </c>
      <c r="AR1078" s="1365"/>
      <c r="AS1078" s="1365"/>
      <c r="AT1078" s="1365"/>
      <c r="AU1078" s="1366">
        <f>AQ1078</f>
        <v>-32000</v>
      </c>
      <c r="AV1078" s="1365">
        <f t="shared" si="435"/>
        <v>-32000</v>
      </c>
      <c r="AW1078" s="1367"/>
      <c r="AX1078" s="1365"/>
      <c r="AY1078" s="1367">
        <f t="shared" si="436"/>
        <v>0</v>
      </c>
      <c r="AZ1078" s="1372" t="s">
        <v>1546</v>
      </c>
      <c r="BA1078" s="1640"/>
      <c r="BC1078" s="1361" t="str">
        <f t="shared" si="431"/>
        <v/>
      </c>
      <c r="BD1078" s="1361" t="str">
        <f t="shared" si="431"/>
        <v/>
      </c>
      <c r="BE1078" s="1361" t="str">
        <f t="shared" si="431"/>
        <v/>
      </c>
      <c r="BF1078" s="1361" t="str">
        <f t="shared" si="431"/>
        <v>Non-Op</v>
      </c>
      <c r="BG1078" s="1361" t="str">
        <f t="shared" si="443"/>
        <v>NO</v>
      </c>
      <c r="BH1078" s="1361" t="str">
        <f t="shared" si="443"/>
        <v>NO</v>
      </c>
      <c r="BI1078" s="1361" t="str">
        <f t="shared" si="437"/>
        <v/>
      </c>
      <c r="BK1078" s="1361" t="b">
        <f t="shared" si="439"/>
        <v>1</v>
      </c>
      <c r="BL1078" s="1361" t="b">
        <f t="shared" si="439"/>
        <v>1</v>
      </c>
      <c r="BM1078" s="1361" t="b">
        <f t="shared" si="439"/>
        <v>1</v>
      </c>
      <c r="BN1078" s="1361" t="b">
        <f t="shared" si="439"/>
        <v>1</v>
      </c>
      <c r="BO1078" s="1361" t="b">
        <f t="shared" si="439"/>
        <v>1</v>
      </c>
      <c r="BP1078" s="1361" t="b">
        <f t="shared" si="439"/>
        <v>1</v>
      </c>
      <c r="BQ1078" s="1361" t="b">
        <f t="shared" si="439"/>
        <v>1</v>
      </c>
      <c r="BS1078" s="1359"/>
    </row>
    <row r="1079" spans="1:71" s="1374" customFormat="1" ht="12" customHeight="1">
      <c r="A1079" s="1412">
        <v>22840062</v>
      </c>
      <c r="B1079" s="1413" t="str">
        <f t="shared" si="440"/>
        <v>22840062</v>
      </c>
      <c r="C1079" s="1359" t="s">
        <v>1878</v>
      </c>
      <c r="D1079" s="1360" t="str">
        <f t="shared" si="418"/>
        <v>Non-Op</v>
      </c>
      <c r="E1079" s="1360"/>
      <c r="F1079" s="1359"/>
      <c r="G1079" s="1360"/>
      <c r="H1079" s="1361" t="str">
        <f t="shared" si="445"/>
        <v/>
      </c>
      <c r="I1079" s="1361" t="str">
        <f t="shared" si="445"/>
        <v/>
      </c>
      <c r="J1079" s="1361" t="str">
        <f t="shared" si="445"/>
        <v/>
      </c>
      <c r="K1079" s="1361" t="str">
        <f t="shared" si="445"/>
        <v>Non-Op</v>
      </c>
      <c r="L1079" s="1361" t="str">
        <f t="shared" si="444"/>
        <v>NO</v>
      </c>
      <c r="M1079" s="1361" t="str">
        <f t="shared" si="444"/>
        <v>NO</v>
      </c>
      <c r="N1079" s="1361" t="str">
        <f t="shared" si="429"/>
        <v/>
      </c>
      <c r="O1079" s="1362"/>
      <c r="P1079" s="1363">
        <v>-1221162.5</v>
      </c>
      <c r="Q1079" s="1363">
        <v>-1221162.5</v>
      </c>
      <c r="R1079" s="1363">
        <v>-1221162.5</v>
      </c>
      <c r="S1079" s="1363">
        <v>-1221162.5</v>
      </c>
      <c r="T1079" s="1363">
        <v>-1221162.5</v>
      </c>
      <c r="U1079" s="1363">
        <v>-1221162.5</v>
      </c>
      <c r="V1079" s="1363">
        <v>-1264975.5</v>
      </c>
      <c r="W1079" s="1363">
        <v>-1264975.5</v>
      </c>
      <c r="X1079" s="1363">
        <v>-1264975.5</v>
      </c>
      <c r="Y1079" s="1363">
        <v>-1264975.5</v>
      </c>
      <c r="Z1079" s="1363">
        <v>-1264975.5</v>
      </c>
      <c r="AA1079" s="1363">
        <v>-1264975.5</v>
      </c>
      <c r="AB1079" s="1363">
        <v>-1745839.32</v>
      </c>
      <c r="AC1079" s="1363"/>
      <c r="AD1079" s="1363"/>
      <c r="AE1079" s="1363">
        <f t="shared" si="422"/>
        <v>-1264930.5341666667</v>
      </c>
      <c r="AF1079" s="1376"/>
      <c r="AG1079" s="1377"/>
      <c r="AH1079" s="1365"/>
      <c r="AI1079" s="1365"/>
      <c r="AJ1079" s="1365"/>
      <c r="AK1079" s="1366">
        <f>AE1079</f>
        <v>-1264930.5341666667</v>
      </c>
      <c r="AL1079" s="1365">
        <f t="shared" si="433"/>
        <v>-1264930.5341666667</v>
      </c>
      <c r="AM1079" s="1367"/>
      <c r="AN1079" s="1365"/>
      <c r="AO1079" s="1368">
        <f t="shared" si="434"/>
        <v>0</v>
      </c>
      <c r="AP1079" s="1369"/>
      <c r="AQ1079" s="1370">
        <f t="shared" si="419"/>
        <v>-1745839.32</v>
      </c>
      <c r="AR1079" s="1365"/>
      <c r="AS1079" s="1365"/>
      <c r="AT1079" s="1365"/>
      <c r="AU1079" s="1366">
        <f>AQ1079</f>
        <v>-1745839.32</v>
      </c>
      <c r="AV1079" s="1365">
        <f t="shared" si="435"/>
        <v>-1745839.32</v>
      </c>
      <c r="AW1079" s="1367"/>
      <c r="AX1079" s="1365"/>
      <c r="AY1079" s="1367">
        <f t="shared" si="436"/>
        <v>0</v>
      </c>
      <c r="AZ1079" s="1372" t="s">
        <v>1546</v>
      </c>
      <c r="BA1079" s="1640"/>
      <c r="BC1079" s="1361" t="str">
        <f t="shared" si="431"/>
        <v/>
      </c>
      <c r="BD1079" s="1361" t="str">
        <f t="shared" si="431"/>
        <v/>
      </c>
      <c r="BE1079" s="1361" t="str">
        <f t="shared" si="431"/>
        <v/>
      </c>
      <c r="BF1079" s="1361" t="str">
        <f t="shared" si="431"/>
        <v>Non-Op</v>
      </c>
      <c r="BG1079" s="1361" t="str">
        <f t="shared" si="443"/>
        <v>NO</v>
      </c>
      <c r="BH1079" s="1361" t="str">
        <f t="shared" si="443"/>
        <v>NO</v>
      </c>
      <c r="BI1079" s="1361" t="str">
        <f t="shared" si="437"/>
        <v/>
      </c>
      <c r="BK1079" s="1361" t="b">
        <f t="shared" si="439"/>
        <v>1</v>
      </c>
      <c r="BL1079" s="1361" t="b">
        <f t="shared" si="439"/>
        <v>1</v>
      </c>
      <c r="BM1079" s="1361" t="b">
        <f t="shared" si="439"/>
        <v>1</v>
      </c>
      <c r="BN1079" s="1361" t="b">
        <f t="shared" si="439"/>
        <v>1</v>
      </c>
      <c r="BO1079" s="1361" t="b">
        <f t="shared" si="439"/>
        <v>1</v>
      </c>
      <c r="BP1079" s="1361" t="b">
        <f t="shared" si="439"/>
        <v>1</v>
      </c>
      <c r="BQ1079" s="1361" t="b">
        <f t="shared" si="439"/>
        <v>1</v>
      </c>
      <c r="BS1079" s="1359"/>
    </row>
    <row r="1080" spans="1:71" s="1374" customFormat="1" ht="12" customHeight="1">
      <c r="A1080" s="1412">
        <v>22840081</v>
      </c>
      <c r="B1080" s="1413" t="str">
        <f t="shared" si="440"/>
        <v>22840081</v>
      </c>
      <c r="C1080" s="1359" t="s">
        <v>2137</v>
      </c>
      <c r="D1080" s="1360" t="str">
        <f t="shared" si="418"/>
        <v>W/C</v>
      </c>
      <c r="E1080" s="1360"/>
      <c r="F1080" s="1359"/>
      <c r="G1080" s="1360"/>
      <c r="H1080" s="1361" t="str">
        <f t="shared" si="445"/>
        <v/>
      </c>
      <c r="I1080" s="1361" t="str">
        <f t="shared" si="445"/>
        <v/>
      </c>
      <c r="J1080" s="1361" t="str">
        <f t="shared" si="445"/>
        <v/>
      </c>
      <c r="K1080" s="1361" t="str">
        <f t="shared" si="445"/>
        <v/>
      </c>
      <c r="L1080" s="1361" t="str">
        <f t="shared" si="444"/>
        <v>NO</v>
      </c>
      <c r="M1080" s="1361" t="str">
        <f t="shared" si="444"/>
        <v>W/C</v>
      </c>
      <c r="N1080" s="1361" t="str">
        <f t="shared" si="429"/>
        <v>W/C</v>
      </c>
      <c r="O1080" s="1362"/>
      <c r="P1080" s="1363">
        <v>0</v>
      </c>
      <c r="Q1080" s="1363">
        <v>0</v>
      </c>
      <c r="R1080" s="1363">
        <v>0</v>
      </c>
      <c r="S1080" s="1363">
        <v>0</v>
      </c>
      <c r="T1080" s="1363">
        <v>0</v>
      </c>
      <c r="U1080" s="1363">
        <v>0</v>
      </c>
      <c r="V1080" s="1363">
        <v>0</v>
      </c>
      <c r="W1080" s="1363">
        <v>0</v>
      </c>
      <c r="X1080" s="1363">
        <v>0</v>
      </c>
      <c r="Y1080" s="1363">
        <v>0</v>
      </c>
      <c r="Z1080" s="1363">
        <v>0</v>
      </c>
      <c r="AA1080" s="1363">
        <v>0</v>
      </c>
      <c r="AB1080" s="1363">
        <v>0</v>
      </c>
      <c r="AC1080" s="1363"/>
      <c r="AD1080" s="1363"/>
      <c r="AE1080" s="1363">
        <f t="shared" si="422"/>
        <v>0</v>
      </c>
      <c r="AF1080" s="1376"/>
      <c r="AG1080" s="1377"/>
      <c r="AH1080" s="1365"/>
      <c r="AI1080" s="1365"/>
      <c r="AJ1080" s="1365"/>
      <c r="AK1080" s="1366"/>
      <c r="AL1080" s="1365">
        <f t="shared" si="433"/>
        <v>0</v>
      </c>
      <c r="AM1080" s="1367"/>
      <c r="AN1080" s="1365">
        <f>AE1080</f>
        <v>0</v>
      </c>
      <c r="AO1080" s="1368">
        <f t="shared" si="434"/>
        <v>0</v>
      </c>
      <c r="AP1080" s="1369"/>
      <c r="AQ1080" s="1370">
        <f t="shared" si="419"/>
        <v>0</v>
      </c>
      <c r="AR1080" s="1365"/>
      <c r="AS1080" s="1365"/>
      <c r="AT1080" s="1365"/>
      <c r="AU1080" s="1366"/>
      <c r="AV1080" s="1365">
        <f t="shared" si="435"/>
        <v>0</v>
      </c>
      <c r="AW1080" s="1367"/>
      <c r="AX1080" s="1365">
        <f>AQ1080</f>
        <v>0</v>
      </c>
      <c r="AY1080" s="1367">
        <f t="shared" si="436"/>
        <v>0</v>
      </c>
      <c r="AZ1080" s="1372"/>
      <c r="BA1080" s="1640"/>
      <c r="BC1080" s="1361" t="str">
        <f t="shared" ref="BC1080:BF1115" si="446">IF(VALUE(AR1080),BC$7,IF(ISBLANK(AR1080),"",BC$7))</f>
        <v/>
      </c>
      <c r="BD1080" s="1361" t="str">
        <f t="shared" si="446"/>
        <v/>
      </c>
      <c r="BE1080" s="1361" t="str">
        <f t="shared" si="446"/>
        <v/>
      </c>
      <c r="BF1080" s="1361" t="str">
        <f t="shared" si="446"/>
        <v/>
      </c>
      <c r="BG1080" s="1361" t="str">
        <f t="shared" si="443"/>
        <v>NO</v>
      </c>
      <c r="BH1080" s="1361" t="str">
        <f t="shared" si="443"/>
        <v>W/C</v>
      </c>
      <c r="BI1080" s="1361" t="str">
        <f t="shared" si="437"/>
        <v>W/C</v>
      </c>
      <c r="BK1080" s="1361" t="b">
        <f t="shared" si="439"/>
        <v>1</v>
      </c>
      <c r="BL1080" s="1361" t="b">
        <f t="shared" si="439"/>
        <v>1</v>
      </c>
      <c r="BM1080" s="1361" t="b">
        <f t="shared" si="439"/>
        <v>1</v>
      </c>
      <c r="BN1080" s="1361" t="b">
        <f t="shared" si="439"/>
        <v>1</v>
      </c>
      <c r="BO1080" s="1361" t="b">
        <f t="shared" si="439"/>
        <v>1</v>
      </c>
      <c r="BP1080" s="1361" t="b">
        <f t="shared" si="439"/>
        <v>1</v>
      </c>
      <c r="BQ1080" s="1361" t="b">
        <f t="shared" si="439"/>
        <v>1</v>
      </c>
      <c r="BS1080" s="1359"/>
    </row>
    <row r="1081" spans="1:71" s="1374" customFormat="1" ht="12" customHeight="1">
      <c r="A1081" s="1412">
        <v>22840082</v>
      </c>
      <c r="B1081" s="1413" t="str">
        <f t="shared" si="440"/>
        <v>22840082</v>
      </c>
      <c r="C1081" s="1359" t="s">
        <v>1879</v>
      </c>
      <c r="D1081" s="1360" t="str">
        <f t="shared" si="418"/>
        <v>Non-Op</v>
      </c>
      <c r="E1081" s="1360"/>
      <c r="F1081" s="1359"/>
      <c r="G1081" s="1360"/>
      <c r="H1081" s="1361" t="str">
        <f t="shared" si="445"/>
        <v/>
      </c>
      <c r="I1081" s="1361" t="str">
        <f t="shared" si="445"/>
        <v/>
      </c>
      <c r="J1081" s="1361" t="str">
        <f t="shared" si="445"/>
        <v/>
      </c>
      <c r="K1081" s="1361" t="str">
        <f t="shared" si="445"/>
        <v>Non-Op</v>
      </c>
      <c r="L1081" s="1361" t="str">
        <f t="shared" si="444"/>
        <v>NO</v>
      </c>
      <c r="M1081" s="1361" t="str">
        <f t="shared" si="444"/>
        <v>NO</v>
      </c>
      <c r="N1081" s="1361" t="str">
        <f t="shared" si="429"/>
        <v/>
      </c>
      <c r="O1081" s="1362"/>
      <c r="P1081" s="1363">
        <v>-7489103.0800000001</v>
      </c>
      <c r="Q1081" s="1363">
        <v>-7489103.0800000001</v>
      </c>
      <c r="R1081" s="1363">
        <v>-7489103.0800000001</v>
      </c>
      <c r="S1081" s="1363">
        <v>-7439488.4100000001</v>
      </c>
      <c r="T1081" s="1363">
        <v>-7439488.4100000001</v>
      </c>
      <c r="U1081" s="1363">
        <v>-7439488.4100000001</v>
      </c>
      <c r="V1081" s="1363">
        <v>-7635695.2300000004</v>
      </c>
      <c r="W1081" s="1363">
        <v>-7635695.2300000004</v>
      </c>
      <c r="X1081" s="1363">
        <v>-7635695.2300000004</v>
      </c>
      <c r="Y1081" s="1363">
        <v>-7601985.7300000004</v>
      </c>
      <c r="Z1081" s="1363">
        <v>-7601985.7300000004</v>
      </c>
      <c r="AA1081" s="1363">
        <v>-7601985.7300000004</v>
      </c>
      <c r="AB1081" s="1363">
        <v>-7535507.5899999999</v>
      </c>
      <c r="AC1081" s="1363"/>
      <c r="AD1081" s="1363"/>
      <c r="AE1081" s="1363">
        <f t="shared" si="422"/>
        <v>-7543501.6337500019</v>
      </c>
      <c r="AF1081" s="1376"/>
      <c r="AG1081" s="1377"/>
      <c r="AH1081" s="1365"/>
      <c r="AI1081" s="1365"/>
      <c r="AJ1081" s="1365"/>
      <c r="AK1081" s="1366">
        <f>AE1081</f>
        <v>-7543501.6337500019</v>
      </c>
      <c r="AL1081" s="1365">
        <f t="shared" si="433"/>
        <v>-7543501.6337500019</v>
      </c>
      <c r="AM1081" s="1367"/>
      <c r="AN1081" s="1365"/>
      <c r="AO1081" s="1368">
        <f t="shared" si="434"/>
        <v>0</v>
      </c>
      <c r="AP1081" s="1369"/>
      <c r="AQ1081" s="1370">
        <f t="shared" si="419"/>
        <v>-7535507.5899999999</v>
      </c>
      <c r="AR1081" s="1365"/>
      <c r="AS1081" s="1365"/>
      <c r="AT1081" s="1365"/>
      <c r="AU1081" s="1366">
        <f>AQ1081</f>
        <v>-7535507.5899999999</v>
      </c>
      <c r="AV1081" s="1365">
        <f t="shared" si="435"/>
        <v>-7535507.5899999999</v>
      </c>
      <c r="AW1081" s="1367"/>
      <c r="AX1081" s="1365"/>
      <c r="AY1081" s="1367">
        <f t="shared" si="436"/>
        <v>0</v>
      </c>
      <c r="AZ1081" s="1372" t="s">
        <v>1546</v>
      </c>
      <c r="BA1081" s="1640"/>
      <c r="BC1081" s="1361" t="str">
        <f t="shared" si="446"/>
        <v/>
      </c>
      <c r="BD1081" s="1361" t="str">
        <f t="shared" si="446"/>
        <v/>
      </c>
      <c r="BE1081" s="1361" t="str">
        <f t="shared" si="446"/>
        <v/>
      </c>
      <c r="BF1081" s="1361" t="str">
        <f t="shared" si="446"/>
        <v>Non-Op</v>
      </c>
      <c r="BG1081" s="1361" t="str">
        <f t="shared" si="443"/>
        <v>NO</v>
      </c>
      <c r="BH1081" s="1361" t="str">
        <f t="shared" si="443"/>
        <v>NO</v>
      </c>
      <c r="BI1081" s="1361" t="str">
        <f t="shared" si="437"/>
        <v/>
      </c>
      <c r="BK1081" s="1361" t="b">
        <f t="shared" si="439"/>
        <v>1</v>
      </c>
      <c r="BL1081" s="1361" t="b">
        <f t="shared" si="439"/>
        <v>1</v>
      </c>
      <c r="BM1081" s="1361" t="b">
        <f t="shared" si="439"/>
        <v>1</v>
      </c>
      <c r="BN1081" s="1361" t="b">
        <f t="shared" si="439"/>
        <v>1</v>
      </c>
      <c r="BO1081" s="1361" t="b">
        <f t="shared" si="439"/>
        <v>1</v>
      </c>
      <c r="BP1081" s="1361" t="b">
        <f t="shared" si="439"/>
        <v>1</v>
      </c>
      <c r="BQ1081" s="1361" t="b">
        <f t="shared" si="439"/>
        <v>1</v>
      </c>
      <c r="BS1081" s="1359"/>
    </row>
    <row r="1082" spans="1:71" s="1374" customFormat="1" ht="12" customHeight="1">
      <c r="A1082" s="1412">
        <v>22840092</v>
      </c>
      <c r="B1082" s="1413" t="str">
        <f t="shared" si="440"/>
        <v>22840092</v>
      </c>
      <c r="C1082" s="1359" t="s">
        <v>1880</v>
      </c>
      <c r="D1082" s="1360" t="str">
        <f t="shared" si="418"/>
        <v>Non-Op</v>
      </c>
      <c r="E1082" s="1360"/>
      <c r="F1082" s="1359"/>
      <c r="G1082" s="1360"/>
      <c r="H1082" s="1361" t="str">
        <f t="shared" si="445"/>
        <v/>
      </c>
      <c r="I1082" s="1361" t="str">
        <f t="shared" si="445"/>
        <v/>
      </c>
      <c r="J1082" s="1361" t="str">
        <f t="shared" si="445"/>
        <v/>
      </c>
      <c r="K1082" s="1361" t="str">
        <f t="shared" si="445"/>
        <v>Non-Op</v>
      </c>
      <c r="L1082" s="1361" t="str">
        <f t="shared" si="444"/>
        <v>NO</v>
      </c>
      <c r="M1082" s="1361" t="str">
        <f t="shared" si="444"/>
        <v>NO</v>
      </c>
      <c r="N1082" s="1361" t="str">
        <f t="shared" si="429"/>
        <v/>
      </c>
      <c r="O1082" s="1362"/>
      <c r="P1082" s="1363">
        <v>-2059419.73</v>
      </c>
      <c r="Q1082" s="1363">
        <v>-2059419.73</v>
      </c>
      <c r="R1082" s="1363">
        <v>-2059419.73</v>
      </c>
      <c r="S1082" s="1363">
        <v>-2053807.22</v>
      </c>
      <c r="T1082" s="1363">
        <v>-2053807.22</v>
      </c>
      <c r="U1082" s="1363">
        <v>-2053807.22</v>
      </c>
      <c r="V1082" s="1363">
        <v>-1987415</v>
      </c>
      <c r="W1082" s="1363">
        <v>-1987415</v>
      </c>
      <c r="X1082" s="1363">
        <v>-1987415</v>
      </c>
      <c r="Y1082" s="1363">
        <v>-1969286.74</v>
      </c>
      <c r="Z1082" s="1363">
        <v>-1969286.74</v>
      </c>
      <c r="AA1082" s="1363">
        <v>-1969286.74</v>
      </c>
      <c r="AB1082" s="1363">
        <v>-1889565.14</v>
      </c>
      <c r="AC1082" s="1363"/>
      <c r="AD1082" s="1363"/>
      <c r="AE1082" s="1363">
        <f t="shared" si="422"/>
        <v>-2010404.8979166662</v>
      </c>
      <c r="AF1082" s="1376"/>
      <c r="AG1082" s="1377"/>
      <c r="AH1082" s="1365"/>
      <c r="AI1082" s="1365"/>
      <c r="AJ1082" s="1365"/>
      <c r="AK1082" s="1366">
        <f>AE1082</f>
        <v>-2010404.8979166662</v>
      </c>
      <c r="AL1082" s="1365">
        <f t="shared" si="433"/>
        <v>-2010404.8979166662</v>
      </c>
      <c r="AM1082" s="1367"/>
      <c r="AN1082" s="1365"/>
      <c r="AO1082" s="1368">
        <f t="shared" si="434"/>
        <v>0</v>
      </c>
      <c r="AP1082" s="1369"/>
      <c r="AQ1082" s="1370">
        <f t="shared" si="419"/>
        <v>-1889565.14</v>
      </c>
      <c r="AR1082" s="1365"/>
      <c r="AS1082" s="1365"/>
      <c r="AT1082" s="1365"/>
      <c r="AU1082" s="1366">
        <f>AQ1082</f>
        <v>-1889565.14</v>
      </c>
      <c r="AV1082" s="1365">
        <f t="shared" si="435"/>
        <v>-1889565.14</v>
      </c>
      <c r="AW1082" s="1367"/>
      <c r="AX1082" s="1365"/>
      <c r="AY1082" s="1367">
        <f t="shared" si="436"/>
        <v>0</v>
      </c>
      <c r="AZ1082" s="1372" t="s">
        <v>1546</v>
      </c>
      <c r="BA1082" s="1640"/>
      <c r="BC1082" s="1361" t="str">
        <f t="shared" si="446"/>
        <v/>
      </c>
      <c r="BD1082" s="1361" t="str">
        <f t="shared" si="446"/>
        <v/>
      </c>
      <c r="BE1082" s="1361" t="str">
        <f t="shared" si="446"/>
        <v/>
      </c>
      <c r="BF1082" s="1361" t="str">
        <f t="shared" si="446"/>
        <v>Non-Op</v>
      </c>
      <c r="BG1082" s="1361" t="str">
        <f t="shared" si="443"/>
        <v>NO</v>
      </c>
      <c r="BH1082" s="1361" t="str">
        <f t="shared" si="443"/>
        <v>NO</v>
      </c>
      <c r="BI1082" s="1361" t="str">
        <f t="shared" si="437"/>
        <v/>
      </c>
      <c r="BK1082" s="1361" t="b">
        <f t="shared" si="439"/>
        <v>1</v>
      </c>
      <c r="BL1082" s="1361" t="b">
        <f t="shared" si="439"/>
        <v>1</v>
      </c>
      <c r="BM1082" s="1361" t="b">
        <f t="shared" si="439"/>
        <v>1</v>
      </c>
      <c r="BN1082" s="1361" t="b">
        <f t="shared" si="439"/>
        <v>1</v>
      </c>
      <c r="BO1082" s="1361" t="b">
        <f t="shared" si="439"/>
        <v>1</v>
      </c>
      <c r="BP1082" s="1361" t="b">
        <f t="shared" si="439"/>
        <v>1</v>
      </c>
      <c r="BQ1082" s="1361" t="b">
        <f t="shared" si="439"/>
        <v>1</v>
      </c>
      <c r="BS1082" s="1359"/>
    </row>
    <row r="1083" spans="1:71" s="1374" customFormat="1" ht="12" customHeight="1">
      <c r="A1083" s="1412">
        <v>22840102</v>
      </c>
      <c r="B1083" s="1413" t="str">
        <f t="shared" si="440"/>
        <v>22840102</v>
      </c>
      <c r="C1083" s="1359" t="s">
        <v>1881</v>
      </c>
      <c r="D1083" s="1360" t="str">
        <f t="shared" si="418"/>
        <v>Non-Op</v>
      </c>
      <c r="E1083" s="1360"/>
      <c r="F1083" s="1359"/>
      <c r="G1083" s="1360"/>
      <c r="H1083" s="1361" t="str">
        <f t="shared" si="445"/>
        <v/>
      </c>
      <c r="I1083" s="1361" t="str">
        <f t="shared" si="445"/>
        <v/>
      </c>
      <c r="J1083" s="1361" t="str">
        <f t="shared" si="445"/>
        <v/>
      </c>
      <c r="K1083" s="1361" t="str">
        <f t="shared" si="445"/>
        <v>Non-Op</v>
      </c>
      <c r="L1083" s="1361" t="str">
        <f t="shared" si="444"/>
        <v>NO</v>
      </c>
      <c r="M1083" s="1361" t="str">
        <f t="shared" si="444"/>
        <v>NO</v>
      </c>
      <c r="N1083" s="1361" t="str">
        <f t="shared" si="429"/>
        <v/>
      </c>
      <c r="O1083" s="1362"/>
      <c r="P1083" s="1363">
        <v>-604351.13</v>
      </c>
      <c r="Q1083" s="1363">
        <v>-604351.13</v>
      </c>
      <c r="R1083" s="1363">
        <v>-604351.13</v>
      </c>
      <c r="S1083" s="1363">
        <v>-600472.39</v>
      </c>
      <c r="T1083" s="1363">
        <v>-600472.39</v>
      </c>
      <c r="U1083" s="1363">
        <v>-600472.39</v>
      </c>
      <c r="V1083" s="1363">
        <v>-611308.72</v>
      </c>
      <c r="W1083" s="1363">
        <v>-611308.72</v>
      </c>
      <c r="X1083" s="1363">
        <v>-611308.72</v>
      </c>
      <c r="Y1083" s="1363">
        <v>-610521.47</v>
      </c>
      <c r="Z1083" s="1363">
        <v>-610521.47</v>
      </c>
      <c r="AA1083" s="1363">
        <v>-610521.47</v>
      </c>
      <c r="AB1083" s="1363">
        <v>-605124.97</v>
      </c>
      <c r="AC1083" s="1363"/>
      <c r="AD1083" s="1363"/>
      <c r="AE1083" s="1363">
        <f t="shared" si="422"/>
        <v>-606695.67083333328</v>
      </c>
      <c r="AF1083" s="1376"/>
      <c r="AG1083" s="1377"/>
      <c r="AH1083" s="1365"/>
      <c r="AI1083" s="1365"/>
      <c r="AJ1083" s="1365"/>
      <c r="AK1083" s="1366">
        <f>AE1083</f>
        <v>-606695.67083333328</v>
      </c>
      <c r="AL1083" s="1365">
        <f t="shared" si="433"/>
        <v>-606695.67083333328</v>
      </c>
      <c r="AM1083" s="1367"/>
      <c r="AN1083" s="1365"/>
      <c r="AO1083" s="1368">
        <f t="shared" si="434"/>
        <v>0</v>
      </c>
      <c r="AP1083" s="1369"/>
      <c r="AQ1083" s="1370">
        <f t="shared" ref="AQ1083:AQ1152" si="447">AB1083</f>
        <v>-605124.97</v>
      </c>
      <c r="AR1083" s="1365"/>
      <c r="AS1083" s="1365"/>
      <c r="AT1083" s="1365"/>
      <c r="AU1083" s="1366">
        <f>AQ1083</f>
        <v>-605124.97</v>
      </c>
      <c r="AV1083" s="1365">
        <f t="shared" si="435"/>
        <v>-605124.97</v>
      </c>
      <c r="AW1083" s="1367"/>
      <c r="AX1083" s="1365"/>
      <c r="AY1083" s="1367">
        <f t="shared" si="436"/>
        <v>0</v>
      </c>
      <c r="AZ1083" s="1372" t="s">
        <v>1546</v>
      </c>
      <c r="BA1083" s="1640"/>
      <c r="BC1083" s="1361" t="str">
        <f t="shared" si="446"/>
        <v/>
      </c>
      <c r="BD1083" s="1361" t="str">
        <f t="shared" si="446"/>
        <v/>
      </c>
      <c r="BE1083" s="1361" t="str">
        <f t="shared" si="446"/>
        <v/>
      </c>
      <c r="BF1083" s="1361" t="str">
        <f t="shared" si="446"/>
        <v>Non-Op</v>
      </c>
      <c r="BG1083" s="1361" t="str">
        <f t="shared" si="443"/>
        <v>NO</v>
      </c>
      <c r="BH1083" s="1361" t="str">
        <f t="shared" si="443"/>
        <v>NO</v>
      </c>
      <c r="BI1083" s="1361" t="str">
        <f t="shared" si="437"/>
        <v/>
      </c>
      <c r="BK1083" s="1361" t="b">
        <f t="shared" si="439"/>
        <v>1</v>
      </c>
      <c r="BL1083" s="1361" t="b">
        <f t="shared" si="439"/>
        <v>1</v>
      </c>
      <c r="BM1083" s="1361" t="b">
        <f t="shared" si="439"/>
        <v>1</v>
      </c>
      <c r="BN1083" s="1361" t="b">
        <f t="shared" si="439"/>
        <v>1</v>
      </c>
      <c r="BO1083" s="1361" t="b">
        <f t="shared" si="439"/>
        <v>1</v>
      </c>
      <c r="BP1083" s="1361" t="b">
        <f t="shared" si="439"/>
        <v>1</v>
      </c>
      <c r="BQ1083" s="1361" t="b">
        <f t="shared" si="439"/>
        <v>1</v>
      </c>
      <c r="BS1083" s="1359"/>
    </row>
    <row r="1084" spans="1:71" s="1374" customFormat="1" ht="12" customHeight="1">
      <c r="A1084" s="1412">
        <v>22840111</v>
      </c>
      <c r="B1084" s="1413" t="str">
        <f t="shared" si="440"/>
        <v>22840111</v>
      </c>
      <c r="C1084" s="1359" t="s">
        <v>2138</v>
      </c>
      <c r="D1084" s="1360" t="str">
        <f t="shared" si="418"/>
        <v>W/C</v>
      </c>
      <c r="E1084" s="1360"/>
      <c r="F1084" s="1359"/>
      <c r="G1084" s="1360"/>
      <c r="H1084" s="1361" t="str">
        <f t="shared" si="445"/>
        <v/>
      </c>
      <c r="I1084" s="1361" t="str">
        <f t="shared" si="445"/>
        <v/>
      </c>
      <c r="J1084" s="1361" t="str">
        <f t="shared" si="445"/>
        <v/>
      </c>
      <c r="K1084" s="1361" t="str">
        <f t="shared" si="445"/>
        <v/>
      </c>
      <c r="L1084" s="1361" t="str">
        <f t="shared" si="444"/>
        <v>NO</v>
      </c>
      <c r="M1084" s="1361" t="str">
        <f t="shared" si="444"/>
        <v>W/C</v>
      </c>
      <c r="N1084" s="1361" t="str">
        <f t="shared" si="429"/>
        <v>W/C</v>
      </c>
      <c r="O1084" s="1362"/>
      <c r="P1084" s="1363">
        <v>45912.52</v>
      </c>
      <c r="Q1084" s="1363">
        <v>45912.52</v>
      </c>
      <c r="R1084" s="1363">
        <v>45912.52</v>
      </c>
      <c r="S1084" s="1363">
        <v>75283.199999999997</v>
      </c>
      <c r="T1084" s="1363">
        <v>75283.199999999997</v>
      </c>
      <c r="U1084" s="1363">
        <v>75283.199999999997</v>
      </c>
      <c r="V1084" s="1363">
        <v>3648.75</v>
      </c>
      <c r="W1084" s="1363">
        <v>3648.75</v>
      </c>
      <c r="X1084" s="1363">
        <v>3648.75</v>
      </c>
      <c r="Y1084" s="1363">
        <v>3648.75</v>
      </c>
      <c r="Z1084" s="1363">
        <v>3648.75</v>
      </c>
      <c r="AA1084" s="1363">
        <v>3648.75</v>
      </c>
      <c r="AB1084" s="1363">
        <v>3648.75</v>
      </c>
      <c r="AC1084" s="1363"/>
      <c r="AD1084" s="1363"/>
      <c r="AE1084" s="1363">
        <f t="shared" si="422"/>
        <v>30362.314583333336</v>
      </c>
      <c r="AF1084" s="1376"/>
      <c r="AG1084" s="1377"/>
      <c r="AH1084" s="1365"/>
      <c r="AI1084" s="1365"/>
      <c r="AJ1084" s="1365"/>
      <c r="AK1084" s="1366"/>
      <c r="AL1084" s="1365">
        <f t="shared" si="433"/>
        <v>0</v>
      </c>
      <c r="AM1084" s="1367"/>
      <c r="AN1084" s="1365">
        <f>AE1084</f>
        <v>30362.314583333336</v>
      </c>
      <c r="AO1084" s="1368">
        <f t="shared" si="434"/>
        <v>30362.314583333336</v>
      </c>
      <c r="AP1084" s="1369"/>
      <c r="AQ1084" s="1370">
        <f t="shared" si="447"/>
        <v>3648.75</v>
      </c>
      <c r="AR1084" s="1365"/>
      <c r="AS1084" s="1365"/>
      <c r="AT1084" s="1365"/>
      <c r="AU1084" s="1366"/>
      <c r="AV1084" s="1365">
        <f t="shared" si="435"/>
        <v>0</v>
      </c>
      <c r="AW1084" s="1367"/>
      <c r="AX1084" s="1365">
        <f>AQ1084</f>
        <v>3648.75</v>
      </c>
      <c r="AY1084" s="1367">
        <f t="shared" si="436"/>
        <v>3648.75</v>
      </c>
      <c r="AZ1084" s="1372"/>
      <c r="BA1084" s="1640"/>
      <c r="BC1084" s="1361" t="str">
        <f t="shared" si="446"/>
        <v/>
      </c>
      <c r="BD1084" s="1361" t="str">
        <f t="shared" si="446"/>
        <v/>
      </c>
      <c r="BE1084" s="1361" t="str">
        <f t="shared" si="446"/>
        <v/>
      </c>
      <c r="BF1084" s="1361" t="str">
        <f t="shared" si="446"/>
        <v/>
      </c>
      <c r="BG1084" s="1361" t="str">
        <f t="shared" si="443"/>
        <v>NO</v>
      </c>
      <c r="BH1084" s="1361" t="str">
        <f t="shared" si="443"/>
        <v>W/C</v>
      </c>
      <c r="BI1084" s="1361" t="str">
        <f t="shared" si="437"/>
        <v>W/C</v>
      </c>
      <c r="BK1084" s="1361" t="b">
        <f t="shared" si="439"/>
        <v>1</v>
      </c>
      <c r="BL1084" s="1361" t="b">
        <f t="shared" si="439"/>
        <v>1</v>
      </c>
      <c r="BM1084" s="1361" t="b">
        <f t="shared" si="439"/>
        <v>1</v>
      </c>
      <c r="BN1084" s="1361" t="b">
        <f t="shared" si="439"/>
        <v>1</v>
      </c>
      <c r="BO1084" s="1361" t="b">
        <f t="shared" si="439"/>
        <v>1</v>
      </c>
      <c r="BP1084" s="1361" t="b">
        <f t="shared" si="439"/>
        <v>1</v>
      </c>
      <c r="BQ1084" s="1361" t="b">
        <f t="shared" si="439"/>
        <v>1</v>
      </c>
      <c r="BS1084" s="1359"/>
    </row>
    <row r="1085" spans="1:71" s="1374" customFormat="1" ht="12" customHeight="1">
      <c r="A1085" s="1412">
        <v>22840112</v>
      </c>
      <c r="B1085" s="1413" t="str">
        <f t="shared" si="440"/>
        <v>22840112</v>
      </c>
      <c r="C1085" s="1359" t="s">
        <v>1882</v>
      </c>
      <c r="D1085" s="1360" t="str">
        <f t="shared" ref="D1085:D1150" si="448">IF(CONCATENATE(H1085,I1085,J1085,K1085,N1085)= "ERBGRB","CRB",CONCATENATE(H1085,I1085,J1085,K1085,N1085))</f>
        <v>Non-Op</v>
      </c>
      <c r="E1085" s="1360"/>
      <c r="F1085" s="1359"/>
      <c r="G1085" s="1360"/>
      <c r="H1085" s="1361" t="str">
        <f t="shared" si="445"/>
        <v/>
      </c>
      <c r="I1085" s="1361" t="str">
        <f t="shared" si="445"/>
        <v/>
      </c>
      <c r="J1085" s="1361" t="str">
        <f t="shared" si="445"/>
        <v/>
      </c>
      <c r="K1085" s="1361" t="str">
        <f t="shared" si="445"/>
        <v>Non-Op</v>
      </c>
      <c r="L1085" s="1361" t="str">
        <f t="shared" si="444"/>
        <v>NO</v>
      </c>
      <c r="M1085" s="1361" t="str">
        <f t="shared" si="444"/>
        <v>NO</v>
      </c>
      <c r="N1085" s="1361" t="str">
        <f t="shared" si="429"/>
        <v/>
      </c>
      <c r="O1085" s="1362"/>
      <c r="P1085" s="1363">
        <v>-215000</v>
      </c>
      <c r="Q1085" s="1363">
        <v>-215000</v>
      </c>
      <c r="R1085" s="1363">
        <v>-215000</v>
      </c>
      <c r="S1085" s="1363">
        <v>-215000</v>
      </c>
      <c r="T1085" s="1363">
        <v>-215000</v>
      </c>
      <c r="U1085" s="1363">
        <v>-215000</v>
      </c>
      <c r="V1085" s="1363">
        <v>-220000</v>
      </c>
      <c r="W1085" s="1363">
        <v>-220000</v>
      </c>
      <c r="X1085" s="1363">
        <v>-220000</v>
      </c>
      <c r="Y1085" s="1363">
        <v>-220000</v>
      </c>
      <c r="Z1085" s="1363">
        <v>-220000</v>
      </c>
      <c r="AA1085" s="1363">
        <v>-220000</v>
      </c>
      <c r="AB1085" s="1363">
        <v>-220000</v>
      </c>
      <c r="AC1085" s="1363"/>
      <c r="AD1085" s="1363"/>
      <c r="AE1085" s="1363">
        <f t="shared" si="422"/>
        <v>-217708.33333333334</v>
      </c>
      <c r="AF1085" s="1376"/>
      <c r="AG1085" s="1377"/>
      <c r="AH1085" s="1365"/>
      <c r="AI1085" s="1365"/>
      <c r="AJ1085" s="1365"/>
      <c r="AK1085" s="1366">
        <f t="shared" ref="AK1085:AK1090" si="449">AE1085</f>
        <v>-217708.33333333334</v>
      </c>
      <c r="AL1085" s="1365">
        <f t="shared" si="433"/>
        <v>-217708.33333333334</v>
      </c>
      <c r="AM1085" s="1367"/>
      <c r="AN1085" s="1365"/>
      <c r="AO1085" s="1368">
        <f t="shared" si="434"/>
        <v>0</v>
      </c>
      <c r="AP1085" s="1369"/>
      <c r="AQ1085" s="1370">
        <f t="shared" si="447"/>
        <v>-220000</v>
      </c>
      <c r="AR1085" s="1365"/>
      <c r="AS1085" s="1365"/>
      <c r="AT1085" s="1365"/>
      <c r="AU1085" s="1366">
        <f t="shared" ref="AU1085:AU1090" si="450">AQ1085</f>
        <v>-220000</v>
      </c>
      <c r="AV1085" s="1365">
        <f t="shared" si="435"/>
        <v>-220000</v>
      </c>
      <c r="AW1085" s="1367"/>
      <c r="AX1085" s="1365"/>
      <c r="AY1085" s="1367">
        <f t="shared" si="436"/>
        <v>0</v>
      </c>
      <c r="AZ1085" s="1372" t="s">
        <v>1546</v>
      </c>
      <c r="BA1085" s="1640"/>
      <c r="BC1085" s="1361" t="str">
        <f t="shared" si="446"/>
        <v/>
      </c>
      <c r="BD1085" s="1361" t="str">
        <f t="shared" si="446"/>
        <v/>
      </c>
      <c r="BE1085" s="1361" t="str">
        <f t="shared" si="446"/>
        <v/>
      </c>
      <c r="BF1085" s="1361" t="str">
        <f t="shared" si="446"/>
        <v>Non-Op</v>
      </c>
      <c r="BG1085" s="1361" t="str">
        <f t="shared" si="443"/>
        <v>NO</v>
      </c>
      <c r="BH1085" s="1361" t="str">
        <f t="shared" si="443"/>
        <v>NO</v>
      </c>
      <c r="BI1085" s="1361" t="str">
        <f t="shared" si="437"/>
        <v/>
      </c>
      <c r="BK1085" s="1361" t="b">
        <f t="shared" si="439"/>
        <v>1</v>
      </c>
      <c r="BL1085" s="1361" t="b">
        <f t="shared" si="439"/>
        <v>1</v>
      </c>
      <c r="BM1085" s="1361" t="b">
        <f t="shared" si="439"/>
        <v>1</v>
      </c>
      <c r="BN1085" s="1361" t="b">
        <f t="shared" si="439"/>
        <v>1</v>
      </c>
      <c r="BO1085" s="1361" t="b">
        <f t="shared" si="439"/>
        <v>1</v>
      </c>
      <c r="BP1085" s="1361" t="b">
        <f t="shared" si="439"/>
        <v>1</v>
      </c>
      <c r="BQ1085" s="1361" t="b">
        <f t="shared" si="439"/>
        <v>1</v>
      </c>
      <c r="BS1085" s="1359"/>
    </row>
    <row r="1086" spans="1:71" s="1374" customFormat="1" ht="12" customHeight="1">
      <c r="A1086" s="1412">
        <v>22840122</v>
      </c>
      <c r="B1086" s="1413" t="str">
        <f t="shared" si="440"/>
        <v>22840122</v>
      </c>
      <c r="C1086" s="1359" t="s">
        <v>1883</v>
      </c>
      <c r="D1086" s="1360" t="str">
        <f t="shared" si="448"/>
        <v>Non-Op</v>
      </c>
      <c r="E1086" s="1360"/>
      <c r="F1086" s="1359"/>
      <c r="G1086" s="1360"/>
      <c r="H1086" s="1361" t="str">
        <f t="shared" si="445"/>
        <v/>
      </c>
      <c r="I1086" s="1361" t="str">
        <f t="shared" si="445"/>
        <v/>
      </c>
      <c r="J1086" s="1361" t="str">
        <f t="shared" si="445"/>
        <v/>
      </c>
      <c r="K1086" s="1361" t="str">
        <f t="shared" si="445"/>
        <v>Non-Op</v>
      </c>
      <c r="L1086" s="1361" t="str">
        <f t="shared" si="444"/>
        <v>NO</v>
      </c>
      <c r="M1086" s="1361" t="str">
        <f t="shared" si="444"/>
        <v>NO</v>
      </c>
      <c r="N1086" s="1361" t="str">
        <f t="shared" si="429"/>
        <v/>
      </c>
      <c r="O1086" s="1362"/>
      <c r="P1086" s="1363">
        <v>-149000</v>
      </c>
      <c r="Q1086" s="1363">
        <v>-149000</v>
      </c>
      <c r="R1086" s="1363">
        <v>-149000</v>
      </c>
      <c r="S1086" s="1363">
        <v>-149000</v>
      </c>
      <c r="T1086" s="1363">
        <v>-149000</v>
      </c>
      <c r="U1086" s="1363">
        <v>-149000</v>
      </c>
      <c r="V1086" s="1363">
        <v>-149000</v>
      </c>
      <c r="W1086" s="1363">
        <v>-149000</v>
      </c>
      <c r="X1086" s="1363">
        <v>-149000</v>
      </c>
      <c r="Y1086" s="1363">
        <v>-149000</v>
      </c>
      <c r="Z1086" s="1363">
        <v>-149000</v>
      </c>
      <c r="AA1086" s="1363">
        <v>-149000</v>
      </c>
      <c r="AB1086" s="1363">
        <v>-149000</v>
      </c>
      <c r="AC1086" s="1363"/>
      <c r="AD1086" s="1363"/>
      <c r="AE1086" s="1363">
        <f t="shared" si="422"/>
        <v>-149000</v>
      </c>
      <c r="AF1086" s="1376"/>
      <c r="AG1086" s="1377"/>
      <c r="AH1086" s="1365"/>
      <c r="AI1086" s="1365"/>
      <c r="AJ1086" s="1365"/>
      <c r="AK1086" s="1366">
        <f t="shared" si="449"/>
        <v>-149000</v>
      </c>
      <c r="AL1086" s="1365">
        <f t="shared" si="433"/>
        <v>-149000</v>
      </c>
      <c r="AM1086" s="1367"/>
      <c r="AN1086" s="1365"/>
      <c r="AO1086" s="1368">
        <f t="shared" si="434"/>
        <v>0</v>
      </c>
      <c r="AP1086" s="1369"/>
      <c r="AQ1086" s="1370">
        <f t="shared" si="447"/>
        <v>-149000</v>
      </c>
      <c r="AR1086" s="1365"/>
      <c r="AS1086" s="1365"/>
      <c r="AT1086" s="1365"/>
      <c r="AU1086" s="1366">
        <f t="shared" si="450"/>
        <v>-149000</v>
      </c>
      <c r="AV1086" s="1365">
        <f t="shared" si="435"/>
        <v>-149000</v>
      </c>
      <c r="AW1086" s="1367"/>
      <c r="AX1086" s="1365"/>
      <c r="AY1086" s="1367">
        <f t="shared" si="436"/>
        <v>0</v>
      </c>
      <c r="AZ1086" s="1372" t="s">
        <v>1546</v>
      </c>
      <c r="BA1086" s="1640"/>
      <c r="BC1086" s="1361" t="str">
        <f t="shared" si="446"/>
        <v/>
      </c>
      <c r="BD1086" s="1361" t="str">
        <f t="shared" si="446"/>
        <v/>
      </c>
      <c r="BE1086" s="1361" t="str">
        <f t="shared" si="446"/>
        <v/>
      </c>
      <c r="BF1086" s="1361" t="str">
        <f t="shared" si="446"/>
        <v>Non-Op</v>
      </c>
      <c r="BG1086" s="1361" t="str">
        <f t="shared" si="443"/>
        <v>NO</v>
      </c>
      <c r="BH1086" s="1361" t="str">
        <f t="shared" si="443"/>
        <v>NO</v>
      </c>
      <c r="BI1086" s="1361" t="str">
        <f t="shared" si="437"/>
        <v/>
      </c>
      <c r="BK1086" s="1361" t="b">
        <f t="shared" si="439"/>
        <v>1</v>
      </c>
      <c r="BL1086" s="1361" t="b">
        <f t="shared" si="439"/>
        <v>1</v>
      </c>
      <c r="BM1086" s="1361" t="b">
        <f t="shared" si="439"/>
        <v>1</v>
      </c>
      <c r="BN1086" s="1361" t="b">
        <f t="shared" si="439"/>
        <v>1</v>
      </c>
      <c r="BO1086" s="1361" t="b">
        <f t="shared" si="439"/>
        <v>1</v>
      </c>
      <c r="BP1086" s="1361" t="b">
        <f t="shared" si="439"/>
        <v>1</v>
      </c>
      <c r="BQ1086" s="1361" t="b">
        <f t="shared" si="439"/>
        <v>1</v>
      </c>
      <c r="BS1086" s="1359"/>
    </row>
    <row r="1087" spans="1:71" s="1374" customFormat="1" ht="12" customHeight="1">
      <c r="A1087" s="1412">
        <v>22840131</v>
      </c>
      <c r="B1087" s="1413" t="str">
        <f t="shared" si="440"/>
        <v>22840131</v>
      </c>
      <c r="C1087" s="1359" t="s">
        <v>2139</v>
      </c>
      <c r="D1087" s="1360" t="str">
        <f t="shared" si="448"/>
        <v>Non-Op</v>
      </c>
      <c r="E1087" s="1360"/>
      <c r="F1087" s="1359"/>
      <c r="G1087" s="1360"/>
      <c r="H1087" s="1361" t="str">
        <f t="shared" si="445"/>
        <v/>
      </c>
      <c r="I1087" s="1361" t="str">
        <f t="shared" si="445"/>
        <v/>
      </c>
      <c r="J1087" s="1361" t="str">
        <f t="shared" si="445"/>
        <v/>
      </c>
      <c r="K1087" s="1361" t="str">
        <f t="shared" si="445"/>
        <v>Non-Op</v>
      </c>
      <c r="L1087" s="1361" t="str">
        <f t="shared" si="444"/>
        <v>NO</v>
      </c>
      <c r="M1087" s="1361" t="str">
        <f t="shared" si="444"/>
        <v>NO</v>
      </c>
      <c r="N1087" s="1361" t="str">
        <f t="shared" si="429"/>
        <v/>
      </c>
      <c r="O1087" s="1362"/>
      <c r="P1087" s="1363">
        <v>-580000</v>
      </c>
      <c r="Q1087" s="1363">
        <v>-580000</v>
      </c>
      <c r="R1087" s="1363">
        <v>-580000</v>
      </c>
      <c r="S1087" s="1363">
        <v>-580000</v>
      </c>
      <c r="T1087" s="1363">
        <v>-580000</v>
      </c>
      <c r="U1087" s="1363">
        <v>-580000</v>
      </c>
      <c r="V1087" s="1363">
        <v>-580000</v>
      </c>
      <c r="W1087" s="1363">
        <v>-580000</v>
      </c>
      <c r="X1087" s="1363">
        <v>-580000</v>
      </c>
      <c r="Y1087" s="1363">
        <v>-580000</v>
      </c>
      <c r="Z1087" s="1363">
        <v>-580000</v>
      </c>
      <c r="AA1087" s="1363">
        <v>-580000</v>
      </c>
      <c r="AB1087" s="1363">
        <v>-580000</v>
      </c>
      <c r="AC1087" s="1363"/>
      <c r="AD1087" s="1363"/>
      <c r="AE1087" s="1363">
        <f t="shared" si="422"/>
        <v>-580000</v>
      </c>
      <c r="AF1087" s="1376"/>
      <c r="AG1087" s="1377"/>
      <c r="AH1087" s="1365"/>
      <c r="AI1087" s="1365"/>
      <c r="AJ1087" s="1365"/>
      <c r="AK1087" s="1366">
        <f t="shared" si="449"/>
        <v>-580000</v>
      </c>
      <c r="AL1087" s="1365">
        <f t="shared" si="433"/>
        <v>-580000</v>
      </c>
      <c r="AM1087" s="1367"/>
      <c r="AN1087" s="1365"/>
      <c r="AO1087" s="1368">
        <f t="shared" si="434"/>
        <v>0</v>
      </c>
      <c r="AP1087" s="1369"/>
      <c r="AQ1087" s="1370">
        <f t="shared" si="447"/>
        <v>-580000</v>
      </c>
      <c r="AR1087" s="1365"/>
      <c r="AS1087" s="1365"/>
      <c r="AT1087" s="1365"/>
      <c r="AU1087" s="1366">
        <f t="shared" si="450"/>
        <v>-580000</v>
      </c>
      <c r="AV1087" s="1365">
        <f t="shared" si="435"/>
        <v>-580000</v>
      </c>
      <c r="AW1087" s="1367"/>
      <c r="AX1087" s="1365"/>
      <c r="AY1087" s="1367">
        <f t="shared" si="436"/>
        <v>0</v>
      </c>
      <c r="AZ1087" s="1372" t="s">
        <v>1546</v>
      </c>
      <c r="BA1087" s="1640"/>
      <c r="BC1087" s="1361" t="str">
        <f t="shared" si="446"/>
        <v/>
      </c>
      <c r="BD1087" s="1361" t="str">
        <f t="shared" si="446"/>
        <v/>
      </c>
      <c r="BE1087" s="1361" t="str">
        <f t="shared" si="446"/>
        <v/>
      </c>
      <c r="BF1087" s="1361" t="str">
        <f t="shared" si="446"/>
        <v>Non-Op</v>
      </c>
      <c r="BG1087" s="1361" t="str">
        <f t="shared" si="443"/>
        <v>NO</v>
      </c>
      <c r="BH1087" s="1361" t="str">
        <f t="shared" si="443"/>
        <v>NO</v>
      </c>
      <c r="BI1087" s="1361" t="str">
        <f t="shared" si="437"/>
        <v/>
      </c>
      <c r="BK1087" s="1361" t="b">
        <f t="shared" si="439"/>
        <v>1</v>
      </c>
      <c r="BL1087" s="1361" t="b">
        <f t="shared" si="439"/>
        <v>1</v>
      </c>
      <c r="BM1087" s="1361" t="b">
        <f t="shared" si="439"/>
        <v>1</v>
      </c>
      <c r="BN1087" s="1361" t="b">
        <f t="shared" si="439"/>
        <v>1</v>
      </c>
      <c r="BO1087" s="1361" t="b">
        <f t="shared" si="439"/>
        <v>1</v>
      </c>
      <c r="BP1087" s="1361" t="b">
        <f t="shared" si="439"/>
        <v>1</v>
      </c>
      <c r="BQ1087" s="1361" t="b">
        <f t="shared" si="439"/>
        <v>1</v>
      </c>
      <c r="BS1087" s="1359"/>
    </row>
    <row r="1088" spans="1:71" s="1374" customFormat="1" ht="12" customHeight="1">
      <c r="A1088" s="1412">
        <v>22840132</v>
      </c>
      <c r="B1088" s="1413" t="str">
        <f t="shared" si="440"/>
        <v>22840132</v>
      </c>
      <c r="C1088" s="1359" t="s">
        <v>1884</v>
      </c>
      <c r="D1088" s="1360" t="str">
        <f t="shared" si="448"/>
        <v>Non-Op</v>
      </c>
      <c r="E1088" s="1360"/>
      <c r="F1088" s="1359"/>
      <c r="G1088" s="1360"/>
      <c r="H1088" s="1361" t="str">
        <f t="shared" si="445"/>
        <v/>
      </c>
      <c r="I1088" s="1361" t="str">
        <f t="shared" si="445"/>
        <v/>
      </c>
      <c r="J1088" s="1361" t="str">
        <f t="shared" si="445"/>
        <v/>
      </c>
      <c r="K1088" s="1361" t="str">
        <f t="shared" si="445"/>
        <v>Non-Op</v>
      </c>
      <c r="L1088" s="1361" t="str">
        <f t="shared" si="444"/>
        <v>NO</v>
      </c>
      <c r="M1088" s="1361" t="str">
        <f t="shared" si="444"/>
        <v>NO</v>
      </c>
      <c r="N1088" s="1361" t="str">
        <f t="shared" si="429"/>
        <v/>
      </c>
      <c r="O1088" s="1362"/>
      <c r="P1088" s="1363">
        <v>-107000</v>
      </c>
      <c r="Q1088" s="1363">
        <v>-107000</v>
      </c>
      <c r="R1088" s="1363">
        <v>-107000</v>
      </c>
      <c r="S1088" s="1363">
        <v>-107000</v>
      </c>
      <c r="T1088" s="1363">
        <v>-107000</v>
      </c>
      <c r="U1088" s="1363">
        <v>-107000</v>
      </c>
      <c r="V1088" s="1363">
        <v>-107000</v>
      </c>
      <c r="W1088" s="1363">
        <v>-107000</v>
      </c>
      <c r="X1088" s="1363">
        <v>-107000</v>
      </c>
      <c r="Y1088" s="1363">
        <v>-107000</v>
      </c>
      <c r="Z1088" s="1363">
        <v>-107000</v>
      </c>
      <c r="AA1088" s="1363">
        <v>-107000</v>
      </c>
      <c r="AB1088" s="1363">
        <v>-107000</v>
      </c>
      <c r="AC1088" s="1363"/>
      <c r="AD1088" s="1363"/>
      <c r="AE1088" s="1363">
        <f t="shared" si="422"/>
        <v>-107000</v>
      </c>
      <c r="AF1088" s="1376"/>
      <c r="AG1088" s="1377"/>
      <c r="AH1088" s="1365"/>
      <c r="AI1088" s="1365"/>
      <c r="AJ1088" s="1365"/>
      <c r="AK1088" s="1366">
        <f t="shared" si="449"/>
        <v>-107000</v>
      </c>
      <c r="AL1088" s="1365">
        <f t="shared" si="433"/>
        <v>-107000</v>
      </c>
      <c r="AM1088" s="1367"/>
      <c r="AN1088" s="1365"/>
      <c r="AO1088" s="1368">
        <f t="shared" si="434"/>
        <v>0</v>
      </c>
      <c r="AP1088" s="1369"/>
      <c r="AQ1088" s="1370">
        <f t="shared" si="447"/>
        <v>-107000</v>
      </c>
      <c r="AR1088" s="1365"/>
      <c r="AS1088" s="1365"/>
      <c r="AT1088" s="1365"/>
      <c r="AU1088" s="1366">
        <f t="shared" si="450"/>
        <v>-107000</v>
      </c>
      <c r="AV1088" s="1365">
        <f t="shared" si="435"/>
        <v>-107000</v>
      </c>
      <c r="AW1088" s="1367"/>
      <c r="AX1088" s="1365"/>
      <c r="AY1088" s="1367">
        <f t="shared" si="436"/>
        <v>0</v>
      </c>
      <c r="AZ1088" s="1372" t="s">
        <v>1546</v>
      </c>
      <c r="BA1088" s="1640"/>
      <c r="BC1088" s="1361" t="str">
        <f t="shared" si="446"/>
        <v/>
      </c>
      <c r="BD1088" s="1361" t="str">
        <f t="shared" si="446"/>
        <v/>
      </c>
      <c r="BE1088" s="1361" t="str">
        <f t="shared" si="446"/>
        <v/>
      </c>
      <c r="BF1088" s="1361" t="str">
        <f t="shared" si="446"/>
        <v>Non-Op</v>
      </c>
      <c r="BG1088" s="1361" t="str">
        <f t="shared" si="443"/>
        <v>NO</v>
      </c>
      <c r="BH1088" s="1361" t="str">
        <f t="shared" si="443"/>
        <v>NO</v>
      </c>
      <c r="BI1088" s="1361" t="str">
        <f t="shared" si="437"/>
        <v/>
      </c>
      <c r="BK1088" s="1361" t="b">
        <f t="shared" si="439"/>
        <v>1</v>
      </c>
      <c r="BL1088" s="1361" t="b">
        <f t="shared" si="439"/>
        <v>1</v>
      </c>
      <c r="BM1088" s="1361" t="b">
        <f t="shared" si="439"/>
        <v>1</v>
      </c>
      <c r="BN1088" s="1361" t="b">
        <f t="shared" si="439"/>
        <v>1</v>
      </c>
      <c r="BO1088" s="1361" t="b">
        <f t="shared" si="439"/>
        <v>1</v>
      </c>
      <c r="BP1088" s="1361" t="b">
        <f t="shared" si="439"/>
        <v>1</v>
      </c>
      <c r="BQ1088" s="1361" t="b">
        <f t="shared" si="439"/>
        <v>1</v>
      </c>
      <c r="BS1088" s="1359"/>
    </row>
    <row r="1089" spans="1:71" s="1374" customFormat="1" ht="12" customHeight="1">
      <c r="A1089" s="1526">
        <v>22840161</v>
      </c>
      <c r="B1089" s="1360" t="str">
        <f t="shared" si="440"/>
        <v>22840161</v>
      </c>
      <c r="C1089" s="1359" t="s">
        <v>2140</v>
      </c>
      <c r="D1089" s="1360" t="str">
        <f t="shared" si="448"/>
        <v>Non-Op</v>
      </c>
      <c r="E1089" s="1360"/>
      <c r="F1089" s="1359"/>
      <c r="G1089" s="1360"/>
      <c r="H1089" s="1361" t="str">
        <f t="shared" si="445"/>
        <v/>
      </c>
      <c r="I1089" s="1361" t="str">
        <f t="shared" si="445"/>
        <v/>
      </c>
      <c r="J1089" s="1361" t="str">
        <f t="shared" si="445"/>
        <v/>
      </c>
      <c r="K1089" s="1361" t="str">
        <f t="shared" si="445"/>
        <v>Non-Op</v>
      </c>
      <c r="L1089" s="1361" t="str">
        <f t="shared" si="444"/>
        <v>NO</v>
      </c>
      <c r="M1089" s="1361" t="str">
        <f t="shared" si="444"/>
        <v>NO</v>
      </c>
      <c r="N1089" s="1361" t="str">
        <f t="shared" si="429"/>
        <v/>
      </c>
      <c r="O1089" s="1362"/>
      <c r="P1089" s="1363">
        <v>-345983.01</v>
      </c>
      <c r="Q1089" s="1363">
        <v>-345983.01</v>
      </c>
      <c r="R1089" s="1363">
        <v>-345983.01</v>
      </c>
      <c r="S1089" s="1363">
        <v>-338469.41</v>
      </c>
      <c r="T1089" s="1363">
        <v>-338469.41</v>
      </c>
      <c r="U1089" s="1363">
        <v>-338469.41</v>
      </c>
      <c r="V1089" s="1363">
        <v>-310864.42</v>
      </c>
      <c r="W1089" s="1363">
        <v>-310864.42</v>
      </c>
      <c r="X1089" s="1363">
        <v>-310864.42</v>
      </c>
      <c r="Y1089" s="1363">
        <v>-307196.12</v>
      </c>
      <c r="Z1089" s="1363">
        <v>-307196.12</v>
      </c>
      <c r="AA1089" s="1363">
        <v>-307196.12</v>
      </c>
      <c r="AB1089" s="1363">
        <v>-301518.82</v>
      </c>
      <c r="AC1089" s="1363"/>
      <c r="AD1089" s="1363"/>
      <c r="AE1089" s="1363">
        <f t="shared" ref="AE1089:AE1155" si="451">(P1089+AB1089+SUM(Q1089:AA1089)*2)/24</f>
        <v>-323775.56541666668</v>
      </c>
      <c r="AF1089" s="1376"/>
      <c r="AG1089" s="1377"/>
      <c r="AH1089" s="1365"/>
      <c r="AI1089" s="1365"/>
      <c r="AJ1089" s="1365"/>
      <c r="AK1089" s="1366">
        <f t="shared" si="449"/>
        <v>-323775.56541666668</v>
      </c>
      <c r="AL1089" s="1365">
        <f t="shared" si="433"/>
        <v>-323775.56541666668</v>
      </c>
      <c r="AM1089" s="1367"/>
      <c r="AN1089" s="1365"/>
      <c r="AO1089" s="1368">
        <f t="shared" si="434"/>
        <v>0</v>
      </c>
      <c r="AP1089" s="1369"/>
      <c r="AQ1089" s="1370">
        <f t="shared" si="447"/>
        <v>-301518.82</v>
      </c>
      <c r="AR1089" s="1365"/>
      <c r="AS1089" s="1365"/>
      <c r="AT1089" s="1365"/>
      <c r="AU1089" s="1366">
        <f t="shared" si="450"/>
        <v>-301518.82</v>
      </c>
      <c r="AV1089" s="1365">
        <f t="shared" si="435"/>
        <v>-301518.82</v>
      </c>
      <c r="AW1089" s="1367"/>
      <c r="AX1089" s="1365"/>
      <c r="AY1089" s="1367">
        <f t="shared" si="436"/>
        <v>0</v>
      </c>
      <c r="AZ1089" s="1372" t="s">
        <v>1546</v>
      </c>
      <c r="BA1089" s="1640"/>
      <c r="BC1089" s="1361" t="str">
        <f t="shared" si="446"/>
        <v/>
      </c>
      <c r="BD1089" s="1361" t="str">
        <f t="shared" si="446"/>
        <v/>
      </c>
      <c r="BE1089" s="1361" t="str">
        <f t="shared" si="446"/>
        <v/>
      </c>
      <c r="BF1089" s="1361" t="str">
        <f t="shared" si="446"/>
        <v>Non-Op</v>
      </c>
      <c r="BG1089" s="1361" t="str">
        <f t="shared" si="443"/>
        <v>NO</v>
      </c>
      <c r="BH1089" s="1361" t="str">
        <f t="shared" si="443"/>
        <v>NO</v>
      </c>
      <c r="BI1089" s="1361" t="str">
        <f t="shared" si="437"/>
        <v/>
      </c>
      <c r="BK1089" s="1361" t="b">
        <f t="shared" si="439"/>
        <v>1</v>
      </c>
      <c r="BL1089" s="1361" t="b">
        <f t="shared" si="439"/>
        <v>1</v>
      </c>
      <c r="BM1089" s="1361" t="b">
        <f t="shared" si="439"/>
        <v>1</v>
      </c>
      <c r="BN1089" s="1361" t="b">
        <f t="shared" si="439"/>
        <v>1</v>
      </c>
      <c r="BO1089" s="1361" t="b">
        <f t="shared" si="439"/>
        <v>1</v>
      </c>
      <c r="BP1089" s="1361" t="b">
        <f t="shared" si="439"/>
        <v>1</v>
      </c>
      <c r="BQ1089" s="1361" t="b">
        <f t="shared" si="439"/>
        <v>1</v>
      </c>
      <c r="BS1089" s="1359"/>
    </row>
    <row r="1090" spans="1:71" s="1374" customFormat="1" ht="12" customHeight="1">
      <c r="A1090" s="1526">
        <v>22840162</v>
      </c>
      <c r="B1090" s="1360" t="str">
        <f t="shared" si="440"/>
        <v>22840162</v>
      </c>
      <c r="C1090" s="1359" t="s">
        <v>2141</v>
      </c>
      <c r="D1090" s="1360" t="str">
        <f t="shared" si="448"/>
        <v>Non-Op</v>
      </c>
      <c r="E1090" s="1360"/>
      <c r="F1090" s="1359"/>
      <c r="G1090" s="1360"/>
      <c r="H1090" s="1361" t="str">
        <f t="shared" si="445"/>
        <v/>
      </c>
      <c r="I1090" s="1361" t="str">
        <f t="shared" si="445"/>
        <v/>
      </c>
      <c r="J1090" s="1361" t="str">
        <f t="shared" si="445"/>
        <v/>
      </c>
      <c r="K1090" s="1361" t="str">
        <f t="shared" si="445"/>
        <v>Non-Op</v>
      </c>
      <c r="L1090" s="1361" t="str">
        <f t="shared" si="444"/>
        <v>NO</v>
      </c>
      <c r="M1090" s="1361" t="str">
        <f t="shared" si="444"/>
        <v>NO</v>
      </c>
      <c r="N1090" s="1361" t="str">
        <f t="shared" si="429"/>
        <v/>
      </c>
      <c r="O1090" s="1362"/>
      <c r="P1090" s="1363">
        <v>-73860.94</v>
      </c>
      <c r="Q1090" s="1363">
        <v>-73860.94</v>
      </c>
      <c r="R1090" s="1363">
        <v>-73860.94</v>
      </c>
      <c r="S1090" s="1363">
        <v>-71957.33</v>
      </c>
      <c r="T1090" s="1363">
        <v>-71957.33</v>
      </c>
      <c r="U1090" s="1363">
        <v>-71957.33</v>
      </c>
      <c r="V1090" s="1363">
        <v>-47720.07</v>
      </c>
      <c r="W1090" s="1363">
        <v>-47720.07</v>
      </c>
      <c r="X1090" s="1363">
        <v>-47720.07</v>
      </c>
      <c r="Y1090" s="1363">
        <v>-46036.32</v>
      </c>
      <c r="Z1090" s="1363">
        <v>-46036.32</v>
      </c>
      <c r="AA1090" s="1363">
        <v>-46036.32</v>
      </c>
      <c r="AB1090" s="1363">
        <v>-29306.11</v>
      </c>
      <c r="AC1090" s="1363"/>
      <c r="AD1090" s="1363"/>
      <c r="AE1090" s="1363">
        <f t="shared" si="451"/>
        <v>-58037.213749999995</v>
      </c>
      <c r="AF1090" s="1376"/>
      <c r="AG1090" s="1377"/>
      <c r="AH1090" s="1365"/>
      <c r="AI1090" s="1365"/>
      <c r="AJ1090" s="1365"/>
      <c r="AK1090" s="1366">
        <f t="shared" si="449"/>
        <v>-58037.213749999995</v>
      </c>
      <c r="AL1090" s="1365">
        <f t="shared" si="433"/>
        <v>-58037.213749999995</v>
      </c>
      <c r="AM1090" s="1367"/>
      <c r="AN1090" s="1365"/>
      <c r="AO1090" s="1368">
        <f t="shared" si="434"/>
        <v>0</v>
      </c>
      <c r="AP1090" s="1369"/>
      <c r="AQ1090" s="1370">
        <f t="shared" si="447"/>
        <v>-29306.11</v>
      </c>
      <c r="AR1090" s="1365"/>
      <c r="AS1090" s="1365"/>
      <c r="AT1090" s="1365"/>
      <c r="AU1090" s="1366">
        <f t="shared" si="450"/>
        <v>-29306.11</v>
      </c>
      <c r="AV1090" s="1365">
        <f t="shared" si="435"/>
        <v>-29306.11</v>
      </c>
      <c r="AW1090" s="1367"/>
      <c r="AX1090" s="1365"/>
      <c r="AY1090" s="1367">
        <f t="shared" si="436"/>
        <v>0</v>
      </c>
      <c r="AZ1090" s="1372" t="s">
        <v>1546</v>
      </c>
      <c r="BA1090" s="1640"/>
      <c r="BC1090" s="1361" t="str">
        <f t="shared" si="446"/>
        <v/>
      </c>
      <c r="BD1090" s="1361" t="str">
        <f t="shared" si="446"/>
        <v/>
      </c>
      <c r="BE1090" s="1361" t="str">
        <f t="shared" si="446"/>
        <v/>
      </c>
      <c r="BF1090" s="1361" t="str">
        <f t="shared" si="446"/>
        <v>Non-Op</v>
      </c>
      <c r="BG1090" s="1361" t="str">
        <f t="shared" si="443"/>
        <v>NO</v>
      </c>
      <c r="BH1090" s="1361" t="str">
        <f t="shared" si="443"/>
        <v>NO</v>
      </c>
      <c r="BI1090" s="1361" t="str">
        <f t="shared" si="437"/>
        <v/>
      </c>
      <c r="BK1090" s="1361" t="b">
        <f t="shared" si="439"/>
        <v>1</v>
      </c>
      <c r="BL1090" s="1361" t="b">
        <f t="shared" si="439"/>
        <v>1</v>
      </c>
      <c r="BM1090" s="1361" t="b">
        <f t="shared" si="439"/>
        <v>1</v>
      </c>
      <c r="BN1090" s="1361" t="b">
        <f t="shared" si="439"/>
        <v>1</v>
      </c>
      <c r="BO1090" s="1361" t="b">
        <f t="shared" si="439"/>
        <v>1</v>
      </c>
      <c r="BP1090" s="1361" t="b">
        <f t="shared" si="439"/>
        <v>1</v>
      </c>
      <c r="BQ1090" s="1361" t="b">
        <f t="shared" si="439"/>
        <v>1</v>
      </c>
      <c r="BS1090" s="1359"/>
    </row>
    <row r="1091" spans="1:71" s="1374" customFormat="1" ht="12" customHeight="1">
      <c r="A1091" s="1526">
        <v>22840171</v>
      </c>
      <c r="B1091" s="1360" t="str">
        <f t="shared" si="440"/>
        <v>22840171</v>
      </c>
      <c r="C1091" s="1359" t="s">
        <v>2142</v>
      </c>
      <c r="D1091" s="1360" t="str">
        <f t="shared" si="448"/>
        <v>W/C</v>
      </c>
      <c r="E1091" s="1360"/>
      <c r="F1091" s="1359"/>
      <c r="G1091" s="1360"/>
      <c r="H1091" s="1361" t="str">
        <f t="shared" si="445"/>
        <v/>
      </c>
      <c r="I1091" s="1361" t="str">
        <f t="shared" si="445"/>
        <v/>
      </c>
      <c r="J1091" s="1361" t="str">
        <f t="shared" si="445"/>
        <v/>
      </c>
      <c r="K1091" s="1361" t="str">
        <f t="shared" si="445"/>
        <v/>
      </c>
      <c r="L1091" s="1361" t="str">
        <f t="shared" si="444"/>
        <v>NO</v>
      </c>
      <c r="M1091" s="1361" t="str">
        <f t="shared" si="444"/>
        <v>W/C</v>
      </c>
      <c r="N1091" s="1361" t="str">
        <f t="shared" si="429"/>
        <v>W/C</v>
      </c>
      <c r="O1091" s="1362"/>
      <c r="P1091" s="1363">
        <v>-53000</v>
      </c>
      <c r="Q1091" s="1363">
        <v>-53000</v>
      </c>
      <c r="R1091" s="1363">
        <v>-53000</v>
      </c>
      <c r="S1091" s="1363">
        <v>-53000</v>
      </c>
      <c r="T1091" s="1363">
        <v>-53000</v>
      </c>
      <c r="U1091" s="1363">
        <v>-53000</v>
      </c>
      <c r="V1091" s="1363">
        <v>-53000</v>
      </c>
      <c r="W1091" s="1363">
        <v>-53000</v>
      </c>
      <c r="X1091" s="1363">
        <v>-53000</v>
      </c>
      <c r="Y1091" s="1363">
        <v>-53000</v>
      </c>
      <c r="Z1091" s="1363">
        <v>-53000</v>
      </c>
      <c r="AA1091" s="1363">
        <v>-53000</v>
      </c>
      <c r="AB1091" s="1363">
        <v>-53000</v>
      </c>
      <c r="AC1091" s="1363"/>
      <c r="AD1091" s="1363"/>
      <c r="AE1091" s="1363">
        <f t="shared" si="451"/>
        <v>-53000</v>
      </c>
      <c r="AF1091" s="1376"/>
      <c r="AG1091" s="1377"/>
      <c r="AH1091" s="1365"/>
      <c r="AI1091" s="1365"/>
      <c r="AJ1091" s="1365"/>
      <c r="AK1091" s="1366"/>
      <c r="AL1091" s="1365">
        <f t="shared" si="433"/>
        <v>0</v>
      </c>
      <c r="AM1091" s="1367"/>
      <c r="AN1091" s="1365">
        <f>AE1091</f>
        <v>-53000</v>
      </c>
      <c r="AO1091" s="1368">
        <f t="shared" si="434"/>
        <v>-53000</v>
      </c>
      <c r="AP1091" s="1369"/>
      <c r="AQ1091" s="1370">
        <f t="shared" si="447"/>
        <v>-53000</v>
      </c>
      <c r="AR1091" s="1365"/>
      <c r="AS1091" s="1365"/>
      <c r="AT1091" s="1365"/>
      <c r="AU1091" s="1366"/>
      <c r="AV1091" s="1365">
        <f t="shared" si="435"/>
        <v>0</v>
      </c>
      <c r="AW1091" s="1367"/>
      <c r="AX1091" s="1365">
        <f>AQ1091</f>
        <v>-53000</v>
      </c>
      <c r="AY1091" s="1367">
        <f t="shared" si="436"/>
        <v>-53000</v>
      </c>
      <c r="AZ1091" s="1372"/>
      <c r="BA1091" s="1640"/>
      <c r="BC1091" s="1361" t="str">
        <f t="shared" si="446"/>
        <v/>
      </c>
      <c r="BD1091" s="1361" t="str">
        <f t="shared" si="446"/>
        <v/>
      </c>
      <c r="BE1091" s="1361" t="str">
        <f t="shared" si="446"/>
        <v/>
      </c>
      <c r="BF1091" s="1361" t="str">
        <f t="shared" si="446"/>
        <v/>
      </c>
      <c r="BG1091" s="1361" t="str">
        <f t="shared" si="443"/>
        <v>NO</v>
      </c>
      <c r="BH1091" s="1361" t="str">
        <f t="shared" si="443"/>
        <v>W/C</v>
      </c>
      <c r="BI1091" s="1361" t="str">
        <f t="shared" si="437"/>
        <v>W/C</v>
      </c>
      <c r="BK1091" s="1361" t="b">
        <f t="shared" si="439"/>
        <v>1</v>
      </c>
      <c r="BL1091" s="1361" t="b">
        <f t="shared" si="439"/>
        <v>1</v>
      </c>
      <c r="BM1091" s="1361" t="b">
        <f t="shared" si="439"/>
        <v>1</v>
      </c>
      <c r="BN1091" s="1361" t="b">
        <f t="shared" si="439"/>
        <v>1</v>
      </c>
      <c r="BO1091" s="1361" t="b">
        <f t="shared" si="439"/>
        <v>1</v>
      </c>
      <c r="BP1091" s="1361" t="b">
        <f t="shared" si="439"/>
        <v>1</v>
      </c>
      <c r="BQ1091" s="1361" t="b">
        <f t="shared" si="439"/>
        <v>1</v>
      </c>
      <c r="BS1091" s="1359"/>
    </row>
    <row r="1092" spans="1:71" s="1374" customFormat="1" ht="12" customHeight="1">
      <c r="A1092" s="1526">
        <v>22840181</v>
      </c>
      <c r="B1092" s="1360" t="str">
        <f t="shared" si="440"/>
        <v>22840181</v>
      </c>
      <c r="C1092" s="1359" t="s">
        <v>2143</v>
      </c>
      <c r="D1092" s="1360" t="str">
        <f t="shared" si="448"/>
        <v>Non-Op</v>
      </c>
      <c r="E1092" s="1360"/>
      <c r="F1092" s="1359"/>
      <c r="G1092" s="1360"/>
      <c r="H1092" s="1361" t="str">
        <f t="shared" si="445"/>
        <v/>
      </c>
      <c r="I1092" s="1361" t="str">
        <f t="shared" si="445"/>
        <v/>
      </c>
      <c r="J1092" s="1361" t="str">
        <f t="shared" si="445"/>
        <v/>
      </c>
      <c r="K1092" s="1361" t="str">
        <f t="shared" si="445"/>
        <v>Non-Op</v>
      </c>
      <c r="L1092" s="1361" t="str">
        <f t="shared" si="444"/>
        <v>NO</v>
      </c>
      <c r="M1092" s="1361" t="str">
        <f t="shared" si="444"/>
        <v>NO</v>
      </c>
      <c r="N1092" s="1361" t="str">
        <f t="shared" si="429"/>
        <v/>
      </c>
      <c r="O1092" s="1362"/>
      <c r="P1092" s="1363">
        <v>-6138781.6200000001</v>
      </c>
      <c r="Q1092" s="1363">
        <v>-6138781.6200000001</v>
      </c>
      <c r="R1092" s="1363">
        <v>-6138781.6200000001</v>
      </c>
      <c r="S1092" s="1363">
        <v>-6096544.54</v>
      </c>
      <c r="T1092" s="1363">
        <v>-6096544.54</v>
      </c>
      <c r="U1092" s="1363">
        <v>-6096544.54</v>
      </c>
      <c r="V1092" s="1363">
        <v>-6124708.8899999997</v>
      </c>
      <c r="W1092" s="1363">
        <v>-6124708.8899999997</v>
      </c>
      <c r="X1092" s="1363">
        <v>-6124708.8899999997</v>
      </c>
      <c r="Y1092" s="1363">
        <v>-6038632.6200000001</v>
      </c>
      <c r="Z1092" s="1363">
        <v>-6038632.6200000001</v>
      </c>
      <c r="AA1092" s="1363">
        <v>-6038632.6200000001</v>
      </c>
      <c r="AB1092" s="1363">
        <v>-5974349.1100000003</v>
      </c>
      <c r="AC1092" s="1363"/>
      <c r="AD1092" s="1363"/>
      <c r="AE1092" s="1363">
        <f t="shared" si="451"/>
        <v>-6092815.5629166663</v>
      </c>
      <c r="AF1092" s="1376"/>
      <c r="AG1092" s="1377"/>
      <c r="AH1092" s="1365"/>
      <c r="AI1092" s="1365"/>
      <c r="AJ1092" s="1365"/>
      <c r="AK1092" s="1366">
        <f t="shared" ref="AK1092:AK1100" si="452">AE1092</f>
        <v>-6092815.5629166663</v>
      </c>
      <c r="AL1092" s="1365">
        <f t="shared" si="433"/>
        <v>-6092815.5629166663</v>
      </c>
      <c r="AM1092" s="1367"/>
      <c r="AN1092" s="1365"/>
      <c r="AO1092" s="1368">
        <f t="shared" si="434"/>
        <v>0</v>
      </c>
      <c r="AP1092" s="1369"/>
      <c r="AQ1092" s="1370">
        <f t="shared" si="447"/>
        <v>-5974349.1100000003</v>
      </c>
      <c r="AR1092" s="1365"/>
      <c r="AS1092" s="1365"/>
      <c r="AT1092" s="1365"/>
      <c r="AU1092" s="1366">
        <f t="shared" ref="AU1092:AU1100" si="453">AQ1092</f>
        <v>-5974349.1100000003</v>
      </c>
      <c r="AV1092" s="1365">
        <f t="shared" si="435"/>
        <v>-5974349.1100000003</v>
      </c>
      <c r="AW1092" s="1367"/>
      <c r="AX1092" s="1365"/>
      <c r="AY1092" s="1367">
        <f t="shared" si="436"/>
        <v>0</v>
      </c>
      <c r="AZ1092" s="1372" t="s">
        <v>1546</v>
      </c>
      <c r="BA1092" s="1640"/>
      <c r="BC1092" s="1361" t="str">
        <f t="shared" si="446"/>
        <v/>
      </c>
      <c r="BD1092" s="1361" t="str">
        <f t="shared" si="446"/>
        <v/>
      </c>
      <c r="BE1092" s="1361" t="str">
        <f t="shared" si="446"/>
        <v/>
      </c>
      <c r="BF1092" s="1361" t="str">
        <f t="shared" si="446"/>
        <v>Non-Op</v>
      </c>
      <c r="BG1092" s="1361" t="str">
        <f t="shared" si="443"/>
        <v>NO</v>
      </c>
      <c r="BH1092" s="1361" t="str">
        <f t="shared" si="443"/>
        <v>NO</v>
      </c>
      <c r="BI1092" s="1361" t="str">
        <f t="shared" si="437"/>
        <v/>
      </c>
      <c r="BK1092" s="1361" t="b">
        <f t="shared" si="439"/>
        <v>1</v>
      </c>
      <c r="BL1092" s="1361" t="b">
        <f t="shared" si="439"/>
        <v>1</v>
      </c>
      <c r="BM1092" s="1361" t="b">
        <f t="shared" si="439"/>
        <v>1</v>
      </c>
      <c r="BN1092" s="1361" t="b">
        <f t="shared" si="439"/>
        <v>1</v>
      </c>
      <c r="BO1092" s="1361" t="b">
        <f t="shared" si="439"/>
        <v>1</v>
      </c>
      <c r="BP1092" s="1361" t="b">
        <f t="shared" si="439"/>
        <v>1</v>
      </c>
      <c r="BQ1092" s="1361" t="b">
        <f t="shared" si="439"/>
        <v>1</v>
      </c>
      <c r="BS1092" s="1359"/>
    </row>
    <row r="1093" spans="1:71" s="1374" customFormat="1" ht="12" customHeight="1">
      <c r="A1093" s="1526">
        <v>22840191</v>
      </c>
      <c r="B1093" s="1360" t="str">
        <f t="shared" si="440"/>
        <v>22840191</v>
      </c>
      <c r="C1093" s="1359" t="s">
        <v>2144</v>
      </c>
      <c r="D1093" s="1360" t="str">
        <f t="shared" si="448"/>
        <v>Non-Op</v>
      </c>
      <c r="E1093" s="1360"/>
      <c r="F1093" s="1359"/>
      <c r="G1093" s="1360"/>
      <c r="H1093" s="1361" t="str">
        <f t="shared" si="445"/>
        <v/>
      </c>
      <c r="I1093" s="1361" t="str">
        <f t="shared" si="445"/>
        <v/>
      </c>
      <c r="J1093" s="1361" t="str">
        <f t="shared" si="445"/>
        <v/>
      </c>
      <c r="K1093" s="1361" t="str">
        <f t="shared" si="445"/>
        <v>Non-Op</v>
      </c>
      <c r="L1093" s="1361" t="str">
        <f t="shared" si="444"/>
        <v>NO</v>
      </c>
      <c r="M1093" s="1361" t="str">
        <f t="shared" si="444"/>
        <v>NO</v>
      </c>
      <c r="N1093" s="1361" t="str">
        <f t="shared" si="429"/>
        <v/>
      </c>
      <c r="O1093" s="1362"/>
      <c r="P1093" s="1363">
        <v>-267000</v>
      </c>
      <c r="Q1093" s="1363">
        <v>-267000</v>
      </c>
      <c r="R1093" s="1363">
        <v>-267000</v>
      </c>
      <c r="S1093" s="1363">
        <v>-267000</v>
      </c>
      <c r="T1093" s="1363">
        <v>-267000</v>
      </c>
      <c r="U1093" s="1363">
        <v>-267000</v>
      </c>
      <c r="V1093" s="1363">
        <v>-267000</v>
      </c>
      <c r="W1093" s="1363">
        <v>-267000</v>
      </c>
      <c r="X1093" s="1363">
        <v>-267000</v>
      </c>
      <c r="Y1093" s="1363">
        <v>-267000</v>
      </c>
      <c r="Z1093" s="1363">
        <v>-267000</v>
      </c>
      <c r="AA1093" s="1363">
        <v>-267000</v>
      </c>
      <c r="AB1093" s="1363">
        <v>-267000</v>
      </c>
      <c r="AC1093" s="1363"/>
      <c r="AD1093" s="1363"/>
      <c r="AE1093" s="1363">
        <f t="shared" si="451"/>
        <v>-267000</v>
      </c>
      <c r="AF1093" s="1376"/>
      <c r="AG1093" s="1377"/>
      <c r="AH1093" s="1365"/>
      <c r="AI1093" s="1365"/>
      <c r="AJ1093" s="1365"/>
      <c r="AK1093" s="1366">
        <f t="shared" si="452"/>
        <v>-267000</v>
      </c>
      <c r="AL1093" s="1365">
        <f t="shared" si="433"/>
        <v>-267000</v>
      </c>
      <c r="AM1093" s="1367"/>
      <c r="AN1093" s="1365"/>
      <c r="AO1093" s="1368">
        <f t="shared" si="434"/>
        <v>0</v>
      </c>
      <c r="AP1093" s="1369"/>
      <c r="AQ1093" s="1370">
        <f t="shared" si="447"/>
        <v>-267000</v>
      </c>
      <c r="AR1093" s="1365"/>
      <c r="AS1093" s="1365"/>
      <c r="AT1093" s="1365"/>
      <c r="AU1093" s="1366">
        <f t="shared" si="453"/>
        <v>-267000</v>
      </c>
      <c r="AV1093" s="1365">
        <f t="shared" si="435"/>
        <v>-267000</v>
      </c>
      <c r="AW1093" s="1367"/>
      <c r="AX1093" s="1365"/>
      <c r="AY1093" s="1367">
        <f t="shared" si="436"/>
        <v>0</v>
      </c>
      <c r="AZ1093" s="1372" t="s">
        <v>1546</v>
      </c>
      <c r="BA1093" s="1640"/>
      <c r="BC1093" s="1361" t="str">
        <f t="shared" si="446"/>
        <v/>
      </c>
      <c r="BD1093" s="1361" t="str">
        <f t="shared" si="446"/>
        <v/>
      </c>
      <c r="BE1093" s="1361" t="str">
        <f t="shared" si="446"/>
        <v/>
      </c>
      <c r="BF1093" s="1361" t="str">
        <f t="shared" si="446"/>
        <v>Non-Op</v>
      </c>
      <c r="BG1093" s="1361" t="str">
        <f t="shared" si="443"/>
        <v>NO</v>
      </c>
      <c r="BH1093" s="1361" t="str">
        <f t="shared" si="443"/>
        <v>NO</v>
      </c>
      <c r="BI1093" s="1361" t="str">
        <f t="shared" si="437"/>
        <v/>
      </c>
      <c r="BK1093" s="1361" t="b">
        <f t="shared" si="439"/>
        <v>1</v>
      </c>
      <c r="BL1093" s="1361" t="b">
        <f t="shared" si="439"/>
        <v>1</v>
      </c>
      <c r="BM1093" s="1361" t="b">
        <f t="shared" si="439"/>
        <v>1</v>
      </c>
      <c r="BN1093" s="1361" t="b">
        <f t="shared" si="439"/>
        <v>1</v>
      </c>
      <c r="BO1093" s="1361" t="b">
        <f t="shared" si="439"/>
        <v>1</v>
      </c>
      <c r="BP1093" s="1361" t="b">
        <f t="shared" si="439"/>
        <v>1</v>
      </c>
      <c r="BQ1093" s="1361" t="b">
        <f t="shared" si="439"/>
        <v>1</v>
      </c>
      <c r="BS1093" s="1359"/>
    </row>
    <row r="1094" spans="1:71" s="1374" customFormat="1" ht="12" customHeight="1">
      <c r="A1094" s="1526">
        <v>22840221</v>
      </c>
      <c r="B1094" s="1360" t="str">
        <f t="shared" si="440"/>
        <v>22840221</v>
      </c>
      <c r="C1094" s="1359" t="s">
        <v>2145</v>
      </c>
      <c r="D1094" s="1360" t="str">
        <f t="shared" si="448"/>
        <v>Non-Op</v>
      </c>
      <c r="E1094" s="1360"/>
      <c r="F1094" s="1359"/>
      <c r="G1094" s="1360"/>
      <c r="H1094" s="1361" t="str">
        <f t="shared" si="445"/>
        <v/>
      </c>
      <c r="I1094" s="1361" t="str">
        <f t="shared" si="445"/>
        <v/>
      </c>
      <c r="J1094" s="1361" t="str">
        <f t="shared" si="445"/>
        <v/>
      </c>
      <c r="K1094" s="1361" t="str">
        <f t="shared" si="445"/>
        <v>Non-Op</v>
      </c>
      <c r="L1094" s="1361" t="str">
        <f t="shared" si="444"/>
        <v>NO</v>
      </c>
      <c r="M1094" s="1361" t="str">
        <f t="shared" si="444"/>
        <v>NO</v>
      </c>
      <c r="N1094" s="1361" t="str">
        <f t="shared" si="429"/>
        <v/>
      </c>
      <c r="O1094" s="1362"/>
      <c r="P1094" s="1363">
        <v>-125928.69</v>
      </c>
      <c r="Q1094" s="1363">
        <v>-125928.69</v>
      </c>
      <c r="R1094" s="1363">
        <v>-125928.69</v>
      </c>
      <c r="S1094" s="1363">
        <v>-146494.13</v>
      </c>
      <c r="T1094" s="1363">
        <v>-146494.13</v>
      </c>
      <c r="U1094" s="1363">
        <v>-146494.13</v>
      </c>
      <c r="V1094" s="1363">
        <v>-357763.51</v>
      </c>
      <c r="W1094" s="1363">
        <v>-357763.51</v>
      </c>
      <c r="X1094" s="1363">
        <v>-357763.51</v>
      </c>
      <c r="Y1094" s="1363">
        <v>-396698.4</v>
      </c>
      <c r="Z1094" s="1363">
        <v>-396698.4</v>
      </c>
      <c r="AA1094" s="1363">
        <v>-396698.4</v>
      </c>
      <c r="AB1094" s="1363">
        <v>-398290.17</v>
      </c>
      <c r="AC1094" s="1363"/>
      <c r="AD1094" s="1363"/>
      <c r="AE1094" s="1363">
        <f t="shared" si="451"/>
        <v>-268069.57750000001</v>
      </c>
      <c r="AF1094" s="1376"/>
      <c r="AG1094" s="1377"/>
      <c r="AH1094" s="1365"/>
      <c r="AI1094" s="1365"/>
      <c r="AJ1094" s="1365"/>
      <c r="AK1094" s="1366">
        <f t="shared" si="452"/>
        <v>-268069.57750000001</v>
      </c>
      <c r="AL1094" s="1365">
        <f t="shared" si="433"/>
        <v>-268069.57750000001</v>
      </c>
      <c r="AM1094" s="1367"/>
      <c r="AN1094" s="1365"/>
      <c r="AO1094" s="1368">
        <f t="shared" si="434"/>
        <v>0</v>
      </c>
      <c r="AP1094" s="1369"/>
      <c r="AQ1094" s="1370">
        <f t="shared" si="447"/>
        <v>-398290.17</v>
      </c>
      <c r="AR1094" s="1365"/>
      <c r="AS1094" s="1365"/>
      <c r="AT1094" s="1365"/>
      <c r="AU1094" s="1366">
        <f t="shared" si="453"/>
        <v>-398290.17</v>
      </c>
      <c r="AV1094" s="1365">
        <f t="shared" si="435"/>
        <v>-398290.17</v>
      </c>
      <c r="AW1094" s="1367"/>
      <c r="AX1094" s="1365"/>
      <c r="AY1094" s="1367">
        <f t="shared" si="436"/>
        <v>0</v>
      </c>
      <c r="AZ1094" s="1372" t="s">
        <v>1546</v>
      </c>
      <c r="BA1094" s="1640"/>
      <c r="BC1094" s="1361" t="str">
        <f t="shared" si="446"/>
        <v/>
      </c>
      <c r="BD1094" s="1361" t="str">
        <f t="shared" si="446"/>
        <v/>
      </c>
      <c r="BE1094" s="1361" t="str">
        <f t="shared" si="446"/>
        <v/>
      </c>
      <c r="BF1094" s="1361" t="str">
        <f t="shared" si="446"/>
        <v>Non-Op</v>
      </c>
      <c r="BG1094" s="1361" t="str">
        <f t="shared" si="443"/>
        <v>NO</v>
      </c>
      <c r="BH1094" s="1361" t="str">
        <f t="shared" si="443"/>
        <v>NO</v>
      </c>
      <c r="BI1094" s="1361" t="str">
        <f t="shared" si="437"/>
        <v/>
      </c>
      <c r="BK1094" s="1361" t="b">
        <f t="shared" si="439"/>
        <v>1</v>
      </c>
      <c r="BL1094" s="1361" t="b">
        <f t="shared" si="439"/>
        <v>1</v>
      </c>
      <c r="BM1094" s="1361" t="b">
        <f t="shared" si="439"/>
        <v>1</v>
      </c>
      <c r="BN1094" s="1361" t="b">
        <f t="shared" si="439"/>
        <v>1</v>
      </c>
      <c r="BO1094" s="1361" t="b">
        <f t="shared" si="439"/>
        <v>1</v>
      </c>
      <c r="BP1094" s="1361" t="b">
        <f t="shared" si="439"/>
        <v>1</v>
      </c>
      <c r="BQ1094" s="1361" t="b">
        <f t="shared" si="439"/>
        <v>1</v>
      </c>
      <c r="BS1094" s="1359"/>
    </row>
    <row r="1095" spans="1:71" s="1374" customFormat="1" ht="12" customHeight="1">
      <c r="A1095" s="1526">
        <v>22840231</v>
      </c>
      <c r="B1095" s="1360" t="str">
        <f t="shared" si="440"/>
        <v>22840231</v>
      </c>
      <c r="C1095" s="1359" t="s">
        <v>2146</v>
      </c>
      <c r="D1095" s="1360" t="str">
        <f t="shared" si="448"/>
        <v>Non-Op</v>
      </c>
      <c r="E1095" s="1360"/>
      <c r="F1095" s="1359"/>
      <c r="G1095" s="1360"/>
      <c r="H1095" s="1361" t="str">
        <f t="shared" si="445"/>
        <v/>
      </c>
      <c r="I1095" s="1361" t="str">
        <f t="shared" si="445"/>
        <v/>
      </c>
      <c r="J1095" s="1361" t="str">
        <f t="shared" si="445"/>
        <v/>
      </c>
      <c r="K1095" s="1361" t="str">
        <f t="shared" si="445"/>
        <v>Non-Op</v>
      </c>
      <c r="L1095" s="1361" t="str">
        <f t="shared" si="444"/>
        <v>NO</v>
      </c>
      <c r="M1095" s="1361" t="str">
        <f t="shared" si="444"/>
        <v>NO</v>
      </c>
      <c r="N1095" s="1361" t="str">
        <f t="shared" si="429"/>
        <v/>
      </c>
      <c r="O1095" s="1362"/>
      <c r="P1095" s="1363">
        <v>-80000</v>
      </c>
      <c r="Q1095" s="1363">
        <v>-80000</v>
      </c>
      <c r="R1095" s="1363">
        <v>-80000</v>
      </c>
      <c r="S1095" s="1363">
        <v>-80000</v>
      </c>
      <c r="T1095" s="1363">
        <v>-80000</v>
      </c>
      <c r="U1095" s="1363">
        <v>-80000</v>
      </c>
      <c r="V1095" s="1363">
        <v>-80000</v>
      </c>
      <c r="W1095" s="1363">
        <v>-80000</v>
      </c>
      <c r="X1095" s="1363">
        <v>-80000</v>
      </c>
      <c r="Y1095" s="1363">
        <v>-80000</v>
      </c>
      <c r="Z1095" s="1363">
        <v>-80000</v>
      </c>
      <c r="AA1095" s="1363">
        <v>-80000</v>
      </c>
      <c r="AB1095" s="1363">
        <v>-80000</v>
      </c>
      <c r="AC1095" s="1363"/>
      <c r="AD1095" s="1363"/>
      <c r="AE1095" s="1363">
        <f t="shared" si="451"/>
        <v>-80000</v>
      </c>
      <c r="AF1095" s="1376"/>
      <c r="AG1095" s="1377"/>
      <c r="AH1095" s="1365"/>
      <c r="AI1095" s="1365"/>
      <c r="AJ1095" s="1365"/>
      <c r="AK1095" s="1366">
        <f t="shared" si="452"/>
        <v>-80000</v>
      </c>
      <c r="AL1095" s="1365">
        <f t="shared" si="433"/>
        <v>-80000</v>
      </c>
      <c r="AM1095" s="1367"/>
      <c r="AN1095" s="1365"/>
      <c r="AO1095" s="1368">
        <f t="shared" si="434"/>
        <v>0</v>
      </c>
      <c r="AP1095" s="1369"/>
      <c r="AQ1095" s="1370">
        <f t="shared" si="447"/>
        <v>-80000</v>
      </c>
      <c r="AR1095" s="1365"/>
      <c r="AS1095" s="1365"/>
      <c r="AT1095" s="1365"/>
      <c r="AU1095" s="1366">
        <f t="shared" si="453"/>
        <v>-80000</v>
      </c>
      <c r="AV1095" s="1365">
        <f t="shared" si="435"/>
        <v>-80000</v>
      </c>
      <c r="AW1095" s="1367"/>
      <c r="AX1095" s="1365"/>
      <c r="AY1095" s="1367">
        <f t="shared" si="436"/>
        <v>0</v>
      </c>
      <c r="AZ1095" s="1372" t="s">
        <v>1546</v>
      </c>
      <c r="BA1095" s="1640"/>
      <c r="BC1095" s="1361" t="str">
        <f t="shared" si="446"/>
        <v/>
      </c>
      <c r="BD1095" s="1361" t="str">
        <f t="shared" si="446"/>
        <v/>
      </c>
      <c r="BE1095" s="1361" t="str">
        <f t="shared" si="446"/>
        <v/>
      </c>
      <c r="BF1095" s="1361" t="str">
        <f t="shared" si="446"/>
        <v>Non-Op</v>
      </c>
      <c r="BG1095" s="1361" t="str">
        <f t="shared" si="443"/>
        <v>NO</v>
      </c>
      <c r="BH1095" s="1361" t="str">
        <f t="shared" si="443"/>
        <v>NO</v>
      </c>
      <c r="BI1095" s="1361" t="str">
        <f t="shared" si="437"/>
        <v/>
      </c>
      <c r="BK1095" s="1361" t="b">
        <f t="shared" si="439"/>
        <v>1</v>
      </c>
      <c r="BL1095" s="1361" t="b">
        <f t="shared" si="439"/>
        <v>1</v>
      </c>
      <c r="BM1095" s="1361" t="b">
        <f t="shared" si="439"/>
        <v>1</v>
      </c>
      <c r="BN1095" s="1361" t="b">
        <f t="shared" si="439"/>
        <v>1</v>
      </c>
      <c r="BO1095" s="1361" t="b">
        <f t="shared" si="439"/>
        <v>1</v>
      </c>
      <c r="BP1095" s="1361" t="b">
        <f t="shared" si="439"/>
        <v>1</v>
      </c>
      <c r="BQ1095" s="1361" t="b">
        <f t="shared" si="439"/>
        <v>1</v>
      </c>
      <c r="BS1095" s="1359"/>
    </row>
    <row r="1096" spans="1:71" s="1374" customFormat="1" ht="12" customHeight="1">
      <c r="A1096" s="1412">
        <v>22840251</v>
      </c>
      <c r="B1096" s="1413" t="str">
        <f t="shared" si="440"/>
        <v>22840251</v>
      </c>
      <c r="C1096" s="1359" t="s">
        <v>2147</v>
      </c>
      <c r="D1096" s="1360" t="str">
        <f t="shared" si="448"/>
        <v>Non-Op</v>
      </c>
      <c r="E1096" s="1360"/>
      <c r="F1096" s="1359"/>
      <c r="G1096" s="1360"/>
      <c r="H1096" s="1361" t="str">
        <f t="shared" si="445"/>
        <v/>
      </c>
      <c r="I1096" s="1361" t="str">
        <f t="shared" si="445"/>
        <v/>
      </c>
      <c r="J1096" s="1361" t="str">
        <f t="shared" si="445"/>
        <v/>
      </c>
      <c r="K1096" s="1361" t="str">
        <f t="shared" si="445"/>
        <v>Non-Op</v>
      </c>
      <c r="L1096" s="1361" t="str">
        <f t="shared" si="444"/>
        <v>NO</v>
      </c>
      <c r="M1096" s="1361" t="str">
        <f t="shared" si="444"/>
        <v>NO</v>
      </c>
      <c r="N1096" s="1361" t="str">
        <f t="shared" si="429"/>
        <v/>
      </c>
      <c r="O1096" s="1362"/>
      <c r="P1096" s="1363">
        <v>-238959</v>
      </c>
      <c r="Q1096" s="1363">
        <v>-238959</v>
      </c>
      <c r="R1096" s="1363">
        <v>-238959</v>
      </c>
      <c r="S1096" s="1363">
        <v>-238959</v>
      </c>
      <c r="T1096" s="1363">
        <v>-238959</v>
      </c>
      <c r="U1096" s="1363">
        <v>-238959</v>
      </c>
      <c r="V1096" s="1363">
        <v>-238959</v>
      </c>
      <c r="W1096" s="1363">
        <v>-238959</v>
      </c>
      <c r="X1096" s="1363">
        <v>-238959</v>
      </c>
      <c r="Y1096" s="1363">
        <v>-238959</v>
      </c>
      <c r="Z1096" s="1363">
        <v>-238959</v>
      </c>
      <c r="AA1096" s="1363">
        <v>-238959</v>
      </c>
      <c r="AB1096" s="1363">
        <v>-238959</v>
      </c>
      <c r="AC1096" s="1363"/>
      <c r="AD1096" s="1363"/>
      <c r="AE1096" s="1363">
        <f t="shared" si="451"/>
        <v>-238959</v>
      </c>
      <c r="AF1096" s="1376"/>
      <c r="AG1096" s="1377"/>
      <c r="AH1096" s="1365"/>
      <c r="AI1096" s="1365"/>
      <c r="AJ1096" s="1365"/>
      <c r="AK1096" s="1366">
        <f t="shared" si="452"/>
        <v>-238959</v>
      </c>
      <c r="AL1096" s="1365">
        <f t="shared" si="433"/>
        <v>-238959</v>
      </c>
      <c r="AM1096" s="1367"/>
      <c r="AN1096" s="1365"/>
      <c r="AO1096" s="1368">
        <f t="shared" si="434"/>
        <v>0</v>
      </c>
      <c r="AP1096" s="1369"/>
      <c r="AQ1096" s="1370">
        <f t="shared" si="447"/>
        <v>-238959</v>
      </c>
      <c r="AR1096" s="1365"/>
      <c r="AS1096" s="1365"/>
      <c r="AT1096" s="1365"/>
      <c r="AU1096" s="1366">
        <f t="shared" si="453"/>
        <v>-238959</v>
      </c>
      <c r="AV1096" s="1365">
        <f t="shared" si="435"/>
        <v>-238959</v>
      </c>
      <c r="AW1096" s="1367"/>
      <c r="AX1096" s="1365"/>
      <c r="AY1096" s="1367">
        <f t="shared" si="436"/>
        <v>0</v>
      </c>
      <c r="AZ1096" s="1372" t="s">
        <v>1182</v>
      </c>
      <c r="BA1096" s="1640"/>
      <c r="BC1096" s="1361" t="str">
        <f t="shared" si="446"/>
        <v/>
      </c>
      <c r="BD1096" s="1361" t="str">
        <f t="shared" si="446"/>
        <v/>
      </c>
      <c r="BE1096" s="1361" t="str">
        <f t="shared" si="446"/>
        <v/>
      </c>
      <c r="BF1096" s="1361" t="str">
        <f t="shared" si="446"/>
        <v>Non-Op</v>
      </c>
      <c r="BG1096" s="1361" t="str">
        <f t="shared" si="443"/>
        <v>NO</v>
      </c>
      <c r="BH1096" s="1361" t="str">
        <f t="shared" si="443"/>
        <v>NO</v>
      </c>
      <c r="BI1096" s="1361" t="str">
        <f t="shared" si="437"/>
        <v/>
      </c>
      <c r="BK1096" s="1361" t="b">
        <f t="shared" si="439"/>
        <v>1</v>
      </c>
      <c r="BL1096" s="1361" t="b">
        <f t="shared" si="439"/>
        <v>1</v>
      </c>
      <c r="BM1096" s="1361" t="b">
        <f t="shared" si="439"/>
        <v>1</v>
      </c>
      <c r="BN1096" s="1361" t="b">
        <f t="shared" si="439"/>
        <v>1</v>
      </c>
      <c r="BO1096" s="1361" t="b">
        <f t="shared" si="439"/>
        <v>1</v>
      </c>
      <c r="BP1096" s="1361" t="b">
        <f t="shared" si="439"/>
        <v>1</v>
      </c>
      <c r="BQ1096" s="1361" t="b">
        <f t="shared" si="439"/>
        <v>1</v>
      </c>
      <c r="BS1096" s="1359"/>
    </row>
    <row r="1097" spans="1:71" s="1374" customFormat="1" ht="12" customHeight="1">
      <c r="A1097" s="1412">
        <v>22840281</v>
      </c>
      <c r="B1097" s="1413" t="str">
        <f t="shared" si="440"/>
        <v>22840281</v>
      </c>
      <c r="C1097" s="1359" t="s">
        <v>2148</v>
      </c>
      <c r="D1097" s="1360" t="str">
        <f t="shared" si="448"/>
        <v>Non-Op</v>
      </c>
      <c r="E1097" s="1360"/>
      <c r="F1097" s="1359"/>
      <c r="G1097" s="1360"/>
      <c r="H1097" s="1361" t="str">
        <f t="shared" si="445"/>
        <v/>
      </c>
      <c r="I1097" s="1361" t="str">
        <f t="shared" si="445"/>
        <v/>
      </c>
      <c r="J1097" s="1361" t="str">
        <f t="shared" si="445"/>
        <v/>
      </c>
      <c r="K1097" s="1361" t="str">
        <f t="shared" si="445"/>
        <v>Non-Op</v>
      </c>
      <c r="L1097" s="1361" t="str">
        <f t="shared" si="444"/>
        <v>NO</v>
      </c>
      <c r="M1097" s="1361" t="str">
        <f t="shared" si="444"/>
        <v>NO</v>
      </c>
      <c r="N1097" s="1361" t="str">
        <f t="shared" si="429"/>
        <v/>
      </c>
      <c r="O1097" s="1362"/>
      <c r="P1097" s="1363">
        <v>-53000</v>
      </c>
      <c r="Q1097" s="1363">
        <v>-53000</v>
      </c>
      <c r="R1097" s="1363">
        <v>-53000</v>
      </c>
      <c r="S1097" s="1363">
        <v>-53000</v>
      </c>
      <c r="T1097" s="1363">
        <v>-53000</v>
      </c>
      <c r="U1097" s="1363">
        <v>-53000</v>
      </c>
      <c r="V1097" s="1363">
        <v>-53000</v>
      </c>
      <c r="W1097" s="1363">
        <v>-53000</v>
      </c>
      <c r="X1097" s="1363">
        <v>-53000</v>
      </c>
      <c r="Y1097" s="1363">
        <v>-53000</v>
      </c>
      <c r="Z1097" s="1363">
        <v>-53000</v>
      </c>
      <c r="AA1097" s="1363">
        <v>-53000</v>
      </c>
      <c r="AB1097" s="1363">
        <v>-53000</v>
      </c>
      <c r="AC1097" s="1363"/>
      <c r="AD1097" s="1363"/>
      <c r="AE1097" s="1363">
        <f t="shared" si="451"/>
        <v>-53000</v>
      </c>
      <c r="AF1097" s="1376"/>
      <c r="AG1097" s="1377"/>
      <c r="AH1097" s="1365"/>
      <c r="AI1097" s="1365"/>
      <c r="AJ1097" s="1365"/>
      <c r="AK1097" s="1366">
        <f t="shared" si="452"/>
        <v>-53000</v>
      </c>
      <c r="AL1097" s="1365">
        <f t="shared" si="433"/>
        <v>-53000</v>
      </c>
      <c r="AM1097" s="1367"/>
      <c r="AN1097" s="1365"/>
      <c r="AO1097" s="1368">
        <f t="shared" si="434"/>
        <v>0</v>
      </c>
      <c r="AP1097" s="1369"/>
      <c r="AQ1097" s="1370">
        <f t="shared" si="447"/>
        <v>-53000</v>
      </c>
      <c r="AR1097" s="1365"/>
      <c r="AS1097" s="1365"/>
      <c r="AT1097" s="1365"/>
      <c r="AU1097" s="1366">
        <f t="shared" si="453"/>
        <v>-53000</v>
      </c>
      <c r="AV1097" s="1365">
        <f t="shared" si="435"/>
        <v>-53000</v>
      </c>
      <c r="AW1097" s="1367"/>
      <c r="AX1097" s="1365"/>
      <c r="AY1097" s="1367">
        <f t="shared" si="436"/>
        <v>0</v>
      </c>
      <c r="AZ1097" s="1372" t="s">
        <v>1546</v>
      </c>
      <c r="BA1097" s="1640"/>
      <c r="BC1097" s="1361" t="str">
        <f t="shared" si="446"/>
        <v/>
      </c>
      <c r="BD1097" s="1361" t="str">
        <f t="shared" si="446"/>
        <v/>
      </c>
      <c r="BE1097" s="1361" t="str">
        <f t="shared" si="446"/>
        <v/>
      </c>
      <c r="BF1097" s="1361" t="str">
        <f t="shared" si="446"/>
        <v>Non-Op</v>
      </c>
      <c r="BG1097" s="1361" t="str">
        <f t="shared" si="443"/>
        <v>NO</v>
      </c>
      <c r="BH1097" s="1361" t="str">
        <f t="shared" si="443"/>
        <v>NO</v>
      </c>
      <c r="BI1097" s="1361" t="str">
        <f t="shared" si="437"/>
        <v/>
      </c>
      <c r="BK1097" s="1361" t="b">
        <f t="shared" si="439"/>
        <v>1</v>
      </c>
      <c r="BL1097" s="1361" t="b">
        <f t="shared" si="439"/>
        <v>1</v>
      </c>
      <c r="BM1097" s="1361" t="b">
        <f t="shared" si="439"/>
        <v>1</v>
      </c>
      <c r="BN1097" s="1361" t="b">
        <f t="shared" si="439"/>
        <v>1</v>
      </c>
      <c r="BO1097" s="1361" t="b">
        <f t="shared" si="439"/>
        <v>1</v>
      </c>
      <c r="BP1097" s="1361" t="b">
        <f t="shared" si="439"/>
        <v>1</v>
      </c>
      <c r="BQ1097" s="1361" t="b">
        <f t="shared" si="439"/>
        <v>1</v>
      </c>
      <c r="BS1097" s="1359"/>
    </row>
    <row r="1098" spans="1:71" s="1374" customFormat="1" ht="12" customHeight="1">
      <c r="A1098" s="1412">
        <v>22840301</v>
      </c>
      <c r="B1098" s="1413" t="str">
        <f t="shared" si="440"/>
        <v>22840301</v>
      </c>
      <c r="C1098" s="1359" t="s">
        <v>2149</v>
      </c>
      <c r="D1098" s="1360" t="str">
        <f t="shared" si="448"/>
        <v>Non-Op</v>
      </c>
      <c r="E1098" s="1360"/>
      <c r="F1098" s="1359"/>
      <c r="G1098" s="1360"/>
      <c r="H1098" s="1361" t="str">
        <f t="shared" si="445"/>
        <v/>
      </c>
      <c r="I1098" s="1361" t="str">
        <f t="shared" si="445"/>
        <v/>
      </c>
      <c r="J1098" s="1361" t="str">
        <f t="shared" si="445"/>
        <v/>
      </c>
      <c r="K1098" s="1361" t="str">
        <f t="shared" si="445"/>
        <v>Non-Op</v>
      </c>
      <c r="L1098" s="1361" t="str">
        <f t="shared" si="444"/>
        <v>NO</v>
      </c>
      <c r="M1098" s="1361" t="str">
        <f t="shared" si="444"/>
        <v>NO</v>
      </c>
      <c r="N1098" s="1361" t="str">
        <f t="shared" si="429"/>
        <v/>
      </c>
      <c r="O1098" s="1362"/>
      <c r="P1098" s="1363">
        <v>0</v>
      </c>
      <c r="Q1098" s="1363">
        <v>0</v>
      </c>
      <c r="R1098" s="1363">
        <v>0</v>
      </c>
      <c r="S1098" s="1363">
        <v>0</v>
      </c>
      <c r="T1098" s="1363">
        <v>0</v>
      </c>
      <c r="U1098" s="1363">
        <v>0</v>
      </c>
      <c r="V1098" s="1363">
        <v>0</v>
      </c>
      <c r="W1098" s="1363">
        <v>0</v>
      </c>
      <c r="X1098" s="1363">
        <v>0</v>
      </c>
      <c r="Y1098" s="1363">
        <v>0</v>
      </c>
      <c r="Z1098" s="1363">
        <v>0</v>
      </c>
      <c r="AA1098" s="1363">
        <v>0</v>
      </c>
      <c r="AB1098" s="1363">
        <v>0</v>
      </c>
      <c r="AC1098" s="1363"/>
      <c r="AD1098" s="1363"/>
      <c r="AE1098" s="1363">
        <f t="shared" si="451"/>
        <v>0</v>
      </c>
      <c r="AF1098" s="1376"/>
      <c r="AG1098" s="1377"/>
      <c r="AH1098" s="1365"/>
      <c r="AI1098" s="1365"/>
      <c r="AJ1098" s="1365"/>
      <c r="AK1098" s="1366">
        <f t="shared" si="452"/>
        <v>0</v>
      </c>
      <c r="AL1098" s="1365">
        <f t="shared" si="433"/>
        <v>0</v>
      </c>
      <c r="AM1098" s="1367"/>
      <c r="AN1098" s="1365"/>
      <c r="AO1098" s="1368">
        <f t="shared" si="434"/>
        <v>0</v>
      </c>
      <c r="AP1098" s="1369"/>
      <c r="AQ1098" s="1370">
        <f t="shared" si="447"/>
        <v>0</v>
      </c>
      <c r="AR1098" s="1365"/>
      <c r="AS1098" s="1365"/>
      <c r="AT1098" s="1365"/>
      <c r="AU1098" s="1366">
        <f t="shared" si="453"/>
        <v>0</v>
      </c>
      <c r="AV1098" s="1365">
        <f t="shared" si="435"/>
        <v>0</v>
      </c>
      <c r="AW1098" s="1367"/>
      <c r="AX1098" s="1365"/>
      <c r="AY1098" s="1367">
        <f t="shared" si="436"/>
        <v>0</v>
      </c>
      <c r="AZ1098" s="1372" t="s">
        <v>1546</v>
      </c>
      <c r="BA1098" s="1640"/>
      <c r="BC1098" s="1361" t="str">
        <f t="shared" si="446"/>
        <v/>
      </c>
      <c r="BD1098" s="1361" t="str">
        <f t="shared" si="446"/>
        <v/>
      </c>
      <c r="BE1098" s="1361" t="str">
        <f t="shared" si="446"/>
        <v/>
      </c>
      <c r="BF1098" s="1361" t="str">
        <f t="shared" si="446"/>
        <v>Non-Op</v>
      </c>
      <c r="BG1098" s="1361" t="str">
        <f t="shared" si="443"/>
        <v>NO</v>
      </c>
      <c r="BH1098" s="1361" t="str">
        <f t="shared" si="443"/>
        <v>NO</v>
      </c>
      <c r="BI1098" s="1361" t="str">
        <f t="shared" si="437"/>
        <v/>
      </c>
      <c r="BK1098" s="1361" t="b">
        <f t="shared" si="439"/>
        <v>1</v>
      </c>
      <c r="BL1098" s="1361" t="b">
        <f t="shared" si="439"/>
        <v>1</v>
      </c>
      <c r="BM1098" s="1361" t="b">
        <f t="shared" si="439"/>
        <v>1</v>
      </c>
      <c r="BN1098" s="1361" t="b">
        <f t="shared" si="439"/>
        <v>1</v>
      </c>
      <c r="BO1098" s="1361" t="b">
        <f t="shared" si="439"/>
        <v>1</v>
      </c>
      <c r="BP1098" s="1361" t="b">
        <f t="shared" si="439"/>
        <v>1</v>
      </c>
      <c r="BQ1098" s="1361" t="b">
        <f t="shared" si="439"/>
        <v>1</v>
      </c>
      <c r="BS1098" s="1359"/>
    </row>
    <row r="1099" spans="1:71" s="1374" customFormat="1" ht="12" customHeight="1">
      <c r="A1099" s="1412">
        <v>22840311</v>
      </c>
      <c r="B1099" s="1413" t="str">
        <f t="shared" si="440"/>
        <v>22840311</v>
      </c>
      <c r="C1099" s="1359" t="s">
        <v>2150</v>
      </c>
      <c r="D1099" s="1360" t="str">
        <f t="shared" si="448"/>
        <v>Non-Op</v>
      </c>
      <c r="E1099" s="1360"/>
      <c r="F1099" s="1359"/>
      <c r="G1099" s="1360"/>
      <c r="H1099" s="1361" t="str">
        <f t="shared" si="445"/>
        <v/>
      </c>
      <c r="I1099" s="1361" t="str">
        <f t="shared" si="445"/>
        <v/>
      </c>
      <c r="J1099" s="1361" t="str">
        <f t="shared" si="445"/>
        <v/>
      </c>
      <c r="K1099" s="1361" t="str">
        <f t="shared" si="445"/>
        <v>Non-Op</v>
      </c>
      <c r="L1099" s="1361" t="str">
        <f t="shared" si="444"/>
        <v>NO</v>
      </c>
      <c r="M1099" s="1361" t="str">
        <f t="shared" si="444"/>
        <v>NO</v>
      </c>
      <c r="N1099" s="1361" t="str">
        <f t="shared" si="429"/>
        <v/>
      </c>
      <c r="O1099" s="1362"/>
      <c r="P1099" s="1363">
        <v>-102000</v>
      </c>
      <c r="Q1099" s="1363">
        <v>-102000</v>
      </c>
      <c r="R1099" s="1363">
        <v>-102000</v>
      </c>
      <c r="S1099" s="1363">
        <v>-102000</v>
      </c>
      <c r="T1099" s="1363">
        <v>-102000</v>
      </c>
      <c r="U1099" s="1363">
        <v>-102000</v>
      </c>
      <c r="V1099" s="1363">
        <v>-102000</v>
      </c>
      <c r="W1099" s="1363">
        <v>-102000</v>
      </c>
      <c r="X1099" s="1363">
        <v>-102000</v>
      </c>
      <c r="Y1099" s="1363">
        <v>-102000</v>
      </c>
      <c r="Z1099" s="1363">
        <v>-102000</v>
      </c>
      <c r="AA1099" s="1363">
        <v>-102000</v>
      </c>
      <c r="AB1099" s="1363">
        <v>-102000</v>
      </c>
      <c r="AC1099" s="1363"/>
      <c r="AD1099" s="1363"/>
      <c r="AE1099" s="1363">
        <f t="shared" si="451"/>
        <v>-102000</v>
      </c>
      <c r="AF1099" s="1376"/>
      <c r="AG1099" s="1377"/>
      <c r="AH1099" s="1365"/>
      <c r="AI1099" s="1365"/>
      <c r="AJ1099" s="1365"/>
      <c r="AK1099" s="1366">
        <f t="shared" si="452"/>
        <v>-102000</v>
      </c>
      <c r="AL1099" s="1365">
        <f t="shared" si="433"/>
        <v>-102000</v>
      </c>
      <c r="AM1099" s="1367"/>
      <c r="AN1099" s="1365"/>
      <c r="AO1099" s="1368">
        <f t="shared" si="434"/>
        <v>0</v>
      </c>
      <c r="AP1099" s="1369"/>
      <c r="AQ1099" s="1370">
        <f t="shared" si="447"/>
        <v>-102000</v>
      </c>
      <c r="AR1099" s="1365"/>
      <c r="AS1099" s="1365"/>
      <c r="AT1099" s="1365"/>
      <c r="AU1099" s="1366">
        <f t="shared" si="453"/>
        <v>-102000</v>
      </c>
      <c r="AV1099" s="1365">
        <f t="shared" si="435"/>
        <v>-102000</v>
      </c>
      <c r="AW1099" s="1367"/>
      <c r="AX1099" s="1365"/>
      <c r="AY1099" s="1367">
        <f t="shared" si="436"/>
        <v>0</v>
      </c>
      <c r="AZ1099" s="1372" t="s">
        <v>1546</v>
      </c>
      <c r="BA1099" s="1640"/>
      <c r="BC1099" s="1361" t="str">
        <f t="shared" si="446"/>
        <v/>
      </c>
      <c r="BD1099" s="1361" t="str">
        <f t="shared" si="446"/>
        <v/>
      </c>
      <c r="BE1099" s="1361" t="str">
        <f t="shared" si="446"/>
        <v/>
      </c>
      <c r="BF1099" s="1361" t="str">
        <f t="shared" si="446"/>
        <v>Non-Op</v>
      </c>
      <c r="BG1099" s="1361" t="str">
        <f t="shared" si="443"/>
        <v>NO</v>
      </c>
      <c r="BH1099" s="1361" t="str">
        <f t="shared" si="443"/>
        <v>NO</v>
      </c>
      <c r="BI1099" s="1361" t="str">
        <f t="shared" si="437"/>
        <v/>
      </c>
      <c r="BK1099" s="1361" t="b">
        <f t="shared" si="439"/>
        <v>1</v>
      </c>
      <c r="BL1099" s="1361" t="b">
        <f t="shared" si="439"/>
        <v>1</v>
      </c>
      <c r="BM1099" s="1361" t="b">
        <f t="shared" si="439"/>
        <v>1</v>
      </c>
      <c r="BN1099" s="1361" t="b">
        <f t="shared" ref="BN1099:BQ1106" si="454">BF1099=K1099</f>
        <v>1</v>
      </c>
      <c r="BO1099" s="1361" t="b">
        <f t="shared" si="454"/>
        <v>1</v>
      </c>
      <c r="BP1099" s="1361" t="b">
        <f t="shared" si="454"/>
        <v>1</v>
      </c>
      <c r="BQ1099" s="1361" t="b">
        <f t="shared" si="454"/>
        <v>1</v>
      </c>
      <c r="BS1099" s="1359"/>
    </row>
    <row r="1100" spans="1:71" s="1374" customFormat="1" ht="12" customHeight="1">
      <c r="A1100" s="1412">
        <v>22840321</v>
      </c>
      <c r="B1100" s="1413" t="str">
        <f t="shared" si="440"/>
        <v>22840321</v>
      </c>
      <c r="C1100" s="1359" t="s">
        <v>2151</v>
      </c>
      <c r="D1100" s="1360" t="str">
        <f t="shared" si="448"/>
        <v>Non-Op</v>
      </c>
      <c r="E1100" s="1360"/>
      <c r="F1100" s="1359"/>
      <c r="G1100" s="1360"/>
      <c r="H1100" s="1361" t="str">
        <f t="shared" si="445"/>
        <v/>
      </c>
      <c r="I1100" s="1361" t="str">
        <f t="shared" si="445"/>
        <v/>
      </c>
      <c r="J1100" s="1361" t="str">
        <f t="shared" si="445"/>
        <v/>
      </c>
      <c r="K1100" s="1361" t="str">
        <f t="shared" si="445"/>
        <v>Non-Op</v>
      </c>
      <c r="L1100" s="1361" t="str">
        <f t="shared" si="444"/>
        <v>NO</v>
      </c>
      <c r="M1100" s="1361" t="str">
        <f t="shared" si="444"/>
        <v>NO</v>
      </c>
      <c r="N1100" s="1361" t="str">
        <f t="shared" si="429"/>
        <v/>
      </c>
      <c r="O1100" s="1362"/>
      <c r="P1100" s="1363">
        <v>-63288907</v>
      </c>
      <c r="Q1100" s="1363">
        <v>-63288907</v>
      </c>
      <c r="R1100" s="1363">
        <v>-63288907</v>
      </c>
      <c r="S1100" s="1363">
        <v>-63288907</v>
      </c>
      <c r="T1100" s="1363">
        <v>-63288907</v>
      </c>
      <c r="U1100" s="1363">
        <v>-63288907</v>
      </c>
      <c r="V1100" s="1363">
        <v>-63288907</v>
      </c>
      <c r="W1100" s="1363">
        <v>-42762774</v>
      </c>
      <c r="X1100" s="1363">
        <v>-42762774</v>
      </c>
      <c r="Y1100" s="1363">
        <v>-42762774</v>
      </c>
      <c r="Z1100" s="1363">
        <v>-42762774</v>
      </c>
      <c r="AA1100" s="1363">
        <v>-42762774</v>
      </c>
      <c r="AB1100" s="1363">
        <v>-42762774</v>
      </c>
      <c r="AC1100" s="1363"/>
      <c r="AD1100" s="1363"/>
      <c r="AE1100" s="1363">
        <f t="shared" si="451"/>
        <v>-53881096.041666664</v>
      </c>
      <c r="AF1100" s="1376"/>
      <c r="AG1100" s="1377"/>
      <c r="AH1100" s="1365"/>
      <c r="AI1100" s="1365"/>
      <c r="AJ1100" s="1365"/>
      <c r="AK1100" s="1366">
        <f t="shared" si="452"/>
        <v>-53881096.041666664</v>
      </c>
      <c r="AL1100" s="1365">
        <f t="shared" si="433"/>
        <v>-53881096.041666664</v>
      </c>
      <c r="AM1100" s="1367"/>
      <c r="AN1100" s="1365"/>
      <c r="AO1100" s="1368">
        <f t="shared" si="434"/>
        <v>0</v>
      </c>
      <c r="AP1100" s="1369"/>
      <c r="AQ1100" s="1370">
        <f t="shared" si="447"/>
        <v>-42762774</v>
      </c>
      <c r="AR1100" s="1365"/>
      <c r="AS1100" s="1365"/>
      <c r="AT1100" s="1365"/>
      <c r="AU1100" s="1366">
        <f t="shared" si="453"/>
        <v>-42762774</v>
      </c>
      <c r="AV1100" s="1365">
        <f t="shared" si="435"/>
        <v>-42762774</v>
      </c>
      <c r="AW1100" s="1367"/>
      <c r="AX1100" s="1365"/>
      <c r="AY1100" s="1367">
        <f t="shared" si="436"/>
        <v>0</v>
      </c>
      <c r="AZ1100" s="1372" t="s">
        <v>1182</v>
      </c>
      <c r="BA1100" s="1640"/>
      <c r="BC1100" s="1361" t="str">
        <f t="shared" si="446"/>
        <v/>
      </c>
      <c r="BD1100" s="1361" t="str">
        <f t="shared" si="446"/>
        <v/>
      </c>
      <c r="BE1100" s="1361" t="str">
        <f t="shared" si="446"/>
        <v/>
      </c>
      <c r="BF1100" s="1361" t="str">
        <f t="shared" si="446"/>
        <v>Non-Op</v>
      </c>
      <c r="BG1100" s="1361" t="str">
        <f t="shared" si="443"/>
        <v>NO</v>
      </c>
      <c r="BH1100" s="1361" t="str">
        <f t="shared" si="443"/>
        <v>NO</v>
      </c>
      <c r="BI1100" s="1361" t="str">
        <f t="shared" si="437"/>
        <v/>
      </c>
      <c r="BK1100" s="1361" t="b">
        <f t="shared" ref="BK1100:BM1106" si="455">BC1100=H1100</f>
        <v>1</v>
      </c>
      <c r="BL1100" s="1361" t="b">
        <f t="shared" si="455"/>
        <v>1</v>
      </c>
      <c r="BM1100" s="1361" t="b">
        <f t="shared" si="455"/>
        <v>1</v>
      </c>
      <c r="BN1100" s="1361" t="b">
        <f t="shared" si="454"/>
        <v>1</v>
      </c>
      <c r="BO1100" s="1361" t="b">
        <f t="shared" si="454"/>
        <v>1</v>
      </c>
      <c r="BP1100" s="1361" t="b">
        <f t="shared" si="454"/>
        <v>1</v>
      </c>
      <c r="BQ1100" s="1361" t="b">
        <f t="shared" si="454"/>
        <v>1</v>
      </c>
      <c r="BS1100" s="1359"/>
    </row>
    <row r="1101" spans="1:71" s="1374" customFormat="1" ht="12" customHeight="1">
      <c r="A1101" s="1412">
        <v>22840331</v>
      </c>
      <c r="B1101" s="1413" t="str">
        <f t="shared" si="440"/>
        <v>22840331</v>
      </c>
      <c r="C1101" s="1359" t="s">
        <v>2152</v>
      </c>
      <c r="D1101" s="1360" t="str">
        <f t="shared" si="448"/>
        <v>ERB</v>
      </c>
      <c r="E1101" s="1360"/>
      <c r="F1101" s="1359"/>
      <c r="G1101" s="1360"/>
      <c r="H1101" s="1361" t="str">
        <f t="shared" si="445"/>
        <v/>
      </c>
      <c r="I1101" s="1361" t="str">
        <f t="shared" si="445"/>
        <v>ERB</v>
      </c>
      <c r="J1101" s="1361" t="str">
        <f t="shared" si="445"/>
        <v/>
      </c>
      <c r="K1101" s="1361" t="str">
        <f t="shared" si="445"/>
        <v/>
      </c>
      <c r="L1101" s="1361" t="str">
        <f t="shared" si="444"/>
        <v>NO</v>
      </c>
      <c r="M1101" s="1361" t="str">
        <f t="shared" si="444"/>
        <v>NO</v>
      </c>
      <c r="N1101" s="1361" t="str">
        <f t="shared" si="429"/>
        <v/>
      </c>
      <c r="O1101" s="1362"/>
      <c r="P1101" s="1363">
        <v>0</v>
      </c>
      <c r="Q1101" s="1363">
        <v>0</v>
      </c>
      <c r="R1101" s="1363">
        <v>0</v>
      </c>
      <c r="S1101" s="1363">
        <v>0</v>
      </c>
      <c r="T1101" s="1363">
        <v>0</v>
      </c>
      <c r="U1101" s="1363">
        <v>0</v>
      </c>
      <c r="V1101" s="1363">
        <v>0</v>
      </c>
      <c r="W1101" s="1363">
        <v>0</v>
      </c>
      <c r="X1101" s="1363">
        <v>0</v>
      </c>
      <c r="Y1101" s="1363">
        <v>0</v>
      </c>
      <c r="Z1101" s="1363">
        <v>0</v>
      </c>
      <c r="AA1101" s="1363">
        <v>0</v>
      </c>
      <c r="AB1101" s="1363">
        <v>0</v>
      </c>
      <c r="AC1101" s="1363"/>
      <c r="AD1101" s="1363"/>
      <c r="AE1101" s="1363">
        <f t="shared" si="451"/>
        <v>0</v>
      </c>
      <c r="AF1101" s="1376" t="s">
        <v>750</v>
      </c>
      <c r="AG1101" s="1377"/>
      <c r="AH1101" s="1365"/>
      <c r="AI1101" s="1365">
        <f>AE1101</f>
        <v>0</v>
      </c>
      <c r="AJ1101" s="1365"/>
      <c r="AK1101" s="1366"/>
      <c r="AL1101" s="1365">
        <f t="shared" si="433"/>
        <v>0</v>
      </c>
      <c r="AM1101" s="1367"/>
      <c r="AN1101" s="1365"/>
      <c r="AO1101" s="1368">
        <f t="shared" si="434"/>
        <v>0</v>
      </c>
      <c r="AP1101" s="1369"/>
      <c r="AQ1101" s="1370">
        <f t="shared" si="447"/>
        <v>0</v>
      </c>
      <c r="AR1101" s="1365"/>
      <c r="AS1101" s="1365">
        <f>AQ1101</f>
        <v>0</v>
      </c>
      <c r="AT1101" s="1365"/>
      <c r="AU1101" s="1366"/>
      <c r="AV1101" s="1365">
        <f t="shared" si="435"/>
        <v>0</v>
      </c>
      <c r="AW1101" s="1367"/>
      <c r="AX1101" s="1365"/>
      <c r="AY1101" s="1367">
        <f t="shared" si="436"/>
        <v>0</v>
      </c>
      <c r="AZ1101" s="1372"/>
      <c r="BA1101" s="1640"/>
      <c r="BC1101" s="1361" t="str">
        <f t="shared" si="446"/>
        <v/>
      </c>
      <c r="BD1101" s="1361" t="str">
        <f t="shared" si="446"/>
        <v>ERB</v>
      </c>
      <c r="BE1101" s="1361" t="str">
        <f t="shared" si="446"/>
        <v/>
      </c>
      <c r="BF1101" s="1361" t="str">
        <f t="shared" si="446"/>
        <v/>
      </c>
      <c r="BG1101" s="1361" t="str">
        <f t="shared" si="443"/>
        <v>NO</v>
      </c>
      <c r="BH1101" s="1361" t="str">
        <f t="shared" si="443"/>
        <v>NO</v>
      </c>
      <c r="BI1101" s="1361" t="str">
        <f t="shared" si="437"/>
        <v/>
      </c>
      <c r="BK1101" s="1361" t="b">
        <f t="shared" si="455"/>
        <v>1</v>
      </c>
      <c r="BL1101" s="1361" t="b">
        <f t="shared" si="455"/>
        <v>1</v>
      </c>
      <c r="BM1101" s="1361" t="b">
        <f t="shared" si="455"/>
        <v>1</v>
      </c>
      <c r="BN1101" s="1361" t="b">
        <f t="shared" si="454"/>
        <v>1</v>
      </c>
      <c r="BO1101" s="1361" t="b">
        <f t="shared" si="454"/>
        <v>1</v>
      </c>
      <c r="BP1101" s="1361" t="b">
        <f t="shared" si="454"/>
        <v>1</v>
      </c>
      <c r="BQ1101" s="1361" t="b">
        <f t="shared" si="454"/>
        <v>1</v>
      </c>
      <c r="BS1101" s="1359"/>
    </row>
    <row r="1102" spans="1:71" s="1374" customFormat="1" ht="12" customHeight="1">
      <c r="A1102" s="1412">
        <v>22840332</v>
      </c>
      <c r="B1102" s="1413" t="str">
        <f t="shared" si="440"/>
        <v>22840332</v>
      </c>
      <c r="C1102" s="1359" t="s">
        <v>2153</v>
      </c>
      <c r="D1102" s="1360" t="str">
        <f t="shared" si="448"/>
        <v>Non-Op</v>
      </c>
      <c r="E1102" s="1360"/>
      <c r="F1102" s="1359"/>
      <c r="G1102" s="1360"/>
      <c r="H1102" s="1361" t="str">
        <f t="shared" si="445"/>
        <v/>
      </c>
      <c r="I1102" s="1361" t="str">
        <f t="shared" si="445"/>
        <v/>
      </c>
      <c r="J1102" s="1361" t="str">
        <f t="shared" si="445"/>
        <v/>
      </c>
      <c r="K1102" s="1361" t="str">
        <f t="shared" si="445"/>
        <v>Non-Op</v>
      </c>
      <c r="L1102" s="1361" t="str">
        <f t="shared" si="444"/>
        <v>NO</v>
      </c>
      <c r="M1102" s="1361" t="str">
        <f t="shared" si="444"/>
        <v>NO</v>
      </c>
      <c r="N1102" s="1361" t="str">
        <f t="shared" si="429"/>
        <v/>
      </c>
      <c r="O1102" s="1362"/>
      <c r="P1102" s="1363">
        <v>-25027671.620000001</v>
      </c>
      <c r="Q1102" s="1363">
        <v>-25027671.620000001</v>
      </c>
      <c r="R1102" s="1363">
        <v>-25027671.620000001</v>
      </c>
      <c r="S1102" s="1363">
        <v>-24621148.609999999</v>
      </c>
      <c r="T1102" s="1363">
        <v>-24621148.609999999</v>
      </c>
      <c r="U1102" s="1363">
        <v>-24621148.609999999</v>
      </c>
      <c r="V1102" s="1363">
        <v>-25462305.68</v>
      </c>
      <c r="W1102" s="1363">
        <v>-25462305.68</v>
      </c>
      <c r="X1102" s="1363">
        <v>-25462305.68</v>
      </c>
      <c r="Y1102" s="1363">
        <v>-25051751.829999998</v>
      </c>
      <c r="Z1102" s="1363">
        <v>-25051751.829999998</v>
      </c>
      <c r="AA1102" s="1363">
        <v>-25051751.829999998</v>
      </c>
      <c r="AB1102" s="1363">
        <v>-24624688.91</v>
      </c>
      <c r="AC1102" s="1363"/>
      <c r="AD1102" s="1363"/>
      <c r="AE1102" s="1363">
        <f t="shared" si="451"/>
        <v>-25023928.488749996</v>
      </c>
      <c r="AF1102" s="1376"/>
      <c r="AG1102" s="1377"/>
      <c r="AH1102" s="1365"/>
      <c r="AI1102" s="1365"/>
      <c r="AJ1102" s="1365"/>
      <c r="AK1102" s="1366">
        <f>AE1102</f>
        <v>-25023928.488749996</v>
      </c>
      <c r="AL1102" s="1365">
        <f t="shared" si="433"/>
        <v>-25023928.488749996</v>
      </c>
      <c r="AM1102" s="1367"/>
      <c r="AN1102" s="1365"/>
      <c r="AO1102" s="1368">
        <f t="shared" si="434"/>
        <v>0</v>
      </c>
      <c r="AP1102" s="1369"/>
      <c r="AQ1102" s="1370">
        <f t="shared" si="447"/>
        <v>-24624688.91</v>
      </c>
      <c r="AR1102" s="1365"/>
      <c r="AS1102" s="1365"/>
      <c r="AT1102" s="1365"/>
      <c r="AU1102" s="1366">
        <f>AQ1102</f>
        <v>-24624688.91</v>
      </c>
      <c r="AV1102" s="1365">
        <f t="shared" si="435"/>
        <v>-24624688.91</v>
      </c>
      <c r="AW1102" s="1367"/>
      <c r="AX1102" s="1365"/>
      <c r="AY1102" s="1367">
        <f t="shared" si="436"/>
        <v>0</v>
      </c>
      <c r="AZ1102" s="1372" t="s">
        <v>1546</v>
      </c>
      <c r="BA1102" s="1640"/>
      <c r="BC1102" s="1361" t="str">
        <f t="shared" si="446"/>
        <v/>
      </c>
      <c r="BD1102" s="1361" t="str">
        <f t="shared" si="446"/>
        <v/>
      </c>
      <c r="BE1102" s="1361" t="str">
        <f t="shared" si="446"/>
        <v/>
      </c>
      <c r="BF1102" s="1361" t="str">
        <f t="shared" si="446"/>
        <v>Non-Op</v>
      </c>
      <c r="BG1102" s="1361" t="str">
        <f t="shared" si="443"/>
        <v>NO</v>
      </c>
      <c r="BH1102" s="1361" t="str">
        <f t="shared" si="443"/>
        <v>NO</v>
      </c>
      <c r="BI1102" s="1361" t="str">
        <f t="shared" si="437"/>
        <v/>
      </c>
      <c r="BK1102" s="1361" t="b">
        <f t="shared" si="455"/>
        <v>1</v>
      </c>
      <c r="BL1102" s="1361" t="b">
        <f t="shared" si="455"/>
        <v>1</v>
      </c>
      <c r="BM1102" s="1361" t="b">
        <f t="shared" si="455"/>
        <v>1</v>
      </c>
      <c r="BN1102" s="1361" t="b">
        <f t="shared" si="454"/>
        <v>1</v>
      </c>
      <c r="BO1102" s="1361" t="b">
        <f t="shared" si="454"/>
        <v>1</v>
      </c>
      <c r="BP1102" s="1361" t="b">
        <f t="shared" si="454"/>
        <v>1</v>
      </c>
      <c r="BQ1102" s="1361" t="b">
        <f t="shared" si="454"/>
        <v>1</v>
      </c>
      <c r="BS1102" s="1359"/>
    </row>
    <row r="1103" spans="1:71" s="1374" customFormat="1" ht="12" customHeight="1">
      <c r="A1103" s="1412">
        <v>22840341</v>
      </c>
      <c r="B1103" s="1413" t="str">
        <f t="shared" si="440"/>
        <v>22840341</v>
      </c>
      <c r="C1103" s="1359" t="s">
        <v>2154</v>
      </c>
      <c r="D1103" s="1360" t="str">
        <f t="shared" si="448"/>
        <v>ERB</v>
      </c>
      <c r="E1103" s="1360"/>
      <c r="F1103" s="1359"/>
      <c r="G1103" s="1360"/>
      <c r="H1103" s="1361" t="str">
        <f t="shared" si="445"/>
        <v/>
      </c>
      <c r="I1103" s="1361" t="str">
        <f t="shared" si="445"/>
        <v>ERB</v>
      </c>
      <c r="J1103" s="1361" t="str">
        <f t="shared" si="445"/>
        <v/>
      </c>
      <c r="K1103" s="1361" t="str">
        <f t="shared" si="445"/>
        <v/>
      </c>
      <c r="L1103" s="1361" t="str">
        <f t="shared" si="444"/>
        <v>NO</v>
      </c>
      <c r="M1103" s="1361" t="str">
        <f t="shared" si="444"/>
        <v>NO</v>
      </c>
      <c r="N1103" s="1361" t="str">
        <f t="shared" si="429"/>
        <v/>
      </c>
      <c r="O1103" s="1362"/>
      <c r="P1103" s="1363">
        <v>0</v>
      </c>
      <c r="Q1103" s="1363">
        <v>0</v>
      </c>
      <c r="R1103" s="1363">
        <v>0</v>
      </c>
      <c r="S1103" s="1363">
        <v>0</v>
      </c>
      <c r="T1103" s="1363">
        <v>0</v>
      </c>
      <c r="U1103" s="1363">
        <v>0</v>
      </c>
      <c r="V1103" s="1363">
        <v>0</v>
      </c>
      <c r="W1103" s="1363">
        <v>0</v>
      </c>
      <c r="X1103" s="1363">
        <v>0</v>
      </c>
      <c r="Y1103" s="1363">
        <v>0</v>
      </c>
      <c r="Z1103" s="1363">
        <v>0</v>
      </c>
      <c r="AA1103" s="1363">
        <v>0</v>
      </c>
      <c r="AB1103" s="1363">
        <v>0</v>
      </c>
      <c r="AC1103" s="1363"/>
      <c r="AD1103" s="1363"/>
      <c r="AE1103" s="1363">
        <f t="shared" si="451"/>
        <v>0</v>
      </c>
      <c r="AF1103" s="1376" t="s">
        <v>750</v>
      </c>
      <c r="AG1103" s="1377"/>
      <c r="AH1103" s="1365"/>
      <c r="AI1103" s="1365">
        <f>AE1103</f>
        <v>0</v>
      </c>
      <c r="AJ1103" s="1365"/>
      <c r="AK1103" s="1366"/>
      <c r="AL1103" s="1365">
        <f t="shared" si="433"/>
        <v>0</v>
      </c>
      <c r="AM1103" s="1367"/>
      <c r="AN1103" s="1365"/>
      <c r="AO1103" s="1368">
        <f t="shared" si="434"/>
        <v>0</v>
      </c>
      <c r="AP1103" s="1369"/>
      <c r="AQ1103" s="1370">
        <f t="shared" si="447"/>
        <v>0</v>
      </c>
      <c r="AR1103" s="1365"/>
      <c r="AS1103" s="1365">
        <f>AQ1103</f>
        <v>0</v>
      </c>
      <c r="AT1103" s="1365"/>
      <c r="AU1103" s="1366"/>
      <c r="AV1103" s="1365">
        <f t="shared" si="435"/>
        <v>0</v>
      </c>
      <c r="AW1103" s="1367"/>
      <c r="AX1103" s="1365"/>
      <c r="AY1103" s="1367">
        <f t="shared" si="436"/>
        <v>0</v>
      </c>
      <c r="AZ1103" s="1372"/>
      <c r="BA1103" s="1640"/>
      <c r="BC1103" s="1361" t="str">
        <f t="shared" si="446"/>
        <v/>
      </c>
      <c r="BD1103" s="1361" t="str">
        <f t="shared" si="446"/>
        <v>ERB</v>
      </c>
      <c r="BE1103" s="1361" t="str">
        <f t="shared" si="446"/>
        <v/>
      </c>
      <c r="BF1103" s="1361" t="str">
        <f t="shared" si="446"/>
        <v/>
      </c>
      <c r="BG1103" s="1361" t="str">
        <f t="shared" si="443"/>
        <v>NO</v>
      </c>
      <c r="BH1103" s="1361" t="str">
        <f t="shared" si="443"/>
        <v>NO</v>
      </c>
      <c r="BI1103" s="1361" t="str">
        <f t="shared" si="437"/>
        <v/>
      </c>
      <c r="BK1103" s="1361" t="b">
        <f t="shared" si="455"/>
        <v>1</v>
      </c>
      <c r="BL1103" s="1361" t="b">
        <f t="shared" si="455"/>
        <v>1</v>
      </c>
      <c r="BM1103" s="1361" t="b">
        <f t="shared" si="455"/>
        <v>1</v>
      </c>
      <c r="BN1103" s="1361" t="b">
        <f t="shared" si="454"/>
        <v>1</v>
      </c>
      <c r="BO1103" s="1361" t="b">
        <f t="shared" si="454"/>
        <v>1</v>
      </c>
      <c r="BP1103" s="1361" t="b">
        <f t="shared" si="454"/>
        <v>1</v>
      </c>
      <c r="BQ1103" s="1361" t="b">
        <f t="shared" si="454"/>
        <v>1</v>
      </c>
      <c r="BS1103" s="1359"/>
    </row>
    <row r="1104" spans="1:71" s="1374" customFormat="1" ht="12" customHeight="1">
      <c r="A1104" s="1412">
        <v>22840351</v>
      </c>
      <c r="B1104" s="1413" t="str">
        <f t="shared" si="440"/>
        <v>22840351</v>
      </c>
      <c r="C1104" s="1359" t="s">
        <v>2155</v>
      </c>
      <c r="D1104" s="1360" t="str">
        <f t="shared" si="448"/>
        <v>Non-Op</v>
      </c>
      <c r="E1104" s="1360"/>
      <c r="F1104" s="1359"/>
      <c r="G1104" s="1360"/>
      <c r="H1104" s="1361" t="str">
        <f t="shared" si="445"/>
        <v/>
      </c>
      <c r="I1104" s="1361" t="str">
        <f t="shared" si="445"/>
        <v/>
      </c>
      <c r="J1104" s="1361" t="str">
        <f t="shared" si="445"/>
        <v/>
      </c>
      <c r="K1104" s="1361" t="str">
        <f t="shared" si="445"/>
        <v>Non-Op</v>
      </c>
      <c r="L1104" s="1361" t="str">
        <f t="shared" si="444"/>
        <v>NO</v>
      </c>
      <c r="M1104" s="1361" t="str">
        <f t="shared" si="444"/>
        <v>NO</v>
      </c>
      <c r="N1104" s="1361" t="str">
        <f t="shared" si="429"/>
        <v/>
      </c>
      <c r="O1104" s="1362"/>
      <c r="P1104" s="1363">
        <v>0</v>
      </c>
      <c r="Q1104" s="1363">
        <v>0</v>
      </c>
      <c r="R1104" s="1363">
        <v>0</v>
      </c>
      <c r="S1104" s="1363">
        <v>0</v>
      </c>
      <c r="T1104" s="1363">
        <v>0</v>
      </c>
      <c r="U1104" s="1363">
        <v>0</v>
      </c>
      <c r="V1104" s="1363">
        <v>0</v>
      </c>
      <c r="W1104" s="1363">
        <v>0</v>
      </c>
      <c r="X1104" s="1363">
        <v>0</v>
      </c>
      <c r="Y1104" s="1363">
        <v>0</v>
      </c>
      <c r="Z1104" s="1363">
        <v>0</v>
      </c>
      <c r="AA1104" s="1363">
        <v>0</v>
      </c>
      <c r="AB1104" s="1363">
        <v>0</v>
      </c>
      <c r="AC1104" s="1363"/>
      <c r="AD1104" s="1363"/>
      <c r="AE1104" s="1363">
        <f t="shared" si="451"/>
        <v>0</v>
      </c>
      <c r="AF1104" s="1376"/>
      <c r="AG1104" s="1377"/>
      <c r="AH1104" s="1365"/>
      <c r="AI1104" s="1365"/>
      <c r="AJ1104" s="1365"/>
      <c r="AK1104" s="1366">
        <f>AE1104</f>
        <v>0</v>
      </c>
      <c r="AL1104" s="1365">
        <f t="shared" si="433"/>
        <v>0</v>
      </c>
      <c r="AM1104" s="1367"/>
      <c r="AN1104" s="1365"/>
      <c r="AO1104" s="1368">
        <f t="shared" si="434"/>
        <v>0</v>
      </c>
      <c r="AP1104" s="1369"/>
      <c r="AQ1104" s="1370">
        <f t="shared" si="447"/>
        <v>0</v>
      </c>
      <c r="AR1104" s="1365"/>
      <c r="AS1104" s="1365"/>
      <c r="AT1104" s="1365"/>
      <c r="AU1104" s="1366">
        <f>AQ1104</f>
        <v>0</v>
      </c>
      <c r="AV1104" s="1365">
        <f t="shared" si="435"/>
        <v>0</v>
      </c>
      <c r="AW1104" s="1367"/>
      <c r="AX1104" s="1365"/>
      <c r="AY1104" s="1367">
        <f t="shared" si="436"/>
        <v>0</v>
      </c>
      <c r="AZ1104" s="1372" t="s">
        <v>1546</v>
      </c>
      <c r="BA1104" s="1640"/>
      <c r="BC1104" s="1361" t="str">
        <f t="shared" si="446"/>
        <v/>
      </c>
      <c r="BD1104" s="1361" t="str">
        <f t="shared" si="446"/>
        <v/>
      </c>
      <c r="BE1104" s="1361" t="str">
        <f t="shared" si="446"/>
        <v/>
      </c>
      <c r="BF1104" s="1361" t="str">
        <f t="shared" si="446"/>
        <v>Non-Op</v>
      </c>
      <c r="BG1104" s="1361" t="str">
        <f t="shared" si="443"/>
        <v>NO</v>
      </c>
      <c r="BH1104" s="1361" t="str">
        <f t="shared" si="443"/>
        <v>NO</v>
      </c>
      <c r="BI1104" s="1361" t="str">
        <f t="shared" si="437"/>
        <v/>
      </c>
      <c r="BK1104" s="1361" t="b">
        <f t="shared" si="455"/>
        <v>1</v>
      </c>
      <c r="BL1104" s="1361" t="b">
        <f t="shared" si="455"/>
        <v>1</v>
      </c>
      <c r="BM1104" s="1361" t="b">
        <f t="shared" si="455"/>
        <v>1</v>
      </c>
      <c r="BN1104" s="1361" t="b">
        <f t="shared" si="454"/>
        <v>1</v>
      </c>
      <c r="BO1104" s="1361" t="b">
        <f t="shared" si="454"/>
        <v>1</v>
      </c>
      <c r="BP1104" s="1361" t="b">
        <f t="shared" si="454"/>
        <v>1</v>
      </c>
      <c r="BQ1104" s="1361" t="b">
        <f t="shared" si="454"/>
        <v>1</v>
      </c>
      <c r="BS1104" s="1359"/>
    </row>
    <row r="1105" spans="1:71" s="1374" customFormat="1" ht="12" customHeight="1">
      <c r="A1105" s="1497">
        <v>22840361</v>
      </c>
      <c r="B1105" s="1498" t="str">
        <f t="shared" si="440"/>
        <v>22840361</v>
      </c>
      <c r="C1105" s="1416" t="s">
        <v>2156</v>
      </c>
      <c r="D1105" s="1417" t="str">
        <f t="shared" si="448"/>
        <v>Non-Op</v>
      </c>
      <c r="E1105" s="1417"/>
      <c r="F1105" s="1483">
        <v>42995</v>
      </c>
      <c r="G1105" s="1417"/>
      <c r="H1105" s="1419" t="str">
        <f t="shared" si="445"/>
        <v/>
      </c>
      <c r="I1105" s="1419" t="str">
        <f t="shared" si="445"/>
        <v/>
      </c>
      <c r="J1105" s="1419" t="str">
        <f t="shared" si="445"/>
        <v/>
      </c>
      <c r="K1105" s="1419" t="str">
        <f t="shared" si="445"/>
        <v>Non-Op</v>
      </c>
      <c r="L1105" s="1419" t="str">
        <f t="shared" si="444"/>
        <v>NO</v>
      </c>
      <c r="M1105" s="1419" t="str">
        <f t="shared" si="444"/>
        <v>NO</v>
      </c>
      <c r="N1105" s="1419" t="str">
        <f t="shared" si="429"/>
        <v/>
      </c>
      <c r="O1105" s="1420"/>
      <c r="P1105" s="1421">
        <v>-45000</v>
      </c>
      <c r="Q1105" s="1421">
        <v>-45000</v>
      </c>
      <c r="R1105" s="1421">
        <v>-45000</v>
      </c>
      <c r="S1105" s="1421">
        <v>-45000</v>
      </c>
      <c r="T1105" s="1421">
        <v>-45000</v>
      </c>
      <c r="U1105" s="1421">
        <v>-45000</v>
      </c>
      <c r="V1105" s="1421">
        <v>-45000</v>
      </c>
      <c r="W1105" s="1421">
        <v>-45000</v>
      </c>
      <c r="X1105" s="1421">
        <v>-45000</v>
      </c>
      <c r="Y1105" s="1421">
        <v>-45000</v>
      </c>
      <c r="Z1105" s="1421">
        <v>-45000</v>
      </c>
      <c r="AA1105" s="1421">
        <v>-45000</v>
      </c>
      <c r="AB1105" s="1421">
        <v>-45000</v>
      </c>
      <c r="AC1105" s="1421"/>
      <c r="AD1105" s="1421"/>
      <c r="AE1105" s="1421">
        <f t="shared" si="451"/>
        <v>-45000</v>
      </c>
      <c r="AF1105" s="1422"/>
      <c r="AG1105" s="1423"/>
      <c r="AH1105" s="1424"/>
      <c r="AI1105" s="1424"/>
      <c r="AJ1105" s="1424"/>
      <c r="AK1105" s="1425">
        <f>AE1105</f>
        <v>-45000</v>
      </c>
      <c r="AL1105" s="1424">
        <f t="shared" si="433"/>
        <v>-45000</v>
      </c>
      <c r="AM1105" s="1426"/>
      <c r="AN1105" s="1424"/>
      <c r="AO1105" s="1427">
        <f t="shared" si="434"/>
        <v>0</v>
      </c>
      <c r="AP1105" s="1369"/>
      <c r="AQ1105" s="1428">
        <f t="shared" si="447"/>
        <v>-45000</v>
      </c>
      <c r="AR1105" s="1424"/>
      <c r="AS1105" s="1424"/>
      <c r="AT1105" s="1424"/>
      <c r="AU1105" s="1425">
        <f>AQ1105</f>
        <v>-45000</v>
      </c>
      <c r="AV1105" s="1424">
        <f t="shared" si="435"/>
        <v>-45000</v>
      </c>
      <c r="AW1105" s="1426"/>
      <c r="AX1105" s="1424"/>
      <c r="AY1105" s="1426">
        <f t="shared" si="436"/>
        <v>0</v>
      </c>
      <c r="AZ1105" s="1372" t="s">
        <v>1546</v>
      </c>
      <c r="BA1105" s="1640"/>
      <c r="BC1105" s="1419" t="str">
        <f t="shared" si="446"/>
        <v/>
      </c>
      <c r="BD1105" s="1419" t="str">
        <f t="shared" si="446"/>
        <v/>
      </c>
      <c r="BE1105" s="1419" t="str">
        <f t="shared" si="446"/>
        <v/>
      </c>
      <c r="BF1105" s="1419" t="str">
        <f t="shared" si="446"/>
        <v>Non-Op</v>
      </c>
      <c r="BG1105" s="1419" t="str">
        <f t="shared" si="443"/>
        <v>NO</v>
      </c>
      <c r="BH1105" s="1419" t="str">
        <f t="shared" si="443"/>
        <v>NO</v>
      </c>
      <c r="BI1105" s="1419" t="str">
        <f t="shared" si="437"/>
        <v/>
      </c>
      <c r="BK1105" s="1419" t="b">
        <f t="shared" si="455"/>
        <v>1</v>
      </c>
      <c r="BL1105" s="1419" t="b">
        <f t="shared" si="455"/>
        <v>1</v>
      </c>
      <c r="BM1105" s="1419" t="b">
        <f t="shared" si="455"/>
        <v>1</v>
      </c>
      <c r="BN1105" s="1419" t="b">
        <f t="shared" si="454"/>
        <v>1</v>
      </c>
      <c r="BO1105" s="1419" t="b">
        <f t="shared" si="454"/>
        <v>1</v>
      </c>
      <c r="BP1105" s="1419" t="b">
        <f t="shared" si="454"/>
        <v>1</v>
      </c>
      <c r="BQ1105" s="1419" t="b">
        <f t="shared" si="454"/>
        <v>1</v>
      </c>
      <c r="BS1105" s="1359"/>
    </row>
    <row r="1106" spans="1:71" s="1374" customFormat="1" ht="12" customHeight="1">
      <c r="A1106" s="1497">
        <v>22840371</v>
      </c>
      <c r="B1106" s="1498" t="str">
        <f>TEXT(A1106,"##")</f>
        <v>22840371</v>
      </c>
      <c r="C1106" s="1416" t="s">
        <v>2157</v>
      </c>
      <c r="D1106" s="1417" t="str">
        <f t="shared" si="448"/>
        <v>Non-Op</v>
      </c>
      <c r="E1106" s="1417"/>
      <c r="F1106" s="1483">
        <v>42995</v>
      </c>
      <c r="G1106" s="1417"/>
      <c r="H1106" s="1419" t="str">
        <f t="shared" si="445"/>
        <v/>
      </c>
      <c r="I1106" s="1419" t="str">
        <f t="shared" si="445"/>
        <v/>
      </c>
      <c r="J1106" s="1419" t="str">
        <f t="shared" si="445"/>
        <v/>
      </c>
      <c r="K1106" s="1419" t="str">
        <f t="shared" si="445"/>
        <v>Non-Op</v>
      </c>
      <c r="L1106" s="1419" t="str">
        <f t="shared" si="444"/>
        <v>NO</v>
      </c>
      <c r="M1106" s="1419" t="str">
        <f t="shared" si="444"/>
        <v>NO</v>
      </c>
      <c r="N1106" s="1419" t="str">
        <f t="shared" si="429"/>
        <v/>
      </c>
      <c r="O1106" s="1420"/>
      <c r="P1106" s="1421">
        <v>-144938.14000000001</v>
      </c>
      <c r="Q1106" s="1421">
        <v>-144938.14000000001</v>
      </c>
      <c r="R1106" s="1421">
        <v>-144938.14000000001</v>
      </c>
      <c r="S1106" s="1421">
        <v>-144938.14000000001</v>
      </c>
      <c r="T1106" s="1421">
        <v>-144938.14000000001</v>
      </c>
      <c r="U1106" s="1421">
        <v>-144938.14000000001</v>
      </c>
      <c r="V1106" s="1421">
        <v>-122834.94</v>
      </c>
      <c r="W1106" s="1421">
        <v>-122834.94</v>
      </c>
      <c r="X1106" s="1421">
        <v>-122834.94</v>
      </c>
      <c r="Y1106" s="1421">
        <v>-115427.44</v>
      </c>
      <c r="Z1106" s="1421">
        <v>-115427.44</v>
      </c>
      <c r="AA1106" s="1421">
        <v>-115427.44</v>
      </c>
      <c r="AB1106" s="1421">
        <v>-114931.69</v>
      </c>
      <c r="AC1106" s="1421"/>
      <c r="AD1106" s="1421"/>
      <c r="AE1106" s="1421">
        <f t="shared" si="451"/>
        <v>-130784.39624999999</v>
      </c>
      <c r="AF1106" s="1422"/>
      <c r="AG1106" s="1423"/>
      <c r="AH1106" s="1424"/>
      <c r="AI1106" s="1424"/>
      <c r="AJ1106" s="1424"/>
      <c r="AK1106" s="1425">
        <f>AE1106</f>
        <v>-130784.39624999999</v>
      </c>
      <c r="AL1106" s="1424">
        <f t="shared" si="433"/>
        <v>-130784.39624999999</v>
      </c>
      <c r="AM1106" s="1426"/>
      <c r="AN1106" s="1424"/>
      <c r="AO1106" s="1427">
        <f t="shared" si="434"/>
        <v>0</v>
      </c>
      <c r="AP1106" s="1369"/>
      <c r="AQ1106" s="1428">
        <f t="shared" si="447"/>
        <v>-114931.69</v>
      </c>
      <c r="AR1106" s="1424"/>
      <c r="AS1106" s="1424"/>
      <c r="AT1106" s="1424"/>
      <c r="AU1106" s="1425">
        <f>AQ1106</f>
        <v>-114931.69</v>
      </c>
      <c r="AV1106" s="1424">
        <f t="shared" si="435"/>
        <v>-114931.69</v>
      </c>
      <c r="AW1106" s="1426"/>
      <c r="AX1106" s="1424"/>
      <c r="AY1106" s="1426">
        <f t="shared" si="436"/>
        <v>0</v>
      </c>
      <c r="AZ1106" s="1372" t="s">
        <v>1546</v>
      </c>
      <c r="BA1106" s="1640"/>
      <c r="BC1106" s="1419" t="str">
        <f t="shared" si="446"/>
        <v/>
      </c>
      <c r="BD1106" s="1419" t="str">
        <f t="shared" si="446"/>
        <v/>
      </c>
      <c r="BE1106" s="1419" t="str">
        <f t="shared" si="446"/>
        <v/>
      </c>
      <c r="BF1106" s="1419" t="str">
        <f t="shared" si="446"/>
        <v>Non-Op</v>
      </c>
      <c r="BG1106" s="1419" t="str">
        <f t="shared" si="443"/>
        <v>NO</v>
      </c>
      <c r="BH1106" s="1419" t="str">
        <f t="shared" si="443"/>
        <v>NO</v>
      </c>
      <c r="BI1106" s="1419" t="str">
        <f t="shared" si="437"/>
        <v/>
      </c>
      <c r="BK1106" s="1419" t="b">
        <f t="shared" si="455"/>
        <v>1</v>
      </c>
      <c r="BL1106" s="1419" t="b">
        <f t="shared" si="455"/>
        <v>1</v>
      </c>
      <c r="BM1106" s="1419" t="b">
        <f t="shared" si="455"/>
        <v>1</v>
      </c>
      <c r="BN1106" s="1419" t="b">
        <f t="shared" si="454"/>
        <v>1</v>
      </c>
      <c r="BO1106" s="1419" t="b">
        <f t="shared" si="454"/>
        <v>1</v>
      </c>
      <c r="BP1106" s="1419" t="b">
        <f t="shared" si="454"/>
        <v>1</v>
      </c>
      <c r="BQ1106" s="1419" t="b">
        <f t="shared" si="454"/>
        <v>1</v>
      </c>
      <c r="BS1106" s="1359"/>
    </row>
    <row r="1107" spans="1:71" s="1374" customFormat="1" ht="12" customHeight="1">
      <c r="A1107" s="1522">
        <v>22840381</v>
      </c>
      <c r="B1107" s="1524" t="str">
        <f>TEXT(A1107,"##")</f>
        <v>22840381</v>
      </c>
      <c r="C1107" s="1395" t="s">
        <v>2158</v>
      </c>
      <c r="D1107" s="1396" t="str">
        <f t="shared" si="448"/>
        <v>Non-Op</v>
      </c>
      <c r="E1107" s="1396"/>
      <c r="F1107" s="1475">
        <v>43555</v>
      </c>
      <c r="G1107" s="1396"/>
      <c r="H1107" s="1398" t="str">
        <f t="shared" si="445"/>
        <v/>
      </c>
      <c r="I1107" s="1398" t="str">
        <f t="shared" si="445"/>
        <v/>
      </c>
      <c r="J1107" s="1398" t="str">
        <f t="shared" si="445"/>
        <v/>
      </c>
      <c r="K1107" s="1398" t="str">
        <f t="shared" si="445"/>
        <v>Non-Op</v>
      </c>
      <c r="L1107" s="1398" t="str">
        <f t="shared" si="444"/>
        <v>NO</v>
      </c>
      <c r="M1107" s="1398" t="str">
        <f t="shared" si="444"/>
        <v>NO</v>
      </c>
      <c r="N1107" s="1398" t="str">
        <f t="shared" si="429"/>
        <v/>
      </c>
      <c r="O1107" s="1399"/>
      <c r="P1107" s="1400">
        <v>-584539.75</v>
      </c>
      <c r="Q1107" s="1400">
        <v>-576097.5</v>
      </c>
      <c r="R1107" s="1400">
        <v>-572017.06999999995</v>
      </c>
      <c r="S1107" s="1400">
        <v>-388624.65</v>
      </c>
      <c r="T1107" s="1400">
        <v>-376878.5</v>
      </c>
      <c r="U1107" s="1400">
        <v>-346636.11</v>
      </c>
      <c r="V1107" s="1400">
        <v>-346561.11</v>
      </c>
      <c r="W1107" s="1400">
        <v>-346561.11</v>
      </c>
      <c r="X1107" s="1400">
        <v>-346561.11</v>
      </c>
      <c r="Y1107" s="1400">
        <v>-346561.11</v>
      </c>
      <c r="Z1107" s="1400">
        <v>-346561.11</v>
      </c>
      <c r="AA1107" s="1400">
        <v>-346561.11</v>
      </c>
      <c r="AB1107" s="1400">
        <v>-346561.11</v>
      </c>
      <c r="AC1107" s="1400"/>
      <c r="AD1107" s="1400"/>
      <c r="AE1107" s="1400">
        <f t="shared" si="451"/>
        <v>-400430.90999999992</v>
      </c>
      <c r="AF1107" s="1401"/>
      <c r="AG1107" s="1402"/>
      <c r="AH1107" s="1403"/>
      <c r="AI1107" s="1403"/>
      <c r="AJ1107" s="1403"/>
      <c r="AK1107" s="1404">
        <f>AE1107</f>
        <v>-400430.90999999992</v>
      </c>
      <c r="AL1107" s="1403">
        <f t="shared" si="433"/>
        <v>-400430.90999999992</v>
      </c>
      <c r="AM1107" s="1405"/>
      <c r="AN1107" s="1403"/>
      <c r="AO1107" s="1406">
        <f t="shared" si="434"/>
        <v>0</v>
      </c>
      <c r="AP1107" s="1369"/>
      <c r="AQ1107" s="1407">
        <f t="shared" si="447"/>
        <v>-346561.11</v>
      </c>
      <c r="AR1107" s="1403"/>
      <c r="AS1107" s="1403"/>
      <c r="AT1107" s="1403"/>
      <c r="AU1107" s="1404">
        <f>AQ1107</f>
        <v>-346561.11</v>
      </c>
      <c r="AV1107" s="1403">
        <f t="shared" si="435"/>
        <v>-346561.11</v>
      </c>
      <c r="AW1107" s="1405"/>
      <c r="AX1107" s="1403"/>
      <c r="AY1107" s="1405">
        <f t="shared" si="436"/>
        <v>0</v>
      </c>
      <c r="AZ1107" s="1372" t="s">
        <v>1546</v>
      </c>
      <c r="BA1107" s="1640"/>
      <c r="BC1107" s="1419"/>
      <c r="BD1107" s="1419"/>
      <c r="BE1107" s="1419"/>
      <c r="BF1107" s="1419"/>
      <c r="BG1107" s="1419"/>
      <c r="BH1107" s="1419"/>
      <c r="BI1107" s="1419"/>
      <c r="BK1107" s="1419"/>
      <c r="BL1107" s="1419"/>
      <c r="BM1107" s="1419"/>
      <c r="BN1107" s="1419"/>
      <c r="BO1107" s="1419"/>
      <c r="BP1107" s="1419"/>
      <c r="BQ1107" s="1419"/>
      <c r="BS1107" s="1359"/>
    </row>
    <row r="1108" spans="1:71" s="1374" customFormat="1" ht="12" customHeight="1">
      <c r="A1108" s="1522">
        <v>22840401</v>
      </c>
      <c r="B1108" s="1524" t="str">
        <f>TEXT(A1108,"##")</f>
        <v>22840401</v>
      </c>
      <c r="C1108" s="1395" t="s">
        <v>2159</v>
      </c>
      <c r="D1108" s="1396" t="str">
        <f t="shared" si="448"/>
        <v>Non-Op</v>
      </c>
      <c r="E1108" s="1396"/>
      <c r="F1108" s="1475">
        <v>43616</v>
      </c>
      <c r="G1108" s="1396"/>
      <c r="H1108" s="1398" t="str">
        <f t="shared" si="445"/>
        <v/>
      </c>
      <c r="I1108" s="1398" t="str">
        <f t="shared" si="445"/>
        <v/>
      </c>
      <c r="J1108" s="1398" t="str">
        <f t="shared" si="445"/>
        <v/>
      </c>
      <c r="K1108" s="1398" t="str">
        <f t="shared" si="445"/>
        <v>Non-Op</v>
      </c>
      <c r="L1108" s="1398" t="str">
        <f t="shared" si="444"/>
        <v>NO</v>
      </c>
      <c r="M1108" s="1398" t="str">
        <f t="shared" si="444"/>
        <v>NO</v>
      </c>
      <c r="N1108" s="1398" t="str">
        <f t="shared" ref="N1108:N1171" si="456">IF(OR(CONCATENATE(L1108,M1108)="NOW/C",CONCATENATE(L1108,M1108)="W/CNO"),"W/C","")</f>
        <v/>
      </c>
      <c r="O1108" s="1399"/>
      <c r="P1108" s="1400">
        <v>-100000</v>
      </c>
      <c r="Q1108" s="1400">
        <v>-100000</v>
      </c>
      <c r="R1108" s="1400">
        <v>-100000</v>
      </c>
      <c r="S1108" s="1400">
        <v>-72162.17</v>
      </c>
      <c r="T1108" s="1400">
        <v>-72162.17</v>
      </c>
      <c r="U1108" s="1400">
        <v>-72162.17</v>
      </c>
      <c r="V1108" s="1400">
        <v>-70611.87</v>
      </c>
      <c r="W1108" s="1400">
        <v>-70611.87</v>
      </c>
      <c r="X1108" s="1400">
        <v>-70611.87</v>
      </c>
      <c r="Y1108" s="1400">
        <v>-70543.87</v>
      </c>
      <c r="Z1108" s="1400">
        <v>-70543.87</v>
      </c>
      <c r="AA1108" s="1400">
        <v>-70543.87</v>
      </c>
      <c r="AB1108" s="1400">
        <v>-70543.87</v>
      </c>
      <c r="AC1108" s="1400"/>
      <c r="AD1108" s="1400"/>
      <c r="AE1108" s="1400">
        <f t="shared" si="451"/>
        <v>-77102.138749999998</v>
      </c>
      <c r="AF1108" s="1401"/>
      <c r="AG1108" s="1402"/>
      <c r="AH1108" s="1403"/>
      <c r="AI1108" s="1403"/>
      <c r="AJ1108" s="1403"/>
      <c r="AK1108" s="1404">
        <f>AE1108</f>
        <v>-77102.138749999998</v>
      </c>
      <c r="AL1108" s="1403">
        <f>SUM(AI1108:AK1108)</f>
        <v>-77102.138749999998</v>
      </c>
      <c r="AM1108" s="1405"/>
      <c r="AN1108" s="1403"/>
      <c r="AO1108" s="1406">
        <f t="shared" si="434"/>
        <v>0</v>
      </c>
      <c r="AP1108" s="1369"/>
      <c r="AQ1108" s="1407">
        <f t="shared" si="447"/>
        <v>-70543.87</v>
      </c>
      <c r="AR1108" s="1403"/>
      <c r="AS1108" s="1403"/>
      <c r="AT1108" s="1403"/>
      <c r="AU1108" s="1404">
        <f>AQ1108</f>
        <v>-70543.87</v>
      </c>
      <c r="AV1108" s="1403">
        <f t="shared" si="435"/>
        <v>-70543.87</v>
      </c>
      <c r="AW1108" s="1405"/>
      <c r="AX1108" s="1403"/>
      <c r="AY1108" s="1405">
        <f t="shared" si="436"/>
        <v>0</v>
      </c>
      <c r="AZ1108" s="1372" t="s">
        <v>1546</v>
      </c>
      <c r="BA1108" s="1640"/>
      <c r="BC1108" s="1419"/>
      <c r="BD1108" s="1419"/>
      <c r="BE1108" s="1419"/>
      <c r="BF1108" s="1419"/>
      <c r="BG1108" s="1419"/>
      <c r="BH1108" s="1419"/>
      <c r="BI1108" s="1419"/>
      <c r="BK1108" s="1419"/>
      <c r="BL1108" s="1419"/>
      <c r="BM1108" s="1419"/>
      <c r="BN1108" s="1419"/>
      <c r="BO1108" s="1419"/>
      <c r="BP1108" s="1419"/>
      <c r="BQ1108" s="1419"/>
      <c r="BS1108" s="1359"/>
    </row>
    <row r="1109" spans="1:71" s="1374" customFormat="1" ht="12" customHeight="1">
      <c r="A1109" s="1412">
        <v>22841001</v>
      </c>
      <c r="B1109" s="1413" t="str">
        <f t="shared" si="440"/>
        <v>22841001</v>
      </c>
      <c r="C1109" s="1359" t="s">
        <v>2160</v>
      </c>
      <c r="D1109" s="1360" t="str">
        <f t="shared" si="448"/>
        <v>W/C</v>
      </c>
      <c r="E1109" s="1360"/>
      <c r="F1109" s="1359"/>
      <c r="G1109" s="1360"/>
      <c r="H1109" s="1361" t="str">
        <f t="shared" si="445"/>
        <v/>
      </c>
      <c r="I1109" s="1361" t="str">
        <f t="shared" si="445"/>
        <v/>
      </c>
      <c r="J1109" s="1361" t="str">
        <f t="shared" si="445"/>
        <v/>
      </c>
      <c r="K1109" s="1361" t="str">
        <f t="shared" si="445"/>
        <v/>
      </c>
      <c r="L1109" s="1361" t="str">
        <f t="shared" si="444"/>
        <v>NO</v>
      </c>
      <c r="M1109" s="1361" t="str">
        <f t="shared" si="444"/>
        <v>W/C</v>
      </c>
      <c r="N1109" s="1361" t="str">
        <f t="shared" si="456"/>
        <v>W/C</v>
      </c>
      <c r="O1109" s="1362"/>
      <c r="P1109" s="1363">
        <v>-2604848.0499999998</v>
      </c>
      <c r="Q1109" s="1363">
        <v>-2604848.0499999998</v>
      </c>
      <c r="R1109" s="1363">
        <v>-2604848.0499999998</v>
      </c>
      <c r="S1109" s="1363">
        <v>-2604848.0499999998</v>
      </c>
      <c r="T1109" s="1363">
        <v>-2604848.0499999998</v>
      </c>
      <c r="U1109" s="1363">
        <v>-2604848.0499999998</v>
      </c>
      <c r="V1109" s="1363">
        <v>-2615296.7999999998</v>
      </c>
      <c r="W1109" s="1363">
        <v>-2615296.7999999998</v>
      </c>
      <c r="X1109" s="1363">
        <v>-2615296.7999999998</v>
      </c>
      <c r="Y1109" s="1363">
        <v>-2615296.7999999998</v>
      </c>
      <c r="Z1109" s="1363">
        <v>-2615296.7999999998</v>
      </c>
      <c r="AA1109" s="1363">
        <v>-2615296.7999999998</v>
      </c>
      <c r="AB1109" s="1363">
        <v>-2615296.7999999998</v>
      </c>
      <c r="AC1109" s="1363"/>
      <c r="AD1109" s="1363"/>
      <c r="AE1109" s="1363">
        <f t="shared" si="451"/>
        <v>-2610507.7895833338</v>
      </c>
      <c r="AF1109" s="1376"/>
      <c r="AG1109" s="1377"/>
      <c r="AH1109" s="1365"/>
      <c r="AI1109" s="1365"/>
      <c r="AJ1109" s="1365"/>
      <c r="AK1109" s="1366"/>
      <c r="AL1109" s="1365">
        <f t="shared" si="433"/>
        <v>0</v>
      </c>
      <c r="AM1109" s="1367"/>
      <c r="AN1109" s="1365">
        <f>AE1109</f>
        <v>-2610507.7895833338</v>
      </c>
      <c r="AO1109" s="1368">
        <f t="shared" si="434"/>
        <v>-2610507.7895833338</v>
      </c>
      <c r="AP1109" s="1369"/>
      <c r="AQ1109" s="1370">
        <f t="shared" si="447"/>
        <v>-2615296.7999999998</v>
      </c>
      <c r="AR1109" s="1365"/>
      <c r="AS1109" s="1365"/>
      <c r="AT1109" s="1365"/>
      <c r="AU1109" s="1366"/>
      <c r="AV1109" s="1365">
        <f t="shared" si="435"/>
        <v>0</v>
      </c>
      <c r="AW1109" s="1367"/>
      <c r="AX1109" s="1365">
        <f>AQ1109</f>
        <v>-2615296.7999999998</v>
      </c>
      <c r="AY1109" s="1367">
        <f t="shared" si="436"/>
        <v>-2615296.7999999998</v>
      </c>
      <c r="AZ1109" s="1372"/>
      <c r="BA1109" s="1640"/>
      <c r="BC1109" s="1361" t="str">
        <f t="shared" si="446"/>
        <v/>
      </c>
      <c r="BD1109" s="1361" t="str">
        <f t="shared" si="446"/>
        <v/>
      </c>
      <c r="BE1109" s="1361" t="str">
        <f t="shared" si="446"/>
        <v/>
      </c>
      <c r="BF1109" s="1361" t="str">
        <f t="shared" si="446"/>
        <v/>
      </c>
      <c r="BG1109" s="1361" t="str">
        <f t="shared" si="443"/>
        <v>NO</v>
      </c>
      <c r="BH1109" s="1361" t="str">
        <f t="shared" si="443"/>
        <v>W/C</v>
      </c>
      <c r="BI1109" s="1361" t="str">
        <f t="shared" si="437"/>
        <v>W/C</v>
      </c>
      <c r="BK1109" s="1361" t="b">
        <f t="shared" ref="BK1109:BQ1132" si="457">BC1109=H1109</f>
        <v>1</v>
      </c>
      <c r="BL1109" s="1361" t="b">
        <f t="shared" si="457"/>
        <v>1</v>
      </c>
      <c r="BM1109" s="1361" t="b">
        <f t="shared" si="457"/>
        <v>1</v>
      </c>
      <c r="BN1109" s="1361" t="b">
        <f t="shared" si="457"/>
        <v>1</v>
      </c>
      <c r="BO1109" s="1361" t="b">
        <f t="shared" si="457"/>
        <v>1</v>
      </c>
      <c r="BP1109" s="1361" t="b">
        <f t="shared" si="457"/>
        <v>1</v>
      </c>
      <c r="BQ1109" s="1361" t="b">
        <f t="shared" si="457"/>
        <v>1</v>
      </c>
      <c r="BS1109" s="1359"/>
    </row>
    <row r="1110" spans="1:71" s="1374" customFormat="1" ht="12" customHeight="1">
      <c r="A1110" s="1432" t="s">
        <v>2161</v>
      </c>
      <c r="B1110" s="1647" t="str">
        <f t="shared" si="440"/>
        <v>22841011</v>
      </c>
      <c r="C1110" s="1436" t="s">
        <v>2162</v>
      </c>
      <c r="D1110" s="1396" t="str">
        <f t="shared" si="448"/>
        <v>Non-Op</v>
      </c>
      <c r="E1110" s="1437"/>
      <c r="F1110" s="1480">
        <v>43830</v>
      </c>
      <c r="G1110" s="1437"/>
      <c r="H1110" s="1398" t="str">
        <f t="shared" si="445"/>
        <v/>
      </c>
      <c r="I1110" s="1398" t="str">
        <f t="shared" si="445"/>
        <v/>
      </c>
      <c r="J1110" s="1398" t="str">
        <f t="shared" si="445"/>
        <v/>
      </c>
      <c r="K1110" s="1398" t="str">
        <f t="shared" si="445"/>
        <v>Non-Op</v>
      </c>
      <c r="L1110" s="1398" t="str">
        <f t="shared" si="444"/>
        <v>NO</v>
      </c>
      <c r="M1110" s="1398" t="str">
        <f t="shared" si="444"/>
        <v>NO</v>
      </c>
      <c r="N1110" s="1398" t="str">
        <f t="shared" si="456"/>
        <v/>
      </c>
      <c r="O1110" s="1399"/>
      <c r="P1110" s="1441"/>
      <c r="Q1110" s="1441"/>
      <c r="R1110" s="1441"/>
      <c r="S1110" s="1441"/>
      <c r="T1110" s="1441"/>
      <c r="U1110" s="1441"/>
      <c r="V1110" s="1441">
        <v>-4520.3999999999996</v>
      </c>
      <c r="W1110" s="1441">
        <v>-4520.3999999999996</v>
      </c>
      <c r="X1110" s="1441">
        <v>-4520.3999999999996</v>
      </c>
      <c r="Y1110" s="1441">
        <v>-2651.65</v>
      </c>
      <c r="Z1110" s="1441">
        <v>-2651.65</v>
      </c>
      <c r="AA1110" s="1441">
        <v>-2651.65</v>
      </c>
      <c r="AB1110" s="1441">
        <v>-2651.65</v>
      </c>
      <c r="AC1110" s="1400"/>
      <c r="AD1110" s="1400"/>
      <c r="AE1110" s="1400">
        <f>(P1110+AB1110+SUM(Q1110:AA1110)*2)/24</f>
        <v>-1903.4979166666669</v>
      </c>
      <c r="AF1110" s="1401"/>
      <c r="AG1110" s="1402"/>
      <c r="AH1110" s="1403"/>
      <c r="AI1110" s="1403"/>
      <c r="AJ1110" s="1403"/>
      <c r="AK1110" s="1404">
        <f>AE1110</f>
        <v>-1903.4979166666669</v>
      </c>
      <c r="AL1110" s="1403">
        <f t="shared" si="433"/>
        <v>-1903.4979166666669</v>
      </c>
      <c r="AM1110" s="1405"/>
      <c r="AN1110" s="1403"/>
      <c r="AO1110" s="1406">
        <f t="shared" si="434"/>
        <v>0</v>
      </c>
      <c r="AP1110" s="1369"/>
      <c r="AQ1110" s="1407">
        <f t="shared" si="447"/>
        <v>-2651.65</v>
      </c>
      <c r="AR1110" s="1403"/>
      <c r="AS1110" s="1403"/>
      <c r="AT1110" s="1403"/>
      <c r="AU1110" s="1404">
        <f>AQ1110</f>
        <v>-2651.65</v>
      </c>
      <c r="AV1110" s="1403">
        <f>SUM(AS1110:AU1110)</f>
        <v>-2651.65</v>
      </c>
      <c r="AW1110" s="1405"/>
      <c r="AX1110" s="1403"/>
      <c r="AY1110" s="1405">
        <f t="shared" si="436"/>
        <v>0</v>
      </c>
      <c r="AZ1110" s="1372" t="s">
        <v>1546</v>
      </c>
      <c r="BA1110" s="1640"/>
      <c r="BC1110" s="1361"/>
      <c r="BD1110" s="1361"/>
      <c r="BE1110" s="1361"/>
      <c r="BF1110" s="1361"/>
      <c r="BG1110" s="1361"/>
      <c r="BH1110" s="1361"/>
      <c r="BI1110" s="1361"/>
      <c r="BK1110" s="1361"/>
      <c r="BL1110" s="1361"/>
      <c r="BM1110" s="1361"/>
      <c r="BN1110" s="1361"/>
      <c r="BO1110" s="1361"/>
      <c r="BP1110" s="1361"/>
      <c r="BQ1110" s="1361"/>
      <c r="BS1110" s="1359"/>
    </row>
    <row r="1111" spans="1:71" s="1374" customFormat="1" ht="12" customHeight="1">
      <c r="A1111" s="1432" t="s">
        <v>2163</v>
      </c>
      <c r="B1111" s="1647" t="str">
        <f t="shared" si="440"/>
        <v>22841021</v>
      </c>
      <c r="C1111" s="1436" t="s">
        <v>2164</v>
      </c>
      <c r="D1111" s="1396" t="str">
        <f t="shared" si="448"/>
        <v>Non-Op</v>
      </c>
      <c r="E1111" s="1437"/>
      <c r="F1111" s="1480">
        <v>43830</v>
      </c>
      <c r="G1111" s="1437"/>
      <c r="H1111" s="1398" t="str">
        <f t="shared" ref="H1111:K1126" si="458">IF(VALUE(AH1111),H$7,IF(ISBLANK(AH1111),"",H$7))</f>
        <v/>
      </c>
      <c r="I1111" s="1398" t="str">
        <f t="shared" si="458"/>
        <v/>
      </c>
      <c r="J1111" s="1398" t="str">
        <f t="shared" si="458"/>
        <v/>
      </c>
      <c r="K1111" s="1398" t="str">
        <f t="shared" si="458"/>
        <v>Non-Op</v>
      </c>
      <c r="L1111" s="1398" t="str">
        <f t="shared" si="444"/>
        <v>NO</v>
      </c>
      <c r="M1111" s="1398" t="str">
        <f t="shared" si="444"/>
        <v>NO</v>
      </c>
      <c r="N1111" s="1398" t="str">
        <f t="shared" si="456"/>
        <v/>
      </c>
      <c r="O1111" s="1440"/>
      <c r="P1111" s="1441"/>
      <c r="Q1111" s="1441"/>
      <c r="R1111" s="1441"/>
      <c r="S1111" s="1441"/>
      <c r="T1111" s="1441"/>
      <c r="U1111" s="1441"/>
      <c r="V1111" s="1441">
        <v>-100000</v>
      </c>
      <c r="W1111" s="1441">
        <v>-100000</v>
      </c>
      <c r="X1111" s="1441">
        <v>-100000</v>
      </c>
      <c r="Y1111" s="1441">
        <v>-100000</v>
      </c>
      <c r="Z1111" s="1441">
        <v>-100000</v>
      </c>
      <c r="AA1111" s="1441">
        <v>-100000</v>
      </c>
      <c r="AB1111" s="1441">
        <v>-100000</v>
      </c>
      <c r="AC1111" s="1400"/>
      <c r="AD1111" s="1400"/>
      <c r="AE1111" s="1400">
        <f>(P1111+AB1111+SUM(Q1111:AA1111)*2)/24</f>
        <v>-54166.666666666664</v>
      </c>
      <c r="AF1111" s="1401"/>
      <c r="AG1111" s="1402"/>
      <c r="AH1111" s="1403"/>
      <c r="AI1111" s="1403"/>
      <c r="AJ1111" s="1403"/>
      <c r="AK1111" s="1404">
        <f>AE1111</f>
        <v>-54166.666666666664</v>
      </c>
      <c r="AL1111" s="1403">
        <f t="shared" si="433"/>
        <v>-54166.666666666664</v>
      </c>
      <c r="AM1111" s="1405"/>
      <c r="AN1111" s="1403"/>
      <c r="AO1111" s="1406">
        <f t="shared" si="434"/>
        <v>0</v>
      </c>
      <c r="AP1111" s="1369"/>
      <c r="AQ1111" s="1407">
        <f t="shared" si="447"/>
        <v>-100000</v>
      </c>
      <c r="AR1111" s="1403"/>
      <c r="AS1111" s="1403"/>
      <c r="AT1111" s="1403"/>
      <c r="AU1111" s="1404">
        <f>AQ1111</f>
        <v>-100000</v>
      </c>
      <c r="AV1111" s="1403">
        <f>SUM(AS1111:AU1111)</f>
        <v>-100000</v>
      </c>
      <c r="AW1111" s="1405"/>
      <c r="AX1111" s="1403"/>
      <c r="AY1111" s="1405">
        <f t="shared" si="436"/>
        <v>0</v>
      </c>
      <c r="AZ1111" s="1372" t="s">
        <v>1546</v>
      </c>
      <c r="BA1111" s="1640"/>
      <c r="BC1111" s="1361"/>
      <c r="BD1111" s="1361"/>
      <c r="BE1111" s="1361"/>
      <c r="BF1111" s="1361"/>
      <c r="BG1111" s="1361"/>
      <c r="BH1111" s="1361"/>
      <c r="BI1111" s="1361"/>
      <c r="BK1111" s="1361"/>
      <c r="BL1111" s="1361"/>
      <c r="BM1111" s="1361"/>
      <c r="BN1111" s="1361"/>
      <c r="BO1111" s="1361"/>
      <c r="BP1111" s="1361"/>
      <c r="BQ1111" s="1361"/>
      <c r="BS1111" s="1359"/>
    </row>
    <row r="1112" spans="1:71" s="1374" customFormat="1" ht="12" customHeight="1">
      <c r="A1112" s="1481">
        <v>22900001</v>
      </c>
      <c r="B1112" s="1481" t="str">
        <f t="shared" si="440"/>
        <v>22900001</v>
      </c>
      <c r="C1112" s="1482" t="s">
        <v>2165</v>
      </c>
      <c r="D1112" s="1417" t="str">
        <f t="shared" si="448"/>
        <v>W/C</v>
      </c>
      <c r="E1112" s="1417"/>
      <c r="F1112" s="1483">
        <v>43132</v>
      </c>
      <c r="G1112" s="1417"/>
      <c r="H1112" s="1419" t="str">
        <f t="shared" si="458"/>
        <v/>
      </c>
      <c r="I1112" s="1419" t="str">
        <f t="shared" si="458"/>
        <v/>
      </c>
      <c r="J1112" s="1419" t="str">
        <f t="shared" si="458"/>
        <v/>
      </c>
      <c r="K1112" s="1419" t="str">
        <f t="shared" si="458"/>
        <v/>
      </c>
      <c r="L1112" s="1419" t="str">
        <f t="shared" si="444"/>
        <v>NO</v>
      </c>
      <c r="M1112" s="1419" t="str">
        <f t="shared" si="444"/>
        <v>W/C</v>
      </c>
      <c r="N1112" s="1419" t="str">
        <f t="shared" si="456"/>
        <v>W/C</v>
      </c>
      <c r="O1112" s="1420"/>
      <c r="P1112" s="1421">
        <v>0</v>
      </c>
      <c r="Q1112" s="1421">
        <v>0</v>
      </c>
      <c r="R1112" s="1421">
        <v>0</v>
      </c>
      <c r="S1112" s="1421">
        <v>0</v>
      </c>
      <c r="T1112" s="1421">
        <v>0</v>
      </c>
      <c r="U1112" s="1421">
        <v>0</v>
      </c>
      <c r="V1112" s="1421">
        <v>0</v>
      </c>
      <c r="W1112" s="1421">
        <v>0</v>
      </c>
      <c r="X1112" s="1421">
        <v>0</v>
      </c>
      <c r="Y1112" s="1421">
        <v>0</v>
      </c>
      <c r="Z1112" s="1421">
        <v>0</v>
      </c>
      <c r="AA1112" s="1421">
        <v>0</v>
      </c>
      <c r="AB1112" s="1421">
        <v>0</v>
      </c>
      <c r="AC1112" s="1421"/>
      <c r="AD1112" s="1421"/>
      <c r="AE1112" s="1421">
        <f t="shared" si="451"/>
        <v>0</v>
      </c>
      <c r="AF1112" s="1422"/>
      <c r="AG1112" s="1423"/>
      <c r="AH1112" s="1424"/>
      <c r="AI1112" s="1424"/>
      <c r="AJ1112" s="1424"/>
      <c r="AK1112" s="1425"/>
      <c r="AL1112" s="1424">
        <f t="shared" si="433"/>
        <v>0</v>
      </c>
      <c r="AM1112" s="1426"/>
      <c r="AN1112" s="1424">
        <f>AE1112</f>
        <v>0</v>
      </c>
      <c r="AO1112" s="1427">
        <f t="shared" si="434"/>
        <v>0</v>
      </c>
      <c r="AP1112" s="1369"/>
      <c r="AQ1112" s="1428">
        <f t="shared" si="447"/>
        <v>0</v>
      </c>
      <c r="AR1112" s="1424"/>
      <c r="AS1112" s="1424"/>
      <c r="AT1112" s="1424"/>
      <c r="AU1112" s="1425"/>
      <c r="AV1112" s="1424">
        <f t="shared" si="435"/>
        <v>0</v>
      </c>
      <c r="AW1112" s="1426"/>
      <c r="AX1112" s="1424">
        <f>AQ1112</f>
        <v>0</v>
      </c>
      <c r="AY1112" s="1426">
        <f t="shared" si="436"/>
        <v>0</v>
      </c>
      <c r="AZ1112" s="1372"/>
      <c r="BA1112" s="1640"/>
      <c r="BC1112" s="1361" t="str">
        <f t="shared" si="446"/>
        <v/>
      </c>
      <c r="BD1112" s="1361" t="str">
        <f t="shared" si="446"/>
        <v/>
      </c>
      <c r="BE1112" s="1361" t="str">
        <f t="shared" si="446"/>
        <v/>
      </c>
      <c r="BF1112" s="1361" t="str">
        <f t="shared" si="446"/>
        <v/>
      </c>
      <c r="BG1112" s="1361" t="str">
        <f t="shared" si="443"/>
        <v>NO</v>
      </c>
      <c r="BH1112" s="1361" t="str">
        <f t="shared" si="443"/>
        <v>W/C</v>
      </c>
      <c r="BI1112" s="1361" t="str">
        <f t="shared" si="437"/>
        <v>W/C</v>
      </c>
      <c r="BK1112" s="1361" t="b">
        <f t="shared" si="457"/>
        <v>1</v>
      </c>
      <c r="BL1112" s="1361" t="b">
        <f t="shared" si="457"/>
        <v>1</v>
      </c>
      <c r="BM1112" s="1361" t="b">
        <f t="shared" si="457"/>
        <v>1</v>
      </c>
      <c r="BN1112" s="1361" t="b">
        <f t="shared" si="457"/>
        <v>1</v>
      </c>
      <c r="BO1112" s="1361" t="b">
        <f t="shared" si="457"/>
        <v>1</v>
      </c>
      <c r="BP1112" s="1361" t="b">
        <f t="shared" si="457"/>
        <v>1</v>
      </c>
      <c r="BQ1112" s="1361" t="b">
        <f t="shared" si="457"/>
        <v>1</v>
      </c>
      <c r="BS1112" s="1359"/>
    </row>
    <row r="1113" spans="1:71" s="1374" customFormat="1" ht="12" customHeight="1">
      <c r="A1113" s="1481">
        <v>22900002</v>
      </c>
      <c r="B1113" s="1481" t="str">
        <f t="shared" si="440"/>
        <v>22900002</v>
      </c>
      <c r="C1113" s="1482" t="s">
        <v>2166</v>
      </c>
      <c r="D1113" s="1417" t="str">
        <f t="shared" si="448"/>
        <v>W/C</v>
      </c>
      <c r="E1113" s="1417"/>
      <c r="F1113" s="1483">
        <v>43132</v>
      </c>
      <c r="G1113" s="1417"/>
      <c r="H1113" s="1419" t="str">
        <f t="shared" si="458"/>
        <v/>
      </c>
      <c r="I1113" s="1419" t="str">
        <f t="shared" si="458"/>
        <v/>
      </c>
      <c r="J1113" s="1419" t="str">
        <f t="shared" si="458"/>
        <v/>
      </c>
      <c r="K1113" s="1419" t="str">
        <f t="shared" si="458"/>
        <v/>
      </c>
      <c r="L1113" s="1419" t="str">
        <f t="shared" si="444"/>
        <v>NO</v>
      </c>
      <c r="M1113" s="1419" t="str">
        <f t="shared" si="444"/>
        <v>W/C</v>
      </c>
      <c r="N1113" s="1419" t="str">
        <f t="shared" si="456"/>
        <v>W/C</v>
      </c>
      <c r="O1113" s="1420"/>
      <c r="P1113" s="1421">
        <v>0</v>
      </c>
      <c r="Q1113" s="1421">
        <v>0</v>
      </c>
      <c r="R1113" s="1421">
        <v>0</v>
      </c>
      <c r="S1113" s="1421">
        <v>0</v>
      </c>
      <c r="T1113" s="1421">
        <v>0</v>
      </c>
      <c r="U1113" s="1421">
        <v>0</v>
      </c>
      <c r="V1113" s="1421">
        <v>0</v>
      </c>
      <c r="W1113" s="1421">
        <v>0</v>
      </c>
      <c r="X1113" s="1421">
        <v>0</v>
      </c>
      <c r="Y1113" s="1421">
        <v>0</v>
      </c>
      <c r="Z1113" s="1421">
        <v>0</v>
      </c>
      <c r="AA1113" s="1421">
        <v>0</v>
      </c>
      <c r="AB1113" s="1421">
        <v>0</v>
      </c>
      <c r="AC1113" s="1421"/>
      <c r="AD1113" s="1421"/>
      <c r="AE1113" s="1421">
        <f t="shared" si="451"/>
        <v>0</v>
      </c>
      <c r="AF1113" s="1422"/>
      <c r="AG1113" s="1423"/>
      <c r="AH1113" s="1424"/>
      <c r="AI1113" s="1424"/>
      <c r="AJ1113" s="1424"/>
      <c r="AK1113" s="1425"/>
      <c r="AL1113" s="1424">
        <f t="shared" si="433"/>
        <v>0</v>
      </c>
      <c r="AM1113" s="1426"/>
      <c r="AN1113" s="1424">
        <f>AE1113</f>
        <v>0</v>
      </c>
      <c r="AO1113" s="1427">
        <f t="shared" si="434"/>
        <v>0</v>
      </c>
      <c r="AP1113" s="1369"/>
      <c r="AQ1113" s="1428">
        <f t="shared" si="447"/>
        <v>0</v>
      </c>
      <c r="AR1113" s="1424"/>
      <c r="AS1113" s="1424"/>
      <c r="AT1113" s="1424"/>
      <c r="AU1113" s="1425"/>
      <c r="AV1113" s="1424">
        <f t="shared" si="435"/>
        <v>0</v>
      </c>
      <c r="AW1113" s="1426"/>
      <c r="AX1113" s="1424">
        <f>AQ1113</f>
        <v>0</v>
      </c>
      <c r="AY1113" s="1426">
        <f t="shared" si="436"/>
        <v>0</v>
      </c>
      <c r="AZ1113" s="1372"/>
      <c r="BA1113" s="1640"/>
      <c r="BC1113" s="1419" t="str">
        <f t="shared" si="446"/>
        <v/>
      </c>
      <c r="BD1113" s="1419" t="str">
        <f t="shared" si="446"/>
        <v/>
      </c>
      <c r="BE1113" s="1419" t="str">
        <f t="shared" si="446"/>
        <v/>
      </c>
      <c r="BF1113" s="1419" t="str">
        <f t="shared" si="446"/>
        <v/>
      </c>
      <c r="BG1113" s="1419" t="str">
        <f t="shared" si="443"/>
        <v>NO</v>
      </c>
      <c r="BH1113" s="1419" t="str">
        <f t="shared" si="443"/>
        <v>W/C</v>
      </c>
      <c r="BI1113" s="1419" t="str">
        <f t="shared" si="437"/>
        <v>W/C</v>
      </c>
      <c r="BK1113" s="1419" t="b">
        <f t="shared" si="457"/>
        <v>1</v>
      </c>
      <c r="BL1113" s="1419" t="b">
        <f t="shared" si="457"/>
        <v>1</v>
      </c>
      <c r="BM1113" s="1419" t="b">
        <f t="shared" si="457"/>
        <v>1</v>
      </c>
      <c r="BN1113" s="1419" t="b">
        <f t="shared" si="457"/>
        <v>1</v>
      </c>
      <c r="BO1113" s="1419" t="b">
        <f t="shared" si="457"/>
        <v>1</v>
      </c>
      <c r="BP1113" s="1419" t="b">
        <f t="shared" si="457"/>
        <v>1</v>
      </c>
      <c r="BQ1113" s="1419" t="b">
        <f t="shared" si="457"/>
        <v>1</v>
      </c>
      <c r="BS1113" s="1359"/>
    </row>
    <row r="1114" spans="1:71" s="1374" customFormat="1" ht="12" customHeight="1">
      <c r="A1114" s="1412">
        <v>23001021</v>
      </c>
      <c r="B1114" s="1413" t="str">
        <f t="shared" si="440"/>
        <v>23001021</v>
      </c>
      <c r="C1114" s="1359" t="s">
        <v>2167</v>
      </c>
      <c r="D1114" s="1360" t="str">
        <f t="shared" si="448"/>
        <v>ERB</v>
      </c>
      <c r="E1114" s="1360"/>
      <c r="F1114" s="1359"/>
      <c r="G1114" s="1360"/>
      <c r="H1114" s="1361" t="str">
        <f t="shared" si="458"/>
        <v/>
      </c>
      <c r="I1114" s="1361" t="str">
        <f t="shared" si="458"/>
        <v>ERB</v>
      </c>
      <c r="J1114" s="1361" t="str">
        <f t="shared" si="458"/>
        <v/>
      </c>
      <c r="K1114" s="1361" t="str">
        <f t="shared" si="458"/>
        <v/>
      </c>
      <c r="L1114" s="1361" t="str">
        <f t="shared" si="444"/>
        <v>NO</v>
      </c>
      <c r="M1114" s="1361" t="str">
        <f t="shared" si="444"/>
        <v>NO</v>
      </c>
      <c r="N1114" s="1361" t="str">
        <f t="shared" si="456"/>
        <v/>
      </c>
      <c r="O1114" s="1362"/>
      <c r="P1114" s="1363">
        <v>-56851625.32</v>
      </c>
      <c r="Q1114" s="1363">
        <v>-57002027.609999999</v>
      </c>
      <c r="R1114" s="1363">
        <v>-57152827.700000003</v>
      </c>
      <c r="S1114" s="1363">
        <v>-57304026.740000002</v>
      </c>
      <c r="T1114" s="1363">
        <v>-57455625.759999998</v>
      </c>
      <c r="U1114" s="1363">
        <v>-57607625.840000004</v>
      </c>
      <c r="V1114" s="1363">
        <v>-51395487.759999998</v>
      </c>
      <c r="W1114" s="1363">
        <v>-51521060</v>
      </c>
      <c r="X1114" s="1363">
        <v>-51618628.649999999</v>
      </c>
      <c r="Y1114" s="1363">
        <v>-51467070.409999996</v>
      </c>
      <c r="Z1114" s="1363">
        <v>-51635156.890000001</v>
      </c>
      <c r="AA1114" s="1363">
        <v>-51671350.810000002</v>
      </c>
      <c r="AB1114" s="1363">
        <v>-54653789.909999996</v>
      </c>
      <c r="AC1114" s="1363"/>
      <c r="AD1114" s="1363"/>
      <c r="AE1114" s="1363">
        <f t="shared" si="451"/>
        <v>-54298632.982083321</v>
      </c>
      <c r="AF1114" s="1648">
        <v>4</v>
      </c>
      <c r="AG1114" s="1648"/>
      <c r="AH1114" s="1365"/>
      <c r="AI1114" s="1365">
        <f>AE1114</f>
        <v>-54298632.982083321</v>
      </c>
      <c r="AJ1114" s="1365"/>
      <c r="AK1114" s="1366"/>
      <c r="AL1114" s="1365">
        <f t="shared" si="433"/>
        <v>-54298632.982083321</v>
      </c>
      <c r="AM1114" s="1367"/>
      <c r="AN1114" s="1365"/>
      <c r="AO1114" s="1368">
        <f t="shared" si="434"/>
        <v>0</v>
      </c>
      <c r="AP1114" s="1369"/>
      <c r="AQ1114" s="1370">
        <f t="shared" si="447"/>
        <v>-54653789.909999996</v>
      </c>
      <c r="AR1114" s="1365"/>
      <c r="AS1114" s="1365">
        <f>AQ1114</f>
        <v>-54653789.909999996</v>
      </c>
      <c r="AT1114" s="1365"/>
      <c r="AU1114" s="1366"/>
      <c r="AV1114" s="1365">
        <f t="shared" si="435"/>
        <v>-54653789.909999996</v>
      </c>
      <c r="AW1114" s="1367"/>
      <c r="AX1114" s="1365"/>
      <c r="AY1114" s="1367">
        <f t="shared" si="436"/>
        <v>0</v>
      </c>
      <c r="AZ1114" s="1372"/>
      <c r="BA1114" s="1640"/>
      <c r="BC1114" s="1361" t="str">
        <f t="shared" si="446"/>
        <v/>
      </c>
      <c r="BD1114" s="1361" t="str">
        <f t="shared" si="446"/>
        <v>ERB</v>
      </c>
      <c r="BE1114" s="1361" t="str">
        <f t="shared" si="446"/>
        <v/>
      </c>
      <c r="BF1114" s="1361" t="str">
        <f t="shared" si="446"/>
        <v/>
      </c>
      <c r="BG1114" s="1361" t="str">
        <f t="shared" si="443"/>
        <v>NO</v>
      </c>
      <c r="BH1114" s="1361" t="str">
        <f t="shared" si="443"/>
        <v>NO</v>
      </c>
      <c r="BI1114" s="1361" t="str">
        <f t="shared" si="437"/>
        <v/>
      </c>
      <c r="BK1114" s="1361" t="b">
        <f t="shared" si="457"/>
        <v>1</v>
      </c>
      <c r="BL1114" s="1361" t="b">
        <f t="shared" si="457"/>
        <v>1</v>
      </c>
      <c r="BM1114" s="1361" t="b">
        <f t="shared" si="457"/>
        <v>1</v>
      </c>
      <c r="BN1114" s="1361" t="b">
        <f t="shared" si="457"/>
        <v>1</v>
      </c>
      <c r="BO1114" s="1361" t="b">
        <f t="shared" si="457"/>
        <v>1</v>
      </c>
      <c r="BP1114" s="1361" t="b">
        <f t="shared" si="457"/>
        <v>1</v>
      </c>
      <c r="BQ1114" s="1361" t="b">
        <f t="shared" si="457"/>
        <v>1</v>
      </c>
      <c r="BS1114" s="1359"/>
    </row>
    <row r="1115" spans="1:71" s="1374" customFormat="1" ht="12" customHeight="1">
      <c r="A1115" s="1412">
        <v>23001031</v>
      </c>
      <c r="B1115" s="1413" t="str">
        <f t="shared" si="440"/>
        <v>23001031</v>
      </c>
      <c r="C1115" s="1359" t="s">
        <v>2168</v>
      </c>
      <c r="D1115" s="1360" t="str">
        <f t="shared" si="448"/>
        <v>ERB</v>
      </c>
      <c r="E1115" s="1360"/>
      <c r="F1115" s="1359"/>
      <c r="G1115" s="1360"/>
      <c r="H1115" s="1361" t="str">
        <f t="shared" si="458"/>
        <v/>
      </c>
      <c r="I1115" s="1361" t="str">
        <f t="shared" si="458"/>
        <v>ERB</v>
      </c>
      <c r="J1115" s="1361" t="str">
        <f t="shared" si="458"/>
        <v/>
      </c>
      <c r="K1115" s="1361" t="str">
        <f t="shared" si="458"/>
        <v/>
      </c>
      <c r="L1115" s="1361" t="str">
        <f t="shared" si="444"/>
        <v>NO</v>
      </c>
      <c r="M1115" s="1361" t="str">
        <f t="shared" si="444"/>
        <v>NO</v>
      </c>
      <c r="N1115" s="1361" t="str">
        <f t="shared" si="456"/>
        <v/>
      </c>
      <c r="O1115" s="1362"/>
      <c r="P1115" s="1363">
        <v>-39274885.130000003</v>
      </c>
      <c r="Q1115" s="1363">
        <v>-39566045.539999999</v>
      </c>
      <c r="R1115" s="1363">
        <v>-39600352.880000003</v>
      </c>
      <c r="S1115" s="1363">
        <v>-39367602.409999996</v>
      </c>
      <c r="T1115" s="1363">
        <v>-39472931.899999999</v>
      </c>
      <c r="U1115" s="1363">
        <v>-39570504.659999996</v>
      </c>
      <c r="V1115" s="1363">
        <v>-36553271.759999998</v>
      </c>
      <c r="W1115" s="1363">
        <v>-36529153.100000001</v>
      </c>
      <c r="X1115" s="1363">
        <v>-36604976.960000001</v>
      </c>
      <c r="Y1115" s="1363">
        <v>-38614347</v>
      </c>
      <c r="Z1115" s="1363">
        <v>-38696422.07</v>
      </c>
      <c r="AA1115" s="1363">
        <v>-38752152.689999998</v>
      </c>
      <c r="AB1115" s="1363">
        <v>-38447213.789999999</v>
      </c>
      <c r="AC1115" s="1363"/>
      <c r="AD1115" s="1363"/>
      <c r="AE1115" s="1363">
        <f t="shared" si="451"/>
        <v>-38515734.202499993</v>
      </c>
      <c r="AF1115" s="1648">
        <v>4</v>
      </c>
      <c r="AG1115" s="1648"/>
      <c r="AH1115" s="1365"/>
      <c r="AI1115" s="1365">
        <f>AE1115</f>
        <v>-38515734.202499993</v>
      </c>
      <c r="AJ1115" s="1365"/>
      <c r="AK1115" s="1366"/>
      <c r="AL1115" s="1365">
        <f t="shared" si="433"/>
        <v>-38515734.202499993</v>
      </c>
      <c r="AM1115" s="1367"/>
      <c r="AN1115" s="1365"/>
      <c r="AO1115" s="1368">
        <f t="shared" si="434"/>
        <v>0</v>
      </c>
      <c r="AP1115" s="1369"/>
      <c r="AQ1115" s="1370">
        <f t="shared" si="447"/>
        <v>-38447213.789999999</v>
      </c>
      <c r="AR1115" s="1365"/>
      <c r="AS1115" s="1365">
        <f>AQ1115</f>
        <v>-38447213.789999999</v>
      </c>
      <c r="AT1115" s="1365"/>
      <c r="AU1115" s="1366"/>
      <c r="AV1115" s="1365">
        <f t="shared" si="435"/>
        <v>-38447213.789999999</v>
      </c>
      <c r="AW1115" s="1367"/>
      <c r="AX1115" s="1365"/>
      <c r="AY1115" s="1367">
        <f t="shared" si="436"/>
        <v>0</v>
      </c>
      <c r="AZ1115" s="1372"/>
      <c r="BA1115" s="1640"/>
      <c r="BC1115" s="1361" t="str">
        <f t="shared" si="446"/>
        <v/>
      </c>
      <c r="BD1115" s="1361" t="str">
        <f t="shared" si="446"/>
        <v>ERB</v>
      </c>
      <c r="BE1115" s="1361" t="str">
        <f t="shared" si="446"/>
        <v/>
      </c>
      <c r="BF1115" s="1361" t="str">
        <f t="shared" si="446"/>
        <v/>
      </c>
      <c r="BG1115" s="1361" t="str">
        <f t="shared" si="443"/>
        <v>NO</v>
      </c>
      <c r="BH1115" s="1361" t="str">
        <f t="shared" si="443"/>
        <v>NO</v>
      </c>
      <c r="BI1115" s="1361" t="str">
        <f t="shared" si="437"/>
        <v/>
      </c>
      <c r="BK1115" s="1361" t="b">
        <f t="shared" si="457"/>
        <v>1</v>
      </c>
      <c r="BL1115" s="1361" t="b">
        <f t="shared" si="457"/>
        <v>1</v>
      </c>
      <c r="BM1115" s="1361" t="b">
        <f t="shared" si="457"/>
        <v>1</v>
      </c>
      <c r="BN1115" s="1361" t="b">
        <f t="shared" si="457"/>
        <v>1</v>
      </c>
      <c r="BO1115" s="1361" t="b">
        <f t="shared" si="457"/>
        <v>1</v>
      </c>
      <c r="BP1115" s="1361" t="b">
        <f t="shared" si="457"/>
        <v>1</v>
      </c>
      <c r="BQ1115" s="1361" t="b">
        <f t="shared" si="457"/>
        <v>1</v>
      </c>
      <c r="BS1115" s="1359"/>
    </row>
    <row r="1116" spans="1:71" s="1374" customFormat="1" ht="12" customHeight="1">
      <c r="A1116" s="1412">
        <v>23001041</v>
      </c>
      <c r="B1116" s="1413" t="str">
        <f t="shared" si="440"/>
        <v>23001041</v>
      </c>
      <c r="C1116" s="1359" t="s">
        <v>2169</v>
      </c>
      <c r="D1116" s="1360" t="str">
        <f t="shared" si="448"/>
        <v>ERB</v>
      </c>
      <c r="E1116" s="1360"/>
      <c r="F1116" s="1359"/>
      <c r="G1116" s="1360"/>
      <c r="H1116" s="1361" t="str">
        <f t="shared" si="458"/>
        <v/>
      </c>
      <c r="I1116" s="1361" t="str">
        <f t="shared" si="458"/>
        <v>ERB</v>
      </c>
      <c r="J1116" s="1361" t="str">
        <f t="shared" si="458"/>
        <v/>
      </c>
      <c r="K1116" s="1361" t="str">
        <f t="shared" si="458"/>
        <v/>
      </c>
      <c r="L1116" s="1361" t="str">
        <f t="shared" si="444"/>
        <v>NO</v>
      </c>
      <c r="M1116" s="1361" t="str">
        <f t="shared" si="444"/>
        <v>NO</v>
      </c>
      <c r="N1116" s="1361" t="str">
        <f t="shared" si="456"/>
        <v/>
      </c>
      <c r="O1116" s="1362"/>
      <c r="P1116" s="1363">
        <v>-14654699.82</v>
      </c>
      <c r="Q1116" s="1363">
        <v>-14695855.1</v>
      </c>
      <c r="R1116" s="1363">
        <v>-14737125.960000001</v>
      </c>
      <c r="S1116" s="1363">
        <v>-14778512.720000001</v>
      </c>
      <c r="T1116" s="1363">
        <v>-14820015.710000001</v>
      </c>
      <c r="U1116" s="1363">
        <v>-14861635.26</v>
      </c>
      <c r="V1116" s="1363">
        <v>-14903371.689999999</v>
      </c>
      <c r="W1116" s="1363">
        <v>-14945225.33</v>
      </c>
      <c r="X1116" s="1363">
        <v>-14987196.51</v>
      </c>
      <c r="Y1116" s="1363">
        <v>-15029285.560000001</v>
      </c>
      <c r="Z1116" s="1363">
        <v>-15071492.810000001</v>
      </c>
      <c r="AA1116" s="1363">
        <v>-15113818.59</v>
      </c>
      <c r="AB1116" s="1363">
        <v>-15156263.23</v>
      </c>
      <c r="AC1116" s="1363"/>
      <c r="AD1116" s="1363"/>
      <c r="AE1116" s="1363">
        <f t="shared" si="451"/>
        <v>-14904084.730416669</v>
      </c>
      <c r="AF1116" s="1648">
        <v>4</v>
      </c>
      <c r="AG1116" s="1648"/>
      <c r="AH1116" s="1365"/>
      <c r="AI1116" s="1365">
        <f>AE1116</f>
        <v>-14904084.730416669</v>
      </c>
      <c r="AJ1116" s="1365"/>
      <c r="AK1116" s="1366"/>
      <c r="AL1116" s="1365">
        <f t="shared" si="433"/>
        <v>-14904084.730416669</v>
      </c>
      <c r="AM1116" s="1367"/>
      <c r="AN1116" s="1365"/>
      <c r="AO1116" s="1368">
        <f t="shared" si="434"/>
        <v>0</v>
      </c>
      <c r="AP1116" s="1369"/>
      <c r="AQ1116" s="1370">
        <f t="shared" si="447"/>
        <v>-15156263.23</v>
      </c>
      <c r="AR1116" s="1365"/>
      <c r="AS1116" s="1365">
        <f>AQ1116</f>
        <v>-15156263.23</v>
      </c>
      <c r="AT1116" s="1365"/>
      <c r="AU1116" s="1366"/>
      <c r="AV1116" s="1365">
        <f t="shared" si="435"/>
        <v>-15156263.23</v>
      </c>
      <c r="AW1116" s="1367"/>
      <c r="AX1116" s="1365"/>
      <c r="AY1116" s="1367">
        <f t="shared" si="436"/>
        <v>0</v>
      </c>
      <c r="AZ1116" s="1372"/>
      <c r="BA1116" s="1640"/>
      <c r="BC1116" s="1361" t="str">
        <f t="shared" ref="BC1116:BF1149" si="459">IF(VALUE(AR1116),BC$7,IF(ISBLANK(AR1116),"",BC$7))</f>
        <v/>
      </c>
      <c r="BD1116" s="1361" t="str">
        <f t="shared" si="459"/>
        <v>ERB</v>
      </c>
      <c r="BE1116" s="1361" t="str">
        <f t="shared" si="459"/>
        <v/>
      </c>
      <c r="BF1116" s="1361" t="str">
        <f t="shared" si="459"/>
        <v/>
      </c>
      <c r="BG1116" s="1361" t="str">
        <f t="shared" si="443"/>
        <v>NO</v>
      </c>
      <c r="BH1116" s="1361" t="str">
        <f t="shared" si="443"/>
        <v>NO</v>
      </c>
      <c r="BI1116" s="1361" t="str">
        <f t="shared" si="437"/>
        <v/>
      </c>
      <c r="BK1116" s="1361" t="b">
        <f t="shared" si="457"/>
        <v>1</v>
      </c>
      <c r="BL1116" s="1361" t="b">
        <f t="shared" si="457"/>
        <v>1</v>
      </c>
      <c r="BM1116" s="1361" t="b">
        <f t="shared" si="457"/>
        <v>1</v>
      </c>
      <c r="BN1116" s="1361" t="b">
        <f t="shared" si="457"/>
        <v>1</v>
      </c>
      <c r="BO1116" s="1361" t="b">
        <f t="shared" si="457"/>
        <v>1</v>
      </c>
      <c r="BP1116" s="1361" t="b">
        <f t="shared" si="457"/>
        <v>1</v>
      </c>
      <c r="BQ1116" s="1361" t="b">
        <f t="shared" si="457"/>
        <v>1</v>
      </c>
      <c r="BS1116" s="1359"/>
    </row>
    <row r="1117" spans="1:71" s="1374" customFormat="1" ht="12" customHeight="1">
      <c r="A1117" s="1412">
        <v>23001043</v>
      </c>
      <c r="B1117" s="1413" t="str">
        <f t="shared" si="440"/>
        <v>23001043</v>
      </c>
      <c r="C1117" s="1359" t="s">
        <v>2170</v>
      </c>
      <c r="D1117" s="1360" t="str">
        <f t="shared" si="448"/>
        <v>CRB</v>
      </c>
      <c r="E1117" s="1360"/>
      <c r="F1117" s="1359"/>
      <c r="G1117" s="1360"/>
      <c r="H1117" s="1361" t="str">
        <f t="shared" si="458"/>
        <v/>
      </c>
      <c r="I1117" s="1361" t="str">
        <f t="shared" si="458"/>
        <v>ERB</v>
      </c>
      <c r="J1117" s="1361" t="str">
        <f t="shared" si="458"/>
        <v>GRB</v>
      </c>
      <c r="K1117" s="1361" t="str">
        <f t="shared" si="458"/>
        <v/>
      </c>
      <c r="L1117" s="1361" t="str">
        <f t="shared" si="444"/>
        <v>NO</v>
      </c>
      <c r="M1117" s="1361" t="str">
        <f t="shared" si="444"/>
        <v>NO</v>
      </c>
      <c r="N1117" s="1361" t="str">
        <f t="shared" si="456"/>
        <v/>
      </c>
      <c r="O1117" s="1411"/>
      <c r="P1117" s="1363">
        <v>0</v>
      </c>
      <c r="Q1117" s="1363">
        <v>0</v>
      </c>
      <c r="R1117" s="1363">
        <v>0</v>
      </c>
      <c r="S1117" s="1363">
        <v>0</v>
      </c>
      <c r="T1117" s="1363">
        <v>0</v>
      </c>
      <c r="U1117" s="1363">
        <v>0</v>
      </c>
      <c r="V1117" s="1363">
        <v>0</v>
      </c>
      <c r="W1117" s="1363">
        <v>0</v>
      </c>
      <c r="X1117" s="1363">
        <v>0</v>
      </c>
      <c r="Y1117" s="1363">
        <v>0</v>
      </c>
      <c r="Z1117" s="1363">
        <v>0</v>
      </c>
      <c r="AA1117" s="1363">
        <v>0</v>
      </c>
      <c r="AB1117" s="1363">
        <v>0</v>
      </c>
      <c r="AC1117" s="1363"/>
      <c r="AD1117" s="1363"/>
      <c r="AE1117" s="1363">
        <f t="shared" si="451"/>
        <v>0</v>
      </c>
      <c r="AF1117" s="1648">
        <v>5</v>
      </c>
      <c r="AG1117" s="1648">
        <v>1</v>
      </c>
      <c r="AH1117" s="1365"/>
      <c r="AI1117" s="1365">
        <f>AE1117*C1572</f>
        <v>0</v>
      </c>
      <c r="AJ1117" s="1365">
        <f>AE1117*C1573</f>
        <v>0</v>
      </c>
      <c r="AK1117" s="1366"/>
      <c r="AL1117" s="1365">
        <f t="shared" si="433"/>
        <v>0</v>
      </c>
      <c r="AM1117" s="1367"/>
      <c r="AN1117" s="1365"/>
      <c r="AO1117" s="1368">
        <f t="shared" si="434"/>
        <v>0</v>
      </c>
      <c r="AP1117" s="1369"/>
      <c r="AQ1117" s="1370">
        <f t="shared" si="447"/>
        <v>0</v>
      </c>
      <c r="AR1117" s="1365"/>
      <c r="AS1117" s="1365">
        <f>AQ1117*C1572</f>
        <v>0</v>
      </c>
      <c r="AT1117" s="1365">
        <f>AQ1117*C1573</f>
        <v>0</v>
      </c>
      <c r="AU1117" s="1366"/>
      <c r="AV1117" s="1365">
        <f t="shared" si="435"/>
        <v>0</v>
      </c>
      <c r="AW1117" s="1367"/>
      <c r="AX1117" s="1365"/>
      <c r="AY1117" s="1367">
        <f t="shared" si="436"/>
        <v>0</v>
      </c>
      <c r="AZ1117" s="1372"/>
      <c r="BA1117" s="1640"/>
      <c r="BC1117" s="1361" t="str">
        <f t="shared" si="459"/>
        <v/>
      </c>
      <c r="BD1117" s="1361" t="str">
        <f t="shared" si="459"/>
        <v>ERB</v>
      </c>
      <c r="BE1117" s="1361" t="str">
        <f t="shared" si="459"/>
        <v>GRB</v>
      </c>
      <c r="BF1117" s="1361" t="str">
        <f t="shared" si="459"/>
        <v/>
      </c>
      <c r="BG1117" s="1361" t="str">
        <f t="shared" si="443"/>
        <v>NO</v>
      </c>
      <c r="BH1117" s="1361" t="str">
        <f t="shared" si="443"/>
        <v>NO</v>
      </c>
      <c r="BI1117" s="1361" t="str">
        <f t="shared" si="437"/>
        <v/>
      </c>
      <c r="BK1117" s="1361" t="b">
        <f t="shared" si="457"/>
        <v>1</v>
      </c>
      <c r="BL1117" s="1361" t="b">
        <f t="shared" si="457"/>
        <v>1</v>
      </c>
      <c r="BM1117" s="1361" t="b">
        <f t="shared" si="457"/>
        <v>1</v>
      </c>
      <c r="BN1117" s="1361" t="b">
        <f t="shared" si="457"/>
        <v>1</v>
      </c>
      <c r="BO1117" s="1361" t="b">
        <f t="shared" si="457"/>
        <v>1</v>
      </c>
      <c r="BP1117" s="1361" t="b">
        <f t="shared" si="457"/>
        <v>1</v>
      </c>
      <c r="BQ1117" s="1361" t="b">
        <f t="shared" si="457"/>
        <v>1</v>
      </c>
      <c r="BS1117" s="1359"/>
    </row>
    <row r="1118" spans="1:71" s="1374" customFormat="1" ht="12" customHeight="1">
      <c r="A1118" s="1412">
        <v>23001061</v>
      </c>
      <c r="B1118" s="1413" t="str">
        <f t="shared" si="440"/>
        <v>23001061</v>
      </c>
      <c r="C1118" s="1359" t="s">
        <v>2171</v>
      </c>
      <c r="D1118" s="1360" t="str">
        <f t="shared" si="448"/>
        <v>ERB</v>
      </c>
      <c r="E1118" s="1360"/>
      <c r="F1118" s="1359"/>
      <c r="G1118" s="1360"/>
      <c r="H1118" s="1361" t="str">
        <f t="shared" si="458"/>
        <v/>
      </c>
      <c r="I1118" s="1361" t="str">
        <f t="shared" si="458"/>
        <v>ERB</v>
      </c>
      <c r="J1118" s="1361" t="str">
        <f t="shared" si="458"/>
        <v/>
      </c>
      <c r="K1118" s="1361" t="str">
        <f t="shared" si="458"/>
        <v/>
      </c>
      <c r="L1118" s="1361" t="str">
        <f t="shared" si="444"/>
        <v>NO</v>
      </c>
      <c r="M1118" s="1361" t="str">
        <f t="shared" si="444"/>
        <v>NO</v>
      </c>
      <c r="N1118" s="1361" t="str">
        <f t="shared" si="456"/>
        <v/>
      </c>
      <c r="O1118" s="1362"/>
      <c r="P1118" s="1363">
        <v>-4541861.03</v>
      </c>
      <c r="Q1118" s="1363">
        <v>-4543488.51</v>
      </c>
      <c r="R1118" s="1363">
        <v>-4545116.6100000003</v>
      </c>
      <c r="S1118" s="1363">
        <v>-4546745.2300000004</v>
      </c>
      <c r="T1118" s="1363">
        <v>-4548374.4400000004</v>
      </c>
      <c r="U1118" s="1363">
        <v>-4550004.18</v>
      </c>
      <c r="V1118" s="1363">
        <v>-2471495.9300000002</v>
      </c>
      <c r="W1118" s="1363">
        <v>-2472386.15</v>
      </c>
      <c r="X1118" s="1363">
        <v>-2473276.75</v>
      </c>
      <c r="Y1118" s="1363">
        <v>-2474167.6800000002</v>
      </c>
      <c r="Z1118" s="1363">
        <v>-2475058.96</v>
      </c>
      <c r="AA1118" s="1363">
        <v>-2475950.5499999998</v>
      </c>
      <c r="AB1118" s="1363">
        <v>-2476842.4</v>
      </c>
      <c r="AC1118" s="1363"/>
      <c r="AD1118" s="1363"/>
      <c r="AE1118" s="1363">
        <f t="shared" si="451"/>
        <v>-3423784.7254166664</v>
      </c>
      <c r="AF1118" s="1648">
        <v>4</v>
      </c>
      <c r="AG1118" s="1648"/>
      <c r="AH1118" s="1365"/>
      <c r="AI1118" s="1365">
        <f>AE1118</f>
        <v>-3423784.7254166664</v>
      </c>
      <c r="AJ1118" s="1365"/>
      <c r="AK1118" s="1366"/>
      <c r="AL1118" s="1365">
        <f t="shared" si="433"/>
        <v>-3423784.7254166664</v>
      </c>
      <c r="AM1118" s="1367"/>
      <c r="AN1118" s="1365"/>
      <c r="AO1118" s="1368">
        <f t="shared" si="434"/>
        <v>0</v>
      </c>
      <c r="AP1118" s="1369"/>
      <c r="AQ1118" s="1370">
        <f t="shared" si="447"/>
        <v>-2476842.4</v>
      </c>
      <c r="AR1118" s="1365"/>
      <c r="AS1118" s="1365">
        <f>AQ1118</f>
        <v>-2476842.4</v>
      </c>
      <c r="AT1118" s="1365"/>
      <c r="AU1118" s="1366"/>
      <c r="AV1118" s="1365">
        <f t="shared" si="435"/>
        <v>-2476842.4</v>
      </c>
      <c r="AW1118" s="1367"/>
      <c r="AX1118" s="1365"/>
      <c r="AY1118" s="1367">
        <f t="shared" si="436"/>
        <v>0</v>
      </c>
      <c r="AZ1118" s="1372"/>
      <c r="BA1118" s="1640"/>
      <c r="BC1118" s="1361" t="str">
        <f t="shared" si="459"/>
        <v/>
      </c>
      <c r="BD1118" s="1361" t="str">
        <f t="shared" si="459"/>
        <v>ERB</v>
      </c>
      <c r="BE1118" s="1361" t="str">
        <f t="shared" si="459"/>
        <v/>
      </c>
      <c r="BF1118" s="1361" t="str">
        <f t="shared" si="459"/>
        <v/>
      </c>
      <c r="BG1118" s="1361" t="str">
        <f t="shared" si="443"/>
        <v>NO</v>
      </c>
      <c r="BH1118" s="1361" t="str">
        <f t="shared" si="443"/>
        <v>NO</v>
      </c>
      <c r="BI1118" s="1361" t="str">
        <f t="shared" si="437"/>
        <v/>
      </c>
      <c r="BK1118" s="1361" t="b">
        <f t="shared" si="457"/>
        <v>1</v>
      </c>
      <c r="BL1118" s="1361" t="b">
        <f t="shared" si="457"/>
        <v>1</v>
      </c>
      <c r="BM1118" s="1361" t="b">
        <f t="shared" si="457"/>
        <v>1</v>
      </c>
      <c r="BN1118" s="1361" t="b">
        <f t="shared" si="457"/>
        <v>1</v>
      </c>
      <c r="BO1118" s="1361" t="b">
        <f t="shared" si="457"/>
        <v>1</v>
      </c>
      <c r="BP1118" s="1361" t="b">
        <f t="shared" si="457"/>
        <v>1</v>
      </c>
      <c r="BQ1118" s="1361" t="b">
        <f t="shared" si="457"/>
        <v>1</v>
      </c>
      <c r="BS1118" s="1359"/>
    </row>
    <row r="1119" spans="1:71" s="1374" customFormat="1" ht="12" customHeight="1">
      <c r="A1119" s="1412">
        <v>23001071</v>
      </c>
      <c r="B1119" s="1413" t="str">
        <f t="shared" si="440"/>
        <v>23001071</v>
      </c>
      <c r="C1119" s="1359" t="s">
        <v>2172</v>
      </c>
      <c r="D1119" s="1360" t="str">
        <f t="shared" si="448"/>
        <v>ERB</v>
      </c>
      <c r="E1119" s="1360"/>
      <c r="F1119" s="1359"/>
      <c r="G1119" s="1360"/>
      <c r="H1119" s="1361" t="str">
        <f t="shared" si="458"/>
        <v/>
      </c>
      <c r="I1119" s="1361" t="str">
        <f t="shared" si="458"/>
        <v>ERB</v>
      </c>
      <c r="J1119" s="1361" t="str">
        <f t="shared" si="458"/>
        <v/>
      </c>
      <c r="K1119" s="1361" t="str">
        <f t="shared" si="458"/>
        <v/>
      </c>
      <c r="L1119" s="1361" t="str">
        <f t="shared" si="444"/>
        <v>NO</v>
      </c>
      <c r="M1119" s="1361" t="str">
        <f t="shared" si="444"/>
        <v>NO</v>
      </c>
      <c r="N1119" s="1361" t="str">
        <f t="shared" si="456"/>
        <v/>
      </c>
      <c r="O1119" s="1362"/>
      <c r="P1119" s="1363">
        <v>-8871038.2899999991</v>
      </c>
      <c r="Q1119" s="1363">
        <v>-8874142.0700000003</v>
      </c>
      <c r="R1119" s="1363">
        <v>-8877248.2899999991</v>
      </c>
      <c r="S1119" s="1363">
        <v>-8880356.8200000003</v>
      </c>
      <c r="T1119" s="1363">
        <v>-8883467.6999999993</v>
      </c>
      <c r="U1119" s="1363">
        <v>-8886580.8800000008</v>
      </c>
      <c r="V1119" s="1363">
        <v>-9782140.3300000001</v>
      </c>
      <c r="W1119" s="1363">
        <v>-9786837.4600000009</v>
      </c>
      <c r="X1119" s="1363">
        <v>-9791539.4000000004</v>
      </c>
      <c r="Y1119" s="1363">
        <v>-9796246.0999999996</v>
      </c>
      <c r="Z1119" s="1363">
        <v>-9800957.5500000007</v>
      </c>
      <c r="AA1119" s="1363">
        <v>-9805673.8599999994</v>
      </c>
      <c r="AB1119" s="1363">
        <v>-9810394.9399999995</v>
      </c>
      <c r="AC1119" s="1363"/>
      <c r="AD1119" s="1363"/>
      <c r="AE1119" s="1363">
        <f t="shared" si="451"/>
        <v>-9375492.2562499996</v>
      </c>
      <c r="AF1119" s="1648">
        <v>4</v>
      </c>
      <c r="AG1119" s="1648"/>
      <c r="AH1119" s="1365"/>
      <c r="AI1119" s="1365">
        <f>AE1119</f>
        <v>-9375492.2562499996</v>
      </c>
      <c r="AJ1119" s="1365"/>
      <c r="AK1119" s="1366"/>
      <c r="AL1119" s="1365">
        <f t="shared" si="433"/>
        <v>-9375492.2562499996</v>
      </c>
      <c r="AM1119" s="1367"/>
      <c r="AN1119" s="1365"/>
      <c r="AO1119" s="1368">
        <f t="shared" si="434"/>
        <v>0</v>
      </c>
      <c r="AP1119" s="1369"/>
      <c r="AQ1119" s="1370">
        <f t="shared" si="447"/>
        <v>-9810394.9399999995</v>
      </c>
      <c r="AR1119" s="1365"/>
      <c r="AS1119" s="1365">
        <f>AQ1119</f>
        <v>-9810394.9399999995</v>
      </c>
      <c r="AT1119" s="1365"/>
      <c r="AU1119" s="1366"/>
      <c r="AV1119" s="1365">
        <f t="shared" si="435"/>
        <v>-9810394.9399999995</v>
      </c>
      <c r="AW1119" s="1367"/>
      <c r="AX1119" s="1365"/>
      <c r="AY1119" s="1367">
        <f t="shared" si="436"/>
        <v>0</v>
      </c>
      <c r="AZ1119" s="1372"/>
      <c r="BA1119" s="1640"/>
      <c r="BC1119" s="1361" t="str">
        <f t="shared" si="459"/>
        <v/>
      </c>
      <c r="BD1119" s="1361" t="str">
        <f t="shared" si="459"/>
        <v>ERB</v>
      </c>
      <c r="BE1119" s="1361" t="str">
        <f t="shared" si="459"/>
        <v/>
      </c>
      <c r="BF1119" s="1361" t="str">
        <f t="shared" si="459"/>
        <v/>
      </c>
      <c r="BG1119" s="1361" t="str">
        <f t="shared" si="443"/>
        <v>NO</v>
      </c>
      <c r="BH1119" s="1361" t="str">
        <f t="shared" si="443"/>
        <v>NO</v>
      </c>
      <c r="BI1119" s="1361" t="str">
        <f t="shared" si="437"/>
        <v/>
      </c>
      <c r="BK1119" s="1361" t="b">
        <f t="shared" si="457"/>
        <v>1</v>
      </c>
      <c r="BL1119" s="1361" t="b">
        <f t="shared" si="457"/>
        <v>1</v>
      </c>
      <c r="BM1119" s="1361" t="b">
        <f t="shared" si="457"/>
        <v>1</v>
      </c>
      <c r="BN1119" s="1361" t="b">
        <f t="shared" si="457"/>
        <v>1</v>
      </c>
      <c r="BO1119" s="1361" t="b">
        <f t="shared" si="457"/>
        <v>1</v>
      </c>
      <c r="BP1119" s="1361" t="b">
        <f t="shared" si="457"/>
        <v>1</v>
      </c>
      <c r="BQ1119" s="1361" t="b">
        <f t="shared" si="457"/>
        <v>1</v>
      </c>
      <c r="BS1119" s="1359"/>
    </row>
    <row r="1120" spans="1:71" s="1374" customFormat="1" ht="12" customHeight="1">
      <c r="A1120" s="1412">
        <v>23001092</v>
      </c>
      <c r="B1120" s="1413" t="str">
        <f t="shared" si="440"/>
        <v>23001092</v>
      </c>
      <c r="C1120" s="1359" t="s">
        <v>2173</v>
      </c>
      <c r="D1120" s="1360" t="str">
        <f t="shared" si="448"/>
        <v>GRB</v>
      </c>
      <c r="E1120" s="1360"/>
      <c r="F1120" s="1359"/>
      <c r="G1120" s="1360"/>
      <c r="H1120" s="1361" t="str">
        <f t="shared" si="458"/>
        <v/>
      </c>
      <c r="I1120" s="1361" t="str">
        <f t="shared" si="458"/>
        <v/>
      </c>
      <c r="J1120" s="1361" t="str">
        <f t="shared" si="458"/>
        <v>GRB</v>
      </c>
      <c r="K1120" s="1361" t="str">
        <f t="shared" si="458"/>
        <v/>
      </c>
      <c r="L1120" s="1361" t="str">
        <f t="shared" si="444"/>
        <v>NO</v>
      </c>
      <c r="M1120" s="1361" t="str">
        <f t="shared" si="444"/>
        <v>NO</v>
      </c>
      <c r="N1120" s="1361" t="str">
        <f t="shared" si="456"/>
        <v/>
      </c>
      <c r="O1120" s="1362"/>
      <c r="P1120" s="1363">
        <v>-9998525.9399999995</v>
      </c>
      <c r="Q1120" s="1363">
        <v>-10008158.300000001</v>
      </c>
      <c r="R1120" s="1363">
        <v>-10017809.24</v>
      </c>
      <c r="S1120" s="1363">
        <v>-10027478.74</v>
      </c>
      <c r="T1120" s="1363">
        <v>-10037166.85</v>
      </c>
      <c r="U1120" s="1363">
        <v>-10046873.710000001</v>
      </c>
      <c r="V1120" s="1363">
        <v>-8852250.3300000001</v>
      </c>
      <c r="W1120" s="1363">
        <v>-8860609.6300000008</v>
      </c>
      <c r="X1120" s="1363">
        <v>-8868984.9000000004</v>
      </c>
      <c r="Y1120" s="1363">
        <v>-8877376.0999999996</v>
      </c>
      <c r="Z1120" s="1363">
        <v>-8885783.25</v>
      </c>
      <c r="AA1120" s="1363">
        <v>-8894206.5</v>
      </c>
      <c r="AB1120" s="1363">
        <v>-8902645.8399999999</v>
      </c>
      <c r="AC1120" s="1363"/>
      <c r="AD1120" s="1363"/>
      <c r="AE1120" s="1363">
        <f t="shared" si="451"/>
        <v>-9402273.6199999992</v>
      </c>
      <c r="AF1120" s="1648"/>
      <c r="AG1120" s="1648">
        <v>1</v>
      </c>
      <c r="AH1120" s="1365"/>
      <c r="AI1120" s="1365"/>
      <c r="AJ1120" s="1365">
        <f>AE1120</f>
        <v>-9402273.6199999992</v>
      </c>
      <c r="AK1120" s="1366"/>
      <c r="AL1120" s="1365">
        <f t="shared" si="433"/>
        <v>-9402273.6199999992</v>
      </c>
      <c r="AM1120" s="1367"/>
      <c r="AN1120" s="1365"/>
      <c r="AO1120" s="1368">
        <f t="shared" si="434"/>
        <v>0</v>
      </c>
      <c r="AP1120" s="1369"/>
      <c r="AQ1120" s="1370">
        <f t="shared" si="447"/>
        <v>-8902645.8399999999</v>
      </c>
      <c r="AR1120" s="1365"/>
      <c r="AS1120" s="1365"/>
      <c r="AT1120" s="1365">
        <f>AQ1120</f>
        <v>-8902645.8399999999</v>
      </c>
      <c r="AU1120" s="1366"/>
      <c r="AV1120" s="1365">
        <f t="shared" si="435"/>
        <v>-8902645.8399999999</v>
      </c>
      <c r="AW1120" s="1367"/>
      <c r="AX1120" s="1365"/>
      <c r="AY1120" s="1367">
        <f t="shared" si="436"/>
        <v>0</v>
      </c>
      <c r="AZ1120" s="1372"/>
      <c r="BA1120" s="1640"/>
      <c r="BC1120" s="1361" t="str">
        <f t="shared" si="459"/>
        <v/>
      </c>
      <c r="BD1120" s="1361" t="str">
        <f t="shared" si="459"/>
        <v/>
      </c>
      <c r="BE1120" s="1361" t="str">
        <f t="shared" si="459"/>
        <v>GRB</v>
      </c>
      <c r="BF1120" s="1361" t="str">
        <f t="shared" si="459"/>
        <v/>
      </c>
      <c r="BG1120" s="1361" t="str">
        <f t="shared" si="443"/>
        <v>NO</v>
      </c>
      <c r="BH1120" s="1361" t="str">
        <f t="shared" si="443"/>
        <v>NO</v>
      </c>
      <c r="BI1120" s="1361" t="str">
        <f t="shared" si="437"/>
        <v/>
      </c>
      <c r="BK1120" s="1361" t="b">
        <f t="shared" si="457"/>
        <v>1</v>
      </c>
      <c r="BL1120" s="1361" t="b">
        <f t="shared" si="457"/>
        <v>1</v>
      </c>
      <c r="BM1120" s="1361" t="b">
        <f t="shared" si="457"/>
        <v>1</v>
      </c>
      <c r="BN1120" s="1361" t="b">
        <f t="shared" si="457"/>
        <v>1</v>
      </c>
      <c r="BO1120" s="1361" t="b">
        <f t="shared" si="457"/>
        <v>1</v>
      </c>
      <c r="BP1120" s="1361" t="b">
        <f t="shared" si="457"/>
        <v>1</v>
      </c>
      <c r="BQ1120" s="1361" t="b">
        <f t="shared" si="457"/>
        <v>1</v>
      </c>
      <c r="BS1120" s="1359"/>
    </row>
    <row r="1121" spans="1:71" s="1374" customFormat="1" ht="12" customHeight="1">
      <c r="A1121" s="1497">
        <v>23001122</v>
      </c>
      <c r="B1121" s="1498" t="str">
        <f t="shared" si="440"/>
        <v>23001122</v>
      </c>
      <c r="C1121" s="1416" t="s">
        <v>2174</v>
      </c>
      <c r="D1121" s="1417" t="str">
        <f t="shared" si="448"/>
        <v>GRB</v>
      </c>
      <c r="E1121" s="1417"/>
      <c r="F1121" s="1483">
        <v>42995</v>
      </c>
      <c r="G1121" s="1417"/>
      <c r="H1121" s="1419" t="str">
        <f t="shared" si="458"/>
        <v/>
      </c>
      <c r="I1121" s="1419" t="str">
        <f t="shared" si="458"/>
        <v/>
      </c>
      <c r="J1121" s="1419" t="str">
        <f t="shared" si="458"/>
        <v>GRB</v>
      </c>
      <c r="K1121" s="1419" t="str">
        <f t="shared" si="458"/>
        <v/>
      </c>
      <c r="L1121" s="1419" t="str">
        <f t="shared" si="444"/>
        <v>NO</v>
      </c>
      <c r="M1121" s="1419" t="str">
        <f t="shared" si="444"/>
        <v>NO</v>
      </c>
      <c r="N1121" s="1419" t="str">
        <f t="shared" si="456"/>
        <v/>
      </c>
      <c r="O1121" s="1420"/>
      <c r="P1121" s="1421">
        <v>-2434479.5699999998</v>
      </c>
      <c r="Q1121" s="1421">
        <v>-2443710.2999999998</v>
      </c>
      <c r="R1121" s="1421">
        <v>-2452976.04</v>
      </c>
      <c r="S1121" s="1421">
        <v>-2498922.7599999998</v>
      </c>
      <c r="T1121" s="1421">
        <v>-2508397.84</v>
      </c>
      <c r="U1121" s="1421">
        <v>-2517908.85</v>
      </c>
      <c r="V1121" s="1421">
        <v>-2971219.1</v>
      </c>
      <c r="W1121" s="1421">
        <v>-2982207.63</v>
      </c>
      <c r="X1121" s="1421">
        <v>-2993236.94</v>
      </c>
      <c r="Y1121" s="1421">
        <v>-2855882.43</v>
      </c>
      <c r="Z1121" s="1421">
        <v>-2866430.99</v>
      </c>
      <c r="AA1121" s="1421">
        <v>-2877018.66</v>
      </c>
      <c r="AB1121" s="1421">
        <v>-3222692.91</v>
      </c>
      <c r="AC1121" s="1421"/>
      <c r="AD1121" s="1421"/>
      <c r="AE1121" s="1421">
        <f t="shared" si="451"/>
        <v>-2733041.4816666669</v>
      </c>
      <c r="AF1121" s="1649"/>
      <c r="AG1121" s="1649">
        <v>1</v>
      </c>
      <c r="AH1121" s="1424"/>
      <c r="AI1121" s="1424"/>
      <c r="AJ1121" s="1424">
        <f>AE1121</f>
        <v>-2733041.4816666669</v>
      </c>
      <c r="AK1121" s="1425"/>
      <c r="AL1121" s="1424">
        <f t="shared" si="433"/>
        <v>-2733041.4816666669</v>
      </c>
      <c r="AM1121" s="1426"/>
      <c r="AN1121" s="1424"/>
      <c r="AO1121" s="1427">
        <f t="shared" si="434"/>
        <v>0</v>
      </c>
      <c r="AP1121" s="1369"/>
      <c r="AQ1121" s="1428">
        <f t="shared" si="447"/>
        <v>-3222692.91</v>
      </c>
      <c r="AR1121" s="1424"/>
      <c r="AS1121" s="1424"/>
      <c r="AT1121" s="1424">
        <f>AQ1121</f>
        <v>-3222692.91</v>
      </c>
      <c r="AU1121" s="1425"/>
      <c r="AV1121" s="1424">
        <f t="shared" si="435"/>
        <v>-3222692.91</v>
      </c>
      <c r="AW1121" s="1426"/>
      <c r="AX1121" s="1424"/>
      <c r="AY1121" s="1426">
        <f t="shared" si="436"/>
        <v>0</v>
      </c>
      <c r="AZ1121" s="1372"/>
      <c r="BA1121" s="1640"/>
      <c r="BC1121" s="1419" t="str">
        <f t="shared" si="459"/>
        <v/>
      </c>
      <c r="BD1121" s="1419" t="str">
        <f t="shared" si="459"/>
        <v/>
      </c>
      <c r="BE1121" s="1419" t="str">
        <f t="shared" si="459"/>
        <v>GRB</v>
      </c>
      <c r="BF1121" s="1419" t="str">
        <f t="shared" si="459"/>
        <v/>
      </c>
      <c r="BG1121" s="1419" t="str">
        <f t="shared" si="443"/>
        <v>NO</v>
      </c>
      <c r="BH1121" s="1419" t="str">
        <f t="shared" si="443"/>
        <v>NO</v>
      </c>
      <c r="BI1121" s="1419" t="str">
        <f t="shared" si="437"/>
        <v/>
      </c>
      <c r="BK1121" s="1419" t="b">
        <f t="shared" si="457"/>
        <v>1</v>
      </c>
      <c r="BL1121" s="1419" t="b">
        <f t="shared" si="457"/>
        <v>1</v>
      </c>
      <c r="BM1121" s="1419" t="b">
        <f t="shared" si="457"/>
        <v>1</v>
      </c>
      <c r="BN1121" s="1419" t="b">
        <f t="shared" si="457"/>
        <v>1</v>
      </c>
      <c r="BO1121" s="1419" t="b">
        <f t="shared" si="457"/>
        <v>1</v>
      </c>
      <c r="BP1121" s="1419" t="b">
        <f t="shared" si="457"/>
        <v>1</v>
      </c>
      <c r="BQ1121" s="1419" t="b">
        <f t="shared" si="457"/>
        <v>1</v>
      </c>
      <c r="BS1121" s="1359"/>
    </row>
    <row r="1122" spans="1:71" s="1374" customFormat="1" ht="12" customHeight="1">
      <c r="A1122" s="1412">
        <v>23001131</v>
      </c>
      <c r="B1122" s="1413" t="str">
        <f t="shared" si="440"/>
        <v>23001131</v>
      </c>
      <c r="C1122" s="1359" t="s">
        <v>2175</v>
      </c>
      <c r="D1122" s="1360" t="str">
        <f t="shared" si="448"/>
        <v>ERB</v>
      </c>
      <c r="E1122" s="1360"/>
      <c r="F1122" s="1359"/>
      <c r="G1122" s="1360"/>
      <c r="H1122" s="1361" t="str">
        <f t="shared" si="458"/>
        <v/>
      </c>
      <c r="I1122" s="1361" t="str">
        <f t="shared" si="458"/>
        <v>ERB</v>
      </c>
      <c r="J1122" s="1361" t="str">
        <f t="shared" si="458"/>
        <v/>
      </c>
      <c r="K1122" s="1361" t="str">
        <f t="shared" si="458"/>
        <v/>
      </c>
      <c r="L1122" s="1361" t="str">
        <f t="shared" si="444"/>
        <v>NO</v>
      </c>
      <c r="M1122" s="1361" t="str">
        <f t="shared" si="444"/>
        <v>NO</v>
      </c>
      <c r="N1122" s="1361" t="str">
        <f t="shared" si="456"/>
        <v/>
      </c>
      <c r="O1122" s="1362"/>
      <c r="P1122" s="1363">
        <v>-20521776.690000001</v>
      </c>
      <c r="Q1122" s="1363">
        <v>-20588472.460000001</v>
      </c>
      <c r="R1122" s="1363">
        <v>-20655384.989999998</v>
      </c>
      <c r="S1122" s="1363">
        <v>-20722514.989999998</v>
      </c>
      <c r="T1122" s="1363">
        <v>-20789863.16</v>
      </c>
      <c r="U1122" s="1363">
        <v>-20857430.210000001</v>
      </c>
      <c r="V1122" s="1363">
        <v>-20925216.850000001</v>
      </c>
      <c r="W1122" s="1363">
        <v>-20993223.800000001</v>
      </c>
      <c r="X1122" s="1363">
        <v>-21061451.77</v>
      </c>
      <c r="Y1122" s="1363">
        <v>-21129901.48</v>
      </c>
      <c r="Z1122" s="1363">
        <v>-21198573.66</v>
      </c>
      <c r="AA1122" s="1363">
        <v>-21267469.02</v>
      </c>
      <c r="AB1122" s="1363">
        <v>-21336588.289999999</v>
      </c>
      <c r="AC1122" s="1363"/>
      <c r="AD1122" s="1363"/>
      <c r="AE1122" s="1363">
        <f t="shared" si="451"/>
        <v>-20926557.073333334</v>
      </c>
      <c r="AF1122" s="1648">
        <v>4</v>
      </c>
      <c r="AG1122" s="1648"/>
      <c r="AH1122" s="1365"/>
      <c r="AI1122" s="1365">
        <f t="shared" ref="AI1122:AI1129" si="460">AE1122</f>
        <v>-20926557.073333334</v>
      </c>
      <c r="AJ1122" s="1365"/>
      <c r="AK1122" s="1366"/>
      <c r="AL1122" s="1365">
        <f t="shared" si="433"/>
        <v>-20926557.073333334</v>
      </c>
      <c r="AM1122" s="1367"/>
      <c r="AN1122" s="1365"/>
      <c r="AO1122" s="1368">
        <f t="shared" si="434"/>
        <v>0</v>
      </c>
      <c r="AP1122" s="1369"/>
      <c r="AQ1122" s="1370">
        <f t="shared" si="447"/>
        <v>-21336588.289999999</v>
      </c>
      <c r="AR1122" s="1365"/>
      <c r="AS1122" s="1365">
        <f t="shared" ref="AS1122:AS1129" si="461">AQ1122</f>
        <v>-21336588.289999999</v>
      </c>
      <c r="AT1122" s="1365"/>
      <c r="AU1122" s="1366"/>
      <c r="AV1122" s="1365">
        <f t="shared" si="435"/>
        <v>-21336588.289999999</v>
      </c>
      <c r="AW1122" s="1367"/>
      <c r="AX1122" s="1365"/>
      <c r="AY1122" s="1367">
        <f t="shared" si="436"/>
        <v>0</v>
      </c>
      <c r="AZ1122" s="1372"/>
      <c r="BA1122" s="1640"/>
      <c r="BC1122" s="1361" t="str">
        <f t="shared" si="459"/>
        <v/>
      </c>
      <c r="BD1122" s="1361" t="str">
        <f t="shared" si="459"/>
        <v>ERB</v>
      </c>
      <c r="BE1122" s="1361" t="str">
        <f t="shared" si="459"/>
        <v/>
      </c>
      <c r="BF1122" s="1361" t="str">
        <f t="shared" si="459"/>
        <v/>
      </c>
      <c r="BG1122" s="1361" t="str">
        <f t="shared" si="443"/>
        <v>NO</v>
      </c>
      <c r="BH1122" s="1361" t="str">
        <f t="shared" si="443"/>
        <v>NO</v>
      </c>
      <c r="BI1122" s="1361" t="str">
        <f t="shared" si="437"/>
        <v/>
      </c>
      <c r="BK1122" s="1361" t="b">
        <f t="shared" si="457"/>
        <v>1</v>
      </c>
      <c r="BL1122" s="1361" t="b">
        <f t="shared" si="457"/>
        <v>1</v>
      </c>
      <c r="BM1122" s="1361" t="b">
        <f t="shared" si="457"/>
        <v>1</v>
      </c>
      <c r="BN1122" s="1361" t="b">
        <f t="shared" si="457"/>
        <v>1</v>
      </c>
      <c r="BO1122" s="1361" t="b">
        <f t="shared" si="457"/>
        <v>1</v>
      </c>
      <c r="BP1122" s="1361" t="b">
        <f t="shared" si="457"/>
        <v>1</v>
      </c>
      <c r="BQ1122" s="1361" t="b">
        <f t="shared" si="457"/>
        <v>1</v>
      </c>
      <c r="BS1122" s="1359"/>
    </row>
    <row r="1123" spans="1:71" s="1374" customFormat="1" ht="12" customHeight="1">
      <c r="A1123" s="1412">
        <v>23001141</v>
      </c>
      <c r="B1123" s="1413" t="str">
        <f t="shared" si="440"/>
        <v>23001141</v>
      </c>
      <c r="C1123" s="1359" t="s">
        <v>2176</v>
      </c>
      <c r="D1123" s="1360" t="str">
        <f t="shared" si="448"/>
        <v>ERB</v>
      </c>
      <c r="E1123" s="1360"/>
      <c r="F1123" s="1359"/>
      <c r="G1123" s="1360"/>
      <c r="H1123" s="1361" t="str">
        <f t="shared" si="458"/>
        <v/>
      </c>
      <c r="I1123" s="1361" t="str">
        <f t="shared" si="458"/>
        <v>ERB</v>
      </c>
      <c r="J1123" s="1361" t="str">
        <f t="shared" si="458"/>
        <v/>
      </c>
      <c r="K1123" s="1361" t="str">
        <f t="shared" si="458"/>
        <v/>
      </c>
      <c r="L1123" s="1361" t="str">
        <f t="shared" si="444"/>
        <v>NO</v>
      </c>
      <c r="M1123" s="1361" t="str">
        <f t="shared" si="444"/>
        <v>NO</v>
      </c>
      <c r="N1123" s="1361" t="str">
        <f t="shared" si="456"/>
        <v/>
      </c>
      <c r="O1123" s="1362"/>
      <c r="P1123" s="1363">
        <v>-594726.31999999995</v>
      </c>
      <c r="Q1123" s="1363">
        <v>-595702.17000000004</v>
      </c>
      <c r="R1123" s="1363">
        <v>-596679.62</v>
      </c>
      <c r="S1123" s="1363">
        <v>-597658.67000000004</v>
      </c>
      <c r="T1123" s="1363">
        <v>-598639.32999999996</v>
      </c>
      <c r="U1123" s="1363">
        <v>-599621.6</v>
      </c>
      <c r="V1123" s="1363">
        <v>-600605.48</v>
      </c>
      <c r="W1123" s="1363">
        <v>-601590.97</v>
      </c>
      <c r="X1123" s="1363">
        <v>-602578.07999999996</v>
      </c>
      <c r="Y1123" s="1363">
        <v>-603566.81000000006</v>
      </c>
      <c r="Z1123" s="1363">
        <v>-604557.16</v>
      </c>
      <c r="AA1123" s="1363">
        <v>-605549.14</v>
      </c>
      <c r="AB1123" s="1363">
        <v>-606542.75</v>
      </c>
      <c r="AC1123" s="1363"/>
      <c r="AD1123" s="1363"/>
      <c r="AE1123" s="1363">
        <f t="shared" si="451"/>
        <v>-600615.29708333337</v>
      </c>
      <c r="AF1123" s="1648">
        <v>4</v>
      </c>
      <c r="AG1123" s="1648"/>
      <c r="AH1123" s="1365"/>
      <c r="AI1123" s="1365">
        <f t="shared" si="460"/>
        <v>-600615.29708333337</v>
      </c>
      <c r="AJ1123" s="1365"/>
      <c r="AK1123" s="1366"/>
      <c r="AL1123" s="1365">
        <f t="shared" si="433"/>
        <v>-600615.29708333337</v>
      </c>
      <c r="AM1123" s="1367"/>
      <c r="AN1123" s="1365"/>
      <c r="AO1123" s="1368">
        <f t="shared" si="434"/>
        <v>0</v>
      </c>
      <c r="AP1123" s="1369"/>
      <c r="AQ1123" s="1370">
        <f t="shared" si="447"/>
        <v>-606542.75</v>
      </c>
      <c r="AR1123" s="1365"/>
      <c r="AS1123" s="1365">
        <f t="shared" si="461"/>
        <v>-606542.75</v>
      </c>
      <c r="AT1123" s="1365"/>
      <c r="AU1123" s="1366"/>
      <c r="AV1123" s="1365">
        <f t="shared" si="435"/>
        <v>-606542.75</v>
      </c>
      <c r="AW1123" s="1367"/>
      <c r="AX1123" s="1365"/>
      <c r="AY1123" s="1367">
        <f t="shared" si="436"/>
        <v>0</v>
      </c>
      <c r="AZ1123" s="1372"/>
      <c r="BA1123" s="1640"/>
      <c r="BC1123" s="1361" t="str">
        <f t="shared" si="459"/>
        <v/>
      </c>
      <c r="BD1123" s="1361" t="str">
        <f t="shared" si="459"/>
        <v>ERB</v>
      </c>
      <c r="BE1123" s="1361" t="str">
        <f t="shared" si="459"/>
        <v/>
      </c>
      <c r="BF1123" s="1361" t="str">
        <f t="shared" si="459"/>
        <v/>
      </c>
      <c r="BG1123" s="1361" t="str">
        <f t="shared" si="443"/>
        <v>NO</v>
      </c>
      <c r="BH1123" s="1361" t="str">
        <f t="shared" si="443"/>
        <v>NO</v>
      </c>
      <c r="BI1123" s="1361" t="str">
        <f t="shared" si="437"/>
        <v/>
      </c>
      <c r="BK1123" s="1361" t="b">
        <f t="shared" si="457"/>
        <v>1</v>
      </c>
      <c r="BL1123" s="1361" t="b">
        <f t="shared" si="457"/>
        <v>1</v>
      </c>
      <c r="BM1123" s="1361" t="b">
        <f t="shared" si="457"/>
        <v>1</v>
      </c>
      <c r="BN1123" s="1361" t="b">
        <f t="shared" si="457"/>
        <v>1</v>
      </c>
      <c r="BO1123" s="1361" t="b">
        <f t="shared" si="457"/>
        <v>1</v>
      </c>
      <c r="BP1123" s="1361" t="b">
        <f t="shared" si="457"/>
        <v>1</v>
      </c>
      <c r="BQ1123" s="1361" t="b">
        <f t="shared" si="457"/>
        <v>1</v>
      </c>
      <c r="BS1123" s="1359"/>
    </row>
    <row r="1124" spans="1:71" s="1374" customFormat="1" ht="12" customHeight="1">
      <c r="A1124" s="1412">
        <v>23001151</v>
      </c>
      <c r="B1124" s="1413" t="str">
        <f t="shared" si="440"/>
        <v>23001151</v>
      </c>
      <c r="C1124" s="1359" t="s">
        <v>2177</v>
      </c>
      <c r="D1124" s="1360" t="str">
        <f t="shared" si="448"/>
        <v>ERB</v>
      </c>
      <c r="E1124" s="1360"/>
      <c r="F1124" s="1359"/>
      <c r="G1124" s="1360"/>
      <c r="H1124" s="1361" t="str">
        <f t="shared" si="458"/>
        <v/>
      </c>
      <c r="I1124" s="1361" t="str">
        <f t="shared" si="458"/>
        <v>ERB</v>
      </c>
      <c r="J1124" s="1361" t="str">
        <f t="shared" si="458"/>
        <v/>
      </c>
      <c r="K1124" s="1361" t="str">
        <f t="shared" si="458"/>
        <v/>
      </c>
      <c r="L1124" s="1361" t="str">
        <f t="shared" si="444"/>
        <v>NO</v>
      </c>
      <c r="M1124" s="1361" t="str">
        <f t="shared" si="444"/>
        <v>NO</v>
      </c>
      <c r="N1124" s="1361" t="str">
        <f t="shared" si="456"/>
        <v/>
      </c>
      <c r="O1124" s="1362"/>
      <c r="P1124" s="1363">
        <v>-125307.97</v>
      </c>
      <c r="Q1124" s="1363">
        <v>-125508.15</v>
      </c>
      <c r="R1124" s="1363">
        <v>-125708.65</v>
      </c>
      <c r="S1124" s="1363">
        <v>-125909.47</v>
      </c>
      <c r="T1124" s="1363">
        <v>-126110.61</v>
      </c>
      <c r="U1124" s="1363">
        <v>-126312.07</v>
      </c>
      <c r="V1124" s="1363">
        <v>-126513.85</v>
      </c>
      <c r="W1124" s="1363">
        <v>-126715.96</v>
      </c>
      <c r="X1124" s="1363">
        <v>-126918.39</v>
      </c>
      <c r="Y1124" s="1363">
        <v>-127121.14</v>
      </c>
      <c r="Z1124" s="1363">
        <v>-127324.22</v>
      </c>
      <c r="AA1124" s="1363">
        <v>-127527.62</v>
      </c>
      <c r="AB1124" s="1363">
        <v>-127731.35</v>
      </c>
      <c r="AC1124" s="1363"/>
      <c r="AD1124" s="1363"/>
      <c r="AE1124" s="1363">
        <f t="shared" si="451"/>
        <v>-126515.81583333331</v>
      </c>
      <c r="AF1124" s="1648">
        <v>4</v>
      </c>
      <c r="AG1124" s="1648"/>
      <c r="AH1124" s="1365"/>
      <c r="AI1124" s="1365">
        <f t="shared" si="460"/>
        <v>-126515.81583333331</v>
      </c>
      <c r="AJ1124" s="1365"/>
      <c r="AK1124" s="1366"/>
      <c r="AL1124" s="1365">
        <f t="shared" si="433"/>
        <v>-126515.81583333331</v>
      </c>
      <c r="AM1124" s="1367"/>
      <c r="AN1124" s="1365"/>
      <c r="AO1124" s="1368">
        <f t="shared" si="434"/>
        <v>0</v>
      </c>
      <c r="AP1124" s="1369"/>
      <c r="AQ1124" s="1370">
        <f t="shared" si="447"/>
        <v>-127731.35</v>
      </c>
      <c r="AR1124" s="1365"/>
      <c r="AS1124" s="1365">
        <f t="shared" si="461"/>
        <v>-127731.35</v>
      </c>
      <c r="AT1124" s="1365"/>
      <c r="AU1124" s="1366"/>
      <c r="AV1124" s="1365">
        <f t="shared" si="435"/>
        <v>-127731.35</v>
      </c>
      <c r="AW1124" s="1367"/>
      <c r="AX1124" s="1365"/>
      <c r="AY1124" s="1367">
        <f t="shared" si="436"/>
        <v>0</v>
      </c>
      <c r="AZ1124" s="1372"/>
      <c r="BA1124" s="1640"/>
      <c r="BC1124" s="1361" t="str">
        <f t="shared" si="459"/>
        <v/>
      </c>
      <c r="BD1124" s="1361" t="str">
        <f t="shared" si="459"/>
        <v>ERB</v>
      </c>
      <c r="BE1124" s="1361" t="str">
        <f t="shared" si="459"/>
        <v/>
      </c>
      <c r="BF1124" s="1361" t="str">
        <f t="shared" si="459"/>
        <v/>
      </c>
      <c r="BG1124" s="1361" t="str">
        <f t="shared" si="443"/>
        <v>NO</v>
      </c>
      <c r="BH1124" s="1361" t="str">
        <f t="shared" si="443"/>
        <v>NO</v>
      </c>
      <c r="BI1124" s="1361" t="str">
        <f t="shared" si="437"/>
        <v/>
      </c>
      <c r="BK1124" s="1361" t="b">
        <f t="shared" si="457"/>
        <v>1</v>
      </c>
      <c r="BL1124" s="1361" t="b">
        <f t="shared" si="457"/>
        <v>1</v>
      </c>
      <c r="BM1124" s="1361" t="b">
        <f t="shared" si="457"/>
        <v>1</v>
      </c>
      <c r="BN1124" s="1361" t="b">
        <f t="shared" si="457"/>
        <v>1</v>
      </c>
      <c r="BO1124" s="1361" t="b">
        <f t="shared" si="457"/>
        <v>1</v>
      </c>
      <c r="BP1124" s="1361" t="b">
        <f t="shared" si="457"/>
        <v>1</v>
      </c>
      <c r="BQ1124" s="1361" t="b">
        <f t="shared" si="457"/>
        <v>1</v>
      </c>
      <c r="BS1124" s="1359"/>
    </row>
    <row r="1125" spans="1:71" s="1374" customFormat="1" ht="12" customHeight="1">
      <c r="A1125" s="1412">
        <v>23001231</v>
      </c>
      <c r="B1125" s="1413" t="str">
        <f t="shared" si="440"/>
        <v>23001231</v>
      </c>
      <c r="C1125" s="1359" t="s">
        <v>2178</v>
      </c>
      <c r="D1125" s="1360" t="str">
        <f t="shared" si="448"/>
        <v>ERB</v>
      </c>
      <c r="E1125" s="1360"/>
      <c r="F1125" s="1359"/>
      <c r="G1125" s="1360"/>
      <c r="H1125" s="1361" t="str">
        <f t="shared" si="458"/>
        <v/>
      </c>
      <c r="I1125" s="1361" t="str">
        <f t="shared" si="458"/>
        <v>ERB</v>
      </c>
      <c r="J1125" s="1361" t="str">
        <f t="shared" si="458"/>
        <v/>
      </c>
      <c r="K1125" s="1361" t="str">
        <f t="shared" si="458"/>
        <v/>
      </c>
      <c r="L1125" s="1361" t="str">
        <f t="shared" si="444"/>
        <v>NO</v>
      </c>
      <c r="M1125" s="1361" t="str">
        <f t="shared" si="444"/>
        <v>NO</v>
      </c>
      <c r="N1125" s="1361" t="str">
        <f t="shared" si="456"/>
        <v/>
      </c>
      <c r="O1125" s="1362"/>
      <c r="P1125" s="1363">
        <v>-1321504.1399999999</v>
      </c>
      <c r="Q1125" s="1363">
        <v>-1325732.95</v>
      </c>
      <c r="R1125" s="1363">
        <v>-1329975.3</v>
      </c>
      <c r="S1125" s="1363">
        <v>-1334231.22</v>
      </c>
      <c r="T1125" s="1363">
        <v>-1338500.76</v>
      </c>
      <c r="U1125" s="1363">
        <v>-1342783.96</v>
      </c>
      <c r="V1125" s="1363">
        <v>-1347080.87</v>
      </c>
      <c r="W1125" s="1363">
        <v>-1351391.53</v>
      </c>
      <c r="X1125" s="1363">
        <v>-1355715.98</v>
      </c>
      <c r="Y1125" s="1363">
        <v>-1360054.27</v>
      </c>
      <c r="Z1125" s="1363">
        <v>-1364406.44</v>
      </c>
      <c r="AA1125" s="1363">
        <v>-1368772.54</v>
      </c>
      <c r="AB1125" s="1363">
        <v>-1373152.61</v>
      </c>
      <c r="AC1125" s="1363"/>
      <c r="AD1125" s="1363"/>
      <c r="AE1125" s="1363">
        <f t="shared" si="451"/>
        <v>-1347164.5162500001</v>
      </c>
      <c r="AF1125" s="1648">
        <v>4</v>
      </c>
      <c r="AG1125" s="1648"/>
      <c r="AH1125" s="1365"/>
      <c r="AI1125" s="1365">
        <f t="shared" si="460"/>
        <v>-1347164.5162500001</v>
      </c>
      <c r="AJ1125" s="1365"/>
      <c r="AK1125" s="1366"/>
      <c r="AL1125" s="1365">
        <f t="shared" ref="AL1125:AL1194" si="462">SUM(AI1125:AK1125)</f>
        <v>-1347164.5162500001</v>
      </c>
      <c r="AM1125" s="1367"/>
      <c r="AN1125" s="1365"/>
      <c r="AO1125" s="1368">
        <f t="shared" ref="AO1125:AO1194" si="463">AM1125+AN1125</f>
        <v>0</v>
      </c>
      <c r="AP1125" s="1369"/>
      <c r="AQ1125" s="1370">
        <f t="shared" si="447"/>
        <v>-1373152.61</v>
      </c>
      <c r="AR1125" s="1365"/>
      <c r="AS1125" s="1365">
        <f t="shared" si="461"/>
        <v>-1373152.61</v>
      </c>
      <c r="AT1125" s="1365"/>
      <c r="AU1125" s="1366"/>
      <c r="AV1125" s="1365">
        <f t="shared" ref="AV1125:AV1194" si="464">SUM(AS1125:AU1125)</f>
        <v>-1373152.61</v>
      </c>
      <c r="AW1125" s="1367"/>
      <c r="AX1125" s="1365"/>
      <c r="AY1125" s="1367">
        <f t="shared" ref="AY1125:AY1194" si="465">AW1125+AX1125</f>
        <v>0</v>
      </c>
      <c r="AZ1125" s="1372"/>
      <c r="BA1125" s="1640"/>
      <c r="BC1125" s="1361" t="str">
        <f t="shared" si="459"/>
        <v/>
      </c>
      <c r="BD1125" s="1361" t="str">
        <f t="shared" si="459"/>
        <v>ERB</v>
      </c>
      <c r="BE1125" s="1361" t="str">
        <f t="shared" si="459"/>
        <v/>
      </c>
      <c r="BF1125" s="1361" t="str">
        <f t="shared" si="459"/>
        <v/>
      </c>
      <c r="BG1125" s="1361" t="str">
        <f t="shared" si="443"/>
        <v>NO</v>
      </c>
      <c r="BH1125" s="1361" t="str">
        <f t="shared" si="443"/>
        <v>NO</v>
      </c>
      <c r="BI1125" s="1361" t="str">
        <f t="shared" si="437"/>
        <v/>
      </c>
      <c r="BK1125" s="1361" t="b">
        <f t="shared" si="457"/>
        <v>1</v>
      </c>
      <c r="BL1125" s="1361" t="b">
        <f t="shared" si="457"/>
        <v>1</v>
      </c>
      <c r="BM1125" s="1361" t="b">
        <f t="shared" si="457"/>
        <v>1</v>
      </c>
      <c r="BN1125" s="1361" t="b">
        <f t="shared" si="457"/>
        <v>1</v>
      </c>
      <c r="BO1125" s="1361" t="b">
        <f t="shared" si="457"/>
        <v>1</v>
      </c>
      <c r="BP1125" s="1361" t="b">
        <f t="shared" si="457"/>
        <v>1</v>
      </c>
      <c r="BQ1125" s="1361" t="b">
        <f t="shared" si="457"/>
        <v>1</v>
      </c>
      <c r="BS1125" s="1359"/>
    </row>
    <row r="1126" spans="1:71" s="1374" customFormat="1" ht="12" customHeight="1">
      <c r="A1126" s="1412">
        <v>23002011</v>
      </c>
      <c r="B1126" s="1413" t="str">
        <f t="shared" si="440"/>
        <v>23002011</v>
      </c>
      <c r="C1126" s="1359" t="s">
        <v>2179</v>
      </c>
      <c r="D1126" s="1360" t="str">
        <f t="shared" si="448"/>
        <v>ERB</v>
      </c>
      <c r="E1126" s="1360"/>
      <c r="F1126" s="1359"/>
      <c r="G1126" s="1360"/>
      <c r="H1126" s="1361" t="str">
        <f t="shared" si="458"/>
        <v/>
      </c>
      <c r="I1126" s="1361" t="str">
        <f t="shared" si="458"/>
        <v>ERB</v>
      </c>
      <c r="J1126" s="1361" t="str">
        <f t="shared" si="458"/>
        <v/>
      </c>
      <c r="K1126" s="1361" t="str">
        <f t="shared" si="458"/>
        <v/>
      </c>
      <c r="L1126" s="1361" t="str">
        <f t="shared" si="444"/>
        <v>NO</v>
      </c>
      <c r="M1126" s="1361" t="str">
        <f t="shared" si="444"/>
        <v>NO</v>
      </c>
      <c r="N1126" s="1361" t="str">
        <f t="shared" si="456"/>
        <v/>
      </c>
      <c r="O1126" s="1362"/>
      <c r="P1126" s="1363">
        <v>-1107907.23</v>
      </c>
      <c r="Q1126" s="1363">
        <v>-1113536.25</v>
      </c>
      <c r="R1126" s="1363">
        <v>-1119193.8700000001</v>
      </c>
      <c r="S1126" s="1363">
        <v>-1124880.26</v>
      </c>
      <c r="T1126" s="1363">
        <v>-1130595.52</v>
      </c>
      <c r="U1126" s="1363">
        <v>-1136339.83</v>
      </c>
      <c r="V1126" s="1363">
        <v>-1142113.3400000001</v>
      </c>
      <c r="W1126" s="1363">
        <v>-1147916.1599999999</v>
      </c>
      <c r="X1126" s="1363">
        <v>-1153748.48</v>
      </c>
      <c r="Y1126" s="1363">
        <v>-1159610.42</v>
      </c>
      <c r="Z1126" s="1363">
        <v>-1165502.1499999999</v>
      </c>
      <c r="AA1126" s="1363">
        <v>-1171423.81</v>
      </c>
      <c r="AB1126" s="1363">
        <v>-1177375.58</v>
      </c>
      <c r="AC1126" s="1363"/>
      <c r="AD1126" s="1363"/>
      <c r="AE1126" s="1363">
        <f t="shared" si="451"/>
        <v>-1142291.79125</v>
      </c>
      <c r="AF1126" s="1648">
        <v>4</v>
      </c>
      <c r="AG1126" s="1648"/>
      <c r="AH1126" s="1365"/>
      <c r="AI1126" s="1365">
        <f t="shared" si="460"/>
        <v>-1142291.79125</v>
      </c>
      <c r="AJ1126" s="1365"/>
      <c r="AK1126" s="1366"/>
      <c r="AL1126" s="1365">
        <f t="shared" si="462"/>
        <v>-1142291.79125</v>
      </c>
      <c r="AM1126" s="1367"/>
      <c r="AN1126" s="1365"/>
      <c r="AO1126" s="1368">
        <f t="shared" si="463"/>
        <v>0</v>
      </c>
      <c r="AP1126" s="1369"/>
      <c r="AQ1126" s="1370">
        <f t="shared" si="447"/>
        <v>-1177375.58</v>
      </c>
      <c r="AR1126" s="1365"/>
      <c r="AS1126" s="1365">
        <f t="shared" si="461"/>
        <v>-1177375.58</v>
      </c>
      <c r="AT1126" s="1365"/>
      <c r="AU1126" s="1366"/>
      <c r="AV1126" s="1365">
        <f t="shared" si="464"/>
        <v>-1177375.58</v>
      </c>
      <c r="AW1126" s="1367"/>
      <c r="AX1126" s="1365"/>
      <c r="AY1126" s="1367">
        <f t="shared" si="465"/>
        <v>0</v>
      </c>
      <c r="AZ1126" s="1372"/>
      <c r="BA1126" s="1640"/>
      <c r="BC1126" s="1361" t="str">
        <f t="shared" si="459"/>
        <v/>
      </c>
      <c r="BD1126" s="1361" t="str">
        <f t="shared" si="459"/>
        <v>ERB</v>
      </c>
      <c r="BE1126" s="1361" t="str">
        <f t="shared" si="459"/>
        <v/>
      </c>
      <c r="BF1126" s="1361" t="str">
        <f t="shared" si="459"/>
        <v/>
      </c>
      <c r="BG1126" s="1361" t="str">
        <f t="shared" si="443"/>
        <v>NO</v>
      </c>
      <c r="BH1126" s="1361" t="str">
        <f t="shared" si="443"/>
        <v>NO</v>
      </c>
      <c r="BI1126" s="1361" t="str">
        <f t="shared" si="437"/>
        <v/>
      </c>
      <c r="BK1126" s="1361" t="b">
        <f t="shared" si="457"/>
        <v>1</v>
      </c>
      <c r="BL1126" s="1361" t="b">
        <f t="shared" si="457"/>
        <v>1</v>
      </c>
      <c r="BM1126" s="1361" t="b">
        <f t="shared" si="457"/>
        <v>1</v>
      </c>
      <c r="BN1126" s="1361" t="b">
        <f t="shared" si="457"/>
        <v>1</v>
      </c>
      <c r="BO1126" s="1361" t="b">
        <f t="shared" si="457"/>
        <v>1</v>
      </c>
      <c r="BP1126" s="1361" t="b">
        <f t="shared" si="457"/>
        <v>1</v>
      </c>
      <c r="BQ1126" s="1361" t="b">
        <f t="shared" si="457"/>
        <v>1</v>
      </c>
      <c r="BS1126" s="1359"/>
    </row>
    <row r="1127" spans="1:71" s="1374" customFormat="1" ht="12" customHeight="1">
      <c r="A1127" s="1486">
        <v>23002041</v>
      </c>
      <c r="B1127" s="1474" t="str">
        <f t="shared" si="440"/>
        <v>23002041</v>
      </c>
      <c r="C1127" s="1359" t="s">
        <v>2180</v>
      </c>
      <c r="D1127" s="1360" t="str">
        <f t="shared" si="448"/>
        <v>ERB</v>
      </c>
      <c r="E1127" s="1360"/>
      <c r="F1127" s="1359"/>
      <c r="G1127" s="1360"/>
      <c r="H1127" s="1361" t="str">
        <f t="shared" ref="H1127:K1159" si="466">IF(VALUE(AH1127),H$7,IF(ISBLANK(AH1127),"",H$7))</f>
        <v/>
      </c>
      <c r="I1127" s="1361" t="str">
        <f t="shared" si="466"/>
        <v>ERB</v>
      </c>
      <c r="J1127" s="1361" t="str">
        <f t="shared" si="466"/>
        <v/>
      </c>
      <c r="K1127" s="1361" t="str">
        <f t="shared" si="466"/>
        <v/>
      </c>
      <c r="L1127" s="1361" t="str">
        <f t="shared" si="444"/>
        <v>NO</v>
      </c>
      <c r="M1127" s="1361" t="str">
        <f t="shared" si="444"/>
        <v>NO</v>
      </c>
      <c r="N1127" s="1361" t="str">
        <f t="shared" si="456"/>
        <v/>
      </c>
      <c r="O1127" s="1362"/>
      <c r="P1127" s="1363">
        <v>-24975795.719999999</v>
      </c>
      <c r="Q1127" s="1363">
        <v>-25046520.940000001</v>
      </c>
      <c r="R1127" s="1363">
        <v>-25117446.43</v>
      </c>
      <c r="S1127" s="1363">
        <v>-25188572.77</v>
      </c>
      <c r="T1127" s="1363">
        <v>-25259900.52</v>
      </c>
      <c r="U1127" s="1363">
        <v>-25331430.25</v>
      </c>
      <c r="V1127" s="1363">
        <v>-25403162.550000001</v>
      </c>
      <c r="W1127" s="1363">
        <v>-25475097.960000001</v>
      </c>
      <c r="X1127" s="1363">
        <v>-25547237.079999998</v>
      </c>
      <c r="Y1127" s="1363">
        <v>-25619580.48</v>
      </c>
      <c r="Z1127" s="1363">
        <v>-25692128.75</v>
      </c>
      <c r="AA1127" s="1363">
        <v>-25764882.449999999</v>
      </c>
      <c r="AB1127" s="1363">
        <v>-25837842.18</v>
      </c>
      <c r="AC1127" s="1363"/>
      <c r="AD1127" s="1363"/>
      <c r="AE1127" s="1363">
        <f t="shared" si="451"/>
        <v>-25404398.260833334</v>
      </c>
      <c r="AF1127" s="1648">
        <v>4</v>
      </c>
      <c r="AG1127" s="1648"/>
      <c r="AH1127" s="1365"/>
      <c r="AI1127" s="1365">
        <f t="shared" si="460"/>
        <v>-25404398.260833334</v>
      </c>
      <c r="AJ1127" s="1365"/>
      <c r="AK1127" s="1366"/>
      <c r="AL1127" s="1365">
        <f t="shared" si="462"/>
        <v>-25404398.260833334</v>
      </c>
      <c r="AM1127" s="1367"/>
      <c r="AN1127" s="1365"/>
      <c r="AO1127" s="1368">
        <f t="shared" si="463"/>
        <v>0</v>
      </c>
      <c r="AP1127" s="1369"/>
      <c r="AQ1127" s="1370">
        <f t="shared" si="447"/>
        <v>-25837842.18</v>
      </c>
      <c r="AR1127" s="1365"/>
      <c r="AS1127" s="1365">
        <f t="shared" si="461"/>
        <v>-25837842.18</v>
      </c>
      <c r="AT1127" s="1365"/>
      <c r="AU1127" s="1366"/>
      <c r="AV1127" s="1365">
        <f t="shared" si="464"/>
        <v>-25837842.18</v>
      </c>
      <c r="AW1127" s="1367"/>
      <c r="AX1127" s="1365"/>
      <c r="AY1127" s="1367">
        <f t="shared" si="465"/>
        <v>0</v>
      </c>
      <c r="AZ1127" s="1372"/>
      <c r="BA1127" s="1640"/>
      <c r="BC1127" s="1361" t="str">
        <f t="shared" si="459"/>
        <v/>
      </c>
      <c r="BD1127" s="1361" t="str">
        <f t="shared" si="459"/>
        <v>ERB</v>
      </c>
      <c r="BE1127" s="1361" t="str">
        <f t="shared" si="459"/>
        <v/>
      </c>
      <c r="BF1127" s="1361" t="str">
        <f t="shared" si="459"/>
        <v/>
      </c>
      <c r="BG1127" s="1361" t="str">
        <f t="shared" si="443"/>
        <v>NO</v>
      </c>
      <c r="BH1127" s="1361" t="str">
        <f t="shared" si="443"/>
        <v>NO</v>
      </c>
      <c r="BI1127" s="1361" t="str">
        <f t="shared" si="437"/>
        <v/>
      </c>
      <c r="BK1127" s="1361" t="b">
        <f t="shared" si="457"/>
        <v>1</v>
      </c>
      <c r="BL1127" s="1361" t="b">
        <f t="shared" si="457"/>
        <v>1</v>
      </c>
      <c r="BM1127" s="1361" t="b">
        <f t="shared" si="457"/>
        <v>1</v>
      </c>
      <c r="BN1127" s="1361" t="b">
        <f t="shared" si="457"/>
        <v>1</v>
      </c>
      <c r="BO1127" s="1361" t="b">
        <f t="shared" si="457"/>
        <v>1</v>
      </c>
      <c r="BP1127" s="1361" t="b">
        <f t="shared" si="457"/>
        <v>1</v>
      </c>
      <c r="BQ1127" s="1361" t="b">
        <f t="shared" si="457"/>
        <v>1</v>
      </c>
      <c r="BS1127" s="1359"/>
    </row>
    <row r="1128" spans="1:71" s="1374" customFormat="1" ht="12" customHeight="1">
      <c r="A1128" s="1412">
        <v>23002061</v>
      </c>
      <c r="B1128" s="1413" t="str">
        <f t="shared" si="440"/>
        <v>23002061</v>
      </c>
      <c r="C1128" s="1359" t="s">
        <v>2181</v>
      </c>
      <c r="D1128" s="1360" t="str">
        <f t="shared" si="448"/>
        <v>ERB</v>
      </c>
      <c r="E1128" s="1360"/>
      <c r="F1128" s="1359"/>
      <c r="G1128" s="1360"/>
      <c r="H1128" s="1361" t="str">
        <f t="shared" si="466"/>
        <v/>
      </c>
      <c r="I1128" s="1361" t="str">
        <f t="shared" si="466"/>
        <v>ERB</v>
      </c>
      <c r="J1128" s="1361" t="str">
        <f t="shared" si="466"/>
        <v/>
      </c>
      <c r="K1128" s="1361" t="str">
        <f t="shared" si="466"/>
        <v/>
      </c>
      <c r="L1128" s="1361" t="str">
        <f t="shared" si="444"/>
        <v>NO</v>
      </c>
      <c r="M1128" s="1361" t="str">
        <f t="shared" si="444"/>
        <v>NO</v>
      </c>
      <c r="N1128" s="1361" t="str">
        <f t="shared" si="456"/>
        <v/>
      </c>
      <c r="O1128" s="1362"/>
      <c r="P1128" s="1363">
        <v>55509.52</v>
      </c>
      <c r="Q1128" s="1363">
        <v>55509.52</v>
      </c>
      <c r="R1128" s="1363">
        <v>55509.52</v>
      </c>
      <c r="S1128" s="1363">
        <v>55509.52</v>
      </c>
      <c r="T1128" s="1363">
        <v>55509.52</v>
      </c>
      <c r="U1128" s="1363">
        <v>55509.52</v>
      </c>
      <c r="V1128" s="1363">
        <v>51575.26</v>
      </c>
      <c r="W1128" s="1363">
        <v>51575.26</v>
      </c>
      <c r="X1128" s="1363">
        <v>51575.26</v>
      </c>
      <c r="Y1128" s="1363">
        <v>51575.26</v>
      </c>
      <c r="Z1128" s="1363">
        <v>51575.26</v>
      </c>
      <c r="AA1128" s="1363">
        <v>51575.26</v>
      </c>
      <c r="AB1128" s="1363">
        <v>51575.26</v>
      </c>
      <c r="AC1128" s="1363"/>
      <c r="AD1128" s="1363"/>
      <c r="AE1128" s="1363">
        <f t="shared" si="451"/>
        <v>53378.462500000001</v>
      </c>
      <c r="AF1128" s="1648">
        <v>4</v>
      </c>
      <c r="AG1128" s="1650"/>
      <c r="AH1128" s="1365"/>
      <c r="AI1128" s="1365">
        <f t="shared" si="460"/>
        <v>53378.462500000001</v>
      </c>
      <c r="AJ1128" s="1365"/>
      <c r="AK1128" s="1366"/>
      <c r="AL1128" s="1365">
        <f t="shared" si="462"/>
        <v>53378.462500000001</v>
      </c>
      <c r="AM1128" s="1367"/>
      <c r="AN1128" s="1365"/>
      <c r="AO1128" s="1368">
        <f t="shared" si="463"/>
        <v>0</v>
      </c>
      <c r="AP1128" s="1369"/>
      <c r="AQ1128" s="1370">
        <f t="shared" si="447"/>
        <v>51575.26</v>
      </c>
      <c r="AR1128" s="1365"/>
      <c r="AS1128" s="1365">
        <f t="shared" si="461"/>
        <v>51575.26</v>
      </c>
      <c r="AT1128" s="1365"/>
      <c r="AU1128" s="1366"/>
      <c r="AV1128" s="1365">
        <f t="shared" si="464"/>
        <v>51575.26</v>
      </c>
      <c r="AW1128" s="1367"/>
      <c r="AX1128" s="1365"/>
      <c r="AY1128" s="1367">
        <f t="shared" si="465"/>
        <v>0</v>
      </c>
      <c r="AZ1128" s="1372"/>
      <c r="BA1128" s="1640"/>
      <c r="BC1128" s="1361" t="str">
        <f t="shared" si="459"/>
        <v/>
      </c>
      <c r="BD1128" s="1361" t="str">
        <f t="shared" si="459"/>
        <v>ERB</v>
      </c>
      <c r="BE1128" s="1361" t="str">
        <f t="shared" si="459"/>
        <v/>
      </c>
      <c r="BF1128" s="1361" t="str">
        <f t="shared" si="459"/>
        <v/>
      </c>
      <c r="BG1128" s="1361" t="str">
        <f t="shared" si="443"/>
        <v>NO</v>
      </c>
      <c r="BH1128" s="1361" t="str">
        <f t="shared" si="443"/>
        <v>NO</v>
      </c>
      <c r="BI1128" s="1361" t="str">
        <f t="shared" si="437"/>
        <v/>
      </c>
      <c r="BK1128" s="1361" t="b">
        <f t="shared" si="457"/>
        <v>1</v>
      </c>
      <c r="BL1128" s="1361" t="b">
        <f t="shared" si="457"/>
        <v>1</v>
      </c>
      <c r="BM1128" s="1361" t="b">
        <f t="shared" si="457"/>
        <v>1</v>
      </c>
      <c r="BN1128" s="1361" t="b">
        <f t="shared" si="457"/>
        <v>1</v>
      </c>
      <c r="BO1128" s="1361" t="b">
        <f t="shared" si="457"/>
        <v>1</v>
      </c>
      <c r="BP1128" s="1361" t="b">
        <f t="shared" si="457"/>
        <v>1</v>
      </c>
      <c r="BQ1128" s="1361" t="b">
        <f t="shared" si="457"/>
        <v>1</v>
      </c>
      <c r="BS1128" s="1359"/>
    </row>
    <row r="1129" spans="1:71" s="1374" customFormat="1" ht="12" customHeight="1">
      <c r="A1129" s="1412">
        <v>23002071</v>
      </c>
      <c r="B1129" s="1413" t="str">
        <f t="shared" si="440"/>
        <v>23002071</v>
      </c>
      <c r="C1129" s="1359" t="s">
        <v>2182</v>
      </c>
      <c r="D1129" s="1360" t="str">
        <f t="shared" si="448"/>
        <v>ERB</v>
      </c>
      <c r="E1129" s="1360"/>
      <c r="F1129" s="1359"/>
      <c r="G1129" s="1360"/>
      <c r="H1129" s="1361" t="str">
        <f t="shared" si="466"/>
        <v/>
      </c>
      <c r="I1129" s="1361" t="str">
        <f t="shared" si="466"/>
        <v>ERB</v>
      </c>
      <c r="J1129" s="1361" t="str">
        <f t="shared" si="466"/>
        <v/>
      </c>
      <c r="K1129" s="1361" t="str">
        <f t="shared" si="466"/>
        <v/>
      </c>
      <c r="L1129" s="1361" t="str">
        <f t="shared" si="444"/>
        <v>NO</v>
      </c>
      <c r="M1129" s="1361" t="str">
        <f t="shared" si="444"/>
        <v>NO</v>
      </c>
      <c r="N1129" s="1361" t="str">
        <f t="shared" si="456"/>
        <v/>
      </c>
      <c r="O1129" s="1362"/>
      <c r="P1129" s="1363">
        <v>194084.5</v>
      </c>
      <c r="Q1129" s="1363">
        <v>194084.5</v>
      </c>
      <c r="R1129" s="1363">
        <v>194084.5</v>
      </c>
      <c r="S1129" s="1363">
        <v>194084.5</v>
      </c>
      <c r="T1129" s="1363">
        <v>194084.5</v>
      </c>
      <c r="U1129" s="1363">
        <v>194084.5</v>
      </c>
      <c r="V1129" s="1363">
        <v>242484.51</v>
      </c>
      <c r="W1129" s="1363">
        <v>242484.51</v>
      </c>
      <c r="X1129" s="1363">
        <v>242484.51</v>
      </c>
      <c r="Y1129" s="1363">
        <v>242484.51</v>
      </c>
      <c r="Z1129" s="1363">
        <v>242484.51</v>
      </c>
      <c r="AA1129" s="1363">
        <v>242484.51</v>
      </c>
      <c r="AB1129" s="1363">
        <v>242484.51</v>
      </c>
      <c r="AC1129" s="1363"/>
      <c r="AD1129" s="1363"/>
      <c r="AE1129" s="1363">
        <f t="shared" si="451"/>
        <v>220301.17208333328</v>
      </c>
      <c r="AF1129" s="1648">
        <v>4</v>
      </c>
      <c r="AG1129" s="1650"/>
      <c r="AH1129" s="1365"/>
      <c r="AI1129" s="1365">
        <f t="shared" si="460"/>
        <v>220301.17208333328</v>
      </c>
      <c r="AJ1129" s="1365"/>
      <c r="AK1129" s="1366"/>
      <c r="AL1129" s="1365">
        <f t="shared" si="462"/>
        <v>220301.17208333328</v>
      </c>
      <c r="AM1129" s="1367"/>
      <c r="AN1129" s="1365"/>
      <c r="AO1129" s="1368">
        <f t="shared" si="463"/>
        <v>0</v>
      </c>
      <c r="AP1129" s="1369"/>
      <c r="AQ1129" s="1370">
        <f t="shared" si="447"/>
        <v>242484.51</v>
      </c>
      <c r="AR1129" s="1365"/>
      <c r="AS1129" s="1365">
        <f t="shared" si="461"/>
        <v>242484.51</v>
      </c>
      <c r="AT1129" s="1365"/>
      <c r="AU1129" s="1366"/>
      <c r="AV1129" s="1365">
        <f t="shared" si="464"/>
        <v>242484.51</v>
      </c>
      <c r="AW1129" s="1367"/>
      <c r="AX1129" s="1365"/>
      <c r="AY1129" s="1367">
        <f t="shared" si="465"/>
        <v>0</v>
      </c>
      <c r="AZ1129" s="1372"/>
      <c r="BA1129" s="1640"/>
      <c r="BC1129" s="1361" t="str">
        <f t="shared" si="459"/>
        <v/>
      </c>
      <c r="BD1129" s="1361" t="str">
        <f t="shared" si="459"/>
        <v>ERB</v>
      </c>
      <c r="BE1129" s="1361" t="str">
        <f t="shared" si="459"/>
        <v/>
      </c>
      <c r="BF1129" s="1361" t="str">
        <f t="shared" si="459"/>
        <v/>
      </c>
      <c r="BG1129" s="1361" t="str">
        <f t="shared" si="443"/>
        <v>NO</v>
      </c>
      <c r="BH1129" s="1361" t="str">
        <f t="shared" si="443"/>
        <v>NO</v>
      </c>
      <c r="BI1129" s="1361" t="str">
        <f t="shared" ref="BI1129:BI1198" si="467">IF(OR(CONCATENATE(BG1129,BH1129)="NOW/C",CONCATENATE(BG1129,BH1129)="W/CNO"),"W/C","")</f>
        <v/>
      </c>
      <c r="BK1129" s="1361" t="b">
        <f t="shared" si="457"/>
        <v>1</v>
      </c>
      <c r="BL1129" s="1361" t="b">
        <f t="shared" si="457"/>
        <v>1</v>
      </c>
      <c r="BM1129" s="1361" t="b">
        <f t="shared" si="457"/>
        <v>1</v>
      </c>
      <c r="BN1129" s="1361" t="b">
        <f t="shared" si="457"/>
        <v>1</v>
      </c>
      <c r="BO1129" s="1361" t="b">
        <f t="shared" si="457"/>
        <v>1</v>
      </c>
      <c r="BP1129" s="1361" t="b">
        <f t="shared" si="457"/>
        <v>1</v>
      </c>
      <c r="BQ1129" s="1361" t="b">
        <f t="shared" si="457"/>
        <v>1</v>
      </c>
      <c r="BS1129" s="1359"/>
    </row>
    <row r="1130" spans="1:71" s="1374" customFormat="1" ht="12" customHeight="1">
      <c r="A1130" s="1412">
        <v>23002072</v>
      </c>
      <c r="B1130" s="1413" t="str">
        <f t="shared" si="440"/>
        <v>23002072</v>
      </c>
      <c r="C1130" s="1359" t="s">
        <v>2183</v>
      </c>
      <c r="D1130" s="1360" t="str">
        <f t="shared" si="448"/>
        <v>GRB</v>
      </c>
      <c r="E1130" s="1360"/>
      <c r="F1130" s="1359"/>
      <c r="G1130" s="1360"/>
      <c r="H1130" s="1361" t="str">
        <f t="shared" si="466"/>
        <v/>
      </c>
      <c r="I1130" s="1361" t="str">
        <f t="shared" si="466"/>
        <v/>
      </c>
      <c r="J1130" s="1361" t="str">
        <f t="shared" si="466"/>
        <v>GRB</v>
      </c>
      <c r="K1130" s="1361" t="str">
        <f t="shared" si="466"/>
        <v/>
      </c>
      <c r="L1130" s="1361" t="str">
        <f t="shared" si="444"/>
        <v>NO</v>
      </c>
      <c r="M1130" s="1361" t="str">
        <f t="shared" si="444"/>
        <v>NO</v>
      </c>
      <c r="N1130" s="1361" t="str">
        <f t="shared" si="456"/>
        <v/>
      </c>
      <c r="O1130" s="1362"/>
      <c r="P1130" s="1363">
        <v>84812.03</v>
      </c>
      <c r="Q1130" s="1363">
        <v>84812.03</v>
      </c>
      <c r="R1130" s="1363">
        <v>84812.03</v>
      </c>
      <c r="S1130" s="1363">
        <v>84812.03</v>
      </c>
      <c r="T1130" s="1363">
        <v>84812.03</v>
      </c>
      <c r="U1130" s="1363">
        <v>84812.03</v>
      </c>
      <c r="V1130" s="1363">
        <v>80687.850000000006</v>
      </c>
      <c r="W1130" s="1363">
        <v>80687.850000000006</v>
      </c>
      <c r="X1130" s="1363">
        <v>80687.850000000006</v>
      </c>
      <c r="Y1130" s="1363">
        <v>80687.850000000006</v>
      </c>
      <c r="Z1130" s="1363">
        <v>80687.850000000006</v>
      </c>
      <c r="AA1130" s="1363">
        <v>80687.850000000006</v>
      </c>
      <c r="AB1130" s="1363">
        <v>80687.850000000006</v>
      </c>
      <c r="AC1130" s="1363"/>
      <c r="AD1130" s="1363"/>
      <c r="AE1130" s="1363">
        <f t="shared" si="451"/>
        <v>82578.099166666667</v>
      </c>
      <c r="AF1130" s="1648" t="s">
        <v>158</v>
      </c>
      <c r="AG1130" s="1650">
        <v>1</v>
      </c>
      <c r="AH1130" s="1365"/>
      <c r="AI1130" s="1365"/>
      <c r="AJ1130" s="1365">
        <f>AE1130</f>
        <v>82578.099166666667</v>
      </c>
      <c r="AK1130" s="1366"/>
      <c r="AL1130" s="1365">
        <f t="shared" si="462"/>
        <v>82578.099166666667</v>
      </c>
      <c r="AM1130" s="1367"/>
      <c r="AN1130" s="1365"/>
      <c r="AO1130" s="1368">
        <f t="shared" si="463"/>
        <v>0</v>
      </c>
      <c r="AP1130" s="1369"/>
      <c r="AQ1130" s="1370">
        <f t="shared" si="447"/>
        <v>80687.850000000006</v>
      </c>
      <c r="AR1130" s="1365"/>
      <c r="AS1130" s="1365"/>
      <c r="AT1130" s="1365">
        <f>AQ1130</f>
        <v>80687.850000000006</v>
      </c>
      <c r="AU1130" s="1366"/>
      <c r="AV1130" s="1365">
        <f t="shared" si="464"/>
        <v>80687.850000000006</v>
      </c>
      <c r="AW1130" s="1367"/>
      <c r="AX1130" s="1365"/>
      <c r="AY1130" s="1367">
        <f t="shared" si="465"/>
        <v>0</v>
      </c>
      <c r="AZ1130" s="1372"/>
      <c r="BA1130" s="1640"/>
      <c r="BC1130" s="1361" t="str">
        <f t="shared" si="459"/>
        <v/>
      </c>
      <c r="BD1130" s="1361" t="str">
        <f t="shared" si="459"/>
        <v/>
      </c>
      <c r="BE1130" s="1361" t="str">
        <f t="shared" si="459"/>
        <v>GRB</v>
      </c>
      <c r="BF1130" s="1361" t="str">
        <f t="shared" si="459"/>
        <v/>
      </c>
      <c r="BG1130" s="1361" t="str">
        <f t="shared" si="443"/>
        <v>NO</v>
      </c>
      <c r="BH1130" s="1361" t="str">
        <f t="shared" si="443"/>
        <v>NO</v>
      </c>
      <c r="BI1130" s="1361" t="str">
        <f t="shared" si="467"/>
        <v/>
      </c>
      <c r="BK1130" s="1361" t="b">
        <f t="shared" si="457"/>
        <v>1</v>
      </c>
      <c r="BL1130" s="1361" t="b">
        <f t="shared" si="457"/>
        <v>1</v>
      </c>
      <c r="BM1130" s="1361" t="b">
        <f t="shared" si="457"/>
        <v>1</v>
      </c>
      <c r="BN1130" s="1361" t="b">
        <f t="shared" si="457"/>
        <v>1</v>
      </c>
      <c r="BO1130" s="1361" t="b">
        <f t="shared" si="457"/>
        <v>1</v>
      </c>
      <c r="BP1130" s="1361" t="b">
        <f t="shared" si="457"/>
        <v>1</v>
      </c>
      <c r="BQ1130" s="1361" t="b">
        <f t="shared" si="457"/>
        <v>1</v>
      </c>
      <c r="BS1130" s="1359"/>
    </row>
    <row r="1131" spans="1:71" s="1374" customFormat="1" ht="12" customHeight="1">
      <c r="A1131" s="1412">
        <v>23002091</v>
      </c>
      <c r="B1131" s="1413" t="str">
        <f t="shared" si="440"/>
        <v>23002091</v>
      </c>
      <c r="C1131" s="1359" t="s">
        <v>2184</v>
      </c>
      <c r="D1131" s="1360" t="str">
        <f t="shared" si="448"/>
        <v>ERB</v>
      </c>
      <c r="E1131" s="1360"/>
      <c r="F1131" s="1359"/>
      <c r="G1131" s="1360"/>
      <c r="H1131" s="1361" t="str">
        <f t="shared" si="466"/>
        <v/>
      </c>
      <c r="I1131" s="1361" t="str">
        <f t="shared" si="466"/>
        <v>ERB</v>
      </c>
      <c r="J1131" s="1361" t="str">
        <f t="shared" si="466"/>
        <v/>
      </c>
      <c r="K1131" s="1361" t="str">
        <f t="shared" si="466"/>
        <v/>
      </c>
      <c r="L1131" s="1361" t="str">
        <f t="shared" si="444"/>
        <v>NO</v>
      </c>
      <c r="M1131" s="1361" t="str">
        <f t="shared" si="444"/>
        <v>NO</v>
      </c>
      <c r="N1131" s="1361" t="str">
        <f t="shared" si="456"/>
        <v/>
      </c>
      <c r="O1131" s="1362"/>
      <c r="P1131" s="1363">
        <v>-5395042.0199999996</v>
      </c>
      <c r="Q1131" s="1363">
        <v>-5395042.0199999996</v>
      </c>
      <c r="R1131" s="1363">
        <v>-5395042.0199999996</v>
      </c>
      <c r="S1131" s="1363">
        <v>-5395042.0199999996</v>
      </c>
      <c r="T1131" s="1363">
        <v>-5395042.0199999996</v>
      </c>
      <c r="U1131" s="1363">
        <v>-5395042.0199999996</v>
      </c>
      <c r="V1131" s="1363">
        <v>-8145349.7699999996</v>
      </c>
      <c r="W1131" s="1363">
        <v>-8145349.7699999996</v>
      </c>
      <c r="X1131" s="1363">
        <v>-8145349.7699999996</v>
      </c>
      <c r="Y1131" s="1363">
        <v>-8145349.7699999996</v>
      </c>
      <c r="Z1131" s="1363">
        <v>-8145349.7699999996</v>
      </c>
      <c r="AA1131" s="1363">
        <v>-8145349.7699999996</v>
      </c>
      <c r="AB1131" s="1363">
        <v>-8145349.7699999996</v>
      </c>
      <c r="AC1131" s="1363"/>
      <c r="AD1131" s="1363"/>
      <c r="AE1131" s="1363">
        <f t="shared" si="451"/>
        <v>-6884792.0512499986</v>
      </c>
      <c r="AF1131" s="1648">
        <v>4</v>
      </c>
      <c r="AG1131" s="1650"/>
      <c r="AH1131" s="1365"/>
      <c r="AI1131" s="1365">
        <f>AE1131</f>
        <v>-6884792.0512499986</v>
      </c>
      <c r="AJ1131" s="1365"/>
      <c r="AK1131" s="1366"/>
      <c r="AL1131" s="1365">
        <f t="shared" si="462"/>
        <v>-6884792.0512499986</v>
      </c>
      <c r="AM1131" s="1367"/>
      <c r="AN1131" s="1365"/>
      <c r="AO1131" s="1368">
        <f t="shared" si="463"/>
        <v>0</v>
      </c>
      <c r="AP1131" s="1369"/>
      <c r="AQ1131" s="1370">
        <f t="shared" si="447"/>
        <v>-8145349.7699999996</v>
      </c>
      <c r="AR1131" s="1365"/>
      <c r="AS1131" s="1365">
        <f>AQ1131</f>
        <v>-8145349.7699999996</v>
      </c>
      <c r="AT1131" s="1365"/>
      <c r="AU1131" s="1366"/>
      <c r="AV1131" s="1365">
        <f t="shared" si="464"/>
        <v>-8145349.7699999996</v>
      </c>
      <c r="AW1131" s="1367"/>
      <c r="AX1131" s="1365"/>
      <c r="AY1131" s="1367">
        <f t="shared" si="465"/>
        <v>0</v>
      </c>
      <c r="AZ1131" s="1372"/>
      <c r="BA1131" s="1640"/>
      <c r="BC1131" s="1361" t="str">
        <f t="shared" si="459"/>
        <v/>
      </c>
      <c r="BD1131" s="1361" t="str">
        <f t="shared" si="459"/>
        <v>ERB</v>
      </c>
      <c r="BE1131" s="1361" t="str">
        <f t="shared" si="459"/>
        <v/>
      </c>
      <c r="BF1131" s="1361" t="str">
        <f t="shared" si="459"/>
        <v/>
      </c>
      <c r="BG1131" s="1361" t="str">
        <f t="shared" si="443"/>
        <v>NO</v>
      </c>
      <c r="BH1131" s="1361" t="str">
        <f t="shared" si="443"/>
        <v>NO</v>
      </c>
      <c r="BI1131" s="1361" t="str">
        <f t="shared" si="467"/>
        <v/>
      </c>
      <c r="BK1131" s="1361" t="b">
        <f t="shared" si="457"/>
        <v>1</v>
      </c>
      <c r="BL1131" s="1361" t="b">
        <f t="shared" si="457"/>
        <v>1</v>
      </c>
      <c r="BM1131" s="1361" t="b">
        <f t="shared" si="457"/>
        <v>1</v>
      </c>
      <c r="BN1131" s="1361" t="b">
        <f t="shared" si="457"/>
        <v>1</v>
      </c>
      <c r="BO1131" s="1361" t="b">
        <f t="shared" si="457"/>
        <v>1</v>
      </c>
      <c r="BP1131" s="1361" t="b">
        <f t="shared" si="457"/>
        <v>1</v>
      </c>
      <c r="BQ1131" s="1361" t="b">
        <f t="shared" si="457"/>
        <v>1</v>
      </c>
      <c r="BS1131" s="1359"/>
    </row>
    <row r="1132" spans="1:71" s="1374" customFormat="1" ht="12" customHeight="1">
      <c r="A1132" s="1412">
        <v>23002092</v>
      </c>
      <c r="B1132" s="1413" t="str">
        <f t="shared" si="440"/>
        <v>23002092</v>
      </c>
      <c r="C1132" s="1359" t="s">
        <v>2185</v>
      </c>
      <c r="D1132" s="1360" t="str">
        <f t="shared" si="448"/>
        <v>GRB</v>
      </c>
      <c r="E1132" s="1360"/>
      <c r="F1132" s="1359"/>
      <c r="G1132" s="1360"/>
      <c r="H1132" s="1361" t="str">
        <f t="shared" si="466"/>
        <v/>
      </c>
      <c r="I1132" s="1361" t="str">
        <f t="shared" si="466"/>
        <v/>
      </c>
      <c r="J1132" s="1361" t="str">
        <f t="shared" si="466"/>
        <v>GRB</v>
      </c>
      <c r="K1132" s="1361" t="str">
        <f t="shared" si="466"/>
        <v/>
      </c>
      <c r="L1132" s="1361" t="str">
        <f t="shared" si="444"/>
        <v>NO</v>
      </c>
      <c r="M1132" s="1361" t="str">
        <f t="shared" si="444"/>
        <v>NO</v>
      </c>
      <c r="N1132" s="1361" t="str">
        <f t="shared" si="456"/>
        <v/>
      </c>
      <c r="O1132" s="1362"/>
      <c r="P1132" s="1363">
        <v>-84812.03</v>
      </c>
      <c r="Q1132" s="1363">
        <v>-84812.03</v>
      </c>
      <c r="R1132" s="1363">
        <v>-84812.03</v>
      </c>
      <c r="S1132" s="1363">
        <v>-84812.03</v>
      </c>
      <c r="T1132" s="1363">
        <v>-84812.03</v>
      </c>
      <c r="U1132" s="1363">
        <v>-84812.03</v>
      </c>
      <c r="V1132" s="1363">
        <v>-80687.850000000006</v>
      </c>
      <c r="W1132" s="1363">
        <v>-80687.850000000006</v>
      </c>
      <c r="X1132" s="1363">
        <v>-80687.850000000006</v>
      </c>
      <c r="Y1132" s="1363">
        <v>-80687.850000000006</v>
      </c>
      <c r="Z1132" s="1363">
        <v>-80687.850000000006</v>
      </c>
      <c r="AA1132" s="1363">
        <v>-80687.850000000006</v>
      </c>
      <c r="AB1132" s="1363">
        <v>-80687.850000000006</v>
      </c>
      <c r="AC1132" s="1363"/>
      <c r="AD1132" s="1363"/>
      <c r="AE1132" s="1363">
        <f t="shared" si="451"/>
        <v>-82578.099166666667</v>
      </c>
      <c r="AF1132" s="1648"/>
      <c r="AG1132" s="1650">
        <v>1</v>
      </c>
      <c r="AH1132" s="1365"/>
      <c r="AI1132" s="1365"/>
      <c r="AJ1132" s="1365">
        <f>AE1132</f>
        <v>-82578.099166666667</v>
      </c>
      <c r="AK1132" s="1366"/>
      <c r="AL1132" s="1365">
        <f t="shared" si="462"/>
        <v>-82578.099166666667</v>
      </c>
      <c r="AM1132" s="1367"/>
      <c r="AN1132" s="1365"/>
      <c r="AO1132" s="1368">
        <f t="shared" si="463"/>
        <v>0</v>
      </c>
      <c r="AP1132" s="1369"/>
      <c r="AQ1132" s="1370">
        <f t="shared" si="447"/>
        <v>-80687.850000000006</v>
      </c>
      <c r="AR1132" s="1365"/>
      <c r="AS1132" s="1365"/>
      <c r="AT1132" s="1365">
        <f>AQ1132</f>
        <v>-80687.850000000006</v>
      </c>
      <c r="AU1132" s="1366"/>
      <c r="AV1132" s="1365">
        <f t="shared" si="464"/>
        <v>-80687.850000000006</v>
      </c>
      <c r="AW1132" s="1367"/>
      <c r="AX1132" s="1365"/>
      <c r="AY1132" s="1367">
        <f t="shared" si="465"/>
        <v>0</v>
      </c>
      <c r="AZ1132" s="1372"/>
      <c r="BA1132" s="1640"/>
      <c r="BC1132" s="1361" t="str">
        <f t="shared" si="459"/>
        <v/>
      </c>
      <c r="BD1132" s="1361" t="str">
        <f t="shared" si="459"/>
        <v/>
      </c>
      <c r="BE1132" s="1361" t="str">
        <f t="shared" si="459"/>
        <v>GRB</v>
      </c>
      <c r="BF1132" s="1361" t="str">
        <f t="shared" si="459"/>
        <v/>
      </c>
      <c r="BG1132" s="1361" t="str">
        <f t="shared" si="443"/>
        <v>NO</v>
      </c>
      <c r="BH1132" s="1361" t="str">
        <f t="shared" si="443"/>
        <v>NO</v>
      </c>
      <c r="BI1132" s="1361" t="str">
        <f t="shared" si="467"/>
        <v/>
      </c>
      <c r="BK1132" s="1361" t="b">
        <f t="shared" si="457"/>
        <v>1</v>
      </c>
      <c r="BL1132" s="1361" t="b">
        <f t="shared" si="457"/>
        <v>1</v>
      </c>
      <c r="BM1132" s="1361" t="b">
        <f t="shared" si="457"/>
        <v>1</v>
      </c>
      <c r="BN1132" s="1361" t="b">
        <f t="shared" si="457"/>
        <v>1</v>
      </c>
      <c r="BO1132" s="1361" t="b">
        <f t="shared" si="457"/>
        <v>1</v>
      </c>
      <c r="BP1132" s="1361" t="b">
        <f t="shared" si="457"/>
        <v>1</v>
      </c>
      <c r="BQ1132" s="1361" t="b">
        <f t="shared" si="457"/>
        <v>1</v>
      </c>
      <c r="BS1132" s="1359"/>
    </row>
    <row r="1133" spans="1:71" s="1374" customFormat="1" ht="12" customHeight="1">
      <c r="A1133" s="1431" t="s">
        <v>2186</v>
      </c>
      <c r="B1133" s="1451" t="str">
        <f t="shared" si="440"/>
        <v>23002093</v>
      </c>
      <c r="C1133" s="1395" t="s">
        <v>2187</v>
      </c>
      <c r="D1133" s="1396" t="str">
        <f t="shared" si="448"/>
        <v>CRB</v>
      </c>
      <c r="E1133" s="1396"/>
      <c r="F1133" s="1475">
        <v>43435</v>
      </c>
      <c r="G1133" s="1396"/>
      <c r="H1133" s="1398" t="str">
        <f t="shared" si="466"/>
        <v/>
      </c>
      <c r="I1133" s="1398" t="str">
        <f t="shared" si="466"/>
        <v>ERB</v>
      </c>
      <c r="J1133" s="1398" t="str">
        <f t="shared" si="466"/>
        <v>GRB</v>
      </c>
      <c r="K1133" s="1398" t="str">
        <f t="shared" si="466"/>
        <v/>
      </c>
      <c r="L1133" s="1398" t="str">
        <f t="shared" si="444"/>
        <v>NO</v>
      </c>
      <c r="M1133" s="1398" t="str">
        <f t="shared" si="444"/>
        <v>NO</v>
      </c>
      <c r="N1133" s="1398" t="str">
        <f t="shared" si="456"/>
        <v/>
      </c>
      <c r="O1133" s="1399"/>
      <c r="P1133" s="1400">
        <v>-511268.91</v>
      </c>
      <c r="Q1133" s="1400">
        <v>-512970.59</v>
      </c>
      <c r="R1133" s="1400">
        <v>-514677.93</v>
      </c>
      <c r="S1133" s="1400">
        <v>-516390.95</v>
      </c>
      <c r="T1133" s="1400">
        <v>-518109.67</v>
      </c>
      <c r="U1133" s="1400">
        <v>-519834.12</v>
      </c>
      <c r="V1133" s="1400">
        <v>-545321.94999999995</v>
      </c>
      <c r="W1133" s="1400">
        <v>-547111.15</v>
      </c>
      <c r="X1133" s="1400">
        <v>-548906.25</v>
      </c>
      <c r="Y1133" s="1400">
        <v>-550707.26</v>
      </c>
      <c r="Z1133" s="1400">
        <v>-552514.21</v>
      </c>
      <c r="AA1133" s="1400">
        <v>-554327.11</v>
      </c>
      <c r="AB1133" s="1400">
        <v>-556145.99</v>
      </c>
      <c r="AC1133" s="1400"/>
      <c r="AD1133" s="1400"/>
      <c r="AE1133" s="1400">
        <f t="shared" si="451"/>
        <v>-534548.22</v>
      </c>
      <c r="AF1133" s="1651">
        <v>5</v>
      </c>
      <c r="AG1133" s="1651" t="s">
        <v>991</v>
      </c>
      <c r="AH1133" s="1403"/>
      <c r="AI1133" s="1403">
        <f>AE1133*C1572</f>
        <v>-354672.74396999995</v>
      </c>
      <c r="AJ1133" s="1403">
        <f>AE1133*C1573</f>
        <v>-179875.47602999999</v>
      </c>
      <c r="AK1133" s="1404"/>
      <c r="AL1133" s="1403">
        <f>SUM(AI1133:AK1133)</f>
        <v>-534548.22</v>
      </c>
      <c r="AM1133" s="1405"/>
      <c r="AN1133" s="1403"/>
      <c r="AO1133" s="1406">
        <f t="shared" si="463"/>
        <v>0</v>
      </c>
      <c r="AP1133" s="1369"/>
      <c r="AQ1133" s="1407">
        <f t="shared" si="447"/>
        <v>-556145.99</v>
      </c>
      <c r="AR1133" s="1403"/>
      <c r="AS1133" s="1403">
        <f>AQ1133*C1572</f>
        <v>-369002.86436499999</v>
      </c>
      <c r="AT1133" s="1403">
        <f>AQ1133*C1573</f>
        <v>-187143.125635</v>
      </c>
      <c r="AU1133" s="1404"/>
      <c r="AV1133" s="1403">
        <f t="shared" si="464"/>
        <v>-556145.99</v>
      </c>
      <c r="AW1133" s="1405"/>
      <c r="AX1133" s="1403"/>
      <c r="AY1133" s="1405">
        <f t="shared" si="465"/>
        <v>0</v>
      </c>
      <c r="AZ1133" s="1372"/>
      <c r="BA1133" s="1640"/>
      <c r="BC1133" s="1361"/>
      <c r="BD1133" s="1361"/>
      <c r="BE1133" s="1361"/>
      <c r="BF1133" s="1361"/>
      <c r="BG1133" s="1361"/>
      <c r="BH1133" s="1361"/>
      <c r="BI1133" s="1361"/>
      <c r="BK1133" s="1361"/>
      <c r="BL1133" s="1361"/>
      <c r="BM1133" s="1361"/>
      <c r="BN1133" s="1361"/>
      <c r="BO1133" s="1361"/>
      <c r="BP1133" s="1361"/>
      <c r="BQ1133" s="1361"/>
      <c r="BS1133" s="1359"/>
    </row>
    <row r="1134" spans="1:71" s="1374" customFormat="1" ht="12" customHeight="1">
      <c r="A1134" s="1497">
        <v>23003021</v>
      </c>
      <c r="B1134" s="1498" t="str">
        <f t="shared" si="440"/>
        <v>23003021</v>
      </c>
      <c r="C1134" s="1416" t="s">
        <v>2188</v>
      </c>
      <c r="D1134" s="1417" t="str">
        <f t="shared" si="448"/>
        <v>ERB</v>
      </c>
      <c r="E1134" s="1417"/>
      <c r="F1134" s="1483">
        <v>42811</v>
      </c>
      <c r="G1134" s="1417"/>
      <c r="H1134" s="1419" t="str">
        <f t="shared" si="466"/>
        <v/>
      </c>
      <c r="I1134" s="1419" t="str">
        <f t="shared" si="466"/>
        <v>ERB</v>
      </c>
      <c r="J1134" s="1419" t="str">
        <f t="shared" si="466"/>
        <v/>
      </c>
      <c r="K1134" s="1419" t="str">
        <f t="shared" si="466"/>
        <v/>
      </c>
      <c r="L1134" s="1419" t="str">
        <f t="shared" si="444"/>
        <v>NO</v>
      </c>
      <c r="M1134" s="1419" t="str">
        <f t="shared" si="444"/>
        <v>NO</v>
      </c>
      <c r="N1134" s="1419" t="str">
        <f t="shared" si="456"/>
        <v/>
      </c>
      <c r="O1134" s="1420"/>
      <c r="P1134" s="1421">
        <v>2503045</v>
      </c>
      <c r="Q1134" s="1421">
        <v>2503045</v>
      </c>
      <c r="R1134" s="1421">
        <v>2503045</v>
      </c>
      <c r="S1134" s="1421">
        <v>2503045</v>
      </c>
      <c r="T1134" s="1421">
        <v>2503045</v>
      </c>
      <c r="U1134" s="1421">
        <v>2503045</v>
      </c>
      <c r="V1134" s="1421">
        <v>5745730</v>
      </c>
      <c r="W1134" s="1421">
        <v>5745730</v>
      </c>
      <c r="X1134" s="1421">
        <v>5745730</v>
      </c>
      <c r="Y1134" s="1421">
        <v>5745730</v>
      </c>
      <c r="Z1134" s="1421">
        <v>5745730</v>
      </c>
      <c r="AA1134" s="1421">
        <v>5745730</v>
      </c>
      <c r="AB1134" s="1421">
        <v>5745730</v>
      </c>
      <c r="AC1134" s="1421"/>
      <c r="AD1134" s="1421"/>
      <c r="AE1134" s="1421">
        <f t="shared" si="451"/>
        <v>4259499.375</v>
      </c>
      <c r="AF1134" s="1649">
        <v>4</v>
      </c>
      <c r="AG1134" s="1652"/>
      <c r="AH1134" s="1424"/>
      <c r="AI1134" s="1424">
        <f>AE1134</f>
        <v>4259499.375</v>
      </c>
      <c r="AJ1134" s="1424"/>
      <c r="AK1134" s="1425"/>
      <c r="AL1134" s="1424">
        <f t="shared" si="462"/>
        <v>4259499.375</v>
      </c>
      <c r="AM1134" s="1426"/>
      <c r="AN1134" s="1424"/>
      <c r="AO1134" s="1427">
        <f t="shared" si="463"/>
        <v>0</v>
      </c>
      <c r="AP1134" s="1369"/>
      <c r="AQ1134" s="1428">
        <f t="shared" si="447"/>
        <v>5745730</v>
      </c>
      <c r="AR1134" s="1424"/>
      <c r="AS1134" s="1424">
        <f>AQ1134</f>
        <v>5745730</v>
      </c>
      <c r="AT1134" s="1424"/>
      <c r="AU1134" s="1425"/>
      <c r="AV1134" s="1424">
        <f t="shared" si="464"/>
        <v>5745730</v>
      </c>
      <c r="AW1134" s="1426"/>
      <c r="AX1134" s="1424"/>
      <c r="AY1134" s="1426">
        <f t="shared" si="465"/>
        <v>0</v>
      </c>
      <c r="AZ1134" s="1372"/>
      <c r="BA1134" s="1640"/>
      <c r="BC1134" s="1419" t="str">
        <f t="shared" si="459"/>
        <v/>
      </c>
      <c r="BD1134" s="1419" t="str">
        <f t="shared" si="459"/>
        <v>ERB</v>
      </c>
      <c r="BE1134" s="1419" t="str">
        <f t="shared" si="459"/>
        <v/>
      </c>
      <c r="BF1134" s="1419" t="str">
        <f t="shared" si="459"/>
        <v/>
      </c>
      <c r="BG1134" s="1419" t="str">
        <f t="shared" si="443"/>
        <v>NO</v>
      </c>
      <c r="BH1134" s="1419" t="str">
        <f t="shared" si="443"/>
        <v>NO</v>
      </c>
      <c r="BI1134" s="1419" t="str">
        <f t="shared" si="467"/>
        <v/>
      </c>
      <c r="BK1134" s="1419" t="b">
        <f t="shared" ref="BK1134:BQ1152" si="468">BC1134=H1134</f>
        <v>1</v>
      </c>
      <c r="BL1134" s="1419" t="b">
        <f t="shared" si="468"/>
        <v>1</v>
      </c>
      <c r="BM1134" s="1419" t="b">
        <f t="shared" si="468"/>
        <v>1</v>
      </c>
      <c r="BN1134" s="1419" t="b">
        <f t="shared" si="468"/>
        <v>1</v>
      </c>
      <c r="BO1134" s="1419" t="b">
        <f t="shared" si="468"/>
        <v>1</v>
      </c>
      <c r="BP1134" s="1419" t="b">
        <f t="shared" si="468"/>
        <v>1</v>
      </c>
      <c r="BQ1134" s="1419" t="b">
        <f t="shared" si="468"/>
        <v>1</v>
      </c>
      <c r="BS1134" s="1359"/>
    </row>
    <row r="1135" spans="1:71" s="1374" customFormat="1" ht="12" customHeight="1">
      <c r="A1135" s="1497">
        <v>23003031</v>
      </c>
      <c r="B1135" s="1498" t="str">
        <f t="shared" si="440"/>
        <v>23003031</v>
      </c>
      <c r="C1135" s="1416" t="s">
        <v>2189</v>
      </c>
      <c r="D1135" s="1417" t="str">
        <f t="shared" si="448"/>
        <v>ERB</v>
      </c>
      <c r="E1135" s="1417"/>
      <c r="F1135" s="1483">
        <v>42811</v>
      </c>
      <c r="G1135" s="1417"/>
      <c r="H1135" s="1419" t="str">
        <f t="shared" si="466"/>
        <v/>
      </c>
      <c r="I1135" s="1419" t="str">
        <f t="shared" si="466"/>
        <v>ERB</v>
      </c>
      <c r="J1135" s="1419" t="str">
        <f t="shared" si="466"/>
        <v/>
      </c>
      <c r="K1135" s="1419" t="str">
        <f t="shared" si="466"/>
        <v/>
      </c>
      <c r="L1135" s="1419" t="str">
        <f t="shared" si="444"/>
        <v>NO</v>
      </c>
      <c r="M1135" s="1419" t="str">
        <f t="shared" si="444"/>
        <v>NO</v>
      </c>
      <c r="N1135" s="1419" t="str">
        <f t="shared" si="456"/>
        <v/>
      </c>
      <c r="O1135" s="1420"/>
      <c r="P1135" s="1421">
        <v>2642403</v>
      </c>
      <c r="Q1135" s="1421">
        <v>2642403</v>
      </c>
      <c r="R1135" s="1421">
        <v>2642403</v>
      </c>
      <c r="S1135" s="1421">
        <v>2642403</v>
      </c>
      <c r="T1135" s="1421">
        <v>2642403</v>
      </c>
      <c r="U1135" s="1421">
        <v>2642403</v>
      </c>
      <c r="V1135" s="1421">
        <v>2105560</v>
      </c>
      <c r="W1135" s="1421">
        <v>2105560</v>
      </c>
      <c r="X1135" s="1421">
        <v>2105560</v>
      </c>
      <c r="Y1135" s="1421">
        <v>2105560</v>
      </c>
      <c r="Z1135" s="1421">
        <v>2105560</v>
      </c>
      <c r="AA1135" s="1421">
        <v>2105560</v>
      </c>
      <c r="AB1135" s="1421">
        <v>2105560</v>
      </c>
      <c r="AC1135" s="1421"/>
      <c r="AD1135" s="1421"/>
      <c r="AE1135" s="1421">
        <f t="shared" si="451"/>
        <v>2351613.0416666665</v>
      </c>
      <c r="AF1135" s="1649">
        <v>4</v>
      </c>
      <c r="AG1135" s="1652"/>
      <c r="AH1135" s="1424"/>
      <c r="AI1135" s="1424">
        <f>AE1135</f>
        <v>2351613.0416666665</v>
      </c>
      <c r="AJ1135" s="1424"/>
      <c r="AK1135" s="1425"/>
      <c r="AL1135" s="1424">
        <f t="shared" si="462"/>
        <v>2351613.0416666665</v>
      </c>
      <c r="AM1135" s="1426"/>
      <c r="AN1135" s="1424"/>
      <c r="AO1135" s="1427">
        <f t="shared" si="463"/>
        <v>0</v>
      </c>
      <c r="AP1135" s="1369"/>
      <c r="AQ1135" s="1428">
        <f t="shared" si="447"/>
        <v>2105560</v>
      </c>
      <c r="AR1135" s="1424"/>
      <c r="AS1135" s="1424">
        <f>AQ1135</f>
        <v>2105560</v>
      </c>
      <c r="AT1135" s="1424"/>
      <c r="AU1135" s="1425"/>
      <c r="AV1135" s="1424">
        <f t="shared" si="464"/>
        <v>2105560</v>
      </c>
      <c r="AW1135" s="1426"/>
      <c r="AX1135" s="1424"/>
      <c r="AY1135" s="1426">
        <f t="shared" si="465"/>
        <v>0</v>
      </c>
      <c r="AZ1135" s="1372"/>
      <c r="BA1135" s="1640"/>
      <c r="BC1135" s="1419" t="str">
        <f t="shared" si="459"/>
        <v/>
      </c>
      <c r="BD1135" s="1419" t="str">
        <f t="shared" si="459"/>
        <v>ERB</v>
      </c>
      <c r="BE1135" s="1419" t="str">
        <f t="shared" si="459"/>
        <v/>
      </c>
      <c r="BF1135" s="1419" t="str">
        <f t="shared" si="459"/>
        <v/>
      </c>
      <c r="BG1135" s="1419" t="str">
        <f t="shared" si="443"/>
        <v>NO</v>
      </c>
      <c r="BH1135" s="1419" t="str">
        <f t="shared" si="443"/>
        <v>NO</v>
      </c>
      <c r="BI1135" s="1419" t="str">
        <f t="shared" si="467"/>
        <v/>
      </c>
      <c r="BK1135" s="1419" t="b">
        <f t="shared" si="468"/>
        <v>1</v>
      </c>
      <c r="BL1135" s="1419" t="b">
        <f t="shared" si="468"/>
        <v>1</v>
      </c>
      <c r="BM1135" s="1419" t="b">
        <f t="shared" si="468"/>
        <v>1</v>
      </c>
      <c r="BN1135" s="1419" t="b">
        <f t="shared" si="468"/>
        <v>1</v>
      </c>
      <c r="BO1135" s="1419" t="b">
        <f t="shared" si="468"/>
        <v>1</v>
      </c>
      <c r="BP1135" s="1419" t="b">
        <f t="shared" si="468"/>
        <v>1</v>
      </c>
      <c r="BQ1135" s="1419" t="b">
        <f t="shared" si="468"/>
        <v>1</v>
      </c>
      <c r="BS1135" s="1359"/>
    </row>
    <row r="1136" spans="1:71" s="1374" customFormat="1" ht="12" customHeight="1">
      <c r="A1136" s="1412">
        <v>23108323</v>
      </c>
      <c r="B1136" s="1413" t="str">
        <f t="shared" si="440"/>
        <v>23108323</v>
      </c>
      <c r="C1136" s="1359" t="s">
        <v>2190</v>
      </c>
      <c r="D1136" s="1360" t="str">
        <f t="shared" si="448"/>
        <v>AIC</v>
      </c>
      <c r="E1136" s="1360"/>
      <c r="F1136" s="1359"/>
      <c r="G1136" s="1360"/>
      <c r="H1136" s="1361" t="str">
        <f t="shared" si="466"/>
        <v>AIC</v>
      </c>
      <c r="I1136" s="1361" t="str">
        <f t="shared" si="466"/>
        <v/>
      </c>
      <c r="J1136" s="1361" t="str">
        <f t="shared" si="466"/>
        <v/>
      </c>
      <c r="K1136" s="1361" t="str">
        <f t="shared" si="466"/>
        <v/>
      </c>
      <c r="L1136" s="1361" t="str">
        <f t="shared" si="444"/>
        <v>NO</v>
      </c>
      <c r="M1136" s="1361" t="str">
        <f t="shared" si="444"/>
        <v>NO</v>
      </c>
      <c r="N1136" s="1361" t="str">
        <f t="shared" si="456"/>
        <v/>
      </c>
      <c r="O1136" s="1362"/>
      <c r="P1136" s="1363">
        <v>-141000000</v>
      </c>
      <c r="Q1136" s="1363">
        <v>-162000000</v>
      </c>
      <c r="R1136" s="1363">
        <v>-47000000</v>
      </c>
      <c r="S1136" s="1363">
        <v>-12000000</v>
      </c>
      <c r="T1136" s="1363">
        <v>-35000000</v>
      </c>
      <c r="U1136" s="1363">
        <v>-41000000</v>
      </c>
      <c r="V1136" s="1363">
        <v>-46000000</v>
      </c>
      <c r="W1136" s="1363">
        <v>-22000000</v>
      </c>
      <c r="X1136" s="1363">
        <v>-9000000</v>
      </c>
      <c r="Y1136" s="1363">
        <v>0</v>
      </c>
      <c r="Z1136" s="1363">
        <v>0</v>
      </c>
      <c r="AA1136" s="1363">
        <v>-10000000</v>
      </c>
      <c r="AB1136" s="1363">
        <v>-30000000</v>
      </c>
      <c r="AC1136" s="1363"/>
      <c r="AD1136" s="1363"/>
      <c r="AE1136" s="1363">
        <f t="shared" si="451"/>
        <v>-39125000</v>
      </c>
      <c r="AF1136" s="1376"/>
      <c r="AG1136" s="1377"/>
      <c r="AH1136" s="1365">
        <f>AE1136</f>
        <v>-39125000</v>
      </c>
      <c r="AI1136" s="1365"/>
      <c r="AJ1136" s="1365"/>
      <c r="AK1136" s="1366"/>
      <c r="AL1136" s="1365">
        <f t="shared" si="462"/>
        <v>0</v>
      </c>
      <c r="AM1136" s="1367"/>
      <c r="AN1136" s="1365"/>
      <c r="AO1136" s="1368">
        <f t="shared" si="463"/>
        <v>0</v>
      </c>
      <c r="AP1136" s="1369"/>
      <c r="AQ1136" s="1370">
        <f t="shared" si="447"/>
        <v>-30000000</v>
      </c>
      <c r="AR1136" s="1365">
        <f>AQ1136</f>
        <v>-30000000</v>
      </c>
      <c r="AS1136" s="1365"/>
      <c r="AT1136" s="1365"/>
      <c r="AU1136" s="1366"/>
      <c r="AV1136" s="1365">
        <f t="shared" si="464"/>
        <v>0</v>
      </c>
      <c r="AW1136" s="1367"/>
      <c r="AX1136" s="1365"/>
      <c r="AY1136" s="1367">
        <f t="shared" si="465"/>
        <v>0</v>
      </c>
      <c r="AZ1136" s="1372"/>
      <c r="BA1136" s="1640"/>
      <c r="BC1136" s="1361" t="str">
        <f t="shared" si="459"/>
        <v>AIC</v>
      </c>
      <c r="BD1136" s="1361" t="str">
        <f t="shared" si="459"/>
        <v/>
      </c>
      <c r="BE1136" s="1361" t="str">
        <f t="shared" si="459"/>
        <v/>
      </c>
      <c r="BF1136" s="1361" t="str">
        <f t="shared" si="459"/>
        <v/>
      </c>
      <c r="BG1136" s="1361" t="str">
        <f t="shared" si="443"/>
        <v>NO</v>
      </c>
      <c r="BH1136" s="1361" t="str">
        <f t="shared" si="443"/>
        <v>NO</v>
      </c>
      <c r="BI1136" s="1361" t="str">
        <f t="shared" si="467"/>
        <v/>
      </c>
      <c r="BK1136" s="1361" t="b">
        <f t="shared" si="468"/>
        <v>1</v>
      </c>
      <c r="BL1136" s="1361" t="b">
        <f t="shared" si="468"/>
        <v>1</v>
      </c>
      <c r="BM1136" s="1361" t="b">
        <f t="shared" si="468"/>
        <v>1</v>
      </c>
      <c r="BN1136" s="1361" t="b">
        <f t="shared" si="468"/>
        <v>1</v>
      </c>
      <c r="BO1136" s="1361" t="b">
        <f t="shared" si="468"/>
        <v>1</v>
      </c>
      <c r="BP1136" s="1361" t="b">
        <f t="shared" si="468"/>
        <v>1</v>
      </c>
      <c r="BQ1136" s="1361" t="b">
        <f t="shared" si="468"/>
        <v>1</v>
      </c>
      <c r="BS1136" s="1359"/>
    </row>
    <row r="1137" spans="1:71" s="1374" customFormat="1" ht="12" customHeight="1">
      <c r="A1137" s="1412">
        <v>23108363</v>
      </c>
      <c r="B1137" s="1413" t="str">
        <f t="shared" si="440"/>
        <v>23108363</v>
      </c>
      <c r="C1137" s="1359" t="s">
        <v>2191</v>
      </c>
      <c r="D1137" s="1360" t="str">
        <f t="shared" si="448"/>
        <v>AIC</v>
      </c>
      <c r="E1137" s="1360"/>
      <c r="F1137" s="1359"/>
      <c r="G1137" s="1360"/>
      <c r="H1137" s="1361" t="str">
        <f t="shared" si="466"/>
        <v>AIC</v>
      </c>
      <c r="I1137" s="1361" t="str">
        <f t="shared" si="466"/>
        <v/>
      </c>
      <c r="J1137" s="1361" t="str">
        <f t="shared" si="466"/>
        <v/>
      </c>
      <c r="K1137" s="1361" t="str">
        <f t="shared" si="466"/>
        <v/>
      </c>
      <c r="L1137" s="1361" t="str">
        <f t="shared" si="444"/>
        <v>NO</v>
      </c>
      <c r="M1137" s="1361" t="str">
        <f t="shared" si="444"/>
        <v>NO</v>
      </c>
      <c r="N1137" s="1361" t="str">
        <f t="shared" si="456"/>
        <v/>
      </c>
      <c r="O1137" s="1362"/>
      <c r="P1137" s="1363">
        <v>-159000000</v>
      </c>
      <c r="Q1137" s="1363">
        <v>-169000000</v>
      </c>
      <c r="R1137" s="1363">
        <v>-25000000</v>
      </c>
      <c r="S1137" s="1363">
        <v>-36000000</v>
      </c>
      <c r="T1137" s="1363">
        <v>-36000000</v>
      </c>
      <c r="U1137" s="1363">
        <v>-39000000</v>
      </c>
      <c r="V1137" s="1363">
        <v>-49000000</v>
      </c>
      <c r="W1137" s="1363">
        <v>-31000000</v>
      </c>
      <c r="X1137" s="1363">
        <v>-13000000</v>
      </c>
      <c r="Y1137" s="1363">
        <v>-6000000</v>
      </c>
      <c r="Z1137" s="1363">
        <v>-10000000</v>
      </c>
      <c r="AA1137" s="1363">
        <v>-10000000</v>
      </c>
      <c r="AB1137" s="1363">
        <v>-40000000</v>
      </c>
      <c r="AC1137" s="1363"/>
      <c r="AD1137" s="1363"/>
      <c r="AE1137" s="1363">
        <f t="shared" si="451"/>
        <v>-43625000</v>
      </c>
      <c r="AF1137" s="1376"/>
      <c r="AG1137" s="1377"/>
      <c r="AH1137" s="1365">
        <f>AE1137</f>
        <v>-43625000</v>
      </c>
      <c r="AI1137" s="1365"/>
      <c r="AJ1137" s="1365"/>
      <c r="AK1137" s="1366"/>
      <c r="AL1137" s="1365">
        <f t="shared" si="462"/>
        <v>0</v>
      </c>
      <c r="AM1137" s="1367"/>
      <c r="AN1137" s="1365"/>
      <c r="AO1137" s="1368">
        <f t="shared" si="463"/>
        <v>0</v>
      </c>
      <c r="AP1137" s="1369"/>
      <c r="AQ1137" s="1370">
        <f t="shared" si="447"/>
        <v>-40000000</v>
      </c>
      <c r="AR1137" s="1365">
        <f>AQ1137</f>
        <v>-40000000</v>
      </c>
      <c r="AS1137" s="1365"/>
      <c r="AT1137" s="1365"/>
      <c r="AU1137" s="1366"/>
      <c r="AV1137" s="1365">
        <f t="shared" si="464"/>
        <v>0</v>
      </c>
      <c r="AW1137" s="1367"/>
      <c r="AX1137" s="1365"/>
      <c r="AY1137" s="1367">
        <f t="shared" si="465"/>
        <v>0</v>
      </c>
      <c r="AZ1137" s="1372"/>
      <c r="BA1137" s="1640"/>
      <c r="BC1137" s="1361" t="str">
        <f t="shared" si="459"/>
        <v>AIC</v>
      </c>
      <c r="BD1137" s="1361" t="str">
        <f t="shared" si="459"/>
        <v/>
      </c>
      <c r="BE1137" s="1361" t="str">
        <f t="shared" si="459"/>
        <v/>
      </c>
      <c r="BF1137" s="1361" t="str">
        <f t="shared" si="459"/>
        <v/>
      </c>
      <c r="BG1137" s="1361" t="str">
        <f t="shared" si="443"/>
        <v>NO</v>
      </c>
      <c r="BH1137" s="1361" t="str">
        <f t="shared" si="443"/>
        <v>NO</v>
      </c>
      <c r="BI1137" s="1361" t="str">
        <f t="shared" si="467"/>
        <v/>
      </c>
      <c r="BK1137" s="1361" t="b">
        <f t="shared" si="468"/>
        <v>1</v>
      </c>
      <c r="BL1137" s="1361" t="b">
        <f t="shared" si="468"/>
        <v>1</v>
      </c>
      <c r="BM1137" s="1361" t="b">
        <f t="shared" si="468"/>
        <v>1</v>
      </c>
      <c r="BN1137" s="1361" t="b">
        <f t="shared" si="468"/>
        <v>1</v>
      </c>
      <c r="BO1137" s="1361" t="b">
        <f t="shared" si="468"/>
        <v>1</v>
      </c>
      <c r="BP1137" s="1361" t="b">
        <f t="shared" si="468"/>
        <v>1</v>
      </c>
      <c r="BQ1137" s="1361" t="b">
        <f t="shared" si="468"/>
        <v>1</v>
      </c>
      <c r="BS1137" s="1359"/>
    </row>
    <row r="1138" spans="1:71" s="1374" customFormat="1" ht="12" customHeight="1">
      <c r="A1138" s="1412">
        <v>23108383</v>
      </c>
      <c r="B1138" s="1413" t="str">
        <f t="shared" si="440"/>
        <v>23108383</v>
      </c>
      <c r="C1138" s="1359" t="s">
        <v>2192</v>
      </c>
      <c r="D1138" s="1360" t="str">
        <f t="shared" si="448"/>
        <v>AIC</v>
      </c>
      <c r="E1138" s="1360"/>
      <c r="F1138" s="1359"/>
      <c r="G1138" s="1360"/>
      <c r="H1138" s="1361" t="str">
        <f t="shared" si="466"/>
        <v>AIC</v>
      </c>
      <c r="I1138" s="1361" t="str">
        <f t="shared" si="466"/>
        <v/>
      </c>
      <c r="J1138" s="1361" t="str">
        <f t="shared" si="466"/>
        <v/>
      </c>
      <c r="K1138" s="1361" t="str">
        <f t="shared" si="466"/>
        <v/>
      </c>
      <c r="L1138" s="1361" t="str">
        <f t="shared" si="444"/>
        <v>NO</v>
      </c>
      <c r="M1138" s="1361" t="str">
        <f t="shared" si="444"/>
        <v>NO</v>
      </c>
      <c r="N1138" s="1361" t="str">
        <f t="shared" si="456"/>
        <v/>
      </c>
      <c r="O1138" s="1362"/>
      <c r="P1138" s="1363">
        <v>-63000000</v>
      </c>
      <c r="Q1138" s="1363">
        <v>-82000000</v>
      </c>
      <c r="R1138" s="1363">
        <v>-10000000</v>
      </c>
      <c r="S1138" s="1363">
        <v>-11000000</v>
      </c>
      <c r="T1138" s="1363">
        <v>-7000000</v>
      </c>
      <c r="U1138" s="1363">
        <v>-21000000</v>
      </c>
      <c r="V1138" s="1363">
        <v>-25000000</v>
      </c>
      <c r="W1138" s="1363">
        <v>-2000000</v>
      </c>
      <c r="X1138" s="1363">
        <v>-8000000</v>
      </c>
      <c r="Y1138" s="1363">
        <v>-5000000</v>
      </c>
      <c r="Z1138" s="1363">
        <v>0</v>
      </c>
      <c r="AA1138" s="1363">
        <v>-5000000</v>
      </c>
      <c r="AB1138" s="1363">
        <v>-30000000</v>
      </c>
      <c r="AC1138" s="1363"/>
      <c r="AD1138" s="1363"/>
      <c r="AE1138" s="1363">
        <f t="shared" si="451"/>
        <v>-18541666.666666668</v>
      </c>
      <c r="AF1138" s="1376"/>
      <c r="AG1138" s="1377"/>
      <c r="AH1138" s="1365">
        <f>AE1138</f>
        <v>-18541666.666666668</v>
      </c>
      <c r="AI1138" s="1365"/>
      <c r="AJ1138" s="1365"/>
      <c r="AK1138" s="1366"/>
      <c r="AL1138" s="1365">
        <f t="shared" si="462"/>
        <v>0</v>
      </c>
      <c r="AM1138" s="1367"/>
      <c r="AN1138" s="1365"/>
      <c r="AO1138" s="1368">
        <f t="shared" si="463"/>
        <v>0</v>
      </c>
      <c r="AP1138" s="1369"/>
      <c r="AQ1138" s="1370">
        <f t="shared" si="447"/>
        <v>-30000000</v>
      </c>
      <c r="AR1138" s="1365">
        <f>AQ1138</f>
        <v>-30000000</v>
      </c>
      <c r="AS1138" s="1365"/>
      <c r="AT1138" s="1365"/>
      <c r="AU1138" s="1366"/>
      <c r="AV1138" s="1365">
        <f t="shared" si="464"/>
        <v>0</v>
      </c>
      <c r="AW1138" s="1367"/>
      <c r="AX1138" s="1365"/>
      <c r="AY1138" s="1367">
        <f t="shared" si="465"/>
        <v>0</v>
      </c>
      <c r="AZ1138" s="1372"/>
      <c r="BA1138" s="1640"/>
      <c r="BC1138" s="1361" t="str">
        <f t="shared" si="459"/>
        <v>AIC</v>
      </c>
      <c r="BD1138" s="1361" t="str">
        <f t="shared" si="459"/>
        <v/>
      </c>
      <c r="BE1138" s="1361" t="str">
        <f t="shared" si="459"/>
        <v/>
      </c>
      <c r="BF1138" s="1361" t="str">
        <f t="shared" si="459"/>
        <v/>
      </c>
      <c r="BG1138" s="1361" t="str">
        <f t="shared" si="443"/>
        <v>NO</v>
      </c>
      <c r="BH1138" s="1361" t="str">
        <f t="shared" si="443"/>
        <v>NO</v>
      </c>
      <c r="BI1138" s="1361" t="str">
        <f t="shared" si="467"/>
        <v/>
      </c>
      <c r="BK1138" s="1361" t="b">
        <f t="shared" si="468"/>
        <v>1</v>
      </c>
      <c r="BL1138" s="1361" t="b">
        <f t="shared" si="468"/>
        <v>1</v>
      </c>
      <c r="BM1138" s="1361" t="b">
        <f t="shared" si="468"/>
        <v>1</v>
      </c>
      <c r="BN1138" s="1361" t="b">
        <f t="shared" si="468"/>
        <v>1</v>
      </c>
      <c r="BO1138" s="1361" t="b">
        <f t="shared" si="468"/>
        <v>1</v>
      </c>
      <c r="BP1138" s="1361" t="b">
        <f t="shared" si="468"/>
        <v>1</v>
      </c>
      <c r="BQ1138" s="1361" t="b">
        <f t="shared" si="468"/>
        <v>1</v>
      </c>
      <c r="BS1138" s="1359"/>
    </row>
    <row r="1139" spans="1:71" s="1374" customFormat="1" ht="12" customHeight="1">
      <c r="A1139" s="1414">
        <v>23108393</v>
      </c>
      <c r="B1139" s="1415" t="str">
        <f t="shared" ref="B1139:B1208" si="469">TEXT(A1139,"##")</f>
        <v>23108393</v>
      </c>
      <c r="C1139" s="1416" t="s">
        <v>2193</v>
      </c>
      <c r="D1139" s="1417" t="str">
        <f t="shared" si="448"/>
        <v>AIC</v>
      </c>
      <c r="E1139" s="1417"/>
      <c r="F1139" s="1483">
        <v>43190</v>
      </c>
      <c r="G1139" s="1417"/>
      <c r="H1139" s="1419" t="str">
        <f t="shared" si="466"/>
        <v>AIC</v>
      </c>
      <c r="I1139" s="1419" t="str">
        <f t="shared" si="466"/>
        <v/>
      </c>
      <c r="J1139" s="1419" t="str">
        <f t="shared" si="466"/>
        <v/>
      </c>
      <c r="K1139" s="1419" t="str">
        <f t="shared" si="466"/>
        <v/>
      </c>
      <c r="L1139" s="1419" t="str">
        <f t="shared" si="444"/>
        <v>NO</v>
      </c>
      <c r="M1139" s="1419" t="str">
        <f t="shared" si="444"/>
        <v>NO</v>
      </c>
      <c r="N1139" s="1419" t="str">
        <f t="shared" si="456"/>
        <v/>
      </c>
      <c r="O1139" s="1420"/>
      <c r="P1139" s="1421">
        <v>-177000000</v>
      </c>
      <c r="Q1139" s="1421">
        <v>-149900000</v>
      </c>
      <c r="R1139" s="1421">
        <v>-70000000</v>
      </c>
      <c r="S1139" s="1421">
        <v>-10000000</v>
      </c>
      <c r="T1139" s="1421">
        <v>-20000000</v>
      </c>
      <c r="U1139" s="1421">
        <v>-35000000</v>
      </c>
      <c r="V1139" s="1421">
        <v>-56000000</v>
      </c>
      <c r="W1139" s="1421">
        <v>-48380000</v>
      </c>
      <c r="X1139" s="1421">
        <v>-10000000</v>
      </c>
      <c r="Y1139" s="1421">
        <v>-5000000</v>
      </c>
      <c r="Z1139" s="1421">
        <v>-10000000</v>
      </c>
      <c r="AA1139" s="1421">
        <v>-10000000</v>
      </c>
      <c r="AB1139" s="1421">
        <v>-40000000</v>
      </c>
      <c r="AC1139" s="1421"/>
      <c r="AD1139" s="1421"/>
      <c r="AE1139" s="1421">
        <f t="shared" si="451"/>
        <v>-44398333.333333336</v>
      </c>
      <c r="AF1139" s="1422"/>
      <c r="AG1139" s="1423"/>
      <c r="AH1139" s="1424">
        <f>AE1139</f>
        <v>-44398333.333333336</v>
      </c>
      <c r="AI1139" s="1424"/>
      <c r="AJ1139" s="1424"/>
      <c r="AK1139" s="1425"/>
      <c r="AL1139" s="1424">
        <f t="shared" si="462"/>
        <v>0</v>
      </c>
      <c r="AM1139" s="1426"/>
      <c r="AN1139" s="1424"/>
      <c r="AO1139" s="1427">
        <f t="shared" si="463"/>
        <v>0</v>
      </c>
      <c r="AP1139" s="1369"/>
      <c r="AQ1139" s="1428">
        <f t="shared" si="447"/>
        <v>-40000000</v>
      </c>
      <c r="AR1139" s="1424">
        <f>AQ1139</f>
        <v>-40000000</v>
      </c>
      <c r="AS1139" s="1424"/>
      <c r="AT1139" s="1424"/>
      <c r="AU1139" s="1425"/>
      <c r="AV1139" s="1424">
        <f t="shared" si="464"/>
        <v>0</v>
      </c>
      <c r="AW1139" s="1426"/>
      <c r="AX1139" s="1424"/>
      <c r="AY1139" s="1426">
        <f t="shared" si="465"/>
        <v>0</v>
      </c>
      <c r="AZ1139" s="1372"/>
      <c r="BA1139" s="1640"/>
      <c r="BC1139" s="1419" t="str">
        <f t="shared" si="459"/>
        <v>AIC</v>
      </c>
      <c r="BD1139" s="1419" t="str">
        <f t="shared" si="459"/>
        <v/>
      </c>
      <c r="BE1139" s="1419" t="str">
        <f t="shared" si="459"/>
        <v/>
      </c>
      <c r="BF1139" s="1419" t="str">
        <f t="shared" si="459"/>
        <v/>
      </c>
      <c r="BG1139" s="1419" t="str">
        <f t="shared" si="443"/>
        <v>NO</v>
      </c>
      <c r="BH1139" s="1419" t="str">
        <f t="shared" si="443"/>
        <v>NO</v>
      </c>
      <c r="BI1139" s="1419" t="str">
        <f t="shared" si="467"/>
        <v/>
      </c>
      <c r="BK1139" s="1419" t="b">
        <f t="shared" si="468"/>
        <v>1</v>
      </c>
      <c r="BL1139" s="1419" t="b">
        <f t="shared" si="468"/>
        <v>1</v>
      </c>
      <c r="BM1139" s="1419" t="b">
        <f t="shared" si="468"/>
        <v>1</v>
      </c>
      <c r="BN1139" s="1419" t="b">
        <f t="shared" si="468"/>
        <v>1</v>
      </c>
      <c r="BO1139" s="1419" t="b">
        <f t="shared" si="468"/>
        <v>1</v>
      </c>
      <c r="BP1139" s="1419" t="b">
        <f t="shared" si="468"/>
        <v>1</v>
      </c>
      <c r="BQ1139" s="1419" t="b">
        <f t="shared" si="468"/>
        <v>1</v>
      </c>
      <c r="BS1139" s="1359"/>
    </row>
    <row r="1140" spans="1:71" s="1374" customFormat="1" ht="12" customHeight="1">
      <c r="A1140" s="1435" t="s">
        <v>2194</v>
      </c>
      <c r="B1140" s="1432" t="str">
        <f t="shared" si="469"/>
        <v>23108633</v>
      </c>
      <c r="C1140" s="1501" t="s">
        <v>2195</v>
      </c>
      <c r="D1140" s="1437" t="str">
        <f t="shared" si="448"/>
        <v>AIC</v>
      </c>
      <c r="E1140" s="1437"/>
      <c r="F1140" s="1480">
        <v>43921</v>
      </c>
      <c r="G1140" s="1437"/>
      <c r="H1140" s="1439" t="str">
        <f t="shared" si="466"/>
        <v>AIC</v>
      </c>
      <c r="I1140" s="1439" t="str">
        <f t="shared" si="466"/>
        <v/>
      </c>
      <c r="J1140" s="1439" t="str">
        <f t="shared" si="466"/>
        <v/>
      </c>
      <c r="K1140" s="1439" t="str">
        <f t="shared" si="466"/>
        <v/>
      </c>
      <c r="L1140" s="1439" t="str">
        <f t="shared" si="444"/>
        <v>NO</v>
      </c>
      <c r="M1140" s="1439" t="str">
        <f t="shared" si="444"/>
        <v>NO</v>
      </c>
      <c r="N1140" s="1439" t="str">
        <f t="shared" si="456"/>
        <v/>
      </c>
      <c r="O1140" s="1440"/>
      <c r="P1140" s="1441"/>
      <c r="Q1140" s="1441"/>
      <c r="R1140" s="1441"/>
      <c r="S1140" s="1441"/>
      <c r="T1140" s="1441"/>
      <c r="U1140" s="1441"/>
      <c r="V1140" s="1441"/>
      <c r="W1140" s="1441"/>
      <c r="X1140" s="1441"/>
      <c r="Y1140" s="1441">
        <v>-60000000</v>
      </c>
      <c r="Z1140" s="1441">
        <v>-130000000</v>
      </c>
      <c r="AA1140" s="1441">
        <v>0</v>
      </c>
      <c r="AB1140" s="1441">
        <v>0</v>
      </c>
      <c r="AC1140" s="1441"/>
      <c r="AD1140" s="1441"/>
      <c r="AE1140" s="1441">
        <f t="shared" si="451"/>
        <v>-15833333.333333334</v>
      </c>
      <c r="AF1140" s="1442"/>
      <c r="AG1140" s="1443"/>
      <c r="AH1140" s="1444">
        <f>AE1140</f>
        <v>-15833333.333333334</v>
      </c>
      <c r="AI1140" s="1444"/>
      <c r="AJ1140" s="1444"/>
      <c r="AK1140" s="1445"/>
      <c r="AL1140" s="1444">
        <f>SUM(AI1140:AK1140)</f>
        <v>0</v>
      </c>
      <c r="AM1140" s="1446"/>
      <c r="AN1140" s="1444"/>
      <c r="AO1140" s="1447">
        <f t="shared" si="463"/>
        <v>0</v>
      </c>
      <c r="AP1140" s="1365"/>
      <c r="AQ1140" s="1448">
        <f t="shared" si="447"/>
        <v>0</v>
      </c>
      <c r="AR1140" s="1444">
        <f>AQ1140</f>
        <v>0</v>
      </c>
      <c r="AS1140" s="1444"/>
      <c r="AT1140" s="1444"/>
      <c r="AU1140" s="1445"/>
      <c r="AV1140" s="1444">
        <f t="shared" si="464"/>
        <v>0</v>
      </c>
      <c r="AW1140" s="1446"/>
      <c r="AX1140" s="1444"/>
      <c r="AY1140" s="1446">
        <f t="shared" si="465"/>
        <v>0</v>
      </c>
      <c r="AZ1140" s="1372"/>
      <c r="BA1140" s="1640"/>
      <c r="BC1140" s="1361"/>
      <c r="BD1140" s="1361"/>
      <c r="BE1140" s="1361"/>
      <c r="BF1140" s="1361"/>
      <c r="BG1140" s="1361"/>
      <c r="BH1140" s="1361"/>
      <c r="BI1140" s="1361"/>
      <c r="BK1140" s="1361"/>
      <c r="BL1140" s="1361"/>
      <c r="BM1140" s="1361"/>
      <c r="BN1140" s="1361"/>
      <c r="BO1140" s="1361"/>
      <c r="BP1140" s="1361"/>
      <c r="BQ1140" s="1361"/>
      <c r="BS1140" s="1359"/>
    </row>
    <row r="1141" spans="1:71" s="1374" customFormat="1" ht="12" customHeight="1">
      <c r="A1141" s="1412">
        <v>23200011</v>
      </c>
      <c r="B1141" s="1413" t="str">
        <f t="shared" si="469"/>
        <v>23200011</v>
      </c>
      <c r="C1141" s="1359" t="s">
        <v>2196</v>
      </c>
      <c r="D1141" s="1360" t="str">
        <f t="shared" si="448"/>
        <v>W/C</v>
      </c>
      <c r="E1141" s="1360"/>
      <c r="F1141" s="1359"/>
      <c r="G1141" s="1360"/>
      <c r="H1141" s="1361" t="str">
        <f t="shared" si="466"/>
        <v/>
      </c>
      <c r="I1141" s="1361" t="str">
        <f t="shared" si="466"/>
        <v/>
      </c>
      <c r="J1141" s="1361" t="str">
        <f t="shared" si="466"/>
        <v/>
      </c>
      <c r="K1141" s="1361" t="str">
        <f t="shared" si="466"/>
        <v/>
      </c>
      <c r="L1141" s="1361" t="str">
        <f t="shared" si="444"/>
        <v>NO</v>
      </c>
      <c r="M1141" s="1361" t="str">
        <f t="shared" si="444"/>
        <v>W/C</v>
      </c>
      <c r="N1141" s="1361" t="str">
        <f t="shared" si="456"/>
        <v>W/C</v>
      </c>
      <c r="O1141" s="1362"/>
      <c r="P1141" s="1363">
        <v>-6301707.71</v>
      </c>
      <c r="Q1141" s="1363">
        <v>-10850010.960000001</v>
      </c>
      <c r="R1141" s="1363">
        <v>-9132063.0700000003</v>
      </c>
      <c r="S1141" s="1363">
        <v>-7662113.4100000001</v>
      </c>
      <c r="T1141" s="1363">
        <v>-5162565.3499999996</v>
      </c>
      <c r="U1141" s="1363">
        <v>-8964175.8699999992</v>
      </c>
      <c r="V1141" s="1363">
        <v>-10313954.65</v>
      </c>
      <c r="W1141" s="1363">
        <v>-4884585.68</v>
      </c>
      <c r="X1141" s="1363">
        <v>-6424338.9500000002</v>
      </c>
      <c r="Y1141" s="1363">
        <v>-4219282.47</v>
      </c>
      <c r="Z1141" s="1363">
        <v>-4138749.61</v>
      </c>
      <c r="AA1141" s="1363">
        <v>-1268300.52</v>
      </c>
      <c r="AB1141" s="1363">
        <v>-1382976.05</v>
      </c>
      <c r="AC1141" s="1363"/>
      <c r="AD1141" s="1363"/>
      <c r="AE1141" s="1363">
        <f t="shared" si="451"/>
        <v>-6405206.8683333322</v>
      </c>
      <c r="AF1141" s="1376"/>
      <c r="AG1141" s="1377"/>
      <c r="AH1141" s="1365"/>
      <c r="AI1141" s="1365"/>
      <c r="AJ1141" s="1365"/>
      <c r="AK1141" s="1366"/>
      <c r="AL1141" s="1365">
        <f t="shared" si="462"/>
        <v>0</v>
      </c>
      <c r="AM1141" s="1367"/>
      <c r="AN1141" s="1365">
        <f t="shared" ref="AN1141:AN1162" si="470">AE1141</f>
        <v>-6405206.8683333322</v>
      </c>
      <c r="AO1141" s="1368">
        <f t="shared" si="463"/>
        <v>-6405206.8683333322</v>
      </c>
      <c r="AP1141" s="1369"/>
      <c r="AQ1141" s="1370">
        <f t="shared" si="447"/>
        <v>-1382976.05</v>
      </c>
      <c r="AR1141" s="1365"/>
      <c r="AS1141" s="1365"/>
      <c r="AT1141" s="1365"/>
      <c r="AU1141" s="1366"/>
      <c r="AV1141" s="1365">
        <f t="shared" si="464"/>
        <v>0</v>
      </c>
      <c r="AW1141" s="1367"/>
      <c r="AX1141" s="1365">
        <f>AQ1141</f>
        <v>-1382976.05</v>
      </c>
      <c r="AY1141" s="1367">
        <f t="shared" si="465"/>
        <v>-1382976.05</v>
      </c>
      <c r="AZ1141" s="1372"/>
      <c r="BA1141" s="1640"/>
      <c r="BC1141" s="1361" t="str">
        <f t="shared" si="459"/>
        <v/>
      </c>
      <c r="BD1141" s="1361" t="str">
        <f t="shared" si="459"/>
        <v/>
      </c>
      <c r="BE1141" s="1361" t="str">
        <f t="shared" si="459"/>
        <v/>
      </c>
      <c r="BF1141" s="1361" t="str">
        <f t="shared" si="459"/>
        <v/>
      </c>
      <c r="BG1141" s="1361" t="str">
        <f t="shared" ref="BG1141:BH1212" si="471">IF(VALUE(AW1141),"W/C",IF(ISBLANK(AW1141),"NO","W/C"))</f>
        <v>NO</v>
      </c>
      <c r="BH1141" s="1361" t="str">
        <f t="shared" si="471"/>
        <v>W/C</v>
      </c>
      <c r="BI1141" s="1361" t="str">
        <f t="shared" si="467"/>
        <v>W/C</v>
      </c>
      <c r="BK1141" s="1361" t="b">
        <f t="shared" si="468"/>
        <v>1</v>
      </c>
      <c r="BL1141" s="1361" t="b">
        <f t="shared" si="468"/>
        <v>1</v>
      </c>
      <c r="BM1141" s="1361" t="b">
        <f t="shared" si="468"/>
        <v>1</v>
      </c>
      <c r="BN1141" s="1361" t="b">
        <f t="shared" si="468"/>
        <v>1</v>
      </c>
      <c r="BO1141" s="1361" t="b">
        <f t="shared" si="468"/>
        <v>1</v>
      </c>
      <c r="BP1141" s="1361" t="b">
        <f t="shared" si="468"/>
        <v>1</v>
      </c>
      <c r="BQ1141" s="1361" t="b">
        <f t="shared" si="468"/>
        <v>1</v>
      </c>
      <c r="BS1141" s="1359"/>
    </row>
    <row r="1142" spans="1:71" s="1374" customFormat="1" ht="12" customHeight="1">
      <c r="A1142" s="1412">
        <v>23200031</v>
      </c>
      <c r="B1142" s="1413" t="str">
        <f t="shared" si="469"/>
        <v>23200031</v>
      </c>
      <c r="C1142" s="1359" t="s">
        <v>2197</v>
      </c>
      <c r="D1142" s="1360" t="str">
        <f t="shared" si="448"/>
        <v>W/C</v>
      </c>
      <c r="E1142" s="1360"/>
      <c r="F1142" s="1359"/>
      <c r="G1142" s="1360"/>
      <c r="H1142" s="1361" t="str">
        <f t="shared" si="466"/>
        <v/>
      </c>
      <c r="I1142" s="1361" t="str">
        <f t="shared" si="466"/>
        <v/>
      </c>
      <c r="J1142" s="1361" t="str">
        <f t="shared" si="466"/>
        <v/>
      </c>
      <c r="K1142" s="1361" t="str">
        <f t="shared" si="466"/>
        <v/>
      </c>
      <c r="L1142" s="1361" t="str">
        <f t="shared" si="444"/>
        <v>NO</v>
      </c>
      <c r="M1142" s="1361" t="str">
        <f t="shared" si="444"/>
        <v>W/C</v>
      </c>
      <c r="N1142" s="1361" t="str">
        <f t="shared" si="456"/>
        <v>W/C</v>
      </c>
      <c r="O1142" s="1362"/>
      <c r="P1142" s="1363">
        <v>-13142935.960000001</v>
      </c>
      <c r="Q1142" s="1363">
        <v>-23373409.34</v>
      </c>
      <c r="R1142" s="1363">
        <v>-24724082.559999999</v>
      </c>
      <c r="S1142" s="1363">
        <v>-22481208.579999998</v>
      </c>
      <c r="T1142" s="1363">
        <v>-19711366.300000001</v>
      </c>
      <c r="U1142" s="1363">
        <v>-15967358.640000001</v>
      </c>
      <c r="V1142" s="1363">
        <v>-24677982.469999999</v>
      </c>
      <c r="W1142" s="1363">
        <v>-21849897.530000001</v>
      </c>
      <c r="X1142" s="1363">
        <v>-15594302.84</v>
      </c>
      <c r="Y1142" s="1363">
        <v>-16991057.57</v>
      </c>
      <c r="Z1142" s="1363">
        <v>-15348925.66</v>
      </c>
      <c r="AA1142" s="1363">
        <v>-15612377.93</v>
      </c>
      <c r="AB1142" s="1363">
        <v>-13769332.83</v>
      </c>
      <c r="AC1142" s="1363"/>
      <c r="AD1142" s="1363"/>
      <c r="AE1142" s="1363">
        <f t="shared" si="451"/>
        <v>-19149008.651250001</v>
      </c>
      <c r="AF1142" s="1376"/>
      <c r="AG1142" s="1377"/>
      <c r="AH1142" s="1365"/>
      <c r="AI1142" s="1365"/>
      <c r="AJ1142" s="1365"/>
      <c r="AK1142" s="1366"/>
      <c r="AL1142" s="1365">
        <f t="shared" si="462"/>
        <v>0</v>
      </c>
      <c r="AM1142" s="1367"/>
      <c r="AN1142" s="1365">
        <f t="shared" si="470"/>
        <v>-19149008.651250001</v>
      </c>
      <c r="AO1142" s="1368">
        <f t="shared" si="463"/>
        <v>-19149008.651250001</v>
      </c>
      <c r="AP1142" s="1369"/>
      <c r="AQ1142" s="1370">
        <f t="shared" si="447"/>
        <v>-13769332.83</v>
      </c>
      <c r="AR1142" s="1365"/>
      <c r="AS1142" s="1365"/>
      <c r="AT1142" s="1365"/>
      <c r="AU1142" s="1366"/>
      <c r="AV1142" s="1365">
        <f t="shared" si="464"/>
        <v>0</v>
      </c>
      <c r="AW1142" s="1367"/>
      <c r="AX1142" s="1365">
        <f t="shared" ref="AX1142:AX1179" si="472">AQ1142</f>
        <v>-13769332.83</v>
      </c>
      <c r="AY1142" s="1367">
        <f t="shared" si="465"/>
        <v>-13769332.83</v>
      </c>
      <c r="AZ1142" s="1372"/>
      <c r="BA1142" s="1640"/>
      <c r="BC1142" s="1361" t="str">
        <f t="shared" si="459"/>
        <v/>
      </c>
      <c r="BD1142" s="1361" t="str">
        <f t="shared" si="459"/>
        <v/>
      </c>
      <c r="BE1142" s="1361" t="str">
        <f t="shared" si="459"/>
        <v/>
      </c>
      <c r="BF1142" s="1361" t="str">
        <f t="shared" si="459"/>
        <v/>
      </c>
      <c r="BG1142" s="1361" t="str">
        <f t="shared" si="471"/>
        <v>NO</v>
      </c>
      <c r="BH1142" s="1361" t="str">
        <f t="shared" si="471"/>
        <v>W/C</v>
      </c>
      <c r="BI1142" s="1361" t="str">
        <f t="shared" si="467"/>
        <v>W/C</v>
      </c>
      <c r="BK1142" s="1361" t="b">
        <f t="shared" si="468"/>
        <v>1</v>
      </c>
      <c r="BL1142" s="1361" t="b">
        <f t="shared" si="468"/>
        <v>1</v>
      </c>
      <c r="BM1142" s="1361" t="b">
        <f t="shared" si="468"/>
        <v>1</v>
      </c>
      <c r="BN1142" s="1361" t="b">
        <f t="shared" si="468"/>
        <v>1</v>
      </c>
      <c r="BO1142" s="1361" t="b">
        <f t="shared" si="468"/>
        <v>1</v>
      </c>
      <c r="BP1142" s="1361" t="b">
        <f t="shared" si="468"/>
        <v>1</v>
      </c>
      <c r="BQ1142" s="1361" t="b">
        <f t="shared" si="468"/>
        <v>1</v>
      </c>
      <c r="BS1142" s="1359"/>
    </row>
    <row r="1143" spans="1:71" s="1374" customFormat="1" ht="12" customHeight="1">
      <c r="A1143" s="1412">
        <v>23200033</v>
      </c>
      <c r="B1143" s="1413" t="str">
        <f t="shared" si="469"/>
        <v>23200033</v>
      </c>
      <c r="C1143" s="1359" t="s">
        <v>2198</v>
      </c>
      <c r="D1143" s="1360" t="str">
        <f t="shared" si="448"/>
        <v>W/C</v>
      </c>
      <c r="E1143" s="1360"/>
      <c r="F1143" s="1359"/>
      <c r="G1143" s="1360"/>
      <c r="H1143" s="1361" t="str">
        <f t="shared" si="466"/>
        <v/>
      </c>
      <c r="I1143" s="1361" t="str">
        <f t="shared" si="466"/>
        <v/>
      </c>
      <c r="J1143" s="1361" t="str">
        <f t="shared" si="466"/>
        <v/>
      </c>
      <c r="K1143" s="1361" t="str">
        <f t="shared" si="466"/>
        <v/>
      </c>
      <c r="L1143" s="1361" t="str">
        <f t="shared" si="444"/>
        <v>NO</v>
      </c>
      <c r="M1143" s="1361" t="str">
        <f t="shared" si="444"/>
        <v>W/C</v>
      </c>
      <c r="N1143" s="1361" t="str">
        <f t="shared" si="456"/>
        <v>W/C</v>
      </c>
      <c r="O1143" s="1362"/>
      <c r="P1143" s="1363">
        <v>-198322.46</v>
      </c>
      <c r="Q1143" s="1363">
        <v>-198322.46</v>
      </c>
      <c r="R1143" s="1363">
        <v>-198322.46</v>
      </c>
      <c r="S1143" s="1363">
        <v>-198322.46</v>
      </c>
      <c r="T1143" s="1363">
        <v>-198322.46</v>
      </c>
      <c r="U1143" s="1363">
        <v>-198322.46</v>
      </c>
      <c r="V1143" s="1363">
        <v>-787465.41</v>
      </c>
      <c r="W1143" s="1363">
        <v>-358887.78</v>
      </c>
      <c r="X1143" s="1363">
        <v>-358887.78</v>
      </c>
      <c r="Y1143" s="1363">
        <v>-358887.78</v>
      </c>
      <c r="Z1143" s="1363">
        <v>-358887.78</v>
      </c>
      <c r="AA1143" s="1363">
        <v>-358887.78</v>
      </c>
      <c r="AB1143" s="1363">
        <v>-358887.78</v>
      </c>
      <c r="AC1143" s="1363"/>
      <c r="AD1143" s="1363"/>
      <c r="AE1143" s="1363">
        <f t="shared" si="451"/>
        <v>-321010.14416666678</v>
      </c>
      <c r="AF1143" s="1376"/>
      <c r="AG1143" s="1377"/>
      <c r="AH1143" s="1365"/>
      <c r="AI1143" s="1365"/>
      <c r="AJ1143" s="1365"/>
      <c r="AK1143" s="1366"/>
      <c r="AL1143" s="1365">
        <f t="shared" si="462"/>
        <v>0</v>
      </c>
      <c r="AM1143" s="1367"/>
      <c r="AN1143" s="1365">
        <f t="shared" si="470"/>
        <v>-321010.14416666678</v>
      </c>
      <c r="AO1143" s="1368">
        <f t="shared" si="463"/>
        <v>-321010.14416666678</v>
      </c>
      <c r="AP1143" s="1369"/>
      <c r="AQ1143" s="1370">
        <f t="shared" si="447"/>
        <v>-358887.78</v>
      </c>
      <c r="AR1143" s="1365"/>
      <c r="AS1143" s="1365"/>
      <c r="AT1143" s="1365"/>
      <c r="AU1143" s="1366"/>
      <c r="AV1143" s="1365">
        <f t="shared" si="464"/>
        <v>0</v>
      </c>
      <c r="AW1143" s="1367"/>
      <c r="AX1143" s="1365">
        <f t="shared" si="472"/>
        <v>-358887.78</v>
      </c>
      <c r="AY1143" s="1367">
        <f t="shared" si="465"/>
        <v>-358887.78</v>
      </c>
      <c r="AZ1143" s="1372"/>
      <c r="BA1143" s="1640"/>
      <c r="BC1143" s="1361" t="str">
        <f t="shared" si="459"/>
        <v/>
      </c>
      <c r="BD1143" s="1361" t="str">
        <f t="shared" si="459"/>
        <v/>
      </c>
      <c r="BE1143" s="1361" t="str">
        <f t="shared" si="459"/>
        <v/>
      </c>
      <c r="BF1143" s="1361" t="str">
        <f t="shared" si="459"/>
        <v/>
      </c>
      <c r="BG1143" s="1361" t="str">
        <f t="shared" si="471"/>
        <v>NO</v>
      </c>
      <c r="BH1143" s="1361" t="str">
        <f t="shared" si="471"/>
        <v>W/C</v>
      </c>
      <c r="BI1143" s="1361" t="str">
        <f t="shared" si="467"/>
        <v>W/C</v>
      </c>
      <c r="BK1143" s="1361" t="b">
        <f t="shared" si="468"/>
        <v>1</v>
      </c>
      <c r="BL1143" s="1361" t="b">
        <f t="shared" si="468"/>
        <v>1</v>
      </c>
      <c r="BM1143" s="1361" t="b">
        <f t="shared" si="468"/>
        <v>1</v>
      </c>
      <c r="BN1143" s="1361" t="b">
        <f t="shared" si="468"/>
        <v>1</v>
      </c>
      <c r="BO1143" s="1361" t="b">
        <f t="shared" si="468"/>
        <v>1</v>
      </c>
      <c r="BP1143" s="1361" t="b">
        <f t="shared" si="468"/>
        <v>1</v>
      </c>
      <c r="BQ1143" s="1361" t="b">
        <f t="shared" si="468"/>
        <v>1</v>
      </c>
      <c r="BS1143" s="1359"/>
    </row>
    <row r="1144" spans="1:71" s="1374" customFormat="1" ht="12" customHeight="1">
      <c r="A1144" s="1412">
        <v>23200041</v>
      </c>
      <c r="B1144" s="1413" t="str">
        <f t="shared" si="469"/>
        <v>23200041</v>
      </c>
      <c r="C1144" s="1359" t="s">
        <v>2199</v>
      </c>
      <c r="D1144" s="1360" t="str">
        <f t="shared" si="448"/>
        <v>W/C</v>
      </c>
      <c r="E1144" s="1360"/>
      <c r="F1144" s="1359"/>
      <c r="G1144" s="1360"/>
      <c r="H1144" s="1361" t="str">
        <f t="shared" si="466"/>
        <v/>
      </c>
      <c r="I1144" s="1361" t="str">
        <f t="shared" si="466"/>
        <v/>
      </c>
      <c r="J1144" s="1361" t="str">
        <f t="shared" si="466"/>
        <v/>
      </c>
      <c r="K1144" s="1361" t="str">
        <f t="shared" si="466"/>
        <v/>
      </c>
      <c r="L1144" s="1361" t="str">
        <f t="shared" si="444"/>
        <v>NO</v>
      </c>
      <c r="M1144" s="1361" t="str">
        <f t="shared" si="444"/>
        <v>W/C</v>
      </c>
      <c r="N1144" s="1361" t="str">
        <f t="shared" si="456"/>
        <v>W/C</v>
      </c>
      <c r="O1144" s="1362"/>
      <c r="P1144" s="1363">
        <v>-9140039</v>
      </c>
      <c r="Q1144" s="1363">
        <v>-9119677</v>
      </c>
      <c r="R1144" s="1363">
        <v>-9038599</v>
      </c>
      <c r="S1144" s="1363">
        <v>-9125968</v>
      </c>
      <c r="T1144" s="1363">
        <v>-9119589</v>
      </c>
      <c r="U1144" s="1363">
        <v>-9478756</v>
      </c>
      <c r="V1144" s="1363">
        <v>-9352428</v>
      </c>
      <c r="W1144" s="1363">
        <v>-9418716</v>
      </c>
      <c r="X1144" s="1363">
        <v>-9406804</v>
      </c>
      <c r="Y1144" s="1363">
        <v>-9401479</v>
      </c>
      <c r="Z1144" s="1363">
        <v>-9435502</v>
      </c>
      <c r="AA1144" s="1363">
        <v>-9553368</v>
      </c>
      <c r="AB1144" s="1363">
        <v>-9362830</v>
      </c>
      <c r="AC1144" s="1363"/>
      <c r="AD1144" s="1363"/>
      <c r="AE1144" s="1363">
        <f t="shared" si="451"/>
        <v>-9308526.708333334</v>
      </c>
      <c r="AF1144" s="1376"/>
      <c r="AG1144" s="1376"/>
      <c r="AH1144" s="1365"/>
      <c r="AI1144" s="1365"/>
      <c r="AJ1144" s="1365"/>
      <c r="AK1144" s="1366"/>
      <c r="AL1144" s="1365">
        <f t="shared" si="462"/>
        <v>0</v>
      </c>
      <c r="AM1144" s="1367"/>
      <c r="AN1144" s="1365">
        <f t="shared" si="470"/>
        <v>-9308526.708333334</v>
      </c>
      <c r="AO1144" s="1368">
        <f t="shared" si="463"/>
        <v>-9308526.708333334</v>
      </c>
      <c r="AP1144" s="1369"/>
      <c r="AQ1144" s="1370">
        <f t="shared" si="447"/>
        <v>-9362830</v>
      </c>
      <c r="AR1144" s="1365"/>
      <c r="AS1144" s="1365"/>
      <c r="AT1144" s="1365"/>
      <c r="AU1144" s="1366"/>
      <c r="AV1144" s="1365">
        <f t="shared" si="464"/>
        <v>0</v>
      </c>
      <c r="AW1144" s="1367"/>
      <c r="AX1144" s="1365">
        <f t="shared" si="472"/>
        <v>-9362830</v>
      </c>
      <c r="AY1144" s="1367">
        <f t="shared" si="465"/>
        <v>-9362830</v>
      </c>
      <c r="AZ1144" s="1372"/>
      <c r="BA1144" s="1640"/>
      <c r="BC1144" s="1361" t="str">
        <f t="shared" si="459"/>
        <v/>
      </c>
      <c r="BD1144" s="1361" t="str">
        <f t="shared" si="459"/>
        <v/>
      </c>
      <c r="BE1144" s="1361" t="str">
        <f t="shared" si="459"/>
        <v/>
      </c>
      <c r="BF1144" s="1361" t="str">
        <f t="shared" si="459"/>
        <v/>
      </c>
      <c r="BG1144" s="1361" t="str">
        <f t="shared" si="471"/>
        <v>NO</v>
      </c>
      <c r="BH1144" s="1361" t="str">
        <f t="shared" si="471"/>
        <v>W/C</v>
      </c>
      <c r="BI1144" s="1361" t="str">
        <f t="shared" si="467"/>
        <v>W/C</v>
      </c>
      <c r="BK1144" s="1361" t="b">
        <f t="shared" si="468"/>
        <v>1</v>
      </c>
      <c r="BL1144" s="1361" t="b">
        <f t="shared" si="468"/>
        <v>1</v>
      </c>
      <c r="BM1144" s="1361" t="b">
        <f t="shared" si="468"/>
        <v>1</v>
      </c>
      <c r="BN1144" s="1361" t="b">
        <f t="shared" si="468"/>
        <v>1</v>
      </c>
      <c r="BO1144" s="1361" t="b">
        <f t="shared" si="468"/>
        <v>1</v>
      </c>
      <c r="BP1144" s="1361" t="b">
        <f t="shared" si="468"/>
        <v>1</v>
      </c>
      <c r="BQ1144" s="1361" t="b">
        <f t="shared" si="468"/>
        <v>1</v>
      </c>
      <c r="BS1144" s="1359"/>
    </row>
    <row r="1145" spans="1:71" s="1374" customFormat="1" ht="12" customHeight="1">
      <c r="A1145" s="1412">
        <v>23200051</v>
      </c>
      <c r="B1145" s="1413" t="str">
        <f t="shared" si="469"/>
        <v>23200051</v>
      </c>
      <c r="C1145" s="1359" t="s">
        <v>2200</v>
      </c>
      <c r="D1145" s="1360" t="str">
        <f t="shared" si="448"/>
        <v>W/C</v>
      </c>
      <c r="E1145" s="1360"/>
      <c r="F1145" s="1359"/>
      <c r="G1145" s="1360"/>
      <c r="H1145" s="1361" t="str">
        <f t="shared" si="466"/>
        <v/>
      </c>
      <c r="I1145" s="1361" t="str">
        <f t="shared" si="466"/>
        <v/>
      </c>
      <c r="J1145" s="1361" t="str">
        <f t="shared" si="466"/>
        <v/>
      </c>
      <c r="K1145" s="1361" t="str">
        <f t="shared" si="466"/>
        <v/>
      </c>
      <c r="L1145" s="1361" t="str">
        <f t="shared" si="444"/>
        <v>NO</v>
      </c>
      <c r="M1145" s="1361" t="str">
        <f t="shared" si="444"/>
        <v>W/C</v>
      </c>
      <c r="N1145" s="1361" t="str">
        <f t="shared" si="456"/>
        <v>W/C</v>
      </c>
      <c r="O1145" s="1362"/>
      <c r="P1145" s="1363">
        <v>-16564013.98</v>
      </c>
      <c r="Q1145" s="1363">
        <v>-17537600.600000001</v>
      </c>
      <c r="R1145" s="1363">
        <v>-17482502.390000001</v>
      </c>
      <c r="S1145" s="1363">
        <v>-15967413.85</v>
      </c>
      <c r="T1145" s="1363">
        <v>-16285625.460000001</v>
      </c>
      <c r="U1145" s="1363">
        <v>-15800727.67</v>
      </c>
      <c r="V1145" s="1363">
        <v>-16440823.550000001</v>
      </c>
      <c r="W1145" s="1363">
        <v>-17566969.66</v>
      </c>
      <c r="X1145" s="1363">
        <v>-16880687.309999999</v>
      </c>
      <c r="Y1145" s="1363">
        <v>-17052203.120000001</v>
      </c>
      <c r="Z1145" s="1363">
        <v>-16658814.26</v>
      </c>
      <c r="AA1145" s="1363">
        <v>-17645343.120000001</v>
      </c>
      <c r="AB1145" s="1363">
        <v>-18828124.940000001</v>
      </c>
      <c r="AC1145" s="1363"/>
      <c r="AD1145" s="1363"/>
      <c r="AE1145" s="1363">
        <f t="shared" si="451"/>
        <v>-16917898.370833334</v>
      </c>
      <c r="AF1145" s="1376"/>
      <c r="AG1145" s="1376"/>
      <c r="AH1145" s="1365"/>
      <c r="AI1145" s="1365"/>
      <c r="AJ1145" s="1365"/>
      <c r="AK1145" s="1366"/>
      <c r="AL1145" s="1365">
        <f t="shared" si="462"/>
        <v>0</v>
      </c>
      <c r="AM1145" s="1367"/>
      <c r="AN1145" s="1365">
        <f t="shared" si="470"/>
        <v>-16917898.370833334</v>
      </c>
      <c r="AO1145" s="1368">
        <f t="shared" si="463"/>
        <v>-16917898.370833334</v>
      </c>
      <c r="AP1145" s="1369"/>
      <c r="AQ1145" s="1370">
        <f t="shared" si="447"/>
        <v>-18828124.940000001</v>
      </c>
      <c r="AR1145" s="1365"/>
      <c r="AS1145" s="1365"/>
      <c r="AT1145" s="1365"/>
      <c r="AU1145" s="1366"/>
      <c r="AV1145" s="1365">
        <f t="shared" si="464"/>
        <v>0</v>
      </c>
      <c r="AW1145" s="1367"/>
      <c r="AX1145" s="1365">
        <f t="shared" si="472"/>
        <v>-18828124.940000001</v>
      </c>
      <c r="AY1145" s="1367">
        <f t="shared" si="465"/>
        <v>-18828124.940000001</v>
      </c>
      <c r="AZ1145" s="1372"/>
      <c r="BA1145" s="1640"/>
      <c r="BC1145" s="1361" t="str">
        <f t="shared" si="459"/>
        <v/>
      </c>
      <c r="BD1145" s="1361" t="str">
        <f t="shared" si="459"/>
        <v/>
      </c>
      <c r="BE1145" s="1361" t="str">
        <f t="shared" si="459"/>
        <v/>
      </c>
      <c r="BF1145" s="1361" t="str">
        <f t="shared" si="459"/>
        <v/>
      </c>
      <c r="BG1145" s="1361" t="str">
        <f t="shared" si="471"/>
        <v>NO</v>
      </c>
      <c r="BH1145" s="1361" t="str">
        <f t="shared" si="471"/>
        <v>W/C</v>
      </c>
      <c r="BI1145" s="1361" t="str">
        <f t="shared" si="467"/>
        <v>W/C</v>
      </c>
      <c r="BK1145" s="1361" t="b">
        <f t="shared" si="468"/>
        <v>1</v>
      </c>
      <c r="BL1145" s="1361" t="b">
        <f t="shared" si="468"/>
        <v>1</v>
      </c>
      <c r="BM1145" s="1361" t="b">
        <f t="shared" si="468"/>
        <v>1</v>
      </c>
      <c r="BN1145" s="1361" t="b">
        <f t="shared" si="468"/>
        <v>1</v>
      </c>
      <c r="BO1145" s="1361" t="b">
        <f t="shared" si="468"/>
        <v>1</v>
      </c>
      <c r="BP1145" s="1361" t="b">
        <f t="shared" si="468"/>
        <v>1</v>
      </c>
      <c r="BQ1145" s="1361" t="b">
        <f t="shared" si="468"/>
        <v>1</v>
      </c>
      <c r="BS1145" s="1359"/>
    </row>
    <row r="1146" spans="1:71" s="1374" customFormat="1" ht="12" customHeight="1">
      <c r="A1146" s="1412">
        <v>23200061</v>
      </c>
      <c r="B1146" s="1413" t="str">
        <f t="shared" si="469"/>
        <v>23200061</v>
      </c>
      <c r="C1146" s="1359" t="s">
        <v>2201</v>
      </c>
      <c r="D1146" s="1360" t="str">
        <f t="shared" si="448"/>
        <v>W/C</v>
      </c>
      <c r="E1146" s="1360"/>
      <c r="F1146" s="1359"/>
      <c r="G1146" s="1360"/>
      <c r="H1146" s="1361" t="str">
        <f t="shared" si="466"/>
        <v/>
      </c>
      <c r="I1146" s="1361" t="str">
        <f t="shared" si="466"/>
        <v/>
      </c>
      <c r="J1146" s="1361" t="str">
        <f t="shared" si="466"/>
        <v/>
      </c>
      <c r="K1146" s="1361" t="str">
        <f t="shared" si="466"/>
        <v/>
      </c>
      <c r="L1146" s="1361" t="str">
        <f t="shared" ref="L1146:M1217" si="473">IF(VALUE(AM1146),"W/C",IF(ISBLANK(AM1146),"NO","W/C"))</f>
        <v>NO</v>
      </c>
      <c r="M1146" s="1361" t="str">
        <f t="shared" si="473"/>
        <v>W/C</v>
      </c>
      <c r="N1146" s="1361" t="str">
        <f t="shared" si="456"/>
        <v>W/C</v>
      </c>
      <c r="O1146" s="1362"/>
      <c r="P1146" s="1363">
        <v>-5316574.8099999996</v>
      </c>
      <c r="Q1146" s="1363">
        <v>-6089638.6900000004</v>
      </c>
      <c r="R1146" s="1363">
        <v>-5609552.8600000003</v>
      </c>
      <c r="S1146" s="1363">
        <v>-5727095.2300000004</v>
      </c>
      <c r="T1146" s="1363">
        <v>-17395458.579999998</v>
      </c>
      <c r="U1146" s="1363">
        <v>-17885352.09</v>
      </c>
      <c r="V1146" s="1363">
        <v>-18692274.920000002</v>
      </c>
      <c r="W1146" s="1363">
        <v>-14699573.189999999</v>
      </c>
      <c r="X1146" s="1363">
        <v>-12022294.51</v>
      </c>
      <c r="Y1146" s="1363">
        <v>-13876257.48</v>
      </c>
      <c r="Z1146" s="1363">
        <v>-5870105.3399999999</v>
      </c>
      <c r="AA1146" s="1363">
        <v>-7211720.9900000002</v>
      </c>
      <c r="AB1146" s="1363">
        <v>-4045727.48</v>
      </c>
      <c r="AC1146" s="1363"/>
      <c r="AD1146" s="1363"/>
      <c r="AE1146" s="1363">
        <f t="shared" si="451"/>
        <v>-10813372.918750001</v>
      </c>
      <c r="AF1146" s="1376"/>
      <c r="AG1146" s="1376"/>
      <c r="AH1146" s="1365"/>
      <c r="AI1146" s="1365"/>
      <c r="AJ1146" s="1365"/>
      <c r="AK1146" s="1366"/>
      <c r="AL1146" s="1365">
        <f t="shared" si="462"/>
        <v>0</v>
      </c>
      <c r="AM1146" s="1367"/>
      <c r="AN1146" s="1365">
        <f t="shared" si="470"/>
        <v>-10813372.918750001</v>
      </c>
      <c r="AO1146" s="1368">
        <f t="shared" si="463"/>
        <v>-10813372.918750001</v>
      </c>
      <c r="AP1146" s="1369"/>
      <c r="AQ1146" s="1370">
        <f t="shared" si="447"/>
        <v>-4045727.48</v>
      </c>
      <c r="AR1146" s="1365"/>
      <c r="AS1146" s="1365"/>
      <c r="AT1146" s="1365"/>
      <c r="AU1146" s="1366"/>
      <c r="AV1146" s="1365">
        <f t="shared" si="464"/>
        <v>0</v>
      </c>
      <c r="AW1146" s="1367"/>
      <c r="AX1146" s="1365">
        <f t="shared" si="472"/>
        <v>-4045727.48</v>
      </c>
      <c r="AY1146" s="1367">
        <f t="shared" si="465"/>
        <v>-4045727.48</v>
      </c>
      <c r="AZ1146" s="1372"/>
      <c r="BA1146" s="1640"/>
      <c r="BC1146" s="1361" t="str">
        <f t="shared" si="459"/>
        <v/>
      </c>
      <c r="BD1146" s="1361" t="str">
        <f t="shared" si="459"/>
        <v/>
      </c>
      <c r="BE1146" s="1361" t="str">
        <f t="shared" si="459"/>
        <v/>
      </c>
      <c r="BF1146" s="1361" t="str">
        <f t="shared" si="459"/>
        <v/>
      </c>
      <c r="BG1146" s="1361" t="str">
        <f t="shared" si="471"/>
        <v>NO</v>
      </c>
      <c r="BH1146" s="1361" t="str">
        <f t="shared" si="471"/>
        <v>W/C</v>
      </c>
      <c r="BI1146" s="1361" t="str">
        <f t="shared" si="467"/>
        <v>W/C</v>
      </c>
      <c r="BK1146" s="1361" t="b">
        <f t="shared" si="468"/>
        <v>1</v>
      </c>
      <c r="BL1146" s="1361" t="b">
        <f t="shared" si="468"/>
        <v>1</v>
      </c>
      <c r="BM1146" s="1361" t="b">
        <f t="shared" si="468"/>
        <v>1</v>
      </c>
      <c r="BN1146" s="1361" t="b">
        <f t="shared" si="468"/>
        <v>1</v>
      </c>
      <c r="BO1146" s="1361" t="b">
        <f t="shared" si="468"/>
        <v>1</v>
      </c>
      <c r="BP1146" s="1361" t="b">
        <f t="shared" si="468"/>
        <v>1</v>
      </c>
      <c r="BQ1146" s="1361" t="b">
        <f t="shared" si="468"/>
        <v>1</v>
      </c>
      <c r="BS1146" s="1359"/>
    </row>
    <row r="1147" spans="1:71" s="1374" customFormat="1" ht="12" customHeight="1">
      <c r="A1147" s="1412">
        <v>23200063</v>
      </c>
      <c r="B1147" s="1413" t="str">
        <f t="shared" si="469"/>
        <v>23200063</v>
      </c>
      <c r="C1147" s="1359" t="s">
        <v>2202</v>
      </c>
      <c r="D1147" s="1360" t="str">
        <f t="shared" si="448"/>
        <v>W/C</v>
      </c>
      <c r="E1147" s="1360"/>
      <c r="F1147" s="1359"/>
      <c r="G1147" s="1360"/>
      <c r="H1147" s="1361" t="str">
        <f t="shared" si="466"/>
        <v/>
      </c>
      <c r="I1147" s="1361" t="str">
        <f t="shared" si="466"/>
        <v/>
      </c>
      <c r="J1147" s="1361" t="str">
        <f t="shared" si="466"/>
        <v/>
      </c>
      <c r="K1147" s="1361" t="str">
        <f t="shared" si="466"/>
        <v/>
      </c>
      <c r="L1147" s="1361" t="str">
        <f t="shared" si="473"/>
        <v>NO</v>
      </c>
      <c r="M1147" s="1361" t="str">
        <f t="shared" si="473"/>
        <v>W/C</v>
      </c>
      <c r="N1147" s="1361" t="str">
        <f t="shared" si="456"/>
        <v>W/C</v>
      </c>
      <c r="O1147" s="1362"/>
      <c r="P1147" s="1363">
        <v>-3596608.63</v>
      </c>
      <c r="Q1147" s="1363">
        <v>-3528059.1</v>
      </c>
      <c r="R1147" s="1363">
        <v>0</v>
      </c>
      <c r="S1147" s="1363">
        <v>0</v>
      </c>
      <c r="T1147" s="1363">
        <v>-283059.20000000001</v>
      </c>
      <c r="U1147" s="1363">
        <v>0</v>
      </c>
      <c r="V1147" s="1363">
        <v>-3386270.49</v>
      </c>
      <c r="W1147" s="1363">
        <v>0</v>
      </c>
      <c r="X1147" s="1363">
        <v>0</v>
      </c>
      <c r="Y1147" s="1363">
        <v>0</v>
      </c>
      <c r="Z1147" s="1363">
        <v>0</v>
      </c>
      <c r="AA1147" s="1363">
        <v>-3393826.09</v>
      </c>
      <c r="AB1147" s="1363">
        <v>-3464925.03</v>
      </c>
      <c r="AC1147" s="1363"/>
      <c r="AD1147" s="1363"/>
      <c r="AE1147" s="1363">
        <f t="shared" si="451"/>
        <v>-1176831.8091666668</v>
      </c>
      <c r="AF1147" s="1376"/>
      <c r="AG1147" s="1377"/>
      <c r="AH1147" s="1365"/>
      <c r="AI1147" s="1365"/>
      <c r="AJ1147" s="1365"/>
      <c r="AK1147" s="1366"/>
      <c r="AL1147" s="1365">
        <f t="shared" si="462"/>
        <v>0</v>
      </c>
      <c r="AM1147" s="1367"/>
      <c r="AN1147" s="1365">
        <f t="shared" si="470"/>
        <v>-1176831.8091666668</v>
      </c>
      <c r="AO1147" s="1368">
        <f t="shared" si="463"/>
        <v>-1176831.8091666668</v>
      </c>
      <c r="AP1147" s="1369"/>
      <c r="AQ1147" s="1370">
        <f t="shared" si="447"/>
        <v>-3464925.03</v>
      </c>
      <c r="AR1147" s="1365"/>
      <c r="AS1147" s="1365"/>
      <c r="AT1147" s="1365"/>
      <c r="AU1147" s="1366"/>
      <c r="AV1147" s="1365">
        <f t="shared" si="464"/>
        <v>0</v>
      </c>
      <c r="AW1147" s="1367"/>
      <c r="AX1147" s="1365">
        <f t="shared" si="472"/>
        <v>-3464925.03</v>
      </c>
      <c r="AY1147" s="1367">
        <f t="shared" si="465"/>
        <v>-3464925.03</v>
      </c>
      <c r="AZ1147" s="1372"/>
      <c r="BA1147" s="1640"/>
      <c r="BC1147" s="1361" t="str">
        <f t="shared" si="459"/>
        <v/>
      </c>
      <c r="BD1147" s="1361" t="str">
        <f t="shared" si="459"/>
        <v/>
      </c>
      <c r="BE1147" s="1361" t="str">
        <f t="shared" si="459"/>
        <v/>
      </c>
      <c r="BF1147" s="1361" t="str">
        <f t="shared" si="459"/>
        <v/>
      </c>
      <c r="BG1147" s="1361" t="str">
        <f t="shared" si="471"/>
        <v>NO</v>
      </c>
      <c r="BH1147" s="1361" t="str">
        <f t="shared" si="471"/>
        <v>W/C</v>
      </c>
      <c r="BI1147" s="1361" t="str">
        <f t="shared" si="467"/>
        <v>W/C</v>
      </c>
      <c r="BK1147" s="1361" t="b">
        <f t="shared" si="468"/>
        <v>1</v>
      </c>
      <c r="BL1147" s="1361" t="b">
        <f t="shared" si="468"/>
        <v>1</v>
      </c>
      <c r="BM1147" s="1361" t="b">
        <f t="shared" si="468"/>
        <v>1</v>
      </c>
      <c r="BN1147" s="1361" t="b">
        <f t="shared" si="468"/>
        <v>1</v>
      </c>
      <c r="BO1147" s="1361" t="b">
        <f t="shared" si="468"/>
        <v>1</v>
      </c>
      <c r="BP1147" s="1361" t="b">
        <f t="shared" si="468"/>
        <v>1</v>
      </c>
      <c r="BQ1147" s="1361" t="b">
        <f t="shared" si="468"/>
        <v>1</v>
      </c>
      <c r="BS1147" s="1359"/>
    </row>
    <row r="1148" spans="1:71" s="1374" customFormat="1" ht="12" customHeight="1">
      <c r="A1148" s="1412">
        <v>23200071</v>
      </c>
      <c r="B1148" s="1413" t="str">
        <f t="shared" si="469"/>
        <v>23200071</v>
      </c>
      <c r="C1148" s="1359" t="s">
        <v>2203</v>
      </c>
      <c r="D1148" s="1360" t="str">
        <f t="shared" si="448"/>
        <v>W/C</v>
      </c>
      <c r="E1148" s="1360"/>
      <c r="F1148" s="1359"/>
      <c r="G1148" s="1360"/>
      <c r="H1148" s="1361" t="str">
        <f t="shared" si="466"/>
        <v/>
      </c>
      <c r="I1148" s="1361" t="str">
        <f t="shared" si="466"/>
        <v/>
      </c>
      <c r="J1148" s="1361" t="str">
        <f t="shared" si="466"/>
        <v/>
      </c>
      <c r="K1148" s="1361" t="str">
        <f t="shared" si="466"/>
        <v/>
      </c>
      <c r="L1148" s="1361" t="str">
        <f t="shared" si="473"/>
        <v>NO</v>
      </c>
      <c r="M1148" s="1361" t="str">
        <f t="shared" si="473"/>
        <v>W/C</v>
      </c>
      <c r="N1148" s="1361" t="str">
        <f t="shared" si="456"/>
        <v>W/C</v>
      </c>
      <c r="O1148" s="1362"/>
      <c r="P1148" s="1363">
        <v>-1842035.68</v>
      </c>
      <c r="Q1148" s="1363">
        <v>-1460444.29</v>
      </c>
      <c r="R1148" s="1363">
        <v>-1569150.03</v>
      </c>
      <c r="S1148" s="1363">
        <v>-1363724.28</v>
      </c>
      <c r="T1148" s="1363">
        <v>-1934377.13</v>
      </c>
      <c r="U1148" s="1363">
        <v>-1353955.57</v>
      </c>
      <c r="V1148" s="1363">
        <v>-1766567.12</v>
      </c>
      <c r="W1148" s="1363">
        <v>-3031366.06</v>
      </c>
      <c r="X1148" s="1363">
        <v>-2202377.96</v>
      </c>
      <c r="Y1148" s="1363">
        <v>-1465670.27</v>
      </c>
      <c r="Z1148" s="1363">
        <v>-2179924.58</v>
      </c>
      <c r="AA1148" s="1363">
        <v>-3572320.6</v>
      </c>
      <c r="AB1148" s="1363">
        <v>-2936664.16</v>
      </c>
      <c r="AC1148" s="1363"/>
      <c r="AD1148" s="1363"/>
      <c r="AE1148" s="1363">
        <f t="shared" si="451"/>
        <v>-2024102.3175000001</v>
      </c>
      <c r="AF1148" s="1376"/>
      <c r="AG1148" s="1376"/>
      <c r="AH1148" s="1365"/>
      <c r="AI1148" s="1365"/>
      <c r="AJ1148" s="1365"/>
      <c r="AK1148" s="1366"/>
      <c r="AL1148" s="1365">
        <f t="shared" si="462"/>
        <v>0</v>
      </c>
      <c r="AM1148" s="1367"/>
      <c r="AN1148" s="1365">
        <f t="shared" si="470"/>
        <v>-2024102.3175000001</v>
      </c>
      <c r="AO1148" s="1368">
        <f t="shared" si="463"/>
        <v>-2024102.3175000001</v>
      </c>
      <c r="AP1148" s="1369"/>
      <c r="AQ1148" s="1370">
        <f t="shared" si="447"/>
        <v>-2936664.16</v>
      </c>
      <c r="AR1148" s="1365"/>
      <c r="AS1148" s="1365"/>
      <c r="AT1148" s="1365"/>
      <c r="AU1148" s="1366"/>
      <c r="AV1148" s="1365">
        <f t="shared" si="464"/>
        <v>0</v>
      </c>
      <c r="AW1148" s="1367"/>
      <c r="AX1148" s="1365">
        <f t="shared" si="472"/>
        <v>-2936664.16</v>
      </c>
      <c r="AY1148" s="1367">
        <f t="shared" si="465"/>
        <v>-2936664.16</v>
      </c>
      <c r="AZ1148" s="1372"/>
      <c r="BA1148" s="1640"/>
      <c r="BC1148" s="1361" t="str">
        <f t="shared" si="459"/>
        <v/>
      </c>
      <c r="BD1148" s="1361" t="str">
        <f t="shared" si="459"/>
        <v/>
      </c>
      <c r="BE1148" s="1361" t="str">
        <f t="shared" si="459"/>
        <v/>
      </c>
      <c r="BF1148" s="1361" t="str">
        <f t="shared" si="459"/>
        <v/>
      </c>
      <c r="BG1148" s="1361" t="str">
        <f t="shared" si="471"/>
        <v>NO</v>
      </c>
      <c r="BH1148" s="1361" t="str">
        <f t="shared" si="471"/>
        <v>W/C</v>
      </c>
      <c r="BI1148" s="1361" t="str">
        <f t="shared" si="467"/>
        <v>W/C</v>
      </c>
      <c r="BK1148" s="1361" t="b">
        <f t="shared" si="468"/>
        <v>1</v>
      </c>
      <c r="BL1148" s="1361" t="b">
        <f t="shared" si="468"/>
        <v>1</v>
      </c>
      <c r="BM1148" s="1361" t="b">
        <f t="shared" si="468"/>
        <v>1</v>
      </c>
      <c r="BN1148" s="1361" t="b">
        <f t="shared" si="468"/>
        <v>1</v>
      </c>
      <c r="BO1148" s="1361" t="b">
        <f t="shared" si="468"/>
        <v>1</v>
      </c>
      <c r="BP1148" s="1361" t="b">
        <f t="shared" si="468"/>
        <v>1</v>
      </c>
      <c r="BQ1148" s="1361" t="b">
        <f t="shared" si="468"/>
        <v>1</v>
      </c>
      <c r="BS1148" s="1359"/>
    </row>
    <row r="1149" spans="1:71" s="1374" customFormat="1" ht="12" customHeight="1">
      <c r="A1149" s="1412">
        <v>23200081</v>
      </c>
      <c r="B1149" s="1413" t="str">
        <f t="shared" si="469"/>
        <v>23200081</v>
      </c>
      <c r="C1149" s="1359" t="s">
        <v>2204</v>
      </c>
      <c r="D1149" s="1360" t="str">
        <f t="shared" si="448"/>
        <v>W/C</v>
      </c>
      <c r="E1149" s="1360"/>
      <c r="F1149" s="1359"/>
      <c r="G1149" s="1360"/>
      <c r="H1149" s="1361" t="str">
        <f t="shared" si="466"/>
        <v/>
      </c>
      <c r="I1149" s="1361" t="str">
        <f t="shared" si="466"/>
        <v/>
      </c>
      <c r="J1149" s="1361" t="str">
        <f t="shared" si="466"/>
        <v/>
      </c>
      <c r="K1149" s="1361" t="str">
        <f t="shared" si="466"/>
        <v/>
      </c>
      <c r="L1149" s="1361" t="str">
        <f t="shared" si="473"/>
        <v>NO</v>
      </c>
      <c r="M1149" s="1361" t="str">
        <f t="shared" si="473"/>
        <v>W/C</v>
      </c>
      <c r="N1149" s="1361" t="str">
        <f t="shared" si="456"/>
        <v>W/C</v>
      </c>
      <c r="O1149" s="1362"/>
      <c r="P1149" s="1363">
        <v>-4633193.68</v>
      </c>
      <c r="Q1149" s="1363">
        <v>-5206833.9800000004</v>
      </c>
      <c r="R1149" s="1363">
        <v>-5230150.1900000004</v>
      </c>
      <c r="S1149" s="1363">
        <v>-5176526.01</v>
      </c>
      <c r="T1149" s="1363">
        <v>-4785801.6100000003</v>
      </c>
      <c r="U1149" s="1363">
        <v>-5112939.5</v>
      </c>
      <c r="V1149" s="1363">
        <v>-6052231.9199999999</v>
      </c>
      <c r="W1149" s="1363">
        <v>-6047115.5899999999</v>
      </c>
      <c r="X1149" s="1363">
        <v>-5190824.32</v>
      </c>
      <c r="Y1149" s="1363">
        <v>-5559798.3300000001</v>
      </c>
      <c r="Z1149" s="1363">
        <v>-5560561.7800000003</v>
      </c>
      <c r="AA1149" s="1363">
        <v>-4848897.4000000004</v>
      </c>
      <c r="AB1149" s="1363">
        <v>-4292044.8899999997</v>
      </c>
      <c r="AC1149" s="1363"/>
      <c r="AD1149" s="1363"/>
      <c r="AE1149" s="1363">
        <f t="shared" si="451"/>
        <v>-5269524.992916666</v>
      </c>
      <c r="AF1149" s="1376"/>
      <c r="AG1149" s="1376"/>
      <c r="AH1149" s="1365"/>
      <c r="AI1149" s="1365"/>
      <c r="AJ1149" s="1365"/>
      <c r="AK1149" s="1366"/>
      <c r="AL1149" s="1365">
        <f t="shared" si="462"/>
        <v>0</v>
      </c>
      <c r="AM1149" s="1367"/>
      <c r="AN1149" s="1365">
        <f t="shared" si="470"/>
        <v>-5269524.992916666</v>
      </c>
      <c r="AO1149" s="1368">
        <f t="shared" si="463"/>
        <v>-5269524.992916666</v>
      </c>
      <c r="AP1149" s="1369"/>
      <c r="AQ1149" s="1370">
        <f t="shared" si="447"/>
        <v>-4292044.8899999997</v>
      </c>
      <c r="AR1149" s="1365"/>
      <c r="AS1149" s="1365"/>
      <c r="AT1149" s="1365"/>
      <c r="AU1149" s="1366"/>
      <c r="AV1149" s="1365">
        <f t="shared" si="464"/>
        <v>0</v>
      </c>
      <c r="AW1149" s="1367"/>
      <c r="AX1149" s="1365">
        <f t="shared" si="472"/>
        <v>-4292044.8899999997</v>
      </c>
      <c r="AY1149" s="1367">
        <f t="shared" si="465"/>
        <v>-4292044.8899999997</v>
      </c>
      <c r="AZ1149" s="1372"/>
      <c r="BA1149" s="1640"/>
      <c r="BC1149" s="1361" t="str">
        <f t="shared" si="459"/>
        <v/>
      </c>
      <c r="BD1149" s="1361" t="str">
        <f t="shared" si="459"/>
        <v/>
      </c>
      <c r="BE1149" s="1361" t="str">
        <f t="shared" si="459"/>
        <v/>
      </c>
      <c r="BF1149" s="1361" t="str">
        <f t="shared" si="459"/>
        <v/>
      </c>
      <c r="BG1149" s="1361" t="str">
        <f t="shared" si="471"/>
        <v>NO</v>
      </c>
      <c r="BH1149" s="1361" t="str">
        <f t="shared" si="471"/>
        <v>W/C</v>
      </c>
      <c r="BI1149" s="1361" t="str">
        <f t="shared" si="467"/>
        <v>W/C</v>
      </c>
      <c r="BK1149" s="1361" t="b">
        <f t="shared" si="468"/>
        <v>1</v>
      </c>
      <c r="BL1149" s="1361" t="b">
        <f t="shared" si="468"/>
        <v>1</v>
      </c>
      <c r="BM1149" s="1361" t="b">
        <f t="shared" si="468"/>
        <v>1</v>
      </c>
      <c r="BN1149" s="1361" t="b">
        <f t="shared" si="468"/>
        <v>1</v>
      </c>
      <c r="BO1149" s="1361" t="b">
        <f t="shared" si="468"/>
        <v>1</v>
      </c>
      <c r="BP1149" s="1361" t="b">
        <f t="shared" si="468"/>
        <v>1</v>
      </c>
      <c r="BQ1149" s="1361" t="b">
        <f t="shared" si="468"/>
        <v>1</v>
      </c>
      <c r="BS1149" s="1359"/>
    </row>
    <row r="1150" spans="1:71" s="1374" customFormat="1" ht="12" customHeight="1">
      <c r="A1150" s="1412">
        <v>23200101</v>
      </c>
      <c r="B1150" s="1413" t="str">
        <f t="shared" si="469"/>
        <v>23200101</v>
      </c>
      <c r="C1150" s="1359" t="s">
        <v>2205</v>
      </c>
      <c r="D1150" s="1360" t="str">
        <f t="shared" si="448"/>
        <v>W/C</v>
      </c>
      <c r="E1150" s="1360"/>
      <c r="F1150" s="1359"/>
      <c r="G1150" s="1360"/>
      <c r="H1150" s="1361" t="str">
        <f t="shared" si="466"/>
        <v/>
      </c>
      <c r="I1150" s="1361" t="str">
        <f t="shared" si="466"/>
        <v/>
      </c>
      <c r="J1150" s="1361" t="str">
        <f t="shared" si="466"/>
        <v/>
      </c>
      <c r="K1150" s="1361" t="str">
        <f t="shared" si="466"/>
        <v/>
      </c>
      <c r="L1150" s="1361" t="str">
        <f t="shared" si="473"/>
        <v>NO</v>
      </c>
      <c r="M1150" s="1361" t="str">
        <f t="shared" si="473"/>
        <v>W/C</v>
      </c>
      <c r="N1150" s="1361" t="str">
        <f t="shared" si="456"/>
        <v>W/C</v>
      </c>
      <c r="O1150" s="1362"/>
      <c r="P1150" s="1363">
        <v>-50608</v>
      </c>
      <c r="Q1150" s="1363">
        <v>-4107325.5</v>
      </c>
      <c r="R1150" s="1363">
        <v>-43160</v>
      </c>
      <c r="S1150" s="1363">
        <v>-1001026.71</v>
      </c>
      <c r="T1150" s="1363">
        <v>-707681.25</v>
      </c>
      <c r="U1150" s="1363">
        <v>-1946330</v>
      </c>
      <c r="V1150" s="1363">
        <v>-1583272.24</v>
      </c>
      <c r="W1150" s="1363">
        <v>-1493479.89</v>
      </c>
      <c r="X1150" s="1363">
        <v>-395156</v>
      </c>
      <c r="Y1150" s="1363">
        <v>-938369.5</v>
      </c>
      <c r="Z1150" s="1363">
        <v>-412047.32</v>
      </c>
      <c r="AA1150" s="1363">
        <v>-294117.75</v>
      </c>
      <c r="AB1150" s="1363">
        <v>-40660</v>
      </c>
      <c r="AC1150" s="1363"/>
      <c r="AD1150" s="1363"/>
      <c r="AE1150" s="1363">
        <f t="shared" si="451"/>
        <v>-1080633.3466666667</v>
      </c>
      <c r="AF1150" s="1376"/>
      <c r="AG1150" s="1377"/>
      <c r="AH1150" s="1365"/>
      <c r="AI1150" s="1365"/>
      <c r="AJ1150" s="1365"/>
      <c r="AK1150" s="1366"/>
      <c r="AL1150" s="1365">
        <f t="shared" si="462"/>
        <v>0</v>
      </c>
      <c r="AM1150" s="1367"/>
      <c r="AN1150" s="1365">
        <f t="shared" si="470"/>
        <v>-1080633.3466666667</v>
      </c>
      <c r="AO1150" s="1368">
        <f t="shared" si="463"/>
        <v>-1080633.3466666667</v>
      </c>
      <c r="AP1150" s="1369"/>
      <c r="AQ1150" s="1370">
        <f t="shared" si="447"/>
        <v>-40660</v>
      </c>
      <c r="AR1150" s="1365"/>
      <c r="AS1150" s="1365"/>
      <c r="AT1150" s="1365"/>
      <c r="AU1150" s="1366"/>
      <c r="AV1150" s="1365">
        <f t="shared" si="464"/>
        <v>0</v>
      </c>
      <c r="AW1150" s="1367"/>
      <c r="AX1150" s="1365">
        <f t="shared" si="472"/>
        <v>-40660</v>
      </c>
      <c r="AY1150" s="1367">
        <f t="shared" si="465"/>
        <v>-40660</v>
      </c>
      <c r="AZ1150" s="1372"/>
      <c r="BA1150" s="1640"/>
      <c r="BC1150" s="1361" t="str">
        <f t="shared" ref="BC1150:BF1184" si="474">IF(VALUE(AR1150),BC$7,IF(ISBLANK(AR1150),"",BC$7))</f>
        <v/>
      </c>
      <c r="BD1150" s="1361" t="str">
        <f t="shared" si="474"/>
        <v/>
      </c>
      <c r="BE1150" s="1361" t="str">
        <f t="shared" si="474"/>
        <v/>
      </c>
      <c r="BF1150" s="1361" t="str">
        <f t="shared" si="474"/>
        <v/>
      </c>
      <c r="BG1150" s="1361" t="str">
        <f t="shared" si="471"/>
        <v>NO</v>
      </c>
      <c r="BH1150" s="1361" t="str">
        <f t="shared" si="471"/>
        <v>W/C</v>
      </c>
      <c r="BI1150" s="1361" t="str">
        <f t="shared" si="467"/>
        <v>W/C</v>
      </c>
      <c r="BK1150" s="1361" t="b">
        <f t="shared" si="468"/>
        <v>1</v>
      </c>
      <c r="BL1150" s="1361" t="b">
        <f t="shared" si="468"/>
        <v>1</v>
      </c>
      <c r="BM1150" s="1361" t="b">
        <f t="shared" si="468"/>
        <v>1</v>
      </c>
      <c r="BN1150" s="1361" t="b">
        <f t="shared" si="468"/>
        <v>1</v>
      </c>
      <c r="BO1150" s="1361" t="b">
        <f t="shared" si="468"/>
        <v>1</v>
      </c>
      <c r="BP1150" s="1361" t="b">
        <f t="shared" si="468"/>
        <v>1</v>
      </c>
      <c r="BQ1150" s="1361" t="b">
        <f t="shared" si="468"/>
        <v>1</v>
      </c>
      <c r="BS1150" s="1359"/>
    </row>
    <row r="1151" spans="1:71" s="1374" customFormat="1" ht="12" customHeight="1">
      <c r="A1151" s="1412">
        <v>23200103</v>
      </c>
      <c r="B1151" s="1413" t="str">
        <f t="shared" si="469"/>
        <v>23200103</v>
      </c>
      <c r="C1151" s="1359" t="s">
        <v>2206</v>
      </c>
      <c r="D1151" s="1360" t="str">
        <f t="shared" ref="D1151:D1217" si="475">IF(CONCATENATE(H1151,I1151,J1151,K1151,N1151)= "ERBGRB","CRB",CONCATENATE(H1151,I1151,J1151,K1151,N1151))</f>
        <v>W/C</v>
      </c>
      <c r="E1151" s="1360"/>
      <c r="F1151" s="1359"/>
      <c r="G1151" s="1360"/>
      <c r="H1151" s="1361" t="str">
        <f t="shared" si="466"/>
        <v/>
      </c>
      <c r="I1151" s="1361" t="str">
        <f t="shared" si="466"/>
        <v/>
      </c>
      <c r="J1151" s="1361" t="str">
        <f t="shared" si="466"/>
        <v/>
      </c>
      <c r="K1151" s="1361" t="str">
        <f t="shared" si="466"/>
        <v/>
      </c>
      <c r="L1151" s="1361" t="str">
        <f t="shared" si="473"/>
        <v>NO</v>
      </c>
      <c r="M1151" s="1361" t="str">
        <f t="shared" si="473"/>
        <v>W/C</v>
      </c>
      <c r="N1151" s="1361" t="str">
        <f t="shared" si="456"/>
        <v>W/C</v>
      </c>
      <c r="O1151" s="1362"/>
      <c r="P1151" s="1363">
        <v>-164091</v>
      </c>
      <c r="Q1151" s="1363">
        <v>-158873.31</v>
      </c>
      <c r="R1151" s="1363">
        <v>-79245.440000000002</v>
      </c>
      <c r="S1151" s="1363">
        <v>-82822.22</v>
      </c>
      <c r="T1151" s="1363">
        <v>-96420.78</v>
      </c>
      <c r="U1151" s="1363">
        <v>-97971.99</v>
      </c>
      <c r="V1151" s="1363">
        <v>-121440.46</v>
      </c>
      <c r="W1151" s="1363">
        <v>-107984.9</v>
      </c>
      <c r="X1151" s="1363">
        <v>-100527.67999999999</v>
      </c>
      <c r="Y1151" s="1363">
        <v>-116797.14</v>
      </c>
      <c r="Z1151" s="1363">
        <v>-139233.95000000001</v>
      </c>
      <c r="AA1151" s="1363">
        <v>-123577.64</v>
      </c>
      <c r="AB1151" s="1363">
        <v>-115072.85</v>
      </c>
      <c r="AC1151" s="1363"/>
      <c r="AD1151" s="1363"/>
      <c r="AE1151" s="1363">
        <f t="shared" si="451"/>
        <v>-113706.45291666668</v>
      </c>
      <c r="AF1151" s="1376"/>
      <c r="AG1151" s="1377"/>
      <c r="AH1151" s="1365"/>
      <c r="AI1151" s="1365"/>
      <c r="AJ1151" s="1365"/>
      <c r="AK1151" s="1366"/>
      <c r="AL1151" s="1365">
        <f t="shared" si="462"/>
        <v>0</v>
      </c>
      <c r="AM1151" s="1367"/>
      <c r="AN1151" s="1365">
        <f t="shared" si="470"/>
        <v>-113706.45291666668</v>
      </c>
      <c r="AO1151" s="1368">
        <f t="shared" si="463"/>
        <v>-113706.45291666668</v>
      </c>
      <c r="AP1151" s="1369"/>
      <c r="AQ1151" s="1370">
        <f t="shared" si="447"/>
        <v>-115072.85</v>
      </c>
      <c r="AR1151" s="1365"/>
      <c r="AS1151" s="1365"/>
      <c r="AT1151" s="1365"/>
      <c r="AU1151" s="1366"/>
      <c r="AV1151" s="1365">
        <f t="shared" si="464"/>
        <v>0</v>
      </c>
      <c r="AW1151" s="1367"/>
      <c r="AX1151" s="1365">
        <f t="shared" si="472"/>
        <v>-115072.85</v>
      </c>
      <c r="AY1151" s="1367">
        <f t="shared" si="465"/>
        <v>-115072.85</v>
      </c>
      <c r="AZ1151" s="1372"/>
      <c r="BA1151" s="1640"/>
      <c r="BC1151" s="1361" t="str">
        <f t="shared" si="474"/>
        <v/>
      </c>
      <c r="BD1151" s="1361" t="str">
        <f t="shared" si="474"/>
        <v/>
      </c>
      <c r="BE1151" s="1361" t="str">
        <f t="shared" si="474"/>
        <v/>
      </c>
      <c r="BF1151" s="1361" t="str">
        <f t="shared" si="474"/>
        <v/>
      </c>
      <c r="BG1151" s="1361" t="str">
        <f t="shared" si="471"/>
        <v>NO</v>
      </c>
      <c r="BH1151" s="1361" t="str">
        <f t="shared" si="471"/>
        <v>W/C</v>
      </c>
      <c r="BI1151" s="1361" t="str">
        <f t="shared" si="467"/>
        <v>W/C</v>
      </c>
      <c r="BK1151" s="1361" t="b">
        <f t="shared" si="468"/>
        <v>1</v>
      </c>
      <c r="BL1151" s="1361" t="b">
        <f t="shared" si="468"/>
        <v>1</v>
      </c>
      <c r="BM1151" s="1361" t="b">
        <f t="shared" si="468"/>
        <v>1</v>
      </c>
      <c r="BN1151" s="1361" t="b">
        <f t="shared" si="468"/>
        <v>1</v>
      </c>
      <c r="BO1151" s="1361" t="b">
        <f t="shared" si="468"/>
        <v>1</v>
      </c>
      <c r="BP1151" s="1361" t="b">
        <f t="shared" si="468"/>
        <v>1</v>
      </c>
      <c r="BQ1151" s="1361" t="b">
        <f t="shared" si="468"/>
        <v>1</v>
      </c>
      <c r="BS1151" s="1359"/>
    </row>
    <row r="1152" spans="1:71" s="1374" customFormat="1" ht="12" customHeight="1">
      <c r="A1152" s="1412">
        <v>23200111</v>
      </c>
      <c r="B1152" s="1413" t="str">
        <f t="shared" si="469"/>
        <v>23200111</v>
      </c>
      <c r="C1152" s="1359" t="s">
        <v>2207</v>
      </c>
      <c r="D1152" s="1360" t="str">
        <f t="shared" si="475"/>
        <v>W/C</v>
      </c>
      <c r="E1152" s="1360"/>
      <c r="F1152" s="1359"/>
      <c r="G1152" s="1360"/>
      <c r="H1152" s="1361" t="str">
        <f t="shared" si="466"/>
        <v/>
      </c>
      <c r="I1152" s="1361" t="str">
        <f t="shared" si="466"/>
        <v/>
      </c>
      <c r="J1152" s="1361" t="str">
        <f t="shared" si="466"/>
        <v/>
      </c>
      <c r="K1152" s="1361" t="str">
        <f t="shared" si="466"/>
        <v/>
      </c>
      <c r="L1152" s="1361" t="str">
        <f t="shared" si="473"/>
        <v>NO</v>
      </c>
      <c r="M1152" s="1361" t="str">
        <f t="shared" si="473"/>
        <v>W/C</v>
      </c>
      <c r="N1152" s="1361" t="str">
        <f t="shared" si="456"/>
        <v>W/C</v>
      </c>
      <c r="O1152" s="1362"/>
      <c r="P1152" s="1363">
        <v>-217243.43</v>
      </c>
      <c r="Q1152" s="1363">
        <v>-291851.63</v>
      </c>
      <c r="R1152" s="1363">
        <v>-350245.43</v>
      </c>
      <c r="S1152" s="1363">
        <v>-401223.41</v>
      </c>
      <c r="T1152" s="1363">
        <v>-433580.42</v>
      </c>
      <c r="U1152" s="1363">
        <v>-475958.01</v>
      </c>
      <c r="V1152" s="1363">
        <v>-228913.45</v>
      </c>
      <c r="W1152" s="1363">
        <v>-396679.56</v>
      </c>
      <c r="X1152" s="1363">
        <v>-411648.07</v>
      </c>
      <c r="Y1152" s="1363">
        <v>-305323.64</v>
      </c>
      <c r="Z1152" s="1363">
        <v>-248574.69</v>
      </c>
      <c r="AA1152" s="1363">
        <v>-281511.59000000003</v>
      </c>
      <c r="AB1152" s="1363">
        <v>-260404.73</v>
      </c>
      <c r="AC1152" s="1363"/>
      <c r="AD1152" s="1363"/>
      <c r="AE1152" s="1363">
        <f t="shared" si="451"/>
        <v>-338694.49833333335</v>
      </c>
      <c r="AF1152" s="1376"/>
      <c r="AG1152" s="1376"/>
      <c r="AH1152" s="1365"/>
      <c r="AI1152" s="1365"/>
      <c r="AJ1152" s="1365"/>
      <c r="AK1152" s="1366"/>
      <c r="AL1152" s="1365">
        <f t="shared" si="462"/>
        <v>0</v>
      </c>
      <c r="AM1152" s="1367"/>
      <c r="AN1152" s="1365">
        <f t="shared" si="470"/>
        <v>-338694.49833333335</v>
      </c>
      <c r="AO1152" s="1368">
        <f t="shared" si="463"/>
        <v>-338694.49833333335</v>
      </c>
      <c r="AP1152" s="1369"/>
      <c r="AQ1152" s="1370">
        <f t="shared" si="447"/>
        <v>-260404.73</v>
      </c>
      <c r="AR1152" s="1365"/>
      <c r="AS1152" s="1365"/>
      <c r="AT1152" s="1365"/>
      <c r="AU1152" s="1366"/>
      <c r="AV1152" s="1365">
        <f t="shared" si="464"/>
        <v>0</v>
      </c>
      <c r="AW1152" s="1367"/>
      <c r="AX1152" s="1365">
        <f t="shared" si="472"/>
        <v>-260404.73</v>
      </c>
      <c r="AY1152" s="1367">
        <f t="shared" si="465"/>
        <v>-260404.73</v>
      </c>
      <c r="AZ1152" s="1372"/>
      <c r="BA1152" s="1640"/>
      <c r="BC1152" s="1361" t="str">
        <f t="shared" si="474"/>
        <v/>
      </c>
      <c r="BD1152" s="1361" t="str">
        <f t="shared" si="474"/>
        <v/>
      </c>
      <c r="BE1152" s="1361" t="str">
        <f t="shared" si="474"/>
        <v/>
      </c>
      <c r="BF1152" s="1361" t="str">
        <f t="shared" si="474"/>
        <v/>
      </c>
      <c r="BG1152" s="1361" t="str">
        <f t="shared" si="471"/>
        <v>NO</v>
      </c>
      <c r="BH1152" s="1361" t="str">
        <f t="shared" si="471"/>
        <v>W/C</v>
      </c>
      <c r="BI1152" s="1361" t="str">
        <f t="shared" si="467"/>
        <v>W/C</v>
      </c>
      <c r="BK1152" s="1361" t="b">
        <f t="shared" si="468"/>
        <v>1</v>
      </c>
      <c r="BL1152" s="1361" t="b">
        <f t="shared" si="468"/>
        <v>1</v>
      </c>
      <c r="BM1152" s="1361" t="b">
        <f t="shared" si="468"/>
        <v>1</v>
      </c>
      <c r="BN1152" s="1361" t="b">
        <f t="shared" si="468"/>
        <v>1</v>
      </c>
      <c r="BO1152" s="1361" t="b">
        <f t="shared" si="468"/>
        <v>1</v>
      </c>
      <c r="BP1152" s="1361" t="b">
        <f t="shared" si="468"/>
        <v>1</v>
      </c>
      <c r="BQ1152" s="1361" t="b">
        <f t="shared" si="468"/>
        <v>1</v>
      </c>
      <c r="BS1152" s="1359"/>
    </row>
    <row r="1153" spans="1:71 16357:16370" s="1374" customFormat="1" ht="12" customHeight="1">
      <c r="A1153" s="1503" t="s">
        <v>2208</v>
      </c>
      <c r="B1153" s="1413" t="str">
        <f t="shared" si="469"/>
        <v>23200113</v>
      </c>
      <c r="C1153" s="1360" t="s">
        <v>2209</v>
      </c>
      <c r="D1153" s="1360" t="str">
        <f t="shared" si="475"/>
        <v>W/C</v>
      </c>
      <c r="E1153" s="1359"/>
      <c r="F1153" s="1360"/>
      <c r="G1153" s="1361"/>
      <c r="H1153" s="1361" t="str">
        <f t="shared" si="466"/>
        <v/>
      </c>
      <c r="I1153" s="1361" t="str">
        <f t="shared" si="466"/>
        <v/>
      </c>
      <c r="J1153" s="1361" t="str">
        <f t="shared" si="466"/>
        <v/>
      </c>
      <c r="K1153" s="1361" t="str">
        <f t="shared" si="466"/>
        <v/>
      </c>
      <c r="L1153" s="1361" t="str">
        <f t="shared" si="473"/>
        <v>NO</v>
      </c>
      <c r="M1153" s="1361" t="str">
        <f t="shared" si="473"/>
        <v>W/C</v>
      </c>
      <c r="N1153" s="1411" t="str">
        <f t="shared" si="456"/>
        <v>W/C</v>
      </c>
      <c r="O1153" s="1363"/>
      <c r="P1153" s="1367">
        <v>0</v>
      </c>
      <c r="Q1153" s="1365">
        <v>0</v>
      </c>
      <c r="R1153" s="1365">
        <v>0</v>
      </c>
      <c r="S1153" s="1365">
        <v>0</v>
      </c>
      <c r="T1153" s="1365">
        <v>0</v>
      </c>
      <c r="U1153" s="1365">
        <v>0</v>
      </c>
      <c r="V1153" s="1365">
        <v>0</v>
      </c>
      <c r="W1153" s="1365">
        <v>0</v>
      </c>
      <c r="X1153" s="1365">
        <v>0</v>
      </c>
      <c r="Y1153" s="1365">
        <v>0</v>
      </c>
      <c r="Z1153" s="1365">
        <v>0</v>
      </c>
      <c r="AA1153" s="1365">
        <v>0</v>
      </c>
      <c r="AB1153" s="1365">
        <v>0</v>
      </c>
      <c r="AC1153" s="1365"/>
      <c r="AD1153" s="1370"/>
      <c r="AE1153" s="1365">
        <f t="shared" si="451"/>
        <v>0</v>
      </c>
      <c r="AF1153" s="1376"/>
      <c r="AG1153" s="1376"/>
      <c r="AH1153" s="1365"/>
      <c r="AI1153" s="1365"/>
      <c r="AJ1153" s="1365"/>
      <c r="AK1153" s="1365"/>
      <c r="AL1153" s="1371">
        <f>SUM(AI1153:AK1153)</f>
        <v>0</v>
      </c>
      <c r="AN1153" s="1373">
        <f t="shared" si="470"/>
        <v>0</v>
      </c>
      <c r="AO1153" s="1374">
        <f t="shared" si="463"/>
        <v>0</v>
      </c>
      <c r="AP1153" s="1369"/>
      <c r="AQ1153" s="1374">
        <f t="shared" ref="AQ1153:AQ1221" si="476">AB1153</f>
        <v>0</v>
      </c>
      <c r="AV1153" s="1365">
        <f t="shared" si="464"/>
        <v>0</v>
      </c>
      <c r="AX1153" s="1374">
        <f t="shared" si="472"/>
        <v>0</v>
      </c>
      <c r="AY1153" s="1374">
        <f t="shared" si="465"/>
        <v>0</v>
      </c>
      <c r="AZ1153" s="1372"/>
      <c r="BS1153" s="1359"/>
      <c r="XEC1153" s="1503"/>
      <c r="XED1153" s="1359"/>
      <c r="XEE1153" s="1360"/>
      <c r="XEF1153" s="1360"/>
      <c r="XEG1153" s="1359"/>
      <c r="XEH1153" s="1360"/>
      <c r="XEI1153" s="1361"/>
      <c r="XEJ1153" s="1361"/>
      <c r="XEK1153" s="1361"/>
      <c r="XEL1153" s="1361"/>
      <c r="XEM1153" s="1361"/>
      <c r="XEN1153" s="1361"/>
      <c r="XEO1153" s="1361"/>
      <c r="XEP1153" s="1411"/>
    </row>
    <row r="1154" spans="1:71 16357:16370" s="1374" customFormat="1" ht="12" customHeight="1">
      <c r="A1154" s="1412">
        <v>23200121</v>
      </c>
      <c r="B1154" s="1413" t="str">
        <f t="shared" si="469"/>
        <v>23200121</v>
      </c>
      <c r="C1154" s="1359" t="s">
        <v>2210</v>
      </c>
      <c r="D1154" s="1360" t="str">
        <f t="shared" si="475"/>
        <v>W/C</v>
      </c>
      <c r="E1154" s="1360"/>
      <c r="F1154" s="1359"/>
      <c r="G1154" s="1360"/>
      <c r="H1154" s="1361" t="str">
        <f t="shared" si="466"/>
        <v/>
      </c>
      <c r="I1154" s="1361" t="str">
        <f t="shared" si="466"/>
        <v/>
      </c>
      <c r="J1154" s="1361" t="str">
        <f t="shared" si="466"/>
        <v/>
      </c>
      <c r="K1154" s="1361" t="str">
        <f t="shared" si="466"/>
        <v/>
      </c>
      <c r="L1154" s="1361" t="str">
        <f t="shared" si="473"/>
        <v>NO</v>
      </c>
      <c r="M1154" s="1361" t="str">
        <f t="shared" si="473"/>
        <v>W/C</v>
      </c>
      <c r="N1154" s="1361" t="str">
        <f t="shared" si="456"/>
        <v>W/C</v>
      </c>
      <c r="O1154" s="1362"/>
      <c r="P1154" s="1363">
        <v>-159711.26</v>
      </c>
      <c r="Q1154" s="1363">
        <v>-159711.26</v>
      </c>
      <c r="R1154" s="1363">
        <v>-103521.79</v>
      </c>
      <c r="S1154" s="1363">
        <v>-217240.56</v>
      </c>
      <c r="T1154" s="1363">
        <v>-283049.78999999998</v>
      </c>
      <c r="U1154" s="1363">
        <v>-217240.56</v>
      </c>
      <c r="V1154" s="1363">
        <v>-302458.17</v>
      </c>
      <c r="W1154" s="1363">
        <v>-246268.7</v>
      </c>
      <c r="X1154" s="1363">
        <v>-302458.17</v>
      </c>
      <c r="Y1154" s="1363">
        <v>-141964.21</v>
      </c>
      <c r="Z1154" s="1363">
        <v>-141966.21</v>
      </c>
      <c r="AA1154" s="1363">
        <v>-141966.21</v>
      </c>
      <c r="AB1154" s="1363">
        <v>-205979.7</v>
      </c>
      <c r="AC1154" s="1363"/>
      <c r="AD1154" s="1363"/>
      <c r="AE1154" s="1363">
        <f t="shared" si="451"/>
        <v>-203390.92583333331</v>
      </c>
      <c r="AF1154" s="1376"/>
      <c r="AG1154" s="1376"/>
      <c r="AH1154" s="1365"/>
      <c r="AI1154" s="1365"/>
      <c r="AJ1154" s="1365"/>
      <c r="AK1154" s="1366"/>
      <c r="AL1154" s="1365">
        <f t="shared" si="462"/>
        <v>0</v>
      </c>
      <c r="AM1154" s="1367"/>
      <c r="AN1154" s="1365">
        <f t="shared" si="470"/>
        <v>-203390.92583333331</v>
      </c>
      <c r="AO1154" s="1368">
        <f t="shared" si="463"/>
        <v>-203390.92583333331</v>
      </c>
      <c r="AP1154" s="1369"/>
      <c r="AQ1154" s="1370">
        <f t="shared" si="476"/>
        <v>-205979.7</v>
      </c>
      <c r="AR1154" s="1365"/>
      <c r="AS1154" s="1365"/>
      <c r="AT1154" s="1365"/>
      <c r="AU1154" s="1366"/>
      <c r="AV1154" s="1365">
        <f t="shared" si="464"/>
        <v>0</v>
      </c>
      <c r="AW1154" s="1367"/>
      <c r="AX1154" s="1365">
        <f t="shared" si="472"/>
        <v>-205979.7</v>
      </c>
      <c r="AY1154" s="1367">
        <f t="shared" si="465"/>
        <v>-205979.7</v>
      </c>
      <c r="AZ1154" s="1372"/>
      <c r="BA1154" s="1640"/>
      <c r="BC1154" s="1361" t="str">
        <f t="shared" si="474"/>
        <v/>
      </c>
      <c r="BD1154" s="1361" t="str">
        <f t="shared" si="474"/>
        <v/>
      </c>
      <c r="BE1154" s="1361" t="str">
        <f t="shared" si="474"/>
        <v/>
      </c>
      <c r="BF1154" s="1361" t="str">
        <f t="shared" si="474"/>
        <v/>
      </c>
      <c r="BG1154" s="1361" t="str">
        <f t="shared" si="471"/>
        <v>NO</v>
      </c>
      <c r="BH1154" s="1361" t="str">
        <f t="shared" si="471"/>
        <v>W/C</v>
      </c>
      <c r="BI1154" s="1361" t="str">
        <f t="shared" si="467"/>
        <v>W/C</v>
      </c>
      <c r="BK1154" s="1361" t="b">
        <f t="shared" ref="BK1154:BQ1155" si="477">BC1154=H1154</f>
        <v>1</v>
      </c>
      <c r="BL1154" s="1361" t="b">
        <f t="shared" si="477"/>
        <v>1</v>
      </c>
      <c r="BM1154" s="1361" t="b">
        <f t="shared" si="477"/>
        <v>1</v>
      </c>
      <c r="BN1154" s="1361" t="b">
        <f t="shared" si="477"/>
        <v>1</v>
      </c>
      <c r="BO1154" s="1361" t="b">
        <f t="shared" si="477"/>
        <v>1</v>
      </c>
      <c r="BP1154" s="1361" t="b">
        <f t="shared" si="477"/>
        <v>1</v>
      </c>
      <c r="BQ1154" s="1361" t="b">
        <f t="shared" si="477"/>
        <v>1</v>
      </c>
      <c r="BS1154" s="1359"/>
    </row>
    <row r="1155" spans="1:71 16357:16370" s="1374" customFormat="1" ht="12" customHeight="1">
      <c r="A1155" s="1412">
        <v>23200153</v>
      </c>
      <c r="B1155" s="1413" t="str">
        <f t="shared" si="469"/>
        <v>23200153</v>
      </c>
      <c r="C1155" s="1359" t="s">
        <v>2211</v>
      </c>
      <c r="D1155" s="1360" t="str">
        <f t="shared" si="475"/>
        <v>W/C</v>
      </c>
      <c r="E1155" s="1360"/>
      <c r="F1155" s="1359"/>
      <c r="G1155" s="1360"/>
      <c r="H1155" s="1361" t="str">
        <f t="shared" si="466"/>
        <v/>
      </c>
      <c r="I1155" s="1361" t="str">
        <f t="shared" si="466"/>
        <v/>
      </c>
      <c r="J1155" s="1361" t="str">
        <f t="shared" si="466"/>
        <v/>
      </c>
      <c r="K1155" s="1361" t="str">
        <f t="shared" si="466"/>
        <v/>
      </c>
      <c r="L1155" s="1361" t="str">
        <f t="shared" si="473"/>
        <v>NO</v>
      </c>
      <c r="M1155" s="1361" t="str">
        <f t="shared" si="473"/>
        <v>W/C</v>
      </c>
      <c r="N1155" s="1361" t="str">
        <f t="shared" si="456"/>
        <v>W/C</v>
      </c>
      <c r="O1155" s="1362"/>
      <c r="P1155" s="1363">
        <v>-9492.14</v>
      </c>
      <c r="Q1155" s="1363">
        <v>-9169.93</v>
      </c>
      <c r="R1155" s="1363">
        <v>0</v>
      </c>
      <c r="S1155" s="1363">
        <v>0</v>
      </c>
      <c r="T1155" s="1363">
        <v>0</v>
      </c>
      <c r="U1155" s="1363">
        <v>0</v>
      </c>
      <c r="V1155" s="1363">
        <v>-6514.24</v>
      </c>
      <c r="W1155" s="1363">
        <v>0</v>
      </c>
      <c r="X1155" s="1363">
        <v>0</v>
      </c>
      <c r="Y1155" s="1363">
        <v>0</v>
      </c>
      <c r="Z1155" s="1363">
        <v>0</v>
      </c>
      <c r="AA1155" s="1363">
        <v>-7095.76</v>
      </c>
      <c r="AB1155" s="1363">
        <v>-6459.52</v>
      </c>
      <c r="AC1155" s="1363"/>
      <c r="AD1155" s="1363"/>
      <c r="AE1155" s="1363">
        <f t="shared" si="451"/>
        <v>-2562.98</v>
      </c>
      <c r="AF1155" s="1364"/>
      <c r="AG1155" s="1653"/>
      <c r="AH1155" s="1365"/>
      <c r="AI1155" s="1365"/>
      <c r="AJ1155" s="1365"/>
      <c r="AK1155" s="1366"/>
      <c r="AL1155" s="1365">
        <f t="shared" si="462"/>
        <v>0</v>
      </c>
      <c r="AM1155" s="1367"/>
      <c r="AN1155" s="1365">
        <f t="shared" si="470"/>
        <v>-2562.98</v>
      </c>
      <c r="AO1155" s="1368">
        <f t="shared" si="463"/>
        <v>-2562.98</v>
      </c>
      <c r="AP1155" s="1369"/>
      <c r="AQ1155" s="1370">
        <f t="shared" si="476"/>
        <v>-6459.52</v>
      </c>
      <c r="AR1155" s="1365"/>
      <c r="AS1155" s="1365"/>
      <c r="AT1155" s="1365"/>
      <c r="AU1155" s="1366"/>
      <c r="AV1155" s="1365">
        <f t="shared" si="464"/>
        <v>0</v>
      </c>
      <c r="AW1155" s="1367"/>
      <c r="AX1155" s="1365">
        <f t="shared" si="472"/>
        <v>-6459.52</v>
      </c>
      <c r="AY1155" s="1367">
        <f t="shared" si="465"/>
        <v>-6459.52</v>
      </c>
      <c r="AZ1155" s="1372"/>
      <c r="BA1155" s="1640"/>
      <c r="BC1155" s="1361" t="str">
        <f t="shared" si="474"/>
        <v/>
      </c>
      <c r="BD1155" s="1361" t="str">
        <f t="shared" si="474"/>
        <v/>
      </c>
      <c r="BE1155" s="1361" t="str">
        <f t="shared" si="474"/>
        <v/>
      </c>
      <c r="BF1155" s="1361" t="str">
        <f t="shared" si="474"/>
        <v/>
      </c>
      <c r="BG1155" s="1361" t="str">
        <f t="shared" si="471"/>
        <v>NO</v>
      </c>
      <c r="BH1155" s="1361" t="str">
        <f t="shared" si="471"/>
        <v>W/C</v>
      </c>
      <c r="BI1155" s="1361" t="str">
        <f t="shared" si="467"/>
        <v>W/C</v>
      </c>
      <c r="BK1155" s="1361" t="b">
        <f t="shared" si="477"/>
        <v>1</v>
      </c>
      <c r="BL1155" s="1361" t="b">
        <f t="shared" si="477"/>
        <v>1</v>
      </c>
      <c r="BM1155" s="1361" t="b">
        <f t="shared" si="477"/>
        <v>1</v>
      </c>
      <c r="BN1155" s="1361" t="b">
        <f t="shared" si="477"/>
        <v>1</v>
      </c>
      <c r="BO1155" s="1361" t="b">
        <f t="shared" si="477"/>
        <v>1</v>
      </c>
      <c r="BP1155" s="1361" t="b">
        <f t="shared" si="477"/>
        <v>1</v>
      </c>
      <c r="BQ1155" s="1361" t="b">
        <f t="shared" si="477"/>
        <v>1</v>
      </c>
      <c r="BS1155" s="1359"/>
    </row>
    <row r="1156" spans="1:71 16357:16370" s="1374" customFormat="1" ht="12" customHeight="1">
      <c r="A1156" s="1431">
        <v>23200171</v>
      </c>
      <c r="B1156" s="1451" t="str">
        <f t="shared" si="469"/>
        <v>23200171</v>
      </c>
      <c r="C1156" s="1395" t="s">
        <v>2212</v>
      </c>
      <c r="D1156" s="1396" t="str">
        <f t="shared" si="475"/>
        <v>W/C</v>
      </c>
      <c r="E1156" s="1396"/>
      <c r="F1156" s="1433">
        <v>43525</v>
      </c>
      <c r="G1156" s="1396"/>
      <c r="H1156" s="1398" t="str">
        <f t="shared" si="466"/>
        <v/>
      </c>
      <c r="I1156" s="1398" t="str">
        <f t="shared" si="466"/>
        <v/>
      </c>
      <c r="J1156" s="1398" t="str">
        <f t="shared" si="466"/>
        <v/>
      </c>
      <c r="K1156" s="1398" t="str">
        <f t="shared" si="466"/>
        <v/>
      </c>
      <c r="L1156" s="1398" t="str">
        <f t="shared" si="473"/>
        <v>NO</v>
      </c>
      <c r="M1156" s="1398" t="str">
        <f t="shared" si="473"/>
        <v>W/C</v>
      </c>
      <c r="N1156" s="1398" t="str">
        <f t="shared" si="456"/>
        <v>W/C</v>
      </c>
      <c r="O1156" s="1399"/>
      <c r="P1156" s="1400">
        <v>-313200.01</v>
      </c>
      <c r="Q1156" s="1400">
        <v>-354607.41</v>
      </c>
      <c r="R1156" s="1400">
        <v>-330354.03999999998</v>
      </c>
      <c r="S1156" s="1400">
        <v>-259913.8</v>
      </c>
      <c r="T1156" s="1400">
        <v>-185445.69</v>
      </c>
      <c r="U1156" s="1400">
        <v>-83890.79</v>
      </c>
      <c r="V1156" s="1400">
        <v>23398.84</v>
      </c>
      <c r="W1156" s="1400">
        <v>-85085.43</v>
      </c>
      <c r="X1156" s="1400">
        <v>-177876.02</v>
      </c>
      <c r="Y1156" s="1400">
        <v>-364001.04</v>
      </c>
      <c r="Z1156" s="1400">
        <v>-467782.25</v>
      </c>
      <c r="AA1156" s="1400">
        <v>-496374.14</v>
      </c>
      <c r="AB1156" s="1400">
        <v>-513132.39</v>
      </c>
      <c r="AC1156" s="1400"/>
      <c r="AD1156" s="1400"/>
      <c r="AE1156" s="1400">
        <f t="shared" ref="AE1156:AE1221" si="478">(P1156+AB1156+SUM(Q1156:AA1156)*2)/24</f>
        <v>-266258.16416666668</v>
      </c>
      <c r="AF1156" s="1654"/>
      <c r="AG1156" s="1655"/>
      <c r="AH1156" s="1403"/>
      <c r="AI1156" s="1403"/>
      <c r="AJ1156" s="1403"/>
      <c r="AK1156" s="1404"/>
      <c r="AL1156" s="1403">
        <f t="shared" si="462"/>
        <v>0</v>
      </c>
      <c r="AM1156" s="1405"/>
      <c r="AN1156" s="1403">
        <f t="shared" si="470"/>
        <v>-266258.16416666668</v>
      </c>
      <c r="AO1156" s="1406">
        <f t="shared" si="463"/>
        <v>-266258.16416666668</v>
      </c>
      <c r="AP1156" s="1369"/>
      <c r="AQ1156" s="1407">
        <f t="shared" si="476"/>
        <v>-513132.39</v>
      </c>
      <c r="AR1156" s="1403"/>
      <c r="AS1156" s="1403"/>
      <c r="AT1156" s="1403"/>
      <c r="AU1156" s="1404"/>
      <c r="AV1156" s="1403">
        <f>SUM(AS1156:AU1156)</f>
        <v>0</v>
      </c>
      <c r="AW1156" s="1405"/>
      <c r="AX1156" s="1403">
        <f t="shared" si="472"/>
        <v>-513132.39</v>
      </c>
      <c r="AY1156" s="1405">
        <f t="shared" si="465"/>
        <v>-513132.39</v>
      </c>
      <c r="AZ1156" s="1372"/>
      <c r="BA1156" s="1640"/>
      <c r="BC1156" s="1361"/>
      <c r="BD1156" s="1361"/>
      <c r="BE1156" s="1361"/>
      <c r="BF1156" s="1361"/>
      <c r="BG1156" s="1361"/>
      <c r="BH1156" s="1361"/>
      <c r="BI1156" s="1361"/>
      <c r="BK1156" s="1361"/>
      <c r="BL1156" s="1361"/>
      <c r="BM1156" s="1361"/>
      <c r="BN1156" s="1361"/>
      <c r="BO1156" s="1361"/>
      <c r="BP1156" s="1361"/>
      <c r="BQ1156" s="1361"/>
      <c r="BS1156" s="1359"/>
    </row>
    <row r="1157" spans="1:71 16357:16370" s="1374" customFormat="1" ht="12" customHeight="1">
      <c r="A1157" s="1412">
        <v>23200221</v>
      </c>
      <c r="B1157" s="1413" t="str">
        <f t="shared" si="469"/>
        <v>23200221</v>
      </c>
      <c r="C1157" s="1359" t="s">
        <v>2213</v>
      </c>
      <c r="D1157" s="1360" t="str">
        <f t="shared" si="475"/>
        <v>W/C</v>
      </c>
      <c r="E1157" s="1360"/>
      <c r="F1157" s="1359"/>
      <c r="G1157" s="1360"/>
      <c r="H1157" s="1361" t="str">
        <f t="shared" si="466"/>
        <v/>
      </c>
      <c r="I1157" s="1361" t="str">
        <f t="shared" si="466"/>
        <v/>
      </c>
      <c r="J1157" s="1361" t="str">
        <f t="shared" si="466"/>
        <v/>
      </c>
      <c r="K1157" s="1361" t="str">
        <f t="shared" si="466"/>
        <v/>
      </c>
      <c r="L1157" s="1361" t="str">
        <f t="shared" si="473"/>
        <v>NO</v>
      </c>
      <c r="M1157" s="1361" t="str">
        <f t="shared" si="473"/>
        <v>W/C</v>
      </c>
      <c r="N1157" s="1361" t="str">
        <f t="shared" si="456"/>
        <v>W/C</v>
      </c>
      <c r="O1157" s="1362"/>
      <c r="P1157" s="1363">
        <v>-141962.57</v>
      </c>
      <c r="Q1157" s="1363">
        <v>-701071.05</v>
      </c>
      <c r="R1157" s="1363">
        <v>-653523.41</v>
      </c>
      <c r="S1157" s="1363">
        <v>-959787.92</v>
      </c>
      <c r="T1157" s="1363">
        <v>-207061.2</v>
      </c>
      <c r="U1157" s="1363">
        <v>-112471.28</v>
      </c>
      <c r="V1157" s="1363">
        <v>-13300.87</v>
      </c>
      <c r="W1157" s="1363">
        <v>-567215.29</v>
      </c>
      <c r="X1157" s="1363">
        <v>-460411.97</v>
      </c>
      <c r="Y1157" s="1363">
        <v>-186313.14</v>
      </c>
      <c r="Z1157" s="1363">
        <v>-90245.46</v>
      </c>
      <c r="AA1157" s="1363">
        <v>-12414.05</v>
      </c>
      <c r="AB1157" s="1363">
        <v>-2761.62</v>
      </c>
      <c r="AC1157" s="1363"/>
      <c r="AD1157" s="1363"/>
      <c r="AE1157" s="1363">
        <f t="shared" si="478"/>
        <v>-336348.14458333334</v>
      </c>
      <c r="AF1157" s="1376"/>
      <c r="AG1157" s="1377"/>
      <c r="AH1157" s="1365"/>
      <c r="AI1157" s="1365"/>
      <c r="AJ1157" s="1365"/>
      <c r="AK1157" s="1366"/>
      <c r="AL1157" s="1365">
        <f t="shared" si="462"/>
        <v>0</v>
      </c>
      <c r="AM1157" s="1367"/>
      <c r="AN1157" s="1365">
        <f t="shared" si="470"/>
        <v>-336348.14458333334</v>
      </c>
      <c r="AO1157" s="1368">
        <f t="shared" si="463"/>
        <v>-336348.14458333334</v>
      </c>
      <c r="AP1157" s="1369"/>
      <c r="AQ1157" s="1370">
        <f t="shared" si="476"/>
        <v>-2761.62</v>
      </c>
      <c r="AR1157" s="1365"/>
      <c r="AS1157" s="1365"/>
      <c r="AT1157" s="1365"/>
      <c r="AU1157" s="1366"/>
      <c r="AV1157" s="1365">
        <f t="shared" si="464"/>
        <v>0</v>
      </c>
      <c r="AW1157" s="1367"/>
      <c r="AX1157" s="1365">
        <f t="shared" si="472"/>
        <v>-2761.62</v>
      </c>
      <c r="AY1157" s="1367">
        <f t="shared" si="465"/>
        <v>-2761.62</v>
      </c>
      <c r="AZ1157" s="1372"/>
      <c r="BA1157" s="1640"/>
      <c r="BC1157" s="1361" t="str">
        <f t="shared" si="474"/>
        <v/>
      </c>
      <c r="BD1157" s="1361" t="str">
        <f t="shared" si="474"/>
        <v/>
      </c>
      <c r="BE1157" s="1361" t="str">
        <f t="shared" si="474"/>
        <v/>
      </c>
      <c r="BF1157" s="1361" t="str">
        <f t="shared" si="474"/>
        <v/>
      </c>
      <c r="BG1157" s="1361" t="str">
        <f t="shared" si="471"/>
        <v>NO</v>
      </c>
      <c r="BH1157" s="1361" t="str">
        <f t="shared" si="471"/>
        <v>W/C</v>
      </c>
      <c r="BI1157" s="1361" t="str">
        <f t="shared" si="467"/>
        <v>W/C</v>
      </c>
      <c r="BK1157" s="1361" t="b">
        <f t="shared" ref="BK1157:BQ1178" si="479">BC1157=H1157</f>
        <v>1</v>
      </c>
      <c r="BL1157" s="1361" t="b">
        <f t="shared" si="479"/>
        <v>1</v>
      </c>
      <c r="BM1157" s="1361" t="b">
        <f t="shared" si="479"/>
        <v>1</v>
      </c>
      <c r="BN1157" s="1361" t="b">
        <f t="shared" si="479"/>
        <v>1</v>
      </c>
      <c r="BO1157" s="1361" t="b">
        <f t="shared" si="479"/>
        <v>1</v>
      </c>
      <c r="BP1157" s="1361" t="b">
        <f t="shared" si="479"/>
        <v>1</v>
      </c>
      <c r="BQ1157" s="1361" t="b">
        <f t="shared" si="479"/>
        <v>1</v>
      </c>
      <c r="BS1157" s="1359"/>
    </row>
    <row r="1158" spans="1:71 16357:16370" s="1374" customFormat="1" ht="12" customHeight="1">
      <c r="A1158" s="1412">
        <v>23200222</v>
      </c>
      <c r="B1158" s="1413" t="str">
        <f t="shared" si="469"/>
        <v>23200222</v>
      </c>
      <c r="C1158" s="1359" t="s">
        <v>2214</v>
      </c>
      <c r="D1158" s="1360" t="str">
        <f t="shared" si="475"/>
        <v>W/C</v>
      </c>
      <c r="E1158" s="1360"/>
      <c r="F1158" s="1359"/>
      <c r="G1158" s="1360"/>
      <c r="H1158" s="1361" t="str">
        <f t="shared" si="466"/>
        <v/>
      </c>
      <c r="I1158" s="1361" t="str">
        <f t="shared" si="466"/>
        <v/>
      </c>
      <c r="J1158" s="1361" t="str">
        <f t="shared" si="466"/>
        <v/>
      </c>
      <c r="K1158" s="1361" t="str">
        <f t="shared" si="466"/>
        <v/>
      </c>
      <c r="L1158" s="1361" t="str">
        <f t="shared" si="473"/>
        <v>NO</v>
      </c>
      <c r="M1158" s="1361" t="str">
        <f t="shared" si="473"/>
        <v>W/C</v>
      </c>
      <c r="N1158" s="1361" t="str">
        <f t="shared" si="456"/>
        <v>W/C</v>
      </c>
      <c r="O1158" s="1362"/>
      <c r="P1158" s="1363">
        <v>-10273266.939999999</v>
      </c>
      <c r="Q1158" s="1363">
        <v>-10096218.859999999</v>
      </c>
      <c r="R1158" s="1363">
        <v>-10103275.35</v>
      </c>
      <c r="S1158" s="1363">
        <v>-10091244.67</v>
      </c>
      <c r="T1158" s="1363">
        <v>-10313030.109999999</v>
      </c>
      <c r="U1158" s="1363">
        <v>-12355234.18</v>
      </c>
      <c r="V1158" s="1363">
        <v>-12649784.560000001</v>
      </c>
      <c r="W1158" s="1363">
        <v>-12521047.42</v>
      </c>
      <c r="X1158" s="1363">
        <v>-11954184.220000001</v>
      </c>
      <c r="Y1158" s="1363">
        <v>-12319005.640000001</v>
      </c>
      <c r="Z1158" s="1363">
        <v>-11204460.17</v>
      </c>
      <c r="AA1158" s="1363">
        <v>-11350076.48</v>
      </c>
      <c r="AB1158" s="1363">
        <v>-11004975.07</v>
      </c>
      <c r="AC1158" s="1363"/>
      <c r="AD1158" s="1363"/>
      <c r="AE1158" s="1363">
        <f t="shared" si="478"/>
        <v>-11299723.555416668</v>
      </c>
      <c r="AF1158" s="1376"/>
      <c r="AG1158" s="1377"/>
      <c r="AH1158" s="1365"/>
      <c r="AI1158" s="1365"/>
      <c r="AJ1158" s="1365"/>
      <c r="AK1158" s="1366"/>
      <c r="AL1158" s="1365">
        <f t="shared" si="462"/>
        <v>0</v>
      </c>
      <c r="AM1158" s="1367"/>
      <c r="AN1158" s="1365">
        <f t="shared" si="470"/>
        <v>-11299723.555416668</v>
      </c>
      <c r="AO1158" s="1368">
        <f t="shared" si="463"/>
        <v>-11299723.555416668</v>
      </c>
      <c r="AP1158" s="1369"/>
      <c r="AQ1158" s="1370">
        <f t="shared" si="476"/>
        <v>-11004975.07</v>
      </c>
      <c r="AR1158" s="1365"/>
      <c r="AS1158" s="1365"/>
      <c r="AT1158" s="1365"/>
      <c r="AU1158" s="1366"/>
      <c r="AV1158" s="1365">
        <f t="shared" si="464"/>
        <v>0</v>
      </c>
      <c r="AW1158" s="1367"/>
      <c r="AX1158" s="1365">
        <f t="shared" si="472"/>
        <v>-11004975.07</v>
      </c>
      <c r="AY1158" s="1367">
        <f t="shared" si="465"/>
        <v>-11004975.07</v>
      </c>
      <c r="AZ1158" s="1372"/>
      <c r="BA1158" s="1640"/>
      <c r="BC1158" s="1361" t="str">
        <f t="shared" si="474"/>
        <v/>
      </c>
      <c r="BD1158" s="1361" t="str">
        <f t="shared" si="474"/>
        <v/>
      </c>
      <c r="BE1158" s="1361" t="str">
        <f t="shared" si="474"/>
        <v/>
      </c>
      <c r="BF1158" s="1361" t="str">
        <f t="shared" si="474"/>
        <v/>
      </c>
      <c r="BG1158" s="1361" t="str">
        <f t="shared" si="471"/>
        <v>NO</v>
      </c>
      <c r="BH1158" s="1361" t="str">
        <f t="shared" si="471"/>
        <v>W/C</v>
      </c>
      <c r="BI1158" s="1361" t="str">
        <f t="shared" si="467"/>
        <v>W/C</v>
      </c>
      <c r="BK1158" s="1361" t="b">
        <f t="shared" si="479"/>
        <v>1</v>
      </c>
      <c r="BL1158" s="1361" t="b">
        <f t="shared" si="479"/>
        <v>1</v>
      </c>
      <c r="BM1158" s="1361" t="b">
        <f t="shared" si="479"/>
        <v>1</v>
      </c>
      <c r="BN1158" s="1361" t="b">
        <f t="shared" si="479"/>
        <v>1</v>
      </c>
      <c r="BO1158" s="1361" t="b">
        <f t="shared" si="479"/>
        <v>1</v>
      </c>
      <c r="BP1158" s="1361" t="b">
        <f t="shared" si="479"/>
        <v>1</v>
      </c>
      <c r="BQ1158" s="1361" t="b">
        <f t="shared" si="479"/>
        <v>1</v>
      </c>
      <c r="BS1158" s="1359"/>
    </row>
    <row r="1159" spans="1:71 16357:16370" s="1374" customFormat="1" ht="12" customHeight="1">
      <c r="A1159" s="1412">
        <v>23200242</v>
      </c>
      <c r="B1159" s="1413" t="str">
        <f t="shared" si="469"/>
        <v>23200242</v>
      </c>
      <c r="C1159" s="1359" t="s">
        <v>2215</v>
      </c>
      <c r="D1159" s="1360" t="str">
        <f t="shared" si="475"/>
        <v>W/C</v>
      </c>
      <c r="E1159" s="1360"/>
      <c r="F1159" s="1359"/>
      <c r="G1159" s="1360"/>
      <c r="H1159" s="1361" t="str">
        <f t="shared" si="466"/>
        <v/>
      </c>
      <c r="I1159" s="1361" t="str">
        <f t="shared" si="466"/>
        <v/>
      </c>
      <c r="J1159" s="1361" t="str">
        <f t="shared" si="466"/>
        <v/>
      </c>
      <c r="K1159" s="1361" t="str">
        <f t="shared" si="466"/>
        <v/>
      </c>
      <c r="L1159" s="1361" t="str">
        <f t="shared" si="473"/>
        <v>NO</v>
      </c>
      <c r="M1159" s="1361" t="str">
        <f t="shared" si="473"/>
        <v>W/C</v>
      </c>
      <c r="N1159" s="1361" t="str">
        <f t="shared" si="456"/>
        <v>W/C</v>
      </c>
      <c r="O1159" s="1362"/>
      <c r="P1159" s="1363">
        <v>-11689707.789999999</v>
      </c>
      <c r="Q1159" s="1363">
        <v>-11727925.619999999</v>
      </c>
      <c r="R1159" s="1363">
        <v>-11303170.9</v>
      </c>
      <c r="S1159" s="1363">
        <v>-9555455.5800000001</v>
      </c>
      <c r="T1159" s="1363">
        <v>-19376633.370000001</v>
      </c>
      <c r="U1159" s="1363">
        <v>-38376938.490000002</v>
      </c>
      <c r="V1159" s="1363">
        <v>-60651448.630000003</v>
      </c>
      <c r="W1159" s="1363">
        <v>-40178009.799999997</v>
      </c>
      <c r="X1159" s="1363">
        <v>-26088585.239999998</v>
      </c>
      <c r="Y1159" s="1363">
        <v>-23765851.960000001</v>
      </c>
      <c r="Z1159" s="1363">
        <v>-17422720.489999998</v>
      </c>
      <c r="AA1159" s="1363">
        <v>-19801584.829999998</v>
      </c>
      <c r="AB1159" s="1363">
        <v>-13929642.689999999</v>
      </c>
      <c r="AC1159" s="1363"/>
      <c r="AD1159" s="1363"/>
      <c r="AE1159" s="1363">
        <f t="shared" si="478"/>
        <v>-24254833.345833335</v>
      </c>
      <c r="AF1159" s="1376"/>
      <c r="AG1159" s="1377"/>
      <c r="AH1159" s="1365"/>
      <c r="AI1159" s="1365"/>
      <c r="AJ1159" s="1365"/>
      <c r="AK1159" s="1366"/>
      <c r="AL1159" s="1365">
        <f t="shared" si="462"/>
        <v>0</v>
      </c>
      <c r="AM1159" s="1367"/>
      <c r="AN1159" s="1365">
        <f t="shared" si="470"/>
        <v>-24254833.345833335</v>
      </c>
      <c r="AO1159" s="1368">
        <f t="shared" si="463"/>
        <v>-24254833.345833335</v>
      </c>
      <c r="AP1159" s="1369"/>
      <c r="AQ1159" s="1370">
        <f t="shared" si="476"/>
        <v>-13929642.689999999</v>
      </c>
      <c r="AR1159" s="1365"/>
      <c r="AS1159" s="1365"/>
      <c r="AT1159" s="1365"/>
      <c r="AU1159" s="1366"/>
      <c r="AV1159" s="1365">
        <f t="shared" si="464"/>
        <v>0</v>
      </c>
      <c r="AW1159" s="1367"/>
      <c r="AX1159" s="1365">
        <f t="shared" si="472"/>
        <v>-13929642.689999999</v>
      </c>
      <c r="AY1159" s="1367">
        <f t="shared" si="465"/>
        <v>-13929642.689999999</v>
      </c>
      <c r="AZ1159" s="1372"/>
      <c r="BA1159" s="1640"/>
      <c r="BC1159" s="1361" t="str">
        <f t="shared" si="474"/>
        <v/>
      </c>
      <c r="BD1159" s="1361" t="str">
        <f t="shared" si="474"/>
        <v/>
      </c>
      <c r="BE1159" s="1361" t="str">
        <f t="shared" si="474"/>
        <v/>
      </c>
      <c r="BF1159" s="1361" t="str">
        <f t="shared" si="474"/>
        <v/>
      </c>
      <c r="BG1159" s="1361" t="str">
        <f t="shared" si="471"/>
        <v>NO</v>
      </c>
      <c r="BH1159" s="1361" t="str">
        <f t="shared" si="471"/>
        <v>W/C</v>
      </c>
      <c r="BI1159" s="1361" t="str">
        <f t="shared" si="467"/>
        <v>W/C</v>
      </c>
      <c r="BK1159" s="1361" t="b">
        <f t="shared" si="479"/>
        <v>1</v>
      </c>
      <c r="BL1159" s="1361" t="b">
        <f t="shared" si="479"/>
        <v>1</v>
      </c>
      <c r="BM1159" s="1361" t="b">
        <f t="shared" si="479"/>
        <v>1</v>
      </c>
      <c r="BN1159" s="1361" t="b">
        <f t="shared" si="479"/>
        <v>1</v>
      </c>
      <c r="BO1159" s="1361" t="b">
        <f t="shared" si="479"/>
        <v>1</v>
      </c>
      <c r="BP1159" s="1361" t="b">
        <f t="shared" si="479"/>
        <v>1</v>
      </c>
      <c r="BQ1159" s="1361" t="b">
        <f t="shared" si="479"/>
        <v>1</v>
      </c>
      <c r="BS1159" s="1359"/>
    </row>
    <row r="1160" spans="1:71 16357:16370" s="1374" customFormat="1" ht="12" customHeight="1">
      <c r="A1160" s="1412">
        <v>23200281</v>
      </c>
      <c r="B1160" s="1413" t="str">
        <f t="shared" si="469"/>
        <v>23200281</v>
      </c>
      <c r="C1160" s="1359" t="s">
        <v>2216</v>
      </c>
      <c r="D1160" s="1360" t="str">
        <f t="shared" si="475"/>
        <v>W/C</v>
      </c>
      <c r="E1160" s="1360"/>
      <c r="F1160" s="1359"/>
      <c r="G1160" s="1360"/>
      <c r="H1160" s="1361" t="str">
        <f t="shared" ref="H1160:K1191" si="480">IF(VALUE(AH1160),H$7,IF(ISBLANK(AH1160),"",H$7))</f>
        <v/>
      </c>
      <c r="I1160" s="1361" t="str">
        <f t="shared" si="480"/>
        <v/>
      </c>
      <c r="J1160" s="1361" t="str">
        <f t="shared" si="480"/>
        <v/>
      </c>
      <c r="K1160" s="1361" t="str">
        <f t="shared" si="480"/>
        <v/>
      </c>
      <c r="L1160" s="1361" t="str">
        <f t="shared" si="473"/>
        <v>NO</v>
      </c>
      <c r="M1160" s="1361" t="str">
        <f t="shared" si="473"/>
        <v>W/C</v>
      </c>
      <c r="N1160" s="1361" t="str">
        <f t="shared" si="456"/>
        <v>W/C</v>
      </c>
      <c r="O1160" s="1362"/>
      <c r="P1160" s="1363">
        <v>-91.26</v>
      </c>
      <c r="Q1160" s="1363">
        <v>-94.66</v>
      </c>
      <c r="R1160" s="1363">
        <v>0</v>
      </c>
      <c r="S1160" s="1363">
        <v>0</v>
      </c>
      <c r="T1160" s="1363">
        <v>0</v>
      </c>
      <c r="U1160" s="1363">
        <v>0</v>
      </c>
      <c r="V1160" s="1363">
        <v>-54.23</v>
      </c>
      <c r="W1160" s="1363">
        <v>0</v>
      </c>
      <c r="X1160" s="1363">
        <v>0</v>
      </c>
      <c r="Y1160" s="1363">
        <v>0</v>
      </c>
      <c r="Z1160" s="1363">
        <v>0</v>
      </c>
      <c r="AA1160" s="1363">
        <v>-67.28</v>
      </c>
      <c r="AB1160" s="1363">
        <v>-68.540000000000006</v>
      </c>
      <c r="AC1160" s="1363"/>
      <c r="AD1160" s="1363"/>
      <c r="AE1160" s="1363">
        <f t="shared" si="478"/>
        <v>-24.672499999999999</v>
      </c>
      <c r="AF1160" s="1376"/>
      <c r="AG1160" s="1377"/>
      <c r="AH1160" s="1365"/>
      <c r="AI1160" s="1365"/>
      <c r="AJ1160" s="1365"/>
      <c r="AK1160" s="1366"/>
      <c r="AL1160" s="1365">
        <f t="shared" si="462"/>
        <v>0</v>
      </c>
      <c r="AM1160" s="1367"/>
      <c r="AN1160" s="1365">
        <f t="shared" si="470"/>
        <v>-24.672499999999999</v>
      </c>
      <c r="AO1160" s="1368">
        <f t="shared" si="463"/>
        <v>-24.672499999999999</v>
      </c>
      <c r="AP1160" s="1369"/>
      <c r="AQ1160" s="1370">
        <f t="shared" si="476"/>
        <v>-68.540000000000006</v>
      </c>
      <c r="AR1160" s="1365"/>
      <c r="AS1160" s="1365"/>
      <c r="AT1160" s="1365"/>
      <c r="AU1160" s="1366"/>
      <c r="AV1160" s="1365">
        <f t="shared" si="464"/>
        <v>0</v>
      </c>
      <c r="AW1160" s="1367"/>
      <c r="AX1160" s="1365">
        <f t="shared" si="472"/>
        <v>-68.540000000000006</v>
      </c>
      <c r="AY1160" s="1367">
        <f t="shared" si="465"/>
        <v>-68.540000000000006</v>
      </c>
      <c r="AZ1160" s="1372"/>
      <c r="BA1160" s="1640"/>
      <c r="BC1160" s="1361" t="str">
        <f t="shared" si="474"/>
        <v/>
      </c>
      <c r="BD1160" s="1361" t="str">
        <f t="shared" si="474"/>
        <v/>
      </c>
      <c r="BE1160" s="1361" t="str">
        <f t="shared" si="474"/>
        <v/>
      </c>
      <c r="BF1160" s="1361" t="str">
        <f t="shared" si="474"/>
        <v/>
      </c>
      <c r="BG1160" s="1361" t="str">
        <f t="shared" si="471"/>
        <v>NO</v>
      </c>
      <c r="BH1160" s="1361" t="str">
        <f t="shared" si="471"/>
        <v>W/C</v>
      </c>
      <c r="BI1160" s="1361" t="str">
        <f t="shared" si="467"/>
        <v>W/C</v>
      </c>
      <c r="BK1160" s="1361" t="b">
        <f t="shared" si="479"/>
        <v>1</v>
      </c>
      <c r="BL1160" s="1361" t="b">
        <f t="shared" si="479"/>
        <v>1</v>
      </c>
      <c r="BM1160" s="1361" t="b">
        <f t="shared" si="479"/>
        <v>1</v>
      </c>
      <c r="BN1160" s="1361" t="b">
        <f t="shared" si="479"/>
        <v>1</v>
      </c>
      <c r="BO1160" s="1361" t="b">
        <f t="shared" si="479"/>
        <v>1</v>
      </c>
      <c r="BP1160" s="1361" t="b">
        <f t="shared" si="479"/>
        <v>1</v>
      </c>
      <c r="BQ1160" s="1361" t="b">
        <f t="shared" si="479"/>
        <v>1</v>
      </c>
      <c r="BS1160" s="1359"/>
    </row>
    <row r="1161" spans="1:71 16357:16370" s="1374" customFormat="1" ht="12" customHeight="1">
      <c r="A1161" s="1412">
        <v>23200282</v>
      </c>
      <c r="B1161" s="1413" t="str">
        <f t="shared" si="469"/>
        <v>23200282</v>
      </c>
      <c r="C1161" s="1359" t="s">
        <v>2217</v>
      </c>
      <c r="D1161" s="1360" t="str">
        <f t="shared" si="475"/>
        <v>W/C</v>
      </c>
      <c r="E1161" s="1360"/>
      <c r="F1161" s="1359"/>
      <c r="G1161" s="1360"/>
      <c r="H1161" s="1361" t="str">
        <f t="shared" si="480"/>
        <v/>
      </c>
      <c r="I1161" s="1361" t="str">
        <f t="shared" si="480"/>
        <v/>
      </c>
      <c r="J1161" s="1361" t="str">
        <f t="shared" si="480"/>
        <v/>
      </c>
      <c r="K1161" s="1361" t="str">
        <f t="shared" si="480"/>
        <v/>
      </c>
      <c r="L1161" s="1361" t="str">
        <f t="shared" si="473"/>
        <v>NO</v>
      </c>
      <c r="M1161" s="1361" t="str">
        <f t="shared" si="473"/>
        <v>W/C</v>
      </c>
      <c r="N1161" s="1361" t="str">
        <f t="shared" si="456"/>
        <v>W/C</v>
      </c>
      <c r="O1161" s="1362"/>
      <c r="P1161" s="1363">
        <v>-5261.51</v>
      </c>
      <c r="Q1161" s="1363">
        <v>-5467.53</v>
      </c>
      <c r="R1161" s="1363">
        <v>0</v>
      </c>
      <c r="S1161" s="1363">
        <v>0</v>
      </c>
      <c r="T1161" s="1363">
        <v>0</v>
      </c>
      <c r="U1161" s="1363">
        <v>0</v>
      </c>
      <c r="V1161" s="1363">
        <v>-5587.44</v>
      </c>
      <c r="W1161" s="1363">
        <v>0</v>
      </c>
      <c r="X1161" s="1363">
        <v>0</v>
      </c>
      <c r="Y1161" s="1363">
        <v>0</v>
      </c>
      <c r="Z1161" s="1363">
        <v>0</v>
      </c>
      <c r="AA1161" s="1363">
        <v>-10321.85</v>
      </c>
      <c r="AB1161" s="1363">
        <v>-10587.76</v>
      </c>
      <c r="AC1161" s="1363"/>
      <c r="AD1161" s="1363"/>
      <c r="AE1161" s="1363">
        <f t="shared" si="478"/>
        <v>-2441.7879166666667</v>
      </c>
      <c r="AF1161" s="1376"/>
      <c r="AG1161" s="1377"/>
      <c r="AH1161" s="1365"/>
      <c r="AI1161" s="1365"/>
      <c r="AJ1161" s="1365"/>
      <c r="AK1161" s="1366"/>
      <c r="AL1161" s="1365">
        <f t="shared" si="462"/>
        <v>0</v>
      </c>
      <c r="AM1161" s="1367"/>
      <c r="AN1161" s="1365">
        <f t="shared" si="470"/>
        <v>-2441.7879166666667</v>
      </c>
      <c r="AO1161" s="1368">
        <f t="shared" si="463"/>
        <v>-2441.7879166666667</v>
      </c>
      <c r="AP1161" s="1369"/>
      <c r="AQ1161" s="1370">
        <f t="shared" si="476"/>
        <v>-10587.76</v>
      </c>
      <c r="AR1161" s="1365"/>
      <c r="AS1161" s="1365"/>
      <c r="AT1161" s="1365"/>
      <c r="AU1161" s="1366"/>
      <c r="AV1161" s="1365">
        <f t="shared" si="464"/>
        <v>0</v>
      </c>
      <c r="AW1161" s="1367"/>
      <c r="AX1161" s="1365">
        <f t="shared" si="472"/>
        <v>-10587.76</v>
      </c>
      <c r="AY1161" s="1367">
        <f t="shared" si="465"/>
        <v>-10587.76</v>
      </c>
      <c r="AZ1161" s="1372"/>
      <c r="BA1161" s="1640"/>
      <c r="BC1161" s="1361" t="str">
        <f t="shared" si="474"/>
        <v/>
      </c>
      <c r="BD1161" s="1361" t="str">
        <f t="shared" si="474"/>
        <v/>
      </c>
      <c r="BE1161" s="1361" t="str">
        <f t="shared" si="474"/>
        <v/>
      </c>
      <c r="BF1161" s="1361" t="str">
        <f t="shared" si="474"/>
        <v/>
      </c>
      <c r="BG1161" s="1361" t="str">
        <f t="shared" si="471"/>
        <v>NO</v>
      </c>
      <c r="BH1161" s="1361" t="str">
        <f t="shared" si="471"/>
        <v>W/C</v>
      </c>
      <c r="BI1161" s="1361" t="str">
        <f t="shared" si="467"/>
        <v>W/C</v>
      </c>
      <c r="BK1161" s="1361" t="b">
        <f t="shared" si="479"/>
        <v>1</v>
      </c>
      <c r="BL1161" s="1361" t="b">
        <f t="shared" si="479"/>
        <v>1</v>
      </c>
      <c r="BM1161" s="1361" t="b">
        <f t="shared" si="479"/>
        <v>1</v>
      </c>
      <c r="BN1161" s="1361" t="b">
        <f t="shared" si="479"/>
        <v>1</v>
      </c>
      <c r="BO1161" s="1361" t="b">
        <f t="shared" si="479"/>
        <v>1</v>
      </c>
      <c r="BP1161" s="1361" t="b">
        <f t="shared" si="479"/>
        <v>1</v>
      </c>
      <c r="BQ1161" s="1361" t="b">
        <f t="shared" si="479"/>
        <v>1</v>
      </c>
      <c r="BS1161" s="1359"/>
    </row>
    <row r="1162" spans="1:71 16357:16370" s="1374" customFormat="1" ht="12" customHeight="1">
      <c r="A1162" s="1412">
        <v>23200333</v>
      </c>
      <c r="B1162" s="1413" t="str">
        <f t="shared" si="469"/>
        <v>23200333</v>
      </c>
      <c r="C1162" s="1359" t="s">
        <v>2218</v>
      </c>
      <c r="D1162" s="1360" t="str">
        <f t="shared" si="475"/>
        <v>W/C</v>
      </c>
      <c r="E1162" s="1360"/>
      <c r="F1162" s="1359"/>
      <c r="G1162" s="1360"/>
      <c r="H1162" s="1361" t="str">
        <f t="shared" si="480"/>
        <v/>
      </c>
      <c r="I1162" s="1361" t="str">
        <f t="shared" si="480"/>
        <v/>
      </c>
      <c r="J1162" s="1361" t="str">
        <f t="shared" si="480"/>
        <v/>
      </c>
      <c r="K1162" s="1361" t="str">
        <f t="shared" si="480"/>
        <v/>
      </c>
      <c r="L1162" s="1361" t="str">
        <f t="shared" si="473"/>
        <v>NO</v>
      </c>
      <c r="M1162" s="1361" t="str">
        <f t="shared" si="473"/>
        <v>W/C</v>
      </c>
      <c r="N1162" s="1361" t="str">
        <f t="shared" si="456"/>
        <v>W/C</v>
      </c>
      <c r="O1162" s="1362"/>
      <c r="P1162" s="1363">
        <v>-15450445.32</v>
      </c>
      <c r="Q1162" s="1363">
        <v>-14552602.949999999</v>
      </c>
      <c r="R1162" s="1363">
        <v>-13692814.68</v>
      </c>
      <c r="S1162" s="1363">
        <v>-13812086.66</v>
      </c>
      <c r="T1162" s="1363">
        <v>-13969697.33</v>
      </c>
      <c r="U1162" s="1363">
        <v>-14394350.220000001</v>
      </c>
      <c r="V1162" s="1363">
        <v>-13673258.91</v>
      </c>
      <c r="W1162" s="1363">
        <v>-14321107.449999999</v>
      </c>
      <c r="X1162" s="1363">
        <v>-15011760.619999999</v>
      </c>
      <c r="Y1162" s="1363">
        <v>-16308576</v>
      </c>
      <c r="Z1162" s="1363">
        <v>-17888088.870000001</v>
      </c>
      <c r="AA1162" s="1363">
        <v>-18576466.399999999</v>
      </c>
      <c r="AB1162" s="1363">
        <v>-19129694.66</v>
      </c>
      <c r="AC1162" s="1363"/>
      <c r="AD1162" s="1363"/>
      <c r="AE1162" s="1363">
        <f t="shared" si="478"/>
        <v>-15290906.673333334</v>
      </c>
      <c r="AF1162" s="1376"/>
      <c r="AG1162" s="1377"/>
      <c r="AH1162" s="1365"/>
      <c r="AI1162" s="1365"/>
      <c r="AJ1162" s="1365"/>
      <c r="AK1162" s="1366"/>
      <c r="AL1162" s="1365">
        <f t="shared" si="462"/>
        <v>0</v>
      </c>
      <c r="AM1162" s="1367"/>
      <c r="AN1162" s="1365">
        <f t="shared" si="470"/>
        <v>-15290906.673333334</v>
      </c>
      <c r="AO1162" s="1368">
        <f t="shared" si="463"/>
        <v>-15290906.673333334</v>
      </c>
      <c r="AP1162" s="1369"/>
      <c r="AQ1162" s="1370">
        <f t="shared" si="476"/>
        <v>-19129694.66</v>
      </c>
      <c r="AR1162" s="1365"/>
      <c r="AS1162" s="1365"/>
      <c r="AT1162" s="1365"/>
      <c r="AU1162" s="1366"/>
      <c r="AV1162" s="1365">
        <f t="shared" si="464"/>
        <v>0</v>
      </c>
      <c r="AW1162" s="1367"/>
      <c r="AX1162" s="1365">
        <f t="shared" si="472"/>
        <v>-19129694.66</v>
      </c>
      <c r="AY1162" s="1367">
        <f t="shared" si="465"/>
        <v>-19129694.66</v>
      </c>
      <c r="AZ1162" s="1372"/>
      <c r="BA1162" s="1640"/>
      <c r="BC1162" s="1361" t="str">
        <f t="shared" si="474"/>
        <v/>
      </c>
      <c r="BD1162" s="1361" t="str">
        <f t="shared" si="474"/>
        <v/>
      </c>
      <c r="BE1162" s="1361" t="str">
        <f t="shared" si="474"/>
        <v/>
      </c>
      <c r="BF1162" s="1361" t="str">
        <f t="shared" si="474"/>
        <v/>
      </c>
      <c r="BG1162" s="1361" t="str">
        <f t="shared" si="471"/>
        <v>NO</v>
      </c>
      <c r="BH1162" s="1361" t="str">
        <f t="shared" si="471"/>
        <v>W/C</v>
      </c>
      <c r="BI1162" s="1361" t="str">
        <f t="shared" si="467"/>
        <v>W/C</v>
      </c>
      <c r="BK1162" s="1361" t="b">
        <f t="shared" si="479"/>
        <v>1</v>
      </c>
      <c r="BL1162" s="1361" t="b">
        <f t="shared" si="479"/>
        <v>1</v>
      </c>
      <c r="BM1162" s="1361" t="b">
        <f t="shared" si="479"/>
        <v>1</v>
      </c>
      <c r="BN1162" s="1361" t="b">
        <f t="shared" si="479"/>
        <v>1</v>
      </c>
      <c r="BO1162" s="1361" t="b">
        <f t="shared" si="479"/>
        <v>1</v>
      </c>
      <c r="BP1162" s="1361" t="b">
        <f t="shared" si="479"/>
        <v>1</v>
      </c>
      <c r="BQ1162" s="1361" t="b">
        <f t="shared" si="479"/>
        <v>1</v>
      </c>
      <c r="BS1162" s="1359"/>
    </row>
    <row r="1163" spans="1:71 16357:16370" s="1374" customFormat="1" ht="12" customHeight="1">
      <c r="A1163" s="1414">
        <v>23200481</v>
      </c>
      <c r="B1163" s="1415" t="str">
        <f t="shared" si="469"/>
        <v>23200481</v>
      </c>
      <c r="C1163" s="1416" t="s">
        <v>2219</v>
      </c>
      <c r="D1163" s="1417" t="str">
        <f t="shared" si="475"/>
        <v>Non-Op</v>
      </c>
      <c r="E1163" s="1417"/>
      <c r="F1163" s="1434">
        <v>43070</v>
      </c>
      <c r="G1163" s="1417"/>
      <c r="H1163" s="1419" t="str">
        <f t="shared" si="480"/>
        <v/>
      </c>
      <c r="I1163" s="1419" t="str">
        <f t="shared" si="480"/>
        <v/>
      </c>
      <c r="J1163" s="1419" t="str">
        <f t="shared" si="480"/>
        <v/>
      </c>
      <c r="K1163" s="1419" t="str">
        <f t="shared" si="480"/>
        <v>Non-Op</v>
      </c>
      <c r="L1163" s="1419" t="str">
        <f t="shared" si="473"/>
        <v>NO</v>
      </c>
      <c r="M1163" s="1419" t="str">
        <f t="shared" si="473"/>
        <v>NO</v>
      </c>
      <c r="N1163" s="1419" t="str">
        <f t="shared" si="456"/>
        <v/>
      </c>
      <c r="O1163" s="1420"/>
      <c r="P1163" s="1421">
        <v>-10000000</v>
      </c>
      <c r="Q1163" s="1421">
        <v>-10000000</v>
      </c>
      <c r="R1163" s="1421">
        <v>-10000000</v>
      </c>
      <c r="S1163" s="1421">
        <v>-10000000</v>
      </c>
      <c r="T1163" s="1421">
        <v>-10000000</v>
      </c>
      <c r="U1163" s="1421">
        <v>-10000000</v>
      </c>
      <c r="V1163" s="1421">
        <v>0</v>
      </c>
      <c r="W1163" s="1421">
        <v>0</v>
      </c>
      <c r="X1163" s="1421">
        <v>0</v>
      </c>
      <c r="Y1163" s="1421">
        <v>0</v>
      </c>
      <c r="Z1163" s="1421">
        <v>0</v>
      </c>
      <c r="AA1163" s="1421">
        <v>0</v>
      </c>
      <c r="AB1163" s="1421">
        <v>0</v>
      </c>
      <c r="AC1163" s="1421"/>
      <c r="AD1163" s="1421"/>
      <c r="AE1163" s="1421">
        <f t="shared" si="478"/>
        <v>-4583333.333333333</v>
      </c>
      <c r="AF1163" s="1422"/>
      <c r="AG1163" s="1423"/>
      <c r="AH1163" s="1424"/>
      <c r="AI1163" s="1424"/>
      <c r="AJ1163" s="1424"/>
      <c r="AK1163" s="1425">
        <f>AE1163</f>
        <v>-4583333.333333333</v>
      </c>
      <c r="AL1163" s="1424">
        <f t="shared" si="462"/>
        <v>-4583333.333333333</v>
      </c>
      <c r="AM1163" s="1426"/>
      <c r="AN1163" s="1424"/>
      <c r="AO1163" s="1427">
        <f t="shared" si="463"/>
        <v>0</v>
      </c>
      <c r="AP1163" s="1369"/>
      <c r="AQ1163" s="1428">
        <f t="shared" si="476"/>
        <v>0</v>
      </c>
      <c r="AR1163" s="1424"/>
      <c r="AS1163" s="1424"/>
      <c r="AT1163" s="1424"/>
      <c r="AU1163" s="1425">
        <f>AQ1163</f>
        <v>0</v>
      </c>
      <c r="AV1163" s="1424">
        <f t="shared" si="464"/>
        <v>0</v>
      </c>
      <c r="AW1163" s="1426"/>
      <c r="AX1163" s="1424"/>
      <c r="AY1163" s="1426">
        <f t="shared" si="465"/>
        <v>0</v>
      </c>
      <c r="AZ1163" s="1372" t="s">
        <v>1893</v>
      </c>
      <c r="BA1163" s="1640"/>
      <c r="BC1163" s="1419" t="str">
        <f t="shared" si="474"/>
        <v/>
      </c>
      <c r="BD1163" s="1419" t="str">
        <f t="shared" si="474"/>
        <v/>
      </c>
      <c r="BE1163" s="1419" t="str">
        <f t="shared" si="474"/>
        <v/>
      </c>
      <c r="BF1163" s="1419" t="str">
        <f t="shared" si="474"/>
        <v>Non-Op</v>
      </c>
      <c r="BG1163" s="1419" t="str">
        <f t="shared" si="471"/>
        <v>NO</v>
      </c>
      <c r="BH1163" s="1419" t="str">
        <f t="shared" si="471"/>
        <v>NO</v>
      </c>
      <c r="BI1163" s="1419" t="str">
        <f t="shared" si="467"/>
        <v/>
      </c>
      <c r="BK1163" s="1419" t="b">
        <f t="shared" si="479"/>
        <v>1</v>
      </c>
      <c r="BL1163" s="1419" t="b">
        <f t="shared" si="479"/>
        <v>1</v>
      </c>
      <c r="BM1163" s="1419" t="b">
        <f t="shared" si="479"/>
        <v>1</v>
      </c>
      <c r="BN1163" s="1419" t="b">
        <f t="shared" si="479"/>
        <v>1</v>
      </c>
      <c r="BO1163" s="1419" t="b">
        <f t="shared" si="479"/>
        <v>1</v>
      </c>
      <c r="BP1163" s="1419" t="b">
        <f t="shared" si="479"/>
        <v>1</v>
      </c>
      <c r="BQ1163" s="1419" t="b">
        <f t="shared" si="479"/>
        <v>1</v>
      </c>
      <c r="BS1163" s="1359"/>
    </row>
    <row r="1164" spans="1:71 16357:16370" s="1374" customFormat="1" ht="12" customHeight="1">
      <c r="A1164" s="1412">
        <v>23200483</v>
      </c>
      <c r="B1164" s="1413" t="str">
        <f t="shared" si="469"/>
        <v>23200483</v>
      </c>
      <c r="C1164" s="1359" t="s">
        <v>2220</v>
      </c>
      <c r="D1164" s="1360" t="str">
        <f t="shared" si="475"/>
        <v>W/C</v>
      </c>
      <c r="E1164" s="1360"/>
      <c r="F1164" s="1359"/>
      <c r="G1164" s="1360"/>
      <c r="H1164" s="1361" t="str">
        <f t="shared" si="480"/>
        <v/>
      </c>
      <c r="I1164" s="1361" t="str">
        <f t="shared" si="480"/>
        <v/>
      </c>
      <c r="J1164" s="1361" t="str">
        <f t="shared" si="480"/>
        <v/>
      </c>
      <c r="K1164" s="1361" t="str">
        <f t="shared" si="480"/>
        <v/>
      </c>
      <c r="L1164" s="1361" t="str">
        <f t="shared" si="473"/>
        <v>NO</v>
      </c>
      <c r="M1164" s="1361" t="str">
        <f t="shared" si="473"/>
        <v>W/C</v>
      </c>
      <c r="N1164" s="1361" t="str">
        <f t="shared" si="456"/>
        <v>W/C</v>
      </c>
      <c r="O1164" s="1362"/>
      <c r="P1164" s="1363">
        <v>-14092486.789999999</v>
      </c>
      <c r="Q1164" s="1363">
        <v>-16754244.07</v>
      </c>
      <c r="R1164" s="1363">
        <v>-18714671.84</v>
      </c>
      <c r="S1164" s="1363">
        <v>-18783560.84</v>
      </c>
      <c r="T1164" s="1363">
        <v>-19975254.239999998</v>
      </c>
      <c r="U1164" s="1363">
        <v>-18830461.100000001</v>
      </c>
      <c r="V1164" s="1363">
        <v>-23833017.100000001</v>
      </c>
      <c r="W1164" s="1363">
        <v>-26170453.52</v>
      </c>
      <c r="X1164" s="1363">
        <v>-28462060.969999999</v>
      </c>
      <c r="Y1164" s="1363">
        <v>-4779790.04</v>
      </c>
      <c r="Z1164" s="1363">
        <v>-5135757.95</v>
      </c>
      <c r="AA1164" s="1363">
        <v>-6530170.2699999996</v>
      </c>
      <c r="AB1164" s="1363">
        <v>-9486178.1300000008</v>
      </c>
      <c r="AC1164" s="1363"/>
      <c r="AD1164" s="1363"/>
      <c r="AE1164" s="1363">
        <f t="shared" si="478"/>
        <v>-16646564.533333333</v>
      </c>
      <c r="AF1164" s="1376"/>
      <c r="AG1164" s="1377"/>
      <c r="AH1164" s="1365"/>
      <c r="AI1164" s="1365"/>
      <c r="AJ1164" s="1365"/>
      <c r="AK1164" s="1366"/>
      <c r="AL1164" s="1365">
        <f t="shared" si="462"/>
        <v>0</v>
      </c>
      <c r="AM1164" s="1367"/>
      <c r="AN1164" s="1365">
        <f t="shared" ref="AN1164:AN1179" si="481">AE1164</f>
        <v>-16646564.533333333</v>
      </c>
      <c r="AO1164" s="1368">
        <f t="shared" si="463"/>
        <v>-16646564.533333333</v>
      </c>
      <c r="AP1164" s="1369"/>
      <c r="AQ1164" s="1370">
        <f t="shared" si="476"/>
        <v>-9486178.1300000008</v>
      </c>
      <c r="AR1164" s="1365"/>
      <c r="AS1164" s="1365"/>
      <c r="AT1164" s="1365"/>
      <c r="AU1164" s="1366"/>
      <c r="AV1164" s="1365">
        <f t="shared" si="464"/>
        <v>0</v>
      </c>
      <c r="AW1164" s="1367"/>
      <c r="AX1164" s="1365">
        <f t="shared" si="472"/>
        <v>-9486178.1300000008</v>
      </c>
      <c r="AY1164" s="1367">
        <f t="shared" si="465"/>
        <v>-9486178.1300000008</v>
      </c>
      <c r="AZ1164" s="1372"/>
      <c r="BA1164" s="1640"/>
      <c r="BC1164" s="1361" t="str">
        <f t="shared" si="474"/>
        <v/>
      </c>
      <c r="BD1164" s="1361" t="str">
        <f t="shared" si="474"/>
        <v/>
      </c>
      <c r="BE1164" s="1361" t="str">
        <f t="shared" si="474"/>
        <v/>
      </c>
      <c r="BF1164" s="1361" t="str">
        <f t="shared" si="474"/>
        <v/>
      </c>
      <c r="BG1164" s="1361" t="str">
        <f t="shared" si="471"/>
        <v>NO</v>
      </c>
      <c r="BH1164" s="1361" t="str">
        <f t="shared" si="471"/>
        <v>W/C</v>
      </c>
      <c r="BI1164" s="1361" t="str">
        <f t="shared" si="467"/>
        <v>W/C</v>
      </c>
      <c r="BK1164" s="1361" t="b">
        <f t="shared" si="479"/>
        <v>1</v>
      </c>
      <c r="BL1164" s="1361" t="b">
        <f t="shared" si="479"/>
        <v>1</v>
      </c>
      <c r="BM1164" s="1361" t="b">
        <f t="shared" si="479"/>
        <v>1</v>
      </c>
      <c r="BN1164" s="1361" t="b">
        <f t="shared" si="479"/>
        <v>1</v>
      </c>
      <c r="BO1164" s="1361" t="b">
        <f t="shared" si="479"/>
        <v>1</v>
      </c>
      <c r="BP1164" s="1361" t="b">
        <f t="shared" si="479"/>
        <v>1</v>
      </c>
      <c r="BQ1164" s="1361" t="b">
        <f t="shared" si="479"/>
        <v>1</v>
      </c>
      <c r="BS1164" s="1359"/>
    </row>
    <row r="1165" spans="1:71 16357:16370" s="1374" customFormat="1" ht="12" customHeight="1">
      <c r="A1165" s="1412">
        <v>23200493</v>
      </c>
      <c r="B1165" s="1413" t="str">
        <f t="shared" si="469"/>
        <v>23200493</v>
      </c>
      <c r="C1165" s="1359" t="s">
        <v>2221</v>
      </c>
      <c r="D1165" s="1360" t="str">
        <f t="shared" si="475"/>
        <v>W/C</v>
      </c>
      <c r="E1165" s="1360"/>
      <c r="F1165" s="1359"/>
      <c r="G1165" s="1360"/>
      <c r="H1165" s="1361" t="str">
        <f t="shared" si="480"/>
        <v/>
      </c>
      <c r="I1165" s="1361" t="str">
        <f t="shared" si="480"/>
        <v/>
      </c>
      <c r="J1165" s="1361" t="str">
        <f t="shared" si="480"/>
        <v/>
      </c>
      <c r="K1165" s="1361" t="str">
        <f t="shared" si="480"/>
        <v/>
      </c>
      <c r="L1165" s="1361" t="str">
        <f t="shared" si="473"/>
        <v>NO</v>
      </c>
      <c r="M1165" s="1361" t="str">
        <f t="shared" si="473"/>
        <v>W/C</v>
      </c>
      <c r="N1165" s="1361" t="str">
        <f t="shared" si="456"/>
        <v>W/C</v>
      </c>
      <c r="O1165" s="1362"/>
      <c r="P1165" s="1363">
        <v>-36314.239999999998</v>
      </c>
      <c r="Q1165" s="1363">
        <v>-78177.399999999994</v>
      </c>
      <c r="R1165" s="1363">
        <v>-29449.01</v>
      </c>
      <c r="S1165" s="1363">
        <v>-66068.350000000006</v>
      </c>
      <c r="T1165" s="1363">
        <v>-39266.269999999997</v>
      </c>
      <c r="U1165" s="1363">
        <v>-11207.41</v>
      </c>
      <c r="V1165" s="1363">
        <v>-81971.06</v>
      </c>
      <c r="W1165" s="1363">
        <v>-34531.78</v>
      </c>
      <c r="X1165" s="1363">
        <v>-28738.639999999999</v>
      </c>
      <c r="Y1165" s="1363">
        <v>-51242.7</v>
      </c>
      <c r="Z1165" s="1363">
        <v>-43797.53</v>
      </c>
      <c r="AA1165" s="1363">
        <v>-65545.63</v>
      </c>
      <c r="AB1165" s="1363">
        <v>-30667.55</v>
      </c>
      <c r="AC1165" s="1363"/>
      <c r="AD1165" s="1363"/>
      <c r="AE1165" s="1363">
        <f t="shared" si="478"/>
        <v>-46957.222916666673</v>
      </c>
      <c r="AF1165" s="1376"/>
      <c r="AG1165" s="1377"/>
      <c r="AH1165" s="1365"/>
      <c r="AI1165" s="1365"/>
      <c r="AJ1165" s="1365"/>
      <c r="AK1165" s="1366"/>
      <c r="AL1165" s="1365">
        <f t="shared" si="462"/>
        <v>0</v>
      </c>
      <c r="AM1165" s="1367"/>
      <c r="AN1165" s="1365">
        <f t="shared" si="481"/>
        <v>-46957.222916666673</v>
      </c>
      <c r="AO1165" s="1368">
        <f t="shared" si="463"/>
        <v>-46957.222916666673</v>
      </c>
      <c r="AP1165" s="1369"/>
      <c r="AQ1165" s="1370">
        <f t="shared" si="476"/>
        <v>-30667.55</v>
      </c>
      <c r="AR1165" s="1365"/>
      <c r="AS1165" s="1365"/>
      <c r="AT1165" s="1365"/>
      <c r="AU1165" s="1366"/>
      <c r="AV1165" s="1365">
        <f t="shared" si="464"/>
        <v>0</v>
      </c>
      <c r="AW1165" s="1367"/>
      <c r="AX1165" s="1365">
        <f t="shared" si="472"/>
        <v>-30667.55</v>
      </c>
      <c r="AY1165" s="1367">
        <f t="shared" si="465"/>
        <v>-30667.55</v>
      </c>
      <c r="AZ1165" s="1372"/>
      <c r="BA1165" s="1640"/>
      <c r="BC1165" s="1361" t="str">
        <f t="shared" si="474"/>
        <v/>
      </c>
      <c r="BD1165" s="1361" t="str">
        <f t="shared" si="474"/>
        <v/>
      </c>
      <c r="BE1165" s="1361" t="str">
        <f t="shared" si="474"/>
        <v/>
      </c>
      <c r="BF1165" s="1361" t="str">
        <f t="shared" si="474"/>
        <v/>
      </c>
      <c r="BG1165" s="1361" t="str">
        <f t="shared" si="471"/>
        <v>NO</v>
      </c>
      <c r="BH1165" s="1361" t="str">
        <f t="shared" si="471"/>
        <v>W/C</v>
      </c>
      <c r="BI1165" s="1361" t="str">
        <f t="shared" si="467"/>
        <v>W/C</v>
      </c>
      <c r="BK1165" s="1361" t="b">
        <f t="shared" si="479"/>
        <v>1</v>
      </c>
      <c r="BL1165" s="1361" t="b">
        <f t="shared" si="479"/>
        <v>1</v>
      </c>
      <c r="BM1165" s="1361" t="b">
        <f t="shared" si="479"/>
        <v>1</v>
      </c>
      <c r="BN1165" s="1361" t="b">
        <f t="shared" si="479"/>
        <v>1</v>
      </c>
      <c r="BO1165" s="1361" t="b">
        <f t="shared" si="479"/>
        <v>1</v>
      </c>
      <c r="BP1165" s="1361" t="b">
        <f t="shared" si="479"/>
        <v>1</v>
      </c>
      <c r="BQ1165" s="1361" t="b">
        <f t="shared" si="479"/>
        <v>1</v>
      </c>
      <c r="BS1165" s="1359"/>
    </row>
    <row r="1166" spans="1:71 16357:16370" s="1374" customFormat="1" ht="12" customHeight="1">
      <c r="A1166" s="1412">
        <v>23200543</v>
      </c>
      <c r="B1166" s="1413" t="str">
        <f t="shared" si="469"/>
        <v>23200543</v>
      </c>
      <c r="C1166" s="1359" t="s">
        <v>2222</v>
      </c>
      <c r="D1166" s="1360" t="str">
        <f t="shared" si="475"/>
        <v>W/C</v>
      </c>
      <c r="E1166" s="1360"/>
      <c r="F1166" s="1359"/>
      <c r="G1166" s="1360"/>
      <c r="H1166" s="1361" t="str">
        <f t="shared" si="480"/>
        <v/>
      </c>
      <c r="I1166" s="1361" t="str">
        <f t="shared" si="480"/>
        <v/>
      </c>
      <c r="J1166" s="1361" t="str">
        <f t="shared" si="480"/>
        <v/>
      </c>
      <c r="K1166" s="1361" t="str">
        <f t="shared" si="480"/>
        <v/>
      </c>
      <c r="L1166" s="1361" t="str">
        <f t="shared" si="473"/>
        <v>NO</v>
      </c>
      <c r="M1166" s="1361" t="str">
        <f t="shared" si="473"/>
        <v>W/C</v>
      </c>
      <c r="N1166" s="1361" t="str">
        <f t="shared" si="456"/>
        <v>W/C</v>
      </c>
      <c r="O1166" s="1362"/>
      <c r="P1166" s="1363">
        <v>-90121290.969999999</v>
      </c>
      <c r="Q1166" s="1363">
        <v>-77037299.290000007</v>
      </c>
      <c r="R1166" s="1363">
        <v>-80026325.420000002</v>
      </c>
      <c r="S1166" s="1363">
        <v>-79225246.939999998</v>
      </c>
      <c r="T1166" s="1363">
        <v>-80000856.969999999</v>
      </c>
      <c r="U1166" s="1363">
        <v>-74099035.730000004</v>
      </c>
      <c r="V1166" s="1363">
        <v>-82474572.340000004</v>
      </c>
      <c r="W1166" s="1363">
        <v>-79057066.890000001</v>
      </c>
      <c r="X1166" s="1363">
        <v>-85232193.090000004</v>
      </c>
      <c r="Y1166" s="1363">
        <v>-78423482.989999995</v>
      </c>
      <c r="Z1166" s="1363">
        <v>-66458793.020000003</v>
      </c>
      <c r="AA1166" s="1363">
        <v>-70791333.799999997</v>
      </c>
      <c r="AB1166" s="1363">
        <v>-83018178.609999999</v>
      </c>
      <c r="AC1166" s="1363"/>
      <c r="AD1166" s="1363"/>
      <c r="AE1166" s="1363">
        <f t="shared" si="478"/>
        <v>-78282995.105833337</v>
      </c>
      <c r="AF1166" s="1376"/>
      <c r="AG1166" s="1377"/>
      <c r="AH1166" s="1365"/>
      <c r="AI1166" s="1365"/>
      <c r="AJ1166" s="1365"/>
      <c r="AK1166" s="1366"/>
      <c r="AL1166" s="1365">
        <f t="shared" si="462"/>
        <v>0</v>
      </c>
      <c r="AM1166" s="1367"/>
      <c r="AN1166" s="1365">
        <f t="shared" si="481"/>
        <v>-78282995.105833337</v>
      </c>
      <c r="AO1166" s="1368">
        <f t="shared" si="463"/>
        <v>-78282995.105833337</v>
      </c>
      <c r="AP1166" s="1369"/>
      <c r="AQ1166" s="1370">
        <f t="shared" si="476"/>
        <v>-83018178.609999999</v>
      </c>
      <c r="AR1166" s="1365"/>
      <c r="AS1166" s="1365"/>
      <c r="AT1166" s="1365"/>
      <c r="AU1166" s="1366"/>
      <c r="AV1166" s="1365">
        <f t="shared" si="464"/>
        <v>0</v>
      </c>
      <c r="AW1166" s="1367"/>
      <c r="AX1166" s="1365">
        <f t="shared" si="472"/>
        <v>-83018178.609999999</v>
      </c>
      <c r="AY1166" s="1367">
        <f t="shared" si="465"/>
        <v>-83018178.609999999</v>
      </c>
      <c r="AZ1166" s="1372"/>
      <c r="BA1166" s="1640"/>
      <c r="BC1166" s="1361" t="str">
        <f t="shared" si="474"/>
        <v/>
      </c>
      <c r="BD1166" s="1361" t="str">
        <f t="shared" si="474"/>
        <v/>
      </c>
      <c r="BE1166" s="1361" t="str">
        <f t="shared" si="474"/>
        <v/>
      </c>
      <c r="BF1166" s="1361" t="str">
        <f t="shared" si="474"/>
        <v/>
      </c>
      <c r="BG1166" s="1361" t="str">
        <f t="shared" si="471"/>
        <v>NO</v>
      </c>
      <c r="BH1166" s="1361" t="str">
        <f t="shared" si="471"/>
        <v>W/C</v>
      </c>
      <c r="BI1166" s="1361" t="str">
        <f t="shared" si="467"/>
        <v>W/C</v>
      </c>
      <c r="BK1166" s="1361" t="b">
        <f t="shared" si="479"/>
        <v>1</v>
      </c>
      <c r="BL1166" s="1361" t="b">
        <f t="shared" si="479"/>
        <v>1</v>
      </c>
      <c r="BM1166" s="1361" t="b">
        <f t="shared" si="479"/>
        <v>1</v>
      </c>
      <c r="BN1166" s="1361" t="b">
        <f t="shared" si="479"/>
        <v>1</v>
      </c>
      <c r="BO1166" s="1361" t="b">
        <f t="shared" si="479"/>
        <v>1</v>
      </c>
      <c r="BP1166" s="1361" t="b">
        <f t="shared" si="479"/>
        <v>1</v>
      </c>
      <c r="BQ1166" s="1361" t="b">
        <f t="shared" si="479"/>
        <v>1</v>
      </c>
      <c r="BS1166" s="1359"/>
    </row>
    <row r="1167" spans="1:71 16357:16370" s="1374" customFormat="1" ht="12" customHeight="1">
      <c r="A1167" s="1412">
        <v>23200643</v>
      </c>
      <c r="B1167" s="1413" t="str">
        <f t="shared" si="469"/>
        <v>23200643</v>
      </c>
      <c r="C1167" s="1359" t="s">
        <v>2223</v>
      </c>
      <c r="D1167" s="1360" t="str">
        <f t="shared" si="475"/>
        <v>W/C</v>
      </c>
      <c r="E1167" s="1360"/>
      <c r="F1167" s="1359"/>
      <c r="G1167" s="1360"/>
      <c r="H1167" s="1361" t="str">
        <f t="shared" si="480"/>
        <v/>
      </c>
      <c r="I1167" s="1361" t="str">
        <f t="shared" si="480"/>
        <v/>
      </c>
      <c r="J1167" s="1361" t="str">
        <f t="shared" si="480"/>
        <v/>
      </c>
      <c r="K1167" s="1361" t="str">
        <f t="shared" si="480"/>
        <v/>
      </c>
      <c r="L1167" s="1361" t="str">
        <f t="shared" si="473"/>
        <v>NO</v>
      </c>
      <c r="M1167" s="1361" t="str">
        <f t="shared" si="473"/>
        <v>W/C</v>
      </c>
      <c r="N1167" s="1361" t="str">
        <f t="shared" si="456"/>
        <v>W/C</v>
      </c>
      <c r="O1167" s="1362"/>
      <c r="P1167" s="1363">
        <v>-7471714.4699999997</v>
      </c>
      <c r="Q1167" s="1363">
        <v>-8636832.7699999996</v>
      </c>
      <c r="R1167" s="1363">
        <v>-9024266.2799999993</v>
      </c>
      <c r="S1167" s="1363">
        <v>-8877564.3300000001</v>
      </c>
      <c r="T1167" s="1363">
        <v>-9788708.6099999994</v>
      </c>
      <c r="U1167" s="1363">
        <v>-9751608.8599999994</v>
      </c>
      <c r="V1167" s="1363">
        <v>-8638038.4199999999</v>
      </c>
      <c r="W1167" s="1363">
        <v>-9483560.2400000002</v>
      </c>
      <c r="X1167" s="1363">
        <v>-8803734.2799999993</v>
      </c>
      <c r="Y1167" s="1363">
        <v>-9759586.9100000001</v>
      </c>
      <c r="Z1167" s="1363">
        <v>-9723864.1699999999</v>
      </c>
      <c r="AA1167" s="1363">
        <v>-8051557.2000000002</v>
      </c>
      <c r="AB1167" s="1363">
        <v>-8764744.6199999992</v>
      </c>
      <c r="AC1167" s="1363"/>
      <c r="AD1167" s="1363"/>
      <c r="AE1167" s="1363">
        <f t="shared" si="478"/>
        <v>-9054795.9679166656</v>
      </c>
      <c r="AF1167" s="1376"/>
      <c r="AG1167" s="1377"/>
      <c r="AH1167" s="1365"/>
      <c r="AI1167" s="1365"/>
      <c r="AJ1167" s="1365"/>
      <c r="AK1167" s="1366"/>
      <c r="AL1167" s="1365">
        <f t="shared" si="462"/>
        <v>0</v>
      </c>
      <c r="AM1167" s="1367"/>
      <c r="AN1167" s="1365">
        <f t="shared" si="481"/>
        <v>-9054795.9679166656</v>
      </c>
      <c r="AO1167" s="1368">
        <f t="shared" si="463"/>
        <v>-9054795.9679166656</v>
      </c>
      <c r="AP1167" s="1369"/>
      <c r="AQ1167" s="1370">
        <f t="shared" si="476"/>
        <v>-8764744.6199999992</v>
      </c>
      <c r="AR1167" s="1365"/>
      <c r="AS1167" s="1365"/>
      <c r="AT1167" s="1365"/>
      <c r="AU1167" s="1366"/>
      <c r="AV1167" s="1365">
        <f t="shared" si="464"/>
        <v>0</v>
      </c>
      <c r="AW1167" s="1367"/>
      <c r="AX1167" s="1365">
        <f t="shared" si="472"/>
        <v>-8764744.6199999992</v>
      </c>
      <c r="AY1167" s="1367">
        <f t="shared" si="465"/>
        <v>-8764744.6199999992</v>
      </c>
      <c r="AZ1167" s="1372"/>
      <c r="BA1167" s="1640"/>
      <c r="BC1167" s="1361" t="str">
        <f t="shared" si="474"/>
        <v/>
      </c>
      <c r="BD1167" s="1361" t="str">
        <f t="shared" si="474"/>
        <v/>
      </c>
      <c r="BE1167" s="1361" t="str">
        <f t="shared" si="474"/>
        <v/>
      </c>
      <c r="BF1167" s="1361" t="str">
        <f t="shared" si="474"/>
        <v/>
      </c>
      <c r="BG1167" s="1361" t="str">
        <f t="shared" si="471"/>
        <v>NO</v>
      </c>
      <c r="BH1167" s="1361" t="str">
        <f t="shared" si="471"/>
        <v>W/C</v>
      </c>
      <c r="BI1167" s="1361" t="str">
        <f t="shared" si="467"/>
        <v>W/C</v>
      </c>
      <c r="BK1167" s="1361" t="b">
        <f t="shared" si="479"/>
        <v>1</v>
      </c>
      <c r="BL1167" s="1361" t="b">
        <f t="shared" si="479"/>
        <v>1</v>
      </c>
      <c r="BM1167" s="1361" t="b">
        <f t="shared" si="479"/>
        <v>1</v>
      </c>
      <c r="BN1167" s="1361" t="b">
        <f t="shared" si="479"/>
        <v>1</v>
      </c>
      <c r="BO1167" s="1361" t="b">
        <f t="shared" si="479"/>
        <v>1</v>
      </c>
      <c r="BP1167" s="1361" t="b">
        <f t="shared" si="479"/>
        <v>1</v>
      </c>
      <c r="BQ1167" s="1361" t="b">
        <f t="shared" si="479"/>
        <v>1</v>
      </c>
      <c r="BS1167" s="1359"/>
    </row>
    <row r="1168" spans="1:71 16357:16370" s="1374" customFormat="1" ht="12" customHeight="1">
      <c r="A1168" s="1412">
        <v>23200653</v>
      </c>
      <c r="B1168" s="1413" t="str">
        <f t="shared" si="469"/>
        <v>23200653</v>
      </c>
      <c r="C1168" s="1359" t="s">
        <v>2224</v>
      </c>
      <c r="D1168" s="1360" t="str">
        <f t="shared" si="475"/>
        <v>W/C</v>
      </c>
      <c r="E1168" s="1360"/>
      <c r="F1168" s="1359"/>
      <c r="G1168" s="1360"/>
      <c r="H1168" s="1361" t="str">
        <f t="shared" si="480"/>
        <v/>
      </c>
      <c r="I1168" s="1361" t="str">
        <f t="shared" si="480"/>
        <v/>
      </c>
      <c r="J1168" s="1361" t="str">
        <f t="shared" si="480"/>
        <v/>
      </c>
      <c r="K1168" s="1361" t="str">
        <f t="shared" si="480"/>
        <v/>
      </c>
      <c r="L1168" s="1361" t="str">
        <f t="shared" si="473"/>
        <v>NO</v>
      </c>
      <c r="M1168" s="1361" t="str">
        <f t="shared" si="473"/>
        <v>W/C</v>
      </c>
      <c r="N1168" s="1361" t="str">
        <f t="shared" si="456"/>
        <v>W/C</v>
      </c>
      <c r="O1168" s="1362"/>
      <c r="P1168" s="1363">
        <v>0</v>
      </c>
      <c r="Q1168" s="1363">
        <v>-843093.35</v>
      </c>
      <c r="R1168" s="1363">
        <v>-1596773.02</v>
      </c>
      <c r="S1168" s="1363">
        <v>-2014349.31</v>
      </c>
      <c r="T1168" s="1363">
        <v>-3112357.6</v>
      </c>
      <c r="U1168" s="1363">
        <v>-3349095.64</v>
      </c>
      <c r="V1168" s="1363">
        <v>-561321.71</v>
      </c>
      <c r="W1168" s="1363">
        <v>-1518181.29</v>
      </c>
      <c r="X1168" s="1363">
        <v>-1560063.33</v>
      </c>
      <c r="Y1168" s="1363">
        <v>-2003970.28</v>
      </c>
      <c r="Z1168" s="1363">
        <v>-2577478.4</v>
      </c>
      <c r="AA1168" s="1363">
        <v>0</v>
      </c>
      <c r="AB1168" s="1363">
        <v>-548583.06999999995</v>
      </c>
      <c r="AC1168" s="1363"/>
      <c r="AD1168" s="1363"/>
      <c r="AE1168" s="1363">
        <f t="shared" si="478"/>
        <v>-1617581.2887499996</v>
      </c>
      <c r="AF1168" s="1376"/>
      <c r="AG1168" s="1377"/>
      <c r="AH1168" s="1365"/>
      <c r="AI1168" s="1365"/>
      <c r="AJ1168" s="1365"/>
      <c r="AK1168" s="1366"/>
      <c r="AL1168" s="1365">
        <f t="shared" si="462"/>
        <v>0</v>
      </c>
      <c r="AM1168" s="1367"/>
      <c r="AN1168" s="1365">
        <f t="shared" si="481"/>
        <v>-1617581.2887499996</v>
      </c>
      <c r="AO1168" s="1368">
        <f t="shared" si="463"/>
        <v>-1617581.2887499996</v>
      </c>
      <c r="AP1168" s="1369"/>
      <c r="AQ1168" s="1370">
        <f t="shared" si="476"/>
        <v>-548583.06999999995</v>
      </c>
      <c r="AR1168" s="1365"/>
      <c r="AS1168" s="1365"/>
      <c r="AT1168" s="1365"/>
      <c r="AU1168" s="1366"/>
      <c r="AV1168" s="1365">
        <f t="shared" si="464"/>
        <v>0</v>
      </c>
      <c r="AW1168" s="1367"/>
      <c r="AX1168" s="1365">
        <f t="shared" si="472"/>
        <v>-548583.06999999995</v>
      </c>
      <c r="AY1168" s="1367">
        <f t="shared" si="465"/>
        <v>-548583.06999999995</v>
      </c>
      <c r="AZ1168" s="1372"/>
      <c r="BA1168" s="1640"/>
      <c r="BC1168" s="1361" t="str">
        <f t="shared" si="474"/>
        <v/>
      </c>
      <c r="BD1168" s="1361" t="str">
        <f t="shared" si="474"/>
        <v/>
      </c>
      <c r="BE1168" s="1361" t="str">
        <f t="shared" si="474"/>
        <v/>
      </c>
      <c r="BF1168" s="1361" t="str">
        <f t="shared" si="474"/>
        <v/>
      </c>
      <c r="BG1168" s="1361" t="str">
        <f t="shared" si="471"/>
        <v>NO</v>
      </c>
      <c r="BH1168" s="1361" t="str">
        <f t="shared" si="471"/>
        <v>W/C</v>
      </c>
      <c r="BI1168" s="1361" t="str">
        <f t="shared" si="467"/>
        <v>W/C</v>
      </c>
      <c r="BK1168" s="1361" t="b">
        <f t="shared" si="479"/>
        <v>1</v>
      </c>
      <c r="BL1168" s="1361" t="b">
        <f t="shared" si="479"/>
        <v>1</v>
      </c>
      <c r="BM1168" s="1361" t="b">
        <f t="shared" si="479"/>
        <v>1</v>
      </c>
      <c r="BN1168" s="1361" t="b">
        <f t="shared" si="479"/>
        <v>1</v>
      </c>
      <c r="BO1168" s="1361" t="b">
        <f t="shared" si="479"/>
        <v>1</v>
      </c>
      <c r="BP1168" s="1361" t="b">
        <f t="shared" si="479"/>
        <v>1</v>
      </c>
      <c r="BQ1168" s="1361" t="b">
        <f t="shared" si="479"/>
        <v>1</v>
      </c>
      <c r="BS1168" s="1359"/>
    </row>
    <row r="1169" spans="1:71" s="1374" customFormat="1" ht="12" customHeight="1">
      <c r="A1169" s="1412">
        <v>23200683</v>
      </c>
      <c r="B1169" s="1413" t="str">
        <f t="shared" si="469"/>
        <v>23200683</v>
      </c>
      <c r="C1169" s="1359" t="s">
        <v>2225</v>
      </c>
      <c r="D1169" s="1360" t="str">
        <f t="shared" si="475"/>
        <v>W/C</v>
      </c>
      <c r="E1169" s="1360"/>
      <c r="F1169" s="1359"/>
      <c r="G1169" s="1360"/>
      <c r="H1169" s="1361" t="str">
        <f t="shared" si="480"/>
        <v/>
      </c>
      <c r="I1169" s="1361" t="str">
        <f t="shared" si="480"/>
        <v/>
      </c>
      <c r="J1169" s="1361" t="str">
        <f t="shared" si="480"/>
        <v/>
      </c>
      <c r="K1169" s="1361" t="str">
        <f t="shared" si="480"/>
        <v/>
      </c>
      <c r="L1169" s="1361" t="str">
        <f t="shared" si="473"/>
        <v>NO</v>
      </c>
      <c r="M1169" s="1361" t="str">
        <f t="shared" si="473"/>
        <v>W/C</v>
      </c>
      <c r="N1169" s="1361" t="str">
        <f t="shared" si="456"/>
        <v>W/C</v>
      </c>
      <c r="O1169" s="1362"/>
      <c r="P1169" s="1363">
        <v>0</v>
      </c>
      <c r="Q1169" s="1363">
        <v>0</v>
      </c>
      <c r="R1169" s="1363">
        <v>0</v>
      </c>
      <c r="S1169" s="1363">
        <v>0</v>
      </c>
      <c r="T1169" s="1363">
        <v>0</v>
      </c>
      <c r="U1169" s="1363">
        <v>0</v>
      </c>
      <c r="V1169" s="1363">
        <v>0</v>
      </c>
      <c r="W1169" s="1363">
        <v>0</v>
      </c>
      <c r="X1169" s="1363">
        <v>0</v>
      </c>
      <c r="Y1169" s="1363">
        <v>0</v>
      </c>
      <c r="Z1169" s="1363">
        <v>0</v>
      </c>
      <c r="AA1169" s="1363">
        <v>0</v>
      </c>
      <c r="AB1169" s="1363">
        <v>0</v>
      </c>
      <c r="AC1169" s="1363"/>
      <c r="AD1169" s="1363"/>
      <c r="AE1169" s="1363">
        <f t="shared" si="478"/>
        <v>0</v>
      </c>
      <c r="AF1169" s="1376"/>
      <c r="AG1169" s="1377"/>
      <c r="AH1169" s="1365"/>
      <c r="AI1169" s="1365"/>
      <c r="AJ1169" s="1365"/>
      <c r="AK1169" s="1366"/>
      <c r="AL1169" s="1365">
        <f t="shared" si="462"/>
        <v>0</v>
      </c>
      <c r="AM1169" s="1367"/>
      <c r="AN1169" s="1365">
        <f t="shared" si="481"/>
        <v>0</v>
      </c>
      <c r="AO1169" s="1368">
        <f t="shared" si="463"/>
        <v>0</v>
      </c>
      <c r="AP1169" s="1369"/>
      <c r="AQ1169" s="1370">
        <f t="shared" si="476"/>
        <v>0</v>
      </c>
      <c r="AR1169" s="1365"/>
      <c r="AS1169" s="1365"/>
      <c r="AT1169" s="1365"/>
      <c r="AU1169" s="1366"/>
      <c r="AV1169" s="1365">
        <f t="shared" si="464"/>
        <v>0</v>
      </c>
      <c r="AW1169" s="1367"/>
      <c r="AX1169" s="1365">
        <f t="shared" si="472"/>
        <v>0</v>
      </c>
      <c r="AY1169" s="1367">
        <f t="shared" si="465"/>
        <v>0</v>
      </c>
      <c r="AZ1169" s="1372"/>
      <c r="BA1169" s="1640"/>
      <c r="BC1169" s="1361" t="str">
        <f t="shared" si="474"/>
        <v/>
      </c>
      <c r="BD1169" s="1361" t="str">
        <f t="shared" si="474"/>
        <v/>
      </c>
      <c r="BE1169" s="1361" t="str">
        <f t="shared" si="474"/>
        <v/>
      </c>
      <c r="BF1169" s="1361" t="str">
        <f t="shared" si="474"/>
        <v/>
      </c>
      <c r="BG1169" s="1361" t="str">
        <f t="shared" si="471"/>
        <v>NO</v>
      </c>
      <c r="BH1169" s="1361" t="str">
        <f t="shared" si="471"/>
        <v>W/C</v>
      </c>
      <c r="BI1169" s="1361" t="str">
        <f t="shared" si="467"/>
        <v>W/C</v>
      </c>
      <c r="BK1169" s="1361" t="b">
        <f t="shared" si="479"/>
        <v>1</v>
      </c>
      <c r="BL1169" s="1361" t="b">
        <f t="shared" si="479"/>
        <v>1</v>
      </c>
      <c r="BM1169" s="1361" t="b">
        <f t="shared" si="479"/>
        <v>1</v>
      </c>
      <c r="BN1169" s="1361" t="b">
        <f t="shared" si="479"/>
        <v>1</v>
      </c>
      <c r="BO1169" s="1361" t="b">
        <f t="shared" si="479"/>
        <v>1</v>
      </c>
      <c r="BP1169" s="1361" t="b">
        <f t="shared" si="479"/>
        <v>1</v>
      </c>
      <c r="BQ1169" s="1361" t="b">
        <f t="shared" si="479"/>
        <v>1</v>
      </c>
      <c r="BS1169" s="1359"/>
    </row>
    <row r="1170" spans="1:71" s="1374" customFormat="1" ht="12" customHeight="1">
      <c r="A1170" s="1412">
        <v>23200693</v>
      </c>
      <c r="B1170" s="1413" t="str">
        <f t="shared" si="469"/>
        <v>23200693</v>
      </c>
      <c r="C1170" s="1359" t="s">
        <v>2226</v>
      </c>
      <c r="D1170" s="1360" t="str">
        <f t="shared" si="475"/>
        <v>W/C</v>
      </c>
      <c r="E1170" s="1360"/>
      <c r="F1170" s="1359"/>
      <c r="G1170" s="1360"/>
      <c r="H1170" s="1361" t="str">
        <f t="shared" si="480"/>
        <v/>
      </c>
      <c r="I1170" s="1361" t="str">
        <f t="shared" si="480"/>
        <v/>
      </c>
      <c r="J1170" s="1361" t="str">
        <f t="shared" si="480"/>
        <v/>
      </c>
      <c r="K1170" s="1361" t="str">
        <f t="shared" si="480"/>
        <v/>
      </c>
      <c r="L1170" s="1361" t="str">
        <f t="shared" si="473"/>
        <v>NO</v>
      </c>
      <c r="M1170" s="1361" t="str">
        <f t="shared" si="473"/>
        <v>W/C</v>
      </c>
      <c r="N1170" s="1361" t="str">
        <f t="shared" si="456"/>
        <v>W/C</v>
      </c>
      <c r="O1170" s="1362"/>
      <c r="P1170" s="1363">
        <v>-244299.89</v>
      </c>
      <c r="Q1170" s="1363">
        <v>-242835.66</v>
      </c>
      <c r="R1170" s="1363">
        <v>-37.99</v>
      </c>
      <c r="S1170" s="1363">
        <v>-6.36</v>
      </c>
      <c r="T1170" s="1363">
        <v>-141.33000000000001</v>
      </c>
      <c r="U1170" s="1363">
        <v>-1248.7</v>
      </c>
      <c r="V1170" s="1363">
        <v>-242457.61</v>
      </c>
      <c r="W1170" s="1363">
        <v>-367.8</v>
      </c>
      <c r="X1170" s="1363">
        <v>0.59</v>
      </c>
      <c r="Y1170" s="1363">
        <v>-1003.48</v>
      </c>
      <c r="Z1170" s="1363">
        <v>342.95</v>
      </c>
      <c r="AA1170" s="1363">
        <v>-237164.91</v>
      </c>
      <c r="AB1170" s="1363">
        <v>-245198.02</v>
      </c>
      <c r="AC1170" s="1363"/>
      <c r="AD1170" s="1363"/>
      <c r="AE1170" s="1363">
        <f t="shared" si="478"/>
        <v>-80805.771249999991</v>
      </c>
      <c r="AF1170" s="1376"/>
      <c r="AG1170" s="1377"/>
      <c r="AH1170" s="1365"/>
      <c r="AI1170" s="1365"/>
      <c r="AJ1170" s="1365"/>
      <c r="AK1170" s="1366"/>
      <c r="AL1170" s="1365">
        <f t="shared" si="462"/>
        <v>0</v>
      </c>
      <c r="AM1170" s="1367"/>
      <c r="AN1170" s="1365">
        <f t="shared" si="481"/>
        <v>-80805.771249999991</v>
      </c>
      <c r="AO1170" s="1368">
        <f t="shared" si="463"/>
        <v>-80805.771249999991</v>
      </c>
      <c r="AP1170" s="1369"/>
      <c r="AQ1170" s="1370">
        <f t="shared" si="476"/>
        <v>-245198.02</v>
      </c>
      <c r="AR1170" s="1365"/>
      <c r="AS1170" s="1365"/>
      <c r="AT1170" s="1365"/>
      <c r="AU1170" s="1366"/>
      <c r="AV1170" s="1365">
        <f t="shared" si="464"/>
        <v>0</v>
      </c>
      <c r="AW1170" s="1367"/>
      <c r="AX1170" s="1365">
        <f t="shared" si="472"/>
        <v>-245198.02</v>
      </c>
      <c r="AY1170" s="1367">
        <f t="shared" si="465"/>
        <v>-245198.02</v>
      </c>
      <c r="AZ1170" s="1372"/>
      <c r="BA1170" s="1640"/>
      <c r="BC1170" s="1361" t="str">
        <f t="shared" si="474"/>
        <v/>
      </c>
      <c r="BD1170" s="1361" t="str">
        <f t="shared" si="474"/>
        <v/>
      </c>
      <c r="BE1170" s="1361" t="str">
        <f t="shared" si="474"/>
        <v/>
      </c>
      <c r="BF1170" s="1361" t="str">
        <f t="shared" si="474"/>
        <v/>
      </c>
      <c r="BG1170" s="1361" t="str">
        <f t="shared" si="471"/>
        <v>NO</v>
      </c>
      <c r="BH1170" s="1361" t="str">
        <f t="shared" si="471"/>
        <v>W/C</v>
      </c>
      <c r="BI1170" s="1361" t="str">
        <f t="shared" si="467"/>
        <v>W/C</v>
      </c>
      <c r="BK1170" s="1361" t="b">
        <f t="shared" si="479"/>
        <v>1</v>
      </c>
      <c r="BL1170" s="1361" t="b">
        <f t="shared" si="479"/>
        <v>1</v>
      </c>
      <c r="BM1170" s="1361" t="b">
        <f t="shared" si="479"/>
        <v>1</v>
      </c>
      <c r="BN1170" s="1361" t="b">
        <f t="shared" si="479"/>
        <v>1</v>
      </c>
      <c r="BO1170" s="1361" t="b">
        <f t="shared" si="479"/>
        <v>1</v>
      </c>
      <c r="BP1170" s="1361" t="b">
        <f t="shared" si="479"/>
        <v>1</v>
      </c>
      <c r="BQ1170" s="1361" t="b">
        <f t="shared" si="479"/>
        <v>1</v>
      </c>
      <c r="BS1170" s="1359"/>
    </row>
    <row r="1171" spans="1:71" s="1374" customFormat="1" ht="12" customHeight="1">
      <c r="A1171" s="1412">
        <v>23200733</v>
      </c>
      <c r="B1171" s="1413" t="str">
        <f t="shared" si="469"/>
        <v>23200733</v>
      </c>
      <c r="C1171" s="1359" t="s">
        <v>2227</v>
      </c>
      <c r="D1171" s="1360" t="str">
        <f t="shared" si="475"/>
        <v>W/C</v>
      </c>
      <c r="E1171" s="1360"/>
      <c r="F1171" s="1359"/>
      <c r="G1171" s="1360"/>
      <c r="H1171" s="1361" t="str">
        <f t="shared" si="480"/>
        <v/>
      </c>
      <c r="I1171" s="1361" t="str">
        <f t="shared" si="480"/>
        <v/>
      </c>
      <c r="J1171" s="1361" t="str">
        <f t="shared" si="480"/>
        <v/>
      </c>
      <c r="K1171" s="1361" t="str">
        <f t="shared" si="480"/>
        <v/>
      </c>
      <c r="L1171" s="1361" t="str">
        <f t="shared" si="473"/>
        <v>NO</v>
      </c>
      <c r="M1171" s="1361" t="str">
        <f t="shared" si="473"/>
        <v>W/C</v>
      </c>
      <c r="N1171" s="1361" t="str">
        <f t="shared" si="456"/>
        <v>W/C</v>
      </c>
      <c r="O1171" s="1362"/>
      <c r="P1171" s="1363">
        <v>-120006.3</v>
      </c>
      <c r="Q1171" s="1363">
        <v>392340.17</v>
      </c>
      <c r="R1171" s="1363">
        <v>-133893.49</v>
      </c>
      <c r="S1171" s="1363">
        <v>-173607.15</v>
      </c>
      <c r="T1171" s="1363">
        <v>-194570.29</v>
      </c>
      <c r="U1171" s="1363">
        <v>-174627.93</v>
      </c>
      <c r="V1171" s="1363">
        <v>-84582.98</v>
      </c>
      <c r="W1171" s="1363">
        <v>-108034.09</v>
      </c>
      <c r="X1171" s="1363">
        <v>-105999.28</v>
      </c>
      <c r="Y1171" s="1363">
        <v>-166856.20000000001</v>
      </c>
      <c r="Z1171" s="1363">
        <v>-386100.19</v>
      </c>
      <c r="AA1171" s="1363">
        <v>-583745.28000000003</v>
      </c>
      <c r="AB1171" s="1363">
        <v>-598251.37</v>
      </c>
      <c r="AC1171" s="1363"/>
      <c r="AD1171" s="1363"/>
      <c r="AE1171" s="1363">
        <f t="shared" si="478"/>
        <v>-173233.79541666666</v>
      </c>
      <c r="AF1171" s="1376"/>
      <c r="AG1171" s="1377"/>
      <c r="AH1171" s="1365"/>
      <c r="AI1171" s="1365"/>
      <c r="AJ1171" s="1365"/>
      <c r="AK1171" s="1366"/>
      <c r="AL1171" s="1365">
        <f t="shared" si="462"/>
        <v>0</v>
      </c>
      <c r="AM1171" s="1367"/>
      <c r="AN1171" s="1365">
        <f t="shared" si="481"/>
        <v>-173233.79541666666</v>
      </c>
      <c r="AO1171" s="1368">
        <f t="shared" si="463"/>
        <v>-173233.79541666666</v>
      </c>
      <c r="AP1171" s="1369"/>
      <c r="AQ1171" s="1370">
        <f t="shared" si="476"/>
        <v>-598251.37</v>
      </c>
      <c r="AR1171" s="1365"/>
      <c r="AS1171" s="1365"/>
      <c r="AT1171" s="1365"/>
      <c r="AU1171" s="1366"/>
      <c r="AV1171" s="1365">
        <f t="shared" si="464"/>
        <v>0</v>
      </c>
      <c r="AW1171" s="1367"/>
      <c r="AX1171" s="1365">
        <f t="shared" si="472"/>
        <v>-598251.37</v>
      </c>
      <c r="AY1171" s="1367">
        <f t="shared" si="465"/>
        <v>-598251.37</v>
      </c>
      <c r="AZ1171" s="1372"/>
      <c r="BA1171" s="1640"/>
      <c r="BC1171" s="1361" t="str">
        <f t="shared" si="474"/>
        <v/>
      </c>
      <c r="BD1171" s="1361" t="str">
        <f t="shared" si="474"/>
        <v/>
      </c>
      <c r="BE1171" s="1361" t="str">
        <f t="shared" si="474"/>
        <v/>
      </c>
      <c r="BF1171" s="1361" t="str">
        <f t="shared" si="474"/>
        <v/>
      </c>
      <c r="BG1171" s="1361" t="str">
        <f t="shared" si="471"/>
        <v>NO</v>
      </c>
      <c r="BH1171" s="1361" t="str">
        <f t="shared" si="471"/>
        <v>W/C</v>
      </c>
      <c r="BI1171" s="1361" t="str">
        <f t="shared" si="467"/>
        <v>W/C</v>
      </c>
      <c r="BK1171" s="1361" t="b">
        <f t="shared" si="479"/>
        <v>1</v>
      </c>
      <c r="BL1171" s="1361" t="b">
        <f t="shared" si="479"/>
        <v>1</v>
      </c>
      <c r="BM1171" s="1361" t="b">
        <f t="shared" si="479"/>
        <v>1</v>
      </c>
      <c r="BN1171" s="1361" t="b">
        <f t="shared" si="479"/>
        <v>1</v>
      </c>
      <c r="BO1171" s="1361" t="b">
        <f t="shared" si="479"/>
        <v>1</v>
      </c>
      <c r="BP1171" s="1361" t="b">
        <f t="shared" si="479"/>
        <v>1</v>
      </c>
      <c r="BQ1171" s="1361" t="b">
        <f t="shared" si="479"/>
        <v>1</v>
      </c>
      <c r="BS1171" s="1359"/>
    </row>
    <row r="1172" spans="1:71" s="1374" customFormat="1" ht="12" customHeight="1">
      <c r="A1172" s="1412">
        <v>23200743</v>
      </c>
      <c r="B1172" s="1413" t="str">
        <f t="shared" si="469"/>
        <v>23200743</v>
      </c>
      <c r="C1172" s="1360" t="s">
        <v>2228</v>
      </c>
      <c r="D1172" s="1360" t="str">
        <f t="shared" si="475"/>
        <v>W/C</v>
      </c>
      <c r="E1172" s="1360"/>
      <c r="F1172" s="1360"/>
      <c r="G1172" s="1360"/>
      <c r="H1172" s="1361" t="str">
        <f t="shared" si="480"/>
        <v/>
      </c>
      <c r="I1172" s="1361" t="str">
        <f t="shared" si="480"/>
        <v/>
      </c>
      <c r="J1172" s="1361" t="str">
        <f t="shared" si="480"/>
        <v/>
      </c>
      <c r="K1172" s="1361" t="str">
        <f t="shared" si="480"/>
        <v/>
      </c>
      <c r="L1172" s="1361" t="str">
        <f t="shared" si="473"/>
        <v>NO</v>
      </c>
      <c r="M1172" s="1361" t="str">
        <f t="shared" si="473"/>
        <v>W/C</v>
      </c>
      <c r="N1172" s="1361" t="str">
        <f t="shared" ref="N1172:N1243" si="482">IF(OR(CONCATENATE(L1172,M1172)="NOW/C",CONCATENATE(L1172,M1172)="W/CNO"),"W/C","")</f>
        <v>W/C</v>
      </c>
      <c r="O1172" s="1362"/>
      <c r="P1172" s="1363">
        <v>-1993.35</v>
      </c>
      <c r="Q1172" s="1363">
        <v>-804.73</v>
      </c>
      <c r="R1172" s="1363">
        <v>-912.07</v>
      </c>
      <c r="S1172" s="1363">
        <v>-144382.70000000001</v>
      </c>
      <c r="T1172" s="1363">
        <v>-1019.5</v>
      </c>
      <c r="U1172" s="1363">
        <v>-495.22</v>
      </c>
      <c r="V1172" s="1363">
        <v>-828.59</v>
      </c>
      <c r="W1172" s="1363">
        <v>403.92</v>
      </c>
      <c r="X1172" s="1363">
        <v>724.44</v>
      </c>
      <c r="Y1172" s="1363">
        <v>-1655.25</v>
      </c>
      <c r="Z1172" s="1363">
        <v>-4617.47</v>
      </c>
      <c r="AA1172" s="1363">
        <v>-7590.92</v>
      </c>
      <c r="AB1172" s="1363">
        <v>-7474</v>
      </c>
      <c r="AC1172" s="1363"/>
      <c r="AD1172" s="1363"/>
      <c r="AE1172" s="1363">
        <f t="shared" si="478"/>
        <v>-13825.980416666665</v>
      </c>
      <c r="AF1172" s="1376"/>
      <c r="AG1172" s="1377"/>
      <c r="AH1172" s="1365"/>
      <c r="AI1172" s="1365"/>
      <c r="AJ1172" s="1365"/>
      <c r="AK1172" s="1366"/>
      <c r="AL1172" s="1365">
        <f t="shared" si="462"/>
        <v>0</v>
      </c>
      <c r="AM1172" s="1367"/>
      <c r="AN1172" s="1365">
        <f t="shared" si="481"/>
        <v>-13825.980416666665</v>
      </c>
      <c r="AO1172" s="1368">
        <f t="shared" si="463"/>
        <v>-13825.980416666665</v>
      </c>
      <c r="AP1172" s="1369"/>
      <c r="AQ1172" s="1370">
        <f t="shared" si="476"/>
        <v>-7474</v>
      </c>
      <c r="AR1172" s="1365"/>
      <c r="AS1172" s="1365"/>
      <c r="AT1172" s="1365"/>
      <c r="AU1172" s="1366"/>
      <c r="AV1172" s="1365">
        <f t="shared" si="464"/>
        <v>0</v>
      </c>
      <c r="AW1172" s="1367"/>
      <c r="AX1172" s="1365">
        <f t="shared" si="472"/>
        <v>-7474</v>
      </c>
      <c r="AY1172" s="1367">
        <f t="shared" si="465"/>
        <v>-7474</v>
      </c>
      <c r="AZ1172" s="1372"/>
      <c r="BA1172" s="1640"/>
      <c r="BC1172" s="1361" t="str">
        <f t="shared" si="474"/>
        <v/>
      </c>
      <c r="BD1172" s="1361" t="str">
        <f t="shared" si="474"/>
        <v/>
      </c>
      <c r="BE1172" s="1361" t="str">
        <f t="shared" si="474"/>
        <v/>
      </c>
      <c r="BF1172" s="1361" t="str">
        <f t="shared" si="474"/>
        <v/>
      </c>
      <c r="BG1172" s="1361" t="str">
        <f t="shared" si="471"/>
        <v>NO</v>
      </c>
      <c r="BH1172" s="1361" t="str">
        <f t="shared" si="471"/>
        <v>W/C</v>
      </c>
      <c r="BI1172" s="1361" t="str">
        <f t="shared" si="467"/>
        <v>W/C</v>
      </c>
      <c r="BK1172" s="1361" t="b">
        <f t="shared" si="479"/>
        <v>1</v>
      </c>
      <c r="BL1172" s="1361" t="b">
        <f t="shared" si="479"/>
        <v>1</v>
      </c>
      <c r="BM1172" s="1361" t="b">
        <f t="shared" si="479"/>
        <v>1</v>
      </c>
      <c r="BN1172" s="1361" t="b">
        <f t="shared" si="479"/>
        <v>1</v>
      </c>
      <c r="BO1172" s="1361" t="b">
        <f t="shared" si="479"/>
        <v>1</v>
      </c>
      <c r="BP1172" s="1361" t="b">
        <f t="shared" si="479"/>
        <v>1</v>
      </c>
      <c r="BQ1172" s="1361" t="b">
        <f t="shared" si="479"/>
        <v>1</v>
      </c>
      <c r="BS1172" s="1359"/>
    </row>
    <row r="1173" spans="1:71" s="1374" customFormat="1" ht="12" customHeight="1">
      <c r="A1173" s="1412">
        <v>23200753</v>
      </c>
      <c r="B1173" s="1413" t="str">
        <f t="shared" si="469"/>
        <v>23200753</v>
      </c>
      <c r="C1173" s="1360" t="s">
        <v>2229</v>
      </c>
      <c r="D1173" s="1360" t="str">
        <f t="shared" si="475"/>
        <v>W/C</v>
      </c>
      <c r="E1173" s="1360"/>
      <c r="F1173" s="1360"/>
      <c r="G1173" s="1360"/>
      <c r="H1173" s="1361" t="str">
        <f t="shared" si="480"/>
        <v/>
      </c>
      <c r="I1173" s="1361" t="str">
        <f t="shared" si="480"/>
        <v/>
      </c>
      <c r="J1173" s="1361" t="str">
        <f t="shared" si="480"/>
        <v/>
      </c>
      <c r="K1173" s="1361" t="str">
        <f t="shared" si="480"/>
        <v/>
      </c>
      <c r="L1173" s="1361" t="str">
        <f t="shared" si="473"/>
        <v>NO</v>
      </c>
      <c r="M1173" s="1361" t="str">
        <f t="shared" si="473"/>
        <v>W/C</v>
      </c>
      <c r="N1173" s="1361" t="str">
        <f t="shared" si="482"/>
        <v>W/C</v>
      </c>
      <c r="O1173" s="1362"/>
      <c r="P1173" s="1363">
        <v>1013.06</v>
      </c>
      <c r="Q1173" s="1363">
        <v>2773.58</v>
      </c>
      <c r="R1173" s="1363">
        <v>3077.43</v>
      </c>
      <c r="S1173" s="1363">
        <v>-9122.89</v>
      </c>
      <c r="T1173" s="1363">
        <v>3313.92</v>
      </c>
      <c r="U1173" s="1363">
        <v>3597.35</v>
      </c>
      <c r="V1173" s="1363">
        <v>3714.77</v>
      </c>
      <c r="W1173" s="1363">
        <v>5473.38</v>
      </c>
      <c r="X1173" s="1363">
        <v>5453.62</v>
      </c>
      <c r="Y1173" s="1363">
        <v>5429.29</v>
      </c>
      <c r="Z1173" s="1363">
        <v>7014.05</v>
      </c>
      <c r="AA1173" s="1363">
        <v>6946.99</v>
      </c>
      <c r="AB1173" s="1363">
        <v>7466.47</v>
      </c>
      <c r="AC1173" s="1363"/>
      <c r="AD1173" s="1363"/>
      <c r="AE1173" s="1363">
        <f t="shared" si="478"/>
        <v>3492.6045833333333</v>
      </c>
      <c r="AF1173" s="1376"/>
      <c r="AG1173" s="1377"/>
      <c r="AH1173" s="1365"/>
      <c r="AI1173" s="1365"/>
      <c r="AJ1173" s="1365"/>
      <c r="AK1173" s="1366"/>
      <c r="AL1173" s="1365">
        <f t="shared" si="462"/>
        <v>0</v>
      </c>
      <c r="AM1173" s="1367"/>
      <c r="AN1173" s="1365">
        <f t="shared" si="481"/>
        <v>3492.6045833333333</v>
      </c>
      <c r="AO1173" s="1368">
        <f t="shared" si="463"/>
        <v>3492.6045833333333</v>
      </c>
      <c r="AP1173" s="1369"/>
      <c r="AQ1173" s="1370">
        <f t="shared" si="476"/>
        <v>7466.47</v>
      </c>
      <c r="AR1173" s="1365"/>
      <c r="AS1173" s="1365"/>
      <c r="AT1173" s="1365"/>
      <c r="AU1173" s="1366"/>
      <c r="AV1173" s="1365">
        <f t="shared" si="464"/>
        <v>0</v>
      </c>
      <c r="AW1173" s="1367"/>
      <c r="AX1173" s="1365">
        <f t="shared" si="472"/>
        <v>7466.47</v>
      </c>
      <c r="AY1173" s="1367">
        <f t="shared" si="465"/>
        <v>7466.47</v>
      </c>
      <c r="AZ1173" s="1372"/>
      <c r="BA1173" s="1640"/>
      <c r="BC1173" s="1361" t="str">
        <f t="shared" si="474"/>
        <v/>
      </c>
      <c r="BD1173" s="1361" t="str">
        <f t="shared" si="474"/>
        <v/>
      </c>
      <c r="BE1173" s="1361" t="str">
        <f t="shared" si="474"/>
        <v/>
      </c>
      <c r="BF1173" s="1361" t="str">
        <f t="shared" si="474"/>
        <v/>
      </c>
      <c r="BG1173" s="1361" t="str">
        <f t="shared" si="471"/>
        <v>NO</v>
      </c>
      <c r="BH1173" s="1361" t="str">
        <f t="shared" si="471"/>
        <v>W/C</v>
      </c>
      <c r="BI1173" s="1361" t="str">
        <f t="shared" si="467"/>
        <v>W/C</v>
      </c>
      <c r="BK1173" s="1361" t="b">
        <f t="shared" si="479"/>
        <v>1</v>
      </c>
      <c r="BL1173" s="1361" t="b">
        <f t="shared" si="479"/>
        <v>1</v>
      </c>
      <c r="BM1173" s="1361" t="b">
        <f t="shared" si="479"/>
        <v>1</v>
      </c>
      <c r="BN1173" s="1361" t="b">
        <f t="shared" si="479"/>
        <v>1</v>
      </c>
      <c r="BO1173" s="1361" t="b">
        <f t="shared" si="479"/>
        <v>1</v>
      </c>
      <c r="BP1173" s="1361" t="b">
        <f t="shared" si="479"/>
        <v>1</v>
      </c>
      <c r="BQ1173" s="1361" t="b">
        <f t="shared" si="479"/>
        <v>1</v>
      </c>
      <c r="BS1173" s="1359"/>
    </row>
    <row r="1174" spans="1:71" s="1374" customFormat="1" ht="12" customHeight="1">
      <c r="A1174" s="1412">
        <v>23200763</v>
      </c>
      <c r="B1174" s="1413" t="str">
        <f t="shared" si="469"/>
        <v>23200763</v>
      </c>
      <c r="C1174" s="1360" t="s">
        <v>2230</v>
      </c>
      <c r="D1174" s="1360" t="str">
        <f t="shared" si="475"/>
        <v>W/C</v>
      </c>
      <c r="E1174" s="1360"/>
      <c r="F1174" s="1360"/>
      <c r="G1174" s="1360"/>
      <c r="H1174" s="1361" t="str">
        <f t="shared" si="480"/>
        <v/>
      </c>
      <c r="I1174" s="1361" t="str">
        <f t="shared" si="480"/>
        <v/>
      </c>
      <c r="J1174" s="1361" t="str">
        <f t="shared" si="480"/>
        <v/>
      </c>
      <c r="K1174" s="1361" t="str">
        <f t="shared" si="480"/>
        <v/>
      </c>
      <c r="L1174" s="1361" t="str">
        <f t="shared" si="473"/>
        <v>NO</v>
      </c>
      <c r="M1174" s="1361" t="str">
        <f t="shared" si="473"/>
        <v>W/C</v>
      </c>
      <c r="N1174" s="1361" t="str">
        <f t="shared" si="482"/>
        <v>W/C</v>
      </c>
      <c r="O1174" s="1362"/>
      <c r="P1174" s="1363">
        <v>9402.44</v>
      </c>
      <c r="Q1174" s="1363">
        <v>9179.73</v>
      </c>
      <c r="R1174" s="1363">
        <v>8910.2900000000009</v>
      </c>
      <c r="S1174" s="1363">
        <v>-117580.91</v>
      </c>
      <c r="T1174" s="1363">
        <v>8296.56</v>
      </c>
      <c r="U1174" s="1363">
        <v>7571.95</v>
      </c>
      <c r="V1174" s="1363">
        <v>7389.45</v>
      </c>
      <c r="W1174" s="1363">
        <v>6940.7</v>
      </c>
      <c r="X1174" s="1363">
        <v>6549.06</v>
      </c>
      <c r="Y1174" s="1363">
        <v>4232.91</v>
      </c>
      <c r="Z1174" s="1363">
        <v>-19652.36</v>
      </c>
      <c r="AA1174" s="1363">
        <v>-21704.81</v>
      </c>
      <c r="AB1174" s="1363">
        <v>-22080.29</v>
      </c>
      <c r="AC1174" s="1363"/>
      <c r="AD1174" s="1363"/>
      <c r="AE1174" s="1363">
        <f t="shared" si="478"/>
        <v>-8850.5295833333348</v>
      </c>
      <c r="AF1174" s="1376"/>
      <c r="AG1174" s="1377"/>
      <c r="AH1174" s="1365"/>
      <c r="AI1174" s="1365"/>
      <c r="AJ1174" s="1365"/>
      <c r="AK1174" s="1366"/>
      <c r="AL1174" s="1365">
        <f t="shared" si="462"/>
        <v>0</v>
      </c>
      <c r="AM1174" s="1367"/>
      <c r="AN1174" s="1365">
        <f t="shared" si="481"/>
        <v>-8850.5295833333348</v>
      </c>
      <c r="AO1174" s="1368">
        <f t="shared" si="463"/>
        <v>-8850.5295833333348</v>
      </c>
      <c r="AP1174" s="1369"/>
      <c r="AQ1174" s="1370">
        <f t="shared" si="476"/>
        <v>-22080.29</v>
      </c>
      <c r="AR1174" s="1365"/>
      <c r="AS1174" s="1365"/>
      <c r="AT1174" s="1365"/>
      <c r="AU1174" s="1366"/>
      <c r="AV1174" s="1365">
        <f t="shared" si="464"/>
        <v>0</v>
      </c>
      <c r="AW1174" s="1367"/>
      <c r="AX1174" s="1365">
        <f t="shared" si="472"/>
        <v>-22080.29</v>
      </c>
      <c r="AY1174" s="1367">
        <f t="shared" si="465"/>
        <v>-22080.29</v>
      </c>
      <c r="AZ1174" s="1372"/>
      <c r="BA1174" s="1640"/>
      <c r="BC1174" s="1361" t="str">
        <f t="shared" si="474"/>
        <v/>
      </c>
      <c r="BD1174" s="1361" t="str">
        <f t="shared" si="474"/>
        <v/>
      </c>
      <c r="BE1174" s="1361" t="str">
        <f t="shared" si="474"/>
        <v/>
      </c>
      <c r="BF1174" s="1361" t="str">
        <f t="shared" si="474"/>
        <v/>
      </c>
      <c r="BG1174" s="1361" t="str">
        <f t="shared" si="471"/>
        <v>NO</v>
      </c>
      <c r="BH1174" s="1361" t="str">
        <f t="shared" si="471"/>
        <v>W/C</v>
      </c>
      <c r="BI1174" s="1361" t="str">
        <f t="shared" si="467"/>
        <v>W/C</v>
      </c>
      <c r="BK1174" s="1361" t="b">
        <f t="shared" si="479"/>
        <v>1</v>
      </c>
      <c r="BL1174" s="1361" t="b">
        <f t="shared" si="479"/>
        <v>1</v>
      </c>
      <c r="BM1174" s="1361" t="b">
        <f t="shared" si="479"/>
        <v>1</v>
      </c>
      <c r="BN1174" s="1361" t="b">
        <f t="shared" si="479"/>
        <v>1</v>
      </c>
      <c r="BO1174" s="1361" t="b">
        <f t="shared" si="479"/>
        <v>1</v>
      </c>
      <c r="BP1174" s="1361" t="b">
        <f t="shared" si="479"/>
        <v>1</v>
      </c>
      <c r="BQ1174" s="1361" t="b">
        <f t="shared" si="479"/>
        <v>1</v>
      </c>
      <c r="BS1174" s="1359"/>
    </row>
    <row r="1175" spans="1:71" s="1374" customFormat="1" ht="12" customHeight="1">
      <c r="A1175" s="1412">
        <v>23200773</v>
      </c>
      <c r="B1175" s="1413" t="str">
        <f t="shared" si="469"/>
        <v>23200773</v>
      </c>
      <c r="C1175" s="1360" t="s">
        <v>2231</v>
      </c>
      <c r="D1175" s="1360" t="str">
        <f t="shared" si="475"/>
        <v>W/C</v>
      </c>
      <c r="E1175" s="1360"/>
      <c r="F1175" s="1360"/>
      <c r="G1175" s="1360"/>
      <c r="H1175" s="1361" t="str">
        <f t="shared" si="480"/>
        <v/>
      </c>
      <c r="I1175" s="1361" t="str">
        <f t="shared" si="480"/>
        <v/>
      </c>
      <c r="J1175" s="1361" t="str">
        <f t="shared" si="480"/>
        <v/>
      </c>
      <c r="K1175" s="1361" t="str">
        <f t="shared" si="480"/>
        <v/>
      </c>
      <c r="L1175" s="1361" t="str">
        <f t="shared" si="473"/>
        <v>NO</v>
      </c>
      <c r="M1175" s="1361" t="str">
        <f t="shared" si="473"/>
        <v>W/C</v>
      </c>
      <c r="N1175" s="1361" t="str">
        <f t="shared" si="482"/>
        <v>W/C</v>
      </c>
      <c r="O1175" s="1362"/>
      <c r="P1175" s="1363">
        <v>-1102.0999999999999</v>
      </c>
      <c r="Q1175" s="1363">
        <v>-1102.0999999999999</v>
      </c>
      <c r="R1175" s="1363">
        <v>-1102.0999999999999</v>
      </c>
      <c r="S1175" s="1363">
        <v>-1102.0999999999999</v>
      </c>
      <c r="T1175" s="1363">
        <v>-1102.0999999999999</v>
      </c>
      <c r="U1175" s="1363">
        <v>-1102.0999999999999</v>
      </c>
      <c r="V1175" s="1363">
        <v>-1102.0999999999999</v>
      </c>
      <c r="W1175" s="1363">
        <v>-1102.0999999999999</v>
      </c>
      <c r="X1175" s="1363">
        <v>-1102.0999999999999</v>
      </c>
      <c r="Y1175" s="1363">
        <v>-1102.0999999999999</v>
      </c>
      <c r="Z1175" s="1363">
        <v>14897.9</v>
      </c>
      <c r="AA1175" s="1363">
        <v>-1102.0999999999999</v>
      </c>
      <c r="AB1175" s="1363">
        <v>-1102.0999999999999</v>
      </c>
      <c r="AC1175" s="1363"/>
      <c r="AD1175" s="1363"/>
      <c r="AE1175" s="1363">
        <f t="shared" si="478"/>
        <v>231.23333333333321</v>
      </c>
      <c r="AF1175" s="1376"/>
      <c r="AG1175" s="1377"/>
      <c r="AH1175" s="1365"/>
      <c r="AI1175" s="1365"/>
      <c r="AJ1175" s="1365"/>
      <c r="AK1175" s="1366"/>
      <c r="AL1175" s="1365">
        <f t="shared" si="462"/>
        <v>0</v>
      </c>
      <c r="AM1175" s="1367"/>
      <c r="AN1175" s="1365">
        <f t="shared" si="481"/>
        <v>231.23333333333321</v>
      </c>
      <c r="AO1175" s="1368">
        <f t="shared" si="463"/>
        <v>231.23333333333321</v>
      </c>
      <c r="AP1175" s="1369"/>
      <c r="AQ1175" s="1370">
        <f t="shared" si="476"/>
        <v>-1102.0999999999999</v>
      </c>
      <c r="AR1175" s="1365"/>
      <c r="AS1175" s="1365"/>
      <c r="AT1175" s="1365"/>
      <c r="AU1175" s="1366"/>
      <c r="AV1175" s="1365">
        <f t="shared" si="464"/>
        <v>0</v>
      </c>
      <c r="AW1175" s="1367"/>
      <c r="AX1175" s="1365">
        <f t="shared" si="472"/>
        <v>-1102.0999999999999</v>
      </c>
      <c r="AY1175" s="1367">
        <f t="shared" si="465"/>
        <v>-1102.0999999999999</v>
      </c>
      <c r="AZ1175" s="1372"/>
      <c r="BA1175" s="1640"/>
      <c r="BC1175" s="1361" t="str">
        <f t="shared" si="474"/>
        <v/>
      </c>
      <c r="BD1175" s="1361" t="str">
        <f t="shared" si="474"/>
        <v/>
      </c>
      <c r="BE1175" s="1361" t="str">
        <f t="shared" si="474"/>
        <v/>
      </c>
      <c r="BF1175" s="1361" t="str">
        <f t="shared" si="474"/>
        <v/>
      </c>
      <c r="BG1175" s="1361" t="str">
        <f t="shared" si="471"/>
        <v>NO</v>
      </c>
      <c r="BH1175" s="1361" t="str">
        <f t="shared" si="471"/>
        <v>W/C</v>
      </c>
      <c r="BI1175" s="1361" t="str">
        <f t="shared" si="467"/>
        <v>W/C</v>
      </c>
      <c r="BK1175" s="1361" t="b">
        <f t="shared" si="479"/>
        <v>1</v>
      </c>
      <c r="BL1175" s="1361" t="b">
        <f t="shared" si="479"/>
        <v>1</v>
      </c>
      <c r="BM1175" s="1361" t="b">
        <f t="shared" si="479"/>
        <v>1</v>
      </c>
      <c r="BN1175" s="1361" t="b">
        <f t="shared" si="479"/>
        <v>1</v>
      </c>
      <c r="BO1175" s="1361" t="b">
        <f t="shared" si="479"/>
        <v>1</v>
      </c>
      <c r="BP1175" s="1361" t="b">
        <f t="shared" si="479"/>
        <v>1</v>
      </c>
      <c r="BQ1175" s="1361" t="b">
        <f t="shared" si="479"/>
        <v>1</v>
      </c>
      <c r="BS1175" s="1359"/>
    </row>
    <row r="1176" spans="1:71" s="1374" customFormat="1" ht="12" customHeight="1">
      <c r="A1176" s="1412">
        <v>23200813</v>
      </c>
      <c r="B1176" s="1413" t="str">
        <f t="shared" si="469"/>
        <v>23200813</v>
      </c>
      <c r="C1176" s="1359" t="s">
        <v>2232</v>
      </c>
      <c r="D1176" s="1360" t="str">
        <f t="shared" si="475"/>
        <v>W/C</v>
      </c>
      <c r="E1176" s="1360"/>
      <c r="F1176" s="1359"/>
      <c r="G1176" s="1360"/>
      <c r="H1176" s="1361" t="str">
        <f t="shared" si="480"/>
        <v/>
      </c>
      <c r="I1176" s="1361" t="str">
        <f t="shared" si="480"/>
        <v/>
      </c>
      <c r="J1176" s="1361" t="str">
        <f t="shared" si="480"/>
        <v/>
      </c>
      <c r="K1176" s="1361" t="str">
        <f t="shared" si="480"/>
        <v/>
      </c>
      <c r="L1176" s="1361" t="str">
        <f t="shared" si="473"/>
        <v>NO</v>
      </c>
      <c r="M1176" s="1361" t="str">
        <f t="shared" si="473"/>
        <v>W/C</v>
      </c>
      <c r="N1176" s="1361" t="str">
        <f t="shared" si="482"/>
        <v>W/C</v>
      </c>
      <c r="O1176" s="1362"/>
      <c r="P1176" s="1363">
        <v>-2458.9</v>
      </c>
      <c r="Q1176" s="1363">
        <v>-2458.9</v>
      </c>
      <c r="R1176" s="1363">
        <v>-2458.9</v>
      </c>
      <c r="S1176" s="1363">
        <v>-2458.9</v>
      </c>
      <c r="T1176" s="1363">
        <v>-2458.9</v>
      </c>
      <c r="U1176" s="1363">
        <v>-2458.9</v>
      </c>
      <c r="V1176" s="1363">
        <v>-1258.9000000000001</v>
      </c>
      <c r="W1176" s="1363">
        <v>-2438.9</v>
      </c>
      <c r="X1176" s="1363">
        <v>-2438.9</v>
      </c>
      <c r="Y1176" s="1363">
        <v>-2438.9</v>
      </c>
      <c r="Z1176" s="1363">
        <v>24292.959999999999</v>
      </c>
      <c r="AA1176" s="1363">
        <v>-2438.9</v>
      </c>
      <c r="AB1176" s="1363">
        <v>-6532.19</v>
      </c>
      <c r="AC1176" s="1363"/>
      <c r="AD1176" s="1363"/>
      <c r="AE1176" s="1363">
        <f t="shared" si="478"/>
        <v>-292.63208333333358</v>
      </c>
      <c r="AF1176" s="1376"/>
      <c r="AG1176" s="1377"/>
      <c r="AH1176" s="1365"/>
      <c r="AI1176" s="1365"/>
      <c r="AJ1176" s="1365"/>
      <c r="AK1176" s="1366"/>
      <c r="AL1176" s="1365">
        <f t="shared" si="462"/>
        <v>0</v>
      </c>
      <c r="AM1176" s="1367"/>
      <c r="AN1176" s="1365">
        <f t="shared" si="481"/>
        <v>-292.63208333333358</v>
      </c>
      <c r="AO1176" s="1368">
        <f t="shared" si="463"/>
        <v>-292.63208333333358</v>
      </c>
      <c r="AP1176" s="1369"/>
      <c r="AQ1176" s="1370">
        <f t="shared" si="476"/>
        <v>-6532.19</v>
      </c>
      <c r="AR1176" s="1365"/>
      <c r="AS1176" s="1365"/>
      <c r="AT1176" s="1365"/>
      <c r="AU1176" s="1366"/>
      <c r="AV1176" s="1365">
        <f t="shared" si="464"/>
        <v>0</v>
      </c>
      <c r="AW1176" s="1367"/>
      <c r="AX1176" s="1365">
        <f t="shared" si="472"/>
        <v>-6532.19</v>
      </c>
      <c r="AY1176" s="1367">
        <f t="shared" si="465"/>
        <v>-6532.19</v>
      </c>
      <c r="AZ1176" s="1372"/>
      <c r="BA1176" s="1640"/>
      <c r="BC1176" s="1361" t="str">
        <f t="shared" si="474"/>
        <v/>
      </c>
      <c r="BD1176" s="1361" t="str">
        <f t="shared" si="474"/>
        <v/>
      </c>
      <c r="BE1176" s="1361" t="str">
        <f t="shared" si="474"/>
        <v/>
      </c>
      <c r="BF1176" s="1361" t="str">
        <f t="shared" si="474"/>
        <v/>
      </c>
      <c r="BG1176" s="1361" t="str">
        <f t="shared" si="471"/>
        <v>NO</v>
      </c>
      <c r="BH1176" s="1361" t="str">
        <f t="shared" si="471"/>
        <v>W/C</v>
      </c>
      <c r="BI1176" s="1361" t="str">
        <f t="shared" si="467"/>
        <v>W/C</v>
      </c>
      <c r="BK1176" s="1361" t="b">
        <f t="shared" si="479"/>
        <v>1</v>
      </c>
      <c r="BL1176" s="1361" t="b">
        <f t="shared" si="479"/>
        <v>1</v>
      </c>
      <c r="BM1176" s="1361" t="b">
        <f t="shared" si="479"/>
        <v>1</v>
      </c>
      <c r="BN1176" s="1361" t="b">
        <f t="shared" si="479"/>
        <v>1</v>
      </c>
      <c r="BO1176" s="1361" t="b">
        <f t="shared" si="479"/>
        <v>1</v>
      </c>
      <c r="BP1176" s="1361" t="b">
        <f t="shared" si="479"/>
        <v>1</v>
      </c>
      <c r="BQ1176" s="1361" t="b">
        <f t="shared" si="479"/>
        <v>1</v>
      </c>
      <c r="BS1176" s="1359"/>
    </row>
    <row r="1177" spans="1:71" s="1374" customFormat="1" ht="12" customHeight="1">
      <c r="A1177" s="1412">
        <v>23200823</v>
      </c>
      <c r="B1177" s="1413" t="str">
        <f t="shared" si="469"/>
        <v>23200823</v>
      </c>
      <c r="C1177" s="1360" t="s">
        <v>2233</v>
      </c>
      <c r="D1177" s="1360" t="str">
        <f t="shared" si="475"/>
        <v>W/C</v>
      </c>
      <c r="E1177" s="1360"/>
      <c r="F1177" s="1360"/>
      <c r="G1177" s="1360"/>
      <c r="H1177" s="1361" t="str">
        <f t="shared" si="480"/>
        <v/>
      </c>
      <c r="I1177" s="1361" t="str">
        <f t="shared" si="480"/>
        <v/>
      </c>
      <c r="J1177" s="1361" t="str">
        <f t="shared" si="480"/>
        <v/>
      </c>
      <c r="K1177" s="1361" t="str">
        <f t="shared" si="480"/>
        <v/>
      </c>
      <c r="L1177" s="1361" t="str">
        <f t="shared" si="473"/>
        <v>NO</v>
      </c>
      <c r="M1177" s="1361" t="str">
        <f t="shared" si="473"/>
        <v>W/C</v>
      </c>
      <c r="N1177" s="1361" t="str">
        <f t="shared" si="482"/>
        <v>W/C</v>
      </c>
      <c r="O1177" s="1362"/>
      <c r="P1177" s="1363">
        <v>-8279.68</v>
      </c>
      <c r="Q1177" s="1363">
        <v>-8279.68</v>
      </c>
      <c r="R1177" s="1363">
        <v>-8279.68</v>
      </c>
      <c r="S1177" s="1363">
        <v>-8279.68</v>
      </c>
      <c r="T1177" s="1363">
        <v>-8279.68</v>
      </c>
      <c r="U1177" s="1363">
        <v>-8279.68</v>
      </c>
      <c r="V1177" s="1363">
        <v>-8279.68</v>
      </c>
      <c r="W1177" s="1363">
        <v>-8279.68</v>
      </c>
      <c r="X1177" s="1363">
        <v>-8279.68</v>
      </c>
      <c r="Y1177" s="1363">
        <v>-8279.68</v>
      </c>
      <c r="Z1177" s="1363">
        <v>-8279.68</v>
      </c>
      <c r="AA1177" s="1363">
        <v>-8279.68</v>
      </c>
      <c r="AB1177" s="1363">
        <v>-8279.68</v>
      </c>
      <c r="AC1177" s="1363"/>
      <c r="AD1177" s="1363"/>
      <c r="AE1177" s="1363">
        <f t="shared" si="478"/>
        <v>-8279.6799999999985</v>
      </c>
      <c r="AF1177" s="1376"/>
      <c r="AG1177" s="1377"/>
      <c r="AH1177" s="1365"/>
      <c r="AI1177" s="1365"/>
      <c r="AJ1177" s="1365"/>
      <c r="AK1177" s="1366"/>
      <c r="AL1177" s="1365">
        <f t="shared" si="462"/>
        <v>0</v>
      </c>
      <c r="AM1177" s="1367"/>
      <c r="AN1177" s="1365">
        <f t="shared" si="481"/>
        <v>-8279.6799999999985</v>
      </c>
      <c r="AO1177" s="1368">
        <f t="shared" si="463"/>
        <v>-8279.6799999999985</v>
      </c>
      <c r="AP1177" s="1369"/>
      <c r="AQ1177" s="1370">
        <f t="shared" si="476"/>
        <v>-8279.68</v>
      </c>
      <c r="AR1177" s="1365"/>
      <c r="AS1177" s="1365"/>
      <c r="AT1177" s="1365"/>
      <c r="AU1177" s="1366"/>
      <c r="AV1177" s="1365">
        <f t="shared" si="464"/>
        <v>0</v>
      </c>
      <c r="AW1177" s="1367"/>
      <c r="AX1177" s="1365">
        <f t="shared" si="472"/>
        <v>-8279.68</v>
      </c>
      <c r="AY1177" s="1367">
        <f t="shared" si="465"/>
        <v>-8279.68</v>
      </c>
      <c r="AZ1177" s="1372"/>
      <c r="BA1177" s="1640"/>
      <c r="BC1177" s="1361" t="str">
        <f t="shared" si="474"/>
        <v/>
      </c>
      <c r="BD1177" s="1361" t="str">
        <f t="shared" si="474"/>
        <v/>
      </c>
      <c r="BE1177" s="1361" t="str">
        <f t="shared" si="474"/>
        <v/>
      </c>
      <c r="BF1177" s="1361" t="str">
        <f t="shared" si="474"/>
        <v/>
      </c>
      <c r="BG1177" s="1361" t="str">
        <f t="shared" si="471"/>
        <v>NO</v>
      </c>
      <c r="BH1177" s="1361" t="str">
        <f t="shared" si="471"/>
        <v>W/C</v>
      </c>
      <c r="BI1177" s="1361" t="str">
        <f t="shared" si="467"/>
        <v>W/C</v>
      </c>
      <c r="BK1177" s="1361" t="b">
        <f t="shared" si="479"/>
        <v>1</v>
      </c>
      <c r="BL1177" s="1361" t="b">
        <f t="shared" si="479"/>
        <v>1</v>
      </c>
      <c r="BM1177" s="1361" t="b">
        <f t="shared" si="479"/>
        <v>1</v>
      </c>
      <c r="BN1177" s="1361" t="b">
        <f t="shared" si="479"/>
        <v>1</v>
      </c>
      <c r="BO1177" s="1361" t="b">
        <f t="shared" si="479"/>
        <v>1</v>
      </c>
      <c r="BP1177" s="1361" t="b">
        <f t="shared" si="479"/>
        <v>1</v>
      </c>
      <c r="BQ1177" s="1361" t="b">
        <f t="shared" si="479"/>
        <v>1</v>
      </c>
      <c r="BS1177" s="1359"/>
    </row>
    <row r="1178" spans="1:71" s="1374" customFormat="1" ht="12" customHeight="1">
      <c r="A1178" s="1503">
        <v>23200833</v>
      </c>
      <c r="B1178" s="1504" t="str">
        <f t="shared" si="469"/>
        <v>23200833</v>
      </c>
      <c r="C1178" s="1359" t="s">
        <v>2234</v>
      </c>
      <c r="D1178" s="1360" t="str">
        <f t="shared" si="475"/>
        <v>W/C</v>
      </c>
      <c r="E1178" s="1360"/>
      <c r="F1178" s="1359"/>
      <c r="G1178" s="1360"/>
      <c r="H1178" s="1361" t="str">
        <f t="shared" si="480"/>
        <v/>
      </c>
      <c r="I1178" s="1361" t="str">
        <f t="shared" si="480"/>
        <v/>
      </c>
      <c r="J1178" s="1361" t="str">
        <f t="shared" si="480"/>
        <v/>
      </c>
      <c r="K1178" s="1361" t="str">
        <f t="shared" si="480"/>
        <v/>
      </c>
      <c r="L1178" s="1361" t="str">
        <f t="shared" si="473"/>
        <v>NO</v>
      </c>
      <c r="M1178" s="1361" t="str">
        <f t="shared" si="473"/>
        <v>W/C</v>
      </c>
      <c r="N1178" s="1361" t="str">
        <f t="shared" si="482"/>
        <v>W/C</v>
      </c>
      <c r="O1178" s="1411"/>
      <c r="P1178" s="1363">
        <v>1621.26</v>
      </c>
      <c r="Q1178" s="1363">
        <v>2443.1799999999998</v>
      </c>
      <c r="R1178" s="1363">
        <v>3489.36</v>
      </c>
      <c r="S1178" s="1363">
        <v>-39620.720000000001</v>
      </c>
      <c r="T1178" s="1363">
        <v>3285.2</v>
      </c>
      <c r="U1178" s="1363">
        <v>3756.12</v>
      </c>
      <c r="V1178" s="1363">
        <v>4011.04</v>
      </c>
      <c r="W1178" s="1363">
        <v>3436.54</v>
      </c>
      <c r="X1178" s="1363">
        <v>4275.7</v>
      </c>
      <c r="Y1178" s="1363">
        <v>4430.6000000000004</v>
      </c>
      <c r="Z1178" s="1363">
        <v>4871.04</v>
      </c>
      <c r="AA1178" s="1363">
        <v>4113.04</v>
      </c>
      <c r="AB1178" s="1363">
        <v>4765.04</v>
      </c>
      <c r="AC1178" s="1363"/>
      <c r="AD1178" s="1363"/>
      <c r="AE1178" s="1363">
        <f t="shared" si="478"/>
        <v>140.35416666666686</v>
      </c>
      <c r="AF1178" s="1376"/>
      <c r="AG1178" s="1377"/>
      <c r="AH1178" s="1365"/>
      <c r="AI1178" s="1365"/>
      <c r="AJ1178" s="1365"/>
      <c r="AK1178" s="1366"/>
      <c r="AL1178" s="1365">
        <f t="shared" si="462"/>
        <v>0</v>
      </c>
      <c r="AM1178" s="1367"/>
      <c r="AN1178" s="1365">
        <f t="shared" si="481"/>
        <v>140.35416666666686</v>
      </c>
      <c r="AO1178" s="1368">
        <f t="shared" si="463"/>
        <v>140.35416666666686</v>
      </c>
      <c r="AP1178" s="1369"/>
      <c r="AQ1178" s="1370">
        <f t="shared" si="476"/>
        <v>4765.04</v>
      </c>
      <c r="AR1178" s="1365"/>
      <c r="AS1178" s="1365"/>
      <c r="AT1178" s="1365"/>
      <c r="AU1178" s="1366"/>
      <c r="AV1178" s="1365">
        <f t="shared" si="464"/>
        <v>0</v>
      </c>
      <c r="AW1178" s="1367"/>
      <c r="AX1178" s="1365">
        <f t="shared" si="472"/>
        <v>4765.04</v>
      </c>
      <c r="AY1178" s="1367">
        <f t="shared" si="465"/>
        <v>4765.04</v>
      </c>
      <c r="AZ1178" s="1372"/>
      <c r="BA1178" s="1640"/>
      <c r="BC1178" s="1361" t="str">
        <f t="shared" si="474"/>
        <v/>
      </c>
      <c r="BD1178" s="1361" t="str">
        <f t="shared" si="474"/>
        <v/>
      </c>
      <c r="BE1178" s="1361" t="str">
        <f t="shared" si="474"/>
        <v/>
      </c>
      <c r="BF1178" s="1361" t="str">
        <f t="shared" si="474"/>
        <v/>
      </c>
      <c r="BG1178" s="1361" t="str">
        <f t="shared" si="471"/>
        <v>NO</v>
      </c>
      <c r="BH1178" s="1361" t="str">
        <f t="shared" si="471"/>
        <v>W/C</v>
      </c>
      <c r="BI1178" s="1361" t="str">
        <f t="shared" si="467"/>
        <v>W/C</v>
      </c>
      <c r="BK1178" s="1361" t="b">
        <f t="shared" si="479"/>
        <v>1</v>
      </c>
      <c r="BL1178" s="1361" t="b">
        <f t="shared" si="479"/>
        <v>1</v>
      </c>
      <c r="BM1178" s="1361" t="b">
        <f t="shared" si="479"/>
        <v>1</v>
      </c>
      <c r="BN1178" s="1361" t="b">
        <f t="shared" si="479"/>
        <v>1</v>
      </c>
      <c r="BO1178" s="1361" t="b">
        <f t="shared" si="479"/>
        <v>1</v>
      </c>
      <c r="BP1178" s="1361" t="b">
        <f t="shared" si="479"/>
        <v>1</v>
      </c>
      <c r="BQ1178" s="1361" t="b">
        <f t="shared" si="479"/>
        <v>1</v>
      </c>
      <c r="BS1178" s="1359"/>
    </row>
    <row r="1179" spans="1:71" s="1374" customFormat="1" ht="12" customHeight="1">
      <c r="A1179" s="1522">
        <v>23200853</v>
      </c>
      <c r="B1179" s="1524" t="str">
        <f t="shared" si="469"/>
        <v>23200853</v>
      </c>
      <c r="C1179" s="1395" t="s">
        <v>2235</v>
      </c>
      <c r="D1179" s="1396" t="str">
        <f t="shared" si="475"/>
        <v>W/C</v>
      </c>
      <c r="E1179" s="1396"/>
      <c r="F1179" s="1433">
        <v>43497</v>
      </c>
      <c r="G1179" s="1396"/>
      <c r="H1179" s="1398" t="str">
        <f t="shared" si="480"/>
        <v/>
      </c>
      <c r="I1179" s="1398" t="str">
        <f t="shared" si="480"/>
        <v/>
      </c>
      <c r="J1179" s="1398" t="str">
        <f t="shared" si="480"/>
        <v/>
      </c>
      <c r="K1179" s="1398" t="str">
        <f t="shared" si="480"/>
        <v/>
      </c>
      <c r="L1179" s="1398" t="str">
        <f t="shared" si="473"/>
        <v>NO</v>
      </c>
      <c r="M1179" s="1398" t="str">
        <f t="shared" si="473"/>
        <v>W/C</v>
      </c>
      <c r="N1179" s="1398" t="str">
        <f t="shared" si="482"/>
        <v>W/C</v>
      </c>
      <c r="O1179" s="1399"/>
      <c r="P1179" s="1400">
        <v>-284629</v>
      </c>
      <c r="Q1179" s="1400">
        <v>-41961.73</v>
      </c>
      <c r="R1179" s="1400">
        <v>-76010.31</v>
      </c>
      <c r="S1179" s="1400">
        <v>-108049.98</v>
      </c>
      <c r="T1179" s="1400">
        <v>-29585.02</v>
      </c>
      <c r="U1179" s="1400">
        <v>-56101.65</v>
      </c>
      <c r="V1179" s="1400">
        <v>-86053.42</v>
      </c>
      <c r="W1179" s="1400">
        <v>-47389.01</v>
      </c>
      <c r="X1179" s="1400">
        <v>-88608.06</v>
      </c>
      <c r="Y1179" s="1400">
        <v>-159308.66</v>
      </c>
      <c r="Z1179" s="1400">
        <v>-38482.160000000003</v>
      </c>
      <c r="AA1179" s="1400">
        <v>-84104.34</v>
      </c>
      <c r="AB1179" s="1400">
        <v>-123561.71</v>
      </c>
      <c r="AC1179" s="1400"/>
      <c r="AD1179" s="1400"/>
      <c r="AE1179" s="1400">
        <f t="shared" si="478"/>
        <v>-84979.141250000001</v>
      </c>
      <c r="AF1179" s="1401"/>
      <c r="AG1179" s="1402"/>
      <c r="AH1179" s="1403"/>
      <c r="AI1179" s="1403"/>
      <c r="AJ1179" s="1403"/>
      <c r="AK1179" s="1404"/>
      <c r="AL1179" s="1403">
        <f t="shared" si="462"/>
        <v>0</v>
      </c>
      <c r="AM1179" s="1405"/>
      <c r="AN1179" s="1403">
        <f t="shared" si="481"/>
        <v>-84979.141250000001</v>
      </c>
      <c r="AO1179" s="1406">
        <f t="shared" si="463"/>
        <v>-84979.141250000001</v>
      </c>
      <c r="AP1179" s="1369"/>
      <c r="AQ1179" s="1407">
        <f t="shared" si="476"/>
        <v>-123561.71</v>
      </c>
      <c r="AR1179" s="1403"/>
      <c r="AS1179" s="1403"/>
      <c r="AT1179" s="1403"/>
      <c r="AU1179" s="1404"/>
      <c r="AV1179" s="1403">
        <f t="shared" si="464"/>
        <v>0</v>
      </c>
      <c r="AW1179" s="1405"/>
      <c r="AX1179" s="1403">
        <f t="shared" si="472"/>
        <v>-123561.71</v>
      </c>
      <c r="AY1179" s="1405">
        <f t="shared" si="465"/>
        <v>-123561.71</v>
      </c>
      <c r="AZ1179" s="1372"/>
      <c r="BA1179" s="1640"/>
      <c r="BC1179" s="1361"/>
      <c r="BD1179" s="1361"/>
      <c r="BE1179" s="1361"/>
      <c r="BF1179" s="1361"/>
      <c r="BG1179" s="1361"/>
      <c r="BH1179" s="1361"/>
      <c r="BI1179" s="1361"/>
      <c r="BK1179" s="1361"/>
      <c r="BL1179" s="1361"/>
      <c r="BM1179" s="1361"/>
      <c r="BN1179" s="1361"/>
      <c r="BO1179" s="1361"/>
      <c r="BP1179" s="1361"/>
      <c r="BQ1179" s="1361"/>
      <c r="BS1179" s="1359"/>
    </row>
    <row r="1180" spans="1:71" s="1374" customFormat="1" ht="12" customHeight="1">
      <c r="A1180" s="1412">
        <v>23200873</v>
      </c>
      <c r="B1180" s="1413" t="str">
        <f t="shared" si="469"/>
        <v>23200873</v>
      </c>
      <c r="C1180" s="1359" t="s">
        <v>2236</v>
      </c>
      <c r="D1180" s="1360" t="str">
        <f t="shared" si="475"/>
        <v>Non-Op</v>
      </c>
      <c r="E1180" s="1360"/>
      <c r="F1180" s="1359"/>
      <c r="G1180" s="1360"/>
      <c r="H1180" s="1361" t="str">
        <f t="shared" si="480"/>
        <v/>
      </c>
      <c r="I1180" s="1361" t="str">
        <f t="shared" si="480"/>
        <v/>
      </c>
      <c r="J1180" s="1361" t="str">
        <f t="shared" si="480"/>
        <v/>
      </c>
      <c r="K1180" s="1361" t="str">
        <f t="shared" si="480"/>
        <v>Non-Op</v>
      </c>
      <c r="L1180" s="1361" t="str">
        <f t="shared" si="473"/>
        <v>NO</v>
      </c>
      <c r="M1180" s="1361" t="str">
        <f t="shared" si="473"/>
        <v>NO</v>
      </c>
      <c r="N1180" s="1361" t="str">
        <f t="shared" si="482"/>
        <v/>
      </c>
      <c r="O1180" s="1362"/>
      <c r="P1180" s="1363">
        <v>-3347562.19</v>
      </c>
      <c r="Q1180" s="1363">
        <v>-2924514.21</v>
      </c>
      <c r="R1180" s="1363">
        <v>-2744189.86</v>
      </c>
      <c r="S1180" s="1363">
        <v>-3644078.83</v>
      </c>
      <c r="T1180" s="1363">
        <v>-3130949.32</v>
      </c>
      <c r="U1180" s="1363">
        <v>-3130022.45</v>
      </c>
      <c r="V1180" s="1363">
        <v>-4065880.08</v>
      </c>
      <c r="W1180" s="1363">
        <v>-3435653.91</v>
      </c>
      <c r="X1180" s="1363">
        <v>-3433886.29</v>
      </c>
      <c r="Y1180" s="1363">
        <v>-4692164.08</v>
      </c>
      <c r="Z1180" s="1363">
        <v>-3851801.86</v>
      </c>
      <c r="AA1180" s="1363">
        <v>-3972603.23</v>
      </c>
      <c r="AB1180" s="1363">
        <v>-2667442.36</v>
      </c>
      <c r="AC1180" s="1363"/>
      <c r="AD1180" s="1363"/>
      <c r="AE1180" s="1363">
        <f t="shared" si="478"/>
        <v>-3502770.5329166665</v>
      </c>
      <c r="AF1180" s="1376"/>
      <c r="AG1180" s="1377"/>
      <c r="AH1180" s="1365"/>
      <c r="AI1180" s="1365"/>
      <c r="AJ1180" s="1365"/>
      <c r="AK1180" s="1366">
        <f>AE1180</f>
        <v>-3502770.5329166665</v>
      </c>
      <c r="AL1180" s="1365">
        <f t="shared" si="462"/>
        <v>-3502770.5329166665</v>
      </c>
      <c r="AM1180" s="1367"/>
      <c r="AN1180" s="1365"/>
      <c r="AO1180" s="1368">
        <f t="shared" si="463"/>
        <v>0</v>
      </c>
      <c r="AP1180" s="1369"/>
      <c r="AQ1180" s="1370">
        <f t="shared" si="476"/>
        <v>-2667442.36</v>
      </c>
      <c r="AR1180" s="1365"/>
      <c r="AS1180" s="1365"/>
      <c r="AT1180" s="1365"/>
      <c r="AU1180" s="1366">
        <f>AQ1180</f>
        <v>-2667442.36</v>
      </c>
      <c r="AV1180" s="1365">
        <f t="shared" si="464"/>
        <v>-2667442.36</v>
      </c>
      <c r="AW1180" s="1367"/>
      <c r="AX1180" s="1365"/>
      <c r="AY1180" s="1367">
        <f t="shared" si="465"/>
        <v>0</v>
      </c>
      <c r="AZ1180" s="1372" t="s">
        <v>1001</v>
      </c>
      <c r="BA1180" s="1640"/>
      <c r="BC1180" s="1361" t="str">
        <f t="shared" si="474"/>
        <v/>
      </c>
      <c r="BD1180" s="1361" t="str">
        <f t="shared" si="474"/>
        <v/>
      </c>
      <c r="BE1180" s="1361" t="str">
        <f t="shared" si="474"/>
        <v/>
      </c>
      <c r="BF1180" s="1361" t="str">
        <f t="shared" si="474"/>
        <v>Non-Op</v>
      </c>
      <c r="BG1180" s="1361" t="str">
        <f t="shared" si="471"/>
        <v>NO</v>
      </c>
      <c r="BH1180" s="1361" t="str">
        <f t="shared" si="471"/>
        <v>NO</v>
      </c>
      <c r="BI1180" s="1361" t="str">
        <f t="shared" si="467"/>
        <v/>
      </c>
      <c r="BK1180" s="1361" t="b">
        <f t="shared" ref="BK1180:BQ1202" si="483">BC1180=H1180</f>
        <v>1</v>
      </c>
      <c r="BL1180" s="1361" t="b">
        <f t="shared" si="483"/>
        <v>1</v>
      </c>
      <c r="BM1180" s="1361" t="b">
        <f t="shared" si="483"/>
        <v>1</v>
      </c>
      <c r="BN1180" s="1361" t="b">
        <f t="shared" si="483"/>
        <v>1</v>
      </c>
      <c r="BO1180" s="1361" t="b">
        <f t="shared" si="483"/>
        <v>1</v>
      </c>
      <c r="BP1180" s="1361" t="b">
        <f t="shared" si="483"/>
        <v>1</v>
      </c>
      <c r="BQ1180" s="1361" t="b">
        <f t="shared" si="483"/>
        <v>1</v>
      </c>
      <c r="BS1180" s="1359"/>
    </row>
    <row r="1181" spans="1:71" s="1374" customFormat="1" ht="12" customHeight="1">
      <c r="A1181" s="1503">
        <v>23200953</v>
      </c>
      <c r="B1181" s="1504" t="str">
        <f t="shared" si="469"/>
        <v>23200953</v>
      </c>
      <c r="C1181" s="1359" t="s">
        <v>2237</v>
      </c>
      <c r="D1181" s="1360" t="str">
        <f t="shared" si="475"/>
        <v>W/C</v>
      </c>
      <c r="E1181" s="1360"/>
      <c r="F1181" s="1359"/>
      <c r="G1181" s="1360"/>
      <c r="H1181" s="1361" t="str">
        <f t="shared" si="480"/>
        <v/>
      </c>
      <c r="I1181" s="1361" t="str">
        <f t="shared" si="480"/>
        <v/>
      </c>
      <c r="J1181" s="1361" t="str">
        <f t="shared" si="480"/>
        <v/>
      </c>
      <c r="K1181" s="1361" t="str">
        <f t="shared" si="480"/>
        <v/>
      </c>
      <c r="L1181" s="1361" t="str">
        <f t="shared" si="473"/>
        <v>NO</v>
      </c>
      <c r="M1181" s="1361" t="str">
        <f t="shared" si="473"/>
        <v>W/C</v>
      </c>
      <c r="N1181" s="1361" t="str">
        <f t="shared" si="482"/>
        <v>W/C</v>
      </c>
      <c r="O1181" s="1411"/>
      <c r="P1181" s="1363">
        <v>16.52</v>
      </c>
      <c r="Q1181" s="1363">
        <v>1631.45</v>
      </c>
      <c r="R1181" s="1363">
        <v>0</v>
      </c>
      <c r="S1181" s="1363">
        <v>11.17</v>
      </c>
      <c r="T1181" s="1363">
        <v>531.66999999999996</v>
      </c>
      <c r="U1181" s="1363">
        <v>416.38</v>
      </c>
      <c r="V1181" s="1363">
        <v>0</v>
      </c>
      <c r="W1181" s="1363">
        <v>0</v>
      </c>
      <c r="X1181" s="1363">
        <v>0</v>
      </c>
      <c r="Y1181" s="1363">
        <v>0</v>
      </c>
      <c r="Z1181" s="1363">
        <v>0</v>
      </c>
      <c r="AA1181" s="1363">
        <v>0</v>
      </c>
      <c r="AB1181" s="1363">
        <v>0</v>
      </c>
      <c r="AC1181" s="1363"/>
      <c r="AD1181" s="1363"/>
      <c r="AE1181" s="1363">
        <f t="shared" si="478"/>
        <v>216.57750000000001</v>
      </c>
      <c r="AF1181" s="1376"/>
      <c r="AG1181" s="1377"/>
      <c r="AH1181" s="1365"/>
      <c r="AI1181" s="1365"/>
      <c r="AJ1181" s="1365"/>
      <c r="AK1181" s="1366"/>
      <c r="AL1181" s="1365">
        <f t="shared" si="462"/>
        <v>0</v>
      </c>
      <c r="AM1181" s="1367"/>
      <c r="AN1181" s="1365">
        <f t="shared" ref="AN1181:AN1204" si="484">AE1181</f>
        <v>216.57750000000001</v>
      </c>
      <c r="AO1181" s="1368">
        <f t="shared" si="463"/>
        <v>216.57750000000001</v>
      </c>
      <c r="AP1181" s="1369"/>
      <c r="AQ1181" s="1370">
        <f t="shared" si="476"/>
        <v>0</v>
      </c>
      <c r="AR1181" s="1365"/>
      <c r="AS1181" s="1365"/>
      <c r="AT1181" s="1365"/>
      <c r="AU1181" s="1366"/>
      <c r="AV1181" s="1365">
        <f t="shared" si="464"/>
        <v>0</v>
      </c>
      <c r="AW1181" s="1367"/>
      <c r="AX1181" s="1365">
        <f>AQ1181</f>
        <v>0</v>
      </c>
      <c r="AY1181" s="1367">
        <f t="shared" si="465"/>
        <v>0</v>
      </c>
      <c r="AZ1181" s="1372"/>
      <c r="BA1181" s="1640"/>
      <c r="BC1181" s="1361" t="str">
        <f t="shared" si="474"/>
        <v/>
      </c>
      <c r="BD1181" s="1361" t="str">
        <f t="shared" si="474"/>
        <v/>
      </c>
      <c r="BE1181" s="1361" t="str">
        <f t="shared" si="474"/>
        <v/>
      </c>
      <c r="BF1181" s="1361" t="str">
        <f t="shared" si="474"/>
        <v/>
      </c>
      <c r="BG1181" s="1361" t="str">
        <f t="shared" si="471"/>
        <v>NO</v>
      </c>
      <c r="BH1181" s="1361" t="str">
        <f t="shared" si="471"/>
        <v>W/C</v>
      </c>
      <c r="BI1181" s="1361" t="str">
        <f t="shared" si="467"/>
        <v>W/C</v>
      </c>
      <c r="BK1181" s="1361" t="b">
        <f t="shared" si="483"/>
        <v>1</v>
      </c>
      <c r="BL1181" s="1361" t="b">
        <f t="shared" si="483"/>
        <v>1</v>
      </c>
      <c r="BM1181" s="1361" t="b">
        <f t="shared" si="483"/>
        <v>1</v>
      </c>
      <c r="BN1181" s="1361" t="b">
        <f t="shared" si="483"/>
        <v>1</v>
      </c>
      <c r="BO1181" s="1361" t="b">
        <f t="shared" si="483"/>
        <v>1</v>
      </c>
      <c r="BP1181" s="1361" t="b">
        <f t="shared" si="483"/>
        <v>1</v>
      </c>
      <c r="BQ1181" s="1361" t="b">
        <f t="shared" si="483"/>
        <v>1</v>
      </c>
      <c r="BS1181" s="1359"/>
    </row>
    <row r="1182" spans="1:71" s="1374" customFormat="1" ht="12" customHeight="1">
      <c r="A1182" s="1412">
        <v>23201003</v>
      </c>
      <c r="B1182" s="1413" t="str">
        <f t="shared" si="469"/>
        <v>23201003</v>
      </c>
      <c r="C1182" s="1359" t="s">
        <v>2238</v>
      </c>
      <c r="D1182" s="1360" t="str">
        <f t="shared" si="475"/>
        <v>W/C</v>
      </c>
      <c r="E1182" s="1360"/>
      <c r="F1182" s="1359"/>
      <c r="G1182" s="1360"/>
      <c r="H1182" s="1361" t="str">
        <f t="shared" si="480"/>
        <v/>
      </c>
      <c r="I1182" s="1361" t="str">
        <f t="shared" si="480"/>
        <v/>
      </c>
      <c r="J1182" s="1361" t="str">
        <f t="shared" si="480"/>
        <v/>
      </c>
      <c r="K1182" s="1361" t="str">
        <f t="shared" si="480"/>
        <v/>
      </c>
      <c r="L1182" s="1361" t="str">
        <f t="shared" si="473"/>
        <v>NO</v>
      </c>
      <c r="M1182" s="1361" t="str">
        <f t="shared" si="473"/>
        <v>W/C</v>
      </c>
      <c r="N1182" s="1361" t="str">
        <f t="shared" si="482"/>
        <v>W/C</v>
      </c>
      <c r="O1182" s="1362"/>
      <c r="P1182" s="1363">
        <v>-35952325.43</v>
      </c>
      <c r="Q1182" s="1363">
        <v>-36267066.68</v>
      </c>
      <c r="R1182" s="1363">
        <v>-39620128.100000001</v>
      </c>
      <c r="S1182" s="1363">
        <v>-39989829.289999999</v>
      </c>
      <c r="T1182" s="1363">
        <v>-45534693.009999998</v>
      </c>
      <c r="U1182" s="1363">
        <v>-31894849.550000001</v>
      </c>
      <c r="V1182" s="1363">
        <v>-11149675.550000001</v>
      </c>
      <c r="W1182" s="1363">
        <v>-25940423.010000002</v>
      </c>
      <c r="X1182" s="1363">
        <v>-23861301.870000001</v>
      </c>
      <c r="Y1182" s="1363">
        <v>-56941560.770000003</v>
      </c>
      <c r="Z1182" s="1363">
        <v>-45593881.93</v>
      </c>
      <c r="AA1182" s="1363">
        <v>-56246742.460000001</v>
      </c>
      <c r="AB1182" s="1363">
        <v>-56618996.759999998</v>
      </c>
      <c r="AC1182" s="1363"/>
      <c r="AD1182" s="1363"/>
      <c r="AE1182" s="1363">
        <f t="shared" si="478"/>
        <v>-38277151.109583326</v>
      </c>
      <c r="AF1182" s="1376"/>
      <c r="AG1182" s="1377"/>
      <c r="AH1182" s="1365"/>
      <c r="AI1182" s="1365"/>
      <c r="AJ1182" s="1365"/>
      <c r="AK1182" s="1366"/>
      <c r="AL1182" s="1365">
        <f t="shared" si="462"/>
        <v>0</v>
      </c>
      <c r="AM1182" s="1367"/>
      <c r="AN1182" s="1365">
        <f t="shared" si="484"/>
        <v>-38277151.109583326</v>
      </c>
      <c r="AO1182" s="1368">
        <f t="shared" si="463"/>
        <v>-38277151.109583326</v>
      </c>
      <c r="AP1182" s="1369"/>
      <c r="AQ1182" s="1370">
        <f t="shared" si="476"/>
        <v>-56618996.759999998</v>
      </c>
      <c r="AR1182" s="1365"/>
      <c r="AS1182" s="1365"/>
      <c r="AT1182" s="1365"/>
      <c r="AU1182" s="1366"/>
      <c r="AV1182" s="1365">
        <f t="shared" si="464"/>
        <v>0</v>
      </c>
      <c r="AW1182" s="1367"/>
      <c r="AX1182" s="1365">
        <f t="shared" ref="AX1182:AX1204" si="485">AQ1182</f>
        <v>-56618996.759999998</v>
      </c>
      <c r="AY1182" s="1367">
        <f t="shared" si="465"/>
        <v>-56618996.759999998</v>
      </c>
      <c r="AZ1182" s="1372"/>
      <c r="BA1182" s="1640"/>
      <c r="BC1182" s="1361" t="str">
        <f t="shared" si="474"/>
        <v/>
      </c>
      <c r="BD1182" s="1361" t="str">
        <f t="shared" si="474"/>
        <v/>
      </c>
      <c r="BE1182" s="1361" t="str">
        <f t="shared" si="474"/>
        <v/>
      </c>
      <c r="BF1182" s="1361" t="str">
        <f t="shared" si="474"/>
        <v/>
      </c>
      <c r="BG1182" s="1361" t="str">
        <f t="shared" si="471"/>
        <v>NO</v>
      </c>
      <c r="BH1182" s="1361" t="str">
        <f t="shared" si="471"/>
        <v>W/C</v>
      </c>
      <c r="BI1182" s="1361" t="str">
        <f t="shared" si="467"/>
        <v>W/C</v>
      </c>
      <c r="BK1182" s="1361" t="b">
        <f t="shared" si="483"/>
        <v>1</v>
      </c>
      <c r="BL1182" s="1361" t="b">
        <f t="shared" si="483"/>
        <v>1</v>
      </c>
      <c r="BM1182" s="1361" t="b">
        <f t="shared" si="483"/>
        <v>1</v>
      </c>
      <c r="BN1182" s="1361" t="b">
        <f t="shared" si="483"/>
        <v>1</v>
      </c>
      <c r="BO1182" s="1361" t="b">
        <f t="shared" si="483"/>
        <v>1</v>
      </c>
      <c r="BP1182" s="1361" t="b">
        <f t="shared" si="483"/>
        <v>1</v>
      </c>
      <c r="BQ1182" s="1361" t="b">
        <f t="shared" si="483"/>
        <v>1</v>
      </c>
      <c r="BS1182" s="1359"/>
    </row>
    <row r="1183" spans="1:71" s="1374" customFormat="1" ht="12" customHeight="1">
      <c r="A1183" s="1412">
        <v>23201013</v>
      </c>
      <c r="B1183" s="1413" t="str">
        <f t="shared" si="469"/>
        <v>23201013</v>
      </c>
      <c r="C1183" s="1359" t="s">
        <v>2239</v>
      </c>
      <c r="D1183" s="1360" t="str">
        <f t="shared" si="475"/>
        <v>W/C</v>
      </c>
      <c r="E1183" s="1360"/>
      <c r="F1183" s="1359"/>
      <c r="G1183" s="1360"/>
      <c r="H1183" s="1361" t="str">
        <f t="shared" si="480"/>
        <v/>
      </c>
      <c r="I1183" s="1361" t="str">
        <f t="shared" si="480"/>
        <v/>
      </c>
      <c r="J1183" s="1361" t="str">
        <f t="shared" si="480"/>
        <v/>
      </c>
      <c r="K1183" s="1361" t="str">
        <f t="shared" si="480"/>
        <v/>
      </c>
      <c r="L1183" s="1361" t="str">
        <f t="shared" si="473"/>
        <v>NO</v>
      </c>
      <c r="M1183" s="1361" t="str">
        <f t="shared" si="473"/>
        <v>W/C</v>
      </c>
      <c r="N1183" s="1361" t="str">
        <f t="shared" si="482"/>
        <v>W/C</v>
      </c>
      <c r="O1183" s="1362"/>
      <c r="P1183" s="1363">
        <v>-23283562.73</v>
      </c>
      <c r="Q1183" s="1363">
        <v>-20151227.829999998</v>
      </c>
      <c r="R1183" s="1363">
        <v>-13463261.050000001</v>
      </c>
      <c r="S1183" s="1363">
        <v>-17944957.829999998</v>
      </c>
      <c r="T1183" s="1363">
        <v>-8776841.0299999993</v>
      </c>
      <c r="U1183" s="1363">
        <v>-9255239.8499999996</v>
      </c>
      <c r="V1183" s="1363">
        <v>-15777973.82</v>
      </c>
      <c r="W1183" s="1363">
        <v>-19313217.510000002</v>
      </c>
      <c r="X1183" s="1363">
        <v>-20511654.690000001</v>
      </c>
      <c r="Y1183" s="1363">
        <v>4793402.53</v>
      </c>
      <c r="Z1183" s="1363">
        <v>-302208.99</v>
      </c>
      <c r="AA1183" s="1363">
        <v>-10019025.27</v>
      </c>
      <c r="AB1183" s="1363">
        <v>-7048982.7999999998</v>
      </c>
      <c r="AC1183" s="1363"/>
      <c r="AD1183" s="1363"/>
      <c r="AE1183" s="1363">
        <f t="shared" si="478"/>
        <v>-12157373.175416665</v>
      </c>
      <c r="AF1183" s="1376"/>
      <c r="AG1183" s="1377"/>
      <c r="AH1183" s="1365"/>
      <c r="AI1183" s="1365"/>
      <c r="AJ1183" s="1365"/>
      <c r="AK1183" s="1366"/>
      <c r="AL1183" s="1365">
        <f t="shared" si="462"/>
        <v>0</v>
      </c>
      <c r="AM1183" s="1367"/>
      <c r="AN1183" s="1365">
        <f t="shared" si="484"/>
        <v>-12157373.175416665</v>
      </c>
      <c r="AO1183" s="1368">
        <f t="shared" si="463"/>
        <v>-12157373.175416665</v>
      </c>
      <c r="AP1183" s="1369"/>
      <c r="AQ1183" s="1370">
        <f t="shared" si="476"/>
        <v>-7048982.7999999998</v>
      </c>
      <c r="AR1183" s="1365"/>
      <c r="AS1183" s="1365"/>
      <c r="AT1183" s="1365"/>
      <c r="AU1183" s="1366"/>
      <c r="AV1183" s="1365">
        <f t="shared" si="464"/>
        <v>0</v>
      </c>
      <c r="AW1183" s="1367"/>
      <c r="AX1183" s="1365">
        <f t="shared" si="485"/>
        <v>-7048982.7999999998</v>
      </c>
      <c r="AY1183" s="1367">
        <f t="shared" si="465"/>
        <v>-7048982.7999999998</v>
      </c>
      <c r="AZ1183" s="1372"/>
      <c r="BA1183" s="1640"/>
      <c r="BC1183" s="1361" t="str">
        <f t="shared" si="474"/>
        <v/>
      </c>
      <c r="BD1183" s="1361" t="str">
        <f t="shared" si="474"/>
        <v/>
      </c>
      <c r="BE1183" s="1361" t="str">
        <f t="shared" si="474"/>
        <v/>
      </c>
      <c r="BF1183" s="1361" t="str">
        <f t="shared" si="474"/>
        <v/>
      </c>
      <c r="BG1183" s="1361" t="str">
        <f t="shared" si="471"/>
        <v>NO</v>
      </c>
      <c r="BH1183" s="1361" t="str">
        <f t="shared" si="471"/>
        <v>W/C</v>
      </c>
      <c r="BI1183" s="1361" t="str">
        <f t="shared" si="467"/>
        <v>W/C</v>
      </c>
      <c r="BK1183" s="1361" t="b">
        <f t="shared" si="483"/>
        <v>1</v>
      </c>
      <c r="BL1183" s="1361" t="b">
        <f t="shared" si="483"/>
        <v>1</v>
      </c>
      <c r="BM1183" s="1361" t="b">
        <f t="shared" si="483"/>
        <v>1</v>
      </c>
      <c r="BN1183" s="1361" t="b">
        <f t="shared" si="483"/>
        <v>1</v>
      </c>
      <c r="BO1183" s="1361" t="b">
        <f t="shared" si="483"/>
        <v>1</v>
      </c>
      <c r="BP1183" s="1361" t="b">
        <f t="shared" si="483"/>
        <v>1</v>
      </c>
      <c r="BQ1183" s="1361" t="b">
        <f t="shared" si="483"/>
        <v>1</v>
      </c>
      <c r="BS1183" s="1359"/>
    </row>
    <row r="1184" spans="1:71" s="1374" customFormat="1" ht="12" customHeight="1">
      <c r="A1184" s="1412">
        <v>23201033</v>
      </c>
      <c r="B1184" s="1413" t="str">
        <f t="shared" si="469"/>
        <v>23201033</v>
      </c>
      <c r="C1184" s="1359" t="s">
        <v>2240</v>
      </c>
      <c r="D1184" s="1360" t="str">
        <f t="shared" si="475"/>
        <v>W/C</v>
      </c>
      <c r="E1184" s="1360"/>
      <c r="F1184" s="1359"/>
      <c r="G1184" s="1360"/>
      <c r="H1184" s="1361" t="str">
        <f t="shared" si="480"/>
        <v/>
      </c>
      <c r="I1184" s="1361" t="str">
        <f t="shared" si="480"/>
        <v/>
      </c>
      <c r="J1184" s="1361" t="str">
        <f t="shared" si="480"/>
        <v/>
      </c>
      <c r="K1184" s="1361" t="str">
        <f t="shared" si="480"/>
        <v/>
      </c>
      <c r="L1184" s="1361" t="str">
        <f t="shared" si="473"/>
        <v>NO</v>
      </c>
      <c r="M1184" s="1361" t="str">
        <f t="shared" si="473"/>
        <v>W/C</v>
      </c>
      <c r="N1184" s="1361" t="str">
        <f t="shared" si="482"/>
        <v>W/C</v>
      </c>
      <c r="O1184" s="1362"/>
      <c r="P1184" s="1363">
        <v>-181046.54</v>
      </c>
      <c r="Q1184" s="1363">
        <v>-235653.2</v>
      </c>
      <c r="R1184" s="1363">
        <v>-122063.62</v>
      </c>
      <c r="S1184" s="1363">
        <v>-177097.4</v>
      </c>
      <c r="T1184" s="1363">
        <v>-233633.18</v>
      </c>
      <c r="U1184" s="1363">
        <v>-113378.89</v>
      </c>
      <c r="V1184" s="1363">
        <v>-178090.91</v>
      </c>
      <c r="W1184" s="1363">
        <v>-237741.09</v>
      </c>
      <c r="X1184" s="1363">
        <v>-131803.76</v>
      </c>
      <c r="Y1184" s="1363">
        <v>-194028.74</v>
      </c>
      <c r="Z1184" s="1363">
        <v>-256345.47</v>
      </c>
      <c r="AA1184" s="1363">
        <v>-136615.73000000001</v>
      </c>
      <c r="AB1184" s="1363">
        <v>-199591.7</v>
      </c>
      <c r="AC1184" s="1363"/>
      <c r="AD1184" s="1363"/>
      <c r="AE1184" s="1363">
        <f t="shared" si="478"/>
        <v>-183897.5925</v>
      </c>
      <c r="AF1184" s="1376"/>
      <c r="AG1184" s="1377"/>
      <c r="AH1184" s="1365"/>
      <c r="AI1184" s="1365"/>
      <c r="AJ1184" s="1365"/>
      <c r="AK1184" s="1366"/>
      <c r="AL1184" s="1365">
        <f t="shared" si="462"/>
        <v>0</v>
      </c>
      <c r="AM1184" s="1367"/>
      <c r="AN1184" s="1365">
        <f t="shared" si="484"/>
        <v>-183897.5925</v>
      </c>
      <c r="AO1184" s="1368">
        <f t="shared" si="463"/>
        <v>-183897.5925</v>
      </c>
      <c r="AP1184" s="1369"/>
      <c r="AQ1184" s="1370">
        <f t="shared" si="476"/>
        <v>-199591.7</v>
      </c>
      <c r="AR1184" s="1365"/>
      <c r="AS1184" s="1365"/>
      <c r="AT1184" s="1365"/>
      <c r="AU1184" s="1366"/>
      <c r="AV1184" s="1365">
        <f t="shared" si="464"/>
        <v>0</v>
      </c>
      <c r="AW1184" s="1367"/>
      <c r="AX1184" s="1365">
        <f t="shared" si="485"/>
        <v>-199591.7</v>
      </c>
      <c r="AY1184" s="1367">
        <f t="shared" si="465"/>
        <v>-199591.7</v>
      </c>
      <c r="AZ1184" s="1372"/>
      <c r="BA1184" s="1640"/>
      <c r="BC1184" s="1361" t="str">
        <f t="shared" si="474"/>
        <v/>
      </c>
      <c r="BD1184" s="1361" t="str">
        <f t="shared" si="474"/>
        <v/>
      </c>
      <c r="BE1184" s="1361" t="str">
        <f t="shared" si="474"/>
        <v/>
      </c>
      <c r="BF1184" s="1361" t="str">
        <f t="shared" si="474"/>
        <v/>
      </c>
      <c r="BG1184" s="1361" t="str">
        <f t="shared" si="471"/>
        <v>NO</v>
      </c>
      <c r="BH1184" s="1361" t="str">
        <f t="shared" si="471"/>
        <v>W/C</v>
      </c>
      <c r="BI1184" s="1361" t="str">
        <f t="shared" si="467"/>
        <v>W/C</v>
      </c>
      <c r="BK1184" s="1361" t="b">
        <f t="shared" si="483"/>
        <v>1</v>
      </c>
      <c r="BL1184" s="1361" t="b">
        <f t="shared" si="483"/>
        <v>1</v>
      </c>
      <c r="BM1184" s="1361" t="b">
        <f t="shared" si="483"/>
        <v>1</v>
      </c>
      <c r="BN1184" s="1361" t="b">
        <f t="shared" si="483"/>
        <v>1</v>
      </c>
      <c r="BO1184" s="1361" t="b">
        <f t="shared" si="483"/>
        <v>1</v>
      </c>
      <c r="BP1184" s="1361" t="b">
        <f t="shared" si="483"/>
        <v>1</v>
      </c>
      <c r="BQ1184" s="1361" t="b">
        <f t="shared" si="483"/>
        <v>1</v>
      </c>
      <c r="BS1184" s="1359"/>
    </row>
    <row r="1185" spans="1:71" s="1374" customFormat="1" ht="12" customHeight="1">
      <c r="A1185" s="1412">
        <v>23201043</v>
      </c>
      <c r="B1185" s="1413" t="str">
        <f t="shared" si="469"/>
        <v>23201043</v>
      </c>
      <c r="C1185" s="1359" t="s">
        <v>2241</v>
      </c>
      <c r="D1185" s="1360" t="str">
        <f t="shared" si="475"/>
        <v>W/C</v>
      </c>
      <c r="E1185" s="1360"/>
      <c r="F1185" s="1359"/>
      <c r="G1185" s="1360"/>
      <c r="H1185" s="1361" t="str">
        <f t="shared" si="480"/>
        <v/>
      </c>
      <c r="I1185" s="1361" t="str">
        <f t="shared" si="480"/>
        <v/>
      </c>
      <c r="J1185" s="1361" t="str">
        <f t="shared" si="480"/>
        <v/>
      </c>
      <c r="K1185" s="1361" t="str">
        <f t="shared" si="480"/>
        <v/>
      </c>
      <c r="L1185" s="1361" t="str">
        <f t="shared" si="473"/>
        <v>NO</v>
      </c>
      <c r="M1185" s="1361" t="str">
        <f t="shared" si="473"/>
        <v>W/C</v>
      </c>
      <c r="N1185" s="1361" t="str">
        <f t="shared" si="482"/>
        <v>W/C</v>
      </c>
      <c r="O1185" s="1362"/>
      <c r="P1185" s="1363">
        <v>-156555.98000000001</v>
      </c>
      <c r="Q1185" s="1363">
        <v>-161684.85999999999</v>
      </c>
      <c r="R1185" s="1363">
        <v>-192766.71</v>
      </c>
      <c r="S1185" s="1363">
        <v>-202658.04</v>
      </c>
      <c r="T1185" s="1363">
        <v>-237163.35</v>
      </c>
      <c r="U1185" s="1363">
        <v>-251636.36</v>
      </c>
      <c r="V1185" s="1363">
        <v>-252603.51</v>
      </c>
      <c r="W1185" s="1363">
        <v>-215537.4</v>
      </c>
      <c r="X1185" s="1363">
        <v>-206577.86</v>
      </c>
      <c r="Y1185" s="1363">
        <v>-173740.81</v>
      </c>
      <c r="Z1185" s="1363">
        <v>-160831.53</v>
      </c>
      <c r="AA1185" s="1363">
        <v>-168973.44</v>
      </c>
      <c r="AB1185" s="1363">
        <v>-170063.57</v>
      </c>
      <c r="AC1185" s="1363"/>
      <c r="AD1185" s="1363"/>
      <c r="AE1185" s="1363">
        <f t="shared" si="478"/>
        <v>-198956.97041666668</v>
      </c>
      <c r="AF1185" s="1376"/>
      <c r="AG1185" s="1377"/>
      <c r="AH1185" s="1365"/>
      <c r="AI1185" s="1365"/>
      <c r="AJ1185" s="1365"/>
      <c r="AK1185" s="1366"/>
      <c r="AL1185" s="1365">
        <f t="shared" si="462"/>
        <v>0</v>
      </c>
      <c r="AM1185" s="1367"/>
      <c r="AN1185" s="1365">
        <f t="shared" si="484"/>
        <v>-198956.97041666668</v>
      </c>
      <c r="AO1185" s="1368">
        <f t="shared" si="463"/>
        <v>-198956.97041666668</v>
      </c>
      <c r="AP1185" s="1369"/>
      <c r="AQ1185" s="1370">
        <f t="shared" si="476"/>
        <v>-170063.57</v>
      </c>
      <c r="AR1185" s="1365"/>
      <c r="AS1185" s="1365"/>
      <c r="AT1185" s="1365"/>
      <c r="AU1185" s="1366"/>
      <c r="AV1185" s="1365">
        <f t="shared" si="464"/>
        <v>0</v>
      </c>
      <c r="AW1185" s="1367"/>
      <c r="AX1185" s="1365">
        <f t="shared" si="485"/>
        <v>-170063.57</v>
      </c>
      <c r="AY1185" s="1367">
        <f t="shared" si="465"/>
        <v>-170063.57</v>
      </c>
      <c r="AZ1185" s="1372"/>
      <c r="BA1185" s="1640"/>
      <c r="BC1185" s="1361" t="str">
        <f t="shared" ref="BC1185:BF1221" si="486">IF(VALUE(AR1185),BC$7,IF(ISBLANK(AR1185),"",BC$7))</f>
        <v/>
      </c>
      <c r="BD1185" s="1361" t="str">
        <f t="shared" si="486"/>
        <v/>
      </c>
      <c r="BE1185" s="1361" t="str">
        <f t="shared" si="486"/>
        <v/>
      </c>
      <c r="BF1185" s="1361" t="str">
        <f t="shared" si="486"/>
        <v/>
      </c>
      <c r="BG1185" s="1361" t="str">
        <f t="shared" si="471"/>
        <v>NO</v>
      </c>
      <c r="BH1185" s="1361" t="str">
        <f t="shared" si="471"/>
        <v>W/C</v>
      </c>
      <c r="BI1185" s="1361" t="str">
        <f t="shared" si="467"/>
        <v>W/C</v>
      </c>
      <c r="BK1185" s="1361" t="b">
        <f t="shared" si="483"/>
        <v>1</v>
      </c>
      <c r="BL1185" s="1361" t="b">
        <f t="shared" si="483"/>
        <v>1</v>
      </c>
      <c r="BM1185" s="1361" t="b">
        <f t="shared" si="483"/>
        <v>1</v>
      </c>
      <c r="BN1185" s="1361" t="b">
        <f t="shared" si="483"/>
        <v>1</v>
      </c>
      <c r="BO1185" s="1361" t="b">
        <f t="shared" si="483"/>
        <v>1</v>
      </c>
      <c r="BP1185" s="1361" t="b">
        <f t="shared" si="483"/>
        <v>1</v>
      </c>
      <c r="BQ1185" s="1361" t="b">
        <f t="shared" si="483"/>
        <v>1</v>
      </c>
      <c r="BS1185" s="1359"/>
    </row>
    <row r="1186" spans="1:71" s="1374" customFormat="1" ht="12" customHeight="1">
      <c r="A1186" s="1412">
        <v>23201053</v>
      </c>
      <c r="B1186" s="1413" t="str">
        <f t="shared" si="469"/>
        <v>23201053</v>
      </c>
      <c r="C1186" s="1359" t="s">
        <v>2242</v>
      </c>
      <c r="D1186" s="1360" t="str">
        <f t="shared" si="475"/>
        <v>W/C</v>
      </c>
      <c r="E1186" s="1360"/>
      <c r="F1186" s="1359"/>
      <c r="G1186" s="1360"/>
      <c r="H1186" s="1361" t="str">
        <f t="shared" si="480"/>
        <v/>
      </c>
      <c r="I1186" s="1361" t="str">
        <f t="shared" si="480"/>
        <v/>
      </c>
      <c r="J1186" s="1361" t="str">
        <f t="shared" si="480"/>
        <v/>
      </c>
      <c r="K1186" s="1361" t="str">
        <f t="shared" si="480"/>
        <v/>
      </c>
      <c r="L1186" s="1361" t="str">
        <f t="shared" si="473"/>
        <v>NO</v>
      </c>
      <c r="M1186" s="1361" t="str">
        <f t="shared" si="473"/>
        <v>W/C</v>
      </c>
      <c r="N1186" s="1361" t="str">
        <f t="shared" si="482"/>
        <v>W/C</v>
      </c>
      <c r="O1186" s="1362"/>
      <c r="P1186" s="1363">
        <v>0</v>
      </c>
      <c r="Q1186" s="1363">
        <v>0</v>
      </c>
      <c r="R1186" s="1363">
        <v>0</v>
      </c>
      <c r="S1186" s="1363">
        <v>0</v>
      </c>
      <c r="T1186" s="1363">
        <v>0</v>
      </c>
      <c r="U1186" s="1363">
        <v>0</v>
      </c>
      <c r="V1186" s="1363">
        <v>0</v>
      </c>
      <c r="W1186" s="1363">
        <v>0</v>
      </c>
      <c r="X1186" s="1363">
        <v>0</v>
      </c>
      <c r="Y1186" s="1363">
        <v>0</v>
      </c>
      <c r="Z1186" s="1363">
        <v>0</v>
      </c>
      <c r="AA1186" s="1363">
        <v>0</v>
      </c>
      <c r="AB1186" s="1363">
        <v>0</v>
      </c>
      <c r="AC1186" s="1363"/>
      <c r="AD1186" s="1363"/>
      <c r="AE1186" s="1363">
        <f t="shared" si="478"/>
        <v>0</v>
      </c>
      <c r="AF1186" s="1376"/>
      <c r="AG1186" s="1377"/>
      <c r="AH1186" s="1365"/>
      <c r="AI1186" s="1365"/>
      <c r="AJ1186" s="1365"/>
      <c r="AK1186" s="1366"/>
      <c r="AL1186" s="1365">
        <f t="shared" si="462"/>
        <v>0</v>
      </c>
      <c r="AM1186" s="1367"/>
      <c r="AN1186" s="1365">
        <f t="shared" si="484"/>
        <v>0</v>
      </c>
      <c r="AO1186" s="1368">
        <f t="shared" si="463"/>
        <v>0</v>
      </c>
      <c r="AP1186" s="1369"/>
      <c r="AQ1186" s="1370">
        <f t="shared" si="476"/>
        <v>0</v>
      </c>
      <c r="AR1186" s="1365"/>
      <c r="AS1186" s="1365"/>
      <c r="AT1186" s="1365"/>
      <c r="AU1186" s="1366"/>
      <c r="AV1186" s="1365">
        <f t="shared" si="464"/>
        <v>0</v>
      </c>
      <c r="AW1186" s="1367"/>
      <c r="AX1186" s="1365">
        <f t="shared" si="485"/>
        <v>0</v>
      </c>
      <c r="AY1186" s="1367">
        <f t="shared" si="465"/>
        <v>0</v>
      </c>
      <c r="AZ1186" s="1372"/>
      <c r="BA1186" s="1640"/>
      <c r="BC1186" s="1361" t="str">
        <f t="shared" si="486"/>
        <v/>
      </c>
      <c r="BD1186" s="1361" t="str">
        <f t="shared" si="486"/>
        <v/>
      </c>
      <c r="BE1186" s="1361" t="str">
        <f t="shared" si="486"/>
        <v/>
      </c>
      <c r="BF1186" s="1361" t="str">
        <f t="shared" si="486"/>
        <v/>
      </c>
      <c r="BG1186" s="1361" t="str">
        <f t="shared" si="471"/>
        <v>NO</v>
      </c>
      <c r="BH1186" s="1361" t="str">
        <f t="shared" si="471"/>
        <v>W/C</v>
      </c>
      <c r="BI1186" s="1361" t="str">
        <f t="shared" si="467"/>
        <v>W/C</v>
      </c>
      <c r="BK1186" s="1361" t="b">
        <f t="shared" si="483"/>
        <v>1</v>
      </c>
      <c r="BL1186" s="1361" t="b">
        <f t="shared" si="483"/>
        <v>1</v>
      </c>
      <c r="BM1186" s="1361" t="b">
        <f t="shared" si="483"/>
        <v>1</v>
      </c>
      <c r="BN1186" s="1361" t="b">
        <f t="shared" si="483"/>
        <v>1</v>
      </c>
      <c r="BO1186" s="1361" t="b">
        <f t="shared" si="483"/>
        <v>1</v>
      </c>
      <c r="BP1186" s="1361" t="b">
        <f t="shared" si="483"/>
        <v>1</v>
      </c>
      <c r="BQ1186" s="1361" t="b">
        <f t="shared" si="483"/>
        <v>1</v>
      </c>
      <c r="BS1186" s="1359"/>
    </row>
    <row r="1187" spans="1:71" s="1374" customFormat="1" ht="12" customHeight="1">
      <c r="A1187" s="1412">
        <v>23201073</v>
      </c>
      <c r="B1187" s="1413" t="str">
        <f t="shared" si="469"/>
        <v>23201073</v>
      </c>
      <c r="C1187" s="1359" t="s">
        <v>2243</v>
      </c>
      <c r="D1187" s="1360" t="str">
        <f t="shared" si="475"/>
        <v>W/C</v>
      </c>
      <c r="E1187" s="1360"/>
      <c r="F1187" s="1359"/>
      <c r="G1187" s="1360"/>
      <c r="H1187" s="1361" t="str">
        <f t="shared" si="480"/>
        <v/>
      </c>
      <c r="I1187" s="1361" t="str">
        <f t="shared" si="480"/>
        <v/>
      </c>
      <c r="J1187" s="1361" t="str">
        <f t="shared" si="480"/>
        <v/>
      </c>
      <c r="K1187" s="1361" t="str">
        <f t="shared" si="480"/>
        <v/>
      </c>
      <c r="L1187" s="1361" t="str">
        <f t="shared" si="473"/>
        <v>NO</v>
      </c>
      <c r="M1187" s="1361" t="str">
        <f t="shared" si="473"/>
        <v>W/C</v>
      </c>
      <c r="N1187" s="1361" t="str">
        <f t="shared" si="482"/>
        <v>W/C</v>
      </c>
      <c r="O1187" s="1362"/>
      <c r="P1187" s="1363">
        <v>-491822.36</v>
      </c>
      <c r="Q1187" s="1363">
        <v>-477825.06</v>
      </c>
      <c r="R1187" s="1363">
        <v>-35.24</v>
      </c>
      <c r="S1187" s="1363">
        <v>-16.190000000000001</v>
      </c>
      <c r="T1187" s="1363">
        <v>-105.13</v>
      </c>
      <c r="U1187" s="1363">
        <v>-1579.47</v>
      </c>
      <c r="V1187" s="1363">
        <v>-552018.1</v>
      </c>
      <c r="W1187" s="1363">
        <v>-630.9</v>
      </c>
      <c r="X1187" s="1363">
        <v>0.91</v>
      </c>
      <c r="Y1187" s="1363">
        <v>-1027.6199999999999</v>
      </c>
      <c r="Z1187" s="1363">
        <v>457.29</v>
      </c>
      <c r="AA1187" s="1363">
        <v>-515800.47</v>
      </c>
      <c r="AB1187" s="1363">
        <v>-526251.93999999994</v>
      </c>
      <c r="AC1187" s="1363"/>
      <c r="AD1187" s="1363"/>
      <c r="AE1187" s="1363">
        <f t="shared" si="478"/>
        <v>-171468.09416666665</v>
      </c>
      <c r="AF1187" s="1376"/>
      <c r="AG1187" s="1377"/>
      <c r="AH1187" s="1365"/>
      <c r="AI1187" s="1365"/>
      <c r="AJ1187" s="1365"/>
      <c r="AK1187" s="1366"/>
      <c r="AL1187" s="1365">
        <f t="shared" si="462"/>
        <v>0</v>
      </c>
      <c r="AM1187" s="1367"/>
      <c r="AN1187" s="1365">
        <f t="shared" si="484"/>
        <v>-171468.09416666665</v>
      </c>
      <c r="AO1187" s="1368">
        <f t="shared" si="463"/>
        <v>-171468.09416666665</v>
      </c>
      <c r="AP1187" s="1369"/>
      <c r="AQ1187" s="1370">
        <f t="shared" si="476"/>
        <v>-526251.93999999994</v>
      </c>
      <c r="AR1187" s="1365"/>
      <c r="AS1187" s="1365"/>
      <c r="AT1187" s="1365"/>
      <c r="AU1187" s="1366"/>
      <c r="AV1187" s="1365">
        <f t="shared" si="464"/>
        <v>0</v>
      </c>
      <c r="AW1187" s="1367"/>
      <c r="AX1187" s="1365">
        <f t="shared" si="485"/>
        <v>-526251.93999999994</v>
      </c>
      <c r="AY1187" s="1367">
        <f t="shared" si="465"/>
        <v>-526251.93999999994</v>
      </c>
      <c r="AZ1187" s="1372"/>
      <c r="BA1187" s="1640"/>
      <c r="BC1187" s="1361" t="str">
        <f t="shared" si="486"/>
        <v/>
      </c>
      <c r="BD1187" s="1361" t="str">
        <f t="shared" si="486"/>
        <v/>
      </c>
      <c r="BE1187" s="1361" t="str">
        <f t="shared" si="486"/>
        <v/>
      </c>
      <c r="BF1187" s="1361" t="str">
        <f t="shared" si="486"/>
        <v/>
      </c>
      <c r="BG1187" s="1361" t="str">
        <f t="shared" si="471"/>
        <v>NO</v>
      </c>
      <c r="BH1187" s="1361" t="str">
        <f t="shared" si="471"/>
        <v>W/C</v>
      </c>
      <c r="BI1187" s="1361" t="str">
        <f t="shared" si="467"/>
        <v>W/C</v>
      </c>
      <c r="BK1187" s="1361" t="b">
        <f t="shared" si="483"/>
        <v>1</v>
      </c>
      <c r="BL1187" s="1361" t="b">
        <f t="shared" si="483"/>
        <v>1</v>
      </c>
      <c r="BM1187" s="1361" t="b">
        <f t="shared" si="483"/>
        <v>1</v>
      </c>
      <c r="BN1187" s="1361" t="b">
        <f t="shared" si="483"/>
        <v>1</v>
      </c>
      <c r="BO1187" s="1361" t="b">
        <f t="shared" si="483"/>
        <v>1</v>
      </c>
      <c r="BP1187" s="1361" t="b">
        <f t="shared" si="483"/>
        <v>1</v>
      </c>
      <c r="BQ1187" s="1361" t="b">
        <f t="shared" si="483"/>
        <v>1</v>
      </c>
      <c r="BS1187" s="1359"/>
    </row>
    <row r="1188" spans="1:71" s="1374" customFormat="1" ht="12" customHeight="1">
      <c r="A1188" s="1412">
        <v>23201093</v>
      </c>
      <c r="B1188" s="1413" t="str">
        <f t="shared" si="469"/>
        <v>23201093</v>
      </c>
      <c r="C1188" s="1359" t="s">
        <v>2244</v>
      </c>
      <c r="D1188" s="1360" t="str">
        <f t="shared" si="475"/>
        <v>W/C</v>
      </c>
      <c r="E1188" s="1360"/>
      <c r="F1188" s="1359"/>
      <c r="G1188" s="1360"/>
      <c r="H1188" s="1361" t="str">
        <f t="shared" si="480"/>
        <v/>
      </c>
      <c r="I1188" s="1361" t="str">
        <f t="shared" si="480"/>
        <v/>
      </c>
      <c r="J1188" s="1361" t="str">
        <f t="shared" si="480"/>
        <v/>
      </c>
      <c r="K1188" s="1361" t="str">
        <f t="shared" si="480"/>
        <v/>
      </c>
      <c r="L1188" s="1361" t="str">
        <f t="shared" si="473"/>
        <v>NO</v>
      </c>
      <c r="M1188" s="1361" t="str">
        <f t="shared" si="473"/>
        <v>W/C</v>
      </c>
      <c r="N1188" s="1361" t="str">
        <f t="shared" si="482"/>
        <v>W/C</v>
      </c>
      <c r="O1188" s="1362"/>
      <c r="P1188" s="1363">
        <v>-68993.460000000006</v>
      </c>
      <c r="Q1188" s="1363">
        <v>-68534.210000000006</v>
      </c>
      <c r="R1188" s="1363">
        <v>0</v>
      </c>
      <c r="S1188" s="1363">
        <v>0</v>
      </c>
      <c r="T1188" s="1363">
        <v>0</v>
      </c>
      <c r="U1188" s="1363">
        <v>0</v>
      </c>
      <c r="V1188" s="1363">
        <v>-64979.38</v>
      </c>
      <c r="W1188" s="1363">
        <v>0</v>
      </c>
      <c r="X1188" s="1363">
        <v>0</v>
      </c>
      <c r="Y1188" s="1363">
        <v>0</v>
      </c>
      <c r="Z1188" s="1363">
        <v>0</v>
      </c>
      <c r="AA1188" s="1363">
        <v>-61880.959999999999</v>
      </c>
      <c r="AB1188" s="1363">
        <v>-59603.87</v>
      </c>
      <c r="AC1188" s="1363"/>
      <c r="AD1188" s="1363"/>
      <c r="AE1188" s="1363">
        <f t="shared" si="478"/>
        <v>-21641.10125</v>
      </c>
      <c r="AF1188" s="1376"/>
      <c r="AG1188" s="1377"/>
      <c r="AH1188" s="1365"/>
      <c r="AI1188" s="1365"/>
      <c r="AJ1188" s="1365"/>
      <c r="AK1188" s="1366"/>
      <c r="AL1188" s="1365">
        <f t="shared" si="462"/>
        <v>0</v>
      </c>
      <c r="AM1188" s="1367"/>
      <c r="AN1188" s="1365">
        <f t="shared" si="484"/>
        <v>-21641.10125</v>
      </c>
      <c r="AO1188" s="1368">
        <f t="shared" si="463"/>
        <v>-21641.10125</v>
      </c>
      <c r="AP1188" s="1369"/>
      <c r="AQ1188" s="1370">
        <f t="shared" si="476"/>
        <v>-59603.87</v>
      </c>
      <c r="AR1188" s="1365"/>
      <c r="AS1188" s="1365"/>
      <c r="AT1188" s="1365"/>
      <c r="AU1188" s="1366"/>
      <c r="AV1188" s="1365">
        <f t="shared" si="464"/>
        <v>0</v>
      </c>
      <c r="AW1188" s="1367"/>
      <c r="AX1188" s="1365">
        <f t="shared" si="485"/>
        <v>-59603.87</v>
      </c>
      <c r="AY1188" s="1367">
        <f t="shared" si="465"/>
        <v>-59603.87</v>
      </c>
      <c r="AZ1188" s="1372"/>
      <c r="BA1188" s="1640"/>
      <c r="BC1188" s="1361" t="str">
        <f t="shared" si="486"/>
        <v/>
      </c>
      <c r="BD1188" s="1361" t="str">
        <f t="shared" si="486"/>
        <v/>
      </c>
      <c r="BE1188" s="1361" t="str">
        <f t="shared" si="486"/>
        <v/>
      </c>
      <c r="BF1188" s="1361" t="str">
        <f t="shared" si="486"/>
        <v/>
      </c>
      <c r="BG1188" s="1361" t="str">
        <f t="shared" si="471"/>
        <v>NO</v>
      </c>
      <c r="BH1188" s="1361" t="str">
        <f t="shared" si="471"/>
        <v>W/C</v>
      </c>
      <c r="BI1188" s="1361" t="str">
        <f t="shared" si="467"/>
        <v>W/C</v>
      </c>
      <c r="BK1188" s="1361" t="b">
        <f t="shared" si="483"/>
        <v>1</v>
      </c>
      <c r="BL1188" s="1361" t="b">
        <f t="shared" si="483"/>
        <v>1</v>
      </c>
      <c r="BM1188" s="1361" t="b">
        <f t="shared" si="483"/>
        <v>1</v>
      </c>
      <c r="BN1188" s="1361" t="b">
        <f t="shared" si="483"/>
        <v>1</v>
      </c>
      <c r="BO1188" s="1361" t="b">
        <f t="shared" si="483"/>
        <v>1</v>
      </c>
      <c r="BP1188" s="1361" t="b">
        <f t="shared" si="483"/>
        <v>1</v>
      </c>
      <c r="BQ1188" s="1361" t="b">
        <f t="shared" si="483"/>
        <v>1</v>
      </c>
      <c r="BS1188" s="1359"/>
    </row>
    <row r="1189" spans="1:71" s="1374" customFormat="1" ht="12" customHeight="1">
      <c r="A1189" s="1656">
        <v>23201113</v>
      </c>
      <c r="B1189" s="1657" t="str">
        <f t="shared" si="469"/>
        <v>23201113</v>
      </c>
      <c r="C1189" s="1359" t="s">
        <v>2245</v>
      </c>
      <c r="D1189" s="1360" t="str">
        <f t="shared" si="475"/>
        <v>W/C</v>
      </c>
      <c r="E1189" s="1360"/>
      <c r="F1189" s="1359"/>
      <c r="G1189" s="1360"/>
      <c r="H1189" s="1361" t="str">
        <f t="shared" si="480"/>
        <v/>
      </c>
      <c r="I1189" s="1361" t="str">
        <f t="shared" si="480"/>
        <v/>
      </c>
      <c r="J1189" s="1361" t="str">
        <f t="shared" si="480"/>
        <v/>
      </c>
      <c r="K1189" s="1361" t="str">
        <f t="shared" si="480"/>
        <v/>
      </c>
      <c r="L1189" s="1361" t="str">
        <f t="shared" si="473"/>
        <v>NO</v>
      </c>
      <c r="M1189" s="1361" t="str">
        <f t="shared" si="473"/>
        <v>W/C</v>
      </c>
      <c r="N1189" s="1361" t="str">
        <f t="shared" si="482"/>
        <v>W/C</v>
      </c>
      <c r="O1189" s="1362"/>
      <c r="P1189" s="1363">
        <v>17334.72</v>
      </c>
      <c r="Q1189" s="1363">
        <v>19353.240000000002</v>
      </c>
      <c r="R1189" s="1363">
        <v>5890.38</v>
      </c>
      <c r="S1189" s="1363">
        <v>389.97</v>
      </c>
      <c r="T1189" s="1363">
        <v>202.36</v>
      </c>
      <c r="U1189" s="1363">
        <v>152.47999999999999</v>
      </c>
      <c r="V1189" s="1363">
        <v>26.79</v>
      </c>
      <c r="W1189" s="1363">
        <v>19.440000000000001</v>
      </c>
      <c r="X1189" s="1363">
        <v>19.440000000000001</v>
      </c>
      <c r="Y1189" s="1363">
        <v>12.71</v>
      </c>
      <c r="Z1189" s="1363">
        <v>1.83</v>
      </c>
      <c r="AA1189" s="1363">
        <v>1.83</v>
      </c>
      <c r="AB1189" s="1363">
        <v>1.83</v>
      </c>
      <c r="AC1189" s="1363"/>
      <c r="AD1189" s="1363"/>
      <c r="AE1189" s="1363">
        <f t="shared" si="478"/>
        <v>2894.8954166666676</v>
      </c>
      <c r="AF1189" s="1376"/>
      <c r="AG1189" s="1377"/>
      <c r="AH1189" s="1365"/>
      <c r="AI1189" s="1365"/>
      <c r="AJ1189" s="1365"/>
      <c r="AK1189" s="1366"/>
      <c r="AL1189" s="1365">
        <f t="shared" si="462"/>
        <v>0</v>
      </c>
      <c r="AM1189" s="1367"/>
      <c r="AN1189" s="1365">
        <f t="shared" si="484"/>
        <v>2894.8954166666676</v>
      </c>
      <c r="AO1189" s="1368">
        <f t="shared" si="463"/>
        <v>2894.8954166666676</v>
      </c>
      <c r="AP1189" s="1369"/>
      <c r="AQ1189" s="1370">
        <f t="shared" si="476"/>
        <v>1.83</v>
      </c>
      <c r="AR1189" s="1365"/>
      <c r="AS1189" s="1365"/>
      <c r="AT1189" s="1365"/>
      <c r="AU1189" s="1366"/>
      <c r="AV1189" s="1365">
        <f t="shared" si="464"/>
        <v>0</v>
      </c>
      <c r="AW1189" s="1367"/>
      <c r="AX1189" s="1365">
        <f t="shared" si="485"/>
        <v>1.83</v>
      </c>
      <c r="AY1189" s="1367">
        <f t="shared" si="465"/>
        <v>1.83</v>
      </c>
      <c r="AZ1189" s="1372"/>
      <c r="BA1189" s="1640"/>
      <c r="BC1189" s="1361" t="str">
        <f t="shared" si="486"/>
        <v/>
      </c>
      <c r="BD1189" s="1361" t="str">
        <f t="shared" si="486"/>
        <v/>
      </c>
      <c r="BE1189" s="1361" t="str">
        <f t="shared" si="486"/>
        <v/>
      </c>
      <c r="BF1189" s="1361" t="str">
        <f t="shared" si="486"/>
        <v/>
      </c>
      <c r="BG1189" s="1361" t="str">
        <f t="shared" si="471"/>
        <v>NO</v>
      </c>
      <c r="BH1189" s="1361" t="str">
        <f t="shared" si="471"/>
        <v>W/C</v>
      </c>
      <c r="BI1189" s="1361" t="str">
        <f t="shared" si="467"/>
        <v>W/C</v>
      </c>
      <c r="BK1189" s="1361" t="b">
        <f t="shared" si="483"/>
        <v>1</v>
      </c>
      <c r="BL1189" s="1361" t="b">
        <f t="shared" si="483"/>
        <v>1</v>
      </c>
      <c r="BM1189" s="1361" t="b">
        <f t="shared" si="483"/>
        <v>1</v>
      </c>
      <c r="BN1189" s="1361" t="b">
        <f t="shared" si="483"/>
        <v>1</v>
      </c>
      <c r="BO1189" s="1361" t="b">
        <f t="shared" si="483"/>
        <v>1</v>
      </c>
      <c r="BP1189" s="1361" t="b">
        <f t="shared" si="483"/>
        <v>1</v>
      </c>
      <c r="BQ1189" s="1361" t="b">
        <f t="shared" si="483"/>
        <v>1</v>
      </c>
      <c r="BS1189" s="1359"/>
    </row>
    <row r="1190" spans="1:71" s="1374" customFormat="1" ht="12" customHeight="1">
      <c r="A1190" s="1658">
        <v>23201121</v>
      </c>
      <c r="B1190" s="1659" t="str">
        <f t="shared" si="469"/>
        <v>23201121</v>
      </c>
      <c r="C1190" s="1416" t="s">
        <v>2246</v>
      </c>
      <c r="D1190" s="1417" t="str">
        <f t="shared" si="475"/>
        <v>W/C</v>
      </c>
      <c r="E1190" s="1417"/>
      <c r="F1190" s="1434">
        <v>42872</v>
      </c>
      <c r="G1190" s="1417"/>
      <c r="H1190" s="1419" t="str">
        <f t="shared" si="480"/>
        <v/>
      </c>
      <c r="I1190" s="1419" t="str">
        <f t="shared" si="480"/>
        <v/>
      </c>
      <c r="J1190" s="1419" t="str">
        <f t="shared" si="480"/>
        <v/>
      </c>
      <c r="K1190" s="1419" t="str">
        <f t="shared" si="480"/>
        <v/>
      </c>
      <c r="L1190" s="1419" t="str">
        <f t="shared" si="473"/>
        <v>NO</v>
      </c>
      <c r="M1190" s="1419" t="str">
        <f t="shared" si="473"/>
        <v>W/C</v>
      </c>
      <c r="N1190" s="1419" t="str">
        <f t="shared" si="482"/>
        <v>W/C</v>
      </c>
      <c r="O1190" s="1420"/>
      <c r="P1190" s="1421">
        <v>0</v>
      </c>
      <c r="Q1190" s="1421">
        <v>0</v>
      </c>
      <c r="R1190" s="1421">
        <v>0</v>
      </c>
      <c r="S1190" s="1421">
        <v>0</v>
      </c>
      <c r="T1190" s="1421">
        <v>0</v>
      </c>
      <c r="U1190" s="1421">
        <v>0</v>
      </c>
      <c r="V1190" s="1421">
        <v>0</v>
      </c>
      <c r="W1190" s="1421">
        <v>0</v>
      </c>
      <c r="X1190" s="1421">
        <v>0</v>
      </c>
      <c r="Y1190" s="1421">
        <v>0</v>
      </c>
      <c r="Z1190" s="1421">
        <v>0</v>
      </c>
      <c r="AA1190" s="1421">
        <v>0</v>
      </c>
      <c r="AB1190" s="1421">
        <v>0</v>
      </c>
      <c r="AC1190" s="1421"/>
      <c r="AD1190" s="1421"/>
      <c r="AE1190" s="1421">
        <f t="shared" si="478"/>
        <v>0</v>
      </c>
      <c r="AF1190" s="1422"/>
      <c r="AG1190" s="1423"/>
      <c r="AH1190" s="1424"/>
      <c r="AI1190" s="1424"/>
      <c r="AJ1190" s="1424"/>
      <c r="AK1190" s="1425"/>
      <c r="AL1190" s="1424">
        <f t="shared" si="462"/>
        <v>0</v>
      </c>
      <c r="AM1190" s="1426"/>
      <c r="AN1190" s="1424">
        <f t="shared" si="484"/>
        <v>0</v>
      </c>
      <c r="AO1190" s="1427">
        <f t="shared" si="463"/>
        <v>0</v>
      </c>
      <c r="AP1190" s="1369"/>
      <c r="AQ1190" s="1428">
        <f t="shared" si="476"/>
        <v>0</v>
      </c>
      <c r="AR1190" s="1424"/>
      <c r="AS1190" s="1424"/>
      <c r="AT1190" s="1424"/>
      <c r="AU1190" s="1425"/>
      <c r="AV1190" s="1424">
        <f t="shared" si="464"/>
        <v>0</v>
      </c>
      <c r="AW1190" s="1426"/>
      <c r="AX1190" s="1424">
        <f t="shared" si="485"/>
        <v>0</v>
      </c>
      <c r="AY1190" s="1426">
        <f t="shared" si="465"/>
        <v>0</v>
      </c>
      <c r="AZ1190" s="1372"/>
      <c r="BA1190" s="1640"/>
      <c r="BC1190" s="1419" t="str">
        <f t="shared" si="486"/>
        <v/>
      </c>
      <c r="BD1190" s="1419" t="str">
        <f t="shared" si="486"/>
        <v/>
      </c>
      <c r="BE1190" s="1419" t="str">
        <f t="shared" si="486"/>
        <v/>
      </c>
      <c r="BF1190" s="1419" t="str">
        <f t="shared" si="486"/>
        <v/>
      </c>
      <c r="BG1190" s="1419" t="str">
        <f t="shared" si="471"/>
        <v>NO</v>
      </c>
      <c r="BH1190" s="1419" t="str">
        <f t="shared" si="471"/>
        <v>W/C</v>
      </c>
      <c r="BI1190" s="1419" t="str">
        <f t="shared" si="467"/>
        <v>W/C</v>
      </c>
      <c r="BK1190" s="1419" t="b">
        <f t="shared" si="483"/>
        <v>1</v>
      </c>
      <c r="BL1190" s="1419" t="b">
        <f t="shared" si="483"/>
        <v>1</v>
      </c>
      <c r="BM1190" s="1419" t="b">
        <f t="shared" si="483"/>
        <v>1</v>
      </c>
      <c r="BN1190" s="1419" t="b">
        <f t="shared" si="483"/>
        <v>1</v>
      </c>
      <c r="BO1190" s="1419" t="b">
        <f t="shared" si="483"/>
        <v>1</v>
      </c>
      <c r="BP1190" s="1419" t="b">
        <f t="shared" si="483"/>
        <v>1</v>
      </c>
      <c r="BQ1190" s="1419" t="b">
        <f t="shared" si="483"/>
        <v>1</v>
      </c>
      <c r="BS1190" s="1359"/>
    </row>
    <row r="1191" spans="1:71" s="1374" customFormat="1" ht="12" customHeight="1">
      <c r="A1191" s="1412">
        <v>23201153</v>
      </c>
      <c r="B1191" s="1413" t="str">
        <f t="shared" si="469"/>
        <v>23201153</v>
      </c>
      <c r="C1191" s="1359" t="s">
        <v>2247</v>
      </c>
      <c r="D1191" s="1360" t="str">
        <f t="shared" si="475"/>
        <v>W/C</v>
      </c>
      <c r="E1191" s="1360"/>
      <c r="F1191" s="1359"/>
      <c r="G1191" s="1360"/>
      <c r="H1191" s="1361" t="str">
        <f t="shared" si="480"/>
        <v/>
      </c>
      <c r="I1191" s="1361" t="str">
        <f t="shared" si="480"/>
        <v/>
      </c>
      <c r="J1191" s="1361" t="str">
        <f t="shared" si="480"/>
        <v/>
      </c>
      <c r="K1191" s="1361" t="str">
        <f t="shared" si="480"/>
        <v/>
      </c>
      <c r="L1191" s="1361" t="str">
        <f t="shared" si="473"/>
        <v>NO</v>
      </c>
      <c r="M1191" s="1361" t="str">
        <f t="shared" si="473"/>
        <v>W/C</v>
      </c>
      <c r="N1191" s="1361" t="str">
        <f t="shared" si="482"/>
        <v>W/C</v>
      </c>
      <c r="O1191" s="1362"/>
      <c r="P1191" s="1363">
        <v>-13669.02</v>
      </c>
      <c r="Q1191" s="1363">
        <v>-7759.95</v>
      </c>
      <c r="R1191" s="1363">
        <v>-6967.37</v>
      </c>
      <c r="S1191" s="1363">
        <v>-7857.25</v>
      </c>
      <c r="T1191" s="1363">
        <v>-8131.27</v>
      </c>
      <c r="U1191" s="1363">
        <v>-4357.5</v>
      </c>
      <c r="V1191" s="1363">
        <v>-19755.22</v>
      </c>
      <c r="W1191" s="1363">
        <v>-10894.91</v>
      </c>
      <c r="X1191" s="1363">
        <v>-10826.67</v>
      </c>
      <c r="Y1191" s="1363">
        <v>-11181.42</v>
      </c>
      <c r="Z1191" s="1363">
        <v>-9740.9599999999991</v>
      </c>
      <c r="AA1191" s="1363">
        <v>-5769.5</v>
      </c>
      <c r="AB1191" s="1363">
        <v>-11205.62</v>
      </c>
      <c r="AC1191" s="1363"/>
      <c r="AD1191" s="1363"/>
      <c r="AE1191" s="1363">
        <f t="shared" si="478"/>
        <v>-9639.9449999999997</v>
      </c>
      <c r="AF1191" s="1376"/>
      <c r="AG1191" s="1377"/>
      <c r="AH1191" s="1365"/>
      <c r="AI1191" s="1365"/>
      <c r="AJ1191" s="1365"/>
      <c r="AK1191" s="1366"/>
      <c r="AL1191" s="1365">
        <f t="shared" si="462"/>
        <v>0</v>
      </c>
      <c r="AM1191" s="1367"/>
      <c r="AN1191" s="1365">
        <f t="shared" si="484"/>
        <v>-9639.9449999999997</v>
      </c>
      <c r="AO1191" s="1368">
        <f t="shared" si="463"/>
        <v>-9639.9449999999997</v>
      </c>
      <c r="AP1191" s="1369"/>
      <c r="AQ1191" s="1370">
        <f t="shared" si="476"/>
        <v>-11205.62</v>
      </c>
      <c r="AR1191" s="1365"/>
      <c r="AS1191" s="1365"/>
      <c r="AT1191" s="1365"/>
      <c r="AU1191" s="1366"/>
      <c r="AV1191" s="1365">
        <f t="shared" si="464"/>
        <v>0</v>
      </c>
      <c r="AW1191" s="1367"/>
      <c r="AX1191" s="1365">
        <f t="shared" si="485"/>
        <v>-11205.62</v>
      </c>
      <c r="AY1191" s="1367">
        <f t="shared" si="465"/>
        <v>-11205.62</v>
      </c>
      <c r="AZ1191" s="1372"/>
      <c r="BA1191" s="1640"/>
      <c r="BC1191" s="1361" t="str">
        <f t="shared" si="486"/>
        <v/>
      </c>
      <c r="BD1191" s="1361" t="str">
        <f t="shared" si="486"/>
        <v/>
      </c>
      <c r="BE1191" s="1361" t="str">
        <f t="shared" si="486"/>
        <v/>
      </c>
      <c r="BF1191" s="1361" t="str">
        <f t="shared" si="486"/>
        <v/>
      </c>
      <c r="BG1191" s="1361" t="str">
        <f t="shared" si="471"/>
        <v>NO</v>
      </c>
      <c r="BH1191" s="1361" t="str">
        <f t="shared" si="471"/>
        <v>W/C</v>
      </c>
      <c r="BI1191" s="1361" t="str">
        <f t="shared" si="467"/>
        <v>W/C</v>
      </c>
      <c r="BK1191" s="1361" t="b">
        <f t="shared" si="483"/>
        <v>1</v>
      </c>
      <c r="BL1191" s="1361" t="b">
        <f t="shared" si="483"/>
        <v>1</v>
      </c>
      <c r="BM1191" s="1361" t="b">
        <f t="shared" si="483"/>
        <v>1</v>
      </c>
      <c r="BN1191" s="1361" t="b">
        <f t="shared" si="483"/>
        <v>1</v>
      </c>
      <c r="BO1191" s="1361" t="b">
        <f t="shared" si="483"/>
        <v>1</v>
      </c>
      <c r="BP1191" s="1361" t="b">
        <f t="shared" si="483"/>
        <v>1</v>
      </c>
      <c r="BQ1191" s="1361" t="b">
        <f t="shared" si="483"/>
        <v>1</v>
      </c>
      <c r="BS1191" s="1359"/>
    </row>
    <row r="1192" spans="1:71" s="1374" customFormat="1" ht="12" customHeight="1">
      <c r="A1192" s="1412">
        <v>23201163</v>
      </c>
      <c r="B1192" s="1413" t="str">
        <f t="shared" si="469"/>
        <v>23201163</v>
      </c>
      <c r="C1192" s="1359" t="s">
        <v>2248</v>
      </c>
      <c r="D1192" s="1360" t="str">
        <f t="shared" si="475"/>
        <v>W/C</v>
      </c>
      <c r="E1192" s="1360"/>
      <c r="F1192" s="1359"/>
      <c r="G1192" s="1360"/>
      <c r="H1192" s="1361" t="str">
        <f t="shared" ref="H1192:K1225" si="487">IF(VALUE(AH1192),H$7,IF(ISBLANK(AH1192),"",H$7))</f>
        <v/>
      </c>
      <c r="I1192" s="1361" t="str">
        <f t="shared" si="487"/>
        <v/>
      </c>
      <c r="J1192" s="1361" t="str">
        <f t="shared" si="487"/>
        <v/>
      </c>
      <c r="K1192" s="1361" t="str">
        <f t="shared" si="487"/>
        <v/>
      </c>
      <c r="L1192" s="1361" t="str">
        <f t="shared" si="473"/>
        <v>NO</v>
      </c>
      <c r="M1192" s="1361" t="str">
        <f t="shared" si="473"/>
        <v>W/C</v>
      </c>
      <c r="N1192" s="1361" t="str">
        <f t="shared" si="482"/>
        <v>W/C</v>
      </c>
      <c r="O1192" s="1362"/>
      <c r="P1192" s="1363">
        <v>-53150.65</v>
      </c>
      <c r="Q1192" s="1363">
        <v>-52539.8</v>
      </c>
      <c r="R1192" s="1363">
        <v>-52407.82</v>
      </c>
      <c r="S1192" s="1363">
        <v>-51878.76</v>
      </c>
      <c r="T1192" s="1363">
        <v>-52499.89</v>
      </c>
      <c r="U1192" s="1363">
        <v>-51878.76</v>
      </c>
      <c r="V1192" s="1363">
        <v>-52275.02</v>
      </c>
      <c r="W1192" s="1363">
        <v>-52021.72</v>
      </c>
      <c r="X1192" s="1363">
        <v>-53039.86</v>
      </c>
      <c r="Y1192" s="1363">
        <v>-52492.4</v>
      </c>
      <c r="Z1192" s="1363">
        <v>-52003.07</v>
      </c>
      <c r="AA1192" s="1363">
        <v>-51828.76</v>
      </c>
      <c r="AB1192" s="1363">
        <v>-51828.76</v>
      </c>
      <c r="AC1192" s="1363"/>
      <c r="AD1192" s="1363"/>
      <c r="AE1192" s="1363">
        <f t="shared" si="478"/>
        <v>-52279.63041666666</v>
      </c>
      <c r="AF1192" s="1376"/>
      <c r="AG1192" s="1377"/>
      <c r="AH1192" s="1365"/>
      <c r="AI1192" s="1365"/>
      <c r="AJ1192" s="1365"/>
      <c r="AK1192" s="1366"/>
      <c r="AL1192" s="1365">
        <f t="shared" si="462"/>
        <v>0</v>
      </c>
      <c r="AM1192" s="1367"/>
      <c r="AN1192" s="1365">
        <f t="shared" si="484"/>
        <v>-52279.63041666666</v>
      </c>
      <c r="AO1192" s="1368">
        <f t="shared" si="463"/>
        <v>-52279.63041666666</v>
      </c>
      <c r="AP1192" s="1369"/>
      <c r="AQ1192" s="1370">
        <f t="shared" si="476"/>
        <v>-51828.76</v>
      </c>
      <c r="AR1192" s="1365"/>
      <c r="AS1192" s="1365"/>
      <c r="AT1192" s="1365"/>
      <c r="AU1192" s="1366"/>
      <c r="AV1192" s="1365">
        <f t="shared" si="464"/>
        <v>0</v>
      </c>
      <c r="AW1192" s="1367"/>
      <c r="AX1192" s="1365">
        <f t="shared" si="485"/>
        <v>-51828.76</v>
      </c>
      <c r="AY1192" s="1367">
        <f t="shared" si="465"/>
        <v>-51828.76</v>
      </c>
      <c r="AZ1192" s="1372"/>
      <c r="BA1192" s="1640"/>
      <c r="BC1192" s="1361" t="str">
        <f t="shared" si="486"/>
        <v/>
      </c>
      <c r="BD1192" s="1361" t="str">
        <f t="shared" si="486"/>
        <v/>
      </c>
      <c r="BE1192" s="1361" t="str">
        <f t="shared" si="486"/>
        <v/>
      </c>
      <c r="BF1192" s="1361" t="str">
        <f t="shared" si="486"/>
        <v/>
      </c>
      <c r="BG1192" s="1361" t="str">
        <f t="shared" si="471"/>
        <v>NO</v>
      </c>
      <c r="BH1192" s="1361" t="str">
        <f t="shared" si="471"/>
        <v>W/C</v>
      </c>
      <c r="BI1192" s="1361" t="str">
        <f t="shared" si="467"/>
        <v>W/C</v>
      </c>
      <c r="BK1192" s="1361" t="b">
        <f t="shared" si="483"/>
        <v>1</v>
      </c>
      <c r="BL1192" s="1361" t="b">
        <f t="shared" si="483"/>
        <v>1</v>
      </c>
      <c r="BM1192" s="1361" t="b">
        <f t="shared" si="483"/>
        <v>1</v>
      </c>
      <c r="BN1192" s="1361" t="b">
        <f t="shared" si="483"/>
        <v>1</v>
      </c>
      <c r="BO1192" s="1361" t="b">
        <f t="shared" si="483"/>
        <v>1</v>
      </c>
      <c r="BP1192" s="1361" t="b">
        <f t="shared" si="483"/>
        <v>1</v>
      </c>
      <c r="BQ1192" s="1361" t="b">
        <f t="shared" si="483"/>
        <v>1</v>
      </c>
      <c r="BS1192" s="1359"/>
    </row>
    <row r="1193" spans="1:71" s="1374" customFormat="1" ht="12" customHeight="1">
      <c r="A1193" s="1412">
        <v>23201173</v>
      </c>
      <c r="B1193" s="1413" t="str">
        <f t="shared" si="469"/>
        <v>23201173</v>
      </c>
      <c r="C1193" s="1359" t="s">
        <v>2249</v>
      </c>
      <c r="D1193" s="1360" t="str">
        <f t="shared" si="475"/>
        <v>W/C</v>
      </c>
      <c r="E1193" s="1360"/>
      <c r="F1193" s="1359"/>
      <c r="G1193" s="1360"/>
      <c r="H1193" s="1361" t="str">
        <f t="shared" si="487"/>
        <v/>
      </c>
      <c r="I1193" s="1361" t="str">
        <f t="shared" si="487"/>
        <v/>
      </c>
      <c r="J1193" s="1361" t="str">
        <f t="shared" si="487"/>
        <v/>
      </c>
      <c r="K1193" s="1361" t="str">
        <f t="shared" si="487"/>
        <v/>
      </c>
      <c r="L1193" s="1361" t="str">
        <f t="shared" si="473"/>
        <v>NO</v>
      </c>
      <c r="M1193" s="1361" t="str">
        <f t="shared" si="473"/>
        <v>W/C</v>
      </c>
      <c r="N1193" s="1361" t="str">
        <f t="shared" si="482"/>
        <v>W/C</v>
      </c>
      <c r="O1193" s="1362"/>
      <c r="P1193" s="1363">
        <v>0</v>
      </c>
      <c r="Q1193" s="1363">
        <v>-345193.16</v>
      </c>
      <c r="R1193" s="1363">
        <v>-253364.74</v>
      </c>
      <c r="S1193" s="1363">
        <v>0</v>
      </c>
      <c r="T1193" s="1363">
        <v>-270579.71000000002</v>
      </c>
      <c r="U1193" s="1363">
        <v>-395828.6</v>
      </c>
      <c r="V1193" s="1363">
        <v>-923967.6</v>
      </c>
      <c r="W1193" s="1363">
        <v>-679792.74</v>
      </c>
      <c r="X1193" s="1363">
        <v>-759183.93</v>
      </c>
      <c r="Y1193" s="1363">
        <v>-762236.75</v>
      </c>
      <c r="Z1193" s="1363">
        <v>-762283.1</v>
      </c>
      <c r="AA1193" s="1363">
        <v>-762283.1</v>
      </c>
      <c r="AB1193" s="1363">
        <v>-756975.75</v>
      </c>
      <c r="AC1193" s="1363"/>
      <c r="AD1193" s="1363"/>
      <c r="AE1193" s="1363">
        <f t="shared" si="478"/>
        <v>-524433.44208333327</v>
      </c>
      <c r="AF1193" s="1376"/>
      <c r="AG1193" s="1377"/>
      <c r="AH1193" s="1365"/>
      <c r="AI1193" s="1365"/>
      <c r="AJ1193" s="1365"/>
      <c r="AK1193" s="1366"/>
      <c r="AL1193" s="1365">
        <f t="shared" si="462"/>
        <v>0</v>
      </c>
      <c r="AM1193" s="1367"/>
      <c r="AN1193" s="1365">
        <f t="shared" si="484"/>
        <v>-524433.44208333327</v>
      </c>
      <c r="AO1193" s="1368">
        <f t="shared" si="463"/>
        <v>-524433.44208333327</v>
      </c>
      <c r="AP1193" s="1369"/>
      <c r="AQ1193" s="1370">
        <f t="shared" si="476"/>
        <v>-756975.75</v>
      </c>
      <c r="AR1193" s="1365"/>
      <c r="AS1193" s="1365"/>
      <c r="AT1193" s="1365"/>
      <c r="AU1193" s="1366"/>
      <c r="AV1193" s="1365">
        <f t="shared" si="464"/>
        <v>0</v>
      </c>
      <c r="AW1193" s="1367"/>
      <c r="AX1193" s="1365">
        <f t="shared" si="485"/>
        <v>-756975.75</v>
      </c>
      <c r="AY1193" s="1367">
        <f t="shared" si="465"/>
        <v>-756975.75</v>
      </c>
      <c r="AZ1193" s="1372"/>
      <c r="BA1193" s="1640"/>
      <c r="BC1193" s="1361" t="str">
        <f t="shared" si="486"/>
        <v/>
      </c>
      <c r="BD1193" s="1361" t="str">
        <f t="shared" si="486"/>
        <v/>
      </c>
      <c r="BE1193" s="1361" t="str">
        <f t="shared" si="486"/>
        <v/>
      </c>
      <c r="BF1193" s="1361" t="str">
        <f t="shared" si="486"/>
        <v/>
      </c>
      <c r="BG1193" s="1361" t="str">
        <f t="shared" si="471"/>
        <v>NO</v>
      </c>
      <c r="BH1193" s="1361" t="str">
        <f t="shared" si="471"/>
        <v>W/C</v>
      </c>
      <c r="BI1193" s="1361" t="str">
        <f t="shared" si="467"/>
        <v>W/C</v>
      </c>
      <c r="BK1193" s="1361" t="b">
        <f t="shared" si="483"/>
        <v>1</v>
      </c>
      <c r="BL1193" s="1361" t="b">
        <f t="shared" si="483"/>
        <v>1</v>
      </c>
      <c r="BM1193" s="1361" t="b">
        <f t="shared" si="483"/>
        <v>1</v>
      </c>
      <c r="BN1193" s="1361" t="b">
        <f t="shared" si="483"/>
        <v>1</v>
      </c>
      <c r="BO1193" s="1361" t="b">
        <f t="shared" si="483"/>
        <v>1</v>
      </c>
      <c r="BP1193" s="1361" t="b">
        <f t="shared" si="483"/>
        <v>1</v>
      </c>
      <c r="BQ1193" s="1361" t="b">
        <f t="shared" si="483"/>
        <v>1</v>
      </c>
      <c r="BS1193" s="1359"/>
    </row>
    <row r="1194" spans="1:71" s="1374" customFormat="1" ht="12" customHeight="1">
      <c r="A1194" s="1412">
        <v>23201193</v>
      </c>
      <c r="B1194" s="1413" t="str">
        <f t="shared" si="469"/>
        <v>23201193</v>
      </c>
      <c r="C1194" s="1359" t="s">
        <v>2250</v>
      </c>
      <c r="D1194" s="1360" t="str">
        <f t="shared" si="475"/>
        <v>W/C</v>
      </c>
      <c r="E1194" s="1360"/>
      <c r="F1194" s="1359"/>
      <c r="G1194" s="1360"/>
      <c r="H1194" s="1361" t="str">
        <f t="shared" si="487"/>
        <v/>
      </c>
      <c r="I1194" s="1361" t="str">
        <f t="shared" si="487"/>
        <v/>
      </c>
      <c r="J1194" s="1361" t="str">
        <f t="shared" si="487"/>
        <v/>
      </c>
      <c r="K1194" s="1361" t="str">
        <f t="shared" si="487"/>
        <v/>
      </c>
      <c r="L1194" s="1361" t="str">
        <f t="shared" si="473"/>
        <v>NO</v>
      </c>
      <c r="M1194" s="1361" t="str">
        <f t="shared" si="473"/>
        <v>W/C</v>
      </c>
      <c r="N1194" s="1361" t="str">
        <f t="shared" si="482"/>
        <v>W/C</v>
      </c>
      <c r="O1194" s="1362"/>
      <c r="P1194" s="1363">
        <v>-1479810.86</v>
      </c>
      <c r="Q1194" s="1363">
        <v>-1581662.38</v>
      </c>
      <c r="R1194" s="1363">
        <v>-1674747.49</v>
      </c>
      <c r="S1194" s="1363">
        <v>-1764701.77</v>
      </c>
      <c r="T1194" s="1363">
        <v>-1864791.6</v>
      </c>
      <c r="U1194" s="1363">
        <v>-1944919.83</v>
      </c>
      <c r="V1194" s="1363">
        <v>-2053059.21</v>
      </c>
      <c r="W1194" s="1363">
        <v>-2193324.2599999998</v>
      </c>
      <c r="X1194" s="1363">
        <v>-2362204</v>
      </c>
      <c r="Y1194" s="1363">
        <v>-2461853.7400000002</v>
      </c>
      <c r="Z1194" s="1363">
        <v>-2558325.92</v>
      </c>
      <c r="AA1194" s="1363">
        <v>-2659293.25</v>
      </c>
      <c r="AB1194" s="1363">
        <v>-2717646.71</v>
      </c>
      <c r="AC1194" s="1363"/>
      <c r="AD1194" s="1363"/>
      <c r="AE1194" s="1363">
        <f t="shared" si="478"/>
        <v>-2101467.6862500003</v>
      </c>
      <c r="AF1194" s="1376"/>
      <c r="AG1194" s="1377"/>
      <c r="AH1194" s="1365"/>
      <c r="AI1194" s="1365"/>
      <c r="AJ1194" s="1365"/>
      <c r="AK1194" s="1366"/>
      <c r="AL1194" s="1365">
        <f t="shared" si="462"/>
        <v>0</v>
      </c>
      <c r="AM1194" s="1367"/>
      <c r="AN1194" s="1365">
        <f t="shared" si="484"/>
        <v>-2101467.6862500003</v>
      </c>
      <c r="AO1194" s="1368">
        <f t="shared" si="463"/>
        <v>-2101467.6862500003</v>
      </c>
      <c r="AP1194" s="1369"/>
      <c r="AQ1194" s="1370">
        <f t="shared" si="476"/>
        <v>-2717646.71</v>
      </c>
      <c r="AR1194" s="1365"/>
      <c r="AS1194" s="1365"/>
      <c r="AT1194" s="1365"/>
      <c r="AU1194" s="1366"/>
      <c r="AV1194" s="1365">
        <f t="shared" si="464"/>
        <v>0</v>
      </c>
      <c r="AW1194" s="1367"/>
      <c r="AX1194" s="1365">
        <f t="shared" si="485"/>
        <v>-2717646.71</v>
      </c>
      <c r="AY1194" s="1367">
        <f t="shared" si="465"/>
        <v>-2717646.71</v>
      </c>
      <c r="AZ1194" s="1372"/>
      <c r="BA1194" s="1640"/>
      <c r="BC1194" s="1361" t="str">
        <f t="shared" si="486"/>
        <v/>
      </c>
      <c r="BD1194" s="1361" t="str">
        <f t="shared" si="486"/>
        <v/>
      </c>
      <c r="BE1194" s="1361" t="str">
        <f t="shared" si="486"/>
        <v/>
      </c>
      <c r="BF1194" s="1361" t="str">
        <f t="shared" si="486"/>
        <v/>
      </c>
      <c r="BG1194" s="1361" t="str">
        <f t="shared" si="471"/>
        <v>NO</v>
      </c>
      <c r="BH1194" s="1361" t="str">
        <f t="shared" si="471"/>
        <v>W/C</v>
      </c>
      <c r="BI1194" s="1361" t="str">
        <f t="shared" si="467"/>
        <v>W/C</v>
      </c>
      <c r="BK1194" s="1361" t="b">
        <f t="shared" si="483"/>
        <v>1</v>
      </c>
      <c r="BL1194" s="1361" t="b">
        <f t="shared" si="483"/>
        <v>1</v>
      </c>
      <c r="BM1194" s="1361" t="b">
        <f t="shared" si="483"/>
        <v>1</v>
      </c>
      <c r="BN1194" s="1361" t="b">
        <f t="shared" si="483"/>
        <v>1</v>
      </c>
      <c r="BO1194" s="1361" t="b">
        <f t="shared" si="483"/>
        <v>1</v>
      </c>
      <c r="BP1194" s="1361" t="b">
        <f t="shared" si="483"/>
        <v>1</v>
      </c>
      <c r="BQ1194" s="1361" t="b">
        <f t="shared" si="483"/>
        <v>1</v>
      </c>
      <c r="BS1194" s="1359"/>
    </row>
    <row r="1195" spans="1:71" s="1374" customFormat="1" ht="12" customHeight="1">
      <c r="A1195" s="1412">
        <v>23201203</v>
      </c>
      <c r="B1195" s="1413" t="str">
        <f t="shared" si="469"/>
        <v>23201203</v>
      </c>
      <c r="C1195" s="1359" t="s">
        <v>2251</v>
      </c>
      <c r="D1195" s="1360" t="str">
        <f t="shared" si="475"/>
        <v>W/C</v>
      </c>
      <c r="E1195" s="1360"/>
      <c r="F1195" s="1359"/>
      <c r="G1195" s="1360"/>
      <c r="H1195" s="1361" t="str">
        <f t="shared" si="487"/>
        <v/>
      </c>
      <c r="I1195" s="1361" t="str">
        <f t="shared" si="487"/>
        <v/>
      </c>
      <c r="J1195" s="1361" t="str">
        <f t="shared" si="487"/>
        <v/>
      </c>
      <c r="K1195" s="1361" t="str">
        <f t="shared" si="487"/>
        <v/>
      </c>
      <c r="L1195" s="1361" t="str">
        <f t="shared" si="473"/>
        <v>NO</v>
      </c>
      <c r="M1195" s="1361" t="str">
        <f t="shared" si="473"/>
        <v>W/C</v>
      </c>
      <c r="N1195" s="1361" t="str">
        <f t="shared" si="482"/>
        <v>W/C</v>
      </c>
      <c r="O1195" s="1362"/>
      <c r="P1195" s="1363">
        <v>-187.82</v>
      </c>
      <c r="Q1195" s="1363">
        <v>-418.88</v>
      </c>
      <c r="R1195" s="1363">
        <v>-88.44</v>
      </c>
      <c r="S1195" s="1363">
        <v>-132.94999999999999</v>
      </c>
      <c r="T1195" s="1363">
        <v>-88.44</v>
      </c>
      <c r="U1195" s="1363">
        <v>-445.9</v>
      </c>
      <c r="V1195" s="1363">
        <v>-88.44</v>
      </c>
      <c r="W1195" s="1363">
        <v>-112.89</v>
      </c>
      <c r="X1195" s="1363">
        <v>-118.14</v>
      </c>
      <c r="Y1195" s="1363">
        <v>-118.14</v>
      </c>
      <c r="Z1195" s="1363">
        <v>-1849.63</v>
      </c>
      <c r="AA1195" s="1363">
        <v>-1819.93</v>
      </c>
      <c r="AB1195" s="1363">
        <v>-88.44</v>
      </c>
      <c r="AC1195" s="1363"/>
      <c r="AD1195" s="1363"/>
      <c r="AE1195" s="1363">
        <f t="shared" si="478"/>
        <v>-451.65916666666675</v>
      </c>
      <c r="AF1195" s="1376"/>
      <c r="AG1195" s="1377"/>
      <c r="AH1195" s="1365"/>
      <c r="AI1195" s="1365"/>
      <c r="AJ1195" s="1365"/>
      <c r="AK1195" s="1366"/>
      <c r="AL1195" s="1365">
        <f t="shared" ref="AL1195:AL1266" si="488">SUM(AI1195:AK1195)</f>
        <v>0</v>
      </c>
      <c r="AM1195" s="1367"/>
      <c r="AN1195" s="1365">
        <f t="shared" si="484"/>
        <v>-451.65916666666675</v>
      </c>
      <c r="AO1195" s="1368">
        <f t="shared" ref="AO1195:AO1266" si="489">AM1195+AN1195</f>
        <v>-451.65916666666675</v>
      </c>
      <c r="AP1195" s="1369"/>
      <c r="AQ1195" s="1370">
        <f t="shared" si="476"/>
        <v>-88.44</v>
      </c>
      <c r="AR1195" s="1365"/>
      <c r="AS1195" s="1365"/>
      <c r="AT1195" s="1365"/>
      <c r="AU1195" s="1366"/>
      <c r="AV1195" s="1365">
        <f t="shared" ref="AV1195:AV1266" si="490">SUM(AS1195:AU1195)</f>
        <v>0</v>
      </c>
      <c r="AW1195" s="1367"/>
      <c r="AX1195" s="1365">
        <f t="shared" si="485"/>
        <v>-88.44</v>
      </c>
      <c r="AY1195" s="1367">
        <f t="shared" ref="AY1195:AY1266" si="491">AW1195+AX1195</f>
        <v>-88.44</v>
      </c>
      <c r="AZ1195" s="1372"/>
      <c r="BA1195" s="1640"/>
      <c r="BC1195" s="1361" t="str">
        <f t="shared" si="486"/>
        <v/>
      </c>
      <c r="BD1195" s="1361" t="str">
        <f t="shared" si="486"/>
        <v/>
      </c>
      <c r="BE1195" s="1361" t="str">
        <f t="shared" si="486"/>
        <v/>
      </c>
      <c r="BF1195" s="1361" t="str">
        <f t="shared" si="486"/>
        <v/>
      </c>
      <c r="BG1195" s="1361" t="str">
        <f t="shared" si="471"/>
        <v>NO</v>
      </c>
      <c r="BH1195" s="1361" t="str">
        <f t="shared" si="471"/>
        <v>W/C</v>
      </c>
      <c r="BI1195" s="1361" t="str">
        <f t="shared" si="467"/>
        <v>W/C</v>
      </c>
      <c r="BK1195" s="1361" t="b">
        <f t="shared" si="483"/>
        <v>1</v>
      </c>
      <c r="BL1195" s="1361" t="b">
        <f t="shared" si="483"/>
        <v>1</v>
      </c>
      <c r="BM1195" s="1361" t="b">
        <f t="shared" si="483"/>
        <v>1</v>
      </c>
      <c r="BN1195" s="1361" t="b">
        <f t="shared" si="483"/>
        <v>1</v>
      </c>
      <c r="BO1195" s="1361" t="b">
        <f t="shared" si="483"/>
        <v>1</v>
      </c>
      <c r="BP1195" s="1361" t="b">
        <f t="shared" si="483"/>
        <v>1</v>
      </c>
      <c r="BQ1195" s="1361" t="b">
        <f t="shared" si="483"/>
        <v>1</v>
      </c>
      <c r="BS1195" s="1359"/>
    </row>
    <row r="1196" spans="1:71" s="1374" customFormat="1" ht="12" customHeight="1">
      <c r="A1196" s="1412">
        <v>23201213</v>
      </c>
      <c r="B1196" s="1413" t="str">
        <f t="shared" si="469"/>
        <v>23201213</v>
      </c>
      <c r="C1196" s="1359" t="s">
        <v>2252</v>
      </c>
      <c r="D1196" s="1360" t="str">
        <f t="shared" si="475"/>
        <v>W/C</v>
      </c>
      <c r="E1196" s="1360"/>
      <c r="F1196" s="1359"/>
      <c r="G1196" s="1360"/>
      <c r="H1196" s="1361" t="str">
        <f t="shared" si="487"/>
        <v/>
      </c>
      <c r="I1196" s="1361" t="str">
        <f t="shared" si="487"/>
        <v/>
      </c>
      <c r="J1196" s="1361" t="str">
        <f t="shared" si="487"/>
        <v/>
      </c>
      <c r="K1196" s="1361" t="str">
        <f t="shared" si="487"/>
        <v/>
      </c>
      <c r="L1196" s="1361" t="str">
        <f t="shared" si="473"/>
        <v>NO</v>
      </c>
      <c r="M1196" s="1361" t="str">
        <f t="shared" si="473"/>
        <v>W/C</v>
      </c>
      <c r="N1196" s="1361" t="str">
        <f t="shared" si="482"/>
        <v>W/C</v>
      </c>
      <c r="O1196" s="1362"/>
      <c r="P1196" s="1363">
        <v>0</v>
      </c>
      <c r="Q1196" s="1363">
        <v>0</v>
      </c>
      <c r="R1196" s="1363">
        <v>0</v>
      </c>
      <c r="S1196" s="1363">
        <v>0</v>
      </c>
      <c r="T1196" s="1363">
        <v>0</v>
      </c>
      <c r="U1196" s="1363">
        <v>0</v>
      </c>
      <c r="V1196" s="1363">
        <v>0</v>
      </c>
      <c r="W1196" s="1363">
        <v>0</v>
      </c>
      <c r="X1196" s="1363">
        <v>1000</v>
      </c>
      <c r="Y1196" s="1363">
        <v>0</v>
      </c>
      <c r="Z1196" s="1363">
        <v>500</v>
      </c>
      <c r="AA1196" s="1363">
        <v>0</v>
      </c>
      <c r="AB1196" s="1363">
        <v>0</v>
      </c>
      <c r="AC1196" s="1363"/>
      <c r="AD1196" s="1363"/>
      <c r="AE1196" s="1363">
        <f t="shared" si="478"/>
        <v>125</v>
      </c>
      <c r="AF1196" s="1376"/>
      <c r="AG1196" s="1377"/>
      <c r="AH1196" s="1365"/>
      <c r="AI1196" s="1365"/>
      <c r="AJ1196" s="1365"/>
      <c r="AK1196" s="1366"/>
      <c r="AL1196" s="1365">
        <f t="shared" si="488"/>
        <v>0</v>
      </c>
      <c r="AM1196" s="1367"/>
      <c r="AN1196" s="1365">
        <f t="shared" si="484"/>
        <v>125</v>
      </c>
      <c r="AO1196" s="1368">
        <f t="shared" si="489"/>
        <v>125</v>
      </c>
      <c r="AP1196" s="1369"/>
      <c r="AQ1196" s="1370">
        <f t="shared" si="476"/>
        <v>0</v>
      </c>
      <c r="AR1196" s="1365"/>
      <c r="AS1196" s="1365"/>
      <c r="AT1196" s="1365"/>
      <c r="AU1196" s="1366"/>
      <c r="AV1196" s="1365">
        <f t="shared" si="490"/>
        <v>0</v>
      </c>
      <c r="AW1196" s="1367"/>
      <c r="AX1196" s="1365">
        <f t="shared" si="485"/>
        <v>0</v>
      </c>
      <c r="AY1196" s="1367">
        <f t="shared" si="491"/>
        <v>0</v>
      </c>
      <c r="AZ1196" s="1372"/>
      <c r="BA1196" s="1640"/>
      <c r="BC1196" s="1361" t="str">
        <f t="shared" si="486"/>
        <v/>
      </c>
      <c r="BD1196" s="1361" t="str">
        <f t="shared" si="486"/>
        <v/>
      </c>
      <c r="BE1196" s="1361" t="str">
        <f t="shared" si="486"/>
        <v/>
      </c>
      <c r="BF1196" s="1361" t="str">
        <f t="shared" si="486"/>
        <v/>
      </c>
      <c r="BG1196" s="1361" t="str">
        <f t="shared" si="471"/>
        <v>NO</v>
      </c>
      <c r="BH1196" s="1361" t="str">
        <f t="shared" si="471"/>
        <v>W/C</v>
      </c>
      <c r="BI1196" s="1361" t="str">
        <f t="shared" si="467"/>
        <v>W/C</v>
      </c>
      <c r="BK1196" s="1361" t="b">
        <f t="shared" si="483"/>
        <v>1</v>
      </c>
      <c r="BL1196" s="1361" t="b">
        <f t="shared" si="483"/>
        <v>1</v>
      </c>
      <c r="BM1196" s="1361" t="b">
        <f t="shared" si="483"/>
        <v>1</v>
      </c>
      <c r="BN1196" s="1361" t="b">
        <f t="shared" si="483"/>
        <v>1</v>
      </c>
      <c r="BO1196" s="1361" t="b">
        <f t="shared" si="483"/>
        <v>1</v>
      </c>
      <c r="BP1196" s="1361" t="b">
        <f t="shared" si="483"/>
        <v>1</v>
      </c>
      <c r="BQ1196" s="1361" t="b">
        <f t="shared" si="483"/>
        <v>1</v>
      </c>
      <c r="BS1196" s="1359"/>
    </row>
    <row r="1197" spans="1:71" s="1374" customFormat="1" ht="12" customHeight="1">
      <c r="A1197" s="1412">
        <v>23201251</v>
      </c>
      <c r="B1197" s="1413" t="str">
        <f t="shared" si="469"/>
        <v>23201251</v>
      </c>
      <c r="C1197" s="1359" t="s">
        <v>2253</v>
      </c>
      <c r="D1197" s="1360" t="str">
        <f t="shared" si="475"/>
        <v>W/C</v>
      </c>
      <c r="E1197" s="1360"/>
      <c r="F1197" s="1359"/>
      <c r="G1197" s="1360"/>
      <c r="H1197" s="1361" t="str">
        <f t="shared" si="487"/>
        <v/>
      </c>
      <c r="I1197" s="1361" t="str">
        <f t="shared" si="487"/>
        <v/>
      </c>
      <c r="J1197" s="1361" t="str">
        <f t="shared" si="487"/>
        <v/>
      </c>
      <c r="K1197" s="1361" t="str">
        <f t="shared" si="487"/>
        <v/>
      </c>
      <c r="L1197" s="1361" t="str">
        <f t="shared" si="473"/>
        <v>NO</v>
      </c>
      <c r="M1197" s="1361" t="str">
        <f t="shared" si="473"/>
        <v>W/C</v>
      </c>
      <c r="N1197" s="1361" t="str">
        <f t="shared" si="482"/>
        <v>W/C</v>
      </c>
      <c r="O1197" s="1362"/>
      <c r="P1197" s="1363">
        <v>-298094</v>
      </c>
      <c r="Q1197" s="1363">
        <v>-298094</v>
      </c>
      <c r="R1197" s="1363">
        <v>-298094</v>
      </c>
      <c r="S1197" s="1363">
        <v>-439080</v>
      </c>
      <c r="T1197" s="1363">
        <v>-439080</v>
      </c>
      <c r="U1197" s="1363">
        <v>-439080</v>
      </c>
      <c r="V1197" s="1363">
        <v>-583318</v>
      </c>
      <c r="W1197" s="1363">
        <v>-583318</v>
      </c>
      <c r="X1197" s="1363">
        <v>-583318</v>
      </c>
      <c r="Y1197" s="1363">
        <v>-738762</v>
      </c>
      <c r="Z1197" s="1363">
        <v>-155444</v>
      </c>
      <c r="AA1197" s="1363">
        <v>-155444</v>
      </c>
      <c r="AB1197" s="1363">
        <v>-305046</v>
      </c>
      <c r="AC1197" s="1363"/>
      <c r="AD1197" s="1363"/>
      <c r="AE1197" s="1363">
        <f t="shared" si="478"/>
        <v>-417883.5</v>
      </c>
      <c r="AF1197" s="1376"/>
      <c r="AG1197" s="1377"/>
      <c r="AH1197" s="1365"/>
      <c r="AI1197" s="1365"/>
      <c r="AJ1197" s="1365"/>
      <c r="AK1197" s="1366"/>
      <c r="AL1197" s="1365">
        <f t="shared" si="488"/>
        <v>0</v>
      </c>
      <c r="AM1197" s="1367"/>
      <c r="AN1197" s="1365">
        <f t="shared" si="484"/>
        <v>-417883.5</v>
      </c>
      <c r="AO1197" s="1368">
        <f t="shared" si="489"/>
        <v>-417883.5</v>
      </c>
      <c r="AP1197" s="1369"/>
      <c r="AQ1197" s="1370">
        <f t="shared" si="476"/>
        <v>-305046</v>
      </c>
      <c r="AR1197" s="1365"/>
      <c r="AS1197" s="1365"/>
      <c r="AT1197" s="1365"/>
      <c r="AU1197" s="1366"/>
      <c r="AV1197" s="1365">
        <f t="shared" si="490"/>
        <v>0</v>
      </c>
      <c r="AW1197" s="1367"/>
      <c r="AX1197" s="1365">
        <f t="shared" si="485"/>
        <v>-305046</v>
      </c>
      <c r="AY1197" s="1367">
        <f t="shared" si="491"/>
        <v>-305046</v>
      </c>
      <c r="AZ1197" s="1372"/>
      <c r="BA1197" s="1640"/>
      <c r="BC1197" s="1361" t="str">
        <f t="shared" si="486"/>
        <v/>
      </c>
      <c r="BD1197" s="1361" t="str">
        <f t="shared" si="486"/>
        <v/>
      </c>
      <c r="BE1197" s="1361" t="str">
        <f t="shared" si="486"/>
        <v/>
      </c>
      <c r="BF1197" s="1361" t="str">
        <f t="shared" si="486"/>
        <v/>
      </c>
      <c r="BG1197" s="1361" t="str">
        <f t="shared" si="471"/>
        <v>NO</v>
      </c>
      <c r="BH1197" s="1361" t="str">
        <f t="shared" si="471"/>
        <v>W/C</v>
      </c>
      <c r="BI1197" s="1361" t="str">
        <f t="shared" si="467"/>
        <v>W/C</v>
      </c>
      <c r="BK1197" s="1361" t="b">
        <f t="shared" si="483"/>
        <v>1</v>
      </c>
      <c r="BL1197" s="1361" t="b">
        <f t="shared" si="483"/>
        <v>1</v>
      </c>
      <c r="BM1197" s="1361" t="b">
        <f t="shared" si="483"/>
        <v>1</v>
      </c>
      <c r="BN1197" s="1361" t="b">
        <f t="shared" si="483"/>
        <v>1</v>
      </c>
      <c r="BO1197" s="1361" t="b">
        <f t="shared" si="483"/>
        <v>1</v>
      </c>
      <c r="BP1197" s="1361" t="b">
        <f t="shared" si="483"/>
        <v>1</v>
      </c>
      <c r="BQ1197" s="1361" t="b">
        <f t="shared" si="483"/>
        <v>1</v>
      </c>
      <c r="BS1197" s="1359"/>
    </row>
    <row r="1198" spans="1:71" s="1374" customFormat="1" ht="12" customHeight="1">
      <c r="A1198" s="1412">
        <v>23202173</v>
      </c>
      <c r="B1198" s="1413" t="str">
        <f t="shared" si="469"/>
        <v>23202173</v>
      </c>
      <c r="C1198" s="1359" t="s">
        <v>2254</v>
      </c>
      <c r="D1198" s="1360" t="str">
        <f t="shared" si="475"/>
        <v>W/C</v>
      </c>
      <c r="E1198" s="1360"/>
      <c r="F1198" s="1359"/>
      <c r="G1198" s="1360"/>
      <c r="H1198" s="1361" t="str">
        <f t="shared" si="487"/>
        <v/>
      </c>
      <c r="I1198" s="1361" t="str">
        <f t="shared" si="487"/>
        <v/>
      </c>
      <c r="J1198" s="1361" t="str">
        <f t="shared" si="487"/>
        <v/>
      </c>
      <c r="K1198" s="1361" t="str">
        <f t="shared" si="487"/>
        <v/>
      </c>
      <c r="L1198" s="1361" t="str">
        <f t="shared" si="473"/>
        <v>NO</v>
      </c>
      <c r="M1198" s="1361" t="str">
        <f t="shared" si="473"/>
        <v>W/C</v>
      </c>
      <c r="N1198" s="1361" t="str">
        <f t="shared" si="482"/>
        <v>W/C</v>
      </c>
      <c r="O1198" s="1362"/>
      <c r="P1198" s="1363">
        <v>719.15</v>
      </c>
      <c r="Q1198" s="1363">
        <v>743.05</v>
      </c>
      <c r="R1198" s="1363">
        <v>777.5</v>
      </c>
      <c r="S1198" s="1363">
        <v>811.95</v>
      </c>
      <c r="T1198" s="1363">
        <v>846.4</v>
      </c>
      <c r="U1198" s="1363">
        <v>811.39</v>
      </c>
      <c r="V1198" s="1363">
        <v>785.93</v>
      </c>
      <c r="W1198" s="1363">
        <v>956.11</v>
      </c>
      <c r="X1198" s="1363">
        <v>956.11</v>
      </c>
      <c r="Y1198" s="1363">
        <v>1075.93</v>
      </c>
      <c r="Z1198" s="1363">
        <v>1135.8399999999999</v>
      </c>
      <c r="AA1198" s="1363">
        <v>1195.75</v>
      </c>
      <c r="AB1198" s="1363">
        <v>1007</v>
      </c>
      <c r="AC1198" s="1363"/>
      <c r="AD1198" s="1363"/>
      <c r="AE1198" s="1363">
        <f t="shared" si="478"/>
        <v>913.25291666666669</v>
      </c>
      <c r="AF1198" s="1376"/>
      <c r="AG1198" s="1377"/>
      <c r="AH1198" s="1365"/>
      <c r="AI1198" s="1365"/>
      <c r="AJ1198" s="1365"/>
      <c r="AK1198" s="1366"/>
      <c r="AL1198" s="1365">
        <f t="shared" si="488"/>
        <v>0</v>
      </c>
      <c r="AM1198" s="1367"/>
      <c r="AN1198" s="1365">
        <f t="shared" si="484"/>
        <v>913.25291666666669</v>
      </c>
      <c r="AO1198" s="1368">
        <f t="shared" si="489"/>
        <v>913.25291666666669</v>
      </c>
      <c r="AP1198" s="1369"/>
      <c r="AQ1198" s="1370">
        <f t="shared" si="476"/>
        <v>1007</v>
      </c>
      <c r="AR1198" s="1365"/>
      <c r="AS1198" s="1365"/>
      <c r="AT1198" s="1365"/>
      <c r="AU1198" s="1366"/>
      <c r="AV1198" s="1365">
        <f t="shared" si="490"/>
        <v>0</v>
      </c>
      <c r="AW1198" s="1367"/>
      <c r="AX1198" s="1365">
        <f t="shared" si="485"/>
        <v>1007</v>
      </c>
      <c r="AY1198" s="1367">
        <f t="shared" si="491"/>
        <v>1007</v>
      </c>
      <c r="AZ1198" s="1372"/>
      <c r="BA1198" s="1640"/>
      <c r="BC1198" s="1361" t="str">
        <f t="shared" si="486"/>
        <v/>
      </c>
      <c r="BD1198" s="1361" t="str">
        <f t="shared" si="486"/>
        <v/>
      </c>
      <c r="BE1198" s="1361" t="str">
        <f t="shared" si="486"/>
        <v/>
      </c>
      <c r="BF1198" s="1361" t="str">
        <f t="shared" si="486"/>
        <v/>
      </c>
      <c r="BG1198" s="1361" t="str">
        <f t="shared" si="471"/>
        <v>NO</v>
      </c>
      <c r="BH1198" s="1361" t="str">
        <f t="shared" si="471"/>
        <v>W/C</v>
      </c>
      <c r="BI1198" s="1361" t="str">
        <f t="shared" si="467"/>
        <v>W/C</v>
      </c>
      <c r="BK1198" s="1361" t="b">
        <f t="shared" si="483"/>
        <v>1</v>
      </c>
      <c r="BL1198" s="1361" t="b">
        <f t="shared" si="483"/>
        <v>1</v>
      </c>
      <c r="BM1198" s="1361" t="b">
        <f t="shared" si="483"/>
        <v>1</v>
      </c>
      <c r="BN1198" s="1361" t="b">
        <f t="shared" si="483"/>
        <v>1</v>
      </c>
      <c r="BO1198" s="1361" t="b">
        <f t="shared" si="483"/>
        <v>1</v>
      </c>
      <c r="BP1198" s="1361" t="b">
        <f t="shared" si="483"/>
        <v>1</v>
      </c>
      <c r="BQ1198" s="1361" t="b">
        <f t="shared" si="483"/>
        <v>1</v>
      </c>
      <c r="BS1198" s="1359"/>
    </row>
    <row r="1199" spans="1:71" s="1374" customFormat="1" ht="12" customHeight="1">
      <c r="A1199" s="1412">
        <v>23202183</v>
      </c>
      <c r="B1199" s="1413" t="str">
        <f t="shared" si="469"/>
        <v>23202183</v>
      </c>
      <c r="C1199" s="1359" t="s">
        <v>2255</v>
      </c>
      <c r="D1199" s="1360" t="str">
        <f t="shared" si="475"/>
        <v>W/C</v>
      </c>
      <c r="E1199" s="1360"/>
      <c r="F1199" s="1359"/>
      <c r="G1199" s="1360"/>
      <c r="H1199" s="1361" t="str">
        <f t="shared" si="487"/>
        <v/>
      </c>
      <c r="I1199" s="1361" t="str">
        <f t="shared" si="487"/>
        <v/>
      </c>
      <c r="J1199" s="1361" t="str">
        <f t="shared" si="487"/>
        <v/>
      </c>
      <c r="K1199" s="1361" t="str">
        <f t="shared" si="487"/>
        <v/>
      </c>
      <c r="L1199" s="1361" t="str">
        <f t="shared" si="473"/>
        <v>NO</v>
      </c>
      <c r="M1199" s="1361" t="str">
        <f t="shared" si="473"/>
        <v>W/C</v>
      </c>
      <c r="N1199" s="1361" t="str">
        <f t="shared" si="482"/>
        <v>W/C</v>
      </c>
      <c r="O1199" s="1362"/>
      <c r="P1199" s="1363">
        <v>-124340.72</v>
      </c>
      <c r="Q1199" s="1363">
        <v>-4017.85</v>
      </c>
      <c r="R1199" s="1363">
        <v>-39036.61</v>
      </c>
      <c r="S1199" s="1363">
        <v>-2078.54</v>
      </c>
      <c r="T1199" s="1363">
        <v>-118863.31</v>
      </c>
      <c r="U1199" s="1363">
        <v>-10840.81</v>
      </c>
      <c r="V1199" s="1363">
        <v>-13117.84</v>
      </c>
      <c r="W1199" s="1363">
        <v>-450.57</v>
      </c>
      <c r="X1199" s="1363">
        <v>-44737.06</v>
      </c>
      <c r="Y1199" s="1363">
        <v>-63654.51</v>
      </c>
      <c r="Z1199" s="1363">
        <v>-204684.95</v>
      </c>
      <c r="AA1199" s="1363">
        <v>-605547.11</v>
      </c>
      <c r="AB1199" s="1363">
        <v>-83368.13</v>
      </c>
      <c r="AC1199" s="1363"/>
      <c r="AD1199" s="1363"/>
      <c r="AE1199" s="1363">
        <f t="shared" si="478"/>
        <v>-100906.96541666666</v>
      </c>
      <c r="AF1199" s="1376"/>
      <c r="AG1199" s="1377"/>
      <c r="AH1199" s="1365"/>
      <c r="AI1199" s="1365"/>
      <c r="AJ1199" s="1365"/>
      <c r="AK1199" s="1366"/>
      <c r="AL1199" s="1365">
        <f t="shared" si="488"/>
        <v>0</v>
      </c>
      <c r="AM1199" s="1367"/>
      <c r="AN1199" s="1365">
        <f t="shared" si="484"/>
        <v>-100906.96541666666</v>
      </c>
      <c r="AO1199" s="1368">
        <f t="shared" si="489"/>
        <v>-100906.96541666666</v>
      </c>
      <c r="AP1199" s="1369"/>
      <c r="AQ1199" s="1370">
        <f t="shared" si="476"/>
        <v>-83368.13</v>
      </c>
      <c r="AR1199" s="1365"/>
      <c r="AS1199" s="1365"/>
      <c r="AT1199" s="1365"/>
      <c r="AU1199" s="1366"/>
      <c r="AV1199" s="1365">
        <f t="shared" si="490"/>
        <v>0</v>
      </c>
      <c r="AW1199" s="1367"/>
      <c r="AX1199" s="1365">
        <f t="shared" si="485"/>
        <v>-83368.13</v>
      </c>
      <c r="AY1199" s="1367">
        <f t="shared" si="491"/>
        <v>-83368.13</v>
      </c>
      <c r="AZ1199" s="1372"/>
      <c r="BA1199" s="1640"/>
      <c r="BC1199" s="1361" t="str">
        <f t="shared" si="486"/>
        <v/>
      </c>
      <c r="BD1199" s="1361" t="str">
        <f t="shared" si="486"/>
        <v/>
      </c>
      <c r="BE1199" s="1361" t="str">
        <f t="shared" si="486"/>
        <v/>
      </c>
      <c r="BF1199" s="1361" t="str">
        <f t="shared" si="486"/>
        <v/>
      </c>
      <c r="BG1199" s="1361" t="str">
        <f t="shared" si="471"/>
        <v>NO</v>
      </c>
      <c r="BH1199" s="1361" t="str">
        <f t="shared" si="471"/>
        <v>W/C</v>
      </c>
      <c r="BI1199" s="1361" t="str">
        <f t="shared" ref="BI1199:BI1269" si="492">IF(OR(CONCATENATE(BG1199,BH1199)="NOW/C",CONCATENATE(BG1199,BH1199)="W/CNO"),"W/C","")</f>
        <v>W/C</v>
      </c>
      <c r="BK1199" s="1361" t="b">
        <f t="shared" si="483"/>
        <v>1</v>
      </c>
      <c r="BL1199" s="1361" t="b">
        <f t="shared" si="483"/>
        <v>1</v>
      </c>
      <c r="BM1199" s="1361" t="b">
        <f t="shared" si="483"/>
        <v>1</v>
      </c>
      <c r="BN1199" s="1361" t="b">
        <f t="shared" si="483"/>
        <v>1</v>
      </c>
      <c r="BO1199" s="1361" t="b">
        <f t="shared" si="483"/>
        <v>1</v>
      </c>
      <c r="BP1199" s="1361" t="b">
        <f t="shared" si="483"/>
        <v>1</v>
      </c>
      <c r="BQ1199" s="1361" t="b">
        <f t="shared" si="483"/>
        <v>1</v>
      </c>
      <c r="BS1199" s="1359"/>
    </row>
    <row r="1200" spans="1:71" s="1374" customFormat="1" ht="12" customHeight="1">
      <c r="A1200" s="1412">
        <v>23202213</v>
      </c>
      <c r="B1200" s="1413" t="str">
        <f t="shared" si="469"/>
        <v>23202213</v>
      </c>
      <c r="C1200" s="1359" t="s">
        <v>2256</v>
      </c>
      <c r="D1200" s="1360" t="str">
        <f t="shared" si="475"/>
        <v>W/C</v>
      </c>
      <c r="E1200" s="1360"/>
      <c r="F1200" s="1359"/>
      <c r="G1200" s="1360"/>
      <c r="H1200" s="1361" t="str">
        <f t="shared" si="487"/>
        <v/>
      </c>
      <c r="I1200" s="1361" t="str">
        <f t="shared" si="487"/>
        <v/>
      </c>
      <c r="J1200" s="1361" t="str">
        <f t="shared" si="487"/>
        <v/>
      </c>
      <c r="K1200" s="1361" t="str">
        <f t="shared" si="487"/>
        <v/>
      </c>
      <c r="L1200" s="1361" t="str">
        <f t="shared" si="473"/>
        <v>NO</v>
      </c>
      <c r="M1200" s="1361" t="str">
        <f t="shared" si="473"/>
        <v>W/C</v>
      </c>
      <c r="N1200" s="1361" t="str">
        <f t="shared" si="482"/>
        <v>W/C</v>
      </c>
      <c r="O1200" s="1362"/>
      <c r="P1200" s="1363">
        <v>-5847.63</v>
      </c>
      <c r="Q1200" s="1363">
        <v>-1312.63</v>
      </c>
      <c r="R1200" s="1363">
        <v>0</v>
      </c>
      <c r="S1200" s="1363">
        <v>0</v>
      </c>
      <c r="T1200" s="1363">
        <v>0</v>
      </c>
      <c r="U1200" s="1363">
        <v>0</v>
      </c>
      <c r="V1200" s="1363">
        <v>-1172.78</v>
      </c>
      <c r="W1200" s="1363">
        <v>1500</v>
      </c>
      <c r="X1200" s="1363">
        <v>1500</v>
      </c>
      <c r="Y1200" s="1363">
        <v>0</v>
      </c>
      <c r="Z1200" s="1363">
        <v>0</v>
      </c>
      <c r="AA1200" s="1363">
        <v>-1151.78</v>
      </c>
      <c r="AB1200" s="1363">
        <v>-1151.78</v>
      </c>
      <c r="AC1200" s="1363"/>
      <c r="AD1200" s="1363"/>
      <c r="AE1200" s="1363">
        <f t="shared" si="478"/>
        <v>-344.74124999999998</v>
      </c>
      <c r="AF1200" s="1376"/>
      <c r="AG1200" s="1377"/>
      <c r="AH1200" s="1365"/>
      <c r="AI1200" s="1365"/>
      <c r="AJ1200" s="1365"/>
      <c r="AK1200" s="1366"/>
      <c r="AL1200" s="1365">
        <f t="shared" si="488"/>
        <v>0</v>
      </c>
      <c r="AM1200" s="1367"/>
      <c r="AN1200" s="1365">
        <f t="shared" si="484"/>
        <v>-344.74124999999998</v>
      </c>
      <c r="AO1200" s="1368">
        <f t="shared" si="489"/>
        <v>-344.74124999999998</v>
      </c>
      <c r="AP1200" s="1369"/>
      <c r="AQ1200" s="1370">
        <f t="shared" si="476"/>
        <v>-1151.78</v>
      </c>
      <c r="AR1200" s="1365"/>
      <c r="AS1200" s="1365"/>
      <c r="AT1200" s="1365"/>
      <c r="AU1200" s="1366"/>
      <c r="AV1200" s="1365">
        <f t="shared" si="490"/>
        <v>0</v>
      </c>
      <c r="AW1200" s="1367"/>
      <c r="AX1200" s="1365">
        <f t="shared" si="485"/>
        <v>-1151.78</v>
      </c>
      <c r="AY1200" s="1367">
        <f t="shared" si="491"/>
        <v>-1151.78</v>
      </c>
      <c r="AZ1200" s="1372"/>
      <c r="BA1200" s="1640"/>
      <c r="BC1200" s="1361" t="str">
        <f t="shared" si="486"/>
        <v/>
      </c>
      <c r="BD1200" s="1361" t="str">
        <f t="shared" si="486"/>
        <v/>
      </c>
      <c r="BE1200" s="1361" t="str">
        <f t="shared" si="486"/>
        <v/>
      </c>
      <c r="BF1200" s="1361" t="str">
        <f t="shared" si="486"/>
        <v/>
      </c>
      <c r="BG1200" s="1361" t="str">
        <f t="shared" si="471"/>
        <v>NO</v>
      </c>
      <c r="BH1200" s="1361" t="str">
        <f t="shared" si="471"/>
        <v>W/C</v>
      </c>
      <c r="BI1200" s="1361" t="str">
        <f t="shared" si="492"/>
        <v>W/C</v>
      </c>
      <c r="BK1200" s="1361" t="b">
        <f t="shared" si="483"/>
        <v>1</v>
      </c>
      <c r="BL1200" s="1361" t="b">
        <f t="shared" si="483"/>
        <v>1</v>
      </c>
      <c r="BM1200" s="1361" t="b">
        <f t="shared" si="483"/>
        <v>1</v>
      </c>
      <c r="BN1200" s="1361" t="b">
        <f t="shared" si="483"/>
        <v>1</v>
      </c>
      <c r="BO1200" s="1361" t="b">
        <f t="shared" si="483"/>
        <v>1</v>
      </c>
      <c r="BP1200" s="1361" t="b">
        <f t="shared" si="483"/>
        <v>1</v>
      </c>
      <c r="BQ1200" s="1361" t="b">
        <f t="shared" si="483"/>
        <v>1</v>
      </c>
      <c r="BS1200" s="1359"/>
    </row>
    <row r="1201" spans="1:71" s="1374" customFormat="1" ht="12" customHeight="1">
      <c r="A1201" s="1412">
        <v>23202233</v>
      </c>
      <c r="B1201" s="1413" t="str">
        <f t="shared" si="469"/>
        <v>23202233</v>
      </c>
      <c r="C1201" s="1359" t="s">
        <v>2257</v>
      </c>
      <c r="D1201" s="1360" t="str">
        <f t="shared" si="475"/>
        <v>W/C</v>
      </c>
      <c r="E1201" s="1360"/>
      <c r="F1201" s="1359"/>
      <c r="G1201" s="1360"/>
      <c r="H1201" s="1361" t="str">
        <f t="shared" si="487"/>
        <v/>
      </c>
      <c r="I1201" s="1361" t="str">
        <f t="shared" si="487"/>
        <v/>
      </c>
      <c r="J1201" s="1361" t="str">
        <f t="shared" si="487"/>
        <v/>
      </c>
      <c r="K1201" s="1361" t="str">
        <f t="shared" si="487"/>
        <v/>
      </c>
      <c r="L1201" s="1361" t="str">
        <f t="shared" si="473"/>
        <v>NO</v>
      </c>
      <c r="M1201" s="1361" t="str">
        <f t="shared" si="473"/>
        <v>W/C</v>
      </c>
      <c r="N1201" s="1361" t="str">
        <f t="shared" si="482"/>
        <v>W/C</v>
      </c>
      <c r="O1201" s="1362"/>
      <c r="P1201" s="1363">
        <v>-1091827.6000000001</v>
      </c>
      <c r="Q1201" s="1363">
        <v>-1590168.12</v>
      </c>
      <c r="R1201" s="1363">
        <v>-1592593.93</v>
      </c>
      <c r="S1201" s="1363">
        <v>-1602172.35</v>
      </c>
      <c r="T1201" s="1363">
        <v>-2095926.68</v>
      </c>
      <c r="U1201" s="1363">
        <v>-2102140.39</v>
      </c>
      <c r="V1201" s="1363">
        <v>-1099081.7</v>
      </c>
      <c r="W1201" s="1363">
        <v>-829998.12</v>
      </c>
      <c r="X1201" s="1363">
        <v>123647.07</v>
      </c>
      <c r="Y1201" s="1363">
        <v>-667099.06999999995</v>
      </c>
      <c r="Z1201" s="1363">
        <v>-185320.02</v>
      </c>
      <c r="AA1201" s="1363">
        <v>339861.44</v>
      </c>
      <c r="AB1201" s="1363">
        <v>-1179790.3700000001</v>
      </c>
      <c r="AC1201" s="1363"/>
      <c r="AD1201" s="1363"/>
      <c r="AE1201" s="1363">
        <f t="shared" si="478"/>
        <v>-1036400.0712499999</v>
      </c>
      <c r="AF1201" s="1376"/>
      <c r="AG1201" s="1377"/>
      <c r="AH1201" s="1365"/>
      <c r="AI1201" s="1365"/>
      <c r="AJ1201" s="1365"/>
      <c r="AK1201" s="1366"/>
      <c r="AL1201" s="1365">
        <f t="shared" si="488"/>
        <v>0</v>
      </c>
      <c r="AM1201" s="1367"/>
      <c r="AN1201" s="1365">
        <f t="shared" si="484"/>
        <v>-1036400.0712499999</v>
      </c>
      <c r="AO1201" s="1368">
        <f t="shared" si="489"/>
        <v>-1036400.0712499999</v>
      </c>
      <c r="AP1201" s="1369"/>
      <c r="AQ1201" s="1370">
        <f t="shared" si="476"/>
        <v>-1179790.3700000001</v>
      </c>
      <c r="AR1201" s="1365"/>
      <c r="AS1201" s="1365"/>
      <c r="AT1201" s="1365"/>
      <c r="AU1201" s="1366"/>
      <c r="AV1201" s="1365">
        <f t="shared" si="490"/>
        <v>0</v>
      </c>
      <c r="AW1201" s="1367"/>
      <c r="AX1201" s="1365">
        <f t="shared" si="485"/>
        <v>-1179790.3700000001</v>
      </c>
      <c r="AY1201" s="1367">
        <f t="shared" si="491"/>
        <v>-1179790.3700000001</v>
      </c>
      <c r="AZ1201" s="1372"/>
      <c r="BA1201" s="1640"/>
      <c r="BC1201" s="1361" t="str">
        <f t="shared" si="486"/>
        <v/>
      </c>
      <c r="BD1201" s="1361" t="str">
        <f t="shared" si="486"/>
        <v/>
      </c>
      <c r="BE1201" s="1361" t="str">
        <f t="shared" si="486"/>
        <v/>
      </c>
      <c r="BF1201" s="1361" t="str">
        <f t="shared" si="486"/>
        <v/>
      </c>
      <c r="BG1201" s="1361" t="str">
        <f t="shared" si="471"/>
        <v>NO</v>
      </c>
      <c r="BH1201" s="1361" t="str">
        <f t="shared" si="471"/>
        <v>W/C</v>
      </c>
      <c r="BI1201" s="1361" t="str">
        <f t="shared" si="492"/>
        <v>W/C</v>
      </c>
      <c r="BK1201" s="1361" t="b">
        <f t="shared" si="483"/>
        <v>1</v>
      </c>
      <c r="BL1201" s="1361" t="b">
        <f t="shared" si="483"/>
        <v>1</v>
      </c>
      <c r="BM1201" s="1361" t="b">
        <f t="shared" si="483"/>
        <v>1</v>
      </c>
      <c r="BN1201" s="1361" t="b">
        <f t="shared" si="483"/>
        <v>1</v>
      </c>
      <c r="BO1201" s="1361" t="b">
        <f t="shared" si="483"/>
        <v>1</v>
      </c>
      <c r="BP1201" s="1361" t="b">
        <f t="shared" si="483"/>
        <v>1</v>
      </c>
      <c r="BQ1201" s="1361" t="b">
        <f t="shared" si="483"/>
        <v>1</v>
      </c>
      <c r="BS1201" s="1359"/>
    </row>
    <row r="1202" spans="1:71" s="1374" customFormat="1" ht="12" customHeight="1">
      <c r="A1202" s="1412">
        <v>23202353</v>
      </c>
      <c r="B1202" s="1413" t="str">
        <f t="shared" si="469"/>
        <v>23202353</v>
      </c>
      <c r="C1202" s="1359" t="s">
        <v>2258</v>
      </c>
      <c r="D1202" s="1360" t="str">
        <f t="shared" si="475"/>
        <v>W/C</v>
      </c>
      <c r="E1202" s="1360"/>
      <c r="F1202" s="1359"/>
      <c r="G1202" s="1360"/>
      <c r="H1202" s="1361" t="str">
        <f t="shared" si="487"/>
        <v/>
      </c>
      <c r="I1202" s="1361" t="str">
        <f t="shared" si="487"/>
        <v/>
      </c>
      <c r="J1202" s="1361" t="str">
        <f t="shared" si="487"/>
        <v/>
      </c>
      <c r="K1202" s="1361" t="str">
        <f t="shared" si="487"/>
        <v/>
      </c>
      <c r="L1202" s="1361" t="str">
        <f t="shared" si="473"/>
        <v>NO</v>
      </c>
      <c r="M1202" s="1361" t="str">
        <f t="shared" si="473"/>
        <v>W/C</v>
      </c>
      <c r="N1202" s="1361" t="str">
        <f t="shared" si="482"/>
        <v>W/C</v>
      </c>
      <c r="O1202" s="1362"/>
      <c r="P1202" s="1363">
        <v>-25960643.27</v>
      </c>
      <c r="Q1202" s="1363">
        <v>-27010865.23</v>
      </c>
      <c r="R1202" s="1363">
        <v>-28866342.100000001</v>
      </c>
      <c r="S1202" s="1363">
        <v>-28010896.530000001</v>
      </c>
      <c r="T1202" s="1363">
        <v>-28007399.57</v>
      </c>
      <c r="U1202" s="1363">
        <v>-31207452.52</v>
      </c>
      <c r="V1202" s="1363">
        <v>-26215152.16</v>
      </c>
      <c r="W1202" s="1363">
        <v>-25594412.699999999</v>
      </c>
      <c r="X1202" s="1363">
        <v>-24996717.359999999</v>
      </c>
      <c r="Y1202" s="1363">
        <v>-24923703.07</v>
      </c>
      <c r="Z1202" s="1363">
        <v>-25460340.960000001</v>
      </c>
      <c r="AA1202" s="1363">
        <v>-26762500.829999998</v>
      </c>
      <c r="AB1202" s="1363">
        <v>-28173584.73</v>
      </c>
      <c r="AC1202" s="1363"/>
      <c r="AD1202" s="1363"/>
      <c r="AE1202" s="1363">
        <f t="shared" si="478"/>
        <v>-27010241.419166666</v>
      </c>
      <c r="AF1202" s="1376"/>
      <c r="AG1202" s="1377"/>
      <c r="AH1202" s="1365"/>
      <c r="AI1202" s="1365"/>
      <c r="AJ1202" s="1365"/>
      <c r="AK1202" s="1366"/>
      <c r="AL1202" s="1365">
        <f t="shared" si="488"/>
        <v>0</v>
      </c>
      <c r="AM1202" s="1367"/>
      <c r="AN1202" s="1365">
        <f t="shared" si="484"/>
        <v>-27010241.419166666</v>
      </c>
      <c r="AO1202" s="1368">
        <f t="shared" si="489"/>
        <v>-27010241.419166666</v>
      </c>
      <c r="AP1202" s="1369"/>
      <c r="AQ1202" s="1370">
        <f t="shared" si="476"/>
        <v>-28173584.73</v>
      </c>
      <c r="AR1202" s="1365"/>
      <c r="AS1202" s="1365"/>
      <c r="AT1202" s="1365"/>
      <c r="AU1202" s="1366"/>
      <c r="AV1202" s="1365">
        <f t="shared" si="490"/>
        <v>0</v>
      </c>
      <c r="AW1202" s="1367"/>
      <c r="AX1202" s="1365">
        <f t="shared" si="485"/>
        <v>-28173584.73</v>
      </c>
      <c r="AY1202" s="1367">
        <f t="shared" si="491"/>
        <v>-28173584.73</v>
      </c>
      <c r="AZ1202" s="1372"/>
      <c r="BA1202" s="1640"/>
      <c r="BC1202" s="1361" t="str">
        <f t="shared" si="486"/>
        <v/>
      </c>
      <c r="BD1202" s="1361" t="str">
        <f t="shared" si="486"/>
        <v/>
      </c>
      <c r="BE1202" s="1361" t="str">
        <f t="shared" si="486"/>
        <v/>
      </c>
      <c r="BF1202" s="1361" t="str">
        <f t="shared" si="486"/>
        <v/>
      </c>
      <c r="BG1202" s="1361" t="str">
        <f t="shared" si="471"/>
        <v>NO</v>
      </c>
      <c r="BH1202" s="1361" t="str">
        <f t="shared" si="471"/>
        <v>W/C</v>
      </c>
      <c r="BI1202" s="1361" t="str">
        <f t="shared" si="492"/>
        <v>W/C</v>
      </c>
      <c r="BK1202" s="1361" t="b">
        <f t="shared" si="483"/>
        <v>1</v>
      </c>
      <c r="BL1202" s="1361" t="b">
        <f t="shared" si="483"/>
        <v>1</v>
      </c>
      <c r="BM1202" s="1361" t="b">
        <f t="shared" si="483"/>
        <v>1</v>
      </c>
      <c r="BN1202" s="1361" t="b">
        <f t="shared" si="483"/>
        <v>1</v>
      </c>
      <c r="BO1202" s="1361" t="b">
        <f t="shared" si="483"/>
        <v>1</v>
      </c>
      <c r="BP1202" s="1361" t="b">
        <f t="shared" si="483"/>
        <v>1</v>
      </c>
      <c r="BQ1202" s="1361" t="b">
        <f t="shared" si="483"/>
        <v>1</v>
      </c>
      <c r="BS1202" s="1359"/>
    </row>
    <row r="1203" spans="1:71" s="1374" customFormat="1" ht="12" customHeight="1">
      <c r="A1203" s="1431" t="s">
        <v>2259</v>
      </c>
      <c r="B1203" s="1451" t="str">
        <f t="shared" si="469"/>
        <v>23202393</v>
      </c>
      <c r="C1203" s="1395" t="s">
        <v>2260</v>
      </c>
      <c r="D1203" s="1396" t="str">
        <f t="shared" si="475"/>
        <v>W/C</v>
      </c>
      <c r="E1203" s="1396"/>
      <c r="F1203" s="1433">
        <v>43816</v>
      </c>
      <c r="G1203" s="1396"/>
      <c r="H1203" s="1398" t="str">
        <f t="shared" si="487"/>
        <v/>
      </c>
      <c r="I1203" s="1398" t="str">
        <f t="shared" si="487"/>
        <v/>
      </c>
      <c r="J1203" s="1398" t="str">
        <f t="shared" si="487"/>
        <v/>
      </c>
      <c r="K1203" s="1398" t="str">
        <f t="shared" si="487"/>
        <v/>
      </c>
      <c r="L1203" s="1398" t="str">
        <f t="shared" si="473"/>
        <v>NO</v>
      </c>
      <c r="M1203" s="1398" t="str">
        <f t="shared" si="473"/>
        <v>W/C</v>
      </c>
      <c r="N1203" s="1398" t="str">
        <f t="shared" si="482"/>
        <v>W/C</v>
      </c>
      <c r="O1203" s="1399"/>
      <c r="P1203" s="1400"/>
      <c r="Q1203" s="1400"/>
      <c r="R1203" s="1400"/>
      <c r="S1203" s="1400"/>
      <c r="T1203" s="1400"/>
      <c r="U1203" s="1400"/>
      <c r="V1203" s="1400">
        <v>-1825888</v>
      </c>
      <c r="W1203" s="1400">
        <v>-1825888</v>
      </c>
      <c r="X1203" s="1400">
        <v>-1825888</v>
      </c>
      <c r="Y1203" s="1400">
        <v>-1825888</v>
      </c>
      <c r="Z1203" s="1400">
        <v>-1825888</v>
      </c>
      <c r="AA1203" s="1400">
        <v>-1825888</v>
      </c>
      <c r="AB1203" s="1400">
        <v>-897112.6</v>
      </c>
      <c r="AC1203" s="1400"/>
      <c r="AD1203" s="1400"/>
      <c r="AE1203" s="1400">
        <f t="shared" si="478"/>
        <v>-950323.69166666677</v>
      </c>
      <c r="AF1203" s="1401"/>
      <c r="AG1203" s="1402"/>
      <c r="AH1203" s="1403"/>
      <c r="AI1203" s="1403"/>
      <c r="AJ1203" s="1403"/>
      <c r="AK1203" s="1404"/>
      <c r="AL1203" s="1403">
        <f t="shared" si="488"/>
        <v>0</v>
      </c>
      <c r="AM1203" s="1405"/>
      <c r="AN1203" s="1403">
        <f t="shared" si="484"/>
        <v>-950323.69166666677</v>
      </c>
      <c r="AO1203" s="1406">
        <f t="shared" si="489"/>
        <v>-950323.69166666677</v>
      </c>
      <c r="AP1203" s="1369"/>
      <c r="AQ1203" s="1407">
        <f t="shared" si="476"/>
        <v>-897112.6</v>
      </c>
      <c r="AR1203" s="1403"/>
      <c r="AS1203" s="1403"/>
      <c r="AT1203" s="1403"/>
      <c r="AU1203" s="1404"/>
      <c r="AV1203" s="1403">
        <f>SUM(AS1203:AU1203)</f>
        <v>0</v>
      </c>
      <c r="AW1203" s="1405"/>
      <c r="AX1203" s="1403">
        <f t="shared" si="485"/>
        <v>-897112.6</v>
      </c>
      <c r="AY1203" s="1405">
        <f t="shared" si="491"/>
        <v>-897112.6</v>
      </c>
      <c r="AZ1203" s="1372"/>
      <c r="BA1203" s="1640"/>
      <c r="BC1203" s="1361"/>
      <c r="BD1203" s="1361"/>
      <c r="BE1203" s="1361"/>
      <c r="BF1203" s="1361"/>
      <c r="BG1203" s="1361"/>
      <c r="BH1203" s="1361"/>
      <c r="BI1203" s="1361"/>
      <c r="BK1203" s="1361"/>
      <c r="BL1203" s="1361"/>
      <c r="BM1203" s="1361"/>
      <c r="BN1203" s="1361"/>
      <c r="BO1203" s="1361"/>
      <c r="BP1203" s="1361"/>
      <c r="BQ1203" s="1361"/>
      <c r="BS1203" s="1359"/>
    </row>
    <row r="1204" spans="1:71" s="1374" customFormat="1" ht="12" customHeight="1">
      <c r="A1204" s="1431" t="s">
        <v>2261</v>
      </c>
      <c r="B1204" s="1451" t="str">
        <f t="shared" si="469"/>
        <v>23202403</v>
      </c>
      <c r="C1204" s="1395" t="s">
        <v>2262</v>
      </c>
      <c r="D1204" s="1396" t="str">
        <f t="shared" si="475"/>
        <v>W/C</v>
      </c>
      <c r="E1204" s="1396"/>
      <c r="F1204" s="1433">
        <v>43999</v>
      </c>
      <c r="G1204" s="1396"/>
      <c r="H1204" s="1398" t="str">
        <f t="shared" si="487"/>
        <v/>
      </c>
      <c r="I1204" s="1398" t="str">
        <f t="shared" si="487"/>
        <v/>
      </c>
      <c r="J1204" s="1398" t="str">
        <f t="shared" si="487"/>
        <v/>
      </c>
      <c r="K1204" s="1398" t="str">
        <f t="shared" si="487"/>
        <v/>
      </c>
      <c r="L1204" s="1398" t="str">
        <f t="shared" si="473"/>
        <v>NO</v>
      </c>
      <c r="M1204" s="1398" t="str">
        <f t="shared" si="473"/>
        <v>W/C</v>
      </c>
      <c r="N1204" s="1398" t="str">
        <f t="shared" si="482"/>
        <v>W/C</v>
      </c>
      <c r="O1204" s="1399"/>
      <c r="P1204" s="1400"/>
      <c r="Q1204" s="1400"/>
      <c r="R1204" s="1400"/>
      <c r="S1204" s="1400"/>
      <c r="T1204" s="1400"/>
      <c r="U1204" s="1400"/>
      <c r="V1204" s="1400"/>
      <c r="W1204" s="1400"/>
      <c r="X1204" s="1400"/>
      <c r="Y1204" s="1400"/>
      <c r="Z1204" s="1400"/>
      <c r="AA1204" s="1400"/>
      <c r="AB1204" s="1400">
        <v>-835117.92</v>
      </c>
      <c r="AC1204" s="1400"/>
      <c r="AD1204" s="1400"/>
      <c r="AE1204" s="1400">
        <f t="shared" si="478"/>
        <v>-34796.58</v>
      </c>
      <c r="AF1204" s="1401"/>
      <c r="AG1204" s="1402"/>
      <c r="AH1204" s="1403"/>
      <c r="AI1204" s="1403"/>
      <c r="AJ1204" s="1403"/>
      <c r="AK1204" s="1404"/>
      <c r="AL1204" s="1403">
        <f>SUM(AI1204:AK1204)</f>
        <v>0</v>
      </c>
      <c r="AM1204" s="1405"/>
      <c r="AN1204" s="1403">
        <f t="shared" si="484"/>
        <v>-34796.58</v>
      </c>
      <c r="AO1204" s="1406">
        <f t="shared" si="489"/>
        <v>-34796.58</v>
      </c>
      <c r="AP1204" s="1369"/>
      <c r="AQ1204" s="1407">
        <f t="shared" si="476"/>
        <v>-835117.92</v>
      </c>
      <c r="AR1204" s="1403"/>
      <c r="AS1204" s="1403"/>
      <c r="AT1204" s="1403"/>
      <c r="AU1204" s="1404"/>
      <c r="AV1204" s="1403">
        <f>SUM(AS1204:AU1204)</f>
        <v>0</v>
      </c>
      <c r="AW1204" s="1405"/>
      <c r="AX1204" s="1403">
        <f t="shared" si="485"/>
        <v>-835117.92</v>
      </c>
      <c r="AY1204" s="1405">
        <f t="shared" si="491"/>
        <v>-835117.92</v>
      </c>
      <c r="AZ1204" s="1372"/>
      <c r="BA1204" s="1640"/>
      <c r="BC1204" s="1361"/>
      <c r="BD1204" s="1361"/>
      <c r="BE1204" s="1361"/>
      <c r="BF1204" s="1361"/>
      <c r="BG1204" s="1361"/>
      <c r="BH1204" s="1361"/>
      <c r="BI1204" s="1361"/>
      <c r="BK1204" s="1361"/>
      <c r="BL1204" s="1361"/>
      <c r="BM1204" s="1361"/>
      <c r="BN1204" s="1361"/>
      <c r="BO1204" s="1361"/>
      <c r="BP1204" s="1361"/>
      <c r="BQ1204" s="1361"/>
      <c r="BS1204" s="1359"/>
    </row>
    <row r="1205" spans="1:71" s="1374" customFormat="1" ht="12" customHeight="1">
      <c r="A1205" s="1431" t="s">
        <v>2263</v>
      </c>
      <c r="B1205" s="1451" t="str">
        <f t="shared" si="469"/>
        <v>23402502</v>
      </c>
      <c r="C1205" s="1525" t="s">
        <v>2264</v>
      </c>
      <c r="D1205" s="1396" t="str">
        <f t="shared" si="475"/>
        <v>Non-Op</v>
      </c>
      <c r="E1205" s="1396"/>
      <c r="F1205" s="1433">
        <v>43451</v>
      </c>
      <c r="G1205" s="1396"/>
      <c r="H1205" s="1398" t="str">
        <f t="shared" si="487"/>
        <v/>
      </c>
      <c r="I1205" s="1398" t="str">
        <f t="shared" si="487"/>
        <v/>
      </c>
      <c r="J1205" s="1398" t="str">
        <f t="shared" si="487"/>
        <v/>
      </c>
      <c r="K1205" s="1398" t="str">
        <f t="shared" si="487"/>
        <v>Non-Op</v>
      </c>
      <c r="L1205" s="1398" t="str">
        <f t="shared" si="473"/>
        <v>NO</v>
      </c>
      <c r="M1205" s="1398" t="str">
        <f t="shared" si="473"/>
        <v>NO</v>
      </c>
      <c r="N1205" s="1398" t="str">
        <f t="shared" si="482"/>
        <v/>
      </c>
      <c r="O1205" s="1399"/>
      <c r="P1205" s="1400">
        <v>0</v>
      </c>
      <c r="Q1205" s="1400">
        <v>-442.9</v>
      </c>
      <c r="R1205" s="1400">
        <v>-1140</v>
      </c>
      <c r="S1205" s="1400">
        <v>-1140</v>
      </c>
      <c r="T1205" s="1400">
        <v>-701.23</v>
      </c>
      <c r="U1205" s="1400">
        <v>0</v>
      </c>
      <c r="V1205" s="1400">
        <v>0</v>
      </c>
      <c r="W1205" s="1400">
        <v>0</v>
      </c>
      <c r="X1205" s="1400">
        <v>-23293.27</v>
      </c>
      <c r="Y1205" s="1400">
        <v>-9035015.6799999997</v>
      </c>
      <c r="Z1205" s="1400">
        <v>-8513522.6500000004</v>
      </c>
      <c r="AA1205" s="1400">
        <v>-6376554.9900000002</v>
      </c>
      <c r="AB1205" s="1400">
        <v>-1526126.59</v>
      </c>
      <c r="AC1205" s="1400"/>
      <c r="AD1205" s="1400"/>
      <c r="AE1205" s="1400">
        <f t="shared" si="478"/>
        <v>-2059572.8345833335</v>
      </c>
      <c r="AF1205" s="1401"/>
      <c r="AG1205" s="1402"/>
      <c r="AH1205" s="1403"/>
      <c r="AI1205" s="1403"/>
      <c r="AJ1205" s="1403"/>
      <c r="AK1205" s="1404">
        <f>AE1205</f>
        <v>-2059572.8345833335</v>
      </c>
      <c r="AL1205" s="1403">
        <f>SUM(AI1205:AK1205)</f>
        <v>-2059572.8345833335</v>
      </c>
      <c r="AM1205" s="1405"/>
      <c r="AN1205" s="1403"/>
      <c r="AO1205" s="1406">
        <f t="shared" si="489"/>
        <v>0</v>
      </c>
      <c r="AP1205" s="1369"/>
      <c r="AQ1205" s="1407">
        <f t="shared" si="476"/>
        <v>-1526126.59</v>
      </c>
      <c r="AR1205" s="1403"/>
      <c r="AS1205" s="1403"/>
      <c r="AT1205" s="1403"/>
      <c r="AU1205" s="1404">
        <f>AQ1205</f>
        <v>-1526126.59</v>
      </c>
      <c r="AV1205" s="1403">
        <f t="shared" si="490"/>
        <v>-1526126.59</v>
      </c>
      <c r="AW1205" s="1405"/>
      <c r="AX1205" s="1403"/>
      <c r="AY1205" s="1405">
        <f t="shared" si="491"/>
        <v>0</v>
      </c>
      <c r="AZ1205" s="1372" t="s">
        <v>1001</v>
      </c>
      <c r="BA1205" s="1640"/>
      <c r="BC1205" s="1361"/>
      <c r="BD1205" s="1361"/>
      <c r="BE1205" s="1361"/>
      <c r="BF1205" s="1361"/>
      <c r="BG1205" s="1361"/>
      <c r="BH1205" s="1361"/>
      <c r="BI1205" s="1361"/>
      <c r="BK1205" s="1361"/>
      <c r="BL1205" s="1361"/>
      <c r="BM1205" s="1361"/>
      <c r="BN1205" s="1361"/>
      <c r="BO1205" s="1361"/>
      <c r="BP1205" s="1361"/>
      <c r="BQ1205" s="1361"/>
      <c r="BS1205" s="1359"/>
    </row>
    <row r="1206" spans="1:71" s="1374" customFormat="1" ht="12" customHeight="1">
      <c r="A1206" s="1431" t="s">
        <v>2265</v>
      </c>
      <c r="B1206" s="1451" t="str">
        <f t="shared" si="469"/>
        <v>23409470</v>
      </c>
      <c r="C1206" s="1539" t="s">
        <v>2266</v>
      </c>
      <c r="D1206" s="1396" t="str">
        <f t="shared" si="475"/>
        <v>Non-Op</v>
      </c>
      <c r="E1206" s="1396"/>
      <c r="F1206" s="1433">
        <v>43298</v>
      </c>
      <c r="G1206" s="1396"/>
      <c r="H1206" s="1398" t="str">
        <f t="shared" si="487"/>
        <v/>
      </c>
      <c r="I1206" s="1398" t="str">
        <f t="shared" si="487"/>
        <v/>
      </c>
      <c r="J1206" s="1398" t="str">
        <f t="shared" si="487"/>
        <v/>
      </c>
      <c r="K1206" s="1398" t="str">
        <f t="shared" si="487"/>
        <v>Non-Op</v>
      </c>
      <c r="L1206" s="1398" t="str">
        <f t="shared" si="473"/>
        <v>NO</v>
      </c>
      <c r="M1206" s="1398" t="str">
        <f t="shared" si="473"/>
        <v>NO</v>
      </c>
      <c r="N1206" s="1398" t="str">
        <f t="shared" si="482"/>
        <v/>
      </c>
      <c r="O1206" s="1399"/>
      <c r="P1206" s="1400">
        <v>-57308.33</v>
      </c>
      <c r="Q1206" s="1400">
        <v>-57522.31</v>
      </c>
      <c r="R1206" s="1400">
        <v>-57522.31</v>
      </c>
      <c r="S1206" s="1400">
        <v>-57522.31</v>
      </c>
      <c r="T1206" s="1400">
        <v>-355430.31</v>
      </c>
      <c r="U1206" s="1400">
        <v>-355430.31</v>
      </c>
      <c r="V1206" s="1400">
        <v>-355430.31</v>
      </c>
      <c r="W1206" s="1400">
        <v>-355430.31</v>
      </c>
      <c r="X1206" s="1400">
        <v>-355430.31</v>
      </c>
      <c r="Y1206" s="1400">
        <v>-355430.31</v>
      </c>
      <c r="Z1206" s="1400">
        <v>-355430.31</v>
      </c>
      <c r="AA1206" s="1400">
        <v>-355430.31</v>
      </c>
      <c r="AB1206" s="1400">
        <v>-355430.31</v>
      </c>
      <c r="AC1206" s="1400"/>
      <c r="AD1206" s="1400"/>
      <c r="AE1206" s="1400">
        <f t="shared" si="478"/>
        <v>-268531.56083333335</v>
      </c>
      <c r="AF1206" s="1401"/>
      <c r="AG1206" s="1402"/>
      <c r="AH1206" s="1403"/>
      <c r="AI1206" s="1403"/>
      <c r="AJ1206" s="1403"/>
      <c r="AK1206" s="1404">
        <f>AE1206</f>
        <v>-268531.56083333335</v>
      </c>
      <c r="AL1206" s="1403">
        <f>SUM(AI1206:AK1206)</f>
        <v>-268531.56083333335</v>
      </c>
      <c r="AM1206" s="1405"/>
      <c r="AN1206" s="1403"/>
      <c r="AO1206" s="1406">
        <f t="shared" si="489"/>
        <v>0</v>
      </c>
      <c r="AP1206" s="1369"/>
      <c r="AQ1206" s="1407">
        <f t="shared" si="476"/>
        <v>-355430.31</v>
      </c>
      <c r="AR1206" s="1403"/>
      <c r="AS1206" s="1403"/>
      <c r="AT1206" s="1403"/>
      <c r="AU1206" s="1404">
        <f>AQ1206</f>
        <v>-355430.31</v>
      </c>
      <c r="AV1206" s="1403">
        <f t="shared" si="490"/>
        <v>-355430.31</v>
      </c>
      <c r="AW1206" s="1405"/>
      <c r="AX1206" s="1403"/>
      <c r="AY1206" s="1405">
        <f t="shared" si="491"/>
        <v>0</v>
      </c>
      <c r="AZ1206" s="1372" t="s">
        <v>1001</v>
      </c>
      <c r="BA1206" s="1640"/>
      <c r="BC1206" s="1361"/>
      <c r="BD1206" s="1361"/>
      <c r="BE1206" s="1361"/>
      <c r="BF1206" s="1361"/>
      <c r="BG1206" s="1361"/>
      <c r="BH1206" s="1361"/>
      <c r="BI1206" s="1361"/>
      <c r="BK1206" s="1361"/>
      <c r="BL1206" s="1361"/>
      <c r="BM1206" s="1361"/>
      <c r="BN1206" s="1361"/>
      <c r="BO1206" s="1361"/>
      <c r="BP1206" s="1361"/>
      <c r="BQ1206" s="1361"/>
      <c r="BS1206" s="1359"/>
    </row>
    <row r="1207" spans="1:71" s="1374" customFormat="1" ht="12" customHeight="1">
      <c r="A1207" s="1431" t="s">
        <v>2267</v>
      </c>
      <c r="B1207" s="1451" t="str">
        <f t="shared" si="469"/>
        <v>23409500</v>
      </c>
      <c r="C1207" s="1539" t="s">
        <v>2268</v>
      </c>
      <c r="D1207" s="1396" t="str">
        <f t="shared" si="475"/>
        <v>Non-Op</v>
      </c>
      <c r="E1207" s="1396"/>
      <c r="F1207" s="1433">
        <v>43298</v>
      </c>
      <c r="G1207" s="1396"/>
      <c r="H1207" s="1398" t="str">
        <f t="shared" si="487"/>
        <v/>
      </c>
      <c r="I1207" s="1398" t="str">
        <f t="shared" si="487"/>
        <v/>
      </c>
      <c r="J1207" s="1398" t="str">
        <f t="shared" si="487"/>
        <v/>
      </c>
      <c r="K1207" s="1398" t="str">
        <f t="shared" si="487"/>
        <v>Non-Op</v>
      </c>
      <c r="L1207" s="1398" t="str">
        <f t="shared" si="473"/>
        <v>NO</v>
      </c>
      <c r="M1207" s="1398" t="str">
        <f t="shared" si="473"/>
        <v>NO</v>
      </c>
      <c r="N1207" s="1398" t="str">
        <f t="shared" si="482"/>
        <v/>
      </c>
      <c r="O1207" s="1399"/>
      <c r="P1207" s="1400">
        <v>-66591.64</v>
      </c>
      <c r="Q1207" s="1400">
        <v>-66591.64</v>
      </c>
      <c r="R1207" s="1400">
        <v>-66591.64</v>
      </c>
      <c r="S1207" s="1400">
        <v>-66591.64</v>
      </c>
      <c r="T1207" s="1400">
        <v>-66591.64</v>
      </c>
      <c r="U1207" s="1400">
        <v>-66591.64</v>
      </c>
      <c r="V1207" s="1400">
        <v>-66591.64</v>
      </c>
      <c r="W1207" s="1400">
        <v>-66591.64</v>
      </c>
      <c r="X1207" s="1400">
        <v>-66591.64</v>
      </c>
      <c r="Y1207" s="1400">
        <v>-66591.64</v>
      </c>
      <c r="Z1207" s="1400">
        <v>-66591.64</v>
      </c>
      <c r="AA1207" s="1400">
        <v>-66591.64</v>
      </c>
      <c r="AB1207" s="1400">
        <v>-96591.64</v>
      </c>
      <c r="AC1207" s="1400"/>
      <c r="AD1207" s="1400"/>
      <c r="AE1207" s="1400">
        <f t="shared" si="478"/>
        <v>-67841.64</v>
      </c>
      <c r="AF1207" s="1401"/>
      <c r="AG1207" s="1402"/>
      <c r="AH1207" s="1403"/>
      <c r="AI1207" s="1403"/>
      <c r="AJ1207" s="1403"/>
      <c r="AK1207" s="1404">
        <f>AE1207</f>
        <v>-67841.64</v>
      </c>
      <c r="AL1207" s="1403">
        <f>SUM(AI1207:AK1207)</f>
        <v>-67841.64</v>
      </c>
      <c r="AM1207" s="1405"/>
      <c r="AN1207" s="1403"/>
      <c r="AO1207" s="1406">
        <f t="shared" si="489"/>
        <v>0</v>
      </c>
      <c r="AP1207" s="1369"/>
      <c r="AQ1207" s="1407">
        <f t="shared" si="476"/>
        <v>-96591.64</v>
      </c>
      <c r="AR1207" s="1403"/>
      <c r="AS1207" s="1403"/>
      <c r="AT1207" s="1403"/>
      <c r="AU1207" s="1404">
        <f>AQ1207</f>
        <v>-96591.64</v>
      </c>
      <c r="AV1207" s="1403">
        <f t="shared" si="490"/>
        <v>-96591.64</v>
      </c>
      <c r="AW1207" s="1405"/>
      <c r="AX1207" s="1403"/>
      <c r="AY1207" s="1405">
        <f t="shared" si="491"/>
        <v>0</v>
      </c>
      <c r="AZ1207" s="1372" t="s">
        <v>1001</v>
      </c>
      <c r="BA1207" s="1640"/>
      <c r="BC1207" s="1361"/>
      <c r="BD1207" s="1361"/>
      <c r="BE1207" s="1361"/>
      <c r="BF1207" s="1361"/>
      <c r="BG1207" s="1361"/>
      <c r="BH1207" s="1361"/>
      <c r="BI1207" s="1361"/>
      <c r="BK1207" s="1361"/>
      <c r="BL1207" s="1361"/>
      <c r="BM1207" s="1361"/>
      <c r="BN1207" s="1361"/>
      <c r="BO1207" s="1361"/>
      <c r="BP1207" s="1361"/>
      <c r="BQ1207" s="1361"/>
      <c r="BS1207" s="1359"/>
    </row>
    <row r="1208" spans="1:71" s="1374" customFormat="1" ht="12" customHeight="1">
      <c r="A1208" s="1505">
        <v>23500003</v>
      </c>
      <c r="B1208" s="1506" t="str">
        <f t="shared" si="469"/>
        <v>23500003</v>
      </c>
      <c r="C1208" s="1359" t="s">
        <v>2269</v>
      </c>
      <c r="D1208" s="1360" t="str">
        <f t="shared" si="475"/>
        <v>CRB</v>
      </c>
      <c r="E1208" s="1360"/>
      <c r="F1208" s="1359"/>
      <c r="G1208" s="1360"/>
      <c r="H1208" s="1361" t="str">
        <f t="shared" si="487"/>
        <v/>
      </c>
      <c r="I1208" s="1361" t="str">
        <f t="shared" si="487"/>
        <v>ERB</v>
      </c>
      <c r="J1208" s="1361" t="str">
        <f t="shared" si="487"/>
        <v>GRB</v>
      </c>
      <c r="K1208" s="1361" t="str">
        <f t="shared" si="487"/>
        <v/>
      </c>
      <c r="L1208" s="1361" t="str">
        <f t="shared" si="473"/>
        <v>NO</v>
      </c>
      <c r="M1208" s="1361" t="str">
        <f t="shared" si="473"/>
        <v>NO</v>
      </c>
      <c r="N1208" s="1361" t="str">
        <f t="shared" si="482"/>
        <v/>
      </c>
      <c r="O1208" s="1362"/>
      <c r="P1208" s="1363">
        <v>-33332192.77</v>
      </c>
      <c r="Q1208" s="1363">
        <v>-32314160.98</v>
      </c>
      <c r="R1208" s="1363">
        <v>-31263278.289999999</v>
      </c>
      <c r="S1208" s="1363">
        <v>-30488938.199999999</v>
      </c>
      <c r="T1208" s="1363">
        <v>-29524637.93</v>
      </c>
      <c r="U1208" s="1363">
        <v>-28642034.469999999</v>
      </c>
      <c r="V1208" s="1363">
        <v>-27531372.210000001</v>
      </c>
      <c r="W1208" s="1363">
        <v>-27120156.199999999</v>
      </c>
      <c r="X1208" s="1363">
        <v>-26829773.350000001</v>
      </c>
      <c r="Y1208" s="1363">
        <v>-26417086.02</v>
      </c>
      <c r="Z1208" s="1363">
        <v>-26155830.73</v>
      </c>
      <c r="AA1208" s="1363">
        <v>-25998297.18</v>
      </c>
      <c r="AB1208" s="1363">
        <v>-25605391.699999999</v>
      </c>
      <c r="AC1208" s="1363"/>
      <c r="AD1208" s="1363"/>
      <c r="AE1208" s="1363">
        <f t="shared" si="478"/>
        <v>-28479529.81625</v>
      </c>
      <c r="AF1208" s="1376" t="s">
        <v>2270</v>
      </c>
      <c r="AG1208" s="1377" t="s">
        <v>2271</v>
      </c>
      <c r="AH1208" s="1365"/>
      <c r="AI1208" s="1365">
        <f>AE1208*C1572</f>
        <v>-18896168.033081874</v>
      </c>
      <c r="AJ1208" s="1365">
        <f>AE1208*C1573</f>
        <v>-9583361.7831681259</v>
      </c>
      <c r="AK1208" s="1366"/>
      <c r="AL1208" s="1365">
        <f t="shared" si="488"/>
        <v>-28479529.81625</v>
      </c>
      <c r="AM1208" s="1367"/>
      <c r="AN1208" s="1365"/>
      <c r="AO1208" s="1368">
        <f t="shared" si="489"/>
        <v>0</v>
      </c>
      <c r="AP1208" s="1369"/>
      <c r="AQ1208" s="1370">
        <f t="shared" si="476"/>
        <v>-25605391.699999999</v>
      </c>
      <c r="AR1208" s="1365"/>
      <c r="AS1208" s="1365">
        <f>AQ1208*C1572</f>
        <v>-16989177.392949998</v>
      </c>
      <c r="AT1208" s="1365">
        <f>AQ1208*C1573</f>
        <v>-8616214.3070500009</v>
      </c>
      <c r="AU1208" s="1366"/>
      <c r="AV1208" s="1365">
        <f t="shared" si="490"/>
        <v>-25605391.699999999</v>
      </c>
      <c r="AW1208" s="1367"/>
      <c r="AX1208" s="1365"/>
      <c r="AY1208" s="1367">
        <f t="shared" si="491"/>
        <v>0</v>
      </c>
      <c r="AZ1208" s="1372"/>
      <c r="BA1208" s="1640"/>
      <c r="BC1208" s="1361" t="str">
        <f t="shared" si="486"/>
        <v/>
      </c>
      <c r="BD1208" s="1361" t="str">
        <f t="shared" si="486"/>
        <v>ERB</v>
      </c>
      <c r="BE1208" s="1361" t="str">
        <f t="shared" si="486"/>
        <v>GRB</v>
      </c>
      <c r="BF1208" s="1361" t="str">
        <f t="shared" si="486"/>
        <v/>
      </c>
      <c r="BG1208" s="1361" t="str">
        <f t="shared" si="471"/>
        <v>NO</v>
      </c>
      <c r="BH1208" s="1361" t="str">
        <f t="shared" si="471"/>
        <v>NO</v>
      </c>
      <c r="BI1208" s="1361" t="str">
        <f t="shared" si="492"/>
        <v/>
      </c>
      <c r="BK1208" s="1361" t="b">
        <f t="shared" ref="BK1208:BQ1221" si="493">BC1208=H1208</f>
        <v>1</v>
      </c>
      <c r="BL1208" s="1361" t="b">
        <f t="shared" si="493"/>
        <v>1</v>
      </c>
      <c r="BM1208" s="1361" t="b">
        <f t="shared" si="493"/>
        <v>1</v>
      </c>
      <c r="BN1208" s="1361" t="b">
        <f t="shared" si="493"/>
        <v>1</v>
      </c>
      <c r="BO1208" s="1361" t="b">
        <f t="shared" si="493"/>
        <v>1</v>
      </c>
      <c r="BP1208" s="1361" t="b">
        <f t="shared" si="493"/>
        <v>1</v>
      </c>
      <c r="BQ1208" s="1361" t="b">
        <f t="shared" si="493"/>
        <v>1</v>
      </c>
      <c r="BS1208" s="1359"/>
    </row>
    <row r="1209" spans="1:71" s="1374" customFormat="1" ht="12" customHeight="1">
      <c r="A1209" s="1656">
        <v>23500011</v>
      </c>
      <c r="B1209" s="1657" t="str">
        <f t="shared" ref="B1209:B1280" si="494">TEXT(A1209,"##")</f>
        <v>23500011</v>
      </c>
      <c r="C1209" s="1359" t="s">
        <v>2272</v>
      </c>
      <c r="D1209" s="1360" t="str">
        <f t="shared" si="475"/>
        <v>ERB</v>
      </c>
      <c r="E1209" s="1360"/>
      <c r="F1209" s="1359"/>
      <c r="G1209" s="1360"/>
      <c r="H1209" s="1361" t="str">
        <f t="shared" si="487"/>
        <v/>
      </c>
      <c r="I1209" s="1361" t="str">
        <f t="shared" si="487"/>
        <v>ERB</v>
      </c>
      <c r="J1209" s="1361" t="str">
        <f t="shared" si="487"/>
        <v/>
      </c>
      <c r="K1209" s="1361" t="str">
        <f t="shared" si="487"/>
        <v/>
      </c>
      <c r="L1209" s="1361" t="str">
        <f t="shared" si="473"/>
        <v>NO</v>
      </c>
      <c r="M1209" s="1361" t="str">
        <f t="shared" si="473"/>
        <v>NO</v>
      </c>
      <c r="N1209" s="1361" t="str">
        <f t="shared" si="482"/>
        <v/>
      </c>
      <c r="O1209" s="1362"/>
      <c r="P1209" s="1363">
        <v>-2645977.91</v>
      </c>
      <c r="Q1209" s="1363">
        <v>-2770977.91</v>
      </c>
      <c r="R1209" s="1363">
        <v>-2785977.91</v>
      </c>
      <c r="S1209" s="1363">
        <v>-2673767.44</v>
      </c>
      <c r="T1209" s="1363">
        <v>-4820931.6399999997</v>
      </c>
      <c r="U1209" s="1363">
        <v>-4820931.6399999997</v>
      </c>
      <c r="V1209" s="1363">
        <v>-4830931.6399999997</v>
      </c>
      <c r="W1209" s="1363">
        <v>-4840931.6399999997</v>
      </c>
      <c r="X1209" s="1363">
        <v>-5015931.6399999997</v>
      </c>
      <c r="Y1209" s="1363">
        <v>-5115931.6399999997</v>
      </c>
      <c r="Z1209" s="1363">
        <v>-5105931.6399999997</v>
      </c>
      <c r="AA1209" s="1363">
        <v>-5125931.6399999997</v>
      </c>
      <c r="AB1209" s="1363">
        <v>-5115931.6399999997</v>
      </c>
      <c r="AC1209" s="1363"/>
      <c r="AD1209" s="1363"/>
      <c r="AE1209" s="1363">
        <f t="shared" si="478"/>
        <v>-4315760.9295833334</v>
      </c>
      <c r="AF1209" s="1376">
        <v>28</v>
      </c>
      <c r="AG1209" s="1377"/>
      <c r="AH1209" s="1365"/>
      <c r="AI1209" s="1365">
        <f>AE1209</f>
        <v>-4315760.9295833334</v>
      </c>
      <c r="AJ1209" s="1365"/>
      <c r="AK1209" s="1366"/>
      <c r="AL1209" s="1365">
        <f t="shared" si="488"/>
        <v>-4315760.9295833334</v>
      </c>
      <c r="AM1209" s="1367"/>
      <c r="AN1209" s="1365"/>
      <c r="AO1209" s="1368">
        <f t="shared" si="489"/>
        <v>0</v>
      </c>
      <c r="AP1209" s="1369"/>
      <c r="AQ1209" s="1370">
        <f t="shared" si="476"/>
        <v>-5115931.6399999997</v>
      </c>
      <c r="AR1209" s="1365"/>
      <c r="AS1209" s="1365">
        <f>AQ1209</f>
        <v>-5115931.6399999997</v>
      </c>
      <c r="AT1209" s="1365"/>
      <c r="AU1209" s="1366"/>
      <c r="AV1209" s="1365">
        <f t="shared" si="490"/>
        <v>-5115931.6399999997</v>
      </c>
      <c r="AW1209" s="1367"/>
      <c r="AX1209" s="1365"/>
      <c r="AY1209" s="1367">
        <f t="shared" si="491"/>
        <v>0</v>
      </c>
      <c r="AZ1209" s="1372"/>
      <c r="BA1209" s="1640"/>
      <c r="BC1209" s="1361" t="str">
        <f t="shared" si="486"/>
        <v/>
      </c>
      <c r="BD1209" s="1361" t="str">
        <f t="shared" si="486"/>
        <v>ERB</v>
      </c>
      <c r="BE1209" s="1361" t="str">
        <f t="shared" si="486"/>
        <v/>
      </c>
      <c r="BF1209" s="1361" t="str">
        <f t="shared" si="486"/>
        <v/>
      </c>
      <c r="BG1209" s="1361" t="str">
        <f t="shared" si="471"/>
        <v>NO</v>
      </c>
      <c r="BH1209" s="1361" t="str">
        <f t="shared" si="471"/>
        <v>NO</v>
      </c>
      <c r="BI1209" s="1361" t="str">
        <f t="shared" si="492"/>
        <v/>
      </c>
      <c r="BK1209" s="1361" t="b">
        <f t="shared" si="493"/>
        <v>1</v>
      </c>
      <c r="BL1209" s="1361" t="b">
        <f t="shared" si="493"/>
        <v>1</v>
      </c>
      <c r="BM1209" s="1361" t="b">
        <f t="shared" si="493"/>
        <v>1</v>
      </c>
      <c r="BN1209" s="1361" t="b">
        <f t="shared" si="493"/>
        <v>1</v>
      </c>
      <c r="BO1209" s="1361" t="b">
        <f t="shared" si="493"/>
        <v>1</v>
      </c>
      <c r="BP1209" s="1361" t="b">
        <f t="shared" si="493"/>
        <v>1</v>
      </c>
      <c r="BQ1209" s="1361" t="b">
        <f t="shared" si="493"/>
        <v>1</v>
      </c>
      <c r="BS1209" s="1359"/>
    </row>
    <row r="1210" spans="1:71" s="1374" customFormat="1" ht="12" customHeight="1">
      <c r="A1210" s="1412">
        <v>23600021</v>
      </c>
      <c r="B1210" s="1413" t="str">
        <f t="shared" si="494"/>
        <v>23600021</v>
      </c>
      <c r="C1210" s="1359" t="s">
        <v>2273</v>
      </c>
      <c r="D1210" s="1360" t="str">
        <f t="shared" si="475"/>
        <v>W/C</v>
      </c>
      <c r="E1210" s="1360"/>
      <c r="F1210" s="1359"/>
      <c r="G1210" s="1360"/>
      <c r="H1210" s="1361" t="str">
        <f t="shared" si="487"/>
        <v/>
      </c>
      <c r="I1210" s="1361" t="str">
        <f t="shared" si="487"/>
        <v/>
      </c>
      <c r="J1210" s="1361" t="str">
        <f t="shared" si="487"/>
        <v/>
      </c>
      <c r="K1210" s="1361" t="str">
        <f t="shared" si="487"/>
        <v/>
      </c>
      <c r="L1210" s="1361" t="str">
        <f t="shared" si="473"/>
        <v>NO</v>
      </c>
      <c r="M1210" s="1361" t="str">
        <f t="shared" si="473"/>
        <v>W/C</v>
      </c>
      <c r="N1210" s="1361" t="str">
        <f t="shared" si="482"/>
        <v>W/C</v>
      </c>
      <c r="O1210" s="1362"/>
      <c r="P1210" s="1363">
        <v>-4235446.1500000004</v>
      </c>
      <c r="Q1210" s="1363">
        <v>-4252727.79</v>
      </c>
      <c r="R1210" s="1363">
        <v>-4726437.42</v>
      </c>
      <c r="S1210" s="1363">
        <v>-4517777.9800000004</v>
      </c>
      <c r="T1210" s="1363">
        <v>-5207138.1100000003</v>
      </c>
      <c r="U1210" s="1363">
        <v>-5751946.5099999998</v>
      </c>
      <c r="V1210" s="1363">
        <v>-6105635.1699999999</v>
      </c>
      <c r="W1210" s="1363">
        <v>-6043787.4199999999</v>
      </c>
      <c r="X1210" s="1363">
        <v>-5707302.4800000004</v>
      </c>
      <c r="Y1210" s="1363">
        <v>-5411991.96</v>
      </c>
      <c r="Z1210" s="1363">
        <v>-4173974.68</v>
      </c>
      <c r="AA1210" s="1363">
        <v>-3943590.06</v>
      </c>
      <c r="AB1210" s="1363">
        <v>-3516165.29</v>
      </c>
      <c r="AC1210" s="1363"/>
      <c r="AD1210" s="1363"/>
      <c r="AE1210" s="1363">
        <f t="shared" si="478"/>
        <v>-4976509.6083333343</v>
      </c>
      <c r="AF1210" s="1376"/>
      <c r="AG1210" s="1377"/>
      <c r="AH1210" s="1365"/>
      <c r="AI1210" s="1365"/>
      <c r="AJ1210" s="1365"/>
      <c r="AK1210" s="1366"/>
      <c r="AL1210" s="1365">
        <f t="shared" si="488"/>
        <v>0</v>
      </c>
      <c r="AM1210" s="1367"/>
      <c r="AN1210" s="1365">
        <f t="shared" ref="AN1210:AN1265" si="495">AE1210</f>
        <v>-4976509.6083333343</v>
      </c>
      <c r="AO1210" s="1368">
        <f t="shared" si="489"/>
        <v>-4976509.6083333343</v>
      </c>
      <c r="AP1210" s="1369"/>
      <c r="AQ1210" s="1370">
        <f t="shared" si="476"/>
        <v>-3516165.29</v>
      </c>
      <c r="AR1210" s="1365"/>
      <c r="AS1210" s="1365"/>
      <c r="AT1210" s="1365"/>
      <c r="AU1210" s="1366"/>
      <c r="AV1210" s="1365">
        <f t="shared" si="490"/>
        <v>0</v>
      </c>
      <c r="AW1210" s="1367"/>
      <c r="AX1210" s="1365">
        <f>AQ1210</f>
        <v>-3516165.29</v>
      </c>
      <c r="AY1210" s="1367">
        <f t="shared" si="491"/>
        <v>-3516165.29</v>
      </c>
      <c r="AZ1210" s="1372"/>
      <c r="BA1210" s="1640"/>
      <c r="BC1210" s="1361" t="str">
        <f t="shared" si="486"/>
        <v/>
      </c>
      <c r="BD1210" s="1361" t="str">
        <f t="shared" si="486"/>
        <v/>
      </c>
      <c r="BE1210" s="1361" t="str">
        <f t="shared" si="486"/>
        <v/>
      </c>
      <c r="BF1210" s="1361" t="str">
        <f t="shared" si="486"/>
        <v/>
      </c>
      <c r="BG1210" s="1361" t="str">
        <f t="shared" si="471"/>
        <v>NO</v>
      </c>
      <c r="BH1210" s="1361" t="str">
        <f t="shared" si="471"/>
        <v>W/C</v>
      </c>
      <c r="BI1210" s="1361" t="str">
        <f t="shared" si="492"/>
        <v>W/C</v>
      </c>
      <c r="BK1210" s="1361" t="b">
        <f t="shared" si="493"/>
        <v>1</v>
      </c>
      <c r="BL1210" s="1361" t="b">
        <f t="shared" si="493"/>
        <v>1</v>
      </c>
      <c r="BM1210" s="1361" t="b">
        <f t="shared" si="493"/>
        <v>1</v>
      </c>
      <c r="BN1210" s="1361" t="b">
        <f t="shared" si="493"/>
        <v>1</v>
      </c>
      <c r="BO1210" s="1361" t="b">
        <f t="shared" si="493"/>
        <v>1</v>
      </c>
      <c r="BP1210" s="1361" t="b">
        <f t="shared" si="493"/>
        <v>1</v>
      </c>
      <c r="BQ1210" s="1361" t="b">
        <f t="shared" si="493"/>
        <v>1</v>
      </c>
      <c r="BS1210" s="1359"/>
    </row>
    <row r="1211" spans="1:71" s="1374" customFormat="1" ht="12" customHeight="1">
      <c r="A1211" s="1412">
        <v>23600022</v>
      </c>
      <c r="B1211" s="1413" t="str">
        <f t="shared" si="494"/>
        <v>23600022</v>
      </c>
      <c r="C1211" s="1359" t="s">
        <v>2274</v>
      </c>
      <c r="D1211" s="1360" t="str">
        <f t="shared" si="475"/>
        <v>W/C</v>
      </c>
      <c r="E1211" s="1360"/>
      <c r="F1211" s="1359"/>
      <c r="G1211" s="1360"/>
      <c r="H1211" s="1361" t="str">
        <f t="shared" si="487"/>
        <v/>
      </c>
      <c r="I1211" s="1361" t="str">
        <f t="shared" si="487"/>
        <v/>
      </c>
      <c r="J1211" s="1361" t="str">
        <f t="shared" si="487"/>
        <v/>
      </c>
      <c r="K1211" s="1361" t="str">
        <f t="shared" si="487"/>
        <v/>
      </c>
      <c r="L1211" s="1361" t="str">
        <f t="shared" si="473"/>
        <v>NO</v>
      </c>
      <c r="M1211" s="1361" t="str">
        <f t="shared" si="473"/>
        <v>W/C</v>
      </c>
      <c r="N1211" s="1361" t="str">
        <f t="shared" si="482"/>
        <v>W/C</v>
      </c>
      <c r="O1211" s="1362"/>
      <c r="P1211" s="1363">
        <v>-1002991.12</v>
      </c>
      <c r="Q1211" s="1363">
        <v>-882914.44</v>
      </c>
      <c r="R1211" s="1363">
        <v>-898645.86</v>
      </c>
      <c r="S1211" s="1363">
        <v>-1095405.97</v>
      </c>
      <c r="T1211" s="1363">
        <v>-1810464.81</v>
      </c>
      <c r="U1211" s="1363">
        <v>-2485443.23</v>
      </c>
      <c r="V1211" s="1363">
        <v>-2581865.7799999998</v>
      </c>
      <c r="W1211" s="1363">
        <v>-2572095.4300000002</v>
      </c>
      <c r="X1211" s="1363">
        <v>-2369853.3199999998</v>
      </c>
      <c r="Y1211" s="1363">
        <v>-2181836.92</v>
      </c>
      <c r="Z1211" s="1363">
        <v>-1375197.9</v>
      </c>
      <c r="AA1211" s="1363">
        <v>-1085473.51</v>
      </c>
      <c r="AB1211" s="1363">
        <v>-980260.83</v>
      </c>
      <c r="AC1211" s="1363"/>
      <c r="AD1211" s="1363"/>
      <c r="AE1211" s="1363">
        <f t="shared" si="478"/>
        <v>-1694235.2620833332</v>
      </c>
      <c r="AF1211" s="1376"/>
      <c r="AG1211" s="1377"/>
      <c r="AH1211" s="1365"/>
      <c r="AI1211" s="1365"/>
      <c r="AJ1211" s="1365"/>
      <c r="AK1211" s="1366"/>
      <c r="AL1211" s="1365">
        <f t="shared" si="488"/>
        <v>0</v>
      </c>
      <c r="AM1211" s="1367"/>
      <c r="AN1211" s="1365">
        <f t="shared" si="495"/>
        <v>-1694235.2620833332</v>
      </c>
      <c r="AO1211" s="1368">
        <f t="shared" si="489"/>
        <v>-1694235.2620833332</v>
      </c>
      <c r="AP1211" s="1369"/>
      <c r="AQ1211" s="1370">
        <f t="shared" si="476"/>
        <v>-980260.83</v>
      </c>
      <c r="AR1211" s="1365"/>
      <c r="AS1211" s="1365"/>
      <c r="AT1211" s="1365"/>
      <c r="AU1211" s="1366"/>
      <c r="AV1211" s="1365">
        <f t="shared" si="490"/>
        <v>0</v>
      </c>
      <c r="AW1211" s="1367"/>
      <c r="AX1211" s="1365">
        <f t="shared" ref="AX1211:AX1265" si="496">AQ1211</f>
        <v>-980260.83</v>
      </c>
      <c r="AY1211" s="1367">
        <f t="shared" si="491"/>
        <v>-980260.83</v>
      </c>
      <c r="AZ1211" s="1372"/>
      <c r="BA1211" s="1640"/>
      <c r="BC1211" s="1361" t="str">
        <f t="shared" si="486"/>
        <v/>
      </c>
      <c r="BD1211" s="1361" t="str">
        <f t="shared" si="486"/>
        <v/>
      </c>
      <c r="BE1211" s="1361" t="str">
        <f t="shared" si="486"/>
        <v/>
      </c>
      <c r="BF1211" s="1361" t="str">
        <f t="shared" si="486"/>
        <v/>
      </c>
      <c r="BG1211" s="1361" t="str">
        <f t="shared" si="471"/>
        <v>NO</v>
      </c>
      <c r="BH1211" s="1361" t="str">
        <f t="shared" si="471"/>
        <v>W/C</v>
      </c>
      <c r="BI1211" s="1361" t="str">
        <f t="shared" si="492"/>
        <v>W/C</v>
      </c>
      <c r="BK1211" s="1361" t="b">
        <f t="shared" si="493"/>
        <v>1</v>
      </c>
      <c r="BL1211" s="1361" t="b">
        <f t="shared" si="493"/>
        <v>1</v>
      </c>
      <c r="BM1211" s="1361" t="b">
        <f t="shared" si="493"/>
        <v>1</v>
      </c>
      <c r="BN1211" s="1361" t="b">
        <f t="shared" si="493"/>
        <v>1</v>
      </c>
      <c r="BO1211" s="1361" t="b">
        <f t="shared" si="493"/>
        <v>1</v>
      </c>
      <c r="BP1211" s="1361" t="b">
        <f t="shared" si="493"/>
        <v>1</v>
      </c>
      <c r="BQ1211" s="1361" t="b">
        <f t="shared" si="493"/>
        <v>1</v>
      </c>
      <c r="BS1211" s="1359"/>
    </row>
    <row r="1212" spans="1:71" s="1374" customFormat="1" ht="12" customHeight="1">
      <c r="A1212" s="1503">
        <v>23600033</v>
      </c>
      <c r="B1212" s="1504" t="str">
        <f t="shared" si="494"/>
        <v>23600033</v>
      </c>
      <c r="C1212" s="1359" t="s">
        <v>2275</v>
      </c>
      <c r="D1212" s="1360" t="str">
        <f t="shared" si="475"/>
        <v>W/C</v>
      </c>
      <c r="E1212" s="1360"/>
      <c r="F1212" s="1359"/>
      <c r="G1212" s="1360"/>
      <c r="H1212" s="1361" t="str">
        <f t="shared" si="487"/>
        <v/>
      </c>
      <c r="I1212" s="1361" t="str">
        <f t="shared" si="487"/>
        <v/>
      </c>
      <c r="J1212" s="1361" t="str">
        <f t="shared" si="487"/>
        <v/>
      </c>
      <c r="K1212" s="1361" t="str">
        <f t="shared" si="487"/>
        <v/>
      </c>
      <c r="L1212" s="1361" t="str">
        <f t="shared" si="473"/>
        <v>NO</v>
      </c>
      <c r="M1212" s="1361" t="str">
        <f t="shared" si="473"/>
        <v>W/C</v>
      </c>
      <c r="N1212" s="1361" t="str">
        <f t="shared" si="482"/>
        <v>W/C</v>
      </c>
      <c r="O1212" s="1411"/>
      <c r="P1212" s="1363">
        <v>-1998404.35</v>
      </c>
      <c r="Q1212" s="1363">
        <v>-3874813.87</v>
      </c>
      <c r="R1212" s="1363">
        <v>-6603717.0300000003</v>
      </c>
      <c r="S1212" s="1363">
        <v>-820063.86</v>
      </c>
      <c r="T1212" s="1363">
        <v>-2791647.87</v>
      </c>
      <c r="U1212" s="1363">
        <v>-239300.4</v>
      </c>
      <c r="V1212" s="1363">
        <v>712472.35</v>
      </c>
      <c r="W1212" s="1363">
        <v>-2216916.4300000002</v>
      </c>
      <c r="X1212" s="1363">
        <v>-3658223.89</v>
      </c>
      <c r="Y1212" s="1363">
        <v>-98872.74</v>
      </c>
      <c r="Z1212" s="1363">
        <v>1088959.8400000001</v>
      </c>
      <c r="AA1212" s="1363">
        <v>-701346.62</v>
      </c>
      <c r="AB1212" s="1363">
        <v>-4126231.82</v>
      </c>
      <c r="AC1212" s="1363"/>
      <c r="AD1212" s="1363"/>
      <c r="AE1212" s="1363">
        <f t="shared" si="478"/>
        <v>-1855482.38375</v>
      </c>
      <c r="AF1212" s="1376"/>
      <c r="AG1212" s="1377"/>
      <c r="AH1212" s="1365"/>
      <c r="AI1212" s="1365"/>
      <c r="AJ1212" s="1365"/>
      <c r="AK1212" s="1366"/>
      <c r="AL1212" s="1365">
        <f t="shared" si="488"/>
        <v>0</v>
      </c>
      <c r="AM1212" s="1367"/>
      <c r="AN1212" s="1365">
        <f t="shared" si="495"/>
        <v>-1855482.38375</v>
      </c>
      <c r="AO1212" s="1368">
        <f t="shared" si="489"/>
        <v>-1855482.38375</v>
      </c>
      <c r="AP1212" s="1369"/>
      <c r="AQ1212" s="1370">
        <f t="shared" si="476"/>
        <v>-4126231.82</v>
      </c>
      <c r="AR1212" s="1365"/>
      <c r="AS1212" s="1365"/>
      <c r="AT1212" s="1365"/>
      <c r="AU1212" s="1366"/>
      <c r="AV1212" s="1365">
        <f t="shared" si="490"/>
        <v>0</v>
      </c>
      <c r="AW1212" s="1367"/>
      <c r="AX1212" s="1365">
        <f t="shared" si="496"/>
        <v>-4126231.82</v>
      </c>
      <c r="AY1212" s="1367">
        <f t="shared" si="491"/>
        <v>-4126231.82</v>
      </c>
      <c r="AZ1212" s="1372"/>
      <c r="BA1212" s="1640"/>
      <c r="BC1212" s="1361" t="str">
        <f t="shared" si="486"/>
        <v/>
      </c>
      <c r="BD1212" s="1361" t="str">
        <f t="shared" si="486"/>
        <v/>
      </c>
      <c r="BE1212" s="1361" t="str">
        <f t="shared" si="486"/>
        <v/>
      </c>
      <c r="BF1212" s="1361" t="str">
        <f t="shared" si="486"/>
        <v/>
      </c>
      <c r="BG1212" s="1361" t="str">
        <f t="shared" si="471"/>
        <v>NO</v>
      </c>
      <c r="BH1212" s="1361" t="str">
        <f t="shared" si="471"/>
        <v>W/C</v>
      </c>
      <c r="BI1212" s="1361" t="str">
        <f t="shared" si="492"/>
        <v>W/C</v>
      </c>
      <c r="BK1212" s="1361" t="b">
        <f t="shared" si="493"/>
        <v>1</v>
      </c>
      <c r="BL1212" s="1361" t="b">
        <f t="shared" si="493"/>
        <v>1</v>
      </c>
      <c r="BM1212" s="1361" t="b">
        <f t="shared" si="493"/>
        <v>1</v>
      </c>
      <c r="BN1212" s="1361" t="b">
        <f t="shared" si="493"/>
        <v>1</v>
      </c>
      <c r="BO1212" s="1361" t="b">
        <f t="shared" si="493"/>
        <v>1</v>
      </c>
      <c r="BP1212" s="1361" t="b">
        <f t="shared" si="493"/>
        <v>1</v>
      </c>
      <c r="BQ1212" s="1361" t="b">
        <f t="shared" si="493"/>
        <v>1</v>
      </c>
      <c r="BS1212" s="1359"/>
    </row>
    <row r="1213" spans="1:71" s="1374" customFormat="1" ht="12" customHeight="1">
      <c r="A1213" s="1412">
        <v>23600063</v>
      </c>
      <c r="B1213" s="1413" t="str">
        <f t="shared" si="494"/>
        <v>23600063</v>
      </c>
      <c r="C1213" s="1359" t="s">
        <v>2276</v>
      </c>
      <c r="D1213" s="1360" t="str">
        <f t="shared" si="475"/>
        <v>W/C</v>
      </c>
      <c r="E1213" s="1360"/>
      <c r="F1213" s="1359"/>
      <c r="G1213" s="1360"/>
      <c r="H1213" s="1361" t="str">
        <f t="shared" si="487"/>
        <v/>
      </c>
      <c r="I1213" s="1361" t="str">
        <f t="shared" si="487"/>
        <v/>
      </c>
      <c r="J1213" s="1361" t="str">
        <f t="shared" si="487"/>
        <v/>
      </c>
      <c r="K1213" s="1361" t="str">
        <f t="shared" si="487"/>
        <v/>
      </c>
      <c r="L1213" s="1361" t="str">
        <f t="shared" si="473"/>
        <v>NO</v>
      </c>
      <c r="M1213" s="1361" t="str">
        <f t="shared" si="473"/>
        <v>W/C</v>
      </c>
      <c r="N1213" s="1361" t="str">
        <f t="shared" si="482"/>
        <v>W/C</v>
      </c>
      <c r="O1213" s="1362"/>
      <c r="P1213" s="1363">
        <v>0</v>
      </c>
      <c r="Q1213" s="1363">
        <v>0</v>
      </c>
      <c r="R1213" s="1363">
        <v>0</v>
      </c>
      <c r="S1213" s="1363">
        <v>0</v>
      </c>
      <c r="T1213" s="1363">
        <v>0</v>
      </c>
      <c r="U1213" s="1363">
        <v>0</v>
      </c>
      <c r="V1213" s="1363">
        <v>0</v>
      </c>
      <c r="W1213" s="1363">
        <v>0</v>
      </c>
      <c r="X1213" s="1363">
        <v>0</v>
      </c>
      <c r="Y1213" s="1363">
        <v>0</v>
      </c>
      <c r="Z1213" s="1363">
        <v>0</v>
      </c>
      <c r="AA1213" s="1363">
        <v>0</v>
      </c>
      <c r="AB1213" s="1363">
        <v>0</v>
      </c>
      <c r="AC1213" s="1363"/>
      <c r="AD1213" s="1363"/>
      <c r="AE1213" s="1363">
        <f t="shared" si="478"/>
        <v>0</v>
      </c>
      <c r="AF1213" s="1376"/>
      <c r="AG1213" s="1377"/>
      <c r="AH1213" s="1365"/>
      <c r="AI1213" s="1365"/>
      <c r="AJ1213" s="1365"/>
      <c r="AK1213" s="1366"/>
      <c r="AL1213" s="1365">
        <f t="shared" si="488"/>
        <v>0</v>
      </c>
      <c r="AM1213" s="1367"/>
      <c r="AN1213" s="1365">
        <f t="shared" si="495"/>
        <v>0</v>
      </c>
      <c r="AO1213" s="1368">
        <f t="shared" si="489"/>
        <v>0</v>
      </c>
      <c r="AP1213" s="1369"/>
      <c r="AQ1213" s="1370">
        <f t="shared" si="476"/>
        <v>0</v>
      </c>
      <c r="AR1213" s="1365"/>
      <c r="AS1213" s="1365"/>
      <c r="AT1213" s="1365"/>
      <c r="AU1213" s="1366"/>
      <c r="AV1213" s="1365">
        <f t="shared" si="490"/>
        <v>0</v>
      </c>
      <c r="AW1213" s="1367"/>
      <c r="AX1213" s="1365">
        <f t="shared" si="496"/>
        <v>0</v>
      </c>
      <c r="AY1213" s="1367">
        <f t="shared" si="491"/>
        <v>0</v>
      </c>
      <c r="AZ1213" s="1372"/>
      <c r="BA1213" s="1640"/>
      <c r="BC1213" s="1361" t="str">
        <f t="shared" si="486"/>
        <v/>
      </c>
      <c r="BD1213" s="1361" t="str">
        <f t="shared" si="486"/>
        <v/>
      </c>
      <c r="BE1213" s="1361" t="str">
        <f t="shared" si="486"/>
        <v/>
      </c>
      <c r="BF1213" s="1361" t="str">
        <f t="shared" si="486"/>
        <v/>
      </c>
      <c r="BG1213" s="1361" t="str">
        <f t="shared" ref="BG1213:BH1279" si="497">IF(VALUE(AW1213),"W/C",IF(ISBLANK(AW1213),"NO","W/C"))</f>
        <v>NO</v>
      </c>
      <c r="BH1213" s="1361" t="str">
        <f t="shared" si="497"/>
        <v>W/C</v>
      </c>
      <c r="BI1213" s="1361" t="str">
        <f t="shared" si="492"/>
        <v>W/C</v>
      </c>
      <c r="BK1213" s="1361" t="b">
        <f t="shared" si="493"/>
        <v>1</v>
      </c>
      <c r="BL1213" s="1361" t="b">
        <f t="shared" si="493"/>
        <v>1</v>
      </c>
      <c r="BM1213" s="1361" t="b">
        <f t="shared" si="493"/>
        <v>1</v>
      </c>
      <c r="BN1213" s="1361" t="b">
        <f t="shared" si="493"/>
        <v>1</v>
      </c>
      <c r="BO1213" s="1361" t="b">
        <f t="shared" si="493"/>
        <v>1</v>
      </c>
      <c r="BP1213" s="1361" t="b">
        <f t="shared" si="493"/>
        <v>1</v>
      </c>
      <c r="BQ1213" s="1361" t="b">
        <f t="shared" si="493"/>
        <v>1</v>
      </c>
      <c r="BS1213" s="1359"/>
    </row>
    <row r="1214" spans="1:71" s="1374" customFormat="1" ht="12" customHeight="1">
      <c r="A1214" s="1412">
        <v>23600093</v>
      </c>
      <c r="B1214" s="1413" t="str">
        <f t="shared" si="494"/>
        <v>23600093</v>
      </c>
      <c r="C1214" s="1359" t="s">
        <v>2277</v>
      </c>
      <c r="D1214" s="1360" t="str">
        <f t="shared" si="475"/>
        <v>W/C</v>
      </c>
      <c r="E1214" s="1360"/>
      <c r="F1214" s="1359"/>
      <c r="G1214" s="1360"/>
      <c r="H1214" s="1361" t="str">
        <f t="shared" si="487"/>
        <v/>
      </c>
      <c r="I1214" s="1361" t="str">
        <f t="shared" si="487"/>
        <v/>
      </c>
      <c r="J1214" s="1361" t="str">
        <f t="shared" si="487"/>
        <v/>
      </c>
      <c r="K1214" s="1361" t="str">
        <f t="shared" si="487"/>
        <v/>
      </c>
      <c r="L1214" s="1361" t="str">
        <f t="shared" si="473"/>
        <v>NO</v>
      </c>
      <c r="M1214" s="1361" t="str">
        <f t="shared" si="473"/>
        <v>W/C</v>
      </c>
      <c r="N1214" s="1361" t="str">
        <f t="shared" si="482"/>
        <v>W/C</v>
      </c>
      <c r="O1214" s="1362"/>
      <c r="P1214" s="1363">
        <v>-372156.38</v>
      </c>
      <c r="Q1214" s="1363">
        <v>-345238.77</v>
      </c>
      <c r="R1214" s="1363">
        <v>0</v>
      </c>
      <c r="S1214" s="1363">
        <v>0</v>
      </c>
      <c r="T1214" s="1363">
        <v>0</v>
      </c>
      <c r="U1214" s="1363">
        <v>0</v>
      </c>
      <c r="V1214" s="1363">
        <v>-386810.88</v>
      </c>
      <c r="W1214" s="1363">
        <v>0</v>
      </c>
      <c r="X1214" s="1363">
        <v>0</v>
      </c>
      <c r="Y1214" s="1363">
        <v>0</v>
      </c>
      <c r="Z1214" s="1363">
        <v>0</v>
      </c>
      <c r="AA1214" s="1363">
        <v>-382353.87</v>
      </c>
      <c r="AB1214" s="1363">
        <v>-384736.04</v>
      </c>
      <c r="AC1214" s="1363"/>
      <c r="AD1214" s="1363"/>
      <c r="AE1214" s="1363">
        <f t="shared" si="478"/>
        <v>-124404.14416666667</v>
      </c>
      <c r="AF1214" s="1376"/>
      <c r="AG1214" s="1377"/>
      <c r="AH1214" s="1365"/>
      <c r="AI1214" s="1365"/>
      <c r="AJ1214" s="1365"/>
      <c r="AK1214" s="1366"/>
      <c r="AL1214" s="1365">
        <f t="shared" si="488"/>
        <v>0</v>
      </c>
      <c r="AM1214" s="1367"/>
      <c r="AN1214" s="1365">
        <f t="shared" si="495"/>
        <v>-124404.14416666667</v>
      </c>
      <c r="AO1214" s="1368">
        <f t="shared" si="489"/>
        <v>-124404.14416666667</v>
      </c>
      <c r="AP1214" s="1369"/>
      <c r="AQ1214" s="1370">
        <f t="shared" si="476"/>
        <v>-384736.04</v>
      </c>
      <c r="AR1214" s="1365"/>
      <c r="AS1214" s="1365"/>
      <c r="AT1214" s="1365"/>
      <c r="AU1214" s="1366"/>
      <c r="AV1214" s="1365">
        <f t="shared" si="490"/>
        <v>0</v>
      </c>
      <c r="AW1214" s="1367"/>
      <c r="AX1214" s="1365">
        <f t="shared" si="496"/>
        <v>-384736.04</v>
      </c>
      <c r="AY1214" s="1367">
        <f t="shared" si="491"/>
        <v>-384736.04</v>
      </c>
      <c r="AZ1214" s="1372"/>
      <c r="BA1214" s="1640"/>
      <c r="BC1214" s="1361" t="str">
        <f t="shared" si="486"/>
        <v/>
      </c>
      <c r="BD1214" s="1361" t="str">
        <f t="shared" si="486"/>
        <v/>
      </c>
      <c r="BE1214" s="1361" t="str">
        <f t="shared" si="486"/>
        <v/>
      </c>
      <c r="BF1214" s="1361" t="str">
        <f t="shared" si="486"/>
        <v/>
      </c>
      <c r="BG1214" s="1361" t="str">
        <f t="shared" si="497"/>
        <v>NO</v>
      </c>
      <c r="BH1214" s="1361" t="str">
        <f t="shared" si="497"/>
        <v>W/C</v>
      </c>
      <c r="BI1214" s="1361" t="str">
        <f t="shared" si="492"/>
        <v>W/C</v>
      </c>
      <c r="BK1214" s="1361" t="b">
        <f t="shared" si="493"/>
        <v>1</v>
      </c>
      <c r="BL1214" s="1361" t="b">
        <f t="shared" si="493"/>
        <v>1</v>
      </c>
      <c r="BM1214" s="1361" t="b">
        <f t="shared" si="493"/>
        <v>1</v>
      </c>
      <c r="BN1214" s="1361" t="b">
        <f t="shared" si="493"/>
        <v>1</v>
      </c>
      <c r="BO1214" s="1361" t="b">
        <f t="shared" si="493"/>
        <v>1</v>
      </c>
      <c r="BP1214" s="1361" t="b">
        <f t="shared" si="493"/>
        <v>1</v>
      </c>
      <c r="BQ1214" s="1361" t="b">
        <f t="shared" si="493"/>
        <v>1</v>
      </c>
      <c r="BS1214" s="1359"/>
    </row>
    <row r="1215" spans="1:71" s="1374" customFormat="1" ht="12" customHeight="1">
      <c r="A1215" s="1526">
        <v>23600173</v>
      </c>
      <c r="B1215" s="1360" t="str">
        <f t="shared" si="494"/>
        <v>23600173</v>
      </c>
      <c r="C1215" s="1359" t="s">
        <v>2278</v>
      </c>
      <c r="D1215" s="1360" t="str">
        <f t="shared" si="475"/>
        <v>W/C</v>
      </c>
      <c r="E1215" s="1360"/>
      <c r="F1215" s="1359"/>
      <c r="G1215" s="1360"/>
      <c r="H1215" s="1361" t="str">
        <f t="shared" si="487"/>
        <v/>
      </c>
      <c r="I1215" s="1361" t="str">
        <f t="shared" si="487"/>
        <v/>
      </c>
      <c r="J1215" s="1361" t="str">
        <f t="shared" si="487"/>
        <v/>
      </c>
      <c r="K1215" s="1361" t="str">
        <f t="shared" si="487"/>
        <v/>
      </c>
      <c r="L1215" s="1361" t="str">
        <f t="shared" si="473"/>
        <v>NO</v>
      </c>
      <c r="M1215" s="1361" t="str">
        <f t="shared" si="473"/>
        <v>W/C</v>
      </c>
      <c r="N1215" s="1361" t="str">
        <f t="shared" si="482"/>
        <v>W/C</v>
      </c>
      <c r="O1215" s="1362"/>
      <c r="P1215" s="1363">
        <v>0</v>
      </c>
      <c r="Q1215" s="1363">
        <v>0</v>
      </c>
      <c r="R1215" s="1363">
        <v>0</v>
      </c>
      <c r="S1215" s="1363">
        <v>0</v>
      </c>
      <c r="T1215" s="1363">
        <v>0</v>
      </c>
      <c r="U1215" s="1363">
        <v>0</v>
      </c>
      <c r="V1215" s="1363">
        <v>0</v>
      </c>
      <c r="W1215" s="1363">
        <v>0</v>
      </c>
      <c r="X1215" s="1363">
        <v>0</v>
      </c>
      <c r="Y1215" s="1363">
        <v>0</v>
      </c>
      <c r="Z1215" s="1363">
        <v>0</v>
      </c>
      <c r="AA1215" s="1363">
        <v>0</v>
      </c>
      <c r="AB1215" s="1363">
        <v>0</v>
      </c>
      <c r="AC1215" s="1363"/>
      <c r="AD1215" s="1363"/>
      <c r="AE1215" s="1363">
        <f t="shared" si="478"/>
        <v>0</v>
      </c>
      <c r="AF1215" s="1376"/>
      <c r="AG1215" s="1377"/>
      <c r="AH1215" s="1365"/>
      <c r="AI1215" s="1365"/>
      <c r="AJ1215" s="1365"/>
      <c r="AK1215" s="1366"/>
      <c r="AL1215" s="1365">
        <f t="shared" si="488"/>
        <v>0</v>
      </c>
      <c r="AM1215" s="1367"/>
      <c r="AN1215" s="1365">
        <f t="shared" si="495"/>
        <v>0</v>
      </c>
      <c r="AO1215" s="1368">
        <f t="shared" si="489"/>
        <v>0</v>
      </c>
      <c r="AP1215" s="1369"/>
      <c r="AQ1215" s="1370">
        <f t="shared" si="476"/>
        <v>0</v>
      </c>
      <c r="AR1215" s="1365"/>
      <c r="AS1215" s="1365"/>
      <c r="AT1215" s="1365"/>
      <c r="AU1215" s="1366"/>
      <c r="AV1215" s="1365">
        <f t="shared" si="490"/>
        <v>0</v>
      </c>
      <c r="AW1215" s="1367"/>
      <c r="AX1215" s="1365">
        <f t="shared" si="496"/>
        <v>0</v>
      </c>
      <c r="AY1215" s="1367">
        <f t="shared" si="491"/>
        <v>0</v>
      </c>
      <c r="AZ1215" s="1372"/>
      <c r="BA1215" s="1640"/>
      <c r="BC1215" s="1361" t="str">
        <f t="shared" si="486"/>
        <v/>
      </c>
      <c r="BD1215" s="1361" t="str">
        <f t="shared" si="486"/>
        <v/>
      </c>
      <c r="BE1215" s="1361" t="str">
        <f t="shared" si="486"/>
        <v/>
      </c>
      <c r="BF1215" s="1361" t="str">
        <f t="shared" si="486"/>
        <v/>
      </c>
      <c r="BG1215" s="1361" t="str">
        <f t="shared" si="497"/>
        <v>NO</v>
      </c>
      <c r="BH1215" s="1361" t="str">
        <f t="shared" si="497"/>
        <v>W/C</v>
      </c>
      <c r="BI1215" s="1361" t="str">
        <f t="shared" si="492"/>
        <v>W/C</v>
      </c>
      <c r="BK1215" s="1361" t="b">
        <f t="shared" si="493"/>
        <v>1</v>
      </c>
      <c r="BL1215" s="1361" t="b">
        <f t="shared" si="493"/>
        <v>1</v>
      </c>
      <c r="BM1215" s="1361" t="b">
        <f t="shared" si="493"/>
        <v>1</v>
      </c>
      <c r="BN1215" s="1361" t="b">
        <f t="shared" si="493"/>
        <v>1</v>
      </c>
      <c r="BO1215" s="1361" t="b">
        <f t="shared" si="493"/>
        <v>1</v>
      </c>
      <c r="BP1215" s="1361" t="b">
        <f t="shared" si="493"/>
        <v>1</v>
      </c>
      <c r="BQ1215" s="1361" t="b">
        <f t="shared" si="493"/>
        <v>1</v>
      </c>
      <c r="BS1215" s="1359"/>
    </row>
    <row r="1216" spans="1:71" s="1374" customFormat="1" ht="12" customHeight="1">
      <c r="A1216" s="1412">
        <v>23600201</v>
      </c>
      <c r="B1216" s="1413" t="str">
        <f t="shared" si="494"/>
        <v>23600201</v>
      </c>
      <c r="C1216" s="1359" t="s">
        <v>2279</v>
      </c>
      <c r="D1216" s="1360" t="str">
        <f t="shared" si="475"/>
        <v>W/C</v>
      </c>
      <c r="E1216" s="1360"/>
      <c r="F1216" s="1359"/>
      <c r="G1216" s="1360"/>
      <c r="H1216" s="1361" t="str">
        <f t="shared" si="487"/>
        <v/>
      </c>
      <c r="I1216" s="1361" t="str">
        <f t="shared" si="487"/>
        <v/>
      </c>
      <c r="J1216" s="1361" t="str">
        <f t="shared" si="487"/>
        <v/>
      </c>
      <c r="K1216" s="1361" t="str">
        <f t="shared" si="487"/>
        <v/>
      </c>
      <c r="L1216" s="1361" t="str">
        <f t="shared" si="473"/>
        <v>NO</v>
      </c>
      <c r="M1216" s="1361" t="str">
        <f t="shared" si="473"/>
        <v>W/C</v>
      </c>
      <c r="N1216" s="1361" t="str">
        <f t="shared" si="482"/>
        <v>W/C</v>
      </c>
      <c r="O1216" s="1362"/>
      <c r="P1216" s="1363">
        <v>-43187041.140000001</v>
      </c>
      <c r="Q1216" s="1363">
        <v>-46747959.600000001</v>
      </c>
      <c r="R1216" s="1363">
        <v>-49068419.200000003</v>
      </c>
      <c r="S1216" s="1363">
        <v>-30652745.98</v>
      </c>
      <c r="T1216" s="1363">
        <v>-34058606.68</v>
      </c>
      <c r="U1216" s="1363">
        <v>-37464467.670000002</v>
      </c>
      <c r="V1216" s="1363">
        <v>-40477729.950000003</v>
      </c>
      <c r="W1216" s="1363">
        <v>-44009649.689999998</v>
      </c>
      <c r="X1216" s="1363">
        <v>-47542043.450000003</v>
      </c>
      <c r="Y1216" s="1363">
        <v>-54098026.869999997</v>
      </c>
      <c r="Z1216" s="1363">
        <v>-48260878.060000002</v>
      </c>
      <c r="AA1216" s="1363">
        <v>-40160454.350000001</v>
      </c>
      <c r="AB1216" s="1363">
        <v>-43908375.350000001</v>
      </c>
      <c r="AC1216" s="1363"/>
      <c r="AD1216" s="1363"/>
      <c r="AE1216" s="1363">
        <f t="shared" si="478"/>
        <v>-43007390.812083334</v>
      </c>
      <c r="AF1216" s="1376"/>
      <c r="AG1216" s="1377"/>
      <c r="AH1216" s="1365"/>
      <c r="AI1216" s="1365"/>
      <c r="AJ1216" s="1365"/>
      <c r="AK1216" s="1366"/>
      <c r="AL1216" s="1365">
        <f t="shared" si="488"/>
        <v>0</v>
      </c>
      <c r="AM1216" s="1367"/>
      <c r="AN1216" s="1365">
        <f t="shared" si="495"/>
        <v>-43007390.812083334</v>
      </c>
      <c r="AO1216" s="1368">
        <f t="shared" si="489"/>
        <v>-43007390.812083334</v>
      </c>
      <c r="AP1216" s="1369"/>
      <c r="AQ1216" s="1370">
        <f t="shared" si="476"/>
        <v>-43908375.350000001</v>
      </c>
      <c r="AR1216" s="1365"/>
      <c r="AS1216" s="1365"/>
      <c r="AT1216" s="1365"/>
      <c r="AU1216" s="1366"/>
      <c r="AV1216" s="1365">
        <f t="shared" si="490"/>
        <v>0</v>
      </c>
      <c r="AW1216" s="1367"/>
      <c r="AX1216" s="1365">
        <f t="shared" si="496"/>
        <v>-43908375.350000001</v>
      </c>
      <c r="AY1216" s="1367">
        <f t="shared" si="491"/>
        <v>-43908375.350000001</v>
      </c>
      <c r="AZ1216" s="1372"/>
      <c r="BA1216" s="1640"/>
      <c r="BC1216" s="1361" t="str">
        <f t="shared" si="486"/>
        <v/>
      </c>
      <c r="BD1216" s="1361" t="str">
        <f t="shared" si="486"/>
        <v/>
      </c>
      <c r="BE1216" s="1361" t="str">
        <f t="shared" si="486"/>
        <v/>
      </c>
      <c r="BF1216" s="1361" t="str">
        <f t="shared" si="486"/>
        <v/>
      </c>
      <c r="BG1216" s="1361" t="str">
        <f t="shared" si="497"/>
        <v>NO</v>
      </c>
      <c r="BH1216" s="1361" t="str">
        <f t="shared" si="497"/>
        <v>W/C</v>
      </c>
      <c r="BI1216" s="1361" t="str">
        <f t="shared" si="492"/>
        <v>W/C</v>
      </c>
      <c r="BK1216" s="1361" t="b">
        <f t="shared" si="493"/>
        <v>1</v>
      </c>
      <c r="BL1216" s="1361" t="b">
        <f t="shared" si="493"/>
        <v>1</v>
      </c>
      <c r="BM1216" s="1361" t="b">
        <f t="shared" si="493"/>
        <v>1</v>
      </c>
      <c r="BN1216" s="1361" t="b">
        <f t="shared" si="493"/>
        <v>1</v>
      </c>
      <c r="BO1216" s="1361" t="b">
        <f t="shared" si="493"/>
        <v>1</v>
      </c>
      <c r="BP1216" s="1361" t="b">
        <f t="shared" si="493"/>
        <v>1</v>
      </c>
      <c r="BQ1216" s="1361" t="b">
        <f t="shared" si="493"/>
        <v>1</v>
      </c>
      <c r="BS1216" s="1359"/>
    </row>
    <row r="1217" spans="1:71" s="1374" customFormat="1" ht="12" customHeight="1">
      <c r="A1217" s="1412">
        <v>23600211</v>
      </c>
      <c r="B1217" s="1413" t="str">
        <f t="shared" si="494"/>
        <v>23600211</v>
      </c>
      <c r="C1217" s="1359" t="s">
        <v>2280</v>
      </c>
      <c r="D1217" s="1360" t="str">
        <f t="shared" si="475"/>
        <v>W/C</v>
      </c>
      <c r="E1217" s="1360"/>
      <c r="F1217" s="1359"/>
      <c r="G1217" s="1360"/>
      <c r="H1217" s="1361" t="str">
        <f t="shared" si="487"/>
        <v/>
      </c>
      <c r="I1217" s="1361" t="str">
        <f t="shared" si="487"/>
        <v/>
      </c>
      <c r="J1217" s="1361" t="str">
        <f t="shared" si="487"/>
        <v/>
      </c>
      <c r="K1217" s="1361" t="str">
        <f t="shared" si="487"/>
        <v/>
      </c>
      <c r="L1217" s="1361" t="str">
        <f t="shared" si="473"/>
        <v>NO</v>
      </c>
      <c r="M1217" s="1361" t="str">
        <f t="shared" si="473"/>
        <v>W/C</v>
      </c>
      <c r="N1217" s="1361" t="str">
        <f t="shared" si="482"/>
        <v>W/C</v>
      </c>
      <c r="O1217" s="1362"/>
      <c r="P1217" s="1363">
        <v>-5222427.2300000004</v>
      </c>
      <c r="Q1217" s="1363">
        <v>-6257507.7300000004</v>
      </c>
      <c r="R1217" s="1363">
        <v>-7151555.3899999997</v>
      </c>
      <c r="S1217" s="1363">
        <v>-8045531.8899999997</v>
      </c>
      <c r="T1217" s="1363">
        <v>-8939544.3900000006</v>
      </c>
      <c r="U1217" s="1363">
        <v>-4464201.0999999996</v>
      </c>
      <c r="V1217" s="1363">
        <v>-5418593.0999999996</v>
      </c>
      <c r="W1217" s="1363">
        <v>-5988254.6600000001</v>
      </c>
      <c r="X1217" s="1363">
        <v>-6558404.2199999997</v>
      </c>
      <c r="Y1217" s="1363">
        <v>-7130023.0800000001</v>
      </c>
      <c r="Z1217" s="1363">
        <v>-7700585.8600000003</v>
      </c>
      <c r="AA1217" s="1363">
        <v>-2850264.04</v>
      </c>
      <c r="AB1217" s="1363">
        <v>-3388832.62</v>
      </c>
      <c r="AC1217" s="1363"/>
      <c r="AD1217" s="1363"/>
      <c r="AE1217" s="1363">
        <f t="shared" si="478"/>
        <v>-6234174.6154166674</v>
      </c>
      <c r="AF1217" s="1376"/>
      <c r="AG1217" s="1377"/>
      <c r="AH1217" s="1365"/>
      <c r="AI1217" s="1365"/>
      <c r="AJ1217" s="1365"/>
      <c r="AK1217" s="1366"/>
      <c r="AL1217" s="1365">
        <f t="shared" si="488"/>
        <v>0</v>
      </c>
      <c r="AM1217" s="1367"/>
      <c r="AN1217" s="1365">
        <f t="shared" si="495"/>
        <v>-6234174.6154166674</v>
      </c>
      <c r="AO1217" s="1368">
        <f t="shared" si="489"/>
        <v>-6234174.6154166674</v>
      </c>
      <c r="AP1217" s="1369"/>
      <c r="AQ1217" s="1370">
        <f t="shared" si="476"/>
        <v>-3388832.62</v>
      </c>
      <c r="AR1217" s="1365"/>
      <c r="AS1217" s="1365"/>
      <c r="AT1217" s="1365"/>
      <c r="AU1217" s="1366"/>
      <c r="AV1217" s="1365">
        <f t="shared" si="490"/>
        <v>0</v>
      </c>
      <c r="AW1217" s="1367"/>
      <c r="AX1217" s="1365">
        <f t="shared" si="496"/>
        <v>-3388832.62</v>
      </c>
      <c r="AY1217" s="1367">
        <f t="shared" si="491"/>
        <v>-3388832.62</v>
      </c>
      <c r="AZ1217" s="1372"/>
      <c r="BA1217" s="1640"/>
      <c r="BC1217" s="1361" t="str">
        <f t="shared" si="486"/>
        <v/>
      </c>
      <c r="BD1217" s="1361" t="str">
        <f t="shared" si="486"/>
        <v/>
      </c>
      <c r="BE1217" s="1361" t="str">
        <f t="shared" si="486"/>
        <v/>
      </c>
      <c r="BF1217" s="1361" t="str">
        <f t="shared" si="486"/>
        <v/>
      </c>
      <c r="BG1217" s="1361" t="str">
        <f t="shared" si="497"/>
        <v>NO</v>
      </c>
      <c r="BH1217" s="1361" t="str">
        <f t="shared" si="497"/>
        <v>W/C</v>
      </c>
      <c r="BI1217" s="1361" t="str">
        <f t="shared" si="492"/>
        <v>W/C</v>
      </c>
      <c r="BK1217" s="1361" t="b">
        <f t="shared" si="493"/>
        <v>1</v>
      </c>
      <c r="BL1217" s="1361" t="b">
        <f t="shared" si="493"/>
        <v>1</v>
      </c>
      <c r="BM1217" s="1361" t="b">
        <f t="shared" si="493"/>
        <v>1</v>
      </c>
      <c r="BN1217" s="1361" t="b">
        <f t="shared" si="493"/>
        <v>1</v>
      </c>
      <c r="BO1217" s="1361" t="b">
        <f t="shared" si="493"/>
        <v>1</v>
      </c>
      <c r="BP1217" s="1361" t="b">
        <f t="shared" si="493"/>
        <v>1</v>
      </c>
      <c r="BQ1217" s="1361" t="b">
        <f t="shared" si="493"/>
        <v>1</v>
      </c>
      <c r="BS1217" s="1359"/>
    </row>
    <row r="1218" spans="1:71" s="1374" customFormat="1" ht="12" customHeight="1">
      <c r="A1218" s="1412">
        <v>23600213</v>
      </c>
      <c r="B1218" s="1413" t="str">
        <f t="shared" si="494"/>
        <v>23600213</v>
      </c>
      <c r="C1218" s="1359" t="s">
        <v>2281</v>
      </c>
      <c r="D1218" s="1360" t="str">
        <f t="shared" ref="D1218:D1283" si="498">IF(CONCATENATE(H1218,I1218,J1218,K1218,N1218)= "ERBGRB","CRB",CONCATENATE(H1218,I1218,J1218,K1218,N1218))</f>
        <v>W/C</v>
      </c>
      <c r="E1218" s="1360"/>
      <c r="F1218" s="1359"/>
      <c r="G1218" s="1360"/>
      <c r="H1218" s="1361" t="str">
        <f t="shared" si="487"/>
        <v/>
      </c>
      <c r="I1218" s="1361" t="str">
        <f t="shared" si="487"/>
        <v/>
      </c>
      <c r="J1218" s="1361" t="str">
        <f t="shared" si="487"/>
        <v/>
      </c>
      <c r="K1218" s="1361" t="str">
        <f t="shared" si="487"/>
        <v/>
      </c>
      <c r="L1218" s="1361" t="str">
        <f t="shared" ref="L1218:M1289" si="499">IF(VALUE(AM1218),"W/C",IF(ISBLANK(AM1218),"NO","W/C"))</f>
        <v>NO</v>
      </c>
      <c r="M1218" s="1361" t="str">
        <f t="shared" si="499"/>
        <v>W/C</v>
      </c>
      <c r="N1218" s="1361" t="str">
        <f t="shared" si="482"/>
        <v>W/C</v>
      </c>
      <c r="O1218" s="1362"/>
      <c r="P1218" s="1363">
        <v>-150325.76000000001</v>
      </c>
      <c r="Q1218" s="1363">
        <v>-21781.14</v>
      </c>
      <c r="R1218" s="1363">
        <v>-31265.56</v>
      </c>
      <c r="S1218" s="1363">
        <v>-37726.980000000003</v>
      </c>
      <c r="T1218" s="1363">
        <v>-5207.37</v>
      </c>
      <c r="U1218" s="1363">
        <v>-9566.82</v>
      </c>
      <c r="V1218" s="1363">
        <v>-32362.87</v>
      </c>
      <c r="W1218" s="1363">
        <v>-130003.66</v>
      </c>
      <c r="X1218" s="1363">
        <v>-241366.17</v>
      </c>
      <c r="Y1218" s="1363">
        <v>-409707.69</v>
      </c>
      <c r="Z1218" s="1363">
        <v>-78095.539999999994</v>
      </c>
      <c r="AA1218" s="1363">
        <v>-140977.60999999999</v>
      </c>
      <c r="AB1218" s="1363">
        <v>-174310</v>
      </c>
      <c r="AC1218" s="1363"/>
      <c r="AD1218" s="1363"/>
      <c r="AE1218" s="1363">
        <f t="shared" si="478"/>
        <v>-108364.94083333334</v>
      </c>
      <c r="AF1218" s="1376"/>
      <c r="AG1218" s="1377"/>
      <c r="AH1218" s="1365"/>
      <c r="AI1218" s="1365"/>
      <c r="AJ1218" s="1365"/>
      <c r="AK1218" s="1366"/>
      <c r="AL1218" s="1365">
        <f t="shared" si="488"/>
        <v>0</v>
      </c>
      <c r="AM1218" s="1367"/>
      <c r="AN1218" s="1365">
        <f t="shared" si="495"/>
        <v>-108364.94083333334</v>
      </c>
      <c r="AO1218" s="1368">
        <f t="shared" si="489"/>
        <v>-108364.94083333334</v>
      </c>
      <c r="AP1218" s="1369"/>
      <c r="AQ1218" s="1370">
        <f t="shared" si="476"/>
        <v>-174310</v>
      </c>
      <c r="AR1218" s="1365"/>
      <c r="AS1218" s="1365"/>
      <c r="AT1218" s="1365"/>
      <c r="AU1218" s="1366"/>
      <c r="AV1218" s="1365">
        <f t="shared" si="490"/>
        <v>0</v>
      </c>
      <c r="AW1218" s="1367"/>
      <c r="AX1218" s="1365">
        <f t="shared" si="496"/>
        <v>-174310</v>
      </c>
      <c r="AY1218" s="1367">
        <f t="shared" si="491"/>
        <v>-174310</v>
      </c>
      <c r="AZ1218" s="1372"/>
      <c r="BA1218" s="1640"/>
      <c r="BC1218" s="1361" t="str">
        <f t="shared" si="486"/>
        <v/>
      </c>
      <c r="BD1218" s="1361" t="str">
        <f t="shared" si="486"/>
        <v/>
      </c>
      <c r="BE1218" s="1361" t="str">
        <f t="shared" si="486"/>
        <v/>
      </c>
      <c r="BF1218" s="1361" t="str">
        <f t="shared" si="486"/>
        <v/>
      </c>
      <c r="BG1218" s="1361" t="str">
        <f t="shared" si="497"/>
        <v>NO</v>
      </c>
      <c r="BH1218" s="1361" t="str">
        <f t="shared" si="497"/>
        <v>W/C</v>
      </c>
      <c r="BI1218" s="1361" t="str">
        <f t="shared" si="492"/>
        <v>W/C</v>
      </c>
      <c r="BK1218" s="1361" t="b">
        <f t="shared" si="493"/>
        <v>1</v>
      </c>
      <c r="BL1218" s="1361" t="b">
        <f t="shared" si="493"/>
        <v>1</v>
      </c>
      <c r="BM1218" s="1361" t="b">
        <f t="shared" si="493"/>
        <v>1</v>
      </c>
      <c r="BN1218" s="1361" t="b">
        <f t="shared" si="493"/>
        <v>1</v>
      </c>
      <c r="BO1218" s="1361" t="b">
        <f t="shared" si="493"/>
        <v>1</v>
      </c>
      <c r="BP1218" s="1361" t="b">
        <f t="shared" si="493"/>
        <v>1</v>
      </c>
      <c r="BQ1218" s="1361" t="b">
        <f t="shared" si="493"/>
        <v>1</v>
      </c>
      <c r="BS1218" s="1359"/>
    </row>
    <row r="1219" spans="1:71" s="1374" customFormat="1" ht="12" customHeight="1">
      <c r="A1219" s="1412">
        <v>23600221</v>
      </c>
      <c r="B1219" s="1413" t="str">
        <f t="shared" si="494"/>
        <v>23600221</v>
      </c>
      <c r="C1219" s="1359" t="s">
        <v>2282</v>
      </c>
      <c r="D1219" s="1360" t="str">
        <f t="shared" si="498"/>
        <v>W/C</v>
      </c>
      <c r="E1219" s="1360"/>
      <c r="F1219" s="1359"/>
      <c r="G1219" s="1360"/>
      <c r="H1219" s="1361" t="str">
        <f t="shared" si="487"/>
        <v/>
      </c>
      <c r="I1219" s="1361" t="str">
        <f t="shared" si="487"/>
        <v/>
      </c>
      <c r="J1219" s="1361" t="str">
        <f t="shared" si="487"/>
        <v/>
      </c>
      <c r="K1219" s="1361" t="str">
        <f t="shared" si="487"/>
        <v/>
      </c>
      <c r="L1219" s="1361" t="str">
        <f t="shared" si="499"/>
        <v>NO</v>
      </c>
      <c r="M1219" s="1361" t="str">
        <f t="shared" si="499"/>
        <v>W/C</v>
      </c>
      <c r="N1219" s="1361" t="str">
        <f t="shared" si="482"/>
        <v>W/C</v>
      </c>
      <c r="O1219" s="1362"/>
      <c r="P1219" s="1363">
        <v>0</v>
      </c>
      <c r="Q1219" s="1363">
        <v>-42517</v>
      </c>
      <c r="R1219" s="1363">
        <v>-85033</v>
      </c>
      <c r="S1219" s="1363">
        <v>-127549</v>
      </c>
      <c r="T1219" s="1363">
        <v>-170065</v>
      </c>
      <c r="U1219" s="1363">
        <v>297053.33</v>
      </c>
      <c r="V1219" s="1363">
        <v>254616.33</v>
      </c>
      <c r="W1219" s="1363">
        <v>212180.33</v>
      </c>
      <c r="X1219" s="1363">
        <v>169744.33</v>
      </c>
      <c r="Y1219" s="1363">
        <v>127308.33</v>
      </c>
      <c r="Z1219" s="1363">
        <v>84872.33</v>
      </c>
      <c r="AA1219" s="1363">
        <v>42436.33</v>
      </c>
      <c r="AB1219" s="1363">
        <v>0</v>
      </c>
      <c r="AC1219" s="1363"/>
      <c r="AD1219" s="1363"/>
      <c r="AE1219" s="1363">
        <f t="shared" si="478"/>
        <v>63587.275833333319</v>
      </c>
      <c r="AF1219" s="1376"/>
      <c r="AG1219" s="1377"/>
      <c r="AH1219" s="1365"/>
      <c r="AI1219" s="1365"/>
      <c r="AJ1219" s="1365"/>
      <c r="AK1219" s="1366"/>
      <c r="AL1219" s="1365">
        <f t="shared" si="488"/>
        <v>0</v>
      </c>
      <c r="AM1219" s="1367"/>
      <c r="AN1219" s="1365">
        <f t="shared" si="495"/>
        <v>63587.275833333319</v>
      </c>
      <c r="AO1219" s="1368">
        <f t="shared" si="489"/>
        <v>63587.275833333319</v>
      </c>
      <c r="AP1219" s="1369"/>
      <c r="AQ1219" s="1370">
        <f t="shared" si="476"/>
        <v>0</v>
      </c>
      <c r="AR1219" s="1365"/>
      <c r="AS1219" s="1365"/>
      <c r="AT1219" s="1365"/>
      <c r="AU1219" s="1366"/>
      <c r="AV1219" s="1365">
        <f t="shared" si="490"/>
        <v>0</v>
      </c>
      <c r="AW1219" s="1367"/>
      <c r="AX1219" s="1365">
        <f t="shared" si="496"/>
        <v>0</v>
      </c>
      <c r="AY1219" s="1367">
        <f t="shared" si="491"/>
        <v>0</v>
      </c>
      <c r="AZ1219" s="1372"/>
      <c r="BA1219" s="1640"/>
      <c r="BC1219" s="1361" t="str">
        <f t="shared" si="486"/>
        <v/>
      </c>
      <c r="BD1219" s="1361" t="str">
        <f t="shared" si="486"/>
        <v/>
      </c>
      <c r="BE1219" s="1361" t="str">
        <f t="shared" si="486"/>
        <v/>
      </c>
      <c r="BF1219" s="1361" t="str">
        <f t="shared" si="486"/>
        <v/>
      </c>
      <c r="BG1219" s="1361" t="str">
        <f t="shared" si="497"/>
        <v>NO</v>
      </c>
      <c r="BH1219" s="1361" t="str">
        <f t="shared" si="497"/>
        <v>W/C</v>
      </c>
      <c r="BI1219" s="1361" t="str">
        <f t="shared" si="492"/>
        <v>W/C</v>
      </c>
      <c r="BK1219" s="1361" t="b">
        <f t="shared" si="493"/>
        <v>1</v>
      </c>
      <c r="BL1219" s="1361" t="b">
        <f t="shared" si="493"/>
        <v>1</v>
      </c>
      <c r="BM1219" s="1361" t="b">
        <f t="shared" si="493"/>
        <v>1</v>
      </c>
      <c r="BN1219" s="1361" t="b">
        <f t="shared" si="493"/>
        <v>1</v>
      </c>
      <c r="BO1219" s="1361" t="b">
        <f t="shared" si="493"/>
        <v>1</v>
      </c>
      <c r="BP1219" s="1361" t="b">
        <f t="shared" si="493"/>
        <v>1</v>
      </c>
      <c r="BQ1219" s="1361" t="b">
        <f t="shared" si="493"/>
        <v>1</v>
      </c>
      <c r="BS1219" s="1359"/>
    </row>
    <row r="1220" spans="1:71" s="1374" customFormat="1" ht="12" customHeight="1">
      <c r="A1220" s="1497">
        <v>23600223</v>
      </c>
      <c r="B1220" s="1498" t="str">
        <f t="shared" si="494"/>
        <v>23600223</v>
      </c>
      <c r="C1220" s="1416" t="s">
        <v>2283</v>
      </c>
      <c r="D1220" s="1417" t="str">
        <f t="shared" si="498"/>
        <v>W/C</v>
      </c>
      <c r="E1220" s="1417"/>
      <c r="F1220" s="1434">
        <v>42842</v>
      </c>
      <c r="G1220" s="1417"/>
      <c r="H1220" s="1419" t="str">
        <f t="shared" si="487"/>
        <v/>
      </c>
      <c r="I1220" s="1419" t="str">
        <f t="shared" si="487"/>
        <v/>
      </c>
      <c r="J1220" s="1419" t="str">
        <f t="shared" si="487"/>
        <v/>
      </c>
      <c r="K1220" s="1419" t="str">
        <f t="shared" si="487"/>
        <v/>
      </c>
      <c r="L1220" s="1419" t="str">
        <f t="shared" si="499"/>
        <v>NO</v>
      </c>
      <c r="M1220" s="1419" t="str">
        <f t="shared" si="499"/>
        <v>W/C</v>
      </c>
      <c r="N1220" s="1419" t="str">
        <f t="shared" si="482"/>
        <v>W/C</v>
      </c>
      <c r="O1220" s="1420"/>
      <c r="P1220" s="1421">
        <v>-2876.09</v>
      </c>
      <c r="Q1220" s="1421">
        <v>-2876.09</v>
      </c>
      <c r="R1220" s="1421">
        <v>-2876.09</v>
      </c>
      <c r="S1220" s="1421">
        <v>-4279.05</v>
      </c>
      <c r="T1220" s="1421">
        <v>-4301.92</v>
      </c>
      <c r="U1220" s="1421">
        <v>-4301.92</v>
      </c>
      <c r="V1220" s="1421">
        <v>-6286.72</v>
      </c>
      <c r="W1220" s="1421">
        <v>-6286.72</v>
      </c>
      <c r="X1220" s="1421">
        <v>-6286.72</v>
      </c>
      <c r="Y1220" s="1421">
        <v>-7794.07</v>
      </c>
      <c r="Z1220" s="1421">
        <v>-7657.37</v>
      </c>
      <c r="AA1220" s="1421">
        <v>-7657.37</v>
      </c>
      <c r="AB1220" s="1421">
        <v>-8988.6200000000008</v>
      </c>
      <c r="AC1220" s="1421"/>
      <c r="AD1220" s="1421"/>
      <c r="AE1220" s="1421">
        <f t="shared" si="478"/>
        <v>-5544.699583333334</v>
      </c>
      <c r="AF1220" s="1422"/>
      <c r="AG1220" s="1423"/>
      <c r="AH1220" s="1424"/>
      <c r="AI1220" s="1424"/>
      <c r="AJ1220" s="1424"/>
      <c r="AK1220" s="1425"/>
      <c r="AL1220" s="1424">
        <f t="shared" si="488"/>
        <v>0</v>
      </c>
      <c r="AM1220" s="1426"/>
      <c r="AN1220" s="1424">
        <f t="shared" si="495"/>
        <v>-5544.699583333334</v>
      </c>
      <c r="AO1220" s="1427">
        <f t="shared" si="489"/>
        <v>-5544.699583333334</v>
      </c>
      <c r="AP1220" s="1369"/>
      <c r="AQ1220" s="1428">
        <f t="shared" si="476"/>
        <v>-8988.6200000000008</v>
      </c>
      <c r="AR1220" s="1424"/>
      <c r="AS1220" s="1424"/>
      <c r="AT1220" s="1424"/>
      <c r="AU1220" s="1425"/>
      <c r="AV1220" s="1424">
        <f t="shared" si="490"/>
        <v>0</v>
      </c>
      <c r="AW1220" s="1426"/>
      <c r="AX1220" s="1424">
        <f t="shared" si="496"/>
        <v>-8988.6200000000008</v>
      </c>
      <c r="AY1220" s="1426">
        <f t="shared" si="491"/>
        <v>-8988.6200000000008</v>
      </c>
      <c r="AZ1220" s="1372"/>
      <c r="BA1220" s="1640"/>
      <c r="BC1220" s="1419" t="str">
        <f t="shared" si="486"/>
        <v/>
      </c>
      <c r="BD1220" s="1419" t="str">
        <f t="shared" si="486"/>
        <v/>
      </c>
      <c r="BE1220" s="1419" t="str">
        <f t="shared" si="486"/>
        <v/>
      </c>
      <c r="BF1220" s="1419" t="str">
        <f t="shared" si="486"/>
        <v/>
      </c>
      <c r="BG1220" s="1419" t="str">
        <f t="shared" si="497"/>
        <v>NO</v>
      </c>
      <c r="BH1220" s="1419" t="str">
        <f t="shared" si="497"/>
        <v>W/C</v>
      </c>
      <c r="BI1220" s="1419" t="str">
        <f t="shared" si="492"/>
        <v>W/C</v>
      </c>
      <c r="BK1220" s="1419" t="b">
        <f t="shared" si="493"/>
        <v>1</v>
      </c>
      <c r="BL1220" s="1419" t="b">
        <f t="shared" si="493"/>
        <v>1</v>
      </c>
      <c r="BM1220" s="1419" t="b">
        <f t="shared" si="493"/>
        <v>1</v>
      </c>
      <c r="BN1220" s="1419" t="b">
        <f t="shared" si="493"/>
        <v>1</v>
      </c>
      <c r="BO1220" s="1419" t="b">
        <f t="shared" si="493"/>
        <v>1</v>
      </c>
      <c r="BP1220" s="1419" t="b">
        <f t="shared" si="493"/>
        <v>1</v>
      </c>
      <c r="BQ1220" s="1419" t="b">
        <f t="shared" si="493"/>
        <v>1</v>
      </c>
      <c r="BS1220" s="1359"/>
    </row>
    <row r="1221" spans="1:71" s="1374" customFormat="1" ht="12" customHeight="1">
      <c r="A1221" s="1412">
        <v>23600232</v>
      </c>
      <c r="B1221" s="1413" t="str">
        <f t="shared" si="494"/>
        <v>23600232</v>
      </c>
      <c r="C1221" s="1359" t="s">
        <v>2284</v>
      </c>
      <c r="D1221" s="1360" t="str">
        <f t="shared" si="498"/>
        <v>W/C</v>
      </c>
      <c r="E1221" s="1360"/>
      <c r="F1221" s="1359"/>
      <c r="G1221" s="1360"/>
      <c r="H1221" s="1361" t="str">
        <f t="shared" si="487"/>
        <v/>
      </c>
      <c r="I1221" s="1361" t="str">
        <f t="shared" si="487"/>
        <v/>
      </c>
      <c r="J1221" s="1361" t="str">
        <f t="shared" si="487"/>
        <v/>
      </c>
      <c r="K1221" s="1361" t="str">
        <f t="shared" si="487"/>
        <v/>
      </c>
      <c r="L1221" s="1361" t="str">
        <f t="shared" si="499"/>
        <v>NO</v>
      </c>
      <c r="M1221" s="1361" t="str">
        <f t="shared" si="499"/>
        <v>W/C</v>
      </c>
      <c r="N1221" s="1361" t="str">
        <f t="shared" si="482"/>
        <v>W/C</v>
      </c>
      <c r="O1221" s="1362"/>
      <c r="P1221" s="1363">
        <v>-19394939.57</v>
      </c>
      <c r="Q1221" s="1363">
        <v>-20948405.859999999</v>
      </c>
      <c r="R1221" s="1363">
        <v>-20948113.48</v>
      </c>
      <c r="S1221" s="1363">
        <v>-12233217.84</v>
      </c>
      <c r="T1221" s="1363">
        <v>-13592464.289999999</v>
      </c>
      <c r="U1221" s="1363">
        <v>-14951711.09</v>
      </c>
      <c r="V1221" s="1363">
        <v>-16140515.73</v>
      </c>
      <c r="W1221" s="1363">
        <v>-17645257.73</v>
      </c>
      <c r="X1221" s="1363">
        <v>-19150000.73</v>
      </c>
      <c r="Y1221" s="1363">
        <v>-22440598.399999999</v>
      </c>
      <c r="Z1221" s="1363">
        <v>-23667253.949999999</v>
      </c>
      <c r="AA1221" s="1363">
        <v>-16900740.199999999</v>
      </c>
      <c r="AB1221" s="1363">
        <v>-18510326.199999999</v>
      </c>
      <c r="AC1221" s="1363"/>
      <c r="AD1221" s="1363"/>
      <c r="AE1221" s="1363">
        <f t="shared" si="478"/>
        <v>-18130909.348749999</v>
      </c>
      <c r="AF1221" s="1376"/>
      <c r="AG1221" s="1377"/>
      <c r="AH1221" s="1365"/>
      <c r="AI1221" s="1365"/>
      <c r="AJ1221" s="1365"/>
      <c r="AK1221" s="1366"/>
      <c r="AL1221" s="1365">
        <f t="shared" si="488"/>
        <v>0</v>
      </c>
      <c r="AM1221" s="1367"/>
      <c r="AN1221" s="1365">
        <f t="shared" si="495"/>
        <v>-18130909.348749999</v>
      </c>
      <c r="AO1221" s="1368">
        <f t="shared" si="489"/>
        <v>-18130909.348749999</v>
      </c>
      <c r="AP1221" s="1369"/>
      <c r="AQ1221" s="1370">
        <f t="shared" si="476"/>
        <v>-18510326.199999999</v>
      </c>
      <c r="AR1221" s="1365"/>
      <c r="AS1221" s="1365"/>
      <c r="AT1221" s="1365"/>
      <c r="AU1221" s="1366"/>
      <c r="AV1221" s="1365">
        <f t="shared" si="490"/>
        <v>0</v>
      </c>
      <c r="AW1221" s="1367"/>
      <c r="AX1221" s="1365">
        <f t="shared" si="496"/>
        <v>-18510326.199999999</v>
      </c>
      <c r="AY1221" s="1367">
        <f t="shared" si="491"/>
        <v>-18510326.199999999</v>
      </c>
      <c r="AZ1221" s="1372"/>
      <c r="BA1221" s="1640"/>
      <c r="BC1221" s="1361" t="str">
        <f t="shared" si="486"/>
        <v/>
      </c>
      <c r="BD1221" s="1361" t="str">
        <f t="shared" si="486"/>
        <v/>
      </c>
      <c r="BE1221" s="1361" t="str">
        <f t="shared" si="486"/>
        <v/>
      </c>
      <c r="BF1221" s="1361" t="str">
        <f t="shared" si="486"/>
        <v/>
      </c>
      <c r="BG1221" s="1361" t="str">
        <f t="shared" si="497"/>
        <v>NO</v>
      </c>
      <c r="BH1221" s="1361" t="str">
        <f t="shared" si="497"/>
        <v>W/C</v>
      </c>
      <c r="BI1221" s="1361" t="str">
        <f t="shared" si="492"/>
        <v>W/C</v>
      </c>
      <c r="BK1221" s="1361" t="b">
        <f t="shared" si="493"/>
        <v>1</v>
      </c>
      <c r="BL1221" s="1361" t="b">
        <f t="shared" si="493"/>
        <v>1</v>
      </c>
      <c r="BM1221" s="1361" t="b">
        <f t="shared" si="493"/>
        <v>1</v>
      </c>
      <c r="BN1221" s="1361" t="b">
        <f t="shared" si="493"/>
        <v>1</v>
      </c>
      <c r="BO1221" s="1361" t="b">
        <f t="shared" si="493"/>
        <v>1</v>
      </c>
      <c r="BP1221" s="1361" t="b">
        <f t="shared" si="493"/>
        <v>1</v>
      </c>
      <c r="BQ1221" s="1361" t="b">
        <f t="shared" si="493"/>
        <v>1</v>
      </c>
      <c r="BS1221" s="1359"/>
    </row>
    <row r="1222" spans="1:71" s="1374" customFormat="1" ht="12" customHeight="1">
      <c r="A1222" s="1431" t="s">
        <v>2285</v>
      </c>
      <c r="B1222" s="1451" t="str">
        <f t="shared" si="494"/>
        <v>23600242</v>
      </c>
      <c r="C1222" s="1395" t="s">
        <v>2286</v>
      </c>
      <c r="D1222" s="1396" t="str">
        <f t="shared" si="498"/>
        <v>Non-Op</v>
      </c>
      <c r="E1222" s="1396"/>
      <c r="F1222" s="1433">
        <v>43541</v>
      </c>
      <c r="G1222" s="1396"/>
      <c r="H1222" s="1398" t="str">
        <f t="shared" si="487"/>
        <v/>
      </c>
      <c r="I1222" s="1398" t="str">
        <f t="shared" si="487"/>
        <v/>
      </c>
      <c r="J1222" s="1398" t="str">
        <f t="shared" si="487"/>
        <v/>
      </c>
      <c r="K1222" s="1398" t="str">
        <f t="shared" si="487"/>
        <v>Non-Op</v>
      </c>
      <c r="L1222" s="1398" t="str">
        <f t="shared" si="499"/>
        <v>NO</v>
      </c>
      <c r="M1222" s="1398" t="str">
        <f t="shared" si="499"/>
        <v>NO</v>
      </c>
      <c r="N1222" s="1398" t="str">
        <f t="shared" si="482"/>
        <v/>
      </c>
      <c r="O1222" s="1399"/>
      <c r="P1222" s="1400">
        <v>-1133766</v>
      </c>
      <c r="Q1222" s="1400">
        <v>-1250539</v>
      </c>
      <c r="R1222" s="1400">
        <v>-1367310</v>
      </c>
      <c r="S1222" s="1400">
        <v>-1050945</v>
      </c>
      <c r="T1222" s="1400">
        <v>-1167717</v>
      </c>
      <c r="U1222" s="1400">
        <v>-1284488</v>
      </c>
      <c r="V1222" s="1400">
        <v>-1401260</v>
      </c>
      <c r="W1222" s="1400">
        <v>-1504485</v>
      </c>
      <c r="X1222" s="1400">
        <v>-1607710</v>
      </c>
      <c r="Y1222" s="1400">
        <v>-1400295.82</v>
      </c>
      <c r="Z1222" s="1400">
        <v>-1503520.82</v>
      </c>
      <c r="AA1222" s="1400">
        <v>-1061434.82</v>
      </c>
      <c r="AB1222" s="1400">
        <v>-1164660.82</v>
      </c>
      <c r="AC1222" s="1400"/>
      <c r="AD1222" s="1400"/>
      <c r="AE1222" s="1400">
        <f t="shared" ref="AE1222:AE1287" si="500">(P1222+AB1222+SUM(Q1222:AA1222)*2)/24</f>
        <v>-1312409.9058333335</v>
      </c>
      <c r="AF1222" s="1401"/>
      <c r="AG1222" s="1402"/>
      <c r="AH1222" s="1403"/>
      <c r="AI1222" s="1403"/>
      <c r="AJ1222" s="1403"/>
      <c r="AK1222" s="1404">
        <f>AE1222</f>
        <v>-1312409.9058333335</v>
      </c>
      <c r="AL1222" s="1403">
        <f>SUM(AI1222:AK1222)</f>
        <v>-1312409.9058333335</v>
      </c>
      <c r="AM1222" s="1405"/>
      <c r="AN1222" s="1403"/>
      <c r="AO1222" s="1406">
        <f t="shared" si="489"/>
        <v>0</v>
      </c>
      <c r="AP1222" s="1369"/>
      <c r="AQ1222" s="1407">
        <f t="shared" ref="AQ1222:AQ1285" si="501">AB1222</f>
        <v>-1164660.82</v>
      </c>
      <c r="AR1222" s="1403"/>
      <c r="AS1222" s="1403"/>
      <c r="AT1222" s="1403"/>
      <c r="AU1222" s="1404">
        <f>AQ1222</f>
        <v>-1164660.82</v>
      </c>
      <c r="AV1222" s="1403">
        <f t="shared" si="490"/>
        <v>-1164660.82</v>
      </c>
      <c r="AW1222" s="1405"/>
      <c r="AX1222" s="1403"/>
      <c r="AY1222" s="1405">
        <f t="shared" si="491"/>
        <v>0</v>
      </c>
      <c r="AZ1222" s="1372" t="s">
        <v>1099</v>
      </c>
      <c r="BA1222" s="1640"/>
      <c r="BC1222" s="1361"/>
      <c r="BD1222" s="1361"/>
      <c r="BE1222" s="1361"/>
      <c r="BF1222" s="1361"/>
      <c r="BG1222" s="1361"/>
      <c r="BH1222" s="1361"/>
      <c r="BI1222" s="1361"/>
      <c r="BK1222" s="1361"/>
      <c r="BL1222" s="1361"/>
      <c r="BM1222" s="1361"/>
      <c r="BN1222" s="1361"/>
      <c r="BO1222" s="1361"/>
      <c r="BP1222" s="1361"/>
      <c r="BQ1222" s="1361"/>
      <c r="BS1222" s="1359"/>
    </row>
    <row r="1223" spans="1:71" s="1374" customFormat="1" ht="12" customHeight="1">
      <c r="A1223" s="1412">
        <v>23600351</v>
      </c>
      <c r="B1223" s="1413" t="str">
        <f t="shared" si="494"/>
        <v>23600351</v>
      </c>
      <c r="C1223" s="1359" t="s">
        <v>2287</v>
      </c>
      <c r="D1223" s="1360" t="str">
        <f t="shared" si="498"/>
        <v>W/C</v>
      </c>
      <c r="E1223" s="1360"/>
      <c r="F1223" s="1359"/>
      <c r="G1223" s="1360"/>
      <c r="H1223" s="1361" t="str">
        <f t="shared" si="487"/>
        <v/>
      </c>
      <c r="I1223" s="1361" t="str">
        <f t="shared" si="487"/>
        <v/>
      </c>
      <c r="J1223" s="1361" t="str">
        <f t="shared" si="487"/>
        <v/>
      </c>
      <c r="K1223" s="1361" t="str">
        <f t="shared" si="487"/>
        <v/>
      </c>
      <c r="L1223" s="1361" t="str">
        <f t="shared" si="499"/>
        <v>NO</v>
      </c>
      <c r="M1223" s="1361" t="str">
        <f t="shared" si="499"/>
        <v>W/C</v>
      </c>
      <c r="N1223" s="1361" t="str">
        <f t="shared" si="482"/>
        <v>W/C</v>
      </c>
      <c r="O1223" s="1362"/>
      <c r="P1223" s="1363">
        <v>-9312140.7300000004</v>
      </c>
      <c r="Q1223" s="1363">
        <v>-5621676.9299999997</v>
      </c>
      <c r="R1223" s="1363">
        <v>-7170063.0700000003</v>
      </c>
      <c r="S1223" s="1363">
        <v>-8739219.7400000002</v>
      </c>
      <c r="T1223" s="1363">
        <v>-6239616.4400000004</v>
      </c>
      <c r="U1223" s="1363">
        <v>-7996578.2300000004</v>
      </c>
      <c r="V1223" s="1363">
        <v>-11428242.029999999</v>
      </c>
      <c r="W1223" s="1363">
        <v>-7764717.2999999998</v>
      </c>
      <c r="X1223" s="1363">
        <v>-9785899.4100000001</v>
      </c>
      <c r="Y1223" s="1363">
        <v>-11369952.75</v>
      </c>
      <c r="Z1223" s="1363">
        <v>-6945721.1500000004</v>
      </c>
      <c r="AA1223" s="1363">
        <v>-7809081.9900000002</v>
      </c>
      <c r="AB1223" s="1363">
        <v>-9215970.5600000005</v>
      </c>
      <c r="AC1223" s="1363"/>
      <c r="AD1223" s="1363"/>
      <c r="AE1223" s="1363">
        <f t="shared" si="500"/>
        <v>-8344568.7237499999</v>
      </c>
      <c r="AF1223" s="1376"/>
      <c r="AG1223" s="1377"/>
      <c r="AH1223" s="1365"/>
      <c r="AI1223" s="1365"/>
      <c r="AJ1223" s="1365"/>
      <c r="AK1223" s="1366"/>
      <c r="AL1223" s="1365">
        <f t="shared" si="488"/>
        <v>0</v>
      </c>
      <c r="AM1223" s="1367"/>
      <c r="AN1223" s="1365">
        <f t="shared" si="495"/>
        <v>-8344568.7237499999</v>
      </c>
      <c r="AO1223" s="1368">
        <f t="shared" si="489"/>
        <v>-8344568.7237499999</v>
      </c>
      <c r="AP1223" s="1369"/>
      <c r="AQ1223" s="1370">
        <f t="shared" si="501"/>
        <v>-9215970.5600000005</v>
      </c>
      <c r="AR1223" s="1365"/>
      <c r="AS1223" s="1365"/>
      <c r="AT1223" s="1365"/>
      <c r="AU1223" s="1366"/>
      <c r="AV1223" s="1365">
        <f t="shared" si="490"/>
        <v>0</v>
      </c>
      <c r="AW1223" s="1367"/>
      <c r="AX1223" s="1365">
        <f t="shared" si="496"/>
        <v>-9215970.5600000005</v>
      </c>
      <c r="AY1223" s="1367">
        <f t="shared" si="491"/>
        <v>-9215970.5600000005</v>
      </c>
      <c r="AZ1223" s="1372"/>
      <c r="BA1223" s="1640"/>
      <c r="BC1223" s="1361" t="str">
        <f t="shared" ref="BC1223:BF1247" si="502">IF(VALUE(AR1223),BC$7,IF(ISBLANK(AR1223),"",BC$7))</f>
        <v/>
      </c>
      <c r="BD1223" s="1361" t="str">
        <f t="shared" si="502"/>
        <v/>
      </c>
      <c r="BE1223" s="1361" t="str">
        <f t="shared" si="502"/>
        <v/>
      </c>
      <c r="BF1223" s="1361" t="str">
        <f t="shared" si="502"/>
        <v/>
      </c>
      <c r="BG1223" s="1361" t="str">
        <f t="shared" si="497"/>
        <v>NO</v>
      </c>
      <c r="BH1223" s="1361" t="str">
        <f t="shared" si="497"/>
        <v>W/C</v>
      </c>
      <c r="BI1223" s="1361" t="str">
        <f t="shared" si="492"/>
        <v>W/C</v>
      </c>
      <c r="BK1223" s="1361" t="b">
        <f t="shared" ref="BK1223:BQ1254" si="503">BC1223=H1223</f>
        <v>1</v>
      </c>
      <c r="BL1223" s="1361" t="b">
        <f t="shared" si="503"/>
        <v>1</v>
      </c>
      <c r="BM1223" s="1361" t="b">
        <f t="shared" si="503"/>
        <v>1</v>
      </c>
      <c r="BN1223" s="1361" t="b">
        <f t="shared" si="503"/>
        <v>1</v>
      </c>
      <c r="BO1223" s="1361" t="b">
        <f t="shared" si="503"/>
        <v>1</v>
      </c>
      <c r="BP1223" s="1361" t="b">
        <f t="shared" si="503"/>
        <v>1</v>
      </c>
      <c r="BQ1223" s="1361" t="b">
        <f t="shared" si="503"/>
        <v>1</v>
      </c>
      <c r="BS1223" s="1359"/>
    </row>
    <row r="1224" spans="1:71" s="1374" customFormat="1" ht="12" customHeight="1">
      <c r="A1224" s="1412">
        <v>23600391</v>
      </c>
      <c r="B1224" s="1413" t="str">
        <f t="shared" si="494"/>
        <v>23600391</v>
      </c>
      <c r="C1224" s="1359" t="s">
        <v>2288</v>
      </c>
      <c r="D1224" s="1360" t="str">
        <f t="shared" si="498"/>
        <v>W/C</v>
      </c>
      <c r="E1224" s="1360"/>
      <c r="F1224" s="1359"/>
      <c r="G1224" s="1360"/>
      <c r="H1224" s="1361" t="str">
        <f t="shared" si="487"/>
        <v/>
      </c>
      <c r="I1224" s="1361" t="str">
        <f t="shared" si="487"/>
        <v/>
      </c>
      <c r="J1224" s="1361" t="str">
        <f t="shared" si="487"/>
        <v/>
      </c>
      <c r="K1224" s="1361" t="str">
        <f t="shared" si="487"/>
        <v/>
      </c>
      <c r="L1224" s="1361" t="str">
        <f t="shared" si="499"/>
        <v>NO</v>
      </c>
      <c r="M1224" s="1361" t="str">
        <f t="shared" si="499"/>
        <v>W/C</v>
      </c>
      <c r="N1224" s="1361" t="str">
        <f t="shared" si="482"/>
        <v>W/C</v>
      </c>
      <c r="O1224" s="1362"/>
      <c r="P1224" s="1363">
        <v>-369482.61</v>
      </c>
      <c r="Q1224" s="1363">
        <v>-198125.66</v>
      </c>
      <c r="R1224" s="1363">
        <v>-318197.65999999997</v>
      </c>
      <c r="S1224" s="1363">
        <v>-438269.66</v>
      </c>
      <c r="T1224" s="1363">
        <v>306218.11</v>
      </c>
      <c r="U1224" s="1363">
        <v>-302238</v>
      </c>
      <c r="V1224" s="1363">
        <v>-453357</v>
      </c>
      <c r="W1224" s="1363">
        <v>-74590.28</v>
      </c>
      <c r="X1224" s="1363">
        <v>-149181.28</v>
      </c>
      <c r="Y1224" s="1363">
        <v>-223771.28</v>
      </c>
      <c r="Z1224" s="1363">
        <v>-39019.519999999997</v>
      </c>
      <c r="AA1224" s="1363">
        <v>-112639.52</v>
      </c>
      <c r="AB1224" s="1363">
        <v>-186258.52</v>
      </c>
      <c r="AC1224" s="1363"/>
      <c r="AD1224" s="1363"/>
      <c r="AE1224" s="1363">
        <f t="shared" si="500"/>
        <v>-190086.85958333337</v>
      </c>
      <c r="AF1224" s="1376"/>
      <c r="AG1224" s="1377"/>
      <c r="AH1224" s="1365"/>
      <c r="AI1224" s="1365"/>
      <c r="AJ1224" s="1365"/>
      <c r="AK1224" s="1366"/>
      <c r="AL1224" s="1365">
        <f t="shared" si="488"/>
        <v>0</v>
      </c>
      <c r="AM1224" s="1367"/>
      <c r="AN1224" s="1365">
        <f t="shared" si="495"/>
        <v>-190086.85958333337</v>
      </c>
      <c r="AO1224" s="1368">
        <f t="shared" si="489"/>
        <v>-190086.85958333337</v>
      </c>
      <c r="AP1224" s="1369"/>
      <c r="AQ1224" s="1370">
        <f t="shared" si="501"/>
        <v>-186258.52</v>
      </c>
      <c r="AR1224" s="1365"/>
      <c r="AS1224" s="1365"/>
      <c r="AT1224" s="1365"/>
      <c r="AU1224" s="1366"/>
      <c r="AV1224" s="1365">
        <f t="shared" si="490"/>
        <v>0</v>
      </c>
      <c r="AW1224" s="1367"/>
      <c r="AX1224" s="1365">
        <f t="shared" si="496"/>
        <v>-186258.52</v>
      </c>
      <c r="AY1224" s="1367">
        <f t="shared" si="491"/>
        <v>-186258.52</v>
      </c>
      <c r="AZ1224" s="1372"/>
      <c r="BA1224" s="1640"/>
      <c r="BC1224" s="1361" t="str">
        <f t="shared" si="502"/>
        <v/>
      </c>
      <c r="BD1224" s="1361" t="str">
        <f t="shared" si="502"/>
        <v/>
      </c>
      <c r="BE1224" s="1361" t="str">
        <f t="shared" si="502"/>
        <v/>
      </c>
      <c r="BF1224" s="1361" t="str">
        <f t="shared" si="502"/>
        <v/>
      </c>
      <c r="BG1224" s="1361" t="str">
        <f t="shared" si="497"/>
        <v>NO</v>
      </c>
      <c r="BH1224" s="1361" t="str">
        <f t="shared" si="497"/>
        <v>W/C</v>
      </c>
      <c r="BI1224" s="1361" t="str">
        <f t="shared" si="492"/>
        <v>W/C</v>
      </c>
      <c r="BK1224" s="1361" t="b">
        <f t="shared" si="503"/>
        <v>1</v>
      </c>
      <c r="BL1224" s="1361" t="b">
        <f t="shared" si="503"/>
        <v>1</v>
      </c>
      <c r="BM1224" s="1361" t="b">
        <f t="shared" si="503"/>
        <v>1</v>
      </c>
      <c r="BN1224" s="1361" t="b">
        <f t="shared" si="503"/>
        <v>1</v>
      </c>
      <c r="BO1224" s="1361" t="b">
        <f t="shared" si="503"/>
        <v>1</v>
      </c>
      <c r="BP1224" s="1361" t="b">
        <f t="shared" si="503"/>
        <v>1</v>
      </c>
      <c r="BQ1224" s="1361" t="b">
        <f t="shared" si="503"/>
        <v>1</v>
      </c>
      <c r="BS1224" s="1359"/>
    </row>
    <row r="1225" spans="1:71" s="1374" customFormat="1" ht="12" customHeight="1">
      <c r="A1225" s="1412">
        <v>23600421</v>
      </c>
      <c r="B1225" s="1413" t="str">
        <f t="shared" si="494"/>
        <v>23600421</v>
      </c>
      <c r="C1225" s="1359" t="s">
        <v>2289</v>
      </c>
      <c r="D1225" s="1360" t="str">
        <f t="shared" si="498"/>
        <v>W/C</v>
      </c>
      <c r="E1225" s="1360"/>
      <c r="F1225" s="1359"/>
      <c r="G1225" s="1360"/>
      <c r="H1225" s="1361" t="str">
        <f t="shared" si="487"/>
        <v/>
      </c>
      <c r="I1225" s="1361" t="str">
        <f t="shared" si="487"/>
        <v/>
      </c>
      <c r="J1225" s="1361" t="str">
        <f t="shared" si="487"/>
        <v/>
      </c>
      <c r="K1225" s="1361" t="str">
        <f t="shared" si="487"/>
        <v/>
      </c>
      <c r="L1225" s="1361" t="str">
        <f t="shared" si="499"/>
        <v>NO</v>
      </c>
      <c r="M1225" s="1361" t="str">
        <f t="shared" si="499"/>
        <v>W/C</v>
      </c>
      <c r="N1225" s="1361" t="str">
        <f t="shared" si="482"/>
        <v>W/C</v>
      </c>
      <c r="O1225" s="1362"/>
      <c r="P1225" s="1363">
        <v>0</v>
      </c>
      <c r="Q1225" s="1363">
        <v>0</v>
      </c>
      <c r="R1225" s="1363">
        <v>0</v>
      </c>
      <c r="S1225" s="1363">
        <v>0</v>
      </c>
      <c r="T1225" s="1363">
        <v>0</v>
      </c>
      <c r="U1225" s="1363">
        <v>0</v>
      </c>
      <c r="V1225" s="1363">
        <v>0</v>
      </c>
      <c r="W1225" s="1363">
        <v>0</v>
      </c>
      <c r="X1225" s="1363">
        <v>0</v>
      </c>
      <c r="Y1225" s="1363">
        <v>0</v>
      </c>
      <c r="Z1225" s="1363">
        <v>0</v>
      </c>
      <c r="AA1225" s="1363">
        <v>0</v>
      </c>
      <c r="AB1225" s="1363">
        <v>0</v>
      </c>
      <c r="AC1225" s="1363"/>
      <c r="AD1225" s="1363"/>
      <c r="AE1225" s="1363">
        <f t="shared" si="500"/>
        <v>0</v>
      </c>
      <c r="AF1225" s="1376"/>
      <c r="AG1225" s="1377"/>
      <c r="AH1225" s="1365"/>
      <c r="AI1225" s="1365"/>
      <c r="AJ1225" s="1365"/>
      <c r="AK1225" s="1366"/>
      <c r="AL1225" s="1365">
        <f t="shared" si="488"/>
        <v>0</v>
      </c>
      <c r="AM1225" s="1367"/>
      <c r="AN1225" s="1365">
        <f t="shared" si="495"/>
        <v>0</v>
      </c>
      <c r="AO1225" s="1368">
        <f t="shared" si="489"/>
        <v>0</v>
      </c>
      <c r="AP1225" s="1369"/>
      <c r="AQ1225" s="1370">
        <f t="shared" si="501"/>
        <v>0</v>
      </c>
      <c r="AR1225" s="1365"/>
      <c r="AS1225" s="1365"/>
      <c r="AT1225" s="1365"/>
      <c r="AU1225" s="1366"/>
      <c r="AV1225" s="1365">
        <f t="shared" si="490"/>
        <v>0</v>
      </c>
      <c r="AW1225" s="1367"/>
      <c r="AX1225" s="1365">
        <f t="shared" si="496"/>
        <v>0</v>
      </c>
      <c r="AY1225" s="1367">
        <f t="shared" si="491"/>
        <v>0</v>
      </c>
      <c r="AZ1225" s="1372"/>
      <c r="BA1225" s="1640"/>
      <c r="BC1225" s="1361" t="str">
        <f t="shared" si="502"/>
        <v/>
      </c>
      <c r="BD1225" s="1361" t="str">
        <f t="shared" si="502"/>
        <v/>
      </c>
      <c r="BE1225" s="1361" t="str">
        <f t="shared" si="502"/>
        <v/>
      </c>
      <c r="BF1225" s="1361" t="str">
        <f t="shared" si="502"/>
        <v/>
      </c>
      <c r="BG1225" s="1361" t="str">
        <f t="shared" si="497"/>
        <v>NO</v>
      </c>
      <c r="BH1225" s="1361" t="str">
        <f t="shared" si="497"/>
        <v>W/C</v>
      </c>
      <c r="BI1225" s="1361" t="str">
        <f t="shared" si="492"/>
        <v>W/C</v>
      </c>
      <c r="BK1225" s="1361" t="b">
        <f t="shared" si="503"/>
        <v>1</v>
      </c>
      <c r="BL1225" s="1361" t="b">
        <f t="shared" si="503"/>
        <v>1</v>
      </c>
      <c r="BM1225" s="1361" t="b">
        <f t="shared" si="503"/>
        <v>1</v>
      </c>
      <c r="BN1225" s="1361" t="b">
        <f t="shared" si="503"/>
        <v>1</v>
      </c>
      <c r="BO1225" s="1361" t="b">
        <f t="shared" si="503"/>
        <v>1</v>
      </c>
      <c r="BP1225" s="1361" t="b">
        <f t="shared" si="503"/>
        <v>1</v>
      </c>
      <c r="BQ1225" s="1361" t="b">
        <f t="shared" si="503"/>
        <v>1</v>
      </c>
      <c r="BS1225" s="1359"/>
    </row>
    <row r="1226" spans="1:71" s="1374" customFormat="1" ht="12" customHeight="1">
      <c r="A1226" s="1412">
        <v>23600431</v>
      </c>
      <c r="B1226" s="1413" t="str">
        <f t="shared" si="494"/>
        <v>23600431</v>
      </c>
      <c r="C1226" s="1359" t="s">
        <v>2290</v>
      </c>
      <c r="D1226" s="1360" t="str">
        <f t="shared" si="498"/>
        <v>W/C</v>
      </c>
      <c r="E1226" s="1360"/>
      <c r="F1226" s="1359"/>
      <c r="G1226" s="1360"/>
      <c r="H1226" s="1361" t="str">
        <f t="shared" ref="H1226:K1247" si="504">IF(VALUE(AH1226),H$7,IF(ISBLANK(AH1226),"",H$7))</f>
        <v/>
      </c>
      <c r="I1226" s="1361" t="str">
        <f t="shared" si="504"/>
        <v/>
      </c>
      <c r="J1226" s="1361" t="str">
        <f t="shared" si="504"/>
        <v/>
      </c>
      <c r="K1226" s="1361" t="str">
        <f t="shared" si="504"/>
        <v/>
      </c>
      <c r="L1226" s="1361" t="str">
        <f t="shared" si="499"/>
        <v>NO</v>
      </c>
      <c r="M1226" s="1361" t="str">
        <f t="shared" si="499"/>
        <v>W/C</v>
      </c>
      <c r="N1226" s="1361" t="str">
        <f t="shared" si="482"/>
        <v>W/C</v>
      </c>
      <c r="O1226" s="1362"/>
      <c r="P1226" s="1363">
        <v>-48229.95</v>
      </c>
      <c r="Q1226" s="1363">
        <v>-38943.74</v>
      </c>
      <c r="R1226" s="1363">
        <v>-40116.65</v>
      </c>
      <c r="S1226" s="1363">
        <v>-42044.56</v>
      </c>
      <c r="T1226" s="1363">
        <v>-55843.43</v>
      </c>
      <c r="U1226" s="1363">
        <v>-78189.259999999995</v>
      </c>
      <c r="V1226" s="1363">
        <v>68661.52</v>
      </c>
      <c r="W1226" s="1363">
        <v>35619.82</v>
      </c>
      <c r="X1226" s="1363">
        <v>15024.93</v>
      </c>
      <c r="Y1226" s="1363">
        <v>18415.330000000002</v>
      </c>
      <c r="Z1226" s="1363">
        <v>17884.830000000002</v>
      </c>
      <c r="AA1226" s="1363">
        <v>22373.9</v>
      </c>
      <c r="AB1226" s="1363">
        <v>34868.550000000003</v>
      </c>
      <c r="AC1226" s="1363"/>
      <c r="AD1226" s="1363"/>
      <c r="AE1226" s="1363">
        <f t="shared" si="500"/>
        <v>-6986.5008333333326</v>
      </c>
      <c r="AF1226" s="1376"/>
      <c r="AG1226" s="1377"/>
      <c r="AH1226" s="1365"/>
      <c r="AI1226" s="1365"/>
      <c r="AJ1226" s="1365"/>
      <c r="AK1226" s="1366"/>
      <c r="AL1226" s="1365">
        <f t="shared" si="488"/>
        <v>0</v>
      </c>
      <c r="AM1226" s="1367"/>
      <c r="AN1226" s="1365">
        <f t="shared" si="495"/>
        <v>-6986.5008333333326</v>
      </c>
      <c r="AO1226" s="1368">
        <f t="shared" si="489"/>
        <v>-6986.5008333333326</v>
      </c>
      <c r="AP1226" s="1369"/>
      <c r="AQ1226" s="1370">
        <f t="shared" si="501"/>
        <v>34868.550000000003</v>
      </c>
      <c r="AR1226" s="1365"/>
      <c r="AS1226" s="1365"/>
      <c r="AT1226" s="1365"/>
      <c r="AU1226" s="1366"/>
      <c r="AV1226" s="1365">
        <f t="shared" si="490"/>
        <v>0</v>
      </c>
      <c r="AW1226" s="1367"/>
      <c r="AX1226" s="1365">
        <f t="shared" si="496"/>
        <v>34868.550000000003</v>
      </c>
      <c r="AY1226" s="1367">
        <f t="shared" si="491"/>
        <v>34868.550000000003</v>
      </c>
      <c r="AZ1226" s="1372"/>
      <c r="BA1226" s="1640"/>
      <c r="BC1226" s="1361" t="str">
        <f t="shared" si="502"/>
        <v/>
      </c>
      <c r="BD1226" s="1361" t="str">
        <f t="shared" si="502"/>
        <v/>
      </c>
      <c r="BE1226" s="1361" t="str">
        <f t="shared" si="502"/>
        <v/>
      </c>
      <c r="BF1226" s="1361" t="str">
        <f t="shared" si="502"/>
        <v/>
      </c>
      <c r="BG1226" s="1361" t="str">
        <f t="shared" si="497"/>
        <v>NO</v>
      </c>
      <c r="BH1226" s="1361" t="str">
        <f t="shared" si="497"/>
        <v>W/C</v>
      </c>
      <c r="BI1226" s="1361" t="str">
        <f t="shared" si="492"/>
        <v>W/C</v>
      </c>
      <c r="BK1226" s="1361" t="b">
        <f t="shared" si="503"/>
        <v>1</v>
      </c>
      <c r="BL1226" s="1361" t="b">
        <f t="shared" si="503"/>
        <v>1</v>
      </c>
      <c r="BM1226" s="1361" t="b">
        <f t="shared" si="503"/>
        <v>1</v>
      </c>
      <c r="BN1226" s="1361" t="b">
        <f t="shared" si="503"/>
        <v>1</v>
      </c>
      <c r="BO1226" s="1361" t="b">
        <f t="shared" si="503"/>
        <v>1</v>
      </c>
      <c r="BP1226" s="1361" t="b">
        <f t="shared" si="503"/>
        <v>1</v>
      </c>
      <c r="BQ1226" s="1361" t="b">
        <f t="shared" si="503"/>
        <v>1</v>
      </c>
      <c r="BS1226" s="1359"/>
    </row>
    <row r="1227" spans="1:71" s="1374" customFormat="1" ht="12" customHeight="1">
      <c r="A1227" s="1412">
        <v>23600451</v>
      </c>
      <c r="B1227" s="1413" t="str">
        <f t="shared" si="494"/>
        <v>23600451</v>
      </c>
      <c r="C1227" s="1359" t="s">
        <v>2291</v>
      </c>
      <c r="D1227" s="1360" t="str">
        <f t="shared" si="498"/>
        <v>W/C</v>
      </c>
      <c r="E1227" s="1360"/>
      <c r="F1227" s="1359"/>
      <c r="G1227" s="1360"/>
      <c r="H1227" s="1361" t="str">
        <f t="shared" si="504"/>
        <v/>
      </c>
      <c r="I1227" s="1361" t="str">
        <f t="shared" si="504"/>
        <v/>
      </c>
      <c r="J1227" s="1361" t="str">
        <f t="shared" si="504"/>
        <v/>
      </c>
      <c r="K1227" s="1361" t="str">
        <f t="shared" si="504"/>
        <v/>
      </c>
      <c r="L1227" s="1361" t="str">
        <f t="shared" si="499"/>
        <v>NO</v>
      </c>
      <c r="M1227" s="1361" t="str">
        <f t="shared" si="499"/>
        <v>W/C</v>
      </c>
      <c r="N1227" s="1361" t="str">
        <f t="shared" si="482"/>
        <v>W/C</v>
      </c>
      <c r="O1227" s="1411"/>
      <c r="P1227" s="1363">
        <v>76156.61</v>
      </c>
      <c r="Q1227" s="1363">
        <v>108910.38</v>
      </c>
      <c r="R1227" s="1363">
        <v>104422.93</v>
      </c>
      <c r="S1227" s="1363">
        <v>165644.84</v>
      </c>
      <c r="T1227" s="1363">
        <v>140301.82999999999</v>
      </c>
      <c r="U1227" s="1363">
        <v>59041.48</v>
      </c>
      <c r="V1227" s="1363">
        <v>245814.45</v>
      </c>
      <c r="W1227" s="1363">
        <v>160728.71</v>
      </c>
      <c r="X1227" s="1363">
        <v>81775.73</v>
      </c>
      <c r="Y1227" s="1363">
        <v>67152.94</v>
      </c>
      <c r="Z1227" s="1363">
        <v>72949.53</v>
      </c>
      <c r="AA1227" s="1363">
        <v>94043.94</v>
      </c>
      <c r="AB1227" s="1363">
        <v>135999.6</v>
      </c>
      <c r="AC1227" s="1363"/>
      <c r="AD1227" s="1363"/>
      <c r="AE1227" s="1363">
        <f t="shared" si="500"/>
        <v>117238.73874999997</v>
      </c>
      <c r="AF1227" s="1376"/>
      <c r="AG1227" s="1377"/>
      <c r="AH1227" s="1365"/>
      <c r="AI1227" s="1365"/>
      <c r="AJ1227" s="1365"/>
      <c r="AK1227" s="1366"/>
      <c r="AL1227" s="1365">
        <f t="shared" si="488"/>
        <v>0</v>
      </c>
      <c r="AM1227" s="1367"/>
      <c r="AN1227" s="1365">
        <f t="shared" si="495"/>
        <v>117238.73874999997</v>
      </c>
      <c r="AO1227" s="1368">
        <f t="shared" si="489"/>
        <v>117238.73874999997</v>
      </c>
      <c r="AP1227" s="1369"/>
      <c r="AQ1227" s="1370">
        <f t="shared" si="501"/>
        <v>135999.6</v>
      </c>
      <c r="AR1227" s="1365"/>
      <c r="AS1227" s="1365"/>
      <c r="AT1227" s="1365"/>
      <c r="AU1227" s="1366"/>
      <c r="AV1227" s="1365">
        <f t="shared" si="490"/>
        <v>0</v>
      </c>
      <c r="AW1227" s="1367"/>
      <c r="AX1227" s="1365">
        <f t="shared" si="496"/>
        <v>135999.6</v>
      </c>
      <c r="AY1227" s="1367">
        <f t="shared" si="491"/>
        <v>135999.6</v>
      </c>
      <c r="AZ1227" s="1372"/>
      <c r="BA1227" s="1640"/>
      <c r="BC1227" s="1361" t="str">
        <f t="shared" si="502"/>
        <v/>
      </c>
      <c r="BD1227" s="1361" t="str">
        <f t="shared" si="502"/>
        <v/>
      </c>
      <c r="BE1227" s="1361" t="str">
        <f t="shared" si="502"/>
        <v/>
      </c>
      <c r="BF1227" s="1361" t="str">
        <f t="shared" si="502"/>
        <v/>
      </c>
      <c r="BG1227" s="1361" t="str">
        <f t="shared" si="497"/>
        <v>NO</v>
      </c>
      <c r="BH1227" s="1361" t="str">
        <f t="shared" si="497"/>
        <v>W/C</v>
      </c>
      <c r="BI1227" s="1361" t="str">
        <f t="shared" si="492"/>
        <v>W/C</v>
      </c>
      <c r="BK1227" s="1361" t="b">
        <f t="shared" si="503"/>
        <v>1</v>
      </c>
      <c r="BL1227" s="1361" t="b">
        <f t="shared" si="503"/>
        <v>1</v>
      </c>
      <c r="BM1227" s="1361" t="b">
        <f t="shared" si="503"/>
        <v>1</v>
      </c>
      <c r="BN1227" s="1361" t="b">
        <f t="shared" si="503"/>
        <v>1</v>
      </c>
      <c r="BO1227" s="1361" t="b">
        <f t="shared" si="503"/>
        <v>1</v>
      </c>
      <c r="BP1227" s="1361" t="b">
        <f t="shared" si="503"/>
        <v>1</v>
      </c>
      <c r="BQ1227" s="1361" t="b">
        <f t="shared" si="503"/>
        <v>1</v>
      </c>
      <c r="BS1227" s="1359"/>
    </row>
    <row r="1228" spans="1:71" s="1374" customFormat="1" ht="12" customHeight="1">
      <c r="A1228" s="1412">
        <v>23600471</v>
      </c>
      <c r="B1228" s="1413" t="str">
        <f t="shared" si="494"/>
        <v>23600471</v>
      </c>
      <c r="C1228" s="1359" t="s">
        <v>2292</v>
      </c>
      <c r="D1228" s="1360" t="str">
        <f t="shared" si="498"/>
        <v>W/C</v>
      </c>
      <c r="E1228" s="1360"/>
      <c r="F1228" s="1359"/>
      <c r="G1228" s="1360"/>
      <c r="H1228" s="1361" t="str">
        <f t="shared" si="504"/>
        <v/>
      </c>
      <c r="I1228" s="1361" t="str">
        <f t="shared" si="504"/>
        <v/>
      </c>
      <c r="J1228" s="1361" t="str">
        <f t="shared" si="504"/>
        <v/>
      </c>
      <c r="K1228" s="1361" t="str">
        <f t="shared" si="504"/>
        <v/>
      </c>
      <c r="L1228" s="1361" t="str">
        <f t="shared" si="499"/>
        <v>NO</v>
      </c>
      <c r="M1228" s="1361" t="str">
        <f t="shared" si="499"/>
        <v>W/C</v>
      </c>
      <c r="N1228" s="1361" t="str">
        <f t="shared" si="482"/>
        <v>W/C</v>
      </c>
      <c r="O1228" s="1362"/>
      <c r="P1228" s="1363">
        <v>-5791003.6799999997</v>
      </c>
      <c r="Q1228" s="1363">
        <v>-5713881.2199999997</v>
      </c>
      <c r="R1228" s="1363">
        <v>-5773034.2599999998</v>
      </c>
      <c r="S1228" s="1363">
        <v>-5818060.5700000003</v>
      </c>
      <c r="T1228" s="1363">
        <v>-1295050.43</v>
      </c>
      <c r="U1228" s="1363">
        <v>7951056.5300000003</v>
      </c>
      <c r="V1228" s="1363">
        <v>-3235070.83</v>
      </c>
      <c r="W1228" s="1363">
        <v>-7996571.2599999998</v>
      </c>
      <c r="X1228" s="1363">
        <v>-8209501.7800000003</v>
      </c>
      <c r="Y1228" s="1363">
        <v>-7709837.6200000001</v>
      </c>
      <c r="Z1228" s="1363">
        <v>-14661398.449999999</v>
      </c>
      <c r="AA1228" s="1363">
        <v>-12915075.869999999</v>
      </c>
      <c r="AB1228" s="1363">
        <v>-5894886.9800000004</v>
      </c>
      <c r="AC1228" s="1363"/>
      <c r="AD1228" s="1363"/>
      <c r="AE1228" s="1363">
        <f t="shared" si="500"/>
        <v>-5934947.5908333333</v>
      </c>
      <c r="AF1228" s="1376"/>
      <c r="AG1228" s="1377"/>
      <c r="AH1228" s="1365"/>
      <c r="AI1228" s="1365"/>
      <c r="AJ1228" s="1365"/>
      <c r="AK1228" s="1366"/>
      <c r="AL1228" s="1365">
        <f t="shared" si="488"/>
        <v>0</v>
      </c>
      <c r="AM1228" s="1367"/>
      <c r="AN1228" s="1365">
        <f t="shared" si="495"/>
        <v>-5934947.5908333333</v>
      </c>
      <c r="AO1228" s="1368">
        <f t="shared" si="489"/>
        <v>-5934947.5908333333</v>
      </c>
      <c r="AP1228" s="1369"/>
      <c r="AQ1228" s="1370">
        <f t="shared" si="501"/>
        <v>-5894886.9800000004</v>
      </c>
      <c r="AR1228" s="1365"/>
      <c r="AS1228" s="1365"/>
      <c r="AT1228" s="1365"/>
      <c r="AU1228" s="1366"/>
      <c r="AV1228" s="1365">
        <f t="shared" si="490"/>
        <v>0</v>
      </c>
      <c r="AW1228" s="1367"/>
      <c r="AX1228" s="1365">
        <f t="shared" si="496"/>
        <v>-5894886.9800000004</v>
      </c>
      <c r="AY1228" s="1367">
        <f t="shared" si="491"/>
        <v>-5894886.9800000004</v>
      </c>
      <c r="AZ1228" s="1372"/>
      <c r="BA1228" s="1640"/>
      <c r="BC1228" s="1361" t="str">
        <f t="shared" si="502"/>
        <v/>
      </c>
      <c r="BD1228" s="1361" t="str">
        <f t="shared" si="502"/>
        <v/>
      </c>
      <c r="BE1228" s="1361" t="str">
        <f t="shared" si="502"/>
        <v/>
      </c>
      <c r="BF1228" s="1361" t="str">
        <f t="shared" si="502"/>
        <v/>
      </c>
      <c r="BG1228" s="1361" t="str">
        <f t="shared" si="497"/>
        <v>NO</v>
      </c>
      <c r="BH1228" s="1361" t="str">
        <f t="shared" si="497"/>
        <v>W/C</v>
      </c>
      <c r="BI1228" s="1361" t="str">
        <f t="shared" si="492"/>
        <v>W/C</v>
      </c>
      <c r="BK1228" s="1361" t="b">
        <f t="shared" si="503"/>
        <v>1</v>
      </c>
      <c r="BL1228" s="1361" t="b">
        <f t="shared" si="503"/>
        <v>1</v>
      </c>
      <c r="BM1228" s="1361" t="b">
        <f t="shared" si="503"/>
        <v>1</v>
      </c>
      <c r="BN1228" s="1361" t="b">
        <f t="shared" si="503"/>
        <v>1</v>
      </c>
      <c r="BO1228" s="1361" t="b">
        <f t="shared" si="503"/>
        <v>1</v>
      </c>
      <c r="BP1228" s="1361" t="b">
        <f t="shared" si="503"/>
        <v>1</v>
      </c>
      <c r="BQ1228" s="1361" t="b">
        <f t="shared" si="503"/>
        <v>1</v>
      </c>
      <c r="BS1228" s="1359"/>
    </row>
    <row r="1229" spans="1:71" s="1374" customFormat="1" ht="12" customHeight="1">
      <c r="A1229" s="1412">
        <v>23600552</v>
      </c>
      <c r="B1229" s="1413" t="str">
        <f t="shared" si="494"/>
        <v>23600552</v>
      </c>
      <c r="C1229" s="1359" t="s">
        <v>2293</v>
      </c>
      <c r="D1229" s="1360" t="str">
        <f t="shared" si="498"/>
        <v>W/C</v>
      </c>
      <c r="E1229" s="1360"/>
      <c r="F1229" s="1359"/>
      <c r="G1229" s="1360"/>
      <c r="H1229" s="1361" t="str">
        <f t="shared" si="504"/>
        <v/>
      </c>
      <c r="I1229" s="1361" t="str">
        <f t="shared" si="504"/>
        <v/>
      </c>
      <c r="J1229" s="1361" t="str">
        <f t="shared" si="504"/>
        <v/>
      </c>
      <c r="K1229" s="1361" t="str">
        <f t="shared" si="504"/>
        <v/>
      </c>
      <c r="L1229" s="1361" t="str">
        <f t="shared" si="499"/>
        <v>NO</v>
      </c>
      <c r="M1229" s="1361" t="str">
        <f t="shared" si="499"/>
        <v>W/C</v>
      </c>
      <c r="N1229" s="1361" t="str">
        <f t="shared" si="482"/>
        <v>W/C</v>
      </c>
      <c r="O1229" s="1362"/>
      <c r="P1229" s="1363">
        <v>-1579283.47</v>
      </c>
      <c r="Q1229" s="1363">
        <v>-1454104.34</v>
      </c>
      <c r="R1229" s="1363">
        <v>-1291952.97</v>
      </c>
      <c r="S1229" s="1363">
        <v>-1308605.81</v>
      </c>
      <c r="T1229" s="1363">
        <v>-1784246.01</v>
      </c>
      <c r="U1229" s="1363">
        <v>-3224807.01</v>
      </c>
      <c r="V1229" s="1363">
        <v>-4886862.5</v>
      </c>
      <c r="W1229" s="1363">
        <v>-5030035.45</v>
      </c>
      <c r="X1229" s="1363">
        <v>-4951417.8099999996</v>
      </c>
      <c r="Y1229" s="1363">
        <v>-4529909.0599999996</v>
      </c>
      <c r="Z1229" s="1363">
        <v>-8269490.0700000003</v>
      </c>
      <c r="AA1229" s="1363">
        <v>-6048470.6399999997</v>
      </c>
      <c r="AB1229" s="1363">
        <v>-1841394.32</v>
      </c>
      <c r="AC1229" s="1363"/>
      <c r="AD1229" s="1363"/>
      <c r="AE1229" s="1363">
        <f t="shared" si="500"/>
        <v>-3707520.0470833336</v>
      </c>
      <c r="AF1229" s="1376"/>
      <c r="AG1229" s="1377"/>
      <c r="AH1229" s="1365"/>
      <c r="AI1229" s="1365"/>
      <c r="AJ1229" s="1365"/>
      <c r="AK1229" s="1366"/>
      <c r="AL1229" s="1365">
        <f t="shared" si="488"/>
        <v>0</v>
      </c>
      <c r="AM1229" s="1367"/>
      <c r="AN1229" s="1365">
        <f t="shared" si="495"/>
        <v>-3707520.0470833336</v>
      </c>
      <c r="AO1229" s="1368">
        <f t="shared" si="489"/>
        <v>-3707520.0470833336</v>
      </c>
      <c r="AP1229" s="1369"/>
      <c r="AQ1229" s="1370">
        <f t="shared" si="501"/>
        <v>-1841394.32</v>
      </c>
      <c r="AR1229" s="1365"/>
      <c r="AS1229" s="1365"/>
      <c r="AT1229" s="1365"/>
      <c r="AU1229" s="1366"/>
      <c r="AV1229" s="1365">
        <f t="shared" si="490"/>
        <v>0</v>
      </c>
      <c r="AW1229" s="1367"/>
      <c r="AX1229" s="1365">
        <f t="shared" si="496"/>
        <v>-1841394.32</v>
      </c>
      <c r="AY1229" s="1367">
        <f t="shared" si="491"/>
        <v>-1841394.32</v>
      </c>
      <c r="AZ1229" s="1372"/>
      <c r="BA1229" s="1640"/>
      <c r="BC1229" s="1361" t="str">
        <f t="shared" si="502"/>
        <v/>
      </c>
      <c r="BD1229" s="1361" t="str">
        <f t="shared" si="502"/>
        <v/>
      </c>
      <c r="BE1229" s="1361" t="str">
        <f t="shared" si="502"/>
        <v/>
      </c>
      <c r="BF1229" s="1361" t="str">
        <f t="shared" si="502"/>
        <v/>
      </c>
      <c r="BG1229" s="1361" t="str">
        <f t="shared" si="497"/>
        <v>NO</v>
      </c>
      <c r="BH1229" s="1361" t="str">
        <f t="shared" si="497"/>
        <v>W/C</v>
      </c>
      <c r="BI1229" s="1361" t="str">
        <f t="shared" si="492"/>
        <v>W/C</v>
      </c>
      <c r="BK1229" s="1361" t="b">
        <f t="shared" si="503"/>
        <v>1</v>
      </c>
      <c r="BL1229" s="1361" t="b">
        <f t="shared" si="503"/>
        <v>1</v>
      </c>
      <c r="BM1229" s="1361" t="b">
        <f t="shared" si="503"/>
        <v>1</v>
      </c>
      <c r="BN1229" s="1361" t="b">
        <f t="shared" si="503"/>
        <v>1</v>
      </c>
      <c r="BO1229" s="1361" t="b">
        <f t="shared" si="503"/>
        <v>1</v>
      </c>
      <c r="BP1229" s="1361" t="b">
        <f t="shared" si="503"/>
        <v>1</v>
      </c>
      <c r="BQ1229" s="1361" t="b">
        <f t="shared" si="503"/>
        <v>1</v>
      </c>
      <c r="BS1229" s="1359"/>
    </row>
    <row r="1230" spans="1:71" s="1374" customFormat="1" ht="12" customHeight="1">
      <c r="A1230" s="1412">
        <v>23600602</v>
      </c>
      <c r="B1230" s="1413" t="str">
        <f t="shared" si="494"/>
        <v>23600602</v>
      </c>
      <c r="C1230" s="1359" t="s">
        <v>2294</v>
      </c>
      <c r="D1230" s="1360" t="str">
        <f t="shared" si="498"/>
        <v>W/C</v>
      </c>
      <c r="E1230" s="1360"/>
      <c r="F1230" s="1359"/>
      <c r="G1230" s="1360"/>
      <c r="H1230" s="1361" t="str">
        <f t="shared" si="504"/>
        <v/>
      </c>
      <c r="I1230" s="1361" t="str">
        <f t="shared" si="504"/>
        <v/>
      </c>
      <c r="J1230" s="1361" t="str">
        <f t="shared" si="504"/>
        <v/>
      </c>
      <c r="K1230" s="1361" t="str">
        <f t="shared" si="504"/>
        <v/>
      </c>
      <c r="L1230" s="1361" t="str">
        <f t="shared" si="499"/>
        <v>NO</v>
      </c>
      <c r="M1230" s="1361" t="str">
        <f t="shared" si="499"/>
        <v>W/C</v>
      </c>
      <c r="N1230" s="1361" t="str">
        <f t="shared" si="482"/>
        <v>W/C</v>
      </c>
      <c r="O1230" s="1362"/>
      <c r="P1230" s="1363">
        <v>-2946303.67</v>
      </c>
      <c r="Q1230" s="1363">
        <v>-1642567.59</v>
      </c>
      <c r="R1230" s="1363">
        <v>-1794984.97</v>
      </c>
      <c r="S1230" s="1363">
        <v>-2062299.35</v>
      </c>
      <c r="T1230" s="1363">
        <v>-2546377.92</v>
      </c>
      <c r="U1230" s="1363">
        <v>-4120959.69</v>
      </c>
      <c r="V1230" s="1363">
        <v>-6706105.1799999997</v>
      </c>
      <c r="W1230" s="1363">
        <v>-5861002.1500000004</v>
      </c>
      <c r="X1230" s="1363">
        <v>-6759401.5300000003</v>
      </c>
      <c r="Y1230" s="1363">
        <v>-7218972</v>
      </c>
      <c r="Z1230" s="1363">
        <v>-4462286</v>
      </c>
      <c r="AA1230" s="1363">
        <v>-3551573.13</v>
      </c>
      <c r="AB1230" s="1363">
        <v>-3327425.08</v>
      </c>
      <c r="AC1230" s="1363"/>
      <c r="AD1230" s="1363"/>
      <c r="AE1230" s="1363">
        <f t="shared" si="500"/>
        <v>-4155282.8237500004</v>
      </c>
      <c r="AF1230" s="1376"/>
      <c r="AG1230" s="1377"/>
      <c r="AH1230" s="1365"/>
      <c r="AI1230" s="1365"/>
      <c r="AJ1230" s="1365"/>
      <c r="AK1230" s="1366"/>
      <c r="AL1230" s="1365">
        <f t="shared" si="488"/>
        <v>0</v>
      </c>
      <c r="AM1230" s="1367"/>
      <c r="AN1230" s="1365">
        <f t="shared" si="495"/>
        <v>-4155282.8237500004</v>
      </c>
      <c r="AO1230" s="1368">
        <f t="shared" si="489"/>
        <v>-4155282.8237500004</v>
      </c>
      <c r="AP1230" s="1369"/>
      <c r="AQ1230" s="1370">
        <f t="shared" si="501"/>
        <v>-3327425.08</v>
      </c>
      <c r="AR1230" s="1365"/>
      <c r="AS1230" s="1365"/>
      <c r="AT1230" s="1365"/>
      <c r="AU1230" s="1366"/>
      <c r="AV1230" s="1365">
        <f t="shared" si="490"/>
        <v>0</v>
      </c>
      <c r="AW1230" s="1367"/>
      <c r="AX1230" s="1365">
        <f t="shared" si="496"/>
        <v>-3327425.08</v>
      </c>
      <c r="AY1230" s="1367">
        <f t="shared" si="491"/>
        <v>-3327425.08</v>
      </c>
      <c r="AZ1230" s="1372"/>
      <c r="BA1230" s="1640"/>
      <c r="BC1230" s="1361" t="str">
        <f t="shared" si="502"/>
        <v/>
      </c>
      <c r="BD1230" s="1361" t="str">
        <f t="shared" si="502"/>
        <v/>
      </c>
      <c r="BE1230" s="1361" t="str">
        <f t="shared" si="502"/>
        <v/>
      </c>
      <c r="BF1230" s="1361" t="str">
        <f t="shared" si="502"/>
        <v/>
      </c>
      <c r="BG1230" s="1361" t="str">
        <f t="shared" si="497"/>
        <v>NO</v>
      </c>
      <c r="BH1230" s="1361" t="str">
        <f t="shared" si="497"/>
        <v>W/C</v>
      </c>
      <c r="BI1230" s="1361" t="str">
        <f t="shared" si="492"/>
        <v>W/C</v>
      </c>
      <c r="BK1230" s="1361" t="b">
        <f t="shared" si="503"/>
        <v>1</v>
      </c>
      <c r="BL1230" s="1361" t="b">
        <f t="shared" si="503"/>
        <v>1</v>
      </c>
      <c r="BM1230" s="1361" t="b">
        <f t="shared" si="503"/>
        <v>1</v>
      </c>
      <c r="BN1230" s="1361" t="b">
        <f t="shared" si="503"/>
        <v>1</v>
      </c>
      <c r="BO1230" s="1361" t="b">
        <f t="shared" si="503"/>
        <v>1</v>
      </c>
      <c r="BP1230" s="1361" t="b">
        <f t="shared" si="503"/>
        <v>1</v>
      </c>
      <c r="BQ1230" s="1361" t="b">
        <f t="shared" si="503"/>
        <v>1</v>
      </c>
      <c r="BS1230" s="1359"/>
    </row>
    <row r="1231" spans="1:71" s="1374" customFormat="1" ht="12" customHeight="1">
      <c r="A1231" s="1412">
        <v>23601003</v>
      </c>
      <c r="B1231" s="1413" t="str">
        <f t="shared" si="494"/>
        <v>23601003</v>
      </c>
      <c r="C1231" s="1359" t="s">
        <v>2295</v>
      </c>
      <c r="D1231" s="1360" t="str">
        <f t="shared" si="498"/>
        <v>W/C</v>
      </c>
      <c r="E1231" s="1360"/>
      <c r="F1231" s="1359"/>
      <c r="G1231" s="1360"/>
      <c r="H1231" s="1361" t="str">
        <f t="shared" si="504"/>
        <v/>
      </c>
      <c r="I1231" s="1361" t="str">
        <f t="shared" si="504"/>
        <v/>
      </c>
      <c r="J1231" s="1361" t="str">
        <f t="shared" si="504"/>
        <v/>
      </c>
      <c r="K1231" s="1361" t="str">
        <f t="shared" si="504"/>
        <v/>
      </c>
      <c r="L1231" s="1361" t="str">
        <f t="shared" si="499"/>
        <v>NO</v>
      </c>
      <c r="M1231" s="1361" t="str">
        <f t="shared" si="499"/>
        <v>W/C</v>
      </c>
      <c r="N1231" s="1361" t="str">
        <f t="shared" si="482"/>
        <v>W/C</v>
      </c>
      <c r="O1231" s="1362"/>
      <c r="P1231" s="1363">
        <v>-479706.96</v>
      </c>
      <c r="Q1231" s="1363">
        <v>-591751.72</v>
      </c>
      <c r="R1231" s="1363">
        <v>-870320.14</v>
      </c>
      <c r="S1231" s="1363">
        <v>-777610.62</v>
      </c>
      <c r="T1231" s="1363">
        <v>-749008.23</v>
      </c>
      <c r="U1231" s="1363">
        <v>-681832.13</v>
      </c>
      <c r="V1231" s="1363">
        <v>-786652.71</v>
      </c>
      <c r="W1231" s="1363">
        <v>-755649.32</v>
      </c>
      <c r="X1231" s="1363">
        <v>-815271.9</v>
      </c>
      <c r="Y1231" s="1363">
        <v>-1691842.09</v>
      </c>
      <c r="Z1231" s="1363">
        <v>-1877060.17</v>
      </c>
      <c r="AA1231" s="1363">
        <v>-1416667.79</v>
      </c>
      <c r="AB1231" s="1363">
        <v>-1150874.73</v>
      </c>
      <c r="AC1231" s="1363"/>
      <c r="AD1231" s="1363"/>
      <c r="AE1231" s="1363">
        <f t="shared" si="500"/>
        <v>-985746.47208333341</v>
      </c>
      <c r="AF1231" s="1376"/>
      <c r="AG1231" s="1377"/>
      <c r="AH1231" s="1365"/>
      <c r="AI1231" s="1365"/>
      <c r="AJ1231" s="1365"/>
      <c r="AK1231" s="1366"/>
      <c r="AL1231" s="1365">
        <f t="shared" si="488"/>
        <v>0</v>
      </c>
      <c r="AM1231" s="1367"/>
      <c r="AN1231" s="1365">
        <f t="shared" si="495"/>
        <v>-985746.47208333341</v>
      </c>
      <c r="AO1231" s="1368">
        <f t="shared" si="489"/>
        <v>-985746.47208333341</v>
      </c>
      <c r="AP1231" s="1369"/>
      <c r="AQ1231" s="1370">
        <f t="shared" si="501"/>
        <v>-1150874.73</v>
      </c>
      <c r="AR1231" s="1365"/>
      <c r="AS1231" s="1365"/>
      <c r="AT1231" s="1365"/>
      <c r="AU1231" s="1366"/>
      <c r="AV1231" s="1365">
        <f t="shared" si="490"/>
        <v>0</v>
      </c>
      <c r="AW1231" s="1367"/>
      <c r="AX1231" s="1365">
        <f t="shared" si="496"/>
        <v>-1150874.73</v>
      </c>
      <c r="AY1231" s="1367">
        <f t="shared" si="491"/>
        <v>-1150874.73</v>
      </c>
      <c r="AZ1231" s="1372"/>
      <c r="BA1231" s="1640"/>
      <c r="BC1231" s="1361" t="str">
        <f t="shared" si="502"/>
        <v/>
      </c>
      <c r="BD1231" s="1361" t="str">
        <f t="shared" si="502"/>
        <v/>
      </c>
      <c r="BE1231" s="1361" t="str">
        <f t="shared" si="502"/>
        <v/>
      </c>
      <c r="BF1231" s="1361" t="str">
        <f t="shared" si="502"/>
        <v/>
      </c>
      <c r="BG1231" s="1361" t="str">
        <f t="shared" si="497"/>
        <v>NO</v>
      </c>
      <c r="BH1231" s="1361" t="str">
        <f t="shared" si="497"/>
        <v>W/C</v>
      </c>
      <c r="BI1231" s="1361" t="str">
        <f t="shared" si="492"/>
        <v>W/C</v>
      </c>
      <c r="BK1231" s="1361" t="b">
        <f t="shared" si="503"/>
        <v>1</v>
      </c>
      <c r="BL1231" s="1361" t="b">
        <f t="shared" si="503"/>
        <v>1</v>
      </c>
      <c r="BM1231" s="1361" t="b">
        <f t="shared" si="503"/>
        <v>1</v>
      </c>
      <c r="BN1231" s="1361" t="b">
        <f t="shared" si="503"/>
        <v>1</v>
      </c>
      <c r="BO1231" s="1361" t="b">
        <f t="shared" si="503"/>
        <v>1</v>
      </c>
      <c r="BP1231" s="1361" t="b">
        <f t="shared" si="503"/>
        <v>1</v>
      </c>
      <c r="BQ1231" s="1361" t="b">
        <f t="shared" si="503"/>
        <v>1</v>
      </c>
      <c r="BS1231" s="1359"/>
    </row>
    <row r="1232" spans="1:71" s="1374" customFormat="1" ht="12" customHeight="1">
      <c r="A1232" s="1412">
        <v>23601013</v>
      </c>
      <c r="B1232" s="1413" t="str">
        <f t="shared" si="494"/>
        <v>23601013</v>
      </c>
      <c r="C1232" s="1359" t="s">
        <v>2296</v>
      </c>
      <c r="D1232" s="1360" t="str">
        <f t="shared" si="498"/>
        <v>W/C</v>
      </c>
      <c r="E1232" s="1360"/>
      <c r="F1232" s="1359"/>
      <c r="G1232" s="1360"/>
      <c r="H1232" s="1361" t="str">
        <f t="shared" si="504"/>
        <v/>
      </c>
      <c r="I1232" s="1361" t="str">
        <f t="shared" si="504"/>
        <v/>
      </c>
      <c r="J1232" s="1361" t="str">
        <f t="shared" si="504"/>
        <v/>
      </c>
      <c r="K1232" s="1361" t="str">
        <f t="shared" si="504"/>
        <v/>
      </c>
      <c r="L1232" s="1361" t="str">
        <f t="shared" si="499"/>
        <v>NO</v>
      </c>
      <c r="M1232" s="1361" t="str">
        <f t="shared" si="499"/>
        <v>W/C</v>
      </c>
      <c r="N1232" s="1361" t="str">
        <f t="shared" si="482"/>
        <v>W/C</v>
      </c>
      <c r="O1232" s="1362"/>
      <c r="P1232" s="1363">
        <v>-142836.69</v>
      </c>
      <c r="Q1232" s="1363">
        <v>-114335.39</v>
      </c>
      <c r="R1232" s="1363">
        <v>-71241.87</v>
      </c>
      <c r="S1232" s="1363">
        <v>-133998.41</v>
      </c>
      <c r="T1232" s="1363">
        <v>-159144.42000000001</v>
      </c>
      <c r="U1232" s="1363">
        <v>-86280.36</v>
      </c>
      <c r="V1232" s="1363">
        <v>-169261.95</v>
      </c>
      <c r="W1232" s="1363">
        <v>-99084.71</v>
      </c>
      <c r="X1232" s="1363">
        <v>-140826.76</v>
      </c>
      <c r="Y1232" s="1363">
        <v>-152008.79</v>
      </c>
      <c r="Z1232" s="1363">
        <v>-238030.06</v>
      </c>
      <c r="AA1232" s="1363">
        <v>-110484.24</v>
      </c>
      <c r="AB1232" s="1363">
        <v>-202374.84</v>
      </c>
      <c r="AC1232" s="1363"/>
      <c r="AD1232" s="1363"/>
      <c r="AE1232" s="1363">
        <f t="shared" si="500"/>
        <v>-137275.22708333333</v>
      </c>
      <c r="AF1232" s="1376"/>
      <c r="AG1232" s="1377"/>
      <c r="AH1232" s="1365"/>
      <c r="AI1232" s="1365"/>
      <c r="AJ1232" s="1365"/>
      <c r="AK1232" s="1366"/>
      <c r="AL1232" s="1365">
        <f t="shared" si="488"/>
        <v>0</v>
      </c>
      <c r="AM1232" s="1367"/>
      <c r="AN1232" s="1365">
        <f t="shared" si="495"/>
        <v>-137275.22708333333</v>
      </c>
      <c r="AO1232" s="1368">
        <f t="shared" si="489"/>
        <v>-137275.22708333333</v>
      </c>
      <c r="AP1232" s="1369"/>
      <c r="AQ1232" s="1370">
        <f t="shared" si="501"/>
        <v>-202374.84</v>
      </c>
      <c r="AR1232" s="1365"/>
      <c r="AS1232" s="1365"/>
      <c r="AT1232" s="1365"/>
      <c r="AU1232" s="1366"/>
      <c r="AV1232" s="1365">
        <f t="shared" si="490"/>
        <v>0</v>
      </c>
      <c r="AW1232" s="1367"/>
      <c r="AX1232" s="1365">
        <f t="shared" si="496"/>
        <v>-202374.84</v>
      </c>
      <c r="AY1232" s="1367">
        <f t="shared" si="491"/>
        <v>-202374.84</v>
      </c>
      <c r="AZ1232" s="1372"/>
      <c r="BA1232" s="1640"/>
      <c r="BC1232" s="1361" t="str">
        <f t="shared" si="502"/>
        <v/>
      </c>
      <c r="BD1232" s="1361" t="str">
        <f t="shared" si="502"/>
        <v/>
      </c>
      <c r="BE1232" s="1361" t="str">
        <f t="shared" si="502"/>
        <v/>
      </c>
      <c r="BF1232" s="1361" t="str">
        <f t="shared" si="502"/>
        <v/>
      </c>
      <c r="BG1232" s="1361" t="str">
        <f t="shared" si="497"/>
        <v>NO</v>
      </c>
      <c r="BH1232" s="1361" t="str">
        <f t="shared" si="497"/>
        <v>W/C</v>
      </c>
      <c r="BI1232" s="1361" t="str">
        <f t="shared" si="492"/>
        <v>W/C</v>
      </c>
      <c r="BK1232" s="1361" t="b">
        <f t="shared" si="503"/>
        <v>1</v>
      </c>
      <c r="BL1232" s="1361" t="b">
        <f t="shared" si="503"/>
        <v>1</v>
      </c>
      <c r="BM1232" s="1361" t="b">
        <f t="shared" si="503"/>
        <v>1</v>
      </c>
      <c r="BN1232" s="1361" t="b">
        <f t="shared" si="503"/>
        <v>1</v>
      </c>
      <c r="BO1232" s="1361" t="b">
        <f t="shared" si="503"/>
        <v>1</v>
      </c>
      <c r="BP1232" s="1361" t="b">
        <f t="shared" si="503"/>
        <v>1</v>
      </c>
      <c r="BQ1232" s="1361" t="b">
        <f t="shared" si="503"/>
        <v>1</v>
      </c>
      <c r="BS1232" s="1359"/>
    </row>
    <row r="1233" spans="1:71" s="1374" customFormat="1" ht="12" customHeight="1">
      <c r="A1233" s="1412">
        <v>23601023</v>
      </c>
      <c r="B1233" s="1413" t="str">
        <f t="shared" si="494"/>
        <v>23601023</v>
      </c>
      <c r="C1233" s="1359" t="s">
        <v>2297</v>
      </c>
      <c r="D1233" s="1360" t="str">
        <f t="shared" si="498"/>
        <v>W/C</v>
      </c>
      <c r="E1233" s="1360"/>
      <c r="F1233" s="1359"/>
      <c r="G1233" s="1360"/>
      <c r="H1233" s="1361" t="str">
        <f t="shared" si="504"/>
        <v/>
      </c>
      <c r="I1233" s="1361" t="str">
        <f t="shared" si="504"/>
        <v/>
      </c>
      <c r="J1233" s="1361" t="str">
        <f t="shared" si="504"/>
        <v/>
      </c>
      <c r="K1233" s="1361" t="str">
        <f t="shared" si="504"/>
        <v/>
      </c>
      <c r="L1233" s="1361" t="str">
        <f t="shared" si="499"/>
        <v>NO</v>
      </c>
      <c r="M1233" s="1361" t="str">
        <f t="shared" si="499"/>
        <v>W/C</v>
      </c>
      <c r="N1233" s="1361" t="str">
        <f t="shared" si="482"/>
        <v>W/C</v>
      </c>
      <c r="O1233" s="1362"/>
      <c r="P1233" s="1363">
        <v>-19801.59</v>
      </c>
      <c r="Q1233" s="1363">
        <v>-11702.43</v>
      </c>
      <c r="R1233" s="1363">
        <v>-9722.1200000000008</v>
      </c>
      <c r="S1233" s="1363">
        <v>-4000</v>
      </c>
      <c r="T1233" s="1363">
        <v>-2711.75</v>
      </c>
      <c r="U1233" s="1363">
        <v>-5460.66</v>
      </c>
      <c r="V1233" s="1363">
        <v>-644964.06999999995</v>
      </c>
      <c r="W1233" s="1363">
        <v>-635735.24</v>
      </c>
      <c r="X1233" s="1363">
        <v>-603934.27</v>
      </c>
      <c r="Y1233" s="1363">
        <v>-613947.63</v>
      </c>
      <c r="Z1233" s="1363">
        <v>-604593.86</v>
      </c>
      <c r="AA1233" s="1363">
        <v>-604886.18999999994</v>
      </c>
      <c r="AB1233" s="1363">
        <v>-68936.210000000006</v>
      </c>
      <c r="AC1233" s="1363"/>
      <c r="AD1233" s="1363"/>
      <c r="AE1233" s="1363">
        <f t="shared" si="500"/>
        <v>-315502.25999999995</v>
      </c>
      <c r="AF1233" s="1376"/>
      <c r="AG1233" s="1377"/>
      <c r="AH1233" s="1365"/>
      <c r="AI1233" s="1365"/>
      <c r="AJ1233" s="1365"/>
      <c r="AK1233" s="1366"/>
      <c r="AL1233" s="1365">
        <f t="shared" si="488"/>
        <v>0</v>
      </c>
      <c r="AM1233" s="1367"/>
      <c r="AN1233" s="1365">
        <f t="shared" si="495"/>
        <v>-315502.25999999995</v>
      </c>
      <c r="AO1233" s="1368">
        <f t="shared" si="489"/>
        <v>-315502.25999999995</v>
      </c>
      <c r="AP1233" s="1369"/>
      <c r="AQ1233" s="1370">
        <f t="shared" si="501"/>
        <v>-68936.210000000006</v>
      </c>
      <c r="AR1233" s="1365"/>
      <c r="AS1233" s="1365"/>
      <c r="AT1233" s="1365"/>
      <c r="AU1233" s="1366"/>
      <c r="AV1233" s="1365">
        <f t="shared" si="490"/>
        <v>0</v>
      </c>
      <c r="AW1233" s="1367"/>
      <c r="AX1233" s="1365">
        <f t="shared" si="496"/>
        <v>-68936.210000000006</v>
      </c>
      <c r="AY1233" s="1367">
        <f t="shared" si="491"/>
        <v>-68936.210000000006</v>
      </c>
      <c r="AZ1233" s="1372"/>
      <c r="BA1233" s="1640"/>
      <c r="BC1233" s="1361" t="str">
        <f t="shared" si="502"/>
        <v/>
      </c>
      <c r="BD1233" s="1361" t="str">
        <f t="shared" si="502"/>
        <v/>
      </c>
      <c r="BE1233" s="1361" t="str">
        <f t="shared" si="502"/>
        <v/>
      </c>
      <c r="BF1233" s="1361" t="str">
        <f t="shared" si="502"/>
        <v/>
      </c>
      <c r="BG1233" s="1361" t="str">
        <f t="shared" si="497"/>
        <v>NO</v>
      </c>
      <c r="BH1233" s="1361" t="str">
        <f t="shared" si="497"/>
        <v>W/C</v>
      </c>
      <c r="BI1233" s="1361" t="str">
        <f t="shared" si="492"/>
        <v>W/C</v>
      </c>
      <c r="BK1233" s="1361" t="b">
        <f t="shared" si="503"/>
        <v>1</v>
      </c>
      <c r="BL1233" s="1361" t="b">
        <f t="shared" si="503"/>
        <v>1</v>
      </c>
      <c r="BM1233" s="1361" t="b">
        <f t="shared" si="503"/>
        <v>1</v>
      </c>
      <c r="BN1233" s="1361" t="b">
        <f t="shared" si="503"/>
        <v>1</v>
      </c>
      <c r="BO1233" s="1361" t="b">
        <f t="shared" si="503"/>
        <v>1</v>
      </c>
      <c r="BP1233" s="1361" t="b">
        <f t="shared" si="503"/>
        <v>1</v>
      </c>
      <c r="BQ1233" s="1361" t="b">
        <f t="shared" si="503"/>
        <v>1</v>
      </c>
      <c r="BS1233" s="1359"/>
    </row>
    <row r="1234" spans="1:71" s="1374" customFormat="1" ht="12" customHeight="1">
      <c r="A1234" s="1412">
        <v>23601043</v>
      </c>
      <c r="B1234" s="1413" t="str">
        <f t="shared" si="494"/>
        <v>23601043</v>
      </c>
      <c r="C1234" s="1359" t="s">
        <v>2298</v>
      </c>
      <c r="D1234" s="1360" t="str">
        <f t="shared" si="498"/>
        <v>W/C</v>
      </c>
      <c r="E1234" s="1360"/>
      <c r="F1234" s="1359"/>
      <c r="G1234" s="1360"/>
      <c r="H1234" s="1361" t="str">
        <f t="shared" si="504"/>
        <v/>
      </c>
      <c r="I1234" s="1361" t="str">
        <f t="shared" si="504"/>
        <v/>
      </c>
      <c r="J1234" s="1361" t="str">
        <f t="shared" si="504"/>
        <v/>
      </c>
      <c r="K1234" s="1361" t="str">
        <f t="shared" si="504"/>
        <v/>
      </c>
      <c r="L1234" s="1361" t="str">
        <f t="shared" si="499"/>
        <v>NO</v>
      </c>
      <c r="M1234" s="1361" t="str">
        <f t="shared" si="499"/>
        <v>W/C</v>
      </c>
      <c r="N1234" s="1361" t="str">
        <f t="shared" si="482"/>
        <v>W/C</v>
      </c>
      <c r="O1234" s="1362"/>
      <c r="P1234" s="1363">
        <v>-3363.36</v>
      </c>
      <c r="Q1234" s="1363">
        <v>-1464.96</v>
      </c>
      <c r="R1234" s="1363">
        <v>-2115.58</v>
      </c>
      <c r="S1234" s="1363">
        <v>-2974.64</v>
      </c>
      <c r="T1234" s="1363">
        <v>-1169.5</v>
      </c>
      <c r="U1234" s="1363">
        <v>-2396.7800000000002</v>
      </c>
      <c r="V1234" s="1363">
        <v>-31535.24</v>
      </c>
      <c r="W1234" s="1363">
        <v>-127077.33</v>
      </c>
      <c r="X1234" s="1363">
        <v>-133383.79</v>
      </c>
      <c r="Y1234" s="1363">
        <v>-135835.95000000001</v>
      </c>
      <c r="Z1234" s="1363">
        <v>-1427.38</v>
      </c>
      <c r="AA1234" s="1363">
        <v>-2632.72</v>
      </c>
      <c r="AB1234" s="1363">
        <v>-3854.82</v>
      </c>
      <c r="AC1234" s="1363"/>
      <c r="AD1234" s="1363"/>
      <c r="AE1234" s="1363">
        <f t="shared" si="500"/>
        <v>-37135.246666666666</v>
      </c>
      <c r="AF1234" s="1376"/>
      <c r="AG1234" s="1377"/>
      <c r="AH1234" s="1365"/>
      <c r="AI1234" s="1365"/>
      <c r="AJ1234" s="1365"/>
      <c r="AK1234" s="1366"/>
      <c r="AL1234" s="1365">
        <f t="shared" si="488"/>
        <v>0</v>
      </c>
      <c r="AM1234" s="1367"/>
      <c r="AN1234" s="1365">
        <f t="shared" si="495"/>
        <v>-37135.246666666666</v>
      </c>
      <c r="AO1234" s="1368">
        <f t="shared" si="489"/>
        <v>-37135.246666666666</v>
      </c>
      <c r="AP1234" s="1369"/>
      <c r="AQ1234" s="1370">
        <f t="shared" si="501"/>
        <v>-3854.82</v>
      </c>
      <c r="AR1234" s="1365"/>
      <c r="AS1234" s="1365"/>
      <c r="AT1234" s="1365"/>
      <c r="AU1234" s="1366"/>
      <c r="AV1234" s="1365">
        <f t="shared" si="490"/>
        <v>0</v>
      </c>
      <c r="AW1234" s="1367"/>
      <c r="AX1234" s="1365">
        <f t="shared" si="496"/>
        <v>-3854.82</v>
      </c>
      <c r="AY1234" s="1367">
        <f t="shared" si="491"/>
        <v>-3854.82</v>
      </c>
      <c r="AZ1234" s="1372"/>
      <c r="BA1234" s="1640"/>
      <c r="BC1234" s="1361" t="str">
        <f t="shared" si="502"/>
        <v/>
      </c>
      <c r="BD1234" s="1361" t="str">
        <f t="shared" si="502"/>
        <v/>
      </c>
      <c r="BE1234" s="1361" t="str">
        <f t="shared" si="502"/>
        <v/>
      </c>
      <c r="BF1234" s="1361" t="str">
        <f t="shared" si="502"/>
        <v/>
      </c>
      <c r="BG1234" s="1361" t="str">
        <f t="shared" si="497"/>
        <v>NO</v>
      </c>
      <c r="BH1234" s="1361" t="str">
        <f t="shared" si="497"/>
        <v>W/C</v>
      </c>
      <c r="BI1234" s="1361" t="str">
        <f t="shared" si="492"/>
        <v>W/C</v>
      </c>
      <c r="BK1234" s="1361" t="b">
        <f t="shared" si="503"/>
        <v>1</v>
      </c>
      <c r="BL1234" s="1361" t="b">
        <f t="shared" si="503"/>
        <v>1</v>
      </c>
      <c r="BM1234" s="1361" t="b">
        <f t="shared" si="503"/>
        <v>1</v>
      </c>
      <c r="BN1234" s="1361" t="b">
        <f t="shared" si="503"/>
        <v>1</v>
      </c>
      <c r="BO1234" s="1361" t="b">
        <f t="shared" si="503"/>
        <v>1</v>
      </c>
      <c r="BP1234" s="1361" t="b">
        <f t="shared" si="503"/>
        <v>1</v>
      </c>
      <c r="BQ1234" s="1361" t="b">
        <f t="shared" si="503"/>
        <v>1</v>
      </c>
      <c r="BS1234" s="1359"/>
    </row>
    <row r="1235" spans="1:71" s="1374" customFormat="1" ht="12" customHeight="1">
      <c r="A1235" s="1412">
        <v>23700363</v>
      </c>
      <c r="B1235" s="1413" t="str">
        <f t="shared" si="494"/>
        <v>23700363</v>
      </c>
      <c r="C1235" s="1359" t="s">
        <v>2299</v>
      </c>
      <c r="D1235" s="1360" t="str">
        <f t="shared" si="498"/>
        <v>W/C</v>
      </c>
      <c r="E1235" s="1360"/>
      <c r="F1235" s="1359"/>
      <c r="G1235" s="1360"/>
      <c r="H1235" s="1361" t="str">
        <f t="shared" si="504"/>
        <v/>
      </c>
      <c r="I1235" s="1361" t="str">
        <f t="shared" si="504"/>
        <v/>
      </c>
      <c r="J1235" s="1361" t="str">
        <f t="shared" si="504"/>
        <v/>
      </c>
      <c r="K1235" s="1361" t="str">
        <f t="shared" si="504"/>
        <v/>
      </c>
      <c r="L1235" s="1361" t="str">
        <f t="shared" si="499"/>
        <v>NO</v>
      </c>
      <c r="M1235" s="1361" t="str">
        <f t="shared" si="499"/>
        <v>W/C</v>
      </c>
      <c r="N1235" s="1361" t="str">
        <f t="shared" si="482"/>
        <v>W/C</v>
      </c>
      <c r="O1235" s="1362"/>
      <c r="P1235" s="1363">
        <v>-44687.5</v>
      </c>
      <c r="Q1235" s="1363">
        <v>-134062.5</v>
      </c>
      <c r="R1235" s="1363">
        <v>-223437.5</v>
      </c>
      <c r="S1235" s="1363">
        <v>-312812.5</v>
      </c>
      <c r="T1235" s="1363">
        <v>-402187.5</v>
      </c>
      <c r="U1235" s="1363">
        <v>-491562.5</v>
      </c>
      <c r="V1235" s="1363">
        <v>-44687.5</v>
      </c>
      <c r="W1235" s="1363">
        <v>-134062.5</v>
      </c>
      <c r="X1235" s="1363">
        <v>-223437.5</v>
      </c>
      <c r="Y1235" s="1363">
        <v>-312812.5</v>
      </c>
      <c r="Z1235" s="1363">
        <v>-402187.5</v>
      </c>
      <c r="AA1235" s="1363">
        <v>-491562.5</v>
      </c>
      <c r="AB1235" s="1363">
        <v>-44687.5</v>
      </c>
      <c r="AC1235" s="1363"/>
      <c r="AD1235" s="1363"/>
      <c r="AE1235" s="1363">
        <f t="shared" si="500"/>
        <v>-268125</v>
      </c>
      <c r="AF1235" s="1376"/>
      <c r="AG1235" s="1377"/>
      <c r="AH1235" s="1365"/>
      <c r="AI1235" s="1365"/>
      <c r="AJ1235" s="1365"/>
      <c r="AK1235" s="1366"/>
      <c r="AL1235" s="1365">
        <f t="shared" si="488"/>
        <v>0</v>
      </c>
      <c r="AM1235" s="1367"/>
      <c r="AN1235" s="1365">
        <f t="shared" si="495"/>
        <v>-268125</v>
      </c>
      <c r="AO1235" s="1368">
        <f t="shared" si="489"/>
        <v>-268125</v>
      </c>
      <c r="AP1235" s="1369"/>
      <c r="AQ1235" s="1370">
        <f t="shared" si="501"/>
        <v>-44687.5</v>
      </c>
      <c r="AR1235" s="1365"/>
      <c r="AS1235" s="1365"/>
      <c r="AT1235" s="1365"/>
      <c r="AU1235" s="1366"/>
      <c r="AV1235" s="1365">
        <f t="shared" si="490"/>
        <v>0</v>
      </c>
      <c r="AW1235" s="1367"/>
      <c r="AX1235" s="1365">
        <f t="shared" si="496"/>
        <v>-44687.5</v>
      </c>
      <c r="AY1235" s="1367">
        <f t="shared" si="491"/>
        <v>-44687.5</v>
      </c>
      <c r="AZ1235" s="1372"/>
      <c r="BA1235" s="1640"/>
      <c r="BC1235" s="1361" t="str">
        <f t="shared" si="502"/>
        <v/>
      </c>
      <c r="BD1235" s="1361" t="str">
        <f t="shared" si="502"/>
        <v/>
      </c>
      <c r="BE1235" s="1361" t="str">
        <f t="shared" si="502"/>
        <v/>
      </c>
      <c r="BF1235" s="1361" t="str">
        <f t="shared" si="502"/>
        <v/>
      </c>
      <c r="BG1235" s="1361" t="str">
        <f t="shared" si="497"/>
        <v>NO</v>
      </c>
      <c r="BH1235" s="1361" t="str">
        <f t="shared" si="497"/>
        <v>W/C</v>
      </c>
      <c r="BI1235" s="1361" t="str">
        <f t="shared" si="492"/>
        <v>W/C</v>
      </c>
      <c r="BK1235" s="1361" t="b">
        <f t="shared" si="503"/>
        <v>1</v>
      </c>
      <c r="BL1235" s="1361" t="b">
        <f t="shared" si="503"/>
        <v>1</v>
      </c>
      <c r="BM1235" s="1361" t="b">
        <f t="shared" si="503"/>
        <v>1</v>
      </c>
      <c r="BN1235" s="1361" t="b">
        <f t="shared" si="503"/>
        <v>1</v>
      </c>
      <c r="BO1235" s="1361" t="b">
        <f t="shared" si="503"/>
        <v>1</v>
      </c>
      <c r="BP1235" s="1361" t="b">
        <f t="shared" si="503"/>
        <v>1</v>
      </c>
      <c r="BQ1235" s="1361" t="b">
        <f t="shared" si="503"/>
        <v>1</v>
      </c>
      <c r="BS1235" s="1359"/>
    </row>
    <row r="1236" spans="1:71" s="1374" customFormat="1" ht="12" customHeight="1">
      <c r="A1236" s="1412">
        <v>23700383</v>
      </c>
      <c r="B1236" s="1413" t="str">
        <f t="shared" si="494"/>
        <v>23700383</v>
      </c>
      <c r="C1236" s="1359" t="s">
        <v>2300</v>
      </c>
      <c r="D1236" s="1360" t="str">
        <f t="shared" si="498"/>
        <v>W/C</v>
      </c>
      <c r="E1236" s="1360"/>
      <c r="F1236" s="1359"/>
      <c r="G1236" s="1360"/>
      <c r="H1236" s="1361" t="str">
        <f t="shared" si="504"/>
        <v/>
      </c>
      <c r="I1236" s="1361" t="str">
        <f t="shared" si="504"/>
        <v/>
      </c>
      <c r="J1236" s="1361" t="str">
        <f t="shared" si="504"/>
        <v/>
      </c>
      <c r="K1236" s="1361" t="str">
        <f t="shared" si="504"/>
        <v/>
      </c>
      <c r="L1236" s="1361" t="str">
        <f t="shared" si="499"/>
        <v>NO</v>
      </c>
      <c r="M1236" s="1361" t="str">
        <f t="shared" si="499"/>
        <v>W/C</v>
      </c>
      <c r="N1236" s="1361" t="str">
        <f t="shared" si="482"/>
        <v>W/C</v>
      </c>
      <c r="O1236" s="1362"/>
      <c r="P1236" s="1363">
        <v>-6000</v>
      </c>
      <c r="Q1236" s="1363">
        <v>-18000</v>
      </c>
      <c r="R1236" s="1363">
        <v>-30000</v>
      </c>
      <c r="S1236" s="1363">
        <v>-42000</v>
      </c>
      <c r="T1236" s="1363">
        <v>-54000</v>
      </c>
      <c r="U1236" s="1363">
        <v>-66000</v>
      </c>
      <c r="V1236" s="1363">
        <v>-6000</v>
      </c>
      <c r="W1236" s="1363">
        <v>-18000</v>
      </c>
      <c r="X1236" s="1363">
        <v>-30000</v>
      </c>
      <c r="Y1236" s="1363">
        <v>-42000</v>
      </c>
      <c r="Z1236" s="1363">
        <v>-54000</v>
      </c>
      <c r="AA1236" s="1363">
        <v>-66000</v>
      </c>
      <c r="AB1236" s="1363">
        <v>-6000</v>
      </c>
      <c r="AC1236" s="1363"/>
      <c r="AD1236" s="1363"/>
      <c r="AE1236" s="1363">
        <f t="shared" si="500"/>
        <v>-36000</v>
      </c>
      <c r="AF1236" s="1376"/>
      <c r="AG1236" s="1377"/>
      <c r="AH1236" s="1365"/>
      <c r="AI1236" s="1365"/>
      <c r="AJ1236" s="1365"/>
      <c r="AK1236" s="1366"/>
      <c r="AL1236" s="1365">
        <f t="shared" si="488"/>
        <v>0</v>
      </c>
      <c r="AM1236" s="1367"/>
      <c r="AN1236" s="1365">
        <f t="shared" si="495"/>
        <v>-36000</v>
      </c>
      <c r="AO1236" s="1368">
        <f t="shared" si="489"/>
        <v>-36000</v>
      </c>
      <c r="AP1236" s="1369"/>
      <c r="AQ1236" s="1370">
        <f t="shared" si="501"/>
        <v>-6000</v>
      </c>
      <c r="AR1236" s="1365"/>
      <c r="AS1236" s="1365"/>
      <c r="AT1236" s="1365"/>
      <c r="AU1236" s="1366"/>
      <c r="AV1236" s="1365">
        <f t="shared" si="490"/>
        <v>0</v>
      </c>
      <c r="AW1236" s="1367"/>
      <c r="AX1236" s="1365">
        <f t="shared" si="496"/>
        <v>-6000</v>
      </c>
      <c r="AY1236" s="1367">
        <f t="shared" si="491"/>
        <v>-6000</v>
      </c>
      <c r="AZ1236" s="1372"/>
      <c r="BA1236" s="1640"/>
      <c r="BC1236" s="1361" t="str">
        <f t="shared" si="502"/>
        <v/>
      </c>
      <c r="BD1236" s="1361" t="str">
        <f t="shared" si="502"/>
        <v/>
      </c>
      <c r="BE1236" s="1361" t="str">
        <f t="shared" si="502"/>
        <v/>
      </c>
      <c r="BF1236" s="1361" t="str">
        <f t="shared" si="502"/>
        <v/>
      </c>
      <c r="BG1236" s="1361" t="str">
        <f t="shared" si="497"/>
        <v>NO</v>
      </c>
      <c r="BH1236" s="1361" t="str">
        <f t="shared" si="497"/>
        <v>W/C</v>
      </c>
      <c r="BI1236" s="1361" t="str">
        <f t="shared" si="492"/>
        <v>W/C</v>
      </c>
      <c r="BK1236" s="1361" t="b">
        <f t="shared" si="503"/>
        <v>1</v>
      </c>
      <c r="BL1236" s="1361" t="b">
        <f t="shared" si="503"/>
        <v>1</v>
      </c>
      <c r="BM1236" s="1361" t="b">
        <f t="shared" si="503"/>
        <v>1</v>
      </c>
      <c r="BN1236" s="1361" t="b">
        <f t="shared" si="503"/>
        <v>1</v>
      </c>
      <c r="BO1236" s="1361" t="b">
        <f t="shared" si="503"/>
        <v>1</v>
      </c>
      <c r="BP1236" s="1361" t="b">
        <f t="shared" si="503"/>
        <v>1</v>
      </c>
      <c r="BQ1236" s="1361" t="b">
        <f t="shared" si="503"/>
        <v>1</v>
      </c>
      <c r="BS1236" s="1359"/>
    </row>
    <row r="1237" spans="1:71" s="1374" customFormat="1" ht="12" customHeight="1">
      <c r="A1237" s="1412">
        <v>23700713</v>
      </c>
      <c r="B1237" s="1413" t="str">
        <f t="shared" si="494"/>
        <v>23700713</v>
      </c>
      <c r="C1237" s="1359" t="s">
        <v>2301</v>
      </c>
      <c r="D1237" s="1360" t="str">
        <f t="shared" si="498"/>
        <v>W/C</v>
      </c>
      <c r="E1237" s="1360"/>
      <c r="F1237" s="1359"/>
      <c r="G1237" s="1360"/>
      <c r="H1237" s="1361" t="str">
        <f t="shared" si="504"/>
        <v/>
      </c>
      <c r="I1237" s="1361" t="str">
        <f t="shared" si="504"/>
        <v/>
      </c>
      <c r="J1237" s="1361" t="str">
        <f t="shared" si="504"/>
        <v/>
      </c>
      <c r="K1237" s="1361" t="str">
        <f t="shared" si="504"/>
        <v/>
      </c>
      <c r="L1237" s="1361" t="str">
        <f t="shared" si="499"/>
        <v>NO</v>
      </c>
      <c r="M1237" s="1361" t="str">
        <f t="shared" si="499"/>
        <v>W/C</v>
      </c>
      <c r="N1237" s="1361" t="str">
        <f t="shared" si="482"/>
        <v>W/C</v>
      </c>
      <c r="O1237" s="1362"/>
      <c r="P1237" s="1363">
        <v>0</v>
      </c>
      <c r="Q1237" s="1363">
        <v>0</v>
      </c>
      <c r="R1237" s="1363">
        <v>0</v>
      </c>
      <c r="S1237" s="1363">
        <v>0</v>
      </c>
      <c r="T1237" s="1363">
        <v>0</v>
      </c>
      <c r="U1237" s="1363">
        <v>0</v>
      </c>
      <c r="V1237" s="1363">
        <v>0</v>
      </c>
      <c r="W1237" s="1363">
        <v>0</v>
      </c>
      <c r="X1237" s="1363">
        <v>0</v>
      </c>
      <c r="Y1237" s="1363">
        <v>0</v>
      </c>
      <c r="Z1237" s="1363">
        <v>0</v>
      </c>
      <c r="AA1237" s="1363">
        <v>0</v>
      </c>
      <c r="AB1237" s="1363">
        <v>0</v>
      </c>
      <c r="AC1237" s="1363"/>
      <c r="AD1237" s="1363"/>
      <c r="AE1237" s="1363">
        <f t="shared" si="500"/>
        <v>0</v>
      </c>
      <c r="AF1237" s="1376"/>
      <c r="AG1237" s="1377"/>
      <c r="AH1237" s="1365"/>
      <c r="AI1237" s="1365"/>
      <c r="AJ1237" s="1365"/>
      <c r="AK1237" s="1366"/>
      <c r="AL1237" s="1365">
        <f t="shared" si="488"/>
        <v>0</v>
      </c>
      <c r="AM1237" s="1367"/>
      <c r="AN1237" s="1365">
        <f t="shared" si="495"/>
        <v>0</v>
      </c>
      <c r="AO1237" s="1368">
        <f t="shared" si="489"/>
        <v>0</v>
      </c>
      <c r="AP1237" s="1369"/>
      <c r="AQ1237" s="1370">
        <f t="shared" si="501"/>
        <v>0</v>
      </c>
      <c r="AR1237" s="1365"/>
      <c r="AS1237" s="1365"/>
      <c r="AT1237" s="1365"/>
      <c r="AU1237" s="1366"/>
      <c r="AV1237" s="1365">
        <f t="shared" si="490"/>
        <v>0</v>
      </c>
      <c r="AW1237" s="1367"/>
      <c r="AX1237" s="1365">
        <f t="shared" si="496"/>
        <v>0</v>
      </c>
      <c r="AY1237" s="1367">
        <f t="shared" si="491"/>
        <v>0</v>
      </c>
      <c r="AZ1237" s="1372"/>
      <c r="BA1237" s="1640"/>
      <c r="BC1237" s="1361" t="str">
        <f t="shared" si="502"/>
        <v/>
      </c>
      <c r="BD1237" s="1361" t="str">
        <f t="shared" si="502"/>
        <v/>
      </c>
      <c r="BE1237" s="1361" t="str">
        <f t="shared" si="502"/>
        <v/>
      </c>
      <c r="BF1237" s="1361" t="str">
        <f t="shared" si="502"/>
        <v/>
      </c>
      <c r="BG1237" s="1361" t="str">
        <f t="shared" si="497"/>
        <v>NO</v>
      </c>
      <c r="BH1237" s="1361" t="str">
        <f t="shared" si="497"/>
        <v>W/C</v>
      </c>
      <c r="BI1237" s="1361" t="str">
        <f t="shared" si="492"/>
        <v>W/C</v>
      </c>
      <c r="BK1237" s="1361" t="b">
        <f t="shared" si="503"/>
        <v>1</v>
      </c>
      <c r="BL1237" s="1361" t="b">
        <f t="shared" si="503"/>
        <v>1</v>
      </c>
      <c r="BM1237" s="1361" t="b">
        <f t="shared" si="503"/>
        <v>1</v>
      </c>
      <c r="BN1237" s="1361" t="b">
        <f t="shared" si="503"/>
        <v>1</v>
      </c>
      <c r="BO1237" s="1361" t="b">
        <f t="shared" si="503"/>
        <v>1</v>
      </c>
      <c r="BP1237" s="1361" t="b">
        <f t="shared" si="503"/>
        <v>1</v>
      </c>
      <c r="BQ1237" s="1361" t="b">
        <f t="shared" si="503"/>
        <v>1</v>
      </c>
      <c r="BS1237" s="1359"/>
    </row>
    <row r="1238" spans="1:71" s="1374" customFormat="1" ht="12" customHeight="1">
      <c r="A1238" s="1412">
        <v>23700813</v>
      </c>
      <c r="B1238" s="1413" t="str">
        <f t="shared" si="494"/>
        <v>23700813</v>
      </c>
      <c r="C1238" s="1359" t="s">
        <v>2302</v>
      </c>
      <c r="D1238" s="1360" t="str">
        <f t="shared" si="498"/>
        <v>W/C</v>
      </c>
      <c r="E1238" s="1360"/>
      <c r="F1238" s="1359"/>
      <c r="G1238" s="1360"/>
      <c r="H1238" s="1361" t="str">
        <f t="shared" si="504"/>
        <v/>
      </c>
      <c r="I1238" s="1361" t="str">
        <f t="shared" si="504"/>
        <v/>
      </c>
      <c r="J1238" s="1361" t="str">
        <f t="shared" si="504"/>
        <v/>
      </c>
      <c r="K1238" s="1361" t="str">
        <f t="shared" si="504"/>
        <v/>
      </c>
      <c r="L1238" s="1361" t="str">
        <f t="shared" si="499"/>
        <v>NO</v>
      </c>
      <c r="M1238" s="1361" t="str">
        <f t="shared" si="499"/>
        <v>W/C</v>
      </c>
      <c r="N1238" s="1361" t="str">
        <f t="shared" si="482"/>
        <v>W/C</v>
      </c>
      <c r="O1238" s="1362"/>
      <c r="P1238" s="1363">
        <v>-1458332.98</v>
      </c>
      <c r="Q1238" s="1363">
        <v>-2041666.31</v>
      </c>
      <c r="R1238" s="1363">
        <v>-2624999.64</v>
      </c>
      <c r="S1238" s="1363">
        <v>-3208332.97</v>
      </c>
      <c r="T1238" s="1363">
        <v>-291666.3</v>
      </c>
      <c r="U1238" s="1363">
        <v>-874999.63</v>
      </c>
      <c r="V1238" s="1363">
        <v>-1458332.96</v>
      </c>
      <c r="W1238" s="1363">
        <v>-2041666.29</v>
      </c>
      <c r="X1238" s="1363">
        <v>-2624999.62</v>
      </c>
      <c r="Y1238" s="1363">
        <v>-3208332.95</v>
      </c>
      <c r="Z1238" s="1363">
        <v>-291666.28000000003</v>
      </c>
      <c r="AA1238" s="1363">
        <v>-874999.61</v>
      </c>
      <c r="AB1238" s="1363">
        <v>-1458332.94</v>
      </c>
      <c r="AC1238" s="1363"/>
      <c r="AD1238" s="1363"/>
      <c r="AE1238" s="1363">
        <f t="shared" si="500"/>
        <v>-1749999.6266666667</v>
      </c>
      <c r="AF1238" s="1376"/>
      <c r="AG1238" s="1377"/>
      <c r="AH1238" s="1365"/>
      <c r="AI1238" s="1365"/>
      <c r="AJ1238" s="1365"/>
      <c r="AK1238" s="1366"/>
      <c r="AL1238" s="1365">
        <f t="shared" si="488"/>
        <v>0</v>
      </c>
      <c r="AM1238" s="1367"/>
      <c r="AN1238" s="1365">
        <f t="shared" si="495"/>
        <v>-1749999.6266666667</v>
      </c>
      <c r="AO1238" s="1368">
        <f t="shared" si="489"/>
        <v>-1749999.6266666667</v>
      </c>
      <c r="AP1238" s="1369"/>
      <c r="AQ1238" s="1370">
        <f t="shared" si="501"/>
        <v>-1458332.94</v>
      </c>
      <c r="AR1238" s="1365"/>
      <c r="AS1238" s="1365"/>
      <c r="AT1238" s="1365"/>
      <c r="AU1238" s="1366"/>
      <c r="AV1238" s="1365">
        <f t="shared" si="490"/>
        <v>0</v>
      </c>
      <c r="AW1238" s="1367"/>
      <c r="AX1238" s="1365">
        <f t="shared" si="496"/>
        <v>-1458332.94</v>
      </c>
      <c r="AY1238" s="1367">
        <f t="shared" si="491"/>
        <v>-1458332.94</v>
      </c>
      <c r="AZ1238" s="1372"/>
      <c r="BA1238" s="1640"/>
      <c r="BC1238" s="1361" t="str">
        <f t="shared" si="502"/>
        <v/>
      </c>
      <c r="BD1238" s="1361" t="str">
        <f t="shared" si="502"/>
        <v/>
      </c>
      <c r="BE1238" s="1361" t="str">
        <f t="shared" si="502"/>
        <v/>
      </c>
      <c r="BF1238" s="1361" t="str">
        <f t="shared" si="502"/>
        <v/>
      </c>
      <c r="BG1238" s="1361" t="str">
        <f t="shared" si="497"/>
        <v>NO</v>
      </c>
      <c r="BH1238" s="1361" t="str">
        <f t="shared" si="497"/>
        <v>W/C</v>
      </c>
      <c r="BI1238" s="1361" t="str">
        <f t="shared" si="492"/>
        <v>W/C</v>
      </c>
      <c r="BK1238" s="1361" t="b">
        <f t="shared" si="503"/>
        <v>1</v>
      </c>
      <c r="BL1238" s="1361" t="b">
        <f t="shared" si="503"/>
        <v>1</v>
      </c>
      <c r="BM1238" s="1361" t="b">
        <f t="shared" si="503"/>
        <v>1</v>
      </c>
      <c r="BN1238" s="1361" t="b">
        <f t="shared" si="503"/>
        <v>1</v>
      </c>
      <c r="BO1238" s="1361" t="b">
        <f t="shared" si="503"/>
        <v>1</v>
      </c>
      <c r="BP1238" s="1361" t="b">
        <f t="shared" si="503"/>
        <v>1</v>
      </c>
      <c r="BQ1238" s="1361" t="b">
        <f t="shared" si="503"/>
        <v>1</v>
      </c>
      <c r="BS1238" s="1359"/>
    </row>
    <row r="1239" spans="1:71" s="1374" customFormat="1" ht="12" customHeight="1">
      <c r="A1239" s="1412">
        <v>23700823</v>
      </c>
      <c r="B1239" s="1413" t="str">
        <f t="shared" si="494"/>
        <v>23700823</v>
      </c>
      <c r="C1239" s="1359" t="s">
        <v>2303</v>
      </c>
      <c r="D1239" s="1360" t="str">
        <f t="shared" si="498"/>
        <v>W/C</v>
      </c>
      <c r="E1239" s="1360"/>
      <c r="F1239" s="1359"/>
      <c r="G1239" s="1360"/>
      <c r="H1239" s="1361" t="str">
        <f t="shared" si="504"/>
        <v/>
      </c>
      <c r="I1239" s="1361" t="str">
        <f t="shared" si="504"/>
        <v/>
      </c>
      <c r="J1239" s="1361" t="str">
        <f t="shared" si="504"/>
        <v/>
      </c>
      <c r="K1239" s="1361" t="str">
        <f t="shared" si="504"/>
        <v/>
      </c>
      <c r="L1239" s="1361" t="str">
        <f t="shared" si="499"/>
        <v>NO</v>
      </c>
      <c r="M1239" s="1361" t="str">
        <f t="shared" si="499"/>
        <v>W/C</v>
      </c>
      <c r="N1239" s="1361" t="str">
        <f t="shared" si="482"/>
        <v>W/C</v>
      </c>
      <c r="O1239" s="1362"/>
      <c r="P1239" s="1363">
        <v>0</v>
      </c>
      <c r="Q1239" s="1363">
        <v>0</v>
      </c>
      <c r="R1239" s="1363">
        <v>0</v>
      </c>
      <c r="S1239" s="1363">
        <v>0</v>
      </c>
      <c r="T1239" s="1363">
        <v>0</v>
      </c>
      <c r="U1239" s="1363">
        <v>0</v>
      </c>
      <c r="V1239" s="1363">
        <v>0</v>
      </c>
      <c r="W1239" s="1363">
        <v>0</v>
      </c>
      <c r="X1239" s="1363">
        <v>0</v>
      </c>
      <c r="Y1239" s="1363">
        <v>0</v>
      </c>
      <c r="Z1239" s="1363">
        <v>0</v>
      </c>
      <c r="AA1239" s="1363">
        <v>0</v>
      </c>
      <c r="AB1239" s="1363">
        <v>0</v>
      </c>
      <c r="AC1239" s="1363"/>
      <c r="AD1239" s="1363"/>
      <c r="AE1239" s="1363">
        <f t="shared" si="500"/>
        <v>0</v>
      </c>
      <c r="AF1239" s="1376"/>
      <c r="AG1239" s="1377"/>
      <c r="AH1239" s="1365"/>
      <c r="AI1239" s="1365"/>
      <c r="AJ1239" s="1365"/>
      <c r="AK1239" s="1366"/>
      <c r="AL1239" s="1365">
        <f t="shared" si="488"/>
        <v>0</v>
      </c>
      <c r="AM1239" s="1367"/>
      <c r="AN1239" s="1365">
        <f t="shared" si="495"/>
        <v>0</v>
      </c>
      <c r="AO1239" s="1368">
        <f t="shared" si="489"/>
        <v>0</v>
      </c>
      <c r="AP1239" s="1369"/>
      <c r="AQ1239" s="1370">
        <f t="shared" si="501"/>
        <v>0</v>
      </c>
      <c r="AR1239" s="1365"/>
      <c r="AS1239" s="1365"/>
      <c r="AT1239" s="1365"/>
      <c r="AU1239" s="1366"/>
      <c r="AV1239" s="1365">
        <f t="shared" si="490"/>
        <v>0</v>
      </c>
      <c r="AW1239" s="1367"/>
      <c r="AX1239" s="1365">
        <f t="shared" si="496"/>
        <v>0</v>
      </c>
      <c r="AY1239" s="1367">
        <f t="shared" si="491"/>
        <v>0</v>
      </c>
      <c r="AZ1239" s="1372"/>
      <c r="BA1239" s="1640"/>
      <c r="BC1239" s="1361" t="str">
        <f t="shared" si="502"/>
        <v/>
      </c>
      <c r="BD1239" s="1361" t="str">
        <f t="shared" si="502"/>
        <v/>
      </c>
      <c r="BE1239" s="1361" t="str">
        <f t="shared" si="502"/>
        <v/>
      </c>
      <c r="BF1239" s="1361" t="str">
        <f t="shared" si="502"/>
        <v/>
      </c>
      <c r="BG1239" s="1361" t="str">
        <f t="shared" si="497"/>
        <v>NO</v>
      </c>
      <c r="BH1239" s="1361" t="str">
        <f t="shared" si="497"/>
        <v>W/C</v>
      </c>
      <c r="BI1239" s="1361" t="str">
        <f t="shared" si="492"/>
        <v>W/C</v>
      </c>
      <c r="BK1239" s="1361" t="b">
        <f t="shared" si="503"/>
        <v>1</v>
      </c>
      <c r="BL1239" s="1361" t="b">
        <f t="shared" si="503"/>
        <v>1</v>
      </c>
      <c r="BM1239" s="1361" t="b">
        <f t="shared" si="503"/>
        <v>1</v>
      </c>
      <c r="BN1239" s="1361" t="b">
        <f t="shared" si="503"/>
        <v>1</v>
      </c>
      <c r="BO1239" s="1361" t="b">
        <f t="shared" si="503"/>
        <v>1</v>
      </c>
      <c r="BP1239" s="1361" t="b">
        <f t="shared" si="503"/>
        <v>1</v>
      </c>
      <c r="BQ1239" s="1361" t="b">
        <f t="shared" si="503"/>
        <v>1</v>
      </c>
      <c r="BS1239" s="1359"/>
    </row>
    <row r="1240" spans="1:71" s="1374" customFormat="1" ht="12" customHeight="1">
      <c r="A1240" s="1412">
        <v>23700841</v>
      </c>
      <c r="B1240" s="1413" t="str">
        <f t="shared" si="494"/>
        <v>23700841</v>
      </c>
      <c r="C1240" s="1359" t="s">
        <v>2304</v>
      </c>
      <c r="D1240" s="1360" t="str">
        <f t="shared" si="498"/>
        <v>W/C</v>
      </c>
      <c r="E1240" s="1360"/>
      <c r="F1240" s="1359"/>
      <c r="G1240" s="1360"/>
      <c r="H1240" s="1361" t="str">
        <f t="shared" si="504"/>
        <v/>
      </c>
      <c r="I1240" s="1361" t="str">
        <f t="shared" si="504"/>
        <v/>
      </c>
      <c r="J1240" s="1361" t="str">
        <f t="shared" si="504"/>
        <v/>
      </c>
      <c r="K1240" s="1361" t="str">
        <f t="shared" si="504"/>
        <v/>
      </c>
      <c r="L1240" s="1361" t="str">
        <f t="shared" si="499"/>
        <v>NO</v>
      </c>
      <c r="M1240" s="1361" t="str">
        <f t="shared" si="499"/>
        <v>W/C</v>
      </c>
      <c r="N1240" s="1361" t="str">
        <f t="shared" si="482"/>
        <v>W/C</v>
      </c>
      <c r="O1240" s="1362"/>
      <c r="P1240" s="1363">
        <v>-382293.26</v>
      </c>
      <c r="Q1240" s="1363">
        <v>-380801.56</v>
      </c>
      <c r="R1240" s="1363">
        <v>-376956.34</v>
      </c>
      <c r="S1240" s="1363">
        <v>-340518.09</v>
      </c>
      <c r="T1240" s="1363">
        <v>-339048.8</v>
      </c>
      <c r="U1240" s="1363">
        <v>-339048.8</v>
      </c>
      <c r="V1240" s="1363">
        <v>-404326.64</v>
      </c>
      <c r="W1240" s="1363">
        <v>-404227.19</v>
      </c>
      <c r="X1240" s="1363">
        <v>-404227.19</v>
      </c>
      <c r="Y1240" s="1363">
        <v>-470472.85</v>
      </c>
      <c r="Z1240" s="1363">
        <v>-469969.97</v>
      </c>
      <c r="AA1240" s="1363">
        <v>-469744.39</v>
      </c>
      <c r="AB1240" s="1363">
        <v>-534152.77</v>
      </c>
      <c r="AC1240" s="1363"/>
      <c r="AD1240" s="1363"/>
      <c r="AE1240" s="1363">
        <f t="shared" si="500"/>
        <v>-404797.06958333327</v>
      </c>
      <c r="AF1240" s="1376"/>
      <c r="AG1240" s="1377"/>
      <c r="AH1240" s="1365"/>
      <c r="AI1240" s="1365"/>
      <c r="AJ1240" s="1365"/>
      <c r="AK1240" s="1366"/>
      <c r="AL1240" s="1365">
        <f t="shared" si="488"/>
        <v>0</v>
      </c>
      <c r="AM1240" s="1367"/>
      <c r="AN1240" s="1365">
        <f t="shared" si="495"/>
        <v>-404797.06958333327</v>
      </c>
      <c r="AO1240" s="1368">
        <f t="shared" si="489"/>
        <v>-404797.06958333327</v>
      </c>
      <c r="AP1240" s="1369"/>
      <c r="AQ1240" s="1370">
        <f t="shared" si="501"/>
        <v>-534152.77</v>
      </c>
      <c r="AR1240" s="1365"/>
      <c r="AS1240" s="1365"/>
      <c r="AT1240" s="1365"/>
      <c r="AU1240" s="1366"/>
      <c r="AV1240" s="1365">
        <f t="shared" si="490"/>
        <v>0</v>
      </c>
      <c r="AW1240" s="1367"/>
      <c r="AX1240" s="1365">
        <f t="shared" si="496"/>
        <v>-534152.77</v>
      </c>
      <c r="AY1240" s="1367">
        <f t="shared" si="491"/>
        <v>-534152.77</v>
      </c>
      <c r="AZ1240" s="1372"/>
      <c r="BA1240" s="1640"/>
      <c r="BC1240" s="1361" t="str">
        <f t="shared" si="502"/>
        <v/>
      </c>
      <c r="BD1240" s="1361" t="str">
        <f t="shared" si="502"/>
        <v/>
      </c>
      <c r="BE1240" s="1361" t="str">
        <f t="shared" si="502"/>
        <v/>
      </c>
      <c r="BF1240" s="1361" t="str">
        <f t="shared" si="502"/>
        <v/>
      </c>
      <c r="BG1240" s="1361" t="str">
        <f t="shared" si="497"/>
        <v>NO</v>
      </c>
      <c r="BH1240" s="1361" t="str">
        <f t="shared" si="497"/>
        <v>W/C</v>
      </c>
      <c r="BI1240" s="1361" t="str">
        <f t="shared" si="492"/>
        <v>W/C</v>
      </c>
      <c r="BK1240" s="1361" t="b">
        <f t="shared" si="503"/>
        <v>1</v>
      </c>
      <c r="BL1240" s="1361" t="b">
        <f t="shared" si="503"/>
        <v>1</v>
      </c>
      <c r="BM1240" s="1361" t="b">
        <f t="shared" si="503"/>
        <v>1</v>
      </c>
      <c r="BN1240" s="1361" t="b">
        <f t="shared" si="503"/>
        <v>1</v>
      </c>
      <c r="BO1240" s="1361" t="b">
        <f t="shared" si="503"/>
        <v>1</v>
      </c>
      <c r="BP1240" s="1361" t="b">
        <f t="shared" si="503"/>
        <v>1</v>
      </c>
      <c r="BQ1240" s="1361" t="b">
        <f t="shared" si="503"/>
        <v>1</v>
      </c>
      <c r="BS1240" s="1359"/>
    </row>
    <row r="1241" spans="1:71" s="1374" customFormat="1" ht="12" customHeight="1">
      <c r="A1241" s="1412">
        <v>23700873</v>
      </c>
      <c r="B1241" s="1413" t="str">
        <f t="shared" si="494"/>
        <v>23700873</v>
      </c>
      <c r="C1241" s="1359" t="s">
        <v>2305</v>
      </c>
      <c r="D1241" s="1360" t="str">
        <f t="shared" si="498"/>
        <v>W/C</v>
      </c>
      <c r="E1241" s="1360"/>
      <c r="F1241" s="1359"/>
      <c r="G1241" s="1360"/>
      <c r="H1241" s="1361" t="str">
        <f t="shared" si="504"/>
        <v/>
      </c>
      <c r="I1241" s="1361" t="str">
        <f t="shared" si="504"/>
        <v/>
      </c>
      <c r="J1241" s="1361" t="str">
        <f t="shared" si="504"/>
        <v/>
      </c>
      <c r="K1241" s="1361" t="str">
        <f t="shared" si="504"/>
        <v/>
      </c>
      <c r="L1241" s="1361" t="str">
        <f t="shared" si="499"/>
        <v>NO</v>
      </c>
      <c r="M1241" s="1361" t="str">
        <f t="shared" si="499"/>
        <v>W/C</v>
      </c>
      <c r="N1241" s="1361" t="str">
        <f t="shared" si="482"/>
        <v>W/C</v>
      </c>
      <c r="O1241" s="1362"/>
      <c r="P1241" s="1363">
        <v>-6142500</v>
      </c>
      <c r="Q1241" s="1363">
        <v>-7897500</v>
      </c>
      <c r="R1241" s="1363">
        <v>-9652500</v>
      </c>
      <c r="S1241" s="1363">
        <v>-877500</v>
      </c>
      <c r="T1241" s="1363">
        <v>-2632500</v>
      </c>
      <c r="U1241" s="1363">
        <v>-4387500</v>
      </c>
      <c r="V1241" s="1363">
        <v>-6142500</v>
      </c>
      <c r="W1241" s="1363">
        <v>-7897500</v>
      </c>
      <c r="X1241" s="1363">
        <v>-9652500</v>
      </c>
      <c r="Y1241" s="1363">
        <v>-877500</v>
      </c>
      <c r="Z1241" s="1363">
        <v>-2632500</v>
      </c>
      <c r="AA1241" s="1363">
        <v>-4387500</v>
      </c>
      <c r="AB1241" s="1363">
        <v>-6142500</v>
      </c>
      <c r="AC1241" s="1363"/>
      <c r="AD1241" s="1363"/>
      <c r="AE1241" s="1363">
        <f t="shared" si="500"/>
        <v>-5265000</v>
      </c>
      <c r="AF1241" s="1376"/>
      <c r="AG1241" s="1377"/>
      <c r="AH1241" s="1365"/>
      <c r="AI1241" s="1365"/>
      <c r="AJ1241" s="1365"/>
      <c r="AK1241" s="1366"/>
      <c r="AL1241" s="1365">
        <f t="shared" si="488"/>
        <v>0</v>
      </c>
      <c r="AM1241" s="1367"/>
      <c r="AN1241" s="1365">
        <f t="shared" si="495"/>
        <v>-5265000</v>
      </c>
      <c r="AO1241" s="1368">
        <f t="shared" si="489"/>
        <v>-5265000</v>
      </c>
      <c r="AP1241" s="1369"/>
      <c r="AQ1241" s="1370">
        <f t="shared" si="501"/>
        <v>-6142500</v>
      </c>
      <c r="AR1241" s="1365"/>
      <c r="AS1241" s="1365"/>
      <c r="AT1241" s="1365"/>
      <c r="AU1241" s="1366"/>
      <c r="AV1241" s="1365">
        <f t="shared" si="490"/>
        <v>0</v>
      </c>
      <c r="AW1241" s="1367"/>
      <c r="AX1241" s="1365">
        <f t="shared" si="496"/>
        <v>-6142500</v>
      </c>
      <c r="AY1241" s="1367">
        <f t="shared" si="491"/>
        <v>-6142500</v>
      </c>
      <c r="AZ1241" s="1372"/>
      <c r="BA1241" s="1640"/>
      <c r="BC1241" s="1361" t="str">
        <f t="shared" si="502"/>
        <v/>
      </c>
      <c r="BD1241" s="1361" t="str">
        <f t="shared" si="502"/>
        <v/>
      </c>
      <c r="BE1241" s="1361" t="str">
        <f t="shared" si="502"/>
        <v/>
      </c>
      <c r="BF1241" s="1361" t="str">
        <f t="shared" si="502"/>
        <v/>
      </c>
      <c r="BG1241" s="1361" t="str">
        <f t="shared" si="497"/>
        <v>NO</v>
      </c>
      <c r="BH1241" s="1361" t="str">
        <f t="shared" si="497"/>
        <v>W/C</v>
      </c>
      <c r="BI1241" s="1361" t="str">
        <f t="shared" si="492"/>
        <v>W/C</v>
      </c>
      <c r="BK1241" s="1361" t="b">
        <f t="shared" si="503"/>
        <v>1</v>
      </c>
      <c r="BL1241" s="1361" t="b">
        <f t="shared" si="503"/>
        <v>1</v>
      </c>
      <c r="BM1241" s="1361" t="b">
        <f t="shared" si="503"/>
        <v>1</v>
      </c>
      <c r="BN1241" s="1361" t="b">
        <f t="shared" si="503"/>
        <v>1</v>
      </c>
      <c r="BO1241" s="1361" t="b">
        <f t="shared" si="503"/>
        <v>1</v>
      </c>
      <c r="BP1241" s="1361" t="b">
        <f t="shared" si="503"/>
        <v>1</v>
      </c>
      <c r="BQ1241" s="1361" t="b">
        <f t="shared" si="503"/>
        <v>1</v>
      </c>
      <c r="BS1241" s="1359"/>
    </row>
    <row r="1242" spans="1:71" s="1374" customFormat="1" ht="12" customHeight="1">
      <c r="A1242" s="1412">
        <v>23700963</v>
      </c>
      <c r="B1242" s="1413" t="str">
        <f t="shared" si="494"/>
        <v>23700963</v>
      </c>
      <c r="C1242" s="1359" t="s">
        <v>2306</v>
      </c>
      <c r="D1242" s="1360" t="str">
        <f t="shared" si="498"/>
        <v>W/C</v>
      </c>
      <c r="E1242" s="1360"/>
      <c r="F1242" s="1359"/>
      <c r="G1242" s="1360"/>
      <c r="H1242" s="1361" t="str">
        <f t="shared" si="504"/>
        <v/>
      </c>
      <c r="I1242" s="1361" t="str">
        <f t="shared" si="504"/>
        <v/>
      </c>
      <c r="J1242" s="1361" t="str">
        <f t="shared" si="504"/>
        <v/>
      </c>
      <c r="K1242" s="1361" t="str">
        <f t="shared" si="504"/>
        <v/>
      </c>
      <c r="L1242" s="1361" t="str">
        <f t="shared" si="499"/>
        <v>NO</v>
      </c>
      <c r="M1242" s="1361" t="str">
        <f t="shared" si="499"/>
        <v>W/C</v>
      </c>
      <c r="N1242" s="1361" t="str">
        <f t="shared" si="482"/>
        <v>W/C</v>
      </c>
      <c r="O1242" s="1362"/>
      <c r="P1242" s="1363">
        <v>-1180368.52</v>
      </c>
      <c r="Q1242" s="1363">
        <v>-2322660.19</v>
      </c>
      <c r="R1242" s="1363">
        <v>-3464951.86</v>
      </c>
      <c r="S1242" s="1363">
        <v>-4607243.53</v>
      </c>
      <c r="T1242" s="1363">
        <v>-5749535.2000000002</v>
      </c>
      <c r="U1242" s="1363">
        <v>-6891826.8700000001</v>
      </c>
      <c r="V1242" s="1363">
        <v>-1180368.54</v>
      </c>
      <c r="W1242" s="1363">
        <v>-2322660.21</v>
      </c>
      <c r="X1242" s="1363">
        <v>-3464951.88</v>
      </c>
      <c r="Y1242" s="1363">
        <v>-4607243.55</v>
      </c>
      <c r="Z1242" s="1363">
        <v>-5749535.2199999997</v>
      </c>
      <c r="AA1242" s="1363">
        <v>-6891826.8899999997</v>
      </c>
      <c r="AB1242" s="1363">
        <v>-1180368.56</v>
      </c>
      <c r="AC1242" s="1363"/>
      <c r="AD1242" s="1363"/>
      <c r="AE1242" s="1363">
        <f t="shared" si="500"/>
        <v>-4036097.7066666665</v>
      </c>
      <c r="AF1242" s="1376"/>
      <c r="AG1242" s="1377"/>
      <c r="AH1242" s="1365"/>
      <c r="AI1242" s="1365"/>
      <c r="AJ1242" s="1365"/>
      <c r="AK1242" s="1366"/>
      <c r="AL1242" s="1365">
        <f t="shared" si="488"/>
        <v>0</v>
      </c>
      <c r="AM1242" s="1367"/>
      <c r="AN1242" s="1365">
        <f t="shared" si="495"/>
        <v>-4036097.7066666665</v>
      </c>
      <c r="AO1242" s="1368">
        <f t="shared" si="489"/>
        <v>-4036097.7066666665</v>
      </c>
      <c r="AP1242" s="1369"/>
      <c r="AQ1242" s="1370">
        <f t="shared" si="501"/>
        <v>-1180368.56</v>
      </c>
      <c r="AR1242" s="1365"/>
      <c r="AS1242" s="1365"/>
      <c r="AT1242" s="1365"/>
      <c r="AU1242" s="1366"/>
      <c r="AV1242" s="1365">
        <f t="shared" si="490"/>
        <v>0</v>
      </c>
      <c r="AW1242" s="1367"/>
      <c r="AX1242" s="1365">
        <f t="shared" si="496"/>
        <v>-1180368.56</v>
      </c>
      <c r="AY1242" s="1367">
        <f t="shared" si="491"/>
        <v>-1180368.56</v>
      </c>
      <c r="AZ1242" s="1372"/>
      <c r="BA1242" s="1640"/>
      <c r="BC1242" s="1361" t="str">
        <f t="shared" si="502"/>
        <v/>
      </c>
      <c r="BD1242" s="1361" t="str">
        <f t="shared" si="502"/>
        <v/>
      </c>
      <c r="BE1242" s="1361" t="str">
        <f t="shared" si="502"/>
        <v/>
      </c>
      <c r="BF1242" s="1361" t="str">
        <f t="shared" si="502"/>
        <v/>
      </c>
      <c r="BG1242" s="1361" t="str">
        <f t="shared" si="497"/>
        <v>NO</v>
      </c>
      <c r="BH1242" s="1361" t="str">
        <f t="shared" si="497"/>
        <v>W/C</v>
      </c>
      <c r="BI1242" s="1361" t="str">
        <f t="shared" si="492"/>
        <v>W/C</v>
      </c>
      <c r="BK1242" s="1361" t="b">
        <f t="shared" si="503"/>
        <v>1</v>
      </c>
      <c r="BL1242" s="1361" t="b">
        <f t="shared" si="503"/>
        <v>1</v>
      </c>
      <c r="BM1242" s="1361" t="b">
        <f t="shared" si="503"/>
        <v>1</v>
      </c>
      <c r="BN1242" s="1361" t="b">
        <f t="shared" si="503"/>
        <v>1</v>
      </c>
      <c r="BO1242" s="1361" t="b">
        <f t="shared" si="503"/>
        <v>1</v>
      </c>
      <c r="BP1242" s="1361" t="b">
        <f t="shared" si="503"/>
        <v>1</v>
      </c>
      <c r="BQ1242" s="1361" t="b">
        <f t="shared" si="503"/>
        <v>1</v>
      </c>
      <c r="BS1242" s="1359"/>
    </row>
    <row r="1243" spans="1:71" s="1374" customFormat="1" ht="12" customHeight="1">
      <c r="A1243" s="1469">
        <v>23701013</v>
      </c>
      <c r="B1243" s="1470" t="str">
        <f t="shared" si="494"/>
        <v>23701013</v>
      </c>
      <c r="C1243" s="1644" t="s">
        <v>2307</v>
      </c>
      <c r="D1243" s="1360" t="str">
        <f t="shared" si="498"/>
        <v>W/C</v>
      </c>
      <c r="E1243" s="1360"/>
      <c r="F1243" s="1644"/>
      <c r="G1243" s="1360"/>
      <c r="H1243" s="1361" t="str">
        <f t="shared" si="504"/>
        <v/>
      </c>
      <c r="I1243" s="1361" t="str">
        <f t="shared" si="504"/>
        <v/>
      </c>
      <c r="J1243" s="1361" t="str">
        <f t="shared" si="504"/>
        <v/>
      </c>
      <c r="K1243" s="1361" t="str">
        <f t="shared" si="504"/>
        <v/>
      </c>
      <c r="L1243" s="1361" t="str">
        <f t="shared" si="499"/>
        <v>NO</v>
      </c>
      <c r="M1243" s="1361" t="str">
        <f t="shared" si="499"/>
        <v>W/C</v>
      </c>
      <c r="N1243" s="1361" t="str">
        <f t="shared" si="482"/>
        <v>W/C</v>
      </c>
      <c r="O1243" s="1362"/>
      <c r="P1243" s="1363">
        <v>0</v>
      </c>
      <c r="Q1243" s="1363">
        <v>0</v>
      </c>
      <c r="R1243" s="1363">
        <v>0</v>
      </c>
      <c r="S1243" s="1363">
        <v>0</v>
      </c>
      <c r="T1243" s="1363">
        <v>0</v>
      </c>
      <c r="U1243" s="1363">
        <v>0</v>
      </c>
      <c r="V1243" s="1363">
        <v>0</v>
      </c>
      <c r="W1243" s="1363">
        <v>0</v>
      </c>
      <c r="X1243" s="1363">
        <v>0</v>
      </c>
      <c r="Y1243" s="1363">
        <v>0</v>
      </c>
      <c r="Z1243" s="1363">
        <v>0</v>
      </c>
      <c r="AA1243" s="1363">
        <v>0</v>
      </c>
      <c r="AB1243" s="1363">
        <v>0</v>
      </c>
      <c r="AC1243" s="1363"/>
      <c r="AD1243" s="1363"/>
      <c r="AE1243" s="1363">
        <f t="shared" si="500"/>
        <v>0</v>
      </c>
      <c r="AF1243" s="1376"/>
      <c r="AG1243" s="1377"/>
      <c r="AH1243" s="1365"/>
      <c r="AI1243" s="1365"/>
      <c r="AJ1243" s="1365"/>
      <c r="AK1243" s="1366"/>
      <c r="AL1243" s="1365">
        <f t="shared" si="488"/>
        <v>0</v>
      </c>
      <c r="AM1243" s="1367"/>
      <c r="AN1243" s="1365">
        <f t="shared" si="495"/>
        <v>0</v>
      </c>
      <c r="AO1243" s="1368">
        <f t="shared" si="489"/>
        <v>0</v>
      </c>
      <c r="AP1243" s="1369"/>
      <c r="AQ1243" s="1370">
        <f t="shared" si="501"/>
        <v>0</v>
      </c>
      <c r="AR1243" s="1365"/>
      <c r="AS1243" s="1365"/>
      <c r="AT1243" s="1365"/>
      <c r="AU1243" s="1366"/>
      <c r="AV1243" s="1365">
        <f t="shared" si="490"/>
        <v>0</v>
      </c>
      <c r="AW1243" s="1367"/>
      <c r="AX1243" s="1365">
        <f t="shared" si="496"/>
        <v>0</v>
      </c>
      <c r="AY1243" s="1367">
        <f t="shared" si="491"/>
        <v>0</v>
      </c>
      <c r="AZ1243" s="1372"/>
      <c r="BA1243" s="1640"/>
      <c r="BC1243" s="1361" t="str">
        <f t="shared" si="502"/>
        <v/>
      </c>
      <c r="BD1243" s="1361" t="str">
        <f t="shared" si="502"/>
        <v/>
      </c>
      <c r="BE1243" s="1361" t="str">
        <f t="shared" si="502"/>
        <v/>
      </c>
      <c r="BF1243" s="1361" t="str">
        <f t="shared" si="502"/>
        <v/>
      </c>
      <c r="BG1243" s="1361" t="str">
        <f t="shared" si="497"/>
        <v>NO</v>
      </c>
      <c r="BH1243" s="1361" t="str">
        <f t="shared" si="497"/>
        <v>W/C</v>
      </c>
      <c r="BI1243" s="1361" t="str">
        <f t="shared" si="492"/>
        <v>W/C</v>
      </c>
      <c r="BK1243" s="1361" t="b">
        <f t="shared" si="503"/>
        <v>1</v>
      </c>
      <c r="BL1243" s="1361" t="b">
        <f t="shared" si="503"/>
        <v>1</v>
      </c>
      <c r="BM1243" s="1361" t="b">
        <f t="shared" si="503"/>
        <v>1</v>
      </c>
      <c r="BN1243" s="1361" t="b">
        <f t="shared" si="503"/>
        <v>1</v>
      </c>
      <c r="BO1243" s="1361" t="b">
        <f t="shared" si="503"/>
        <v>1</v>
      </c>
      <c r="BP1243" s="1361" t="b">
        <f t="shared" si="503"/>
        <v>1</v>
      </c>
      <c r="BQ1243" s="1361" t="b">
        <f t="shared" si="503"/>
        <v>1</v>
      </c>
      <c r="BS1243" s="1359"/>
    </row>
    <row r="1244" spans="1:71" s="1374" customFormat="1" ht="12" customHeight="1">
      <c r="A1244" s="1469">
        <v>23701023</v>
      </c>
      <c r="B1244" s="1470" t="str">
        <f t="shared" si="494"/>
        <v>23701023</v>
      </c>
      <c r="C1244" s="1644" t="s">
        <v>2308</v>
      </c>
      <c r="D1244" s="1360" t="str">
        <f t="shared" si="498"/>
        <v>W/C</v>
      </c>
      <c r="E1244" s="1360"/>
      <c r="F1244" s="1644"/>
      <c r="G1244" s="1360"/>
      <c r="H1244" s="1361" t="str">
        <f t="shared" si="504"/>
        <v/>
      </c>
      <c r="I1244" s="1361" t="str">
        <f t="shared" si="504"/>
        <v/>
      </c>
      <c r="J1244" s="1361" t="str">
        <f t="shared" si="504"/>
        <v/>
      </c>
      <c r="K1244" s="1361" t="str">
        <f t="shared" si="504"/>
        <v/>
      </c>
      <c r="L1244" s="1361" t="str">
        <f t="shared" si="499"/>
        <v>NO</v>
      </c>
      <c r="M1244" s="1361" t="str">
        <f t="shared" si="499"/>
        <v>W/C</v>
      </c>
      <c r="N1244" s="1361" t="str">
        <f t="shared" ref="N1244:N1310" si="505">IF(OR(CONCATENATE(L1244,M1244)="NOW/C",CONCATENATE(L1244,M1244)="W/CNO"),"W/C","")</f>
        <v>W/C</v>
      </c>
      <c r="O1244" s="1362"/>
      <c r="P1244" s="1363">
        <v>-746470.97</v>
      </c>
      <c r="Q1244" s="1363">
        <v>-2147304.2999999998</v>
      </c>
      <c r="R1244" s="1363">
        <v>-3548137.63</v>
      </c>
      <c r="S1244" s="1363">
        <v>-4948970.96</v>
      </c>
      <c r="T1244" s="1363">
        <v>-6349804.29</v>
      </c>
      <c r="U1244" s="1363">
        <v>-7750637.6200000001</v>
      </c>
      <c r="V1244" s="1363">
        <v>-746470.95</v>
      </c>
      <c r="W1244" s="1363">
        <v>-2147304.2799999998</v>
      </c>
      <c r="X1244" s="1363">
        <v>-3548137.61</v>
      </c>
      <c r="Y1244" s="1363">
        <v>-4948970.9400000004</v>
      </c>
      <c r="Z1244" s="1363">
        <v>-6349804.2699999996</v>
      </c>
      <c r="AA1244" s="1363">
        <v>-7750637.5999999996</v>
      </c>
      <c r="AB1244" s="1363">
        <v>-746470.93</v>
      </c>
      <c r="AC1244" s="1363"/>
      <c r="AD1244" s="1363"/>
      <c r="AE1244" s="1363">
        <f t="shared" si="500"/>
        <v>-4248554.2833333332</v>
      </c>
      <c r="AF1244" s="1376"/>
      <c r="AG1244" s="1377"/>
      <c r="AH1244" s="1365"/>
      <c r="AI1244" s="1365"/>
      <c r="AJ1244" s="1365"/>
      <c r="AK1244" s="1366"/>
      <c r="AL1244" s="1365">
        <f t="shared" si="488"/>
        <v>0</v>
      </c>
      <c r="AM1244" s="1367"/>
      <c r="AN1244" s="1365">
        <f t="shared" si="495"/>
        <v>-4248554.2833333332</v>
      </c>
      <c r="AO1244" s="1368">
        <f t="shared" si="489"/>
        <v>-4248554.2833333332</v>
      </c>
      <c r="AP1244" s="1369"/>
      <c r="AQ1244" s="1370">
        <f t="shared" si="501"/>
        <v>-746470.93</v>
      </c>
      <c r="AR1244" s="1365"/>
      <c r="AS1244" s="1365"/>
      <c r="AT1244" s="1365"/>
      <c r="AU1244" s="1366"/>
      <c r="AV1244" s="1365">
        <f t="shared" si="490"/>
        <v>0</v>
      </c>
      <c r="AW1244" s="1367"/>
      <c r="AX1244" s="1365">
        <f t="shared" si="496"/>
        <v>-746470.93</v>
      </c>
      <c r="AY1244" s="1367">
        <f t="shared" si="491"/>
        <v>-746470.93</v>
      </c>
      <c r="AZ1244" s="1372"/>
      <c r="BA1244" s="1640"/>
      <c r="BC1244" s="1361" t="str">
        <f t="shared" si="502"/>
        <v/>
      </c>
      <c r="BD1244" s="1361" t="str">
        <f t="shared" si="502"/>
        <v/>
      </c>
      <c r="BE1244" s="1361" t="str">
        <f t="shared" si="502"/>
        <v/>
      </c>
      <c r="BF1244" s="1361" t="str">
        <f t="shared" si="502"/>
        <v/>
      </c>
      <c r="BG1244" s="1361" t="str">
        <f t="shared" si="497"/>
        <v>NO</v>
      </c>
      <c r="BH1244" s="1361" t="str">
        <f t="shared" si="497"/>
        <v>W/C</v>
      </c>
      <c r="BI1244" s="1361" t="str">
        <f t="shared" si="492"/>
        <v>W/C</v>
      </c>
      <c r="BK1244" s="1361" t="b">
        <f t="shared" si="503"/>
        <v>1</v>
      </c>
      <c r="BL1244" s="1361" t="b">
        <f t="shared" si="503"/>
        <v>1</v>
      </c>
      <c r="BM1244" s="1361" t="b">
        <f t="shared" si="503"/>
        <v>1</v>
      </c>
      <c r="BN1244" s="1361" t="b">
        <f t="shared" si="503"/>
        <v>1</v>
      </c>
      <c r="BO1244" s="1361" t="b">
        <f t="shared" si="503"/>
        <v>1</v>
      </c>
      <c r="BP1244" s="1361" t="b">
        <f t="shared" si="503"/>
        <v>1</v>
      </c>
      <c r="BQ1244" s="1361" t="b">
        <f t="shared" si="503"/>
        <v>1</v>
      </c>
      <c r="BS1244" s="1359"/>
    </row>
    <row r="1245" spans="1:71" s="1374" customFormat="1" ht="12" customHeight="1">
      <c r="A1245" s="1469">
        <v>23701033</v>
      </c>
      <c r="B1245" s="1470" t="str">
        <f t="shared" si="494"/>
        <v>23701033</v>
      </c>
      <c r="C1245" s="1660" t="s">
        <v>2309</v>
      </c>
      <c r="D1245" s="1360" t="str">
        <f t="shared" si="498"/>
        <v>W/C</v>
      </c>
      <c r="E1245" s="1360"/>
      <c r="F1245" s="1660"/>
      <c r="G1245" s="1360"/>
      <c r="H1245" s="1361" t="str">
        <f t="shared" si="504"/>
        <v/>
      </c>
      <c r="I1245" s="1361" t="str">
        <f t="shared" si="504"/>
        <v/>
      </c>
      <c r="J1245" s="1361" t="str">
        <f t="shared" si="504"/>
        <v/>
      </c>
      <c r="K1245" s="1361" t="str">
        <f t="shared" si="504"/>
        <v/>
      </c>
      <c r="L1245" s="1361" t="str">
        <f t="shared" si="499"/>
        <v>NO</v>
      </c>
      <c r="M1245" s="1361" t="str">
        <f t="shared" si="499"/>
        <v>W/C</v>
      </c>
      <c r="N1245" s="1361" t="str">
        <f t="shared" si="505"/>
        <v>W/C</v>
      </c>
      <c r="O1245" s="1362"/>
      <c r="P1245" s="1363">
        <v>-5542033.3300000001</v>
      </c>
      <c r="Q1245" s="1363">
        <v>-7110533.3300000001</v>
      </c>
      <c r="R1245" s="1363">
        <v>-8679033.3300000001</v>
      </c>
      <c r="S1245" s="1363">
        <v>-836533.33</v>
      </c>
      <c r="T1245" s="1363">
        <v>-2405033.33</v>
      </c>
      <c r="U1245" s="1363">
        <v>-3973533.33</v>
      </c>
      <c r="V1245" s="1363">
        <v>-5542033.3300000001</v>
      </c>
      <c r="W1245" s="1363">
        <v>-7110533.3300000001</v>
      </c>
      <c r="X1245" s="1363">
        <v>-8679033.3300000001</v>
      </c>
      <c r="Y1245" s="1363">
        <v>-836533.33</v>
      </c>
      <c r="Z1245" s="1363">
        <v>-2405033.33</v>
      </c>
      <c r="AA1245" s="1363">
        <v>-3973533.33</v>
      </c>
      <c r="AB1245" s="1363">
        <v>-5542033.3300000001</v>
      </c>
      <c r="AC1245" s="1363"/>
      <c r="AD1245" s="1363"/>
      <c r="AE1245" s="1363">
        <f t="shared" si="500"/>
        <v>-4757783.3299999991</v>
      </c>
      <c r="AF1245" s="1376"/>
      <c r="AG1245" s="1377"/>
      <c r="AH1245" s="1365"/>
      <c r="AI1245" s="1365"/>
      <c r="AJ1245" s="1365"/>
      <c r="AK1245" s="1366"/>
      <c r="AL1245" s="1365">
        <f t="shared" si="488"/>
        <v>0</v>
      </c>
      <c r="AM1245" s="1367"/>
      <c r="AN1245" s="1365">
        <f t="shared" si="495"/>
        <v>-4757783.3299999991</v>
      </c>
      <c r="AO1245" s="1368">
        <f t="shared" si="489"/>
        <v>-4757783.3299999991</v>
      </c>
      <c r="AP1245" s="1369"/>
      <c r="AQ1245" s="1370">
        <f t="shared" si="501"/>
        <v>-5542033.3300000001</v>
      </c>
      <c r="AR1245" s="1365"/>
      <c r="AS1245" s="1365"/>
      <c r="AT1245" s="1365"/>
      <c r="AU1245" s="1366"/>
      <c r="AV1245" s="1365">
        <f t="shared" si="490"/>
        <v>0</v>
      </c>
      <c r="AW1245" s="1367"/>
      <c r="AX1245" s="1365">
        <f t="shared" si="496"/>
        <v>-5542033.3300000001</v>
      </c>
      <c r="AY1245" s="1367">
        <f t="shared" si="491"/>
        <v>-5542033.3300000001</v>
      </c>
      <c r="AZ1245" s="1372"/>
      <c r="BA1245" s="1640"/>
      <c r="BC1245" s="1361" t="str">
        <f t="shared" si="502"/>
        <v/>
      </c>
      <c r="BD1245" s="1361" t="str">
        <f t="shared" si="502"/>
        <v/>
      </c>
      <c r="BE1245" s="1361" t="str">
        <f t="shared" si="502"/>
        <v/>
      </c>
      <c r="BF1245" s="1361" t="str">
        <f t="shared" si="502"/>
        <v/>
      </c>
      <c r="BG1245" s="1361" t="str">
        <f t="shared" si="497"/>
        <v>NO</v>
      </c>
      <c r="BH1245" s="1361" t="str">
        <f t="shared" si="497"/>
        <v>W/C</v>
      </c>
      <c r="BI1245" s="1361" t="str">
        <f t="shared" si="492"/>
        <v>W/C</v>
      </c>
      <c r="BK1245" s="1361" t="b">
        <f t="shared" si="503"/>
        <v>1</v>
      </c>
      <c r="BL1245" s="1361" t="b">
        <f t="shared" si="503"/>
        <v>1</v>
      </c>
      <c r="BM1245" s="1361" t="b">
        <f t="shared" si="503"/>
        <v>1</v>
      </c>
      <c r="BN1245" s="1361" t="b">
        <f t="shared" si="503"/>
        <v>1</v>
      </c>
      <c r="BO1245" s="1361" t="b">
        <f t="shared" si="503"/>
        <v>1</v>
      </c>
      <c r="BP1245" s="1361" t="b">
        <f t="shared" si="503"/>
        <v>1</v>
      </c>
      <c r="BQ1245" s="1361" t="b">
        <f t="shared" si="503"/>
        <v>1</v>
      </c>
      <c r="BS1245" s="1359"/>
    </row>
    <row r="1246" spans="1:71" s="1374" customFormat="1" ht="12" customHeight="1">
      <c r="A1246" s="1661">
        <v>23701053</v>
      </c>
      <c r="B1246" s="1662" t="str">
        <f t="shared" si="494"/>
        <v>23701053</v>
      </c>
      <c r="C1246" s="1543" t="s">
        <v>1499</v>
      </c>
      <c r="D1246" s="1360" t="str">
        <f t="shared" si="498"/>
        <v>W/C</v>
      </c>
      <c r="E1246" s="1360"/>
      <c r="F1246" s="1527"/>
      <c r="G1246" s="1360"/>
      <c r="H1246" s="1361" t="str">
        <f t="shared" si="504"/>
        <v/>
      </c>
      <c r="I1246" s="1361" t="str">
        <f t="shared" si="504"/>
        <v/>
      </c>
      <c r="J1246" s="1361" t="str">
        <f t="shared" si="504"/>
        <v/>
      </c>
      <c r="K1246" s="1361" t="str">
        <f t="shared" si="504"/>
        <v/>
      </c>
      <c r="L1246" s="1361" t="str">
        <f t="shared" si="499"/>
        <v>NO</v>
      </c>
      <c r="M1246" s="1361" t="str">
        <f t="shared" si="499"/>
        <v>W/C</v>
      </c>
      <c r="N1246" s="1361" t="str">
        <f t="shared" si="505"/>
        <v>W/C</v>
      </c>
      <c r="O1246" s="1362"/>
      <c r="P1246" s="1363">
        <v>0</v>
      </c>
      <c r="Q1246" s="1363">
        <v>0</v>
      </c>
      <c r="R1246" s="1363">
        <v>0</v>
      </c>
      <c r="S1246" s="1363">
        <v>0</v>
      </c>
      <c r="T1246" s="1363">
        <v>0</v>
      </c>
      <c r="U1246" s="1363">
        <v>0</v>
      </c>
      <c r="V1246" s="1363">
        <v>0</v>
      </c>
      <c r="W1246" s="1363">
        <v>0</v>
      </c>
      <c r="X1246" s="1363">
        <v>0</v>
      </c>
      <c r="Y1246" s="1363">
        <v>0</v>
      </c>
      <c r="Z1246" s="1363">
        <v>0</v>
      </c>
      <c r="AA1246" s="1363">
        <v>0</v>
      </c>
      <c r="AB1246" s="1363">
        <v>0</v>
      </c>
      <c r="AC1246" s="1363"/>
      <c r="AD1246" s="1363"/>
      <c r="AE1246" s="1363">
        <f t="shared" si="500"/>
        <v>0</v>
      </c>
      <c r="AF1246" s="1376"/>
      <c r="AG1246" s="1377"/>
      <c r="AH1246" s="1365"/>
      <c r="AI1246" s="1365"/>
      <c r="AJ1246" s="1365"/>
      <c r="AK1246" s="1366"/>
      <c r="AL1246" s="1365">
        <f t="shared" si="488"/>
        <v>0</v>
      </c>
      <c r="AM1246" s="1367"/>
      <c r="AN1246" s="1365">
        <f t="shared" si="495"/>
        <v>0</v>
      </c>
      <c r="AO1246" s="1368">
        <f t="shared" si="489"/>
        <v>0</v>
      </c>
      <c r="AP1246" s="1369"/>
      <c r="AQ1246" s="1370">
        <f t="shared" si="501"/>
        <v>0</v>
      </c>
      <c r="AR1246" s="1365"/>
      <c r="AS1246" s="1365"/>
      <c r="AT1246" s="1365"/>
      <c r="AU1246" s="1366"/>
      <c r="AV1246" s="1365">
        <f t="shared" si="490"/>
        <v>0</v>
      </c>
      <c r="AW1246" s="1367"/>
      <c r="AX1246" s="1365">
        <f t="shared" si="496"/>
        <v>0</v>
      </c>
      <c r="AY1246" s="1367">
        <f t="shared" si="491"/>
        <v>0</v>
      </c>
      <c r="AZ1246" s="1372"/>
      <c r="BA1246" s="1640"/>
      <c r="BC1246" s="1361" t="str">
        <f t="shared" si="502"/>
        <v/>
      </c>
      <c r="BD1246" s="1361" t="str">
        <f t="shared" si="502"/>
        <v/>
      </c>
      <c r="BE1246" s="1361" t="str">
        <f t="shared" si="502"/>
        <v/>
      </c>
      <c r="BF1246" s="1361" t="str">
        <f t="shared" si="502"/>
        <v/>
      </c>
      <c r="BG1246" s="1361" t="str">
        <f t="shared" si="497"/>
        <v>NO</v>
      </c>
      <c r="BH1246" s="1361" t="str">
        <f t="shared" si="497"/>
        <v>W/C</v>
      </c>
      <c r="BI1246" s="1361" t="str">
        <f t="shared" si="492"/>
        <v>W/C</v>
      </c>
      <c r="BK1246" s="1361" t="b">
        <f t="shared" si="503"/>
        <v>1</v>
      </c>
      <c r="BL1246" s="1361" t="b">
        <f t="shared" si="503"/>
        <v>1</v>
      </c>
      <c r="BM1246" s="1361" t="b">
        <f t="shared" si="503"/>
        <v>1</v>
      </c>
      <c r="BN1246" s="1361" t="b">
        <f t="shared" si="503"/>
        <v>1</v>
      </c>
      <c r="BO1246" s="1361" t="b">
        <f t="shared" si="503"/>
        <v>1</v>
      </c>
      <c r="BP1246" s="1361" t="b">
        <f t="shared" si="503"/>
        <v>1</v>
      </c>
      <c r="BQ1246" s="1361" t="b">
        <f t="shared" si="503"/>
        <v>1</v>
      </c>
      <c r="BS1246" s="1359"/>
    </row>
    <row r="1247" spans="1:71" s="1374" customFormat="1" ht="12" customHeight="1">
      <c r="A1247" s="1412">
        <v>23701063</v>
      </c>
      <c r="B1247" s="1413" t="str">
        <f t="shared" si="494"/>
        <v>23701063</v>
      </c>
      <c r="C1247" s="1359" t="s">
        <v>2310</v>
      </c>
      <c r="D1247" s="1360" t="str">
        <f t="shared" si="498"/>
        <v>W/C</v>
      </c>
      <c r="E1247" s="1360"/>
      <c r="F1247" s="1359"/>
      <c r="G1247" s="1360"/>
      <c r="H1247" s="1361" t="str">
        <f t="shared" si="504"/>
        <v/>
      </c>
      <c r="I1247" s="1361" t="str">
        <f t="shared" si="504"/>
        <v/>
      </c>
      <c r="J1247" s="1361" t="str">
        <f t="shared" si="504"/>
        <v/>
      </c>
      <c r="K1247" s="1361" t="str">
        <f t="shared" si="504"/>
        <v/>
      </c>
      <c r="L1247" s="1361" t="str">
        <f t="shared" si="499"/>
        <v>NO</v>
      </c>
      <c r="M1247" s="1361" t="str">
        <f t="shared" si="499"/>
        <v>W/C</v>
      </c>
      <c r="N1247" s="1361" t="str">
        <f t="shared" si="505"/>
        <v>W/C</v>
      </c>
      <c r="O1247" s="1362"/>
      <c r="P1247" s="1363">
        <v>-16568.68</v>
      </c>
      <c r="Q1247" s="1363">
        <v>-131895.87</v>
      </c>
      <c r="R1247" s="1363">
        <v>-254889.87</v>
      </c>
      <c r="S1247" s="1363">
        <v>-8361.31</v>
      </c>
      <c r="T1247" s="1363">
        <v>-124106</v>
      </c>
      <c r="U1247" s="1363">
        <v>-243133</v>
      </c>
      <c r="V1247" s="1363">
        <v>-8349.2199999999993</v>
      </c>
      <c r="W1247" s="1363">
        <v>-131343.22</v>
      </c>
      <c r="X1247" s="1363">
        <v>-239211.85</v>
      </c>
      <c r="Y1247" s="1363">
        <v>-23858.44</v>
      </c>
      <c r="Z1247" s="1363">
        <v>-123247.1</v>
      </c>
      <c r="AA1247" s="1363">
        <v>-219761.1</v>
      </c>
      <c r="AB1247" s="1363">
        <v>-15475.6</v>
      </c>
      <c r="AC1247" s="1363"/>
      <c r="AD1247" s="1363"/>
      <c r="AE1247" s="1363">
        <f t="shared" si="500"/>
        <v>-127014.92666666668</v>
      </c>
      <c r="AF1247" s="1376"/>
      <c r="AG1247" s="1377"/>
      <c r="AH1247" s="1365"/>
      <c r="AI1247" s="1365"/>
      <c r="AJ1247" s="1365"/>
      <c r="AK1247" s="1366"/>
      <c r="AL1247" s="1365">
        <f t="shared" si="488"/>
        <v>0</v>
      </c>
      <c r="AM1247" s="1367"/>
      <c r="AN1247" s="1365">
        <f t="shared" si="495"/>
        <v>-127014.92666666668</v>
      </c>
      <c r="AO1247" s="1368">
        <f t="shared" si="489"/>
        <v>-127014.92666666668</v>
      </c>
      <c r="AP1247" s="1369"/>
      <c r="AQ1247" s="1370">
        <f t="shared" si="501"/>
        <v>-15475.6</v>
      </c>
      <c r="AR1247" s="1365"/>
      <c r="AS1247" s="1365"/>
      <c r="AT1247" s="1365"/>
      <c r="AU1247" s="1366"/>
      <c r="AV1247" s="1365">
        <f t="shared" si="490"/>
        <v>0</v>
      </c>
      <c r="AW1247" s="1367"/>
      <c r="AX1247" s="1365">
        <f t="shared" si="496"/>
        <v>-15475.6</v>
      </c>
      <c r="AY1247" s="1367">
        <f t="shared" si="491"/>
        <v>-15475.6</v>
      </c>
      <c r="AZ1247" s="1372"/>
      <c r="BA1247" s="1640"/>
      <c r="BC1247" s="1361" t="str">
        <f t="shared" si="502"/>
        <v/>
      </c>
      <c r="BD1247" s="1361" t="str">
        <f t="shared" si="502"/>
        <v/>
      </c>
      <c r="BE1247" s="1361" t="str">
        <f t="shared" si="502"/>
        <v/>
      </c>
      <c r="BF1247" s="1361" t="str">
        <f t="shared" si="502"/>
        <v/>
      </c>
      <c r="BG1247" s="1361" t="str">
        <f t="shared" si="497"/>
        <v>NO</v>
      </c>
      <c r="BH1247" s="1361" t="str">
        <f t="shared" si="497"/>
        <v>W/C</v>
      </c>
      <c r="BI1247" s="1361" t="str">
        <f t="shared" si="492"/>
        <v>W/C</v>
      </c>
      <c r="BK1247" s="1361" t="b">
        <f t="shared" si="503"/>
        <v>1</v>
      </c>
      <c r="BL1247" s="1361" t="b">
        <f t="shared" si="503"/>
        <v>1</v>
      </c>
      <c r="BM1247" s="1361" t="b">
        <f t="shared" si="503"/>
        <v>1</v>
      </c>
      <c r="BN1247" s="1361" t="b">
        <f t="shared" si="503"/>
        <v>1</v>
      </c>
      <c r="BO1247" s="1361" t="b">
        <f t="shared" si="503"/>
        <v>1</v>
      </c>
      <c r="BP1247" s="1361" t="b">
        <f t="shared" si="503"/>
        <v>1</v>
      </c>
      <c r="BQ1247" s="1361" t="b">
        <f t="shared" si="503"/>
        <v>1</v>
      </c>
      <c r="BS1247" s="1359"/>
    </row>
    <row r="1248" spans="1:71" s="1374" customFormat="1" ht="12" customHeight="1">
      <c r="A1248" s="1414" t="s">
        <v>2311</v>
      </c>
      <c r="B1248" s="1498" t="str">
        <f t="shared" si="494"/>
        <v>23701103</v>
      </c>
      <c r="C1248" s="1416" t="s">
        <v>2312</v>
      </c>
      <c r="D1248" s="1417" t="str">
        <f t="shared" si="498"/>
        <v>W/C</v>
      </c>
      <c r="E1248" s="1417"/>
      <c r="F1248" s="1434">
        <v>43268</v>
      </c>
      <c r="G1248" s="1417"/>
      <c r="H1248" s="1419"/>
      <c r="I1248" s="1419"/>
      <c r="J1248" s="1419"/>
      <c r="K1248" s="1419"/>
      <c r="L1248" s="1419" t="str">
        <f t="shared" si="499"/>
        <v>NO</v>
      </c>
      <c r="M1248" s="1419" t="str">
        <f t="shared" si="499"/>
        <v>W/C</v>
      </c>
      <c r="N1248" s="1419" t="str">
        <f t="shared" si="505"/>
        <v>W/C</v>
      </c>
      <c r="O1248" s="1420"/>
      <c r="P1248" s="1421">
        <v>-1055750</v>
      </c>
      <c r="Q1248" s="1421">
        <v>-3167250</v>
      </c>
      <c r="R1248" s="1421">
        <v>-5278750</v>
      </c>
      <c r="S1248" s="1421">
        <v>-7390250</v>
      </c>
      <c r="T1248" s="1421">
        <v>-9501750</v>
      </c>
      <c r="U1248" s="1421">
        <v>-11613250</v>
      </c>
      <c r="V1248" s="1421">
        <v>-1055750</v>
      </c>
      <c r="W1248" s="1421">
        <v>-3167250</v>
      </c>
      <c r="X1248" s="1421">
        <v>-5278750</v>
      </c>
      <c r="Y1248" s="1421">
        <v>-7390250</v>
      </c>
      <c r="Z1248" s="1421">
        <v>-9501750</v>
      </c>
      <c r="AA1248" s="1421">
        <v>-11613250</v>
      </c>
      <c r="AB1248" s="1421">
        <v>-1055750</v>
      </c>
      <c r="AC1248" s="1421"/>
      <c r="AD1248" s="1421"/>
      <c r="AE1248" s="1421">
        <f t="shared" si="500"/>
        <v>-6334500</v>
      </c>
      <c r="AF1248" s="1422"/>
      <c r="AG1248" s="1423"/>
      <c r="AH1248" s="1424"/>
      <c r="AI1248" s="1424"/>
      <c r="AJ1248" s="1424"/>
      <c r="AK1248" s="1425"/>
      <c r="AL1248" s="1424">
        <f t="shared" si="488"/>
        <v>0</v>
      </c>
      <c r="AM1248" s="1426"/>
      <c r="AN1248" s="1424">
        <f t="shared" si="495"/>
        <v>-6334500</v>
      </c>
      <c r="AO1248" s="1427">
        <f t="shared" si="489"/>
        <v>-6334500</v>
      </c>
      <c r="AP1248" s="1369"/>
      <c r="AQ1248" s="1428">
        <f t="shared" si="501"/>
        <v>-1055750</v>
      </c>
      <c r="AR1248" s="1424"/>
      <c r="AS1248" s="1424"/>
      <c r="AT1248" s="1424"/>
      <c r="AU1248" s="1425"/>
      <c r="AV1248" s="1424">
        <f>SUM(AS1248:AU1248)</f>
        <v>0</v>
      </c>
      <c r="AW1248" s="1426"/>
      <c r="AX1248" s="1424">
        <f t="shared" si="496"/>
        <v>-1055750</v>
      </c>
      <c r="AY1248" s="1426">
        <f t="shared" si="491"/>
        <v>-1055750</v>
      </c>
      <c r="AZ1248" s="1372"/>
      <c r="BA1248" s="1640"/>
      <c r="BC1248" s="1419"/>
      <c r="BD1248" s="1419"/>
      <c r="BE1248" s="1419"/>
      <c r="BF1248" s="1419"/>
      <c r="BG1248" s="1419" t="str">
        <f t="shared" si="497"/>
        <v>NO</v>
      </c>
      <c r="BH1248" s="1419" t="str">
        <f t="shared" si="497"/>
        <v>W/C</v>
      </c>
      <c r="BI1248" s="1419" t="str">
        <f t="shared" si="492"/>
        <v>W/C</v>
      </c>
      <c r="BK1248" s="1419" t="b">
        <f t="shared" si="503"/>
        <v>1</v>
      </c>
      <c r="BL1248" s="1419" t="b">
        <f t="shared" si="503"/>
        <v>1</v>
      </c>
      <c r="BM1248" s="1419" t="b">
        <f t="shared" si="503"/>
        <v>1</v>
      </c>
      <c r="BN1248" s="1419" t="b">
        <f t="shared" si="503"/>
        <v>1</v>
      </c>
      <c r="BO1248" s="1419" t="b">
        <f t="shared" si="503"/>
        <v>1</v>
      </c>
      <c r="BP1248" s="1419" t="b">
        <f t="shared" si="503"/>
        <v>1</v>
      </c>
      <c r="BQ1248" s="1419" t="b">
        <f t="shared" si="503"/>
        <v>1</v>
      </c>
      <c r="BS1248" s="1359"/>
    </row>
    <row r="1249" spans="1:71" s="1374" customFormat="1" ht="12" customHeight="1">
      <c r="A1249" s="1412">
        <v>23701113</v>
      </c>
      <c r="B1249" s="1413" t="str">
        <f t="shared" si="494"/>
        <v>23701113</v>
      </c>
      <c r="C1249" s="1359" t="s">
        <v>2313</v>
      </c>
      <c r="D1249" s="1360" t="str">
        <f t="shared" si="498"/>
        <v>W/C</v>
      </c>
      <c r="E1249" s="1360"/>
      <c r="F1249" s="1359"/>
      <c r="G1249" s="1360"/>
      <c r="H1249" s="1361" t="str">
        <f t="shared" ref="H1249:K1282" si="506">IF(VALUE(AH1249),H$7,IF(ISBLANK(AH1249),"",H$7))</f>
        <v/>
      </c>
      <c r="I1249" s="1361" t="str">
        <f t="shared" si="506"/>
        <v/>
      </c>
      <c r="J1249" s="1361" t="str">
        <f t="shared" si="506"/>
        <v/>
      </c>
      <c r="K1249" s="1361" t="str">
        <f t="shared" si="506"/>
        <v/>
      </c>
      <c r="L1249" s="1361" t="str">
        <f t="shared" si="499"/>
        <v>NO</v>
      </c>
      <c r="M1249" s="1361" t="str">
        <f t="shared" si="499"/>
        <v>W/C</v>
      </c>
      <c r="N1249" s="1361" t="str">
        <f t="shared" si="505"/>
        <v>W/C</v>
      </c>
      <c r="O1249" s="1362"/>
      <c r="P1249" s="1363">
        <v>-5037375</v>
      </c>
      <c r="Q1249" s="1363">
        <v>-6716500</v>
      </c>
      <c r="R1249" s="1363">
        <v>-8395625</v>
      </c>
      <c r="S1249" s="1363">
        <v>-10074750</v>
      </c>
      <c r="T1249" s="1363">
        <v>-1679125</v>
      </c>
      <c r="U1249" s="1363">
        <v>-3358250</v>
      </c>
      <c r="V1249" s="1363">
        <v>-5037375</v>
      </c>
      <c r="W1249" s="1363">
        <v>-6716500</v>
      </c>
      <c r="X1249" s="1363">
        <v>-8395625</v>
      </c>
      <c r="Y1249" s="1363">
        <v>-10074750</v>
      </c>
      <c r="Z1249" s="1363">
        <v>-1679125</v>
      </c>
      <c r="AA1249" s="1363">
        <v>-3358250</v>
      </c>
      <c r="AB1249" s="1363">
        <v>-5037375</v>
      </c>
      <c r="AC1249" s="1363"/>
      <c r="AD1249" s="1363"/>
      <c r="AE1249" s="1363">
        <f t="shared" si="500"/>
        <v>-5876937.5</v>
      </c>
      <c r="AF1249" s="1376"/>
      <c r="AG1249" s="1377"/>
      <c r="AH1249" s="1365"/>
      <c r="AI1249" s="1365"/>
      <c r="AJ1249" s="1365"/>
      <c r="AK1249" s="1366"/>
      <c r="AL1249" s="1365">
        <f t="shared" si="488"/>
        <v>0</v>
      </c>
      <c r="AM1249" s="1367"/>
      <c r="AN1249" s="1365">
        <f t="shared" si="495"/>
        <v>-5876937.5</v>
      </c>
      <c r="AO1249" s="1368">
        <f t="shared" si="489"/>
        <v>-5876937.5</v>
      </c>
      <c r="AP1249" s="1369"/>
      <c r="AQ1249" s="1370">
        <f t="shared" si="501"/>
        <v>-5037375</v>
      </c>
      <c r="AR1249" s="1365"/>
      <c r="AS1249" s="1365"/>
      <c r="AT1249" s="1365"/>
      <c r="AU1249" s="1366"/>
      <c r="AV1249" s="1365">
        <f t="shared" si="490"/>
        <v>0</v>
      </c>
      <c r="AW1249" s="1367"/>
      <c r="AX1249" s="1365">
        <f t="shared" si="496"/>
        <v>-5037375</v>
      </c>
      <c r="AY1249" s="1367">
        <f t="shared" si="491"/>
        <v>-5037375</v>
      </c>
      <c r="AZ1249" s="1372"/>
      <c r="BA1249" s="1640"/>
      <c r="BC1249" s="1361" t="str">
        <f t="shared" ref="BC1249:BF1282" si="507">IF(VALUE(AR1249),BC$7,IF(ISBLANK(AR1249),"",BC$7))</f>
        <v/>
      </c>
      <c r="BD1249" s="1361" t="str">
        <f t="shared" si="507"/>
        <v/>
      </c>
      <c r="BE1249" s="1361" t="str">
        <f t="shared" si="507"/>
        <v/>
      </c>
      <c r="BF1249" s="1361" t="str">
        <f t="shared" si="507"/>
        <v/>
      </c>
      <c r="BG1249" s="1361" t="str">
        <f t="shared" si="497"/>
        <v>NO</v>
      </c>
      <c r="BH1249" s="1361" t="str">
        <f t="shared" si="497"/>
        <v>W/C</v>
      </c>
      <c r="BI1249" s="1361" t="str">
        <f t="shared" si="492"/>
        <v>W/C</v>
      </c>
      <c r="BK1249" s="1361" t="b">
        <f t="shared" si="503"/>
        <v>1</v>
      </c>
      <c r="BL1249" s="1361" t="b">
        <f t="shared" si="503"/>
        <v>1</v>
      </c>
      <c r="BM1249" s="1361" t="b">
        <f t="shared" si="503"/>
        <v>1</v>
      </c>
      <c r="BN1249" s="1361" t="b">
        <f t="shared" si="503"/>
        <v>1</v>
      </c>
      <c r="BO1249" s="1361" t="b">
        <f t="shared" si="503"/>
        <v>1</v>
      </c>
      <c r="BP1249" s="1361" t="b">
        <f t="shared" si="503"/>
        <v>1</v>
      </c>
      <c r="BQ1249" s="1361" t="b">
        <f t="shared" si="503"/>
        <v>1</v>
      </c>
      <c r="BS1249" s="1359"/>
    </row>
    <row r="1250" spans="1:71" s="1374" customFormat="1" ht="12" customHeight="1">
      <c r="A1250" s="1412">
        <v>23701123</v>
      </c>
      <c r="B1250" s="1413" t="str">
        <f t="shared" si="494"/>
        <v>23701123</v>
      </c>
      <c r="C1250" s="1359" t="s">
        <v>1503</v>
      </c>
      <c r="D1250" s="1360" t="str">
        <f t="shared" si="498"/>
        <v>W/C</v>
      </c>
      <c r="E1250" s="1360"/>
      <c r="F1250" s="1359"/>
      <c r="G1250" s="1360"/>
      <c r="H1250" s="1361" t="str">
        <f t="shared" si="506"/>
        <v/>
      </c>
      <c r="I1250" s="1361" t="str">
        <f t="shared" si="506"/>
        <v/>
      </c>
      <c r="J1250" s="1361" t="str">
        <f t="shared" si="506"/>
        <v/>
      </c>
      <c r="K1250" s="1361" t="str">
        <f t="shared" si="506"/>
        <v/>
      </c>
      <c r="L1250" s="1361" t="str">
        <f t="shared" si="499"/>
        <v>NO</v>
      </c>
      <c r="M1250" s="1361" t="str">
        <f t="shared" si="499"/>
        <v>W/C</v>
      </c>
      <c r="N1250" s="1361" t="str">
        <f t="shared" si="505"/>
        <v>W/C</v>
      </c>
      <c r="O1250" s="1362"/>
      <c r="P1250" s="1363">
        <v>-5597809.2999999998</v>
      </c>
      <c r="Q1250" s="1363">
        <v>-7167288.4699999997</v>
      </c>
      <c r="R1250" s="1363">
        <v>-8736767.6400000006</v>
      </c>
      <c r="S1250" s="1363">
        <v>-889371.81</v>
      </c>
      <c r="T1250" s="1363">
        <v>-2458850.98</v>
      </c>
      <c r="U1250" s="1363">
        <v>-4028330.15</v>
      </c>
      <c r="V1250" s="1363">
        <v>-5597809.3200000003</v>
      </c>
      <c r="W1250" s="1363">
        <v>-7167288.4900000002</v>
      </c>
      <c r="X1250" s="1363">
        <v>-8736767.6600000001</v>
      </c>
      <c r="Y1250" s="1363">
        <v>-889371.83</v>
      </c>
      <c r="Z1250" s="1363">
        <v>-2458851</v>
      </c>
      <c r="AA1250" s="1363">
        <v>-4028330.17</v>
      </c>
      <c r="AB1250" s="1363">
        <v>-5597809.3399999999</v>
      </c>
      <c r="AC1250" s="1363"/>
      <c r="AD1250" s="1363"/>
      <c r="AE1250" s="1363">
        <f t="shared" si="500"/>
        <v>-4813069.7366666663</v>
      </c>
      <c r="AF1250" s="1376"/>
      <c r="AG1250" s="1377"/>
      <c r="AH1250" s="1365"/>
      <c r="AI1250" s="1365"/>
      <c r="AJ1250" s="1365"/>
      <c r="AK1250" s="1366"/>
      <c r="AL1250" s="1365">
        <f t="shared" si="488"/>
        <v>0</v>
      </c>
      <c r="AM1250" s="1367"/>
      <c r="AN1250" s="1365">
        <f t="shared" si="495"/>
        <v>-4813069.7366666663</v>
      </c>
      <c r="AO1250" s="1368">
        <f t="shared" si="489"/>
        <v>-4813069.7366666663</v>
      </c>
      <c r="AP1250" s="1369"/>
      <c r="AQ1250" s="1370">
        <f t="shared" si="501"/>
        <v>-5597809.3399999999</v>
      </c>
      <c r="AR1250" s="1365"/>
      <c r="AS1250" s="1365"/>
      <c r="AT1250" s="1365"/>
      <c r="AU1250" s="1366"/>
      <c r="AV1250" s="1365">
        <f t="shared" si="490"/>
        <v>0</v>
      </c>
      <c r="AW1250" s="1367"/>
      <c r="AX1250" s="1365">
        <f t="shared" si="496"/>
        <v>-5597809.3399999999</v>
      </c>
      <c r="AY1250" s="1367">
        <f t="shared" si="491"/>
        <v>-5597809.3399999999</v>
      </c>
      <c r="AZ1250" s="1372"/>
      <c r="BA1250" s="1640"/>
      <c r="BC1250" s="1361" t="str">
        <f t="shared" si="507"/>
        <v/>
      </c>
      <c r="BD1250" s="1361" t="str">
        <f t="shared" si="507"/>
        <v/>
      </c>
      <c r="BE1250" s="1361" t="str">
        <f t="shared" si="507"/>
        <v/>
      </c>
      <c r="BF1250" s="1361" t="str">
        <f t="shared" si="507"/>
        <v/>
      </c>
      <c r="BG1250" s="1361" t="str">
        <f t="shared" si="497"/>
        <v>NO</v>
      </c>
      <c r="BH1250" s="1361" t="str">
        <f t="shared" si="497"/>
        <v>W/C</v>
      </c>
      <c r="BI1250" s="1361" t="str">
        <f t="shared" si="492"/>
        <v>W/C</v>
      </c>
      <c r="BK1250" s="1361" t="b">
        <f t="shared" si="503"/>
        <v>1</v>
      </c>
      <c r="BL1250" s="1361" t="b">
        <f t="shared" si="503"/>
        <v>1</v>
      </c>
      <c r="BM1250" s="1361" t="b">
        <f t="shared" si="503"/>
        <v>1</v>
      </c>
      <c r="BN1250" s="1361" t="b">
        <f t="shared" si="503"/>
        <v>1</v>
      </c>
      <c r="BO1250" s="1361" t="b">
        <f t="shared" si="503"/>
        <v>1</v>
      </c>
      <c r="BP1250" s="1361" t="b">
        <f t="shared" si="503"/>
        <v>1</v>
      </c>
      <c r="BQ1250" s="1361" t="b">
        <f t="shared" si="503"/>
        <v>1</v>
      </c>
      <c r="BS1250" s="1359"/>
    </row>
    <row r="1251" spans="1:71" s="1374" customFormat="1" ht="12" customHeight="1">
      <c r="A1251" s="1412">
        <v>23701133</v>
      </c>
      <c r="B1251" s="1413" t="str">
        <f t="shared" si="494"/>
        <v>23701133</v>
      </c>
      <c r="C1251" s="1359" t="s">
        <v>1504</v>
      </c>
      <c r="D1251" s="1360" t="str">
        <f t="shared" si="498"/>
        <v>W/C</v>
      </c>
      <c r="E1251" s="1360"/>
      <c r="F1251" s="1359"/>
      <c r="G1251" s="1360"/>
      <c r="H1251" s="1361" t="str">
        <f t="shared" si="506"/>
        <v/>
      </c>
      <c r="I1251" s="1361" t="str">
        <f t="shared" si="506"/>
        <v/>
      </c>
      <c r="J1251" s="1361" t="str">
        <f t="shared" si="506"/>
        <v/>
      </c>
      <c r="K1251" s="1361" t="str">
        <f t="shared" si="506"/>
        <v/>
      </c>
      <c r="L1251" s="1361" t="str">
        <f t="shared" si="499"/>
        <v>NO</v>
      </c>
      <c r="M1251" s="1361" t="str">
        <f t="shared" si="499"/>
        <v>W/C</v>
      </c>
      <c r="N1251" s="1361" t="str">
        <f t="shared" si="505"/>
        <v>W/C</v>
      </c>
      <c r="O1251" s="1362"/>
      <c r="P1251" s="1363">
        <v>-6644610.7400000002</v>
      </c>
      <c r="Q1251" s="1363">
        <v>-640444.06999999995</v>
      </c>
      <c r="R1251" s="1363">
        <v>-1841277.4</v>
      </c>
      <c r="S1251" s="1363">
        <v>-3042110.73</v>
      </c>
      <c r="T1251" s="1363">
        <v>-4242944.0599999996</v>
      </c>
      <c r="U1251" s="1363">
        <v>-5443777.3899999997</v>
      </c>
      <c r="V1251" s="1363">
        <v>-6644610.7199999997</v>
      </c>
      <c r="W1251" s="1363">
        <v>-640444.05000000005</v>
      </c>
      <c r="X1251" s="1363">
        <v>-1841277.38</v>
      </c>
      <c r="Y1251" s="1363">
        <v>-3042110.71</v>
      </c>
      <c r="Z1251" s="1363">
        <v>-4242944.04</v>
      </c>
      <c r="AA1251" s="1363">
        <v>-5443777.3700000001</v>
      </c>
      <c r="AB1251" s="1363">
        <v>-6644610.7000000002</v>
      </c>
      <c r="AC1251" s="1363"/>
      <c r="AD1251" s="1363"/>
      <c r="AE1251" s="1363">
        <f t="shared" si="500"/>
        <v>-3642527.3866666663</v>
      </c>
      <c r="AF1251" s="1376"/>
      <c r="AG1251" s="1377"/>
      <c r="AH1251" s="1365"/>
      <c r="AI1251" s="1365"/>
      <c r="AJ1251" s="1365"/>
      <c r="AK1251" s="1366"/>
      <c r="AL1251" s="1365">
        <f t="shared" si="488"/>
        <v>0</v>
      </c>
      <c r="AM1251" s="1367"/>
      <c r="AN1251" s="1365">
        <f t="shared" si="495"/>
        <v>-3642527.3866666663</v>
      </c>
      <c r="AO1251" s="1368">
        <f t="shared" si="489"/>
        <v>-3642527.3866666663</v>
      </c>
      <c r="AP1251" s="1369"/>
      <c r="AQ1251" s="1370">
        <f t="shared" si="501"/>
        <v>-6644610.7000000002</v>
      </c>
      <c r="AR1251" s="1365"/>
      <c r="AS1251" s="1365"/>
      <c r="AT1251" s="1365"/>
      <c r="AU1251" s="1366"/>
      <c r="AV1251" s="1365">
        <f t="shared" si="490"/>
        <v>0</v>
      </c>
      <c r="AW1251" s="1367"/>
      <c r="AX1251" s="1365">
        <f t="shared" si="496"/>
        <v>-6644610.7000000002</v>
      </c>
      <c r="AY1251" s="1367">
        <f t="shared" si="491"/>
        <v>-6644610.7000000002</v>
      </c>
      <c r="AZ1251" s="1372"/>
      <c r="BA1251" s="1640"/>
      <c r="BC1251" s="1361" t="str">
        <f t="shared" si="507"/>
        <v/>
      </c>
      <c r="BD1251" s="1361" t="str">
        <f t="shared" si="507"/>
        <v/>
      </c>
      <c r="BE1251" s="1361" t="str">
        <f t="shared" si="507"/>
        <v/>
      </c>
      <c r="BF1251" s="1361" t="str">
        <f t="shared" si="507"/>
        <v/>
      </c>
      <c r="BG1251" s="1361" t="str">
        <f t="shared" si="497"/>
        <v>NO</v>
      </c>
      <c r="BH1251" s="1361" t="str">
        <f t="shared" si="497"/>
        <v>W/C</v>
      </c>
      <c r="BI1251" s="1361" t="str">
        <f t="shared" si="492"/>
        <v>W/C</v>
      </c>
      <c r="BK1251" s="1361" t="b">
        <f t="shared" si="503"/>
        <v>1</v>
      </c>
      <c r="BL1251" s="1361" t="b">
        <f t="shared" si="503"/>
        <v>1</v>
      </c>
      <c r="BM1251" s="1361" t="b">
        <f t="shared" si="503"/>
        <v>1</v>
      </c>
      <c r="BN1251" s="1361" t="b">
        <f t="shared" si="503"/>
        <v>1</v>
      </c>
      <c r="BO1251" s="1361" t="b">
        <f t="shared" si="503"/>
        <v>1</v>
      </c>
      <c r="BP1251" s="1361" t="b">
        <f t="shared" si="503"/>
        <v>1</v>
      </c>
      <c r="BQ1251" s="1361" t="b">
        <f t="shared" si="503"/>
        <v>1</v>
      </c>
      <c r="BS1251" s="1359"/>
    </row>
    <row r="1252" spans="1:71" s="1374" customFormat="1" ht="12" customHeight="1">
      <c r="A1252" s="1412">
        <v>23701143</v>
      </c>
      <c r="B1252" s="1413" t="str">
        <f t="shared" si="494"/>
        <v>23701143</v>
      </c>
      <c r="C1252" s="1359" t="s">
        <v>1505</v>
      </c>
      <c r="D1252" s="1360" t="str">
        <f t="shared" si="498"/>
        <v>W/C</v>
      </c>
      <c r="E1252" s="1360"/>
      <c r="F1252" s="1359"/>
      <c r="G1252" s="1360"/>
      <c r="H1252" s="1361" t="str">
        <f t="shared" si="506"/>
        <v/>
      </c>
      <c r="I1252" s="1361" t="str">
        <f t="shared" si="506"/>
        <v/>
      </c>
      <c r="J1252" s="1361" t="str">
        <f t="shared" si="506"/>
        <v/>
      </c>
      <c r="K1252" s="1361" t="str">
        <f t="shared" si="506"/>
        <v/>
      </c>
      <c r="L1252" s="1361" t="str">
        <f t="shared" si="499"/>
        <v>NO</v>
      </c>
      <c r="M1252" s="1361" t="str">
        <f t="shared" si="499"/>
        <v>W/C</v>
      </c>
      <c r="N1252" s="1361" t="str">
        <f t="shared" si="505"/>
        <v>W/C</v>
      </c>
      <c r="O1252" s="1362"/>
      <c r="P1252" s="1363">
        <v>-3617716.66</v>
      </c>
      <c r="Q1252" s="1363">
        <v>-5027216.66</v>
      </c>
      <c r="R1252" s="1363">
        <v>-6436716.6600000001</v>
      </c>
      <c r="S1252" s="1363">
        <v>-7846216.6600000001</v>
      </c>
      <c r="T1252" s="1363">
        <v>-798716.66</v>
      </c>
      <c r="U1252" s="1363">
        <v>-2208216.66</v>
      </c>
      <c r="V1252" s="1363">
        <v>-3617716.66</v>
      </c>
      <c r="W1252" s="1363">
        <v>-5027216.66</v>
      </c>
      <c r="X1252" s="1363">
        <v>-6436716.6600000001</v>
      </c>
      <c r="Y1252" s="1363">
        <v>-7846216.6600000001</v>
      </c>
      <c r="Z1252" s="1363">
        <v>-798716.66</v>
      </c>
      <c r="AA1252" s="1363">
        <v>-2208216.66</v>
      </c>
      <c r="AB1252" s="1363">
        <v>-3617716.66</v>
      </c>
      <c r="AC1252" s="1363"/>
      <c r="AD1252" s="1363"/>
      <c r="AE1252" s="1363">
        <f t="shared" si="500"/>
        <v>-4322466.6599999992</v>
      </c>
      <c r="AF1252" s="1376"/>
      <c r="AG1252" s="1377"/>
      <c r="AH1252" s="1365"/>
      <c r="AI1252" s="1365"/>
      <c r="AJ1252" s="1365"/>
      <c r="AK1252" s="1366"/>
      <c r="AL1252" s="1365">
        <f t="shared" si="488"/>
        <v>0</v>
      </c>
      <c r="AM1252" s="1367"/>
      <c r="AN1252" s="1365">
        <f t="shared" si="495"/>
        <v>-4322466.6599999992</v>
      </c>
      <c r="AO1252" s="1368">
        <f t="shared" si="489"/>
        <v>-4322466.6599999992</v>
      </c>
      <c r="AP1252" s="1369"/>
      <c r="AQ1252" s="1370">
        <f t="shared" si="501"/>
        <v>-3617716.66</v>
      </c>
      <c r="AR1252" s="1365"/>
      <c r="AS1252" s="1365"/>
      <c r="AT1252" s="1365"/>
      <c r="AU1252" s="1366"/>
      <c r="AV1252" s="1365">
        <f t="shared" si="490"/>
        <v>0</v>
      </c>
      <c r="AW1252" s="1367"/>
      <c r="AX1252" s="1365">
        <f t="shared" si="496"/>
        <v>-3617716.66</v>
      </c>
      <c r="AY1252" s="1367">
        <f t="shared" si="491"/>
        <v>-3617716.66</v>
      </c>
      <c r="AZ1252" s="1372"/>
      <c r="BA1252" s="1640"/>
      <c r="BC1252" s="1361" t="str">
        <f t="shared" si="507"/>
        <v/>
      </c>
      <c r="BD1252" s="1361" t="str">
        <f t="shared" si="507"/>
        <v/>
      </c>
      <c r="BE1252" s="1361" t="str">
        <f t="shared" si="507"/>
        <v/>
      </c>
      <c r="BF1252" s="1361" t="str">
        <f t="shared" si="507"/>
        <v/>
      </c>
      <c r="BG1252" s="1361" t="str">
        <f t="shared" si="497"/>
        <v>NO</v>
      </c>
      <c r="BH1252" s="1361" t="str">
        <f t="shared" si="497"/>
        <v>W/C</v>
      </c>
      <c r="BI1252" s="1361" t="str">
        <f t="shared" si="492"/>
        <v>W/C</v>
      </c>
      <c r="BK1252" s="1361" t="b">
        <f t="shared" si="503"/>
        <v>1</v>
      </c>
      <c r="BL1252" s="1361" t="b">
        <f t="shared" si="503"/>
        <v>1</v>
      </c>
      <c r="BM1252" s="1361" t="b">
        <f t="shared" si="503"/>
        <v>1</v>
      </c>
      <c r="BN1252" s="1361" t="b">
        <f t="shared" si="503"/>
        <v>1</v>
      </c>
      <c r="BO1252" s="1361" t="b">
        <f t="shared" si="503"/>
        <v>1</v>
      </c>
      <c r="BP1252" s="1361" t="b">
        <f t="shared" si="503"/>
        <v>1</v>
      </c>
      <c r="BQ1252" s="1361" t="b">
        <f t="shared" si="503"/>
        <v>1</v>
      </c>
      <c r="BS1252" s="1359"/>
    </row>
    <row r="1253" spans="1:71" s="1374" customFormat="1" ht="12" customHeight="1">
      <c r="A1253" s="1412">
        <v>23701153</v>
      </c>
      <c r="B1253" s="1413" t="str">
        <f t="shared" si="494"/>
        <v>23701153</v>
      </c>
      <c r="C1253" s="1359" t="s">
        <v>2314</v>
      </c>
      <c r="D1253" s="1360" t="str">
        <f t="shared" si="498"/>
        <v>W/C</v>
      </c>
      <c r="E1253" s="1360"/>
      <c r="F1253" s="1359"/>
      <c r="G1253" s="1360"/>
      <c r="H1253" s="1361" t="str">
        <f t="shared" si="506"/>
        <v/>
      </c>
      <c r="I1253" s="1361" t="str">
        <f t="shared" si="506"/>
        <v/>
      </c>
      <c r="J1253" s="1361" t="str">
        <f t="shared" si="506"/>
        <v/>
      </c>
      <c r="K1253" s="1361" t="str">
        <f t="shared" si="506"/>
        <v/>
      </c>
      <c r="L1253" s="1361" t="str">
        <f t="shared" si="499"/>
        <v>NO</v>
      </c>
      <c r="M1253" s="1361" t="str">
        <f t="shared" si="499"/>
        <v>W/C</v>
      </c>
      <c r="N1253" s="1361" t="str">
        <f t="shared" si="505"/>
        <v>W/C</v>
      </c>
      <c r="O1253" s="1362"/>
      <c r="P1253" s="1363">
        <v>-1416416.67</v>
      </c>
      <c r="Q1253" s="1363">
        <v>-2340166.67</v>
      </c>
      <c r="R1253" s="1363">
        <v>-3263916.67</v>
      </c>
      <c r="S1253" s="1363">
        <v>-4187666.67</v>
      </c>
      <c r="T1253" s="1363">
        <v>-5111416.67</v>
      </c>
      <c r="U1253" s="1363">
        <v>-492666.67</v>
      </c>
      <c r="V1253" s="1363">
        <v>-1416416.67</v>
      </c>
      <c r="W1253" s="1363">
        <v>-2340166.67</v>
      </c>
      <c r="X1253" s="1363">
        <v>-3263916.67</v>
      </c>
      <c r="Y1253" s="1363">
        <v>-4187666.67</v>
      </c>
      <c r="Z1253" s="1363">
        <v>-5111416.67</v>
      </c>
      <c r="AA1253" s="1363">
        <v>-492666.67</v>
      </c>
      <c r="AB1253" s="1363">
        <v>-1416416.67</v>
      </c>
      <c r="AC1253" s="1363"/>
      <c r="AD1253" s="1363"/>
      <c r="AE1253" s="1363">
        <f t="shared" si="500"/>
        <v>-2802041.6700000004</v>
      </c>
      <c r="AF1253" s="1376"/>
      <c r="AG1253" s="1377"/>
      <c r="AH1253" s="1365"/>
      <c r="AI1253" s="1365"/>
      <c r="AJ1253" s="1365"/>
      <c r="AK1253" s="1366"/>
      <c r="AL1253" s="1365">
        <f t="shared" si="488"/>
        <v>0</v>
      </c>
      <c r="AM1253" s="1367"/>
      <c r="AN1253" s="1365">
        <f t="shared" si="495"/>
        <v>-2802041.6700000004</v>
      </c>
      <c r="AO1253" s="1368">
        <f t="shared" si="489"/>
        <v>-2802041.6700000004</v>
      </c>
      <c r="AP1253" s="1369"/>
      <c r="AQ1253" s="1370">
        <f t="shared" si="501"/>
        <v>-1416416.67</v>
      </c>
      <c r="AR1253" s="1365"/>
      <c r="AS1253" s="1365"/>
      <c r="AT1253" s="1365"/>
      <c r="AU1253" s="1366"/>
      <c r="AV1253" s="1365">
        <f t="shared" si="490"/>
        <v>0</v>
      </c>
      <c r="AW1253" s="1367"/>
      <c r="AX1253" s="1365">
        <f t="shared" si="496"/>
        <v>-1416416.67</v>
      </c>
      <c r="AY1253" s="1367">
        <f t="shared" si="491"/>
        <v>-1416416.67</v>
      </c>
      <c r="AZ1253" s="1372"/>
      <c r="BA1253" s="1640"/>
      <c r="BC1253" s="1361" t="str">
        <f t="shared" si="507"/>
        <v/>
      </c>
      <c r="BD1253" s="1361" t="str">
        <f t="shared" si="507"/>
        <v/>
      </c>
      <c r="BE1253" s="1361" t="str">
        <f t="shared" si="507"/>
        <v/>
      </c>
      <c r="BF1253" s="1361" t="str">
        <f t="shared" si="507"/>
        <v/>
      </c>
      <c r="BG1253" s="1361" t="str">
        <f t="shared" si="497"/>
        <v>NO</v>
      </c>
      <c r="BH1253" s="1361" t="str">
        <f t="shared" si="497"/>
        <v>W/C</v>
      </c>
      <c r="BI1253" s="1361" t="str">
        <f t="shared" si="492"/>
        <v>W/C</v>
      </c>
      <c r="BK1253" s="1361" t="b">
        <f t="shared" si="503"/>
        <v>1</v>
      </c>
      <c r="BL1253" s="1361" t="b">
        <f t="shared" si="503"/>
        <v>1</v>
      </c>
      <c r="BM1253" s="1361" t="b">
        <f t="shared" si="503"/>
        <v>1</v>
      </c>
      <c r="BN1253" s="1361" t="b">
        <f t="shared" si="503"/>
        <v>1</v>
      </c>
      <c r="BO1253" s="1361" t="b">
        <f t="shared" si="503"/>
        <v>1</v>
      </c>
      <c r="BP1253" s="1361" t="b">
        <f t="shared" si="503"/>
        <v>1</v>
      </c>
      <c r="BQ1253" s="1361" t="b">
        <f t="shared" si="503"/>
        <v>1</v>
      </c>
      <c r="BS1253" s="1359"/>
    </row>
    <row r="1254" spans="1:71" s="1374" customFormat="1" ht="12" customHeight="1">
      <c r="A1254" s="1412">
        <v>23701163</v>
      </c>
      <c r="B1254" s="1413" t="str">
        <f t="shared" si="494"/>
        <v>23701163</v>
      </c>
      <c r="C1254" s="1359" t="s">
        <v>2315</v>
      </c>
      <c r="D1254" s="1360" t="str">
        <f t="shared" si="498"/>
        <v>W/C</v>
      </c>
      <c r="E1254" s="1360"/>
      <c r="F1254" s="1359"/>
      <c r="G1254" s="1360"/>
      <c r="H1254" s="1361" t="str">
        <f t="shared" si="506"/>
        <v/>
      </c>
      <c r="I1254" s="1361" t="str">
        <f t="shared" si="506"/>
        <v/>
      </c>
      <c r="J1254" s="1361" t="str">
        <f t="shared" si="506"/>
        <v/>
      </c>
      <c r="K1254" s="1361" t="str">
        <f t="shared" si="506"/>
        <v/>
      </c>
      <c r="L1254" s="1361" t="str">
        <f t="shared" si="499"/>
        <v>NO</v>
      </c>
      <c r="M1254" s="1361" t="str">
        <f t="shared" si="499"/>
        <v>W/C</v>
      </c>
      <c r="N1254" s="1361" t="str">
        <f t="shared" si="505"/>
        <v>W/C</v>
      </c>
      <c r="O1254" s="1362"/>
      <c r="P1254" s="1363">
        <v>-270250</v>
      </c>
      <c r="Q1254" s="1363">
        <v>-446500</v>
      </c>
      <c r="R1254" s="1363">
        <v>-622750</v>
      </c>
      <c r="S1254" s="1363">
        <v>-799000</v>
      </c>
      <c r="T1254" s="1363">
        <v>-975250</v>
      </c>
      <c r="U1254" s="1363">
        <v>-94000</v>
      </c>
      <c r="V1254" s="1363">
        <v>-270250</v>
      </c>
      <c r="W1254" s="1363">
        <v>-446500</v>
      </c>
      <c r="X1254" s="1363">
        <v>-622750</v>
      </c>
      <c r="Y1254" s="1363">
        <v>-799000</v>
      </c>
      <c r="Z1254" s="1363">
        <v>-975250</v>
      </c>
      <c r="AA1254" s="1363">
        <v>-94000</v>
      </c>
      <c r="AB1254" s="1363">
        <v>-270250</v>
      </c>
      <c r="AC1254" s="1363"/>
      <c r="AD1254" s="1363"/>
      <c r="AE1254" s="1363">
        <f t="shared" si="500"/>
        <v>-534625</v>
      </c>
      <c r="AF1254" s="1376"/>
      <c r="AG1254" s="1377"/>
      <c r="AH1254" s="1365"/>
      <c r="AI1254" s="1365"/>
      <c r="AJ1254" s="1365"/>
      <c r="AK1254" s="1366"/>
      <c r="AL1254" s="1365">
        <f t="shared" si="488"/>
        <v>0</v>
      </c>
      <c r="AM1254" s="1367"/>
      <c r="AN1254" s="1365">
        <f t="shared" si="495"/>
        <v>-534625</v>
      </c>
      <c r="AO1254" s="1368">
        <f t="shared" si="489"/>
        <v>-534625</v>
      </c>
      <c r="AP1254" s="1369"/>
      <c r="AQ1254" s="1370">
        <f t="shared" si="501"/>
        <v>-270250</v>
      </c>
      <c r="AR1254" s="1365"/>
      <c r="AS1254" s="1365"/>
      <c r="AT1254" s="1365"/>
      <c r="AU1254" s="1366"/>
      <c r="AV1254" s="1365">
        <f t="shared" si="490"/>
        <v>0</v>
      </c>
      <c r="AW1254" s="1367"/>
      <c r="AX1254" s="1365">
        <f t="shared" si="496"/>
        <v>-270250</v>
      </c>
      <c r="AY1254" s="1367">
        <f t="shared" si="491"/>
        <v>-270250</v>
      </c>
      <c r="AZ1254" s="1372"/>
      <c r="BA1254" s="1640"/>
      <c r="BC1254" s="1361" t="str">
        <f t="shared" si="507"/>
        <v/>
      </c>
      <c r="BD1254" s="1361" t="str">
        <f t="shared" si="507"/>
        <v/>
      </c>
      <c r="BE1254" s="1361" t="str">
        <f t="shared" si="507"/>
        <v/>
      </c>
      <c r="BF1254" s="1361" t="str">
        <f t="shared" si="507"/>
        <v/>
      </c>
      <c r="BG1254" s="1361" t="str">
        <f t="shared" si="497"/>
        <v>NO</v>
      </c>
      <c r="BH1254" s="1361" t="str">
        <f t="shared" si="497"/>
        <v>W/C</v>
      </c>
      <c r="BI1254" s="1361" t="str">
        <f t="shared" si="492"/>
        <v>W/C</v>
      </c>
      <c r="BK1254" s="1361" t="b">
        <f t="shared" si="503"/>
        <v>1</v>
      </c>
      <c r="BL1254" s="1361" t="b">
        <f t="shared" si="503"/>
        <v>1</v>
      </c>
      <c r="BM1254" s="1361" t="b">
        <f t="shared" si="503"/>
        <v>1</v>
      </c>
      <c r="BN1254" s="1361" t="b">
        <f t="shared" si="503"/>
        <v>1</v>
      </c>
      <c r="BO1254" s="1361" t="b">
        <f t="shared" si="503"/>
        <v>1</v>
      </c>
      <c r="BP1254" s="1361" t="b">
        <f t="shared" si="503"/>
        <v>1</v>
      </c>
      <c r="BQ1254" s="1361" t="b">
        <f t="shared" si="503"/>
        <v>1</v>
      </c>
      <c r="BS1254" s="1359"/>
    </row>
    <row r="1255" spans="1:71" s="1374" customFormat="1" ht="12" customHeight="1">
      <c r="A1255" s="1412">
        <v>23701173</v>
      </c>
      <c r="B1255" s="1413" t="str">
        <f t="shared" si="494"/>
        <v>23701173</v>
      </c>
      <c r="C1255" s="1359" t="s">
        <v>2316</v>
      </c>
      <c r="D1255" s="1360" t="str">
        <f t="shared" si="498"/>
        <v>W/C</v>
      </c>
      <c r="E1255" s="1360"/>
      <c r="F1255" s="1359"/>
      <c r="G1255" s="1360"/>
      <c r="H1255" s="1361" t="str">
        <f t="shared" si="506"/>
        <v/>
      </c>
      <c r="I1255" s="1361" t="str">
        <f t="shared" si="506"/>
        <v/>
      </c>
      <c r="J1255" s="1361" t="str">
        <f t="shared" si="506"/>
        <v/>
      </c>
      <c r="K1255" s="1361" t="str">
        <f t="shared" si="506"/>
        <v/>
      </c>
      <c r="L1255" s="1361" t="str">
        <f t="shared" si="499"/>
        <v>NO</v>
      </c>
      <c r="M1255" s="1361" t="str">
        <f t="shared" si="499"/>
        <v>W/C</v>
      </c>
      <c r="N1255" s="1361" t="str">
        <f t="shared" si="505"/>
        <v>W/C</v>
      </c>
      <c r="O1255" s="1362"/>
      <c r="P1255" s="1363">
        <v>-393264.13</v>
      </c>
      <c r="Q1255" s="1363">
        <v>-429660.11</v>
      </c>
      <c r="R1255" s="1363">
        <v>-466687.69</v>
      </c>
      <c r="S1255" s="1363">
        <v>-502466.17</v>
      </c>
      <c r="T1255" s="1363">
        <v>-530054.88</v>
      </c>
      <c r="U1255" s="1363">
        <v>-550317.13</v>
      </c>
      <c r="V1255" s="1363">
        <v>-578126</v>
      </c>
      <c r="W1255" s="1363">
        <v>-77509.460000000006</v>
      </c>
      <c r="X1255" s="1363">
        <v>-108887.83</v>
      </c>
      <c r="Y1255" s="1363">
        <v>-138362.42000000001</v>
      </c>
      <c r="Z1255" s="1363">
        <v>-166756.35</v>
      </c>
      <c r="AA1255" s="1363">
        <v>-194247.3</v>
      </c>
      <c r="AB1255" s="1363">
        <v>-219653.9</v>
      </c>
      <c r="AC1255" s="1363"/>
      <c r="AD1255" s="1363"/>
      <c r="AE1255" s="1363">
        <f t="shared" si="500"/>
        <v>-337461.19624999998</v>
      </c>
      <c r="AF1255" s="1376"/>
      <c r="AG1255" s="1377"/>
      <c r="AH1255" s="1365"/>
      <c r="AI1255" s="1365"/>
      <c r="AJ1255" s="1365"/>
      <c r="AK1255" s="1366"/>
      <c r="AL1255" s="1365">
        <f t="shared" si="488"/>
        <v>0</v>
      </c>
      <c r="AM1255" s="1367"/>
      <c r="AN1255" s="1365">
        <f t="shared" si="495"/>
        <v>-337461.19624999998</v>
      </c>
      <c r="AO1255" s="1368">
        <f t="shared" si="489"/>
        <v>-337461.19624999998</v>
      </c>
      <c r="AP1255" s="1369"/>
      <c r="AQ1255" s="1370">
        <f t="shared" si="501"/>
        <v>-219653.9</v>
      </c>
      <c r="AR1255" s="1365"/>
      <c r="AS1255" s="1365"/>
      <c r="AT1255" s="1365"/>
      <c r="AU1255" s="1366"/>
      <c r="AV1255" s="1365">
        <f t="shared" si="490"/>
        <v>0</v>
      </c>
      <c r="AW1255" s="1367"/>
      <c r="AX1255" s="1365">
        <f t="shared" si="496"/>
        <v>-219653.9</v>
      </c>
      <c r="AY1255" s="1367">
        <f t="shared" si="491"/>
        <v>-219653.9</v>
      </c>
      <c r="AZ1255" s="1372"/>
      <c r="BA1255" s="1640"/>
      <c r="BC1255" s="1361" t="str">
        <f t="shared" si="507"/>
        <v/>
      </c>
      <c r="BD1255" s="1361" t="str">
        <f t="shared" si="507"/>
        <v/>
      </c>
      <c r="BE1255" s="1361" t="str">
        <f t="shared" si="507"/>
        <v/>
      </c>
      <c r="BF1255" s="1361" t="str">
        <f t="shared" si="507"/>
        <v/>
      </c>
      <c r="BG1255" s="1361" t="str">
        <f t="shared" si="497"/>
        <v>NO</v>
      </c>
      <c r="BH1255" s="1361" t="str">
        <f t="shared" si="497"/>
        <v>W/C</v>
      </c>
      <c r="BI1255" s="1361" t="str">
        <f t="shared" si="492"/>
        <v>W/C</v>
      </c>
      <c r="BK1255" s="1361" t="b">
        <f t="shared" ref="BK1255:BQ1293" si="508">BC1255=H1255</f>
        <v>1</v>
      </c>
      <c r="BL1255" s="1361" t="b">
        <f t="shared" si="508"/>
        <v>1</v>
      </c>
      <c r="BM1255" s="1361" t="b">
        <f t="shared" si="508"/>
        <v>1</v>
      </c>
      <c r="BN1255" s="1361" t="b">
        <f t="shared" si="508"/>
        <v>1</v>
      </c>
      <c r="BO1255" s="1361" t="b">
        <f t="shared" si="508"/>
        <v>1</v>
      </c>
      <c r="BP1255" s="1361" t="b">
        <f t="shared" si="508"/>
        <v>1</v>
      </c>
      <c r="BQ1255" s="1361" t="b">
        <f t="shared" si="508"/>
        <v>1</v>
      </c>
      <c r="BS1255" s="1359"/>
    </row>
    <row r="1256" spans="1:71" s="1374" customFormat="1" ht="12" customHeight="1">
      <c r="A1256" s="1412">
        <v>23701183</v>
      </c>
      <c r="B1256" s="1413" t="str">
        <f t="shared" si="494"/>
        <v>23701183</v>
      </c>
      <c r="C1256" s="1359" t="s">
        <v>2100</v>
      </c>
      <c r="D1256" s="1360" t="str">
        <f t="shared" si="498"/>
        <v>W/C</v>
      </c>
      <c r="E1256" s="1360"/>
      <c r="F1256" s="1359"/>
      <c r="G1256" s="1360"/>
      <c r="H1256" s="1361" t="str">
        <f t="shared" si="506"/>
        <v/>
      </c>
      <c r="I1256" s="1361" t="str">
        <f t="shared" si="506"/>
        <v/>
      </c>
      <c r="J1256" s="1361" t="str">
        <f t="shared" si="506"/>
        <v/>
      </c>
      <c r="K1256" s="1361" t="str">
        <f t="shared" si="506"/>
        <v/>
      </c>
      <c r="L1256" s="1361" t="str">
        <f t="shared" si="499"/>
        <v>NO</v>
      </c>
      <c r="M1256" s="1361" t="str">
        <f t="shared" si="499"/>
        <v>W/C</v>
      </c>
      <c r="N1256" s="1361" t="str">
        <f t="shared" si="505"/>
        <v>W/C</v>
      </c>
      <c r="O1256" s="1362"/>
      <c r="P1256" s="1363">
        <v>-1814979.83</v>
      </c>
      <c r="Q1256" s="1363">
        <v>-2264974.83</v>
      </c>
      <c r="R1256" s="1363">
        <v>-2714969.83</v>
      </c>
      <c r="S1256" s="1363">
        <v>-464994.83</v>
      </c>
      <c r="T1256" s="1363">
        <v>-914989.83</v>
      </c>
      <c r="U1256" s="1363">
        <v>-1364984.83</v>
      </c>
      <c r="V1256" s="1363">
        <v>-1814979.83</v>
      </c>
      <c r="W1256" s="1363">
        <v>-2264974.83</v>
      </c>
      <c r="X1256" s="1363">
        <v>-2714969.83</v>
      </c>
      <c r="Y1256" s="1363">
        <v>-464994.83</v>
      </c>
      <c r="Z1256" s="1363">
        <v>-914989.83</v>
      </c>
      <c r="AA1256" s="1363">
        <v>-1364984.83</v>
      </c>
      <c r="AB1256" s="1363">
        <v>-1814979.83</v>
      </c>
      <c r="AC1256" s="1363"/>
      <c r="AD1256" s="1363"/>
      <c r="AE1256" s="1363">
        <f t="shared" si="500"/>
        <v>-1589982.33</v>
      </c>
      <c r="AF1256" s="1376"/>
      <c r="AG1256" s="1377"/>
      <c r="AH1256" s="1365"/>
      <c r="AI1256" s="1365"/>
      <c r="AJ1256" s="1365"/>
      <c r="AK1256" s="1366"/>
      <c r="AL1256" s="1365">
        <f t="shared" si="488"/>
        <v>0</v>
      </c>
      <c r="AM1256" s="1367"/>
      <c r="AN1256" s="1365">
        <f t="shared" si="495"/>
        <v>-1589982.33</v>
      </c>
      <c r="AO1256" s="1368">
        <f t="shared" si="489"/>
        <v>-1589982.33</v>
      </c>
      <c r="AP1256" s="1369"/>
      <c r="AQ1256" s="1370">
        <f t="shared" si="501"/>
        <v>-1814979.83</v>
      </c>
      <c r="AR1256" s="1365"/>
      <c r="AS1256" s="1365"/>
      <c r="AT1256" s="1365"/>
      <c r="AU1256" s="1366"/>
      <c r="AV1256" s="1365">
        <f t="shared" si="490"/>
        <v>0</v>
      </c>
      <c r="AW1256" s="1367"/>
      <c r="AX1256" s="1365">
        <f t="shared" si="496"/>
        <v>-1814979.83</v>
      </c>
      <c r="AY1256" s="1367">
        <f t="shared" si="491"/>
        <v>-1814979.83</v>
      </c>
      <c r="AZ1256" s="1372"/>
      <c r="BA1256" s="1640"/>
      <c r="BC1256" s="1361" t="str">
        <f t="shared" si="507"/>
        <v/>
      </c>
      <c r="BD1256" s="1361" t="str">
        <f t="shared" si="507"/>
        <v/>
      </c>
      <c r="BE1256" s="1361" t="str">
        <f t="shared" si="507"/>
        <v/>
      </c>
      <c r="BF1256" s="1361" t="str">
        <f t="shared" si="507"/>
        <v/>
      </c>
      <c r="BG1256" s="1361" t="str">
        <f t="shared" si="497"/>
        <v>NO</v>
      </c>
      <c r="BH1256" s="1361" t="str">
        <f t="shared" si="497"/>
        <v>W/C</v>
      </c>
      <c r="BI1256" s="1361" t="str">
        <f t="shared" si="492"/>
        <v>W/C</v>
      </c>
      <c r="BK1256" s="1361" t="b">
        <f t="shared" si="508"/>
        <v>1</v>
      </c>
      <c r="BL1256" s="1361" t="b">
        <f t="shared" si="508"/>
        <v>1</v>
      </c>
      <c r="BM1256" s="1361" t="b">
        <f t="shared" si="508"/>
        <v>1</v>
      </c>
      <c r="BN1256" s="1361" t="b">
        <f t="shared" si="508"/>
        <v>1</v>
      </c>
      <c r="BO1256" s="1361" t="b">
        <f t="shared" si="508"/>
        <v>1</v>
      </c>
      <c r="BP1256" s="1361" t="b">
        <f t="shared" si="508"/>
        <v>1</v>
      </c>
      <c r="BQ1256" s="1361" t="b">
        <f t="shared" si="508"/>
        <v>1</v>
      </c>
      <c r="BS1256" s="1359"/>
    </row>
    <row r="1257" spans="1:71" s="1374" customFormat="1" ht="12" customHeight="1">
      <c r="A1257" s="1412">
        <v>23701193</v>
      </c>
      <c r="B1257" s="1413" t="str">
        <f t="shared" si="494"/>
        <v>23701193</v>
      </c>
      <c r="C1257" s="1359" t="s">
        <v>2317</v>
      </c>
      <c r="D1257" s="1360" t="str">
        <f t="shared" si="498"/>
        <v>W/C</v>
      </c>
      <c r="E1257" s="1360"/>
      <c r="F1257" s="1359"/>
      <c r="G1257" s="1360"/>
      <c r="H1257" s="1361" t="str">
        <f t="shared" si="506"/>
        <v/>
      </c>
      <c r="I1257" s="1361" t="str">
        <f t="shared" si="506"/>
        <v/>
      </c>
      <c r="J1257" s="1361" t="str">
        <f t="shared" si="506"/>
        <v/>
      </c>
      <c r="K1257" s="1361" t="str">
        <f t="shared" si="506"/>
        <v/>
      </c>
      <c r="L1257" s="1361" t="str">
        <f t="shared" si="499"/>
        <v>NO</v>
      </c>
      <c r="M1257" s="1361" t="str">
        <f t="shared" si="499"/>
        <v>W/C</v>
      </c>
      <c r="N1257" s="1361" t="str">
        <f t="shared" si="505"/>
        <v>W/C</v>
      </c>
      <c r="O1257" s="1362"/>
      <c r="P1257" s="1363">
        <v>-314600</v>
      </c>
      <c r="Q1257" s="1363">
        <v>-392600</v>
      </c>
      <c r="R1257" s="1363">
        <v>-470600</v>
      </c>
      <c r="S1257" s="1363">
        <v>-80600</v>
      </c>
      <c r="T1257" s="1363">
        <v>-158600</v>
      </c>
      <c r="U1257" s="1363">
        <v>-236600</v>
      </c>
      <c r="V1257" s="1363">
        <v>-314600</v>
      </c>
      <c r="W1257" s="1363">
        <v>-392600</v>
      </c>
      <c r="X1257" s="1363">
        <v>-470600</v>
      </c>
      <c r="Y1257" s="1363">
        <v>-80600</v>
      </c>
      <c r="Z1257" s="1363">
        <v>-158600</v>
      </c>
      <c r="AA1257" s="1363">
        <v>-236600</v>
      </c>
      <c r="AB1257" s="1363">
        <v>-314600</v>
      </c>
      <c r="AC1257" s="1363"/>
      <c r="AD1257" s="1363"/>
      <c r="AE1257" s="1363">
        <f t="shared" si="500"/>
        <v>-275600</v>
      </c>
      <c r="AF1257" s="1376"/>
      <c r="AG1257" s="1377"/>
      <c r="AH1257" s="1365"/>
      <c r="AI1257" s="1365"/>
      <c r="AJ1257" s="1365"/>
      <c r="AK1257" s="1366"/>
      <c r="AL1257" s="1365">
        <f t="shared" si="488"/>
        <v>0</v>
      </c>
      <c r="AM1257" s="1367"/>
      <c r="AN1257" s="1365">
        <f t="shared" si="495"/>
        <v>-275600</v>
      </c>
      <c r="AO1257" s="1368">
        <f t="shared" si="489"/>
        <v>-275600</v>
      </c>
      <c r="AP1257" s="1369"/>
      <c r="AQ1257" s="1370">
        <f t="shared" si="501"/>
        <v>-314600</v>
      </c>
      <c r="AR1257" s="1365"/>
      <c r="AS1257" s="1365"/>
      <c r="AT1257" s="1365"/>
      <c r="AU1257" s="1366"/>
      <c r="AV1257" s="1365">
        <f t="shared" si="490"/>
        <v>0</v>
      </c>
      <c r="AW1257" s="1367"/>
      <c r="AX1257" s="1365">
        <f t="shared" si="496"/>
        <v>-314600</v>
      </c>
      <c r="AY1257" s="1367">
        <f t="shared" si="491"/>
        <v>-314600</v>
      </c>
      <c r="AZ1257" s="1372"/>
      <c r="BA1257" s="1640"/>
      <c r="BC1257" s="1361" t="str">
        <f t="shared" si="507"/>
        <v/>
      </c>
      <c r="BD1257" s="1361" t="str">
        <f t="shared" si="507"/>
        <v/>
      </c>
      <c r="BE1257" s="1361" t="str">
        <f t="shared" si="507"/>
        <v/>
      </c>
      <c r="BF1257" s="1361" t="str">
        <f t="shared" si="507"/>
        <v/>
      </c>
      <c r="BG1257" s="1361" t="str">
        <f t="shared" si="497"/>
        <v>NO</v>
      </c>
      <c r="BH1257" s="1361" t="str">
        <f t="shared" si="497"/>
        <v>W/C</v>
      </c>
      <c r="BI1257" s="1361" t="str">
        <f t="shared" si="492"/>
        <v>W/C</v>
      </c>
      <c r="BK1257" s="1361" t="b">
        <f t="shared" si="508"/>
        <v>1</v>
      </c>
      <c r="BL1257" s="1361" t="b">
        <f t="shared" si="508"/>
        <v>1</v>
      </c>
      <c r="BM1257" s="1361" t="b">
        <f t="shared" si="508"/>
        <v>1</v>
      </c>
      <c r="BN1257" s="1361" t="b">
        <f t="shared" si="508"/>
        <v>1</v>
      </c>
      <c r="BO1257" s="1361" t="b">
        <f t="shared" si="508"/>
        <v>1</v>
      </c>
      <c r="BP1257" s="1361" t="b">
        <f t="shared" si="508"/>
        <v>1</v>
      </c>
      <c r="BQ1257" s="1361" t="b">
        <f t="shared" si="508"/>
        <v>1</v>
      </c>
      <c r="BS1257" s="1359"/>
    </row>
    <row r="1258" spans="1:71" s="1374" customFormat="1" ht="12" customHeight="1">
      <c r="A1258" s="1503">
        <v>23701203</v>
      </c>
      <c r="B1258" s="1504" t="str">
        <f t="shared" si="494"/>
        <v>23701203</v>
      </c>
      <c r="C1258" s="1584" t="s">
        <v>2318</v>
      </c>
      <c r="D1258" s="1360" t="str">
        <f t="shared" si="498"/>
        <v>W/C</v>
      </c>
      <c r="E1258" s="1360"/>
      <c r="F1258" s="1584"/>
      <c r="G1258" s="1360"/>
      <c r="H1258" s="1361" t="str">
        <f t="shared" si="506"/>
        <v/>
      </c>
      <c r="I1258" s="1361" t="str">
        <f t="shared" si="506"/>
        <v/>
      </c>
      <c r="J1258" s="1361" t="str">
        <f t="shared" si="506"/>
        <v/>
      </c>
      <c r="K1258" s="1361" t="str">
        <f t="shared" si="506"/>
        <v/>
      </c>
      <c r="L1258" s="1361" t="str">
        <f t="shared" si="499"/>
        <v>NO</v>
      </c>
      <c r="M1258" s="1361" t="str">
        <f t="shared" si="499"/>
        <v>W/C</v>
      </c>
      <c r="N1258" s="1361" t="str">
        <f t="shared" si="505"/>
        <v>W/C</v>
      </c>
      <c r="O1258" s="1411"/>
      <c r="P1258" s="1363">
        <v>-2081319.6</v>
      </c>
      <c r="Q1258" s="1363">
        <v>-3604236.27</v>
      </c>
      <c r="R1258" s="1363">
        <v>-5127152.9400000004</v>
      </c>
      <c r="S1258" s="1363">
        <v>-6650069.6100000003</v>
      </c>
      <c r="T1258" s="1363">
        <v>-8172986.2800000003</v>
      </c>
      <c r="U1258" s="1363">
        <v>-558402.94999999995</v>
      </c>
      <c r="V1258" s="1363">
        <v>-2081319.62</v>
      </c>
      <c r="W1258" s="1363">
        <v>-3604236.29</v>
      </c>
      <c r="X1258" s="1363">
        <v>-5127152.96</v>
      </c>
      <c r="Y1258" s="1363">
        <v>-6650069.6299999999</v>
      </c>
      <c r="Z1258" s="1363">
        <v>-8172986.2999999998</v>
      </c>
      <c r="AA1258" s="1363">
        <v>-558402.97</v>
      </c>
      <c r="AB1258" s="1363">
        <v>-2081319.64</v>
      </c>
      <c r="AC1258" s="1363"/>
      <c r="AD1258" s="1363"/>
      <c r="AE1258" s="1363">
        <f t="shared" si="500"/>
        <v>-4365694.62</v>
      </c>
      <c r="AF1258" s="1376"/>
      <c r="AG1258" s="1377"/>
      <c r="AH1258" s="1365"/>
      <c r="AI1258" s="1365"/>
      <c r="AJ1258" s="1365"/>
      <c r="AK1258" s="1366"/>
      <c r="AL1258" s="1365">
        <f t="shared" si="488"/>
        <v>0</v>
      </c>
      <c r="AM1258" s="1367"/>
      <c r="AN1258" s="1365">
        <f t="shared" si="495"/>
        <v>-4365694.62</v>
      </c>
      <c r="AO1258" s="1368">
        <f t="shared" si="489"/>
        <v>-4365694.62</v>
      </c>
      <c r="AP1258" s="1369"/>
      <c r="AQ1258" s="1370">
        <f t="shared" si="501"/>
        <v>-2081319.64</v>
      </c>
      <c r="AR1258" s="1365"/>
      <c r="AS1258" s="1365"/>
      <c r="AT1258" s="1365"/>
      <c r="AU1258" s="1366"/>
      <c r="AV1258" s="1365">
        <f t="shared" si="490"/>
        <v>0</v>
      </c>
      <c r="AW1258" s="1367"/>
      <c r="AX1258" s="1365">
        <f t="shared" si="496"/>
        <v>-2081319.64</v>
      </c>
      <c r="AY1258" s="1367">
        <f t="shared" si="491"/>
        <v>-2081319.64</v>
      </c>
      <c r="AZ1258" s="1372"/>
      <c r="BA1258" s="1640"/>
      <c r="BC1258" s="1361" t="str">
        <f t="shared" si="507"/>
        <v/>
      </c>
      <c r="BD1258" s="1361" t="str">
        <f t="shared" si="507"/>
        <v/>
      </c>
      <c r="BE1258" s="1361" t="str">
        <f t="shared" si="507"/>
        <v/>
      </c>
      <c r="BF1258" s="1361" t="str">
        <f t="shared" si="507"/>
        <v/>
      </c>
      <c r="BG1258" s="1361" t="str">
        <f t="shared" si="497"/>
        <v>NO</v>
      </c>
      <c r="BH1258" s="1361" t="str">
        <f t="shared" si="497"/>
        <v>W/C</v>
      </c>
      <c r="BI1258" s="1361" t="str">
        <f t="shared" si="492"/>
        <v>W/C</v>
      </c>
      <c r="BK1258" s="1361" t="b">
        <f t="shared" si="508"/>
        <v>1</v>
      </c>
      <c r="BL1258" s="1361" t="b">
        <f t="shared" si="508"/>
        <v>1</v>
      </c>
      <c r="BM1258" s="1361" t="b">
        <f t="shared" si="508"/>
        <v>1</v>
      </c>
      <c r="BN1258" s="1361" t="b">
        <f t="shared" si="508"/>
        <v>1</v>
      </c>
      <c r="BO1258" s="1361" t="b">
        <f t="shared" si="508"/>
        <v>1</v>
      </c>
      <c r="BP1258" s="1361" t="b">
        <f t="shared" si="508"/>
        <v>1</v>
      </c>
      <c r="BQ1258" s="1361" t="b">
        <f t="shared" si="508"/>
        <v>1</v>
      </c>
      <c r="BS1258" s="1359"/>
    </row>
    <row r="1259" spans="1:71" s="1374" customFormat="1" ht="12" customHeight="1">
      <c r="A1259" s="1522">
        <v>23701223</v>
      </c>
      <c r="B1259" s="1524" t="str">
        <f t="shared" si="494"/>
        <v>23701223</v>
      </c>
      <c r="C1259" s="1643" t="s">
        <v>2319</v>
      </c>
      <c r="D1259" s="1396" t="str">
        <f t="shared" si="498"/>
        <v>W/C</v>
      </c>
      <c r="E1259" s="1396"/>
      <c r="F1259" s="1433">
        <v>43678</v>
      </c>
      <c r="G1259" s="1396"/>
      <c r="H1259" s="1398" t="str">
        <f t="shared" si="506"/>
        <v/>
      </c>
      <c r="I1259" s="1398" t="str">
        <f t="shared" si="506"/>
        <v/>
      </c>
      <c r="J1259" s="1398" t="str">
        <f t="shared" si="506"/>
        <v/>
      </c>
      <c r="K1259" s="1398" t="str">
        <f t="shared" si="506"/>
        <v/>
      </c>
      <c r="L1259" s="1398" t="str">
        <f t="shared" si="499"/>
        <v>NO</v>
      </c>
      <c r="M1259" s="1398" t="str">
        <f t="shared" si="499"/>
        <v>W/C</v>
      </c>
      <c r="N1259" s="1398" t="str">
        <f t="shared" si="505"/>
        <v>W/C</v>
      </c>
      <c r="O1259" s="1399"/>
      <c r="P1259" s="1400"/>
      <c r="Q1259" s="1400"/>
      <c r="R1259" s="1400">
        <v>-81250</v>
      </c>
      <c r="S1259" s="1400">
        <v>-1300000</v>
      </c>
      <c r="T1259" s="1400">
        <v>-2518750</v>
      </c>
      <c r="U1259" s="1400">
        <v>-3737500</v>
      </c>
      <c r="V1259" s="1400">
        <v>-4956250</v>
      </c>
      <c r="W1259" s="1400">
        <v>-6175000</v>
      </c>
      <c r="X1259" s="1400">
        <v>-7393750</v>
      </c>
      <c r="Y1259" s="1400">
        <v>-690625</v>
      </c>
      <c r="Z1259" s="1400">
        <v>-1909375</v>
      </c>
      <c r="AA1259" s="1400">
        <v>-3128125</v>
      </c>
      <c r="AB1259" s="1400">
        <v>-4346875</v>
      </c>
      <c r="AC1259" s="1441"/>
      <c r="AD1259" s="1441"/>
      <c r="AE1259" s="1441">
        <f t="shared" si="500"/>
        <v>-2838671.875</v>
      </c>
      <c r="AF1259" s="1442"/>
      <c r="AG1259" s="1443"/>
      <c r="AH1259" s="1444"/>
      <c r="AI1259" s="1444"/>
      <c r="AJ1259" s="1444"/>
      <c r="AK1259" s="1445"/>
      <c r="AL1259" s="1444">
        <f>SUM(AI1259:AK1259)</f>
        <v>0</v>
      </c>
      <c r="AM1259" s="1446"/>
      <c r="AN1259" s="1444">
        <f t="shared" si="495"/>
        <v>-2838671.875</v>
      </c>
      <c r="AO1259" s="1447">
        <f t="shared" si="489"/>
        <v>-2838671.875</v>
      </c>
      <c r="AP1259" s="1369"/>
      <c r="AQ1259" s="1448">
        <f t="shared" si="501"/>
        <v>-4346875</v>
      </c>
      <c r="AR1259" s="1444"/>
      <c r="AS1259" s="1444"/>
      <c r="AT1259" s="1444"/>
      <c r="AU1259" s="1445"/>
      <c r="AV1259" s="1444">
        <f t="shared" si="490"/>
        <v>0</v>
      </c>
      <c r="AW1259" s="1446"/>
      <c r="AX1259" s="1444">
        <f t="shared" si="496"/>
        <v>-4346875</v>
      </c>
      <c r="AY1259" s="1446">
        <f t="shared" si="491"/>
        <v>-4346875</v>
      </c>
      <c r="AZ1259" s="1372"/>
      <c r="BA1259" s="1640"/>
      <c r="BC1259" s="1361"/>
      <c r="BD1259" s="1361"/>
      <c r="BE1259" s="1361"/>
      <c r="BF1259" s="1361"/>
      <c r="BG1259" s="1361"/>
      <c r="BH1259" s="1361"/>
      <c r="BI1259" s="1361"/>
      <c r="BK1259" s="1361"/>
      <c r="BL1259" s="1361"/>
      <c r="BM1259" s="1361"/>
      <c r="BN1259" s="1361"/>
      <c r="BO1259" s="1361"/>
      <c r="BP1259" s="1361"/>
      <c r="BQ1259" s="1361"/>
      <c r="BS1259" s="1359"/>
    </row>
    <row r="1260" spans="1:71" s="1374" customFormat="1" ht="12" customHeight="1">
      <c r="A1260" s="1412">
        <v>24100043</v>
      </c>
      <c r="B1260" s="1413" t="str">
        <f t="shared" si="494"/>
        <v>24100043</v>
      </c>
      <c r="C1260" s="1359" t="s">
        <v>2320</v>
      </c>
      <c r="D1260" s="1360" t="str">
        <f t="shared" si="498"/>
        <v>W/C</v>
      </c>
      <c r="E1260" s="1360"/>
      <c r="F1260" s="1359"/>
      <c r="G1260" s="1360"/>
      <c r="H1260" s="1361" t="str">
        <f t="shared" si="506"/>
        <v/>
      </c>
      <c r="I1260" s="1361" t="str">
        <f t="shared" si="506"/>
        <v/>
      </c>
      <c r="J1260" s="1361" t="str">
        <f t="shared" si="506"/>
        <v/>
      </c>
      <c r="K1260" s="1361" t="str">
        <f t="shared" si="506"/>
        <v/>
      </c>
      <c r="L1260" s="1361" t="str">
        <f t="shared" si="499"/>
        <v>NO</v>
      </c>
      <c r="M1260" s="1361" t="str">
        <f t="shared" si="499"/>
        <v>W/C</v>
      </c>
      <c r="N1260" s="1361" t="str">
        <f t="shared" si="505"/>
        <v>W/C</v>
      </c>
      <c r="O1260" s="1411"/>
      <c r="P1260" s="1363">
        <v>-372156.38</v>
      </c>
      <c r="Q1260" s="1363">
        <v>-345322.01</v>
      </c>
      <c r="R1260" s="1363">
        <v>0</v>
      </c>
      <c r="S1260" s="1363">
        <v>0</v>
      </c>
      <c r="T1260" s="1363">
        <v>0</v>
      </c>
      <c r="U1260" s="1363">
        <v>0</v>
      </c>
      <c r="V1260" s="1363">
        <v>-386810.88</v>
      </c>
      <c r="W1260" s="1363">
        <v>0</v>
      </c>
      <c r="X1260" s="1363">
        <v>0</v>
      </c>
      <c r="Y1260" s="1363">
        <v>0</v>
      </c>
      <c r="Z1260" s="1363">
        <v>0</v>
      </c>
      <c r="AA1260" s="1363">
        <v>-382353.87</v>
      </c>
      <c r="AB1260" s="1363">
        <v>-384736.04</v>
      </c>
      <c r="AC1260" s="1363"/>
      <c r="AD1260" s="1363"/>
      <c r="AE1260" s="1363">
        <f t="shared" si="500"/>
        <v>-124411.08083333333</v>
      </c>
      <c r="AF1260" s="1376"/>
      <c r="AG1260" s="1377"/>
      <c r="AH1260" s="1365"/>
      <c r="AI1260" s="1365"/>
      <c r="AJ1260" s="1365"/>
      <c r="AK1260" s="1366"/>
      <c r="AL1260" s="1365">
        <f t="shared" si="488"/>
        <v>0</v>
      </c>
      <c r="AM1260" s="1367"/>
      <c r="AN1260" s="1365">
        <f t="shared" si="495"/>
        <v>-124411.08083333333</v>
      </c>
      <c r="AO1260" s="1368">
        <f t="shared" si="489"/>
        <v>-124411.08083333333</v>
      </c>
      <c r="AP1260" s="1369"/>
      <c r="AQ1260" s="1370">
        <f t="shared" si="501"/>
        <v>-384736.04</v>
      </c>
      <c r="AR1260" s="1365"/>
      <c r="AS1260" s="1365"/>
      <c r="AT1260" s="1365"/>
      <c r="AU1260" s="1366"/>
      <c r="AV1260" s="1365">
        <f t="shared" si="490"/>
        <v>0</v>
      </c>
      <c r="AW1260" s="1367"/>
      <c r="AX1260" s="1365">
        <f t="shared" si="496"/>
        <v>-384736.04</v>
      </c>
      <c r="AY1260" s="1367">
        <f t="shared" si="491"/>
        <v>-384736.04</v>
      </c>
      <c r="AZ1260" s="1372"/>
      <c r="BA1260" s="1640"/>
      <c r="BC1260" s="1361" t="str">
        <f t="shared" si="507"/>
        <v/>
      </c>
      <c r="BD1260" s="1361" t="str">
        <f t="shared" si="507"/>
        <v/>
      </c>
      <c r="BE1260" s="1361" t="str">
        <f t="shared" si="507"/>
        <v/>
      </c>
      <c r="BF1260" s="1361" t="str">
        <f t="shared" si="507"/>
        <v/>
      </c>
      <c r="BG1260" s="1361" t="str">
        <f t="shared" si="497"/>
        <v>NO</v>
      </c>
      <c r="BH1260" s="1361" t="str">
        <f t="shared" si="497"/>
        <v>W/C</v>
      </c>
      <c r="BI1260" s="1361" t="str">
        <f t="shared" si="492"/>
        <v>W/C</v>
      </c>
      <c r="BK1260" s="1361" t="b">
        <f t="shared" si="508"/>
        <v>1</v>
      </c>
      <c r="BL1260" s="1361" t="b">
        <f t="shared" si="508"/>
        <v>1</v>
      </c>
      <c r="BM1260" s="1361" t="b">
        <f t="shared" si="508"/>
        <v>1</v>
      </c>
      <c r="BN1260" s="1361" t="b">
        <f t="shared" si="508"/>
        <v>1</v>
      </c>
      <c r="BO1260" s="1361" t="b">
        <f t="shared" si="508"/>
        <v>1</v>
      </c>
      <c r="BP1260" s="1361" t="b">
        <f t="shared" si="508"/>
        <v>1</v>
      </c>
      <c r="BQ1260" s="1361" t="b">
        <f t="shared" si="508"/>
        <v>1</v>
      </c>
      <c r="BS1260" s="1359"/>
    </row>
    <row r="1261" spans="1:71" s="1374" customFormat="1" ht="12" customHeight="1">
      <c r="A1261" s="1412">
        <v>24100063</v>
      </c>
      <c r="B1261" s="1413" t="str">
        <f t="shared" si="494"/>
        <v>24100063</v>
      </c>
      <c r="C1261" s="1359" t="s">
        <v>2321</v>
      </c>
      <c r="D1261" s="1360" t="str">
        <f t="shared" si="498"/>
        <v>W/C</v>
      </c>
      <c r="E1261" s="1360"/>
      <c r="F1261" s="1359"/>
      <c r="G1261" s="1360"/>
      <c r="H1261" s="1361" t="str">
        <f t="shared" si="506"/>
        <v/>
      </c>
      <c r="I1261" s="1361" t="str">
        <f t="shared" si="506"/>
        <v/>
      </c>
      <c r="J1261" s="1361" t="str">
        <f t="shared" si="506"/>
        <v/>
      </c>
      <c r="K1261" s="1361" t="str">
        <f t="shared" si="506"/>
        <v/>
      </c>
      <c r="L1261" s="1361" t="str">
        <f t="shared" si="499"/>
        <v>NO</v>
      </c>
      <c r="M1261" s="1361" t="str">
        <f t="shared" si="499"/>
        <v>W/C</v>
      </c>
      <c r="N1261" s="1361" t="str">
        <f t="shared" si="505"/>
        <v>W/C</v>
      </c>
      <c r="O1261" s="1411"/>
      <c r="P1261" s="1363">
        <v>9832.15</v>
      </c>
      <c r="Q1261" s="1363">
        <v>8435.4699999999993</v>
      </c>
      <c r="R1261" s="1363">
        <v>17380.150000000001</v>
      </c>
      <c r="S1261" s="1363">
        <v>9420.19</v>
      </c>
      <c r="T1261" s="1363">
        <v>9491.27</v>
      </c>
      <c r="U1261" s="1363">
        <v>9496.9599999999991</v>
      </c>
      <c r="V1261" s="1363">
        <v>9387.15</v>
      </c>
      <c r="W1261" s="1363">
        <v>9157.27</v>
      </c>
      <c r="X1261" s="1363">
        <v>8651.51</v>
      </c>
      <c r="Y1261" s="1363">
        <v>8814.11</v>
      </c>
      <c r="Z1261" s="1363">
        <v>3207.72</v>
      </c>
      <c r="AA1261" s="1363">
        <v>-6429.19</v>
      </c>
      <c r="AB1261" s="1363">
        <v>4841.68</v>
      </c>
      <c r="AC1261" s="1363"/>
      <c r="AD1261" s="1363"/>
      <c r="AE1261" s="1363">
        <f t="shared" si="500"/>
        <v>7862.4604166666659</v>
      </c>
      <c r="AF1261" s="1376"/>
      <c r="AG1261" s="1377"/>
      <c r="AH1261" s="1365"/>
      <c r="AI1261" s="1365"/>
      <c r="AJ1261" s="1365"/>
      <c r="AK1261" s="1366"/>
      <c r="AL1261" s="1365">
        <f t="shared" si="488"/>
        <v>0</v>
      </c>
      <c r="AM1261" s="1367"/>
      <c r="AN1261" s="1365">
        <f t="shared" si="495"/>
        <v>7862.4604166666659</v>
      </c>
      <c r="AO1261" s="1368">
        <f t="shared" si="489"/>
        <v>7862.4604166666659</v>
      </c>
      <c r="AP1261" s="1369"/>
      <c r="AQ1261" s="1370">
        <f t="shared" si="501"/>
        <v>4841.68</v>
      </c>
      <c r="AR1261" s="1365"/>
      <c r="AS1261" s="1365"/>
      <c r="AT1261" s="1365"/>
      <c r="AU1261" s="1366"/>
      <c r="AV1261" s="1365">
        <f t="shared" si="490"/>
        <v>0</v>
      </c>
      <c r="AW1261" s="1367"/>
      <c r="AX1261" s="1365">
        <f t="shared" si="496"/>
        <v>4841.68</v>
      </c>
      <c r="AY1261" s="1367">
        <f t="shared" si="491"/>
        <v>4841.68</v>
      </c>
      <c r="AZ1261" s="1372"/>
      <c r="BA1261" s="1640"/>
      <c r="BC1261" s="1361" t="str">
        <f t="shared" si="507"/>
        <v/>
      </c>
      <c r="BD1261" s="1361" t="str">
        <f t="shared" si="507"/>
        <v/>
      </c>
      <c r="BE1261" s="1361" t="str">
        <f t="shared" si="507"/>
        <v/>
      </c>
      <c r="BF1261" s="1361" t="str">
        <f t="shared" si="507"/>
        <v/>
      </c>
      <c r="BG1261" s="1361" t="str">
        <f t="shared" si="497"/>
        <v>NO</v>
      </c>
      <c r="BH1261" s="1361" t="str">
        <f t="shared" si="497"/>
        <v>W/C</v>
      </c>
      <c r="BI1261" s="1361" t="str">
        <f t="shared" si="492"/>
        <v>W/C</v>
      </c>
      <c r="BK1261" s="1361" t="b">
        <f t="shared" si="508"/>
        <v>1</v>
      </c>
      <c r="BL1261" s="1361" t="b">
        <f t="shared" si="508"/>
        <v>1</v>
      </c>
      <c r="BM1261" s="1361" t="b">
        <f t="shared" si="508"/>
        <v>1</v>
      </c>
      <c r="BN1261" s="1361" t="b">
        <f t="shared" si="508"/>
        <v>1</v>
      </c>
      <c r="BO1261" s="1361" t="b">
        <f t="shared" si="508"/>
        <v>1</v>
      </c>
      <c r="BP1261" s="1361" t="b">
        <f t="shared" si="508"/>
        <v>1</v>
      </c>
      <c r="BQ1261" s="1361" t="b">
        <f t="shared" si="508"/>
        <v>1</v>
      </c>
      <c r="BS1261" s="1359"/>
    </row>
    <row r="1262" spans="1:71" s="1374" customFormat="1" ht="12" customHeight="1">
      <c r="A1262" s="1412">
        <v>24100143</v>
      </c>
      <c r="B1262" s="1413" t="str">
        <f t="shared" si="494"/>
        <v>24100143</v>
      </c>
      <c r="C1262" s="1359" t="s">
        <v>2322</v>
      </c>
      <c r="D1262" s="1360" t="str">
        <f t="shared" si="498"/>
        <v>W/C</v>
      </c>
      <c r="E1262" s="1360"/>
      <c r="F1262" s="1359"/>
      <c r="G1262" s="1360"/>
      <c r="H1262" s="1361" t="str">
        <f t="shared" si="506"/>
        <v/>
      </c>
      <c r="I1262" s="1361" t="str">
        <f t="shared" si="506"/>
        <v/>
      </c>
      <c r="J1262" s="1361" t="str">
        <f t="shared" si="506"/>
        <v/>
      </c>
      <c r="K1262" s="1361" t="str">
        <f t="shared" si="506"/>
        <v/>
      </c>
      <c r="L1262" s="1361" t="str">
        <f t="shared" si="499"/>
        <v>NO</v>
      </c>
      <c r="M1262" s="1361" t="str">
        <f t="shared" si="499"/>
        <v>W/C</v>
      </c>
      <c r="N1262" s="1361" t="str">
        <f t="shared" si="505"/>
        <v>W/C</v>
      </c>
      <c r="O1262" s="1411"/>
      <c r="P1262" s="1363">
        <v>-677486.23</v>
      </c>
      <c r="Q1262" s="1363">
        <v>-665411.54</v>
      </c>
      <c r="R1262" s="1363">
        <v>0</v>
      </c>
      <c r="S1262" s="1363">
        <v>0</v>
      </c>
      <c r="T1262" s="1363">
        <v>-157069.96</v>
      </c>
      <c r="U1262" s="1363">
        <v>0</v>
      </c>
      <c r="V1262" s="1363">
        <v>-640291.64</v>
      </c>
      <c r="W1262" s="1363">
        <v>0</v>
      </c>
      <c r="X1262" s="1363">
        <v>0</v>
      </c>
      <c r="Y1262" s="1363">
        <v>0</v>
      </c>
      <c r="Z1262" s="1363">
        <v>0</v>
      </c>
      <c r="AA1262" s="1363">
        <v>-624820.06999999995</v>
      </c>
      <c r="AB1262" s="1363">
        <v>-662840.18999999994</v>
      </c>
      <c r="AC1262" s="1363"/>
      <c r="AD1262" s="1363"/>
      <c r="AE1262" s="1363">
        <f t="shared" si="500"/>
        <v>-229813.035</v>
      </c>
      <c r="AF1262" s="1376"/>
      <c r="AG1262" s="1377"/>
      <c r="AH1262" s="1365"/>
      <c r="AI1262" s="1365"/>
      <c r="AJ1262" s="1365"/>
      <c r="AK1262" s="1366"/>
      <c r="AL1262" s="1365">
        <f t="shared" si="488"/>
        <v>0</v>
      </c>
      <c r="AM1262" s="1367"/>
      <c r="AN1262" s="1365">
        <f t="shared" si="495"/>
        <v>-229813.035</v>
      </c>
      <c r="AO1262" s="1368">
        <f t="shared" si="489"/>
        <v>-229813.035</v>
      </c>
      <c r="AP1262" s="1369"/>
      <c r="AQ1262" s="1370">
        <f t="shared" si="501"/>
        <v>-662840.18999999994</v>
      </c>
      <c r="AR1262" s="1365"/>
      <c r="AS1262" s="1365"/>
      <c r="AT1262" s="1365"/>
      <c r="AU1262" s="1366"/>
      <c r="AV1262" s="1365">
        <f t="shared" si="490"/>
        <v>0</v>
      </c>
      <c r="AW1262" s="1367"/>
      <c r="AX1262" s="1365">
        <f t="shared" si="496"/>
        <v>-662840.18999999994</v>
      </c>
      <c r="AY1262" s="1367">
        <f t="shared" si="491"/>
        <v>-662840.18999999994</v>
      </c>
      <c r="AZ1262" s="1372"/>
      <c r="BA1262" s="1640"/>
      <c r="BC1262" s="1361" t="str">
        <f t="shared" si="507"/>
        <v/>
      </c>
      <c r="BD1262" s="1361" t="str">
        <f t="shared" si="507"/>
        <v/>
      </c>
      <c r="BE1262" s="1361" t="str">
        <f t="shared" si="507"/>
        <v/>
      </c>
      <c r="BF1262" s="1361" t="str">
        <f t="shared" si="507"/>
        <v/>
      </c>
      <c r="BG1262" s="1361" t="str">
        <f t="shared" si="497"/>
        <v>NO</v>
      </c>
      <c r="BH1262" s="1361" t="str">
        <f t="shared" si="497"/>
        <v>W/C</v>
      </c>
      <c r="BI1262" s="1361" t="str">
        <f t="shared" si="492"/>
        <v>W/C</v>
      </c>
      <c r="BK1262" s="1361" t="b">
        <f t="shared" si="508"/>
        <v>1</v>
      </c>
      <c r="BL1262" s="1361" t="b">
        <f t="shared" si="508"/>
        <v>1</v>
      </c>
      <c r="BM1262" s="1361" t="b">
        <f t="shared" si="508"/>
        <v>1</v>
      </c>
      <c r="BN1262" s="1361" t="b">
        <f t="shared" si="508"/>
        <v>1</v>
      </c>
      <c r="BO1262" s="1361" t="b">
        <f t="shared" si="508"/>
        <v>1</v>
      </c>
      <c r="BP1262" s="1361" t="b">
        <f t="shared" si="508"/>
        <v>1</v>
      </c>
      <c r="BQ1262" s="1361" t="b">
        <f t="shared" si="508"/>
        <v>1</v>
      </c>
      <c r="BS1262" s="1359"/>
    </row>
    <row r="1263" spans="1:71" s="1374" customFormat="1" ht="12" customHeight="1">
      <c r="A1263" s="1412">
        <v>24100173</v>
      </c>
      <c r="B1263" s="1413" t="str">
        <f t="shared" si="494"/>
        <v>24100173</v>
      </c>
      <c r="C1263" s="1359" t="s">
        <v>2321</v>
      </c>
      <c r="D1263" s="1360" t="str">
        <f t="shared" si="498"/>
        <v>W/C</v>
      </c>
      <c r="E1263" s="1360"/>
      <c r="F1263" s="1359"/>
      <c r="G1263" s="1360"/>
      <c r="H1263" s="1361" t="str">
        <f t="shared" si="506"/>
        <v/>
      </c>
      <c r="I1263" s="1361" t="str">
        <f t="shared" si="506"/>
        <v/>
      </c>
      <c r="J1263" s="1361" t="str">
        <f t="shared" si="506"/>
        <v/>
      </c>
      <c r="K1263" s="1361" t="str">
        <f t="shared" si="506"/>
        <v/>
      </c>
      <c r="L1263" s="1361" t="str">
        <f t="shared" si="499"/>
        <v>NO</v>
      </c>
      <c r="M1263" s="1361" t="str">
        <f t="shared" si="499"/>
        <v>W/C</v>
      </c>
      <c r="N1263" s="1361" t="str">
        <f t="shared" si="505"/>
        <v>W/C</v>
      </c>
      <c r="O1263" s="1411"/>
      <c r="P1263" s="1363">
        <v>-19509.28</v>
      </c>
      <c r="Q1263" s="1363">
        <v>-8778.81</v>
      </c>
      <c r="R1263" s="1363">
        <v>-29413.52</v>
      </c>
      <c r="S1263" s="1363">
        <v>-16194.32</v>
      </c>
      <c r="T1263" s="1363">
        <v>-74972.539999999994</v>
      </c>
      <c r="U1263" s="1363">
        <v>-15646.92</v>
      </c>
      <c r="V1263" s="1363">
        <v>-19587.310000000001</v>
      </c>
      <c r="W1263" s="1363">
        <v>-16570.47</v>
      </c>
      <c r="X1263" s="1363">
        <v>-5218.97</v>
      </c>
      <c r="Y1263" s="1363">
        <v>-5606.39</v>
      </c>
      <c r="Z1263" s="1363">
        <v>-15153.95</v>
      </c>
      <c r="AA1263" s="1363">
        <v>-7228.93</v>
      </c>
      <c r="AB1263" s="1363">
        <v>-34682.839999999997</v>
      </c>
      <c r="AC1263" s="1363"/>
      <c r="AD1263" s="1363"/>
      <c r="AE1263" s="1363">
        <f t="shared" si="500"/>
        <v>-20122.34916666667</v>
      </c>
      <c r="AF1263" s="1376"/>
      <c r="AG1263" s="1377"/>
      <c r="AH1263" s="1365"/>
      <c r="AI1263" s="1365"/>
      <c r="AJ1263" s="1365"/>
      <c r="AK1263" s="1366"/>
      <c r="AL1263" s="1365">
        <f t="shared" si="488"/>
        <v>0</v>
      </c>
      <c r="AM1263" s="1367"/>
      <c r="AN1263" s="1365">
        <f t="shared" si="495"/>
        <v>-20122.34916666667</v>
      </c>
      <c r="AO1263" s="1368">
        <f t="shared" si="489"/>
        <v>-20122.34916666667</v>
      </c>
      <c r="AP1263" s="1369"/>
      <c r="AQ1263" s="1370">
        <f t="shared" si="501"/>
        <v>-34682.839999999997</v>
      </c>
      <c r="AR1263" s="1365"/>
      <c r="AS1263" s="1365"/>
      <c r="AT1263" s="1365"/>
      <c r="AU1263" s="1366"/>
      <c r="AV1263" s="1365">
        <f t="shared" si="490"/>
        <v>0</v>
      </c>
      <c r="AW1263" s="1367"/>
      <c r="AX1263" s="1365">
        <f t="shared" si="496"/>
        <v>-34682.839999999997</v>
      </c>
      <c r="AY1263" s="1367">
        <f t="shared" si="491"/>
        <v>-34682.839999999997</v>
      </c>
      <c r="AZ1263" s="1372"/>
      <c r="BA1263" s="1640"/>
      <c r="BC1263" s="1361" t="str">
        <f t="shared" si="507"/>
        <v/>
      </c>
      <c r="BD1263" s="1361" t="str">
        <f t="shared" si="507"/>
        <v/>
      </c>
      <c r="BE1263" s="1361" t="str">
        <f t="shared" si="507"/>
        <v/>
      </c>
      <c r="BF1263" s="1361" t="str">
        <f t="shared" si="507"/>
        <v/>
      </c>
      <c r="BG1263" s="1361" t="str">
        <f t="shared" si="497"/>
        <v>NO</v>
      </c>
      <c r="BH1263" s="1361" t="str">
        <f t="shared" si="497"/>
        <v>W/C</v>
      </c>
      <c r="BI1263" s="1361" t="str">
        <f t="shared" si="492"/>
        <v>W/C</v>
      </c>
      <c r="BK1263" s="1361" t="b">
        <f t="shared" si="508"/>
        <v>1</v>
      </c>
      <c r="BL1263" s="1361" t="b">
        <f t="shared" si="508"/>
        <v>1</v>
      </c>
      <c r="BM1263" s="1361" t="b">
        <f t="shared" si="508"/>
        <v>1</v>
      </c>
      <c r="BN1263" s="1361" t="b">
        <f t="shared" si="508"/>
        <v>1</v>
      </c>
      <c r="BO1263" s="1361" t="b">
        <f t="shared" si="508"/>
        <v>1</v>
      </c>
      <c r="BP1263" s="1361" t="b">
        <f t="shared" si="508"/>
        <v>1</v>
      </c>
      <c r="BQ1263" s="1361" t="b">
        <f t="shared" si="508"/>
        <v>1</v>
      </c>
      <c r="BS1263" s="1359"/>
    </row>
    <row r="1264" spans="1:71" s="1374" customFormat="1" ht="12" customHeight="1">
      <c r="A1264" s="1412">
        <v>24100212</v>
      </c>
      <c r="B1264" s="1413" t="str">
        <f t="shared" si="494"/>
        <v>24100212</v>
      </c>
      <c r="C1264" s="1359" t="s">
        <v>2323</v>
      </c>
      <c r="D1264" s="1360" t="str">
        <f t="shared" si="498"/>
        <v>W/C</v>
      </c>
      <c r="E1264" s="1360"/>
      <c r="F1264" s="1359"/>
      <c r="G1264" s="1360"/>
      <c r="H1264" s="1361" t="str">
        <f t="shared" si="506"/>
        <v/>
      </c>
      <c r="I1264" s="1361" t="str">
        <f t="shared" si="506"/>
        <v/>
      </c>
      <c r="J1264" s="1361" t="str">
        <f t="shared" si="506"/>
        <v/>
      </c>
      <c r="K1264" s="1361" t="str">
        <f t="shared" si="506"/>
        <v/>
      </c>
      <c r="L1264" s="1361" t="str">
        <f t="shared" si="499"/>
        <v>NO</v>
      </c>
      <c r="M1264" s="1361" t="str">
        <f t="shared" si="499"/>
        <v>W/C</v>
      </c>
      <c r="N1264" s="1361" t="str">
        <f t="shared" si="505"/>
        <v>W/C</v>
      </c>
      <c r="O1264" s="1411"/>
      <c r="P1264" s="1363">
        <v>-569980.23</v>
      </c>
      <c r="Q1264" s="1363">
        <v>-930058.94</v>
      </c>
      <c r="R1264" s="1363">
        <v>-698451.88</v>
      </c>
      <c r="S1264" s="1363">
        <v>-628859.55000000005</v>
      </c>
      <c r="T1264" s="1363">
        <v>-1117902.8600000001</v>
      </c>
      <c r="U1264" s="1363">
        <v>-1579181.58</v>
      </c>
      <c r="V1264" s="1363">
        <v>-1351794.16</v>
      </c>
      <c r="W1264" s="1363">
        <v>-1232642.71</v>
      </c>
      <c r="X1264" s="1363">
        <v>-978896.94</v>
      </c>
      <c r="Y1264" s="1363">
        <v>-497245.78</v>
      </c>
      <c r="Z1264" s="1363">
        <v>-447192.07</v>
      </c>
      <c r="AA1264" s="1363">
        <v>-808946.13</v>
      </c>
      <c r="AB1264" s="1363">
        <v>-905010.59</v>
      </c>
      <c r="AC1264" s="1363"/>
      <c r="AD1264" s="1363"/>
      <c r="AE1264" s="1363">
        <f t="shared" si="500"/>
        <v>-917389.00083333347</v>
      </c>
      <c r="AF1264" s="1376"/>
      <c r="AG1264" s="1377"/>
      <c r="AH1264" s="1365"/>
      <c r="AI1264" s="1365"/>
      <c r="AJ1264" s="1365"/>
      <c r="AK1264" s="1366"/>
      <c r="AL1264" s="1365">
        <f t="shared" si="488"/>
        <v>0</v>
      </c>
      <c r="AM1264" s="1367"/>
      <c r="AN1264" s="1365">
        <f t="shared" si="495"/>
        <v>-917389.00083333347</v>
      </c>
      <c r="AO1264" s="1368">
        <f t="shared" si="489"/>
        <v>-917389.00083333347</v>
      </c>
      <c r="AP1264" s="1369"/>
      <c r="AQ1264" s="1370">
        <f t="shared" si="501"/>
        <v>-905010.59</v>
      </c>
      <c r="AR1264" s="1365"/>
      <c r="AS1264" s="1365"/>
      <c r="AT1264" s="1365"/>
      <c r="AU1264" s="1366"/>
      <c r="AV1264" s="1365">
        <f t="shared" si="490"/>
        <v>0</v>
      </c>
      <c r="AW1264" s="1367"/>
      <c r="AX1264" s="1365">
        <f t="shared" si="496"/>
        <v>-905010.59</v>
      </c>
      <c r="AY1264" s="1367">
        <f t="shared" si="491"/>
        <v>-905010.59</v>
      </c>
      <c r="AZ1264" s="1372"/>
      <c r="BA1264" s="1640"/>
      <c r="BC1264" s="1361" t="str">
        <f t="shared" si="507"/>
        <v/>
      </c>
      <c r="BD1264" s="1361" t="str">
        <f t="shared" si="507"/>
        <v/>
      </c>
      <c r="BE1264" s="1361" t="str">
        <f t="shared" si="507"/>
        <v/>
      </c>
      <c r="BF1264" s="1361" t="str">
        <f t="shared" si="507"/>
        <v/>
      </c>
      <c r="BG1264" s="1361" t="str">
        <f t="shared" si="497"/>
        <v>NO</v>
      </c>
      <c r="BH1264" s="1361" t="str">
        <f t="shared" si="497"/>
        <v>W/C</v>
      </c>
      <c r="BI1264" s="1361" t="str">
        <f t="shared" si="492"/>
        <v>W/C</v>
      </c>
      <c r="BK1264" s="1361" t="b">
        <f t="shared" si="508"/>
        <v>1</v>
      </c>
      <c r="BL1264" s="1361" t="b">
        <f t="shared" si="508"/>
        <v>1</v>
      </c>
      <c r="BM1264" s="1361" t="b">
        <f t="shared" si="508"/>
        <v>1</v>
      </c>
      <c r="BN1264" s="1361" t="b">
        <f t="shared" si="508"/>
        <v>1</v>
      </c>
      <c r="BO1264" s="1361" t="b">
        <f t="shared" si="508"/>
        <v>1</v>
      </c>
      <c r="BP1264" s="1361" t="b">
        <f t="shared" si="508"/>
        <v>1</v>
      </c>
      <c r="BQ1264" s="1361" t="b">
        <f t="shared" si="508"/>
        <v>1</v>
      </c>
      <c r="BS1264" s="1359"/>
    </row>
    <row r="1265" spans="1:71" s="1374" customFormat="1" ht="12" customHeight="1">
      <c r="A1265" s="1412">
        <v>24200011</v>
      </c>
      <c r="B1265" s="1413" t="str">
        <f t="shared" si="494"/>
        <v>24200011</v>
      </c>
      <c r="C1265" s="1359" t="s">
        <v>2324</v>
      </c>
      <c r="D1265" s="1360" t="str">
        <f t="shared" si="498"/>
        <v>W/C</v>
      </c>
      <c r="E1265" s="1360"/>
      <c r="F1265" s="1359"/>
      <c r="G1265" s="1360"/>
      <c r="H1265" s="1361" t="str">
        <f t="shared" si="506"/>
        <v/>
      </c>
      <c r="I1265" s="1361" t="str">
        <f t="shared" si="506"/>
        <v/>
      </c>
      <c r="J1265" s="1361" t="str">
        <f t="shared" si="506"/>
        <v/>
      </c>
      <c r="K1265" s="1361" t="str">
        <f t="shared" si="506"/>
        <v/>
      </c>
      <c r="L1265" s="1361" t="str">
        <f t="shared" si="499"/>
        <v>NO</v>
      </c>
      <c r="M1265" s="1361" t="str">
        <f t="shared" si="499"/>
        <v>W/C</v>
      </c>
      <c r="N1265" s="1361" t="str">
        <f t="shared" si="505"/>
        <v>W/C</v>
      </c>
      <c r="O1265" s="1411"/>
      <c r="P1265" s="1363">
        <v>-52010.9</v>
      </c>
      <c r="Q1265" s="1363">
        <v>-52010.9</v>
      </c>
      <c r="R1265" s="1363">
        <v>-43565.9</v>
      </c>
      <c r="S1265" s="1363">
        <v>-31069.5</v>
      </c>
      <c r="T1265" s="1363">
        <v>-51312.92</v>
      </c>
      <c r="U1265" s="1363">
        <v>-51312.92</v>
      </c>
      <c r="V1265" s="1363">
        <v>-51312.92</v>
      </c>
      <c r="W1265" s="1363">
        <v>-51312.92</v>
      </c>
      <c r="X1265" s="1363">
        <v>-52575.88</v>
      </c>
      <c r="Y1265" s="1363">
        <v>-52575.88</v>
      </c>
      <c r="Z1265" s="1363">
        <v>-46644.58</v>
      </c>
      <c r="AA1265" s="1363">
        <v>-44999.55</v>
      </c>
      <c r="AB1265" s="1363">
        <v>-44999.55</v>
      </c>
      <c r="AC1265" s="1363"/>
      <c r="AD1265" s="1363"/>
      <c r="AE1265" s="1363">
        <f t="shared" si="500"/>
        <v>-48099.924583333333</v>
      </c>
      <c r="AF1265" s="1376"/>
      <c r="AG1265" s="1377"/>
      <c r="AH1265" s="1365"/>
      <c r="AI1265" s="1365"/>
      <c r="AJ1265" s="1365"/>
      <c r="AK1265" s="1366"/>
      <c r="AL1265" s="1365">
        <f t="shared" si="488"/>
        <v>0</v>
      </c>
      <c r="AM1265" s="1367"/>
      <c r="AN1265" s="1365">
        <f t="shared" si="495"/>
        <v>-48099.924583333333</v>
      </c>
      <c r="AO1265" s="1368">
        <f t="shared" si="489"/>
        <v>-48099.924583333333</v>
      </c>
      <c r="AP1265" s="1369"/>
      <c r="AQ1265" s="1370">
        <f t="shared" si="501"/>
        <v>-44999.55</v>
      </c>
      <c r="AR1265" s="1365"/>
      <c r="AS1265" s="1365"/>
      <c r="AT1265" s="1365"/>
      <c r="AU1265" s="1366"/>
      <c r="AV1265" s="1365">
        <f t="shared" si="490"/>
        <v>0</v>
      </c>
      <c r="AW1265" s="1367"/>
      <c r="AX1265" s="1365">
        <f t="shared" si="496"/>
        <v>-44999.55</v>
      </c>
      <c r="AY1265" s="1367">
        <f t="shared" si="491"/>
        <v>-44999.55</v>
      </c>
      <c r="AZ1265" s="1372"/>
      <c r="BA1265" s="1640"/>
      <c r="BC1265" s="1361" t="str">
        <f t="shared" si="507"/>
        <v/>
      </c>
      <c r="BD1265" s="1361" t="str">
        <f t="shared" si="507"/>
        <v/>
      </c>
      <c r="BE1265" s="1361" t="str">
        <f t="shared" si="507"/>
        <v/>
      </c>
      <c r="BF1265" s="1361" t="str">
        <f t="shared" si="507"/>
        <v/>
      </c>
      <c r="BG1265" s="1361" t="str">
        <f t="shared" si="497"/>
        <v>NO</v>
      </c>
      <c r="BH1265" s="1361" t="str">
        <f t="shared" si="497"/>
        <v>W/C</v>
      </c>
      <c r="BI1265" s="1361" t="str">
        <f t="shared" si="492"/>
        <v>W/C</v>
      </c>
      <c r="BK1265" s="1361" t="b">
        <f t="shared" si="508"/>
        <v>1</v>
      </c>
      <c r="BL1265" s="1361" t="b">
        <f t="shared" si="508"/>
        <v>1</v>
      </c>
      <c r="BM1265" s="1361" t="b">
        <f t="shared" si="508"/>
        <v>1</v>
      </c>
      <c r="BN1265" s="1361" t="b">
        <f t="shared" si="508"/>
        <v>1</v>
      </c>
      <c r="BO1265" s="1361" t="b">
        <f t="shared" si="508"/>
        <v>1</v>
      </c>
      <c r="BP1265" s="1361" t="b">
        <f t="shared" si="508"/>
        <v>1</v>
      </c>
      <c r="BQ1265" s="1361" t="b">
        <f t="shared" si="508"/>
        <v>1</v>
      </c>
      <c r="BS1265" s="1359"/>
    </row>
    <row r="1266" spans="1:71" s="1374" customFormat="1" ht="12" customHeight="1">
      <c r="A1266" s="1503">
        <v>24200032</v>
      </c>
      <c r="B1266" s="1504" t="str">
        <f t="shared" si="494"/>
        <v>24200032</v>
      </c>
      <c r="C1266" s="1359" t="s">
        <v>2325</v>
      </c>
      <c r="D1266" s="1360" t="str">
        <f t="shared" si="498"/>
        <v>Non-Op</v>
      </c>
      <c r="E1266" s="1360"/>
      <c r="F1266" s="1359"/>
      <c r="G1266" s="1360"/>
      <c r="H1266" s="1361" t="str">
        <f t="shared" si="506"/>
        <v/>
      </c>
      <c r="I1266" s="1361" t="str">
        <f t="shared" si="506"/>
        <v/>
      </c>
      <c r="J1266" s="1361" t="str">
        <f t="shared" si="506"/>
        <v/>
      </c>
      <c r="K1266" s="1361" t="str">
        <f t="shared" si="506"/>
        <v>Non-Op</v>
      </c>
      <c r="L1266" s="1361" t="str">
        <f t="shared" si="499"/>
        <v>NO</v>
      </c>
      <c r="M1266" s="1361" t="str">
        <f t="shared" si="499"/>
        <v>NO</v>
      </c>
      <c r="N1266" s="1361" t="str">
        <f t="shared" si="505"/>
        <v/>
      </c>
      <c r="O1266" s="1411"/>
      <c r="P1266" s="1363">
        <v>-1250000</v>
      </c>
      <c r="Q1266" s="1363">
        <v>-1250000</v>
      </c>
      <c r="R1266" s="1363">
        <v>-1250000</v>
      </c>
      <c r="S1266" s="1363">
        <v>-1250000</v>
      </c>
      <c r="T1266" s="1363">
        <v>-1250000</v>
      </c>
      <c r="U1266" s="1363">
        <v>-1250000</v>
      </c>
      <c r="V1266" s="1363">
        <v>-1250000</v>
      </c>
      <c r="W1266" s="1363">
        <v>-1250000</v>
      </c>
      <c r="X1266" s="1363">
        <v>-1250000</v>
      </c>
      <c r="Y1266" s="1363">
        <v>-1250000</v>
      </c>
      <c r="Z1266" s="1363">
        <v>-1250000</v>
      </c>
      <c r="AA1266" s="1363">
        <v>-1250000</v>
      </c>
      <c r="AB1266" s="1363">
        <v>-1250000</v>
      </c>
      <c r="AC1266" s="1363"/>
      <c r="AD1266" s="1363"/>
      <c r="AE1266" s="1363">
        <f t="shared" si="500"/>
        <v>-1250000</v>
      </c>
      <c r="AF1266" s="1376"/>
      <c r="AG1266" s="1377"/>
      <c r="AH1266" s="1365"/>
      <c r="AI1266" s="1365"/>
      <c r="AJ1266" s="1365"/>
      <c r="AK1266" s="1366">
        <f>AE1266</f>
        <v>-1250000</v>
      </c>
      <c r="AL1266" s="1365">
        <f t="shared" si="488"/>
        <v>-1250000</v>
      </c>
      <c r="AM1266" s="1367"/>
      <c r="AN1266" s="1365"/>
      <c r="AO1266" s="1368">
        <f t="shared" si="489"/>
        <v>0</v>
      </c>
      <c r="AP1266" s="1369"/>
      <c r="AQ1266" s="1370">
        <f t="shared" si="501"/>
        <v>-1250000</v>
      </c>
      <c r="AR1266" s="1365"/>
      <c r="AS1266" s="1365"/>
      <c r="AT1266" s="1365"/>
      <c r="AU1266" s="1366">
        <f>AQ1266</f>
        <v>-1250000</v>
      </c>
      <c r="AV1266" s="1365">
        <f t="shared" si="490"/>
        <v>-1250000</v>
      </c>
      <c r="AW1266" s="1367"/>
      <c r="AX1266" s="1365"/>
      <c r="AY1266" s="1367">
        <f t="shared" si="491"/>
        <v>0</v>
      </c>
      <c r="AZ1266" s="1372" t="s">
        <v>1001</v>
      </c>
      <c r="BA1266" s="1640"/>
      <c r="BC1266" s="1361" t="str">
        <f t="shared" si="507"/>
        <v/>
      </c>
      <c r="BD1266" s="1361" t="str">
        <f t="shared" si="507"/>
        <v/>
      </c>
      <c r="BE1266" s="1361" t="str">
        <f t="shared" si="507"/>
        <v/>
      </c>
      <c r="BF1266" s="1361" t="str">
        <f t="shared" si="507"/>
        <v>Non-Op</v>
      </c>
      <c r="BG1266" s="1361" t="str">
        <f t="shared" si="497"/>
        <v>NO</v>
      </c>
      <c r="BH1266" s="1361" t="str">
        <f t="shared" si="497"/>
        <v>NO</v>
      </c>
      <c r="BI1266" s="1361" t="str">
        <f t="shared" si="492"/>
        <v/>
      </c>
      <c r="BK1266" s="1361" t="b">
        <f t="shared" si="508"/>
        <v>1</v>
      </c>
      <c r="BL1266" s="1361" t="b">
        <f t="shared" si="508"/>
        <v>1</v>
      </c>
      <c r="BM1266" s="1361" t="b">
        <f t="shared" si="508"/>
        <v>1</v>
      </c>
      <c r="BN1266" s="1361" t="b">
        <f t="shared" si="508"/>
        <v>1</v>
      </c>
      <c r="BO1266" s="1361" t="b">
        <f t="shared" si="508"/>
        <v>1</v>
      </c>
      <c r="BP1266" s="1361" t="b">
        <f t="shared" si="508"/>
        <v>1</v>
      </c>
      <c r="BQ1266" s="1361" t="b">
        <f t="shared" si="508"/>
        <v>1</v>
      </c>
      <c r="BS1266" s="1359"/>
    </row>
    <row r="1267" spans="1:71" s="1374" customFormat="1" ht="12" customHeight="1">
      <c r="A1267" s="1486">
        <v>24200041</v>
      </c>
      <c r="B1267" s="1474" t="str">
        <f t="shared" si="494"/>
        <v>24200041</v>
      </c>
      <c r="C1267" s="1359" t="s">
        <v>2326</v>
      </c>
      <c r="D1267" s="1360" t="str">
        <f t="shared" si="498"/>
        <v>Non-Op</v>
      </c>
      <c r="E1267" s="1360"/>
      <c r="F1267" s="1359"/>
      <c r="G1267" s="1360"/>
      <c r="H1267" s="1361" t="str">
        <f t="shared" si="506"/>
        <v/>
      </c>
      <c r="I1267" s="1361" t="str">
        <f t="shared" si="506"/>
        <v/>
      </c>
      <c r="J1267" s="1361" t="str">
        <f t="shared" si="506"/>
        <v/>
      </c>
      <c r="K1267" s="1361" t="str">
        <f t="shared" si="506"/>
        <v>Non-Op</v>
      </c>
      <c r="L1267" s="1361" t="str">
        <f t="shared" si="499"/>
        <v>NO</v>
      </c>
      <c r="M1267" s="1361" t="str">
        <f t="shared" si="499"/>
        <v>NO</v>
      </c>
      <c r="N1267" s="1361" t="str">
        <f t="shared" si="505"/>
        <v/>
      </c>
      <c r="O1267" s="1362"/>
      <c r="P1267" s="1363">
        <v>-570000</v>
      </c>
      <c r="Q1267" s="1363">
        <v>-570000</v>
      </c>
      <c r="R1267" s="1363">
        <v>-570000</v>
      </c>
      <c r="S1267" s="1363">
        <v>-520000</v>
      </c>
      <c r="T1267" s="1363">
        <v>-520000</v>
      </c>
      <c r="U1267" s="1363">
        <v>-520000</v>
      </c>
      <c r="V1267" s="1363">
        <v>-1227500</v>
      </c>
      <c r="W1267" s="1363">
        <v>-1227500</v>
      </c>
      <c r="X1267" s="1363">
        <v>-1227500</v>
      </c>
      <c r="Y1267" s="1363">
        <v>-1189500</v>
      </c>
      <c r="Z1267" s="1363">
        <v>-1189500</v>
      </c>
      <c r="AA1267" s="1363">
        <v>-1189500</v>
      </c>
      <c r="AB1267" s="1363">
        <v>-1194500</v>
      </c>
      <c r="AC1267" s="1363"/>
      <c r="AD1267" s="1363"/>
      <c r="AE1267" s="1363">
        <f t="shared" si="500"/>
        <v>-902770.83333333337</v>
      </c>
      <c r="AF1267" s="1376"/>
      <c r="AG1267" s="1377"/>
      <c r="AH1267" s="1365"/>
      <c r="AI1267" s="1365"/>
      <c r="AJ1267" s="1365"/>
      <c r="AK1267" s="1366">
        <f>AE1267</f>
        <v>-902770.83333333337</v>
      </c>
      <c r="AL1267" s="1365">
        <f t="shared" ref="AL1267:AL1337" si="509">SUM(AI1267:AK1267)</f>
        <v>-902770.83333333337</v>
      </c>
      <c r="AM1267" s="1367"/>
      <c r="AN1267" s="1365"/>
      <c r="AO1267" s="1368">
        <f t="shared" ref="AO1267:AO1337" si="510">AM1267+AN1267</f>
        <v>0</v>
      </c>
      <c r="AP1267" s="1369"/>
      <c r="AQ1267" s="1370">
        <f t="shared" si="501"/>
        <v>-1194500</v>
      </c>
      <c r="AR1267" s="1365"/>
      <c r="AS1267" s="1365"/>
      <c r="AT1267" s="1365"/>
      <c r="AU1267" s="1366">
        <f>AQ1267</f>
        <v>-1194500</v>
      </c>
      <c r="AV1267" s="1365">
        <f t="shared" ref="AV1267:AV1337" si="511">SUM(AS1267:AU1267)</f>
        <v>-1194500</v>
      </c>
      <c r="AW1267" s="1367"/>
      <c r="AX1267" s="1365"/>
      <c r="AY1267" s="1367">
        <f t="shared" ref="AY1267:AY1337" si="512">AW1267+AX1267</f>
        <v>0</v>
      </c>
      <c r="AZ1267" s="1372" t="s">
        <v>1001</v>
      </c>
      <c r="BA1267" s="1640"/>
      <c r="BC1267" s="1361" t="str">
        <f t="shared" si="507"/>
        <v/>
      </c>
      <c r="BD1267" s="1361" t="str">
        <f t="shared" si="507"/>
        <v/>
      </c>
      <c r="BE1267" s="1361" t="str">
        <f t="shared" si="507"/>
        <v/>
      </c>
      <c r="BF1267" s="1361" t="str">
        <f t="shared" si="507"/>
        <v>Non-Op</v>
      </c>
      <c r="BG1267" s="1361" t="str">
        <f t="shared" si="497"/>
        <v>NO</v>
      </c>
      <c r="BH1267" s="1361" t="str">
        <f t="shared" si="497"/>
        <v>NO</v>
      </c>
      <c r="BI1267" s="1361" t="str">
        <f t="shared" si="492"/>
        <v/>
      </c>
      <c r="BK1267" s="1361" t="b">
        <f t="shared" si="508"/>
        <v>1</v>
      </c>
      <c r="BL1267" s="1361" t="b">
        <f t="shared" si="508"/>
        <v>1</v>
      </c>
      <c r="BM1267" s="1361" t="b">
        <f t="shared" si="508"/>
        <v>1</v>
      </c>
      <c r="BN1267" s="1361" t="b">
        <f t="shared" si="508"/>
        <v>1</v>
      </c>
      <c r="BO1267" s="1361" t="b">
        <f t="shared" si="508"/>
        <v>1</v>
      </c>
      <c r="BP1267" s="1361" t="b">
        <f t="shared" si="508"/>
        <v>1</v>
      </c>
      <c r="BQ1267" s="1361" t="b">
        <f t="shared" si="508"/>
        <v>1</v>
      </c>
      <c r="BS1267" s="1359"/>
    </row>
    <row r="1268" spans="1:71" s="1374" customFormat="1" ht="12" customHeight="1">
      <c r="A1268" s="1486">
        <v>24200061</v>
      </c>
      <c r="B1268" s="1474" t="str">
        <f t="shared" si="494"/>
        <v>24200061</v>
      </c>
      <c r="C1268" s="1359" t="s">
        <v>2327</v>
      </c>
      <c r="D1268" s="1360" t="str">
        <f t="shared" si="498"/>
        <v>W/C</v>
      </c>
      <c r="E1268" s="1360"/>
      <c r="F1268" s="1359"/>
      <c r="G1268" s="1360"/>
      <c r="H1268" s="1361" t="str">
        <f t="shared" si="506"/>
        <v/>
      </c>
      <c r="I1268" s="1361" t="str">
        <f t="shared" si="506"/>
        <v/>
      </c>
      <c r="J1268" s="1361" t="str">
        <f t="shared" si="506"/>
        <v/>
      </c>
      <c r="K1268" s="1361" t="str">
        <f t="shared" si="506"/>
        <v/>
      </c>
      <c r="L1268" s="1361" t="str">
        <f t="shared" si="499"/>
        <v>NO</v>
      </c>
      <c r="M1268" s="1361" t="str">
        <f t="shared" si="499"/>
        <v>W/C</v>
      </c>
      <c r="N1268" s="1361" t="str">
        <f t="shared" si="505"/>
        <v>W/C</v>
      </c>
      <c r="O1268" s="1362"/>
      <c r="P1268" s="1363">
        <v>-179833.33</v>
      </c>
      <c r="Q1268" s="1363">
        <v>-224791.67</v>
      </c>
      <c r="R1268" s="1363">
        <v>-269750</v>
      </c>
      <c r="S1268" s="1363">
        <v>-314708.33</v>
      </c>
      <c r="T1268" s="1363">
        <v>-359666.67</v>
      </c>
      <c r="U1268" s="1363">
        <v>-404625</v>
      </c>
      <c r="V1268" s="1363">
        <v>-449583.33</v>
      </c>
      <c r="W1268" s="1363">
        <v>-494541.67</v>
      </c>
      <c r="X1268" s="1363">
        <v>-539500</v>
      </c>
      <c r="Y1268" s="1363">
        <v>-584458.32999999996</v>
      </c>
      <c r="Z1268" s="1363">
        <v>-629416.67000000004</v>
      </c>
      <c r="AA1268" s="1363">
        <v>-674375</v>
      </c>
      <c r="AB1268" s="1363">
        <v>-179833.33</v>
      </c>
      <c r="AC1268" s="1363"/>
      <c r="AD1268" s="1363"/>
      <c r="AE1268" s="1363">
        <f t="shared" si="500"/>
        <v>-427104.16666666669</v>
      </c>
      <c r="AF1268" s="1376"/>
      <c r="AG1268" s="1377"/>
      <c r="AH1268" s="1365"/>
      <c r="AI1268" s="1365"/>
      <c r="AJ1268" s="1365"/>
      <c r="AK1268" s="1366"/>
      <c r="AL1268" s="1365">
        <f t="shared" si="509"/>
        <v>0</v>
      </c>
      <c r="AM1268" s="1367"/>
      <c r="AN1268" s="1365">
        <f>AE1268</f>
        <v>-427104.16666666669</v>
      </c>
      <c r="AO1268" s="1368">
        <f t="shared" si="510"/>
        <v>-427104.16666666669</v>
      </c>
      <c r="AP1268" s="1369"/>
      <c r="AQ1268" s="1370">
        <f t="shared" si="501"/>
        <v>-179833.33</v>
      </c>
      <c r="AR1268" s="1365"/>
      <c r="AS1268" s="1365"/>
      <c r="AT1268" s="1365"/>
      <c r="AU1268" s="1366"/>
      <c r="AV1268" s="1365">
        <f t="shared" si="511"/>
        <v>0</v>
      </c>
      <c r="AW1268" s="1367"/>
      <c r="AX1268" s="1365">
        <f>AQ1268</f>
        <v>-179833.33</v>
      </c>
      <c r="AY1268" s="1367">
        <f t="shared" si="512"/>
        <v>-179833.33</v>
      </c>
      <c r="AZ1268" s="1372"/>
      <c r="BA1268" s="1640"/>
      <c r="BC1268" s="1361" t="str">
        <f t="shared" si="507"/>
        <v/>
      </c>
      <c r="BD1268" s="1361" t="str">
        <f t="shared" si="507"/>
        <v/>
      </c>
      <c r="BE1268" s="1361" t="str">
        <f t="shared" si="507"/>
        <v/>
      </c>
      <c r="BF1268" s="1361" t="str">
        <f t="shared" si="507"/>
        <v/>
      </c>
      <c r="BG1268" s="1361" t="str">
        <f t="shared" si="497"/>
        <v>NO</v>
      </c>
      <c r="BH1268" s="1361" t="str">
        <f t="shared" si="497"/>
        <v>W/C</v>
      </c>
      <c r="BI1268" s="1361" t="str">
        <f t="shared" si="492"/>
        <v>W/C</v>
      </c>
      <c r="BK1268" s="1361" t="b">
        <f t="shared" si="508"/>
        <v>1</v>
      </c>
      <c r="BL1268" s="1361" t="b">
        <f t="shared" si="508"/>
        <v>1</v>
      </c>
      <c r="BM1268" s="1361" t="b">
        <f t="shared" si="508"/>
        <v>1</v>
      </c>
      <c r="BN1268" s="1361" t="b">
        <f t="shared" si="508"/>
        <v>1</v>
      </c>
      <c r="BO1268" s="1361" t="b">
        <f t="shared" si="508"/>
        <v>1</v>
      </c>
      <c r="BP1268" s="1361" t="b">
        <f t="shared" si="508"/>
        <v>1</v>
      </c>
      <c r="BQ1268" s="1361" t="b">
        <f t="shared" si="508"/>
        <v>1</v>
      </c>
      <c r="BS1268" s="1359"/>
    </row>
    <row r="1269" spans="1:71" s="1374" customFormat="1" ht="12" customHeight="1">
      <c r="A1269" s="1412">
        <v>24200071</v>
      </c>
      <c r="B1269" s="1413" t="str">
        <f t="shared" si="494"/>
        <v>24200071</v>
      </c>
      <c r="C1269" s="1359" t="s">
        <v>2328</v>
      </c>
      <c r="D1269" s="1360" t="str">
        <f t="shared" si="498"/>
        <v>W/C</v>
      </c>
      <c r="E1269" s="1360"/>
      <c r="F1269" s="1359"/>
      <c r="G1269" s="1360"/>
      <c r="H1269" s="1361" t="str">
        <f t="shared" si="506"/>
        <v/>
      </c>
      <c r="I1269" s="1361" t="str">
        <f t="shared" si="506"/>
        <v/>
      </c>
      <c r="J1269" s="1361" t="str">
        <f t="shared" si="506"/>
        <v/>
      </c>
      <c r="K1269" s="1361" t="str">
        <f t="shared" si="506"/>
        <v/>
      </c>
      <c r="L1269" s="1361" t="str">
        <f t="shared" si="499"/>
        <v>NO</v>
      </c>
      <c r="M1269" s="1361" t="str">
        <f t="shared" si="499"/>
        <v>W/C</v>
      </c>
      <c r="N1269" s="1361" t="str">
        <f t="shared" si="505"/>
        <v>W/C</v>
      </c>
      <c r="O1269" s="1362"/>
      <c r="P1269" s="1363">
        <v>-208122.09</v>
      </c>
      <c r="Q1269" s="1363">
        <v>-219394.91</v>
      </c>
      <c r="R1269" s="1363">
        <v>-238841.37</v>
      </c>
      <c r="S1269" s="1363">
        <v>-268497.3</v>
      </c>
      <c r="T1269" s="1363">
        <v>-283433.24</v>
      </c>
      <c r="U1269" s="1363">
        <v>-306484.61</v>
      </c>
      <c r="V1269" s="1363">
        <v>-347013.04</v>
      </c>
      <c r="W1269" s="1363">
        <v>-352553.99</v>
      </c>
      <c r="X1269" s="1363">
        <v>-361110.93</v>
      </c>
      <c r="Y1269" s="1363">
        <v>-369745.66</v>
      </c>
      <c r="Z1269" s="1363">
        <v>-376794.29</v>
      </c>
      <c r="AA1269" s="1363">
        <v>-377335.94</v>
      </c>
      <c r="AB1269" s="1363">
        <v>-379308.13</v>
      </c>
      <c r="AC1269" s="1363"/>
      <c r="AD1269" s="1363"/>
      <c r="AE1269" s="1363">
        <f t="shared" si="500"/>
        <v>-316243.36583333334</v>
      </c>
      <c r="AF1269" s="1376"/>
      <c r="AG1269" s="1377"/>
      <c r="AH1269" s="1365"/>
      <c r="AI1269" s="1365"/>
      <c r="AJ1269" s="1365"/>
      <c r="AK1269" s="1366"/>
      <c r="AL1269" s="1365">
        <f t="shared" si="509"/>
        <v>0</v>
      </c>
      <c r="AM1269" s="1367"/>
      <c r="AN1269" s="1365">
        <f>AE1269</f>
        <v>-316243.36583333334</v>
      </c>
      <c r="AO1269" s="1368">
        <f t="shared" si="510"/>
        <v>-316243.36583333334</v>
      </c>
      <c r="AP1269" s="1369"/>
      <c r="AQ1269" s="1370">
        <f t="shared" si="501"/>
        <v>-379308.13</v>
      </c>
      <c r="AR1269" s="1365"/>
      <c r="AS1269" s="1365"/>
      <c r="AT1269" s="1365"/>
      <c r="AU1269" s="1366"/>
      <c r="AV1269" s="1365">
        <f t="shared" si="511"/>
        <v>0</v>
      </c>
      <c r="AW1269" s="1367"/>
      <c r="AX1269" s="1365">
        <f>AQ1269</f>
        <v>-379308.13</v>
      </c>
      <c r="AY1269" s="1367">
        <f t="shared" si="512"/>
        <v>-379308.13</v>
      </c>
      <c r="AZ1269" s="1372"/>
      <c r="BA1269" s="1640"/>
      <c r="BC1269" s="1361" t="str">
        <f t="shared" si="507"/>
        <v/>
      </c>
      <c r="BD1269" s="1361" t="str">
        <f t="shared" si="507"/>
        <v/>
      </c>
      <c r="BE1269" s="1361" t="str">
        <f t="shared" si="507"/>
        <v/>
      </c>
      <c r="BF1269" s="1361" t="str">
        <f t="shared" si="507"/>
        <v/>
      </c>
      <c r="BG1269" s="1361" t="str">
        <f t="shared" si="497"/>
        <v>NO</v>
      </c>
      <c r="BH1269" s="1361" t="str">
        <f t="shared" si="497"/>
        <v>W/C</v>
      </c>
      <c r="BI1269" s="1361" t="str">
        <f t="shared" si="492"/>
        <v>W/C</v>
      </c>
      <c r="BK1269" s="1361" t="b">
        <f t="shared" si="508"/>
        <v>1</v>
      </c>
      <c r="BL1269" s="1361" t="b">
        <f t="shared" si="508"/>
        <v>1</v>
      </c>
      <c r="BM1269" s="1361" t="b">
        <f t="shared" si="508"/>
        <v>1</v>
      </c>
      <c r="BN1269" s="1361" t="b">
        <f t="shared" si="508"/>
        <v>1</v>
      </c>
      <c r="BO1269" s="1361" t="b">
        <f t="shared" si="508"/>
        <v>1</v>
      </c>
      <c r="BP1269" s="1361" t="b">
        <f t="shared" si="508"/>
        <v>1</v>
      </c>
      <c r="BQ1269" s="1361" t="b">
        <f t="shared" si="508"/>
        <v>1</v>
      </c>
      <c r="BS1269" s="1359"/>
    </row>
    <row r="1270" spans="1:71" s="1374" customFormat="1" ht="12" customHeight="1">
      <c r="A1270" s="1431" t="s">
        <v>2329</v>
      </c>
      <c r="B1270" s="1451" t="str">
        <f t="shared" si="494"/>
        <v>24200081</v>
      </c>
      <c r="C1270" s="1395" t="s">
        <v>2330</v>
      </c>
      <c r="D1270" s="1396" t="str">
        <f t="shared" si="498"/>
        <v>Non-Op</v>
      </c>
      <c r="E1270" s="1396"/>
      <c r="F1270" s="1397">
        <v>43739</v>
      </c>
      <c r="G1270" s="1396"/>
      <c r="H1270" s="1398" t="str">
        <f t="shared" si="506"/>
        <v/>
      </c>
      <c r="I1270" s="1398" t="str">
        <f t="shared" si="506"/>
        <v/>
      </c>
      <c r="J1270" s="1398" t="str">
        <f t="shared" si="506"/>
        <v/>
      </c>
      <c r="K1270" s="1398" t="str">
        <f t="shared" si="506"/>
        <v>Non-Op</v>
      </c>
      <c r="L1270" s="1398" t="str">
        <f t="shared" si="499"/>
        <v>NO</v>
      </c>
      <c r="M1270" s="1398" t="str">
        <f t="shared" si="499"/>
        <v>NO</v>
      </c>
      <c r="N1270" s="1398" t="str">
        <f t="shared" si="505"/>
        <v/>
      </c>
      <c r="O1270" s="1399"/>
      <c r="P1270" s="1400"/>
      <c r="Q1270" s="1400"/>
      <c r="R1270" s="1400"/>
      <c r="S1270" s="1400"/>
      <c r="T1270" s="1400">
        <v>-5000</v>
      </c>
      <c r="U1270" s="1400">
        <v>-5000</v>
      </c>
      <c r="V1270" s="1400">
        <v>-5000</v>
      </c>
      <c r="W1270" s="1400">
        <v>-5000</v>
      </c>
      <c r="X1270" s="1400">
        <v>-6225.84</v>
      </c>
      <c r="Y1270" s="1400">
        <v>-6225.84</v>
      </c>
      <c r="Z1270" s="1400">
        <v>-6225.84</v>
      </c>
      <c r="AA1270" s="1400">
        <v>-6225.84</v>
      </c>
      <c r="AB1270" s="1400">
        <v>-6225.84</v>
      </c>
      <c r="AC1270" s="1400"/>
      <c r="AD1270" s="1400"/>
      <c r="AE1270" s="1400">
        <f t="shared" si="500"/>
        <v>-4001.3566666666666</v>
      </c>
      <c r="AF1270" s="1401"/>
      <c r="AG1270" s="1402"/>
      <c r="AH1270" s="1403"/>
      <c r="AI1270" s="1403"/>
      <c r="AJ1270" s="1403"/>
      <c r="AK1270" s="1404">
        <f>AE1270</f>
        <v>-4001.3566666666666</v>
      </c>
      <c r="AL1270" s="1403">
        <f>SUM(AI1270:AK1270)</f>
        <v>-4001.3566666666666</v>
      </c>
      <c r="AM1270" s="1405"/>
      <c r="AN1270" s="1403"/>
      <c r="AO1270" s="1406">
        <f t="shared" si="510"/>
        <v>0</v>
      </c>
      <c r="AP1270" s="1369"/>
      <c r="AQ1270" s="1407">
        <f t="shared" si="501"/>
        <v>-6225.84</v>
      </c>
      <c r="AR1270" s="1403"/>
      <c r="AS1270" s="1403"/>
      <c r="AT1270" s="1403"/>
      <c r="AU1270" s="1404">
        <f>AQ1270</f>
        <v>-6225.84</v>
      </c>
      <c r="AV1270" s="1403">
        <f>SUM(AS1270:AU1270)</f>
        <v>-6225.84</v>
      </c>
      <c r="AW1270" s="1405"/>
      <c r="AX1270" s="1403"/>
      <c r="AY1270" s="1405">
        <f t="shared" si="512"/>
        <v>0</v>
      </c>
      <c r="AZ1270" s="1372" t="s">
        <v>1050</v>
      </c>
      <c r="BA1270" s="1640"/>
      <c r="BC1270" s="1361"/>
      <c r="BD1270" s="1361"/>
      <c r="BE1270" s="1361"/>
      <c r="BF1270" s="1361"/>
      <c r="BG1270" s="1361"/>
      <c r="BH1270" s="1361"/>
      <c r="BI1270" s="1361"/>
      <c r="BK1270" s="1361"/>
      <c r="BL1270" s="1361"/>
      <c r="BM1270" s="1361"/>
      <c r="BN1270" s="1361"/>
      <c r="BO1270" s="1361"/>
      <c r="BP1270" s="1361"/>
      <c r="BQ1270" s="1361"/>
      <c r="BS1270" s="1359"/>
    </row>
    <row r="1271" spans="1:71" s="1374" customFormat="1" ht="12" customHeight="1">
      <c r="A1271" s="1497">
        <v>24200101</v>
      </c>
      <c r="B1271" s="1498" t="str">
        <f t="shared" si="494"/>
        <v>24200101</v>
      </c>
      <c r="C1271" s="1416" t="s">
        <v>2331</v>
      </c>
      <c r="D1271" s="1417" t="str">
        <f t="shared" si="498"/>
        <v>Non-Op</v>
      </c>
      <c r="E1271" s="1417"/>
      <c r="F1271" s="1434">
        <v>42995</v>
      </c>
      <c r="G1271" s="1417"/>
      <c r="H1271" s="1419" t="str">
        <f t="shared" si="506"/>
        <v/>
      </c>
      <c r="I1271" s="1419" t="str">
        <f t="shared" si="506"/>
        <v/>
      </c>
      <c r="J1271" s="1419" t="str">
        <f t="shared" si="506"/>
        <v/>
      </c>
      <c r="K1271" s="1419" t="str">
        <f t="shared" si="506"/>
        <v>Non-Op</v>
      </c>
      <c r="L1271" s="1419" t="str">
        <f t="shared" si="499"/>
        <v>NO</v>
      </c>
      <c r="M1271" s="1419" t="str">
        <f t="shared" si="499"/>
        <v>NO</v>
      </c>
      <c r="N1271" s="1419" t="str">
        <f t="shared" si="505"/>
        <v/>
      </c>
      <c r="O1271" s="1420"/>
      <c r="P1271" s="1421">
        <v>-30000</v>
      </c>
      <c r="Q1271" s="1421">
        <v>-29000</v>
      </c>
      <c r="R1271" s="1421">
        <v>-29000</v>
      </c>
      <c r="S1271" s="1421">
        <v>-12000</v>
      </c>
      <c r="T1271" s="1421">
        <v>-12000</v>
      </c>
      <c r="U1271" s="1421">
        <v>-1000</v>
      </c>
      <c r="V1271" s="1421">
        <v>-1000</v>
      </c>
      <c r="W1271" s="1421">
        <v>-1000</v>
      </c>
      <c r="X1271" s="1421">
        <v>-44000</v>
      </c>
      <c r="Y1271" s="1421">
        <v>-44000</v>
      </c>
      <c r="Z1271" s="1421">
        <v>-2000</v>
      </c>
      <c r="AA1271" s="1421">
        <v>-2000</v>
      </c>
      <c r="AB1271" s="1421">
        <v>0</v>
      </c>
      <c r="AC1271" s="1421"/>
      <c r="AD1271" s="1421"/>
      <c r="AE1271" s="1421">
        <f t="shared" si="500"/>
        <v>-16000</v>
      </c>
      <c r="AF1271" s="1422"/>
      <c r="AG1271" s="1423"/>
      <c r="AH1271" s="1424"/>
      <c r="AI1271" s="1424"/>
      <c r="AJ1271" s="1424"/>
      <c r="AK1271" s="1425">
        <f>AE1271</f>
        <v>-16000</v>
      </c>
      <c r="AL1271" s="1424">
        <f t="shared" si="509"/>
        <v>-16000</v>
      </c>
      <c r="AM1271" s="1426"/>
      <c r="AN1271" s="1424"/>
      <c r="AO1271" s="1427">
        <f t="shared" si="510"/>
        <v>0</v>
      </c>
      <c r="AP1271" s="1369"/>
      <c r="AQ1271" s="1428">
        <f t="shared" si="501"/>
        <v>0</v>
      </c>
      <c r="AR1271" s="1424"/>
      <c r="AS1271" s="1424"/>
      <c r="AT1271" s="1424"/>
      <c r="AU1271" s="1425">
        <f>AQ1271</f>
        <v>0</v>
      </c>
      <c r="AV1271" s="1424">
        <f t="shared" si="511"/>
        <v>0</v>
      </c>
      <c r="AW1271" s="1426"/>
      <c r="AX1271" s="1424"/>
      <c r="AY1271" s="1426">
        <f t="shared" si="512"/>
        <v>0</v>
      </c>
      <c r="AZ1271" s="1372" t="s">
        <v>1001</v>
      </c>
      <c r="BA1271" s="1640"/>
      <c r="BC1271" s="1419" t="str">
        <f t="shared" si="507"/>
        <v/>
      </c>
      <c r="BD1271" s="1419" t="str">
        <f t="shared" si="507"/>
        <v/>
      </c>
      <c r="BE1271" s="1419" t="str">
        <f t="shared" si="507"/>
        <v/>
      </c>
      <c r="BF1271" s="1419" t="str">
        <f t="shared" si="507"/>
        <v>Non-Op</v>
      </c>
      <c r="BG1271" s="1419" t="str">
        <f t="shared" si="497"/>
        <v>NO</v>
      </c>
      <c r="BH1271" s="1419" t="str">
        <f t="shared" si="497"/>
        <v>NO</v>
      </c>
      <c r="BI1271" s="1419" t="str">
        <f t="shared" ref="BI1271:BI1340" si="513">IF(OR(CONCATENATE(BG1271,BH1271)="NOW/C",CONCATENATE(BG1271,BH1271)="W/CNO"),"W/C","")</f>
        <v/>
      </c>
      <c r="BK1271" s="1419" t="b">
        <f t="shared" si="508"/>
        <v>1</v>
      </c>
      <c r="BL1271" s="1419" t="b">
        <f t="shared" si="508"/>
        <v>1</v>
      </c>
      <c r="BM1271" s="1419" t="b">
        <f t="shared" si="508"/>
        <v>1</v>
      </c>
      <c r="BN1271" s="1419" t="b">
        <f t="shared" si="508"/>
        <v>1</v>
      </c>
      <c r="BO1271" s="1419" t="b">
        <f t="shared" si="508"/>
        <v>1</v>
      </c>
      <c r="BP1271" s="1419" t="b">
        <f t="shared" si="508"/>
        <v>1</v>
      </c>
      <c r="BQ1271" s="1419" t="b">
        <f t="shared" si="508"/>
        <v>1</v>
      </c>
      <c r="BS1271" s="1359"/>
    </row>
    <row r="1272" spans="1:71" s="1374" customFormat="1" ht="12" customHeight="1">
      <c r="A1272" s="1412">
        <v>24200103</v>
      </c>
      <c r="B1272" s="1413" t="str">
        <f t="shared" si="494"/>
        <v>24200103</v>
      </c>
      <c r="C1272" s="1359" t="s">
        <v>2332</v>
      </c>
      <c r="D1272" s="1360" t="str">
        <f t="shared" si="498"/>
        <v>W/C</v>
      </c>
      <c r="E1272" s="1360"/>
      <c r="F1272" s="1359"/>
      <c r="G1272" s="1360"/>
      <c r="H1272" s="1361" t="str">
        <f t="shared" si="506"/>
        <v/>
      </c>
      <c r="I1272" s="1361" t="str">
        <f t="shared" si="506"/>
        <v/>
      </c>
      <c r="J1272" s="1361" t="str">
        <f t="shared" si="506"/>
        <v/>
      </c>
      <c r="K1272" s="1361" t="str">
        <f t="shared" si="506"/>
        <v/>
      </c>
      <c r="L1272" s="1361" t="str">
        <f t="shared" si="499"/>
        <v>NO</v>
      </c>
      <c r="M1272" s="1361" t="str">
        <f t="shared" si="499"/>
        <v>W/C</v>
      </c>
      <c r="N1272" s="1361" t="str">
        <f t="shared" si="505"/>
        <v>W/C</v>
      </c>
      <c r="O1272" s="1362"/>
      <c r="P1272" s="1363">
        <v>-25000</v>
      </c>
      <c r="Q1272" s="1363">
        <v>-25000</v>
      </c>
      <c r="R1272" s="1363">
        <v>-25000</v>
      </c>
      <c r="S1272" s="1363">
        <v>-25000</v>
      </c>
      <c r="T1272" s="1363">
        <v>-25000</v>
      </c>
      <c r="U1272" s="1363">
        <v>-25000</v>
      </c>
      <c r="V1272" s="1363">
        <v>-25000</v>
      </c>
      <c r="W1272" s="1363">
        <v>-25000</v>
      </c>
      <c r="X1272" s="1363">
        <v>-25000</v>
      </c>
      <c r="Y1272" s="1363">
        <v>-25000</v>
      </c>
      <c r="Z1272" s="1363">
        <v>-25000</v>
      </c>
      <c r="AA1272" s="1363">
        <v>-25000</v>
      </c>
      <c r="AB1272" s="1363">
        <v>0</v>
      </c>
      <c r="AC1272" s="1363"/>
      <c r="AD1272" s="1363"/>
      <c r="AE1272" s="1363">
        <f t="shared" si="500"/>
        <v>-23958.333333333332</v>
      </c>
      <c r="AF1272" s="1376"/>
      <c r="AG1272" s="1377"/>
      <c r="AH1272" s="1365"/>
      <c r="AI1272" s="1365"/>
      <c r="AJ1272" s="1365"/>
      <c r="AK1272" s="1366"/>
      <c r="AL1272" s="1365">
        <f t="shared" si="509"/>
        <v>0</v>
      </c>
      <c r="AM1272" s="1367"/>
      <c r="AN1272" s="1365">
        <f>AE1272</f>
        <v>-23958.333333333332</v>
      </c>
      <c r="AO1272" s="1368">
        <f t="shared" si="510"/>
        <v>-23958.333333333332</v>
      </c>
      <c r="AP1272" s="1369"/>
      <c r="AQ1272" s="1370">
        <f t="shared" si="501"/>
        <v>0</v>
      </c>
      <c r="AR1272" s="1365"/>
      <c r="AS1272" s="1365"/>
      <c r="AT1272" s="1365"/>
      <c r="AU1272" s="1366"/>
      <c r="AV1272" s="1365">
        <f t="shared" si="511"/>
        <v>0</v>
      </c>
      <c r="AW1272" s="1367"/>
      <c r="AX1272" s="1365">
        <f>AQ1272</f>
        <v>0</v>
      </c>
      <c r="AY1272" s="1367">
        <f t="shared" si="512"/>
        <v>0</v>
      </c>
      <c r="AZ1272" s="1372"/>
      <c r="BA1272" s="1640"/>
      <c r="BC1272" s="1361" t="str">
        <f t="shared" si="507"/>
        <v/>
      </c>
      <c r="BD1272" s="1361" t="str">
        <f t="shared" si="507"/>
        <v/>
      </c>
      <c r="BE1272" s="1361" t="str">
        <f t="shared" si="507"/>
        <v/>
      </c>
      <c r="BF1272" s="1361" t="str">
        <f t="shared" si="507"/>
        <v/>
      </c>
      <c r="BG1272" s="1361" t="str">
        <f t="shared" si="497"/>
        <v>NO</v>
      </c>
      <c r="BH1272" s="1361" t="str">
        <f t="shared" si="497"/>
        <v>W/C</v>
      </c>
      <c r="BI1272" s="1361" t="str">
        <f t="shared" si="513"/>
        <v>W/C</v>
      </c>
      <c r="BK1272" s="1361" t="b">
        <f t="shared" si="508"/>
        <v>1</v>
      </c>
      <c r="BL1272" s="1361" t="b">
        <f t="shared" si="508"/>
        <v>1</v>
      </c>
      <c r="BM1272" s="1361" t="b">
        <f t="shared" si="508"/>
        <v>1</v>
      </c>
      <c r="BN1272" s="1361" t="b">
        <f t="shared" si="508"/>
        <v>1</v>
      </c>
      <c r="BO1272" s="1361" t="b">
        <f t="shared" si="508"/>
        <v>1</v>
      </c>
      <c r="BP1272" s="1361" t="b">
        <f t="shared" si="508"/>
        <v>1</v>
      </c>
      <c r="BQ1272" s="1361" t="b">
        <f t="shared" si="508"/>
        <v>1</v>
      </c>
      <c r="BS1272" s="1359"/>
    </row>
    <row r="1273" spans="1:71" s="1374" customFormat="1" ht="12" customHeight="1">
      <c r="A1273" s="1412">
        <v>24200451</v>
      </c>
      <c r="B1273" s="1413" t="str">
        <f t="shared" si="494"/>
        <v>24200451</v>
      </c>
      <c r="C1273" s="1359" t="s">
        <v>2333</v>
      </c>
      <c r="D1273" s="1360" t="str">
        <f t="shared" si="498"/>
        <v>Non-Op</v>
      </c>
      <c r="E1273" s="1360"/>
      <c r="F1273" s="1359"/>
      <c r="G1273" s="1360"/>
      <c r="H1273" s="1361" t="str">
        <f t="shared" si="506"/>
        <v/>
      </c>
      <c r="I1273" s="1361" t="str">
        <f t="shared" si="506"/>
        <v/>
      </c>
      <c r="J1273" s="1361" t="str">
        <f t="shared" si="506"/>
        <v/>
      </c>
      <c r="K1273" s="1361" t="str">
        <f t="shared" si="506"/>
        <v>Non-Op</v>
      </c>
      <c r="L1273" s="1361" t="str">
        <f t="shared" si="499"/>
        <v>NO</v>
      </c>
      <c r="M1273" s="1361" t="str">
        <f t="shared" si="499"/>
        <v>NO</v>
      </c>
      <c r="N1273" s="1361" t="str">
        <f t="shared" si="505"/>
        <v/>
      </c>
      <c r="O1273" s="1362"/>
      <c r="P1273" s="1363">
        <v>-1471847.14</v>
      </c>
      <c r="Q1273" s="1363">
        <v>-1277134.8500000001</v>
      </c>
      <c r="R1273" s="1363">
        <v>-1061825.74</v>
      </c>
      <c r="S1273" s="1363">
        <v>-871802.79</v>
      </c>
      <c r="T1273" s="1363">
        <v>-643929.9</v>
      </c>
      <c r="U1273" s="1363">
        <v>-405078.18</v>
      </c>
      <c r="V1273" s="1363">
        <v>-117744.75</v>
      </c>
      <c r="W1273" s="1363">
        <v>-250899.02</v>
      </c>
      <c r="X1273" s="1363">
        <v>-208118.84</v>
      </c>
      <c r="Y1273" s="1363">
        <v>-166843.21</v>
      </c>
      <c r="Z1273" s="1363">
        <v>-134602.56</v>
      </c>
      <c r="AA1273" s="1363">
        <v>-104146.22</v>
      </c>
      <c r="AB1273" s="1363">
        <v>-74201.09</v>
      </c>
      <c r="AC1273" s="1363"/>
      <c r="AD1273" s="1363"/>
      <c r="AE1273" s="1363">
        <f t="shared" si="500"/>
        <v>-501262.51458333322</v>
      </c>
      <c r="AF1273" s="1376"/>
      <c r="AG1273" s="1377"/>
      <c r="AH1273" s="1365"/>
      <c r="AI1273" s="1365"/>
      <c r="AJ1273" s="1365"/>
      <c r="AK1273" s="1366">
        <f>AE1273</f>
        <v>-501262.51458333322</v>
      </c>
      <c r="AL1273" s="1365">
        <f t="shared" si="509"/>
        <v>-501262.51458333322</v>
      </c>
      <c r="AM1273" s="1367"/>
      <c r="AN1273" s="1365"/>
      <c r="AO1273" s="1368">
        <f t="shared" si="510"/>
        <v>0</v>
      </c>
      <c r="AP1273" s="1369"/>
      <c r="AQ1273" s="1370">
        <f t="shared" si="501"/>
        <v>-74201.09</v>
      </c>
      <c r="AR1273" s="1365"/>
      <c r="AS1273" s="1365"/>
      <c r="AT1273" s="1365"/>
      <c r="AU1273" s="1366">
        <f>AQ1273</f>
        <v>-74201.09</v>
      </c>
      <c r="AV1273" s="1365">
        <f t="shared" si="511"/>
        <v>-74201.09</v>
      </c>
      <c r="AW1273" s="1367"/>
      <c r="AX1273" s="1365"/>
      <c r="AY1273" s="1367">
        <f t="shared" si="512"/>
        <v>0</v>
      </c>
      <c r="AZ1273" s="1372" t="s">
        <v>1182</v>
      </c>
      <c r="BA1273" s="1640"/>
      <c r="BC1273" s="1361" t="str">
        <f t="shared" si="507"/>
        <v/>
      </c>
      <c r="BD1273" s="1361" t="str">
        <f t="shared" si="507"/>
        <v/>
      </c>
      <c r="BE1273" s="1361" t="str">
        <f t="shared" si="507"/>
        <v/>
      </c>
      <c r="BF1273" s="1361" t="str">
        <f t="shared" si="507"/>
        <v>Non-Op</v>
      </c>
      <c r="BG1273" s="1361" t="str">
        <f t="shared" si="497"/>
        <v>NO</v>
      </c>
      <c r="BH1273" s="1361" t="str">
        <f t="shared" si="497"/>
        <v>NO</v>
      </c>
      <c r="BI1273" s="1361" t="str">
        <f t="shared" si="513"/>
        <v/>
      </c>
      <c r="BK1273" s="1361" t="b">
        <f t="shared" si="508"/>
        <v>1</v>
      </c>
      <c r="BL1273" s="1361" t="b">
        <f t="shared" si="508"/>
        <v>1</v>
      </c>
      <c r="BM1273" s="1361" t="b">
        <f t="shared" si="508"/>
        <v>1</v>
      </c>
      <c r="BN1273" s="1361" t="b">
        <f t="shared" si="508"/>
        <v>1</v>
      </c>
      <c r="BO1273" s="1361" t="b">
        <f t="shared" si="508"/>
        <v>1</v>
      </c>
      <c r="BP1273" s="1361" t="b">
        <f t="shared" si="508"/>
        <v>1</v>
      </c>
      <c r="BQ1273" s="1361" t="b">
        <f t="shared" si="508"/>
        <v>1</v>
      </c>
      <c r="BS1273" s="1359"/>
    </row>
    <row r="1274" spans="1:71" s="1374" customFormat="1" ht="12" customHeight="1">
      <c r="A1274" s="1412">
        <v>24200461</v>
      </c>
      <c r="B1274" s="1413" t="str">
        <f t="shared" si="494"/>
        <v>24200461</v>
      </c>
      <c r="C1274" s="1359" t="s">
        <v>2151</v>
      </c>
      <c r="D1274" s="1360" t="str">
        <f t="shared" si="498"/>
        <v>Non-Op</v>
      </c>
      <c r="E1274" s="1360"/>
      <c r="F1274" s="1359"/>
      <c r="G1274" s="1360"/>
      <c r="H1274" s="1361" t="str">
        <f t="shared" si="506"/>
        <v/>
      </c>
      <c r="I1274" s="1361" t="str">
        <f t="shared" si="506"/>
        <v/>
      </c>
      <c r="J1274" s="1361" t="str">
        <f t="shared" si="506"/>
        <v/>
      </c>
      <c r="K1274" s="1361" t="str">
        <f t="shared" si="506"/>
        <v>Non-Op</v>
      </c>
      <c r="L1274" s="1361" t="str">
        <f t="shared" si="499"/>
        <v>NO</v>
      </c>
      <c r="M1274" s="1361" t="str">
        <f t="shared" si="499"/>
        <v>NO</v>
      </c>
      <c r="N1274" s="1361" t="str">
        <f t="shared" si="505"/>
        <v/>
      </c>
      <c r="O1274" s="1362"/>
      <c r="P1274" s="1363">
        <v>-10532666.300000001</v>
      </c>
      <c r="Q1274" s="1363">
        <v>-9139112.0199999996</v>
      </c>
      <c r="R1274" s="1363">
        <v>-7598146.4699999997</v>
      </c>
      <c r="S1274" s="1363">
        <v>-6238153.7199999997</v>
      </c>
      <c r="T1274" s="1363">
        <v>-4607269.24</v>
      </c>
      <c r="U1274" s="1363">
        <v>-2897809.41</v>
      </c>
      <c r="V1274" s="1363">
        <v>-841366.29</v>
      </c>
      <c r="W1274" s="1363">
        <v>-18696703.23</v>
      </c>
      <c r="X1274" s="1363">
        <v>-16438471.210000001</v>
      </c>
      <c r="Y1274" s="1363">
        <v>-14259659.380000001</v>
      </c>
      <c r="Z1274" s="1363">
        <v>-12557775.57</v>
      </c>
      <c r="AA1274" s="1363">
        <v>-10950080.220000001</v>
      </c>
      <c r="AB1274" s="1363">
        <v>-9369370</v>
      </c>
      <c r="AC1274" s="1363"/>
      <c r="AD1274" s="1363"/>
      <c r="AE1274" s="1363">
        <f t="shared" si="500"/>
        <v>-9514630.4091666657</v>
      </c>
      <c r="AF1274" s="1376"/>
      <c r="AG1274" s="1377"/>
      <c r="AH1274" s="1365"/>
      <c r="AI1274" s="1365"/>
      <c r="AJ1274" s="1365"/>
      <c r="AK1274" s="1366">
        <f>AE1274</f>
        <v>-9514630.4091666657</v>
      </c>
      <c r="AL1274" s="1365">
        <f t="shared" si="509"/>
        <v>-9514630.4091666657</v>
      </c>
      <c r="AM1274" s="1367"/>
      <c r="AN1274" s="1365"/>
      <c r="AO1274" s="1368">
        <f t="shared" si="510"/>
        <v>0</v>
      </c>
      <c r="AP1274" s="1369"/>
      <c r="AQ1274" s="1370">
        <f t="shared" si="501"/>
        <v>-9369370</v>
      </c>
      <c r="AR1274" s="1365"/>
      <c r="AS1274" s="1365"/>
      <c r="AT1274" s="1365"/>
      <c r="AU1274" s="1366">
        <f>AQ1274</f>
        <v>-9369370</v>
      </c>
      <c r="AV1274" s="1365">
        <f t="shared" si="511"/>
        <v>-9369370</v>
      </c>
      <c r="AW1274" s="1367"/>
      <c r="AX1274" s="1365"/>
      <c r="AY1274" s="1367">
        <f t="shared" si="512"/>
        <v>0</v>
      </c>
      <c r="AZ1274" s="1372" t="s">
        <v>1182</v>
      </c>
      <c r="BA1274" s="1640"/>
      <c r="BC1274" s="1361" t="str">
        <f t="shared" si="507"/>
        <v/>
      </c>
      <c r="BD1274" s="1361" t="str">
        <f t="shared" si="507"/>
        <v/>
      </c>
      <c r="BE1274" s="1361" t="str">
        <f t="shared" si="507"/>
        <v/>
      </c>
      <c r="BF1274" s="1361" t="str">
        <f t="shared" si="507"/>
        <v>Non-Op</v>
      </c>
      <c r="BG1274" s="1361" t="str">
        <f t="shared" si="497"/>
        <v>NO</v>
      </c>
      <c r="BH1274" s="1361" t="str">
        <f t="shared" si="497"/>
        <v>NO</v>
      </c>
      <c r="BI1274" s="1361" t="str">
        <f t="shared" si="513"/>
        <v/>
      </c>
      <c r="BK1274" s="1361" t="b">
        <f t="shared" si="508"/>
        <v>1</v>
      </c>
      <c r="BL1274" s="1361" t="b">
        <f t="shared" si="508"/>
        <v>1</v>
      </c>
      <c r="BM1274" s="1361" t="b">
        <f t="shared" si="508"/>
        <v>1</v>
      </c>
      <c r="BN1274" s="1361" t="b">
        <f t="shared" si="508"/>
        <v>1</v>
      </c>
      <c r="BO1274" s="1361" t="b">
        <f t="shared" si="508"/>
        <v>1</v>
      </c>
      <c r="BP1274" s="1361" t="b">
        <f t="shared" si="508"/>
        <v>1</v>
      </c>
      <c r="BQ1274" s="1361" t="b">
        <f t="shared" si="508"/>
        <v>1</v>
      </c>
      <c r="BS1274" s="1359"/>
    </row>
    <row r="1275" spans="1:71" s="1374" customFormat="1" ht="12" customHeight="1">
      <c r="A1275" s="1412">
        <v>24200511</v>
      </c>
      <c r="B1275" s="1413" t="str">
        <f t="shared" si="494"/>
        <v>24200511</v>
      </c>
      <c r="C1275" s="1359" t="s">
        <v>2334</v>
      </c>
      <c r="D1275" s="1360" t="str">
        <f t="shared" si="498"/>
        <v>W/C</v>
      </c>
      <c r="E1275" s="1360"/>
      <c r="F1275" s="1359"/>
      <c r="G1275" s="1360"/>
      <c r="H1275" s="1361" t="str">
        <f t="shared" si="506"/>
        <v/>
      </c>
      <c r="I1275" s="1361" t="str">
        <f t="shared" si="506"/>
        <v/>
      </c>
      <c r="J1275" s="1361" t="str">
        <f t="shared" si="506"/>
        <v/>
      </c>
      <c r="K1275" s="1361" t="str">
        <f t="shared" si="506"/>
        <v/>
      </c>
      <c r="L1275" s="1361" t="str">
        <f t="shared" si="499"/>
        <v>NO</v>
      </c>
      <c r="M1275" s="1361" t="str">
        <f t="shared" si="499"/>
        <v>W/C</v>
      </c>
      <c r="N1275" s="1361" t="str">
        <f t="shared" si="505"/>
        <v>W/C</v>
      </c>
      <c r="O1275" s="1362"/>
      <c r="P1275" s="1363">
        <v>-2526059.21</v>
      </c>
      <c r="Q1275" s="1363">
        <v>-2852961.21</v>
      </c>
      <c r="R1275" s="1363">
        <v>-3215291.21</v>
      </c>
      <c r="S1275" s="1363">
        <v>-3539343.21</v>
      </c>
      <c r="T1275" s="1363">
        <v>-3934746.21</v>
      </c>
      <c r="U1275" s="1363">
        <v>-4337909.21</v>
      </c>
      <c r="V1275" s="1363">
        <v>-4601973.21</v>
      </c>
      <c r="W1275" s="1363">
        <v>-5052020.21</v>
      </c>
      <c r="X1275" s="1363">
        <v>-5481685.21</v>
      </c>
      <c r="Y1275" s="1363">
        <v>-5891543.21</v>
      </c>
      <c r="Z1275" s="1363">
        <v>-1654901.94</v>
      </c>
      <c r="AA1275" s="1363">
        <v>-1960916.94</v>
      </c>
      <c r="AB1275" s="1363">
        <v>-2254613.94</v>
      </c>
      <c r="AC1275" s="1363"/>
      <c r="AD1275" s="1363"/>
      <c r="AE1275" s="1363">
        <f t="shared" si="500"/>
        <v>-3742802.3620833331</v>
      </c>
      <c r="AF1275" s="1376"/>
      <c r="AG1275" s="1377"/>
      <c r="AH1275" s="1365"/>
      <c r="AI1275" s="1365"/>
      <c r="AJ1275" s="1365"/>
      <c r="AK1275" s="1366"/>
      <c r="AL1275" s="1365">
        <f t="shared" si="509"/>
        <v>0</v>
      </c>
      <c r="AM1275" s="1367"/>
      <c r="AN1275" s="1365">
        <f t="shared" ref="AN1275:AN1283" si="514">AE1275</f>
        <v>-3742802.3620833331</v>
      </c>
      <c r="AO1275" s="1368">
        <f t="shared" si="510"/>
        <v>-3742802.3620833331</v>
      </c>
      <c r="AP1275" s="1369"/>
      <c r="AQ1275" s="1370">
        <f t="shared" si="501"/>
        <v>-2254613.94</v>
      </c>
      <c r="AR1275" s="1365"/>
      <c r="AS1275" s="1365"/>
      <c r="AT1275" s="1365"/>
      <c r="AU1275" s="1366"/>
      <c r="AV1275" s="1365">
        <f t="shared" si="511"/>
        <v>0</v>
      </c>
      <c r="AW1275" s="1367"/>
      <c r="AX1275" s="1365">
        <f>AQ1275</f>
        <v>-2254613.94</v>
      </c>
      <c r="AY1275" s="1367">
        <f t="shared" si="512"/>
        <v>-2254613.94</v>
      </c>
      <c r="AZ1275" s="1372"/>
      <c r="BA1275" s="1640"/>
      <c r="BC1275" s="1361" t="str">
        <f t="shared" si="507"/>
        <v/>
      </c>
      <c r="BD1275" s="1361" t="str">
        <f t="shared" si="507"/>
        <v/>
      </c>
      <c r="BE1275" s="1361" t="str">
        <f t="shared" si="507"/>
        <v/>
      </c>
      <c r="BF1275" s="1361" t="str">
        <f t="shared" si="507"/>
        <v/>
      </c>
      <c r="BG1275" s="1361" t="str">
        <f t="shared" si="497"/>
        <v>NO</v>
      </c>
      <c r="BH1275" s="1361" t="str">
        <f t="shared" si="497"/>
        <v>W/C</v>
      </c>
      <c r="BI1275" s="1361" t="str">
        <f t="shared" si="513"/>
        <v>W/C</v>
      </c>
      <c r="BK1275" s="1361" t="b">
        <f t="shared" si="508"/>
        <v>1</v>
      </c>
      <c r="BL1275" s="1361" t="b">
        <f t="shared" si="508"/>
        <v>1</v>
      </c>
      <c r="BM1275" s="1361" t="b">
        <f t="shared" si="508"/>
        <v>1</v>
      </c>
      <c r="BN1275" s="1361" t="b">
        <f t="shared" si="508"/>
        <v>1</v>
      </c>
      <c r="BO1275" s="1361" t="b">
        <f t="shared" si="508"/>
        <v>1</v>
      </c>
      <c r="BP1275" s="1361" t="b">
        <f t="shared" si="508"/>
        <v>1</v>
      </c>
      <c r="BQ1275" s="1361" t="b">
        <f t="shared" si="508"/>
        <v>1</v>
      </c>
      <c r="BS1275" s="1359"/>
    </row>
    <row r="1276" spans="1:71" s="1374" customFormat="1" ht="12" customHeight="1">
      <c r="A1276" s="1412">
        <v>24200521</v>
      </c>
      <c r="B1276" s="1413" t="str">
        <f t="shared" si="494"/>
        <v>24200521</v>
      </c>
      <c r="C1276" s="1359" t="s">
        <v>2335</v>
      </c>
      <c r="D1276" s="1360" t="str">
        <f t="shared" si="498"/>
        <v>W/C</v>
      </c>
      <c r="E1276" s="1360"/>
      <c r="F1276" s="1359"/>
      <c r="G1276" s="1360"/>
      <c r="H1276" s="1361" t="str">
        <f t="shared" si="506"/>
        <v/>
      </c>
      <c r="I1276" s="1361" t="str">
        <f t="shared" si="506"/>
        <v/>
      </c>
      <c r="J1276" s="1361" t="str">
        <f t="shared" si="506"/>
        <v/>
      </c>
      <c r="K1276" s="1361" t="str">
        <f t="shared" si="506"/>
        <v/>
      </c>
      <c r="L1276" s="1361" t="str">
        <f t="shared" si="499"/>
        <v>NO</v>
      </c>
      <c r="M1276" s="1361" t="str">
        <f t="shared" si="499"/>
        <v>W/C</v>
      </c>
      <c r="N1276" s="1361" t="str">
        <f t="shared" si="505"/>
        <v>W/C</v>
      </c>
      <c r="O1276" s="1362"/>
      <c r="P1276" s="1363">
        <v>0</v>
      </c>
      <c r="Q1276" s="1363">
        <v>0</v>
      </c>
      <c r="R1276" s="1363">
        <v>0</v>
      </c>
      <c r="S1276" s="1363">
        <v>0</v>
      </c>
      <c r="T1276" s="1363">
        <v>-80691.83</v>
      </c>
      <c r="U1276" s="1363">
        <v>-161383.66</v>
      </c>
      <c r="V1276" s="1363">
        <v>-242075.49</v>
      </c>
      <c r="W1276" s="1363">
        <v>-322767.32</v>
      </c>
      <c r="X1276" s="1363">
        <v>-322767.32</v>
      </c>
      <c r="Y1276" s="1363">
        <v>-484150.98</v>
      </c>
      <c r="Z1276" s="1363">
        <v>0</v>
      </c>
      <c r="AA1276" s="1363">
        <v>0</v>
      </c>
      <c r="AB1276" s="1363">
        <v>0</v>
      </c>
      <c r="AC1276" s="1363"/>
      <c r="AD1276" s="1363"/>
      <c r="AE1276" s="1363">
        <f t="shared" si="500"/>
        <v>-134486.38333333333</v>
      </c>
      <c r="AF1276" s="1376"/>
      <c r="AG1276" s="1377"/>
      <c r="AH1276" s="1365"/>
      <c r="AI1276" s="1365"/>
      <c r="AJ1276" s="1365"/>
      <c r="AK1276" s="1366"/>
      <c r="AL1276" s="1365">
        <f t="shared" si="509"/>
        <v>0</v>
      </c>
      <c r="AM1276" s="1367"/>
      <c r="AN1276" s="1365">
        <f t="shared" si="514"/>
        <v>-134486.38333333333</v>
      </c>
      <c r="AO1276" s="1368">
        <f t="shared" si="510"/>
        <v>-134486.38333333333</v>
      </c>
      <c r="AP1276" s="1369"/>
      <c r="AQ1276" s="1370">
        <f t="shared" si="501"/>
        <v>0</v>
      </c>
      <c r="AR1276" s="1365"/>
      <c r="AS1276" s="1365"/>
      <c r="AT1276" s="1365"/>
      <c r="AU1276" s="1366"/>
      <c r="AV1276" s="1365">
        <f t="shared" si="511"/>
        <v>0</v>
      </c>
      <c r="AW1276" s="1367"/>
      <c r="AX1276" s="1365">
        <f t="shared" ref="AX1276:AX1293" si="515">AQ1276</f>
        <v>0</v>
      </c>
      <c r="AY1276" s="1367">
        <f t="shared" si="512"/>
        <v>0</v>
      </c>
      <c r="AZ1276" s="1372"/>
      <c r="BA1276" s="1640"/>
      <c r="BC1276" s="1361" t="str">
        <f t="shared" si="507"/>
        <v/>
      </c>
      <c r="BD1276" s="1361" t="str">
        <f t="shared" si="507"/>
        <v/>
      </c>
      <c r="BE1276" s="1361" t="str">
        <f t="shared" si="507"/>
        <v/>
      </c>
      <c r="BF1276" s="1361" t="str">
        <f t="shared" si="507"/>
        <v/>
      </c>
      <c r="BG1276" s="1361" t="str">
        <f t="shared" si="497"/>
        <v>NO</v>
      </c>
      <c r="BH1276" s="1361" t="str">
        <f t="shared" si="497"/>
        <v>W/C</v>
      </c>
      <c r="BI1276" s="1361" t="str">
        <f t="shared" si="513"/>
        <v>W/C</v>
      </c>
      <c r="BK1276" s="1361" t="b">
        <f t="shared" si="508"/>
        <v>1</v>
      </c>
      <c r="BL1276" s="1361" t="b">
        <f t="shared" si="508"/>
        <v>1</v>
      </c>
      <c r="BM1276" s="1361" t="b">
        <f t="shared" si="508"/>
        <v>1</v>
      </c>
      <c r="BN1276" s="1361" t="b">
        <f t="shared" si="508"/>
        <v>1</v>
      </c>
      <c r="BO1276" s="1361" t="b">
        <f t="shared" si="508"/>
        <v>1</v>
      </c>
      <c r="BP1276" s="1361" t="b">
        <f t="shared" si="508"/>
        <v>1</v>
      </c>
      <c r="BQ1276" s="1361" t="b">
        <f t="shared" si="508"/>
        <v>1</v>
      </c>
      <c r="BS1276" s="1359"/>
    </row>
    <row r="1277" spans="1:71" s="1374" customFormat="1" ht="12" customHeight="1">
      <c r="A1277" s="1412">
        <v>24200541</v>
      </c>
      <c r="B1277" s="1413" t="str">
        <f t="shared" si="494"/>
        <v>24200541</v>
      </c>
      <c r="C1277" s="1359" t="s">
        <v>2336</v>
      </c>
      <c r="D1277" s="1360" t="str">
        <f t="shared" si="498"/>
        <v>W/C</v>
      </c>
      <c r="E1277" s="1360"/>
      <c r="F1277" s="1359"/>
      <c r="G1277" s="1360"/>
      <c r="H1277" s="1361" t="str">
        <f t="shared" si="506"/>
        <v/>
      </c>
      <c r="I1277" s="1361" t="str">
        <f t="shared" si="506"/>
        <v/>
      </c>
      <c r="J1277" s="1361" t="str">
        <f t="shared" si="506"/>
        <v/>
      </c>
      <c r="K1277" s="1361" t="str">
        <f t="shared" si="506"/>
        <v/>
      </c>
      <c r="L1277" s="1361" t="str">
        <f t="shared" si="499"/>
        <v>NO</v>
      </c>
      <c r="M1277" s="1361" t="str">
        <f t="shared" si="499"/>
        <v>W/C</v>
      </c>
      <c r="N1277" s="1361" t="str">
        <f t="shared" si="505"/>
        <v>W/C</v>
      </c>
      <c r="O1277" s="1362"/>
      <c r="P1277" s="1363">
        <v>-199321.65</v>
      </c>
      <c r="Q1277" s="1363">
        <v>12236.85</v>
      </c>
      <c r="R1277" s="1363">
        <v>-19139.89</v>
      </c>
      <c r="S1277" s="1363">
        <v>-38279.78</v>
      </c>
      <c r="T1277" s="1363">
        <v>-57419.67</v>
      </c>
      <c r="U1277" s="1363">
        <v>-76559.56</v>
      </c>
      <c r="V1277" s="1363">
        <v>-95699.45</v>
      </c>
      <c r="W1277" s="1363">
        <v>-114839.34</v>
      </c>
      <c r="X1277" s="1363">
        <v>-133979.23000000001</v>
      </c>
      <c r="Y1277" s="1363">
        <v>-153119.12</v>
      </c>
      <c r="Z1277" s="1363">
        <v>-172259.01</v>
      </c>
      <c r="AA1277" s="1363">
        <v>-191398.9</v>
      </c>
      <c r="AB1277" s="1363">
        <v>-210538.79</v>
      </c>
      <c r="AC1277" s="1363"/>
      <c r="AD1277" s="1363"/>
      <c r="AE1277" s="1363">
        <f t="shared" si="500"/>
        <v>-103782.27666666667</v>
      </c>
      <c r="AF1277" s="1376"/>
      <c r="AG1277" s="1377"/>
      <c r="AH1277" s="1365"/>
      <c r="AI1277" s="1365"/>
      <c r="AJ1277" s="1365"/>
      <c r="AK1277" s="1366"/>
      <c r="AL1277" s="1365">
        <f t="shared" si="509"/>
        <v>0</v>
      </c>
      <c r="AM1277" s="1367"/>
      <c r="AN1277" s="1365">
        <f t="shared" si="514"/>
        <v>-103782.27666666667</v>
      </c>
      <c r="AO1277" s="1368">
        <f t="shared" si="510"/>
        <v>-103782.27666666667</v>
      </c>
      <c r="AP1277" s="1369"/>
      <c r="AQ1277" s="1370">
        <f t="shared" si="501"/>
        <v>-210538.79</v>
      </c>
      <c r="AR1277" s="1365"/>
      <c r="AS1277" s="1365"/>
      <c r="AT1277" s="1365"/>
      <c r="AU1277" s="1366"/>
      <c r="AV1277" s="1365">
        <f t="shared" si="511"/>
        <v>0</v>
      </c>
      <c r="AW1277" s="1367"/>
      <c r="AX1277" s="1365">
        <f t="shared" si="515"/>
        <v>-210538.79</v>
      </c>
      <c r="AY1277" s="1367">
        <f t="shared" si="512"/>
        <v>-210538.79</v>
      </c>
      <c r="AZ1277" s="1372"/>
      <c r="BA1277" s="1640"/>
      <c r="BC1277" s="1361" t="str">
        <f t="shared" si="507"/>
        <v/>
      </c>
      <c r="BD1277" s="1361" t="str">
        <f t="shared" si="507"/>
        <v/>
      </c>
      <c r="BE1277" s="1361" t="str">
        <f t="shared" si="507"/>
        <v/>
      </c>
      <c r="BF1277" s="1361" t="str">
        <f t="shared" si="507"/>
        <v/>
      </c>
      <c r="BG1277" s="1361" t="str">
        <f t="shared" si="497"/>
        <v>NO</v>
      </c>
      <c r="BH1277" s="1361" t="str">
        <f t="shared" si="497"/>
        <v>W/C</v>
      </c>
      <c r="BI1277" s="1361" t="str">
        <f t="shared" si="513"/>
        <v>W/C</v>
      </c>
      <c r="BK1277" s="1361" t="b">
        <f t="shared" si="508"/>
        <v>1</v>
      </c>
      <c r="BL1277" s="1361" t="b">
        <f t="shared" si="508"/>
        <v>1</v>
      </c>
      <c r="BM1277" s="1361" t="b">
        <f t="shared" si="508"/>
        <v>1</v>
      </c>
      <c r="BN1277" s="1361" t="b">
        <f t="shared" si="508"/>
        <v>1</v>
      </c>
      <c r="BO1277" s="1361" t="b">
        <f t="shared" si="508"/>
        <v>1</v>
      </c>
      <c r="BP1277" s="1361" t="b">
        <f t="shared" si="508"/>
        <v>1</v>
      </c>
      <c r="BQ1277" s="1361" t="b">
        <f t="shared" si="508"/>
        <v>1</v>
      </c>
      <c r="BS1277" s="1359"/>
    </row>
    <row r="1278" spans="1:71" s="1374" customFormat="1" ht="12" customHeight="1">
      <c r="A1278" s="1412">
        <v>24200551</v>
      </c>
      <c r="B1278" s="1413" t="str">
        <f t="shared" si="494"/>
        <v>24200551</v>
      </c>
      <c r="C1278" s="1359" t="s">
        <v>2337</v>
      </c>
      <c r="D1278" s="1360" t="str">
        <f t="shared" si="498"/>
        <v>W/C</v>
      </c>
      <c r="E1278" s="1360"/>
      <c r="F1278" s="1359"/>
      <c r="G1278" s="1360"/>
      <c r="H1278" s="1361" t="str">
        <f t="shared" si="506"/>
        <v/>
      </c>
      <c r="I1278" s="1361" t="str">
        <f t="shared" si="506"/>
        <v/>
      </c>
      <c r="J1278" s="1361" t="str">
        <f t="shared" si="506"/>
        <v/>
      </c>
      <c r="K1278" s="1361" t="str">
        <f t="shared" si="506"/>
        <v/>
      </c>
      <c r="L1278" s="1361" t="str">
        <f t="shared" si="499"/>
        <v>NO</v>
      </c>
      <c r="M1278" s="1361" t="str">
        <f t="shared" si="499"/>
        <v>W/C</v>
      </c>
      <c r="N1278" s="1361" t="str">
        <f t="shared" si="505"/>
        <v>W/C</v>
      </c>
      <c r="O1278" s="1362"/>
      <c r="P1278" s="1363">
        <v>-199321.65</v>
      </c>
      <c r="Q1278" s="1363">
        <v>12236.84</v>
      </c>
      <c r="R1278" s="1363">
        <v>-19139.89</v>
      </c>
      <c r="S1278" s="1363">
        <v>-38279.78</v>
      </c>
      <c r="T1278" s="1363">
        <v>-57419.67</v>
      </c>
      <c r="U1278" s="1363">
        <v>-76559.56</v>
      </c>
      <c r="V1278" s="1363">
        <v>-95699.45</v>
      </c>
      <c r="W1278" s="1363">
        <v>-114839.34</v>
      </c>
      <c r="X1278" s="1363">
        <v>-133979.23000000001</v>
      </c>
      <c r="Y1278" s="1363">
        <v>-153119.12</v>
      </c>
      <c r="Z1278" s="1363">
        <v>-172259.01</v>
      </c>
      <c r="AA1278" s="1363">
        <v>-191398.9</v>
      </c>
      <c r="AB1278" s="1363">
        <v>-210538.79</v>
      </c>
      <c r="AC1278" s="1363"/>
      <c r="AD1278" s="1363"/>
      <c r="AE1278" s="1363">
        <f t="shared" si="500"/>
        <v>-103782.27750000001</v>
      </c>
      <c r="AF1278" s="1376"/>
      <c r="AG1278" s="1377"/>
      <c r="AH1278" s="1365"/>
      <c r="AI1278" s="1365"/>
      <c r="AJ1278" s="1365"/>
      <c r="AK1278" s="1366"/>
      <c r="AL1278" s="1365">
        <f t="shared" si="509"/>
        <v>0</v>
      </c>
      <c r="AM1278" s="1367"/>
      <c r="AN1278" s="1365">
        <f t="shared" si="514"/>
        <v>-103782.27750000001</v>
      </c>
      <c r="AO1278" s="1368">
        <f t="shared" si="510"/>
        <v>-103782.27750000001</v>
      </c>
      <c r="AP1278" s="1369"/>
      <c r="AQ1278" s="1370">
        <f t="shared" si="501"/>
        <v>-210538.79</v>
      </c>
      <c r="AR1278" s="1365"/>
      <c r="AS1278" s="1365"/>
      <c r="AT1278" s="1365"/>
      <c r="AU1278" s="1366"/>
      <c r="AV1278" s="1365">
        <f t="shared" si="511"/>
        <v>0</v>
      </c>
      <c r="AW1278" s="1367"/>
      <c r="AX1278" s="1365">
        <f t="shared" si="515"/>
        <v>-210538.79</v>
      </c>
      <c r="AY1278" s="1367">
        <f t="shared" si="512"/>
        <v>-210538.79</v>
      </c>
      <c r="AZ1278" s="1372"/>
      <c r="BA1278" s="1640"/>
      <c r="BC1278" s="1361" t="str">
        <f t="shared" si="507"/>
        <v/>
      </c>
      <c r="BD1278" s="1361" t="str">
        <f t="shared" si="507"/>
        <v/>
      </c>
      <c r="BE1278" s="1361" t="str">
        <f t="shared" si="507"/>
        <v/>
      </c>
      <c r="BF1278" s="1361" t="str">
        <f t="shared" si="507"/>
        <v/>
      </c>
      <c r="BG1278" s="1361" t="str">
        <f t="shared" si="497"/>
        <v>NO</v>
      </c>
      <c r="BH1278" s="1361" t="str">
        <f t="shared" si="497"/>
        <v>W/C</v>
      </c>
      <c r="BI1278" s="1361" t="str">
        <f t="shared" si="513"/>
        <v>W/C</v>
      </c>
      <c r="BK1278" s="1361" t="b">
        <f t="shared" si="508"/>
        <v>1</v>
      </c>
      <c r="BL1278" s="1361" t="b">
        <f t="shared" si="508"/>
        <v>1</v>
      </c>
      <c r="BM1278" s="1361" t="b">
        <f t="shared" si="508"/>
        <v>1</v>
      </c>
      <c r="BN1278" s="1361" t="b">
        <f t="shared" si="508"/>
        <v>1</v>
      </c>
      <c r="BO1278" s="1361" t="b">
        <f t="shared" si="508"/>
        <v>1</v>
      </c>
      <c r="BP1278" s="1361" t="b">
        <f t="shared" si="508"/>
        <v>1</v>
      </c>
      <c r="BQ1278" s="1361" t="b">
        <f t="shared" si="508"/>
        <v>1</v>
      </c>
      <c r="BS1278" s="1359"/>
    </row>
    <row r="1279" spans="1:71" s="1374" customFormat="1" ht="12" customHeight="1">
      <c r="A1279" s="1412">
        <v>24200561</v>
      </c>
      <c r="B1279" s="1413" t="str">
        <f t="shared" si="494"/>
        <v>24200561</v>
      </c>
      <c r="C1279" s="1359" t="s">
        <v>2338</v>
      </c>
      <c r="D1279" s="1360" t="str">
        <f t="shared" si="498"/>
        <v>W/C</v>
      </c>
      <c r="E1279" s="1360"/>
      <c r="F1279" s="1359"/>
      <c r="G1279" s="1360"/>
      <c r="H1279" s="1361" t="str">
        <f t="shared" si="506"/>
        <v/>
      </c>
      <c r="I1279" s="1361" t="str">
        <f t="shared" si="506"/>
        <v/>
      </c>
      <c r="J1279" s="1361" t="str">
        <f t="shared" si="506"/>
        <v/>
      </c>
      <c r="K1279" s="1361" t="str">
        <f t="shared" si="506"/>
        <v/>
      </c>
      <c r="L1279" s="1361" t="str">
        <f t="shared" si="499"/>
        <v>NO</v>
      </c>
      <c r="M1279" s="1361" t="str">
        <f t="shared" si="499"/>
        <v>W/C</v>
      </c>
      <c r="N1279" s="1361" t="str">
        <f t="shared" si="505"/>
        <v>W/C</v>
      </c>
      <c r="O1279" s="1362"/>
      <c r="P1279" s="1363">
        <v>-55070.73</v>
      </c>
      <c r="Q1279" s="1363">
        <v>3541.92</v>
      </c>
      <c r="R1279" s="1363">
        <v>-5301.59</v>
      </c>
      <c r="S1279" s="1363">
        <v>-10603.18</v>
      </c>
      <c r="T1279" s="1363">
        <v>-15904.77</v>
      </c>
      <c r="U1279" s="1363">
        <v>-21206.36</v>
      </c>
      <c r="V1279" s="1363">
        <v>-26507.95</v>
      </c>
      <c r="W1279" s="1363">
        <v>-31809.54</v>
      </c>
      <c r="X1279" s="1363">
        <v>-37111.129999999997</v>
      </c>
      <c r="Y1279" s="1363">
        <v>-42412.72</v>
      </c>
      <c r="Z1279" s="1363">
        <v>-47714.31</v>
      </c>
      <c r="AA1279" s="1363">
        <v>-53015.9</v>
      </c>
      <c r="AB1279" s="1363">
        <v>-58317.49</v>
      </c>
      <c r="AC1279" s="1363"/>
      <c r="AD1279" s="1363"/>
      <c r="AE1279" s="1363">
        <f t="shared" si="500"/>
        <v>-28728.303333333333</v>
      </c>
      <c r="AF1279" s="1376"/>
      <c r="AG1279" s="1377"/>
      <c r="AH1279" s="1365"/>
      <c r="AI1279" s="1365"/>
      <c r="AJ1279" s="1365"/>
      <c r="AK1279" s="1366"/>
      <c r="AL1279" s="1365">
        <f t="shared" si="509"/>
        <v>0</v>
      </c>
      <c r="AM1279" s="1367"/>
      <c r="AN1279" s="1365">
        <f t="shared" si="514"/>
        <v>-28728.303333333333</v>
      </c>
      <c r="AO1279" s="1368">
        <f t="shared" si="510"/>
        <v>-28728.303333333333</v>
      </c>
      <c r="AP1279" s="1369"/>
      <c r="AQ1279" s="1370">
        <f t="shared" si="501"/>
        <v>-58317.49</v>
      </c>
      <c r="AR1279" s="1365"/>
      <c r="AS1279" s="1365"/>
      <c r="AT1279" s="1365"/>
      <c r="AU1279" s="1366"/>
      <c r="AV1279" s="1365">
        <f t="shared" si="511"/>
        <v>0</v>
      </c>
      <c r="AW1279" s="1367"/>
      <c r="AX1279" s="1365">
        <f t="shared" si="515"/>
        <v>-58317.49</v>
      </c>
      <c r="AY1279" s="1367">
        <f t="shared" si="512"/>
        <v>-58317.49</v>
      </c>
      <c r="AZ1279" s="1372"/>
      <c r="BA1279" s="1640"/>
      <c r="BC1279" s="1361" t="str">
        <f t="shared" si="507"/>
        <v/>
      </c>
      <c r="BD1279" s="1361" t="str">
        <f t="shared" si="507"/>
        <v/>
      </c>
      <c r="BE1279" s="1361" t="str">
        <f t="shared" si="507"/>
        <v/>
      </c>
      <c r="BF1279" s="1361" t="str">
        <f t="shared" si="507"/>
        <v/>
      </c>
      <c r="BG1279" s="1361" t="str">
        <f t="shared" si="497"/>
        <v>NO</v>
      </c>
      <c r="BH1279" s="1361" t="str">
        <f t="shared" si="497"/>
        <v>W/C</v>
      </c>
      <c r="BI1279" s="1361" t="str">
        <f t="shared" si="513"/>
        <v>W/C</v>
      </c>
      <c r="BK1279" s="1361" t="b">
        <f t="shared" si="508"/>
        <v>1</v>
      </c>
      <c r="BL1279" s="1361" t="b">
        <f t="shared" si="508"/>
        <v>1</v>
      </c>
      <c r="BM1279" s="1361" t="b">
        <f t="shared" si="508"/>
        <v>1</v>
      </c>
      <c r="BN1279" s="1361" t="b">
        <f t="shared" si="508"/>
        <v>1</v>
      </c>
      <c r="BO1279" s="1361" t="b">
        <f t="shared" si="508"/>
        <v>1</v>
      </c>
      <c r="BP1279" s="1361" t="b">
        <f t="shared" si="508"/>
        <v>1</v>
      </c>
      <c r="BQ1279" s="1361" t="b">
        <f t="shared" si="508"/>
        <v>1</v>
      </c>
      <c r="BS1279" s="1359"/>
    </row>
    <row r="1280" spans="1:71" s="1374" customFormat="1" ht="12" customHeight="1">
      <c r="A1280" s="1412">
        <v>24200571</v>
      </c>
      <c r="B1280" s="1413" t="str">
        <f t="shared" si="494"/>
        <v>24200571</v>
      </c>
      <c r="C1280" s="1359" t="s">
        <v>2339</v>
      </c>
      <c r="D1280" s="1360" t="str">
        <f t="shared" si="498"/>
        <v>W/C</v>
      </c>
      <c r="E1280" s="1360"/>
      <c r="F1280" s="1359"/>
      <c r="G1280" s="1360"/>
      <c r="H1280" s="1361" t="str">
        <f t="shared" si="506"/>
        <v/>
      </c>
      <c r="I1280" s="1361" t="str">
        <f t="shared" si="506"/>
        <v/>
      </c>
      <c r="J1280" s="1361" t="str">
        <f t="shared" si="506"/>
        <v/>
      </c>
      <c r="K1280" s="1361" t="str">
        <f t="shared" si="506"/>
        <v/>
      </c>
      <c r="L1280" s="1361" t="str">
        <f t="shared" si="499"/>
        <v>NO</v>
      </c>
      <c r="M1280" s="1361" t="str">
        <f t="shared" si="499"/>
        <v>W/C</v>
      </c>
      <c r="N1280" s="1361" t="str">
        <f t="shared" si="505"/>
        <v>W/C</v>
      </c>
      <c r="O1280" s="1362"/>
      <c r="P1280" s="1363">
        <v>-55070.73</v>
      </c>
      <c r="Q1280" s="1363">
        <v>3541.92</v>
      </c>
      <c r="R1280" s="1363">
        <v>-5301.59</v>
      </c>
      <c r="S1280" s="1363">
        <v>-10603.18</v>
      </c>
      <c r="T1280" s="1363">
        <v>-15904.77</v>
      </c>
      <c r="U1280" s="1363">
        <v>-21206.36</v>
      </c>
      <c r="V1280" s="1363">
        <v>-26507.95</v>
      </c>
      <c r="W1280" s="1363">
        <v>-31809.54</v>
      </c>
      <c r="X1280" s="1363">
        <v>-37111.129999999997</v>
      </c>
      <c r="Y1280" s="1363">
        <v>-42412.72</v>
      </c>
      <c r="Z1280" s="1363">
        <v>-47714.31</v>
      </c>
      <c r="AA1280" s="1363">
        <v>-53015.9</v>
      </c>
      <c r="AB1280" s="1363">
        <v>-58317.49</v>
      </c>
      <c r="AC1280" s="1363"/>
      <c r="AD1280" s="1363"/>
      <c r="AE1280" s="1363">
        <f t="shared" si="500"/>
        <v>-28728.303333333333</v>
      </c>
      <c r="AF1280" s="1376"/>
      <c r="AG1280" s="1377"/>
      <c r="AH1280" s="1365"/>
      <c r="AI1280" s="1365"/>
      <c r="AJ1280" s="1365"/>
      <c r="AK1280" s="1366"/>
      <c r="AL1280" s="1365">
        <f t="shared" si="509"/>
        <v>0</v>
      </c>
      <c r="AM1280" s="1367"/>
      <c r="AN1280" s="1365">
        <f t="shared" si="514"/>
        <v>-28728.303333333333</v>
      </c>
      <c r="AO1280" s="1368">
        <f t="shared" si="510"/>
        <v>-28728.303333333333</v>
      </c>
      <c r="AP1280" s="1369"/>
      <c r="AQ1280" s="1370">
        <f t="shared" si="501"/>
        <v>-58317.49</v>
      </c>
      <c r="AR1280" s="1365"/>
      <c r="AS1280" s="1365"/>
      <c r="AT1280" s="1365"/>
      <c r="AU1280" s="1366"/>
      <c r="AV1280" s="1365">
        <f t="shared" si="511"/>
        <v>0</v>
      </c>
      <c r="AW1280" s="1367"/>
      <c r="AX1280" s="1365">
        <f t="shared" si="515"/>
        <v>-58317.49</v>
      </c>
      <c r="AY1280" s="1367">
        <f t="shared" si="512"/>
        <v>-58317.49</v>
      </c>
      <c r="AZ1280" s="1372"/>
      <c r="BA1280" s="1640"/>
      <c r="BC1280" s="1361" t="str">
        <f t="shared" si="507"/>
        <v/>
      </c>
      <c r="BD1280" s="1361" t="str">
        <f t="shared" si="507"/>
        <v/>
      </c>
      <c r="BE1280" s="1361" t="str">
        <f t="shared" si="507"/>
        <v/>
      </c>
      <c r="BF1280" s="1361" t="str">
        <f t="shared" si="507"/>
        <v/>
      </c>
      <c r="BG1280" s="1361" t="str">
        <f t="shared" ref="BG1280:BH1348" si="516">IF(VALUE(AW1280),"W/C",IF(ISBLANK(AW1280),"NO","W/C"))</f>
        <v>NO</v>
      </c>
      <c r="BH1280" s="1361" t="str">
        <f t="shared" si="516"/>
        <v>W/C</v>
      </c>
      <c r="BI1280" s="1361" t="str">
        <f t="shared" si="513"/>
        <v>W/C</v>
      </c>
      <c r="BK1280" s="1361" t="b">
        <f t="shared" si="508"/>
        <v>1</v>
      </c>
      <c r="BL1280" s="1361" t="b">
        <f t="shared" si="508"/>
        <v>1</v>
      </c>
      <c r="BM1280" s="1361" t="b">
        <f t="shared" si="508"/>
        <v>1</v>
      </c>
      <c r="BN1280" s="1361" t="b">
        <f t="shared" si="508"/>
        <v>1</v>
      </c>
      <c r="BO1280" s="1361" t="b">
        <f t="shared" si="508"/>
        <v>1</v>
      </c>
      <c r="BP1280" s="1361" t="b">
        <f t="shared" si="508"/>
        <v>1</v>
      </c>
      <c r="BQ1280" s="1361" t="b">
        <f t="shared" si="508"/>
        <v>1</v>
      </c>
      <c r="BS1280" s="1359"/>
    </row>
    <row r="1281" spans="1:71" s="1374" customFormat="1" ht="12" customHeight="1">
      <c r="A1281" s="1503">
        <v>24200603</v>
      </c>
      <c r="B1281" s="1504" t="str">
        <f t="shared" ref="B1281:B1348" si="517">TEXT(A1281,"##")</f>
        <v>24200603</v>
      </c>
      <c r="C1281" s="1359" t="s">
        <v>2340</v>
      </c>
      <c r="D1281" s="1360" t="str">
        <f t="shared" si="498"/>
        <v>W/C</v>
      </c>
      <c r="E1281" s="1360"/>
      <c r="F1281" s="1359"/>
      <c r="G1281" s="1360"/>
      <c r="H1281" s="1361" t="str">
        <f t="shared" si="506"/>
        <v/>
      </c>
      <c r="I1281" s="1361" t="str">
        <f t="shared" si="506"/>
        <v/>
      </c>
      <c r="J1281" s="1361" t="str">
        <f t="shared" si="506"/>
        <v/>
      </c>
      <c r="K1281" s="1361" t="str">
        <f t="shared" si="506"/>
        <v/>
      </c>
      <c r="L1281" s="1361" t="str">
        <f t="shared" si="499"/>
        <v>NO</v>
      </c>
      <c r="M1281" s="1361" t="str">
        <f t="shared" si="499"/>
        <v>W/C</v>
      </c>
      <c r="N1281" s="1361" t="str">
        <f t="shared" si="505"/>
        <v>W/C</v>
      </c>
      <c r="O1281" s="1411"/>
      <c r="P1281" s="1363">
        <v>0</v>
      </c>
      <c r="Q1281" s="1363">
        <v>0</v>
      </c>
      <c r="R1281" s="1363">
        <v>0</v>
      </c>
      <c r="S1281" s="1363">
        <v>0</v>
      </c>
      <c r="T1281" s="1363">
        <v>0</v>
      </c>
      <c r="U1281" s="1363">
        <v>0</v>
      </c>
      <c r="V1281" s="1363">
        <v>0</v>
      </c>
      <c r="W1281" s="1363">
        <v>0</v>
      </c>
      <c r="X1281" s="1363">
        <v>0</v>
      </c>
      <c r="Y1281" s="1363">
        <v>0</v>
      </c>
      <c r="Z1281" s="1363">
        <v>0</v>
      </c>
      <c r="AA1281" s="1363">
        <v>0</v>
      </c>
      <c r="AB1281" s="1363">
        <v>0</v>
      </c>
      <c r="AC1281" s="1363"/>
      <c r="AD1281" s="1363"/>
      <c r="AE1281" s="1363">
        <f t="shared" si="500"/>
        <v>0</v>
      </c>
      <c r="AF1281" s="1376"/>
      <c r="AG1281" s="1377"/>
      <c r="AH1281" s="1365"/>
      <c r="AI1281" s="1365"/>
      <c r="AJ1281" s="1365"/>
      <c r="AK1281" s="1366"/>
      <c r="AL1281" s="1365">
        <f t="shared" si="509"/>
        <v>0</v>
      </c>
      <c r="AM1281" s="1367"/>
      <c r="AN1281" s="1365">
        <f t="shared" si="514"/>
        <v>0</v>
      </c>
      <c r="AO1281" s="1368">
        <f t="shared" si="510"/>
        <v>0</v>
      </c>
      <c r="AP1281" s="1369"/>
      <c r="AQ1281" s="1370">
        <f t="shared" si="501"/>
        <v>0</v>
      </c>
      <c r="AR1281" s="1365"/>
      <c r="AS1281" s="1365"/>
      <c r="AT1281" s="1365"/>
      <c r="AU1281" s="1366"/>
      <c r="AV1281" s="1365">
        <f t="shared" si="511"/>
        <v>0</v>
      </c>
      <c r="AW1281" s="1367"/>
      <c r="AX1281" s="1365">
        <f t="shared" si="515"/>
        <v>0</v>
      </c>
      <c r="AY1281" s="1367">
        <f t="shared" si="512"/>
        <v>0</v>
      </c>
      <c r="AZ1281" s="1372"/>
      <c r="BA1281" s="1640"/>
      <c r="BC1281" s="1361" t="str">
        <f t="shared" si="507"/>
        <v/>
      </c>
      <c r="BD1281" s="1361" t="str">
        <f t="shared" si="507"/>
        <v/>
      </c>
      <c r="BE1281" s="1361" t="str">
        <f t="shared" si="507"/>
        <v/>
      </c>
      <c r="BF1281" s="1361" t="str">
        <f t="shared" si="507"/>
        <v/>
      </c>
      <c r="BG1281" s="1361" t="str">
        <f t="shared" si="516"/>
        <v>NO</v>
      </c>
      <c r="BH1281" s="1361" t="str">
        <f t="shared" si="516"/>
        <v>W/C</v>
      </c>
      <c r="BI1281" s="1361" t="str">
        <f t="shared" si="513"/>
        <v>W/C</v>
      </c>
      <c r="BK1281" s="1361" t="b">
        <f t="shared" si="508"/>
        <v>1</v>
      </c>
      <c r="BL1281" s="1361" t="b">
        <f t="shared" si="508"/>
        <v>1</v>
      </c>
      <c r="BM1281" s="1361" t="b">
        <f t="shared" si="508"/>
        <v>1</v>
      </c>
      <c r="BN1281" s="1361" t="b">
        <f t="shared" si="508"/>
        <v>1</v>
      </c>
      <c r="BO1281" s="1361" t="b">
        <f t="shared" si="508"/>
        <v>1</v>
      </c>
      <c r="BP1281" s="1361" t="b">
        <f t="shared" si="508"/>
        <v>1</v>
      </c>
      <c r="BQ1281" s="1361" t="b">
        <f t="shared" si="508"/>
        <v>1</v>
      </c>
      <c r="BS1281" s="1359"/>
    </row>
    <row r="1282" spans="1:71" s="1374" customFormat="1" ht="12" customHeight="1">
      <c r="A1282" s="1656">
        <v>24200611</v>
      </c>
      <c r="B1282" s="1657" t="str">
        <f t="shared" si="517"/>
        <v>24200611</v>
      </c>
      <c r="C1282" s="1359" t="s">
        <v>2341</v>
      </c>
      <c r="D1282" s="1360" t="str">
        <f t="shared" si="498"/>
        <v>W/C</v>
      </c>
      <c r="E1282" s="1360"/>
      <c r="F1282" s="1359"/>
      <c r="G1282" s="1360"/>
      <c r="H1282" s="1361" t="str">
        <f t="shared" si="506"/>
        <v/>
      </c>
      <c r="I1282" s="1361" t="str">
        <f t="shared" si="506"/>
        <v/>
      </c>
      <c r="J1282" s="1361" t="str">
        <f t="shared" si="506"/>
        <v/>
      </c>
      <c r="K1282" s="1361" t="str">
        <f t="shared" si="506"/>
        <v/>
      </c>
      <c r="L1282" s="1361" t="str">
        <f t="shared" si="499"/>
        <v>NO</v>
      </c>
      <c r="M1282" s="1361" t="str">
        <f t="shared" si="499"/>
        <v>W/C</v>
      </c>
      <c r="N1282" s="1361" t="str">
        <f t="shared" si="505"/>
        <v>W/C</v>
      </c>
      <c r="O1282" s="1362"/>
      <c r="P1282" s="1363">
        <v>-564246.72</v>
      </c>
      <c r="Q1282" s="1363">
        <v>-660041.80000000005</v>
      </c>
      <c r="R1282" s="1363">
        <v>128896.12</v>
      </c>
      <c r="S1282" s="1363">
        <v>0</v>
      </c>
      <c r="T1282" s="1363">
        <v>-70969.33</v>
      </c>
      <c r="U1282" s="1363">
        <v>-141938.66</v>
      </c>
      <c r="V1282" s="1363">
        <v>-212907.99</v>
      </c>
      <c r="W1282" s="1363">
        <v>-283877.32</v>
      </c>
      <c r="X1282" s="1363">
        <v>-354846.65</v>
      </c>
      <c r="Y1282" s="1363">
        <v>-425815.98</v>
      </c>
      <c r="Z1282" s="1363">
        <v>-496785.31</v>
      </c>
      <c r="AA1282" s="1363">
        <v>-567754.64</v>
      </c>
      <c r="AB1282" s="1363">
        <v>-638723.97</v>
      </c>
      <c r="AC1282" s="1363"/>
      <c r="AD1282" s="1363"/>
      <c r="AE1282" s="1363">
        <f t="shared" si="500"/>
        <v>-307293.90875</v>
      </c>
      <c r="AF1282" s="1376"/>
      <c r="AG1282" s="1377"/>
      <c r="AH1282" s="1365"/>
      <c r="AI1282" s="1365"/>
      <c r="AJ1282" s="1365"/>
      <c r="AK1282" s="1366"/>
      <c r="AL1282" s="1365">
        <f t="shared" si="509"/>
        <v>0</v>
      </c>
      <c r="AM1282" s="1367"/>
      <c r="AN1282" s="1365">
        <f t="shared" si="514"/>
        <v>-307293.90875</v>
      </c>
      <c r="AO1282" s="1368">
        <f t="shared" si="510"/>
        <v>-307293.90875</v>
      </c>
      <c r="AP1282" s="1369"/>
      <c r="AQ1282" s="1370">
        <f t="shared" si="501"/>
        <v>-638723.97</v>
      </c>
      <c r="AR1282" s="1365"/>
      <c r="AS1282" s="1365"/>
      <c r="AT1282" s="1365"/>
      <c r="AU1282" s="1366"/>
      <c r="AV1282" s="1365">
        <f t="shared" si="511"/>
        <v>0</v>
      </c>
      <c r="AW1282" s="1367"/>
      <c r="AX1282" s="1365">
        <f t="shared" si="515"/>
        <v>-638723.97</v>
      </c>
      <c r="AY1282" s="1367">
        <f t="shared" si="512"/>
        <v>-638723.97</v>
      </c>
      <c r="AZ1282" s="1372"/>
      <c r="BA1282" s="1640"/>
      <c r="BC1282" s="1361" t="str">
        <f t="shared" si="507"/>
        <v/>
      </c>
      <c r="BD1282" s="1361" t="str">
        <f t="shared" si="507"/>
        <v/>
      </c>
      <c r="BE1282" s="1361" t="str">
        <f t="shared" si="507"/>
        <v/>
      </c>
      <c r="BF1282" s="1361" t="str">
        <f t="shared" si="507"/>
        <v/>
      </c>
      <c r="BG1282" s="1361" t="str">
        <f t="shared" si="516"/>
        <v>NO</v>
      </c>
      <c r="BH1282" s="1361" t="str">
        <f t="shared" si="516"/>
        <v>W/C</v>
      </c>
      <c r="BI1282" s="1361" t="str">
        <f t="shared" si="513"/>
        <v>W/C</v>
      </c>
      <c r="BK1282" s="1361" t="b">
        <f t="shared" si="508"/>
        <v>1</v>
      </c>
      <c r="BL1282" s="1361" t="b">
        <f t="shared" si="508"/>
        <v>1</v>
      </c>
      <c r="BM1282" s="1361" t="b">
        <f t="shared" si="508"/>
        <v>1</v>
      </c>
      <c r="BN1282" s="1361" t="b">
        <f t="shared" si="508"/>
        <v>1</v>
      </c>
      <c r="BO1282" s="1361" t="b">
        <f t="shared" si="508"/>
        <v>1</v>
      </c>
      <c r="BP1282" s="1361" t="b">
        <f t="shared" si="508"/>
        <v>1</v>
      </c>
      <c r="BQ1282" s="1361" t="b">
        <f t="shared" si="508"/>
        <v>1</v>
      </c>
      <c r="BS1282" s="1359"/>
    </row>
    <row r="1283" spans="1:71" s="1374" customFormat="1" ht="12" customHeight="1">
      <c r="A1283" s="1412">
        <v>24200622</v>
      </c>
      <c r="B1283" s="1413" t="str">
        <f t="shared" si="517"/>
        <v>24200622</v>
      </c>
      <c r="C1283" s="1359" t="s">
        <v>2342</v>
      </c>
      <c r="D1283" s="1360" t="str">
        <f t="shared" si="498"/>
        <v>W/C</v>
      </c>
      <c r="E1283" s="1360"/>
      <c r="F1283" s="1359"/>
      <c r="G1283" s="1360"/>
      <c r="H1283" s="1361" t="str">
        <f t="shared" ref="H1283:K1314" si="518">IF(VALUE(AH1283),H$7,IF(ISBLANK(AH1283),"",H$7))</f>
        <v/>
      </c>
      <c r="I1283" s="1361" t="str">
        <f t="shared" si="518"/>
        <v/>
      </c>
      <c r="J1283" s="1361" t="str">
        <f t="shared" si="518"/>
        <v/>
      </c>
      <c r="K1283" s="1361" t="str">
        <f t="shared" si="518"/>
        <v/>
      </c>
      <c r="L1283" s="1361" t="str">
        <f t="shared" si="499"/>
        <v>NO</v>
      </c>
      <c r="M1283" s="1361" t="str">
        <f t="shared" si="499"/>
        <v>W/C</v>
      </c>
      <c r="N1283" s="1361" t="str">
        <f t="shared" si="505"/>
        <v>W/C</v>
      </c>
      <c r="O1283" s="1362"/>
      <c r="P1283" s="1363">
        <v>-915170.43</v>
      </c>
      <c r="Q1283" s="1363">
        <v>-984751.43</v>
      </c>
      <c r="R1283" s="1363">
        <v>-1053164.43</v>
      </c>
      <c r="S1283" s="1363">
        <v>-1133243.43</v>
      </c>
      <c r="T1283" s="1363">
        <v>-1283455.43</v>
      </c>
      <c r="U1283" s="1363">
        <v>-1490003.43</v>
      </c>
      <c r="V1283" s="1363">
        <v>-1750691.43</v>
      </c>
      <c r="W1283" s="1363">
        <v>-2016195.43</v>
      </c>
      <c r="X1283" s="1363">
        <v>-2267012.4300000002</v>
      </c>
      <c r="Y1283" s="1363">
        <v>-2497035.4300000002</v>
      </c>
      <c r="Z1283" s="1363">
        <v>-911784.51</v>
      </c>
      <c r="AA1283" s="1363">
        <v>-1019035.51</v>
      </c>
      <c r="AB1283" s="1363">
        <v>-1110759.51</v>
      </c>
      <c r="AC1283" s="1363"/>
      <c r="AD1283" s="1363"/>
      <c r="AE1283" s="1363">
        <f t="shared" si="500"/>
        <v>-1451611.4883333333</v>
      </c>
      <c r="AF1283" s="1376"/>
      <c r="AG1283" s="1377"/>
      <c r="AH1283" s="1365"/>
      <c r="AI1283" s="1365"/>
      <c r="AJ1283" s="1365"/>
      <c r="AK1283" s="1366"/>
      <c r="AL1283" s="1365">
        <f t="shared" si="509"/>
        <v>0</v>
      </c>
      <c r="AM1283" s="1367"/>
      <c r="AN1283" s="1365">
        <f t="shared" si="514"/>
        <v>-1451611.4883333333</v>
      </c>
      <c r="AO1283" s="1368">
        <f t="shared" si="510"/>
        <v>-1451611.4883333333</v>
      </c>
      <c r="AP1283" s="1369"/>
      <c r="AQ1283" s="1370">
        <f t="shared" si="501"/>
        <v>-1110759.51</v>
      </c>
      <c r="AR1283" s="1365"/>
      <c r="AS1283" s="1365"/>
      <c r="AT1283" s="1365"/>
      <c r="AU1283" s="1366"/>
      <c r="AV1283" s="1365">
        <f t="shared" si="511"/>
        <v>0</v>
      </c>
      <c r="AW1283" s="1367"/>
      <c r="AX1283" s="1365">
        <f t="shared" si="515"/>
        <v>-1110759.51</v>
      </c>
      <c r="AY1283" s="1367">
        <f t="shared" si="512"/>
        <v>-1110759.51</v>
      </c>
      <c r="AZ1283" s="1372"/>
      <c r="BA1283" s="1640"/>
      <c r="BC1283" s="1361" t="str">
        <f t="shared" ref="BC1283:BF1319" si="519">IF(VALUE(AR1283),BC$7,IF(ISBLANK(AR1283),"",BC$7))</f>
        <v/>
      </c>
      <c r="BD1283" s="1361" t="str">
        <f t="shared" si="519"/>
        <v/>
      </c>
      <c r="BE1283" s="1361" t="str">
        <f t="shared" si="519"/>
        <v/>
      </c>
      <c r="BF1283" s="1361" t="str">
        <f t="shared" si="519"/>
        <v/>
      </c>
      <c r="BG1283" s="1361" t="str">
        <f t="shared" si="516"/>
        <v>NO</v>
      </c>
      <c r="BH1283" s="1361" t="str">
        <f t="shared" si="516"/>
        <v>W/C</v>
      </c>
      <c r="BI1283" s="1361" t="str">
        <f t="shared" si="513"/>
        <v>W/C</v>
      </c>
      <c r="BK1283" s="1361" t="b">
        <f t="shared" si="508"/>
        <v>1</v>
      </c>
      <c r="BL1283" s="1361" t="b">
        <f t="shared" si="508"/>
        <v>1</v>
      </c>
      <c r="BM1283" s="1361" t="b">
        <f t="shared" si="508"/>
        <v>1</v>
      </c>
      <c r="BN1283" s="1361" t="b">
        <f t="shared" si="508"/>
        <v>1</v>
      </c>
      <c r="BO1283" s="1361" t="b">
        <f t="shared" si="508"/>
        <v>1</v>
      </c>
      <c r="BP1283" s="1361" t="b">
        <f t="shared" si="508"/>
        <v>1</v>
      </c>
      <c r="BQ1283" s="1361" t="b">
        <f t="shared" si="508"/>
        <v>1</v>
      </c>
      <c r="BS1283" s="1359"/>
    </row>
    <row r="1284" spans="1:71" s="1374" customFormat="1" ht="12" customHeight="1">
      <c r="A1284" s="1412">
        <v>24200632</v>
      </c>
      <c r="B1284" s="1413" t="str">
        <f t="shared" si="517"/>
        <v>24200632</v>
      </c>
      <c r="C1284" s="1359" t="s">
        <v>2343</v>
      </c>
      <c r="D1284" s="1360" t="str">
        <f t="shared" ref="D1284:D1347" si="520">IF(CONCATENATE(H1284,I1284,J1284,K1284,N1284)= "ERBGRB","CRB",CONCATENATE(H1284,I1284,J1284,K1284,N1284))</f>
        <v>Non-Op</v>
      </c>
      <c r="E1284" s="1360"/>
      <c r="F1284" s="1359"/>
      <c r="G1284" s="1360"/>
      <c r="H1284" s="1361" t="str">
        <f t="shared" si="518"/>
        <v/>
      </c>
      <c r="I1284" s="1361" t="str">
        <f t="shared" si="518"/>
        <v/>
      </c>
      <c r="J1284" s="1361" t="str">
        <f t="shared" si="518"/>
        <v/>
      </c>
      <c r="K1284" s="1361" t="str">
        <f t="shared" si="518"/>
        <v>Non-Op</v>
      </c>
      <c r="L1284" s="1361" t="str">
        <f t="shared" si="499"/>
        <v>NO</v>
      </c>
      <c r="M1284" s="1361" t="str">
        <f t="shared" si="499"/>
        <v>NO</v>
      </c>
      <c r="N1284" s="1361" t="str">
        <f t="shared" si="505"/>
        <v/>
      </c>
      <c r="O1284" s="1362"/>
      <c r="P1284" s="1363">
        <v>0</v>
      </c>
      <c r="Q1284" s="1363">
        <v>0</v>
      </c>
      <c r="R1284" s="1363">
        <v>0</v>
      </c>
      <c r="S1284" s="1363">
        <v>0</v>
      </c>
      <c r="T1284" s="1363">
        <v>0</v>
      </c>
      <c r="U1284" s="1363">
        <v>0</v>
      </c>
      <c r="V1284" s="1363">
        <v>0</v>
      </c>
      <c r="W1284" s="1363">
        <v>0</v>
      </c>
      <c r="X1284" s="1363">
        <v>0</v>
      </c>
      <c r="Y1284" s="1363">
        <v>0</v>
      </c>
      <c r="Z1284" s="1363">
        <v>0</v>
      </c>
      <c r="AA1284" s="1363">
        <v>0</v>
      </c>
      <c r="AB1284" s="1363">
        <v>0</v>
      </c>
      <c r="AC1284" s="1363"/>
      <c r="AD1284" s="1363"/>
      <c r="AE1284" s="1363">
        <f t="shared" si="500"/>
        <v>0</v>
      </c>
      <c r="AF1284" s="1376"/>
      <c r="AG1284" s="1377"/>
      <c r="AH1284" s="1365"/>
      <c r="AI1284" s="1365"/>
      <c r="AJ1284" s="1365"/>
      <c r="AK1284" s="1366">
        <f>AE1284</f>
        <v>0</v>
      </c>
      <c r="AL1284" s="1365">
        <f t="shared" si="509"/>
        <v>0</v>
      </c>
      <c r="AM1284" s="1367"/>
      <c r="AN1284" s="1365"/>
      <c r="AO1284" s="1368">
        <f t="shared" si="510"/>
        <v>0</v>
      </c>
      <c r="AP1284" s="1369"/>
      <c r="AQ1284" s="1370">
        <f t="shared" si="501"/>
        <v>0</v>
      </c>
      <c r="AR1284" s="1365"/>
      <c r="AS1284" s="1365"/>
      <c r="AT1284" s="1365"/>
      <c r="AU1284" s="1366">
        <f>AQ1284</f>
        <v>0</v>
      </c>
      <c r="AV1284" s="1365">
        <f t="shared" si="511"/>
        <v>0</v>
      </c>
      <c r="AW1284" s="1367"/>
      <c r="AX1284" s="1365"/>
      <c r="AY1284" s="1367">
        <f t="shared" si="512"/>
        <v>0</v>
      </c>
      <c r="AZ1284" s="1372" t="s">
        <v>1001</v>
      </c>
      <c r="BA1284" s="1640"/>
      <c r="BC1284" s="1361" t="str">
        <f t="shared" si="519"/>
        <v/>
      </c>
      <c r="BD1284" s="1361" t="str">
        <f t="shared" si="519"/>
        <v/>
      </c>
      <c r="BE1284" s="1361" t="str">
        <f t="shared" si="519"/>
        <v/>
      </c>
      <c r="BF1284" s="1361" t="str">
        <f t="shared" si="519"/>
        <v>Non-Op</v>
      </c>
      <c r="BG1284" s="1361" t="str">
        <f t="shared" si="516"/>
        <v>NO</v>
      </c>
      <c r="BH1284" s="1361" t="str">
        <f t="shared" si="516"/>
        <v>NO</v>
      </c>
      <c r="BI1284" s="1361" t="str">
        <f t="shared" si="513"/>
        <v/>
      </c>
      <c r="BK1284" s="1361" t="b">
        <f t="shared" si="508"/>
        <v>1</v>
      </c>
      <c r="BL1284" s="1361" t="b">
        <f t="shared" si="508"/>
        <v>1</v>
      </c>
      <c r="BM1284" s="1361" t="b">
        <f t="shared" si="508"/>
        <v>1</v>
      </c>
      <c r="BN1284" s="1361" t="b">
        <f t="shared" si="508"/>
        <v>1</v>
      </c>
      <c r="BO1284" s="1361" t="b">
        <f t="shared" si="508"/>
        <v>1</v>
      </c>
      <c r="BP1284" s="1361" t="b">
        <f t="shared" si="508"/>
        <v>1</v>
      </c>
      <c r="BQ1284" s="1361" t="b">
        <f t="shared" si="508"/>
        <v>1</v>
      </c>
      <c r="BS1284" s="1359"/>
    </row>
    <row r="1285" spans="1:71" s="1374" customFormat="1" ht="12" customHeight="1">
      <c r="A1285" s="1412">
        <v>24200633</v>
      </c>
      <c r="B1285" s="1413" t="str">
        <f t="shared" si="517"/>
        <v>24200633</v>
      </c>
      <c r="C1285" s="1359" t="s">
        <v>2344</v>
      </c>
      <c r="D1285" s="1360" t="str">
        <f t="shared" si="520"/>
        <v>W/C</v>
      </c>
      <c r="E1285" s="1360"/>
      <c r="F1285" s="1359"/>
      <c r="G1285" s="1360"/>
      <c r="H1285" s="1361" t="str">
        <f t="shared" si="518"/>
        <v/>
      </c>
      <c r="I1285" s="1361" t="str">
        <f t="shared" si="518"/>
        <v/>
      </c>
      <c r="J1285" s="1361" t="str">
        <f t="shared" si="518"/>
        <v/>
      </c>
      <c r="K1285" s="1361" t="str">
        <f t="shared" si="518"/>
        <v/>
      </c>
      <c r="L1285" s="1361" t="str">
        <f t="shared" si="499"/>
        <v>NO</v>
      </c>
      <c r="M1285" s="1361" t="str">
        <f t="shared" si="499"/>
        <v>W/C</v>
      </c>
      <c r="N1285" s="1361" t="str">
        <f t="shared" si="505"/>
        <v>W/C</v>
      </c>
      <c r="O1285" s="1362"/>
      <c r="P1285" s="1363">
        <v>-2755266.99</v>
      </c>
      <c r="Q1285" s="1363">
        <v>-3174751.26</v>
      </c>
      <c r="R1285" s="1363">
        <v>-3595162</v>
      </c>
      <c r="S1285" s="1363">
        <v>-3940963.38</v>
      </c>
      <c r="T1285" s="1363">
        <v>-4370254.4000000004</v>
      </c>
      <c r="U1285" s="1363">
        <v>-4802935.8600000003</v>
      </c>
      <c r="V1285" s="1363">
        <v>-5142640.3</v>
      </c>
      <c r="W1285" s="1363">
        <v>-5576975.8499999996</v>
      </c>
      <c r="X1285" s="1363">
        <v>-848011.53</v>
      </c>
      <c r="Y1285" s="1363">
        <v>-1566879.55</v>
      </c>
      <c r="Z1285" s="1363">
        <v>-2003679.06</v>
      </c>
      <c r="AA1285" s="1363">
        <v>-2515437.7799999998</v>
      </c>
      <c r="AB1285" s="1363">
        <v>-2871654.23</v>
      </c>
      <c r="AC1285" s="1363"/>
      <c r="AD1285" s="1363"/>
      <c r="AE1285" s="1363">
        <f t="shared" si="500"/>
        <v>-3362595.9650000003</v>
      </c>
      <c r="AF1285" s="1376"/>
      <c r="AG1285" s="1377"/>
      <c r="AH1285" s="1365"/>
      <c r="AI1285" s="1365"/>
      <c r="AJ1285" s="1365"/>
      <c r="AK1285" s="1366"/>
      <c r="AL1285" s="1365">
        <f t="shared" si="509"/>
        <v>0</v>
      </c>
      <c r="AM1285" s="1367"/>
      <c r="AN1285" s="1365">
        <f>AE1285</f>
        <v>-3362595.9650000003</v>
      </c>
      <c r="AO1285" s="1368">
        <f t="shared" si="510"/>
        <v>-3362595.9650000003</v>
      </c>
      <c r="AP1285" s="1369"/>
      <c r="AQ1285" s="1370">
        <f t="shared" si="501"/>
        <v>-2871654.23</v>
      </c>
      <c r="AR1285" s="1365"/>
      <c r="AS1285" s="1365"/>
      <c r="AT1285" s="1365"/>
      <c r="AU1285" s="1366"/>
      <c r="AV1285" s="1365">
        <f t="shared" si="511"/>
        <v>0</v>
      </c>
      <c r="AW1285" s="1367"/>
      <c r="AX1285" s="1365">
        <f t="shared" si="515"/>
        <v>-2871654.23</v>
      </c>
      <c r="AY1285" s="1367">
        <f t="shared" si="512"/>
        <v>-2871654.23</v>
      </c>
      <c r="AZ1285" s="1372"/>
      <c r="BA1285" s="1640"/>
      <c r="BC1285" s="1361" t="str">
        <f t="shared" si="519"/>
        <v/>
      </c>
      <c r="BD1285" s="1361" t="str">
        <f t="shared" si="519"/>
        <v/>
      </c>
      <c r="BE1285" s="1361" t="str">
        <f t="shared" si="519"/>
        <v/>
      </c>
      <c r="BF1285" s="1361" t="str">
        <f t="shared" si="519"/>
        <v/>
      </c>
      <c r="BG1285" s="1361" t="str">
        <f t="shared" si="516"/>
        <v>NO</v>
      </c>
      <c r="BH1285" s="1361" t="str">
        <f t="shared" si="516"/>
        <v>W/C</v>
      </c>
      <c r="BI1285" s="1361" t="str">
        <f t="shared" si="513"/>
        <v>W/C</v>
      </c>
      <c r="BK1285" s="1361" t="b">
        <f t="shared" si="508"/>
        <v>1</v>
      </c>
      <c r="BL1285" s="1361" t="b">
        <f t="shared" si="508"/>
        <v>1</v>
      </c>
      <c r="BM1285" s="1361" t="b">
        <f t="shared" si="508"/>
        <v>1</v>
      </c>
      <c r="BN1285" s="1361" t="b">
        <f t="shared" si="508"/>
        <v>1</v>
      </c>
      <c r="BO1285" s="1361" t="b">
        <f t="shared" si="508"/>
        <v>1</v>
      </c>
      <c r="BP1285" s="1361" t="b">
        <f t="shared" si="508"/>
        <v>1</v>
      </c>
      <c r="BQ1285" s="1361" t="b">
        <f t="shared" si="508"/>
        <v>1</v>
      </c>
      <c r="BS1285" s="1359"/>
    </row>
    <row r="1286" spans="1:71" s="1374" customFormat="1" ht="12" customHeight="1">
      <c r="A1286" s="1412">
        <v>24200641</v>
      </c>
      <c r="B1286" s="1413" t="str">
        <f t="shared" si="517"/>
        <v>24200641</v>
      </c>
      <c r="C1286" s="1359" t="s">
        <v>2345</v>
      </c>
      <c r="D1286" s="1360" t="str">
        <f t="shared" si="520"/>
        <v>Non-Op</v>
      </c>
      <c r="E1286" s="1360"/>
      <c r="F1286" s="1359"/>
      <c r="G1286" s="1360"/>
      <c r="H1286" s="1361" t="str">
        <f t="shared" si="518"/>
        <v/>
      </c>
      <c r="I1286" s="1361" t="str">
        <f t="shared" si="518"/>
        <v/>
      </c>
      <c r="J1286" s="1361" t="str">
        <f t="shared" si="518"/>
        <v/>
      </c>
      <c r="K1286" s="1361" t="str">
        <f t="shared" si="518"/>
        <v>Non-Op</v>
      </c>
      <c r="L1286" s="1361" t="str">
        <f t="shared" si="499"/>
        <v>NO</v>
      </c>
      <c r="M1286" s="1361" t="str">
        <f t="shared" si="499"/>
        <v>NO</v>
      </c>
      <c r="N1286" s="1361" t="str">
        <f t="shared" si="505"/>
        <v/>
      </c>
      <c r="O1286" s="1362"/>
      <c r="P1286" s="1363">
        <v>0</v>
      </c>
      <c r="Q1286" s="1363">
        <v>0</v>
      </c>
      <c r="R1286" s="1363">
        <v>0</v>
      </c>
      <c r="S1286" s="1363">
        <v>0</v>
      </c>
      <c r="T1286" s="1363">
        <v>0</v>
      </c>
      <c r="U1286" s="1363">
        <v>0</v>
      </c>
      <c r="V1286" s="1363">
        <v>0</v>
      </c>
      <c r="W1286" s="1363">
        <v>0</v>
      </c>
      <c r="X1286" s="1363">
        <v>0</v>
      </c>
      <c r="Y1286" s="1363">
        <v>0</v>
      </c>
      <c r="Z1286" s="1363">
        <v>0</v>
      </c>
      <c r="AA1286" s="1363">
        <v>0</v>
      </c>
      <c r="AB1286" s="1363">
        <v>0</v>
      </c>
      <c r="AC1286" s="1363"/>
      <c r="AD1286" s="1363"/>
      <c r="AE1286" s="1363">
        <f t="shared" si="500"/>
        <v>0</v>
      </c>
      <c r="AF1286" s="1376"/>
      <c r="AG1286" s="1377"/>
      <c r="AH1286" s="1365"/>
      <c r="AI1286" s="1365"/>
      <c r="AJ1286" s="1365"/>
      <c r="AK1286" s="1366">
        <f>AE1286</f>
        <v>0</v>
      </c>
      <c r="AL1286" s="1365">
        <f t="shared" si="509"/>
        <v>0</v>
      </c>
      <c r="AM1286" s="1367"/>
      <c r="AN1286" s="1365"/>
      <c r="AO1286" s="1368">
        <f t="shared" si="510"/>
        <v>0</v>
      </c>
      <c r="AP1286" s="1369"/>
      <c r="AQ1286" s="1370">
        <f t="shared" ref="AQ1286:AQ1351" si="521">AB1286</f>
        <v>0</v>
      </c>
      <c r="AR1286" s="1365"/>
      <c r="AS1286" s="1365"/>
      <c r="AT1286" s="1365"/>
      <c r="AU1286" s="1366">
        <f>AQ1286</f>
        <v>0</v>
      </c>
      <c r="AV1286" s="1365">
        <f t="shared" si="511"/>
        <v>0</v>
      </c>
      <c r="AW1286" s="1367"/>
      <c r="AX1286" s="1365"/>
      <c r="AY1286" s="1367">
        <f t="shared" si="512"/>
        <v>0</v>
      </c>
      <c r="AZ1286" s="1372" t="s">
        <v>1001</v>
      </c>
      <c r="BA1286" s="1640"/>
      <c r="BC1286" s="1361" t="str">
        <f t="shared" si="519"/>
        <v/>
      </c>
      <c r="BD1286" s="1361" t="str">
        <f t="shared" si="519"/>
        <v/>
      </c>
      <c r="BE1286" s="1361" t="str">
        <f t="shared" si="519"/>
        <v/>
      </c>
      <c r="BF1286" s="1361" t="str">
        <f t="shared" si="519"/>
        <v>Non-Op</v>
      </c>
      <c r="BG1286" s="1361" t="str">
        <f t="shared" si="516"/>
        <v>NO</v>
      </c>
      <c r="BH1286" s="1361" t="str">
        <f t="shared" si="516"/>
        <v>NO</v>
      </c>
      <c r="BI1286" s="1361" t="str">
        <f t="shared" si="513"/>
        <v/>
      </c>
      <c r="BK1286" s="1361" t="b">
        <f t="shared" si="508"/>
        <v>1</v>
      </c>
      <c r="BL1286" s="1361" t="b">
        <f t="shared" si="508"/>
        <v>1</v>
      </c>
      <c r="BM1286" s="1361" t="b">
        <f t="shared" si="508"/>
        <v>1</v>
      </c>
      <c r="BN1286" s="1361" t="b">
        <f t="shared" si="508"/>
        <v>1</v>
      </c>
      <c r="BO1286" s="1361" t="b">
        <f t="shared" si="508"/>
        <v>1</v>
      </c>
      <c r="BP1286" s="1361" t="b">
        <f t="shared" si="508"/>
        <v>1</v>
      </c>
      <c r="BQ1286" s="1361" t="b">
        <f t="shared" si="508"/>
        <v>1</v>
      </c>
      <c r="BS1286" s="1359"/>
    </row>
    <row r="1287" spans="1:71" s="1374" customFormat="1" ht="12" customHeight="1">
      <c r="A1287" s="1412">
        <v>24200651</v>
      </c>
      <c r="B1287" s="1413" t="str">
        <f t="shared" si="517"/>
        <v>24200651</v>
      </c>
      <c r="C1287" s="1359" t="s">
        <v>2346</v>
      </c>
      <c r="D1287" s="1360" t="str">
        <f t="shared" si="520"/>
        <v>W/C</v>
      </c>
      <c r="E1287" s="1360"/>
      <c r="F1287" s="1359"/>
      <c r="G1287" s="1360"/>
      <c r="H1287" s="1361" t="str">
        <f t="shared" si="518"/>
        <v/>
      </c>
      <c r="I1287" s="1361" t="str">
        <f t="shared" si="518"/>
        <v/>
      </c>
      <c r="J1287" s="1361" t="str">
        <f t="shared" si="518"/>
        <v/>
      </c>
      <c r="K1287" s="1361" t="str">
        <f t="shared" si="518"/>
        <v/>
      </c>
      <c r="L1287" s="1361" t="str">
        <f t="shared" si="499"/>
        <v>NO</v>
      </c>
      <c r="M1287" s="1361" t="str">
        <f t="shared" si="499"/>
        <v>W/C</v>
      </c>
      <c r="N1287" s="1361" t="str">
        <f t="shared" si="505"/>
        <v>W/C</v>
      </c>
      <c r="O1287" s="1362"/>
      <c r="P1287" s="1363">
        <v>-102000</v>
      </c>
      <c r="Q1287" s="1363">
        <v>-104250</v>
      </c>
      <c r="R1287" s="1363">
        <v>-106500</v>
      </c>
      <c r="S1287" s="1363">
        <v>-108750</v>
      </c>
      <c r="T1287" s="1363">
        <v>-111000</v>
      </c>
      <c r="U1287" s="1363">
        <v>-113250</v>
      </c>
      <c r="V1287" s="1363">
        <v>-115500</v>
      </c>
      <c r="W1287" s="1363">
        <v>-117750</v>
      </c>
      <c r="X1287" s="1363">
        <v>-120000</v>
      </c>
      <c r="Y1287" s="1363">
        <v>-122250</v>
      </c>
      <c r="Z1287" s="1363">
        <v>-124500</v>
      </c>
      <c r="AA1287" s="1363">
        <v>-126750</v>
      </c>
      <c r="AB1287" s="1363">
        <v>-129000</v>
      </c>
      <c r="AC1287" s="1363"/>
      <c r="AD1287" s="1363"/>
      <c r="AE1287" s="1363">
        <f t="shared" si="500"/>
        <v>-115500</v>
      </c>
      <c r="AF1287" s="1376"/>
      <c r="AG1287" s="1376"/>
      <c r="AH1287" s="1365"/>
      <c r="AI1287" s="1365"/>
      <c r="AJ1287" s="1365"/>
      <c r="AK1287" s="1366"/>
      <c r="AL1287" s="1365">
        <f t="shared" si="509"/>
        <v>0</v>
      </c>
      <c r="AM1287" s="1367"/>
      <c r="AN1287" s="1365">
        <f t="shared" ref="AN1287:AN1293" si="522">AE1287</f>
        <v>-115500</v>
      </c>
      <c r="AO1287" s="1368">
        <f t="shared" si="510"/>
        <v>-115500</v>
      </c>
      <c r="AP1287" s="1369"/>
      <c r="AQ1287" s="1370">
        <f t="shared" si="521"/>
        <v>-129000</v>
      </c>
      <c r="AR1287" s="1365"/>
      <c r="AS1287" s="1365"/>
      <c r="AT1287" s="1365"/>
      <c r="AU1287" s="1366"/>
      <c r="AV1287" s="1365">
        <f t="shared" si="511"/>
        <v>0</v>
      </c>
      <c r="AW1287" s="1367"/>
      <c r="AX1287" s="1365">
        <f t="shared" si="515"/>
        <v>-129000</v>
      </c>
      <c r="AY1287" s="1367">
        <f t="shared" si="512"/>
        <v>-129000</v>
      </c>
      <c r="AZ1287" s="1372"/>
      <c r="BA1287" s="1640"/>
      <c r="BC1287" s="1361" t="str">
        <f t="shared" si="519"/>
        <v/>
      </c>
      <c r="BD1287" s="1361" t="str">
        <f t="shared" si="519"/>
        <v/>
      </c>
      <c r="BE1287" s="1361" t="str">
        <f t="shared" si="519"/>
        <v/>
      </c>
      <c r="BF1287" s="1361" t="str">
        <f t="shared" si="519"/>
        <v/>
      </c>
      <c r="BG1287" s="1361" t="str">
        <f t="shared" si="516"/>
        <v>NO</v>
      </c>
      <c r="BH1287" s="1361" t="str">
        <f t="shared" si="516"/>
        <v>W/C</v>
      </c>
      <c r="BI1287" s="1361" t="str">
        <f t="shared" si="513"/>
        <v>W/C</v>
      </c>
      <c r="BK1287" s="1361" t="b">
        <f t="shared" si="508"/>
        <v>1</v>
      </c>
      <c r="BL1287" s="1361" t="b">
        <f t="shared" si="508"/>
        <v>1</v>
      </c>
      <c r="BM1287" s="1361" t="b">
        <f t="shared" si="508"/>
        <v>1</v>
      </c>
      <c r="BN1287" s="1361" t="b">
        <f t="shared" si="508"/>
        <v>1</v>
      </c>
      <c r="BO1287" s="1361" t="b">
        <f t="shared" si="508"/>
        <v>1</v>
      </c>
      <c r="BP1287" s="1361" t="b">
        <f t="shared" si="508"/>
        <v>1</v>
      </c>
      <c r="BQ1287" s="1361" t="b">
        <f t="shared" si="508"/>
        <v>1</v>
      </c>
      <c r="BS1287" s="1359"/>
    </row>
    <row r="1288" spans="1:71" s="1374" customFormat="1" ht="12" customHeight="1">
      <c r="A1288" s="1656">
        <v>24200653</v>
      </c>
      <c r="B1288" s="1657" t="str">
        <f t="shared" si="517"/>
        <v>24200653</v>
      </c>
      <c r="C1288" s="1359" t="s">
        <v>2347</v>
      </c>
      <c r="D1288" s="1360" t="str">
        <f t="shared" si="520"/>
        <v>W/C</v>
      </c>
      <c r="E1288" s="1360"/>
      <c r="F1288" s="1359"/>
      <c r="G1288" s="1360"/>
      <c r="H1288" s="1361" t="str">
        <f t="shared" si="518"/>
        <v/>
      </c>
      <c r="I1288" s="1361" t="str">
        <f t="shared" si="518"/>
        <v/>
      </c>
      <c r="J1288" s="1361" t="str">
        <f t="shared" si="518"/>
        <v/>
      </c>
      <c r="K1288" s="1361" t="str">
        <f t="shared" si="518"/>
        <v/>
      </c>
      <c r="L1288" s="1361" t="str">
        <f t="shared" si="499"/>
        <v>NO</v>
      </c>
      <c r="M1288" s="1361" t="str">
        <f t="shared" si="499"/>
        <v>W/C</v>
      </c>
      <c r="N1288" s="1361" t="str">
        <f t="shared" si="505"/>
        <v>W/C</v>
      </c>
      <c r="O1288" s="1362"/>
      <c r="P1288" s="1363">
        <v>-845549.21</v>
      </c>
      <c r="Q1288" s="1363">
        <v>-1005254.64</v>
      </c>
      <c r="R1288" s="1363">
        <v>-1122880.31</v>
      </c>
      <c r="S1288" s="1363">
        <v>-1127013.6499999999</v>
      </c>
      <c r="T1288" s="1363">
        <v>-1198515.25</v>
      </c>
      <c r="U1288" s="1363">
        <v>-1129827.67</v>
      </c>
      <c r="V1288" s="1363">
        <v>-1259947.6100000001</v>
      </c>
      <c r="W1288" s="1363">
        <v>-1570227.21</v>
      </c>
      <c r="X1288" s="1363">
        <v>-1707723.66</v>
      </c>
      <c r="Y1288" s="1363">
        <v>-286787.40000000002</v>
      </c>
      <c r="Z1288" s="1363">
        <v>-308145.48</v>
      </c>
      <c r="AA1288" s="1363">
        <v>-391810.22</v>
      </c>
      <c r="AB1288" s="1363">
        <v>-569170.68999999994</v>
      </c>
      <c r="AC1288" s="1363"/>
      <c r="AD1288" s="1363"/>
      <c r="AE1288" s="1363">
        <f t="shared" ref="AE1288:AE1352" si="523">(P1288+AB1288+SUM(Q1288:AA1288)*2)/24</f>
        <v>-984624.4208333334</v>
      </c>
      <c r="AF1288" s="1376"/>
      <c r="AG1288" s="1595"/>
      <c r="AH1288" s="1365"/>
      <c r="AI1288" s="1365"/>
      <c r="AJ1288" s="1365"/>
      <c r="AK1288" s="1366"/>
      <c r="AL1288" s="1365">
        <f t="shared" si="509"/>
        <v>0</v>
      </c>
      <c r="AM1288" s="1367"/>
      <c r="AN1288" s="1365">
        <f t="shared" si="522"/>
        <v>-984624.4208333334</v>
      </c>
      <c r="AO1288" s="1368">
        <f t="shared" si="510"/>
        <v>-984624.4208333334</v>
      </c>
      <c r="AP1288" s="1369"/>
      <c r="AQ1288" s="1370">
        <f t="shared" si="521"/>
        <v>-569170.68999999994</v>
      </c>
      <c r="AR1288" s="1365"/>
      <c r="AS1288" s="1365"/>
      <c r="AT1288" s="1365"/>
      <c r="AU1288" s="1366"/>
      <c r="AV1288" s="1365">
        <f t="shared" si="511"/>
        <v>0</v>
      </c>
      <c r="AW1288" s="1367"/>
      <c r="AX1288" s="1365">
        <f t="shared" si="515"/>
        <v>-569170.68999999994</v>
      </c>
      <c r="AY1288" s="1367">
        <f t="shared" si="512"/>
        <v>-569170.68999999994</v>
      </c>
      <c r="AZ1288" s="1372"/>
      <c r="BA1288" s="1640"/>
      <c r="BC1288" s="1361" t="str">
        <f t="shared" si="519"/>
        <v/>
      </c>
      <c r="BD1288" s="1361" t="str">
        <f t="shared" si="519"/>
        <v/>
      </c>
      <c r="BE1288" s="1361" t="str">
        <f t="shared" si="519"/>
        <v/>
      </c>
      <c r="BF1288" s="1361" t="str">
        <f t="shared" si="519"/>
        <v/>
      </c>
      <c r="BG1288" s="1361" t="str">
        <f t="shared" si="516"/>
        <v>NO</v>
      </c>
      <c r="BH1288" s="1361" t="str">
        <f t="shared" si="516"/>
        <v>W/C</v>
      </c>
      <c r="BI1288" s="1361" t="str">
        <f t="shared" si="513"/>
        <v>W/C</v>
      </c>
      <c r="BK1288" s="1361" t="b">
        <f t="shared" si="508"/>
        <v>1</v>
      </c>
      <c r="BL1288" s="1361" t="b">
        <f t="shared" si="508"/>
        <v>1</v>
      </c>
      <c r="BM1288" s="1361" t="b">
        <f t="shared" si="508"/>
        <v>1</v>
      </c>
      <c r="BN1288" s="1361" t="b">
        <f t="shared" si="508"/>
        <v>1</v>
      </c>
      <c r="BO1288" s="1361" t="b">
        <f t="shared" si="508"/>
        <v>1</v>
      </c>
      <c r="BP1288" s="1361" t="b">
        <f t="shared" si="508"/>
        <v>1</v>
      </c>
      <c r="BQ1288" s="1361" t="b">
        <f t="shared" si="508"/>
        <v>1</v>
      </c>
      <c r="BS1288" s="1359"/>
    </row>
    <row r="1289" spans="1:71" s="1374" customFormat="1" ht="12" customHeight="1">
      <c r="A1289" s="1412">
        <v>24200661</v>
      </c>
      <c r="B1289" s="1413" t="str">
        <f t="shared" si="517"/>
        <v>24200661</v>
      </c>
      <c r="C1289" s="1359" t="s">
        <v>2348</v>
      </c>
      <c r="D1289" s="1360" t="str">
        <f t="shared" si="520"/>
        <v>W/C</v>
      </c>
      <c r="E1289" s="1360"/>
      <c r="F1289" s="1359"/>
      <c r="G1289" s="1360"/>
      <c r="H1289" s="1361" t="str">
        <f t="shared" si="518"/>
        <v/>
      </c>
      <c r="I1289" s="1361" t="str">
        <f t="shared" si="518"/>
        <v/>
      </c>
      <c r="J1289" s="1361" t="str">
        <f t="shared" si="518"/>
        <v/>
      </c>
      <c r="K1289" s="1361" t="str">
        <f t="shared" si="518"/>
        <v/>
      </c>
      <c r="L1289" s="1361" t="str">
        <f t="shared" si="499"/>
        <v>NO</v>
      </c>
      <c r="M1289" s="1361" t="str">
        <f t="shared" si="499"/>
        <v>W/C</v>
      </c>
      <c r="N1289" s="1361" t="str">
        <f t="shared" si="505"/>
        <v>W/C</v>
      </c>
      <c r="O1289" s="1362"/>
      <c r="P1289" s="1363">
        <v>-120352.98</v>
      </c>
      <c r="Q1289" s="1363">
        <v>-160470.64000000001</v>
      </c>
      <c r="R1289" s="1363">
        <v>-200588.3</v>
      </c>
      <c r="S1289" s="1363">
        <v>-240705.96</v>
      </c>
      <c r="T1289" s="1363">
        <v>-280823.62</v>
      </c>
      <c r="U1289" s="1363">
        <v>-320941.28000000003</v>
      </c>
      <c r="V1289" s="1363">
        <v>-361058.94</v>
      </c>
      <c r="W1289" s="1363">
        <v>-401176.6</v>
      </c>
      <c r="X1289" s="1363">
        <v>-441294.26</v>
      </c>
      <c r="Y1289" s="1363">
        <v>-481411.92</v>
      </c>
      <c r="Z1289" s="1363">
        <v>-41321.18</v>
      </c>
      <c r="AA1289" s="1363">
        <v>-82642.37</v>
      </c>
      <c r="AB1289" s="1363">
        <v>-123963.56</v>
      </c>
      <c r="AC1289" s="1363"/>
      <c r="AD1289" s="1363"/>
      <c r="AE1289" s="1363">
        <f t="shared" si="523"/>
        <v>-261216.11166666666</v>
      </c>
      <c r="AF1289" s="1376"/>
      <c r="AG1289" s="1376"/>
      <c r="AH1289" s="1365"/>
      <c r="AI1289" s="1365"/>
      <c r="AJ1289" s="1365"/>
      <c r="AK1289" s="1366"/>
      <c r="AL1289" s="1365">
        <f t="shared" si="509"/>
        <v>0</v>
      </c>
      <c r="AM1289" s="1367"/>
      <c r="AN1289" s="1365">
        <f t="shared" si="522"/>
        <v>-261216.11166666666</v>
      </c>
      <c r="AO1289" s="1368">
        <f t="shared" si="510"/>
        <v>-261216.11166666666</v>
      </c>
      <c r="AP1289" s="1369"/>
      <c r="AQ1289" s="1370">
        <f t="shared" si="521"/>
        <v>-123963.56</v>
      </c>
      <c r="AR1289" s="1365"/>
      <c r="AS1289" s="1365"/>
      <c r="AT1289" s="1365"/>
      <c r="AU1289" s="1366"/>
      <c r="AV1289" s="1365">
        <f t="shared" si="511"/>
        <v>0</v>
      </c>
      <c r="AW1289" s="1367"/>
      <c r="AX1289" s="1365">
        <f t="shared" si="515"/>
        <v>-123963.56</v>
      </c>
      <c r="AY1289" s="1367">
        <f t="shared" si="512"/>
        <v>-123963.56</v>
      </c>
      <c r="AZ1289" s="1372"/>
      <c r="BA1289" s="1640"/>
      <c r="BC1289" s="1361" t="str">
        <f t="shared" si="519"/>
        <v/>
      </c>
      <c r="BD1289" s="1361" t="str">
        <f t="shared" si="519"/>
        <v/>
      </c>
      <c r="BE1289" s="1361" t="str">
        <f t="shared" si="519"/>
        <v/>
      </c>
      <c r="BF1289" s="1361" t="str">
        <f t="shared" si="519"/>
        <v/>
      </c>
      <c r="BG1289" s="1361" t="str">
        <f t="shared" si="516"/>
        <v>NO</v>
      </c>
      <c r="BH1289" s="1361" t="str">
        <f t="shared" si="516"/>
        <v>W/C</v>
      </c>
      <c r="BI1289" s="1361" t="str">
        <f t="shared" si="513"/>
        <v>W/C</v>
      </c>
      <c r="BK1289" s="1361" t="b">
        <f t="shared" si="508"/>
        <v>1</v>
      </c>
      <c r="BL1289" s="1361" t="b">
        <f t="shared" si="508"/>
        <v>1</v>
      </c>
      <c r="BM1289" s="1361" t="b">
        <f t="shared" si="508"/>
        <v>1</v>
      </c>
      <c r="BN1289" s="1361" t="b">
        <f t="shared" si="508"/>
        <v>1</v>
      </c>
      <c r="BO1289" s="1361" t="b">
        <f t="shared" si="508"/>
        <v>1</v>
      </c>
      <c r="BP1289" s="1361" t="b">
        <f t="shared" si="508"/>
        <v>1</v>
      </c>
      <c r="BQ1289" s="1361" t="b">
        <f t="shared" si="508"/>
        <v>1</v>
      </c>
      <c r="BS1289" s="1359"/>
    </row>
    <row r="1290" spans="1:71" s="1374" customFormat="1" ht="12" customHeight="1">
      <c r="A1290" s="1412">
        <v>24200671</v>
      </c>
      <c r="B1290" s="1413" t="str">
        <f t="shared" si="517"/>
        <v>24200671</v>
      </c>
      <c r="C1290" s="1359" t="s">
        <v>2349</v>
      </c>
      <c r="D1290" s="1360" t="str">
        <f t="shared" si="520"/>
        <v>W/C</v>
      </c>
      <c r="E1290" s="1360"/>
      <c r="F1290" s="1359"/>
      <c r="G1290" s="1360"/>
      <c r="H1290" s="1361" t="str">
        <f t="shared" si="518"/>
        <v/>
      </c>
      <c r="I1290" s="1361" t="str">
        <f t="shared" si="518"/>
        <v/>
      </c>
      <c r="J1290" s="1361" t="str">
        <f t="shared" si="518"/>
        <v/>
      </c>
      <c r="K1290" s="1361" t="str">
        <f t="shared" si="518"/>
        <v/>
      </c>
      <c r="L1290" s="1361" t="str">
        <f t="shared" ref="L1290:M1356" si="524">IF(VALUE(AM1290),"W/C",IF(ISBLANK(AM1290),"NO","W/C"))</f>
        <v>NO</v>
      </c>
      <c r="M1290" s="1361" t="str">
        <f t="shared" si="524"/>
        <v>W/C</v>
      </c>
      <c r="N1290" s="1361" t="str">
        <f t="shared" si="505"/>
        <v>W/C</v>
      </c>
      <c r="O1290" s="1362"/>
      <c r="P1290" s="1363">
        <v>-35644.019999999997</v>
      </c>
      <c r="Q1290" s="1363">
        <v>-47525.36</v>
      </c>
      <c r="R1290" s="1363">
        <v>-59406.7</v>
      </c>
      <c r="S1290" s="1363">
        <v>-71288.039999999994</v>
      </c>
      <c r="T1290" s="1363">
        <v>-83169.38</v>
      </c>
      <c r="U1290" s="1363">
        <v>-95050.72</v>
      </c>
      <c r="V1290" s="1363">
        <v>-106932.06</v>
      </c>
      <c r="W1290" s="1363">
        <v>-118813.4</v>
      </c>
      <c r="X1290" s="1363">
        <v>-130694.74</v>
      </c>
      <c r="Y1290" s="1363">
        <v>-142576.07999999999</v>
      </c>
      <c r="Z1290" s="1363">
        <v>-12237.77</v>
      </c>
      <c r="AA1290" s="1363">
        <v>-24475.55</v>
      </c>
      <c r="AB1290" s="1363">
        <v>-36713.33</v>
      </c>
      <c r="AC1290" s="1363"/>
      <c r="AD1290" s="1363"/>
      <c r="AE1290" s="1363">
        <f t="shared" si="523"/>
        <v>-77362.37291666666</v>
      </c>
      <c r="AF1290" s="1376"/>
      <c r="AG1290" s="1376"/>
      <c r="AH1290" s="1365"/>
      <c r="AI1290" s="1365"/>
      <c r="AJ1290" s="1365"/>
      <c r="AK1290" s="1366"/>
      <c r="AL1290" s="1365">
        <f t="shared" si="509"/>
        <v>0</v>
      </c>
      <c r="AM1290" s="1367"/>
      <c r="AN1290" s="1365">
        <f t="shared" si="522"/>
        <v>-77362.37291666666</v>
      </c>
      <c r="AO1290" s="1368">
        <f t="shared" si="510"/>
        <v>-77362.37291666666</v>
      </c>
      <c r="AP1290" s="1369"/>
      <c r="AQ1290" s="1370">
        <f t="shared" si="521"/>
        <v>-36713.33</v>
      </c>
      <c r="AR1290" s="1365"/>
      <c r="AS1290" s="1365"/>
      <c r="AT1290" s="1365"/>
      <c r="AU1290" s="1366"/>
      <c r="AV1290" s="1365">
        <f t="shared" si="511"/>
        <v>0</v>
      </c>
      <c r="AW1290" s="1367"/>
      <c r="AX1290" s="1365">
        <f t="shared" si="515"/>
        <v>-36713.33</v>
      </c>
      <c r="AY1290" s="1367">
        <f t="shared" si="512"/>
        <v>-36713.33</v>
      </c>
      <c r="AZ1290" s="1372"/>
      <c r="BA1290" s="1640"/>
      <c r="BC1290" s="1361" t="str">
        <f t="shared" si="519"/>
        <v/>
      </c>
      <c r="BD1290" s="1361" t="str">
        <f t="shared" si="519"/>
        <v/>
      </c>
      <c r="BE1290" s="1361" t="str">
        <f t="shared" si="519"/>
        <v/>
      </c>
      <c r="BF1290" s="1361" t="str">
        <f t="shared" si="519"/>
        <v/>
      </c>
      <c r="BG1290" s="1361" t="str">
        <f t="shared" si="516"/>
        <v>NO</v>
      </c>
      <c r="BH1290" s="1361" t="str">
        <f t="shared" si="516"/>
        <v>W/C</v>
      </c>
      <c r="BI1290" s="1361" t="str">
        <f t="shared" si="513"/>
        <v>W/C</v>
      </c>
      <c r="BK1290" s="1361" t="b">
        <f t="shared" si="508"/>
        <v>1</v>
      </c>
      <c r="BL1290" s="1361" t="b">
        <f t="shared" si="508"/>
        <v>1</v>
      </c>
      <c r="BM1290" s="1361" t="b">
        <f t="shared" si="508"/>
        <v>1</v>
      </c>
      <c r="BN1290" s="1361" t="b">
        <f t="shared" si="508"/>
        <v>1</v>
      </c>
      <c r="BO1290" s="1361" t="b">
        <f t="shared" si="508"/>
        <v>1</v>
      </c>
      <c r="BP1290" s="1361" t="b">
        <f t="shared" si="508"/>
        <v>1</v>
      </c>
      <c r="BQ1290" s="1361" t="b">
        <f t="shared" si="508"/>
        <v>1</v>
      </c>
      <c r="BS1290" s="1359"/>
    </row>
    <row r="1291" spans="1:71" s="1374" customFormat="1" ht="12" customHeight="1">
      <c r="A1291" s="1412">
        <v>24200681</v>
      </c>
      <c r="B1291" s="1413" t="str">
        <f t="shared" si="517"/>
        <v>24200681</v>
      </c>
      <c r="C1291" s="1359" t="s">
        <v>2350</v>
      </c>
      <c r="D1291" s="1360" t="str">
        <f t="shared" si="520"/>
        <v>W/C</v>
      </c>
      <c r="E1291" s="1360"/>
      <c r="F1291" s="1359"/>
      <c r="G1291" s="1360"/>
      <c r="H1291" s="1361" t="str">
        <f t="shared" si="518"/>
        <v/>
      </c>
      <c r="I1291" s="1361" t="str">
        <f t="shared" si="518"/>
        <v/>
      </c>
      <c r="J1291" s="1361" t="str">
        <f t="shared" si="518"/>
        <v/>
      </c>
      <c r="K1291" s="1361" t="str">
        <f t="shared" si="518"/>
        <v/>
      </c>
      <c r="L1291" s="1361" t="str">
        <f t="shared" si="524"/>
        <v>NO</v>
      </c>
      <c r="M1291" s="1361" t="str">
        <f t="shared" si="524"/>
        <v>W/C</v>
      </c>
      <c r="N1291" s="1361" t="str">
        <f t="shared" si="505"/>
        <v>W/C</v>
      </c>
      <c r="O1291" s="1362"/>
      <c r="P1291" s="1363">
        <v>-35644.019999999997</v>
      </c>
      <c r="Q1291" s="1363">
        <v>-47525.36</v>
      </c>
      <c r="R1291" s="1363">
        <v>-59406.7</v>
      </c>
      <c r="S1291" s="1363">
        <v>-71288.039999999994</v>
      </c>
      <c r="T1291" s="1363">
        <v>-83169.38</v>
      </c>
      <c r="U1291" s="1363">
        <v>-95050.72</v>
      </c>
      <c r="V1291" s="1363">
        <v>-106932.06</v>
      </c>
      <c r="W1291" s="1363">
        <v>-118813.4</v>
      </c>
      <c r="X1291" s="1363">
        <v>-130694.74</v>
      </c>
      <c r="Y1291" s="1363">
        <v>-142576.07999999999</v>
      </c>
      <c r="Z1291" s="1363">
        <v>-12237.77</v>
      </c>
      <c r="AA1291" s="1363">
        <v>-24475.55</v>
      </c>
      <c r="AB1291" s="1363">
        <v>-36713.33</v>
      </c>
      <c r="AC1291" s="1363"/>
      <c r="AD1291" s="1363"/>
      <c r="AE1291" s="1363">
        <f t="shared" si="523"/>
        <v>-77362.37291666666</v>
      </c>
      <c r="AF1291" s="1376"/>
      <c r="AG1291" s="1376"/>
      <c r="AH1291" s="1365"/>
      <c r="AI1291" s="1365"/>
      <c r="AJ1291" s="1365"/>
      <c r="AK1291" s="1366"/>
      <c r="AL1291" s="1365">
        <f t="shared" si="509"/>
        <v>0</v>
      </c>
      <c r="AM1291" s="1367"/>
      <c r="AN1291" s="1365">
        <f t="shared" si="522"/>
        <v>-77362.37291666666</v>
      </c>
      <c r="AO1291" s="1368">
        <f t="shared" si="510"/>
        <v>-77362.37291666666</v>
      </c>
      <c r="AP1291" s="1369"/>
      <c r="AQ1291" s="1370">
        <f t="shared" si="521"/>
        <v>-36713.33</v>
      </c>
      <c r="AR1291" s="1365"/>
      <c r="AS1291" s="1365"/>
      <c r="AT1291" s="1365"/>
      <c r="AU1291" s="1366"/>
      <c r="AV1291" s="1365">
        <f t="shared" si="511"/>
        <v>0</v>
      </c>
      <c r="AW1291" s="1367"/>
      <c r="AX1291" s="1365">
        <f t="shared" si="515"/>
        <v>-36713.33</v>
      </c>
      <c r="AY1291" s="1367">
        <f t="shared" si="512"/>
        <v>-36713.33</v>
      </c>
      <c r="AZ1291" s="1372"/>
      <c r="BA1291" s="1640"/>
      <c r="BC1291" s="1361" t="str">
        <f t="shared" si="519"/>
        <v/>
      </c>
      <c r="BD1291" s="1361" t="str">
        <f t="shared" si="519"/>
        <v/>
      </c>
      <c r="BE1291" s="1361" t="str">
        <f t="shared" si="519"/>
        <v/>
      </c>
      <c r="BF1291" s="1361" t="str">
        <f t="shared" si="519"/>
        <v/>
      </c>
      <c r="BG1291" s="1361" t="str">
        <f t="shared" si="516"/>
        <v>NO</v>
      </c>
      <c r="BH1291" s="1361" t="str">
        <f t="shared" si="516"/>
        <v>W/C</v>
      </c>
      <c r="BI1291" s="1361" t="str">
        <f t="shared" si="513"/>
        <v>W/C</v>
      </c>
      <c r="BK1291" s="1361" t="b">
        <f t="shared" si="508"/>
        <v>1</v>
      </c>
      <c r="BL1291" s="1361" t="b">
        <f t="shared" si="508"/>
        <v>1</v>
      </c>
      <c r="BM1291" s="1361" t="b">
        <f t="shared" si="508"/>
        <v>1</v>
      </c>
      <c r="BN1291" s="1361" t="b">
        <f t="shared" si="508"/>
        <v>1</v>
      </c>
      <c r="BO1291" s="1361" t="b">
        <f t="shared" si="508"/>
        <v>1</v>
      </c>
      <c r="BP1291" s="1361" t="b">
        <f t="shared" si="508"/>
        <v>1</v>
      </c>
      <c r="BQ1291" s="1361" t="b">
        <f t="shared" si="508"/>
        <v>1</v>
      </c>
      <c r="BS1291" s="1359"/>
    </row>
    <row r="1292" spans="1:71" s="1374" customFormat="1" ht="12" customHeight="1">
      <c r="A1292" s="1497">
        <v>24200711</v>
      </c>
      <c r="B1292" s="1498" t="str">
        <f t="shared" si="517"/>
        <v>24200711</v>
      </c>
      <c r="C1292" s="1416" t="s">
        <v>2351</v>
      </c>
      <c r="D1292" s="1417" t="str">
        <f t="shared" si="520"/>
        <v>W/C</v>
      </c>
      <c r="E1292" s="1417"/>
      <c r="F1292" s="1418">
        <v>42752</v>
      </c>
      <c r="G1292" s="1417"/>
      <c r="H1292" s="1419" t="str">
        <f t="shared" si="518"/>
        <v/>
      </c>
      <c r="I1292" s="1419" t="str">
        <f t="shared" si="518"/>
        <v/>
      </c>
      <c r="J1292" s="1419" t="str">
        <f t="shared" si="518"/>
        <v/>
      </c>
      <c r="K1292" s="1419" t="str">
        <f t="shared" si="518"/>
        <v/>
      </c>
      <c r="L1292" s="1419" t="str">
        <f t="shared" si="524"/>
        <v>NO</v>
      </c>
      <c r="M1292" s="1419" t="str">
        <f t="shared" si="524"/>
        <v>W/C</v>
      </c>
      <c r="N1292" s="1419" t="str">
        <f t="shared" si="505"/>
        <v>W/C</v>
      </c>
      <c r="O1292" s="1420"/>
      <c r="P1292" s="1421">
        <v>-294000</v>
      </c>
      <c r="Q1292" s="1421">
        <v>-336000</v>
      </c>
      <c r="R1292" s="1421">
        <v>-378000</v>
      </c>
      <c r="S1292" s="1421">
        <v>-420000</v>
      </c>
      <c r="T1292" s="1421">
        <v>-462000</v>
      </c>
      <c r="U1292" s="1421">
        <v>-504000</v>
      </c>
      <c r="V1292" s="1421">
        <v>-628050</v>
      </c>
      <c r="W1292" s="1421">
        <v>-752100</v>
      </c>
      <c r="X1292" s="1421">
        <v>-876150</v>
      </c>
      <c r="Y1292" s="1421">
        <v>-1000200</v>
      </c>
      <c r="Z1292" s="1421">
        <v>-1628249.75</v>
      </c>
      <c r="AA1292" s="1421">
        <v>-744300.25</v>
      </c>
      <c r="AB1292" s="1421">
        <v>-868350.25</v>
      </c>
      <c r="AC1292" s="1421"/>
      <c r="AD1292" s="1421"/>
      <c r="AE1292" s="1421">
        <f t="shared" si="523"/>
        <v>-692518.76041666663</v>
      </c>
      <c r="AF1292" s="1422"/>
      <c r="AG1292" s="1423"/>
      <c r="AH1292" s="1424"/>
      <c r="AI1292" s="1424"/>
      <c r="AJ1292" s="1424"/>
      <c r="AK1292" s="1425"/>
      <c r="AL1292" s="1424">
        <f t="shared" si="509"/>
        <v>0</v>
      </c>
      <c r="AM1292" s="1426"/>
      <c r="AN1292" s="1424">
        <f t="shared" si="522"/>
        <v>-692518.76041666663</v>
      </c>
      <c r="AO1292" s="1427">
        <f t="shared" si="510"/>
        <v>-692518.76041666663</v>
      </c>
      <c r="AP1292" s="1369"/>
      <c r="AQ1292" s="1428">
        <f t="shared" si="521"/>
        <v>-868350.25</v>
      </c>
      <c r="AR1292" s="1424"/>
      <c r="AS1292" s="1424"/>
      <c r="AT1292" s="1424"/>
      <c r="AU1292" s="1425"/>
      <c r="AV1292" s="1424">
        <f t="shared" si="511"/>
        <v>0</v>
      </c>
      <c r="AW1292" s="1426"/>
      <c r="AX1292" s="1424">
        <f t="shared" si="515"/>
        <v>-868350.25</v>
      </c>
      <c r="AY1292" s="1426">
        <f t="shared" si="512"/>
        <v>-868350.25</v>
      </c>
      <c r="AZ1292" s="1372"/>
      <c r="BA1292" s="1640"/>
      <c r="BC1292" s="1419" t="str">
        <f t="shared" si="519"/>
        <v/>
      </c>
      <c r="BD1292" s="1419" t="str">
        <f t="shared" si="519"/>
        <v/>
      </c>
      <c r="BE1292" s="1419" t="str">
        <f t="shared" si="519"/>
        <v/>
      </c>
      <c r="BF1292" s="1419" t="str">
        <f t="shared" si="519"/>
        <v/>
      </c>
      <c r="BG1292" s="1419" t="str">
        <f t="shared" si="516"/>
        <v>NO</v>
      </c>
      <c r="BH1292" s="1419" t="str">
        <f t="shared" si="516"/>
        <v>W/C</v>
      </c>
      <c r="BI1292" s="1419" t="str">
        <f t="shared" si="513"/>
        <v>W/C</v>
      </c>
      <c r="BK1292" s="1419" t="b">
        <f t="shared" si="508"/>
        <v>1</v>
      </c>
      <c r="BL1292" s="1419" t="b">
        <f t="shared" si="508"/>
        <v>1</v>
      </c>
      <c r="BM1292" s="1419" t="b">
        <f t="shared" si="508"/>
        <v>1</v>
      </c>
      <c r="BN1292" s="1419" t="b">
        <f t="shared" si="508"/>
        <v>1</v>
      </c>
      <c r="BO1292" s="1419" t="b">
        <f t="shared" si="508"/>
        <v>1</v>
      </c>
      <c r="BP1292" s="1419" t="b">
        <f t="shared" si="508"/>
        <v>1</v>
      </c>
      <c r="BQ1292" s="1419" t="b">
        <f t="shared" si="508"/>
        <v>1</v>
      </c>
      <c r="BS1292" s="1359"/>
    </row>
    <row r="1293" spans="1:71" s="1374" customFormat="1" ht="12" customHeight="1">
      <c r="A1293" s="1497">
        <v>24200721</v>
      </c>
      <c r="B1293" s="1498" t="str">
        <f t="shared" si="517"/>
        <v>24200721</v>
      </c>
      <c r="C1293" s="1416" t="s">
        <v>2352</v>
      </c>
      <c r="D1293" s="1417" t="str">
        <f t="shared" si="520"/>
        <v>W/C</v>
      </c>
      <c r="E1293" s="1417"/>
      <c r="F1293" s="1434">
        <v>43070</v>
      </c>
      <c r="G1293" s="1417"/>
      <c r="H1293" s="1419" t="str">
        <f t="shared" si="518"/>
        <v/>
      </c>
      <c r="I1293" s="1419" t="str">
        <f t="shared" si="518"/>
        <v/>
      </c>
      <c r="J1293" s="1419" t="str">
        <f t="shared" si="518"/>
        <v/>
      </c>
      <c r="K1293" s="1419" t="str">
        <f t="shared" si="518"/>
        <v/>
      </c>
      <c r="L1293" s="1419" t="str">
        <f t="shared" si="524"/>
        <v>NO</v>
      </c>
      <c r="M1293" s="1419" t="str">
        <f t="shared" si="524"/>
        <v>W/C</v>
      </c>
      <c r="N1293" s="1419" t="str">
        <f t="shared" si="505"/>
        <v>W/C</v>
      </c>
      <c r="O1293" s="1420"/>
      <c r="P1293" s="1421">
        <v>-0.04</v>
      </c>
      <c r="Q1293" s="1421">
        <v>-0.04</v>
      </c>
      <c r="R1293" s="1421">
        <v>-0.04</v>
      </c>
      <c r="S1293" s="1421">
        <v>-0.04</v>
      </c>
      <c r="T1293" s="1421">
        <v>-0.04</v>
      </c>
      <c r="U1293" s="1421">
        <v>-0.04</v>
      </c>
      <c r="V1293" s="1421">
        <v>-0.04</v>
      </c>
      <c r="W1293" s="1421">
        <v>-0.04</v>
      </c>
      <c r="X1293" s="1421">
        <v>-0.04</v>
      </c>
      <c r="Y1293" s="1421">
        <v>-0.04</v>
      </c>
      <c r="Z1293" s="1421">
        <v>-0.04</v>
      </c>
      <c r="AA1293" s="1421">
        <v>-0.04</v>
      </c>
      <c r="AB1293" s="1421">
        <v>-0.04</v>
      </c>
      <c r="AC1293" s="1421"/>
      <c r="AD1293" s="1421"/>
      <c r="AE1293" s="1421">
        <f t="shared" si="523"/>
        <v>-3.9999999999999994E-2</v>
      </c>
      <c r="AF1293" s="1422"/>
      <c r="AG1293" s="1423"/>
      <c r="AH1293" s="1424"/>
      <c r="AI1293" s="1424"/>
      <c r="AJ1293" s="1424"/>
      <c r="AK1293" s="1425"/>
      <c r="AL1293" s="1424">
        <f t="shared" si="509"/>
        <v>0</v>
      </c>
      <c r="AM1293" s="1426"/>
      <c r="AN1293" s="1424">
        <f t="shared" si="522"/>
        <v>-3.9999999999999994E-2</v>
      </c>
      <c r="AO1293" s="1427">
        <f t="shared" si="510"/>
        <v>-3.9999999999999994E-2</v>
      </c>
      <c r="AP1293" s="1369"/>
      <c r="AQ1293" s="1428">
        <f t="shared" si="521"/>
        <v>-0.04</v>
      </c>
      <c r="AR1293" s="1424"/>
      <c r="AS1293" s="1424"/>
      <c r="AT1293" s="1424"/>
      <c r="AU1293" s="1425"/>
      <c r="AV1293" s="1424">
        <f t="shared" si="511"/>
        <v>0</v>
      </c>
      <c r="AW1293" s="1426"/>
      <c r="AX1293" s="1424">
        <f t="shared" si="515"/>
        <v>-0.04</v>
      </c>
      <c r="AY1293" s="1426">
        <f t="shared" si="512"/>
        <v>-0.04</v>
      </c>
      <c r="AZ1293" s="1372"/>
      <c r="BA1293" s="1640"/>
      <c r="BC1293" s="1419" t="str">
        <f t="shared" si="519"/>
        <v/>
      </c>
      <c r="BD1293" s="1419" t="str">
        <f t="shared" si="519"/>
        <v/>
      </c>
      <c r="BE1293" s="1419" t="str">
        <f t="shared" si="519"/>
        <v/>
      </c>
      <c r="BF1293" s="1419" t="str">
        <f t="shared" si="519"/>
        <v/>
      </c>
      <c r="BG1293" s="1419" t="str">
        <f t="shared" si="516"/>
        <v>NO</v>
      </c>
      <c r="BH1293" s="1419" t="str">
        <f t="shared" si="516"/>
        <v>W/C</v>
      </c>
      <c r="BI1293" s="1419" t="str">
        <f t="shared" si="513"/>
        <v>W/C</v>
      </c>
      <c r="BK1293" s="1419" t="b">
        <f t="shared" si="508"/>
        <v>1</v>
      </c>
      <c r="BL1293" s="1419" t="b">
        <f t="shared" si="508"/>
        <v>1</v>
      </c>
      <c r="BM1293" s="1419" t="b">
        <f t="shared" si="508"/>
        <v>1</v>
      </c>
      <c r="BN1293" s="1419" t="b">
        <f>BF1293=K1293</f>
        <v>1</v>
      </c>
      <c r="BO1293" s="1419" t="b">
        <f>BG1293=L1293</f>
        <v>1</v>
      </c>
      <c r="BP1293" s="1419" t="b">
        <f>BH1293=M1293</f>
        <v>1</v>
      </c>
      <c r="BQ1293" s="1419" t="b">
        <f>BI1293=N1293</f>
        <v>1</v>
      </c>
      <c r="BS1293" s="1359"/>
    </row>
    <row r="1294" spans="1:71" s="1374" customFormat="1" ht="12" customHeight="1">
      <c r="A1294" s="1522">
        <v>24200763</v>
      </c>
      <c r="B1294" s="1524" t="str">
        <f t="shared" si="517"/>
        <v>24200763</v>
      </c>
      <c r="C1294" s="1570" t="s">
        <v>2353</v>
      </c>
      <c r="D1294" s="1396" t="str">
        <f t="shared" si="520"/>
        <v>Non-Op</v>
      </c>
      <c r="E1294" s="1396"/>
      <c r="F1294" s="1397">
        <v>43482</v>
      </c>
      <c r="G1294" s="1396"/>
      <c r="H1294" s="1398" t="str">
        <f t="shared" si="518"/>
        <v/>
      </c>
      <c r="I1294" s="1398" t="str">
        <f t="shared" si="518"/>
        <v/>
      </c>
      <c r="J1294" s="1398" t="str">
        <f t="shared" si="518"/>
        <v/>
      </c>
      <c r="K1294" s="1398" t="str">
        <f t="shared" si="518"/>
        <v>Non-Op</v>
      </c>
      <c r="L1294" s="1398" t="str">
        <f t="shared" si="524"/>
        <v>NO</v>
      </c>
      <c r="M1294" s="1398" t="str">
        <f t="shared" si="524"/>
        <v>NO</v>
      </c>
      <c r="N1294" s="1398" t="str">
        <f t="shared" si="505"/>
        <v/>
      </c>
      <c r="O1294" s="1399"/>
      <c r="P1294" s="1400">
        <v>-14713315.869999999</v>
      </c>
      <c r="Q1294" s="1400">
        <v>-14719776.449999999</v>
      </c>
      <c r="R1294" s="1400">
        <v>-14914666.949999999</v>
      </c>
      <c r="S1294" s="1400">
        <v>-15173469.279999999</v>
      </c>
      <c r="T1294" s="1400">
        <v>-15214458.199999999</v>
      </c>
      <c r="U1294" s="1400">
        <v>-15276211.74</v>
      </c>
      <c r="V1294" s="1400">
        <v>-15862315.32</v>
      </c>
      <c r="W1294" s="1400">
        <v>-15632718.85</v>
      </c>
      <c r="X1294" s="1400">
        <v>-15908490.789999999</v>
      </c>
      <c r="Y1294" s="1400">
        <v>-16183363.16</v>
      </c>
      <c r="Z1294" s="1400">
        <v>-16298470.85</v>
      </c>
      <c r="AA1294" s="1400">
        <v>-16393424.65</v>
      </c>
      <c r="AB1294" s="1400">
        <v>-16609174.779999999</v>
      </c>
      <c r="AC1294" s="1400"/>
      <c r="AD1294" s="1400"/>
      <c r="AE1294" s="1400">
        <f t="shared" si="523"/>
        <v>-15603217.630416663</v>
      </c>
      <c r="AF1294" s="1401"/>
      <c r="AG1294" s="1402"/>
      <c r="AH1294" s="1403"/>
      <c r="AI1294" s="1403"/>
      <c r="AJ1294" s="1403"/>
      <c r="AK1294" s="1404">
        <f t="shared" ref="AK1294:AK1324" si="525">AE1294</f>
        <v>-15603217.630416663</v>
      </c>
      <c r="AL1294" s="1403">
        <f>SUM(AI1294:AK1294)</f>
        <v>-15603217.630416663</v>
      </c>
      <c r="AM1294" s="1405"/>
      <c r="AN1294" s="1403"/>
      <c r="AO1294" s="1406">
        <f t="shared" si="510"/>
        <v>0</v>
      </c>
      <c r="AP1294" s="1369"/>
      <c r="AQ1294" s="1407">
        <f t="shared" si="521"/>
        <v>-16609174.779999999</v>
      </c>
      <c r="AR1294" s="1403"/>
      <c r="AS1294" s="1403"/>
      <c r="AT1294" s="1403"/>
      <c r="AU1294" s="1404">
        <f t="shared" ref="AU1294:AU1324" si="526">AQ1294</f>
        <v>-16609174.779999999</v>
      </c>
      <c r="AV1294" s="1403">
        <f>SUM(AS1294:AU1294)</f>
        <v>-16609174.779999999</v>
      </c>
      <c r="AW1294" s="1405"/>
      <c r="AX1294" s="1403"/>
      <c r="AY1294" s="1405">
        <f t="shared" si="512"/>
        <v>0</v>
      </c>
      <c r="AZ1294" s="1372" t="s">
        <v>1895</v>
      </c>
      <c r="BA1294" s="1640"/>
      <c r="BC1294" s="1419"/>
      <c r="BD1294" s="1419"/>
      <c r="BE1294" s="1419"/>
      <c r="BF1294" s="1419"/>
      <c r="BG1294" s="1419"/>
      <c r="BH1294" s="1419"/>
      <c r="BI1294" s="1419"/>
      <c r="BK1294" s="1419"/>
      <c r="BL1294" s="1419"/>
      <c r="BM1294" s="1419"/>
      <c r="BN1294" s="1419"/>
      <c r="BO1294" s="1419"/>
      <c r="BP1294" s="1419"/>
      <c r="BQ1294" s="1419"/>
      <c r="BS1294" s="1359"/>
    </row>
    <row r="1295" spans="1:71" s="1374" customFormat="1" ht="12" customHeight="1">
      <c r="A1295" s="1412">
        <v>24200811</v>
      </c>
      <c r="B1295" s="1413" t="str">
        <f t="shared" si="517"/>
        <v>24200811</v>
      </c>
      <c r="C1295" s="1359" t="s">
        <v>2354</v>
      </c>
      <c r="D1295" s="1360" t="str">
        <f t="shared" si="520"/>
        <v>Non-Op</v>
      </c>
      <c r="E1295" s="1360"/>
      <c r="F1295" s="1359"/>
      <c r="G1295" s="1360"/>
      <c r="H1295" s="1361" t="str">
        <f t="shared" si="518"/>
        <v/>
      </c>
      <c r="I1295" s="1361" t="str">
        <f t="shared" si="518"/>
        <v/>
      </c>
      <c r="J1295" s="1361" t="str">
        <f t="shared" si="518"/>
        <v/>
      </c>
      <c r="K1295" s="1361" t="str">
        <f t="shared" si="518"/>
        <v>Non-Op</v>
      </c>
      <c r="L1295" s="1361" t="str">
        <f t="shared" si="524"/>
        <v>NO</v>
      </c>
      <c r="M1295" s="1361" t="str">
        <f t="shared" si="524"/>
        <v>NO</v>
      </c>
      <c r="N1295" s="1361" t="str">
        <f t="shared" si="505"/>
        <v/>
      </c>
      <c r="O1295" s="1362"/>
      <c r="P1295" s="1363">
        <v>-214427.44</v>
      </c>
      <c r="Q1295" s="1363">
        <v>-214427.44</v>
      </c>
      <c r="R1295" s="1363">
        <v>-214427.44</v>
      </c>
      <c r="S1295" s="1363">
        <v>-214427.44</v>
      </c>
      <c r="T1295" s="1363">
        <v>-238372.9</v>
      </c>
      <c r="U1295" s="1363">
        <v>-238372.9</v>
      </c>
      <c r="V1295" s="1363">
        <v>-238372.9</v>
      </c>
      <c r="W1295" s="1363">
        <v>-238372.9</v>
      </c>
      <c r="X1295" s="1363">
        <v>-243276.25</v>
      </c>
      <c r="Y1295" s="1363">
        <v>-243276.25</v>
      </c>
      <c r="Z1295" s="1363">
        <v>-243276.25</v>
      </c>
      <c r="AA1295" s="1363">
        <v>-243276.25</v>
      </c>
      <c r="AB1295" s="1363">
        <v>-243276.25</v>
      </c>
      <c r="AC1295" s="1363"/>
      <c r="AD1295" s="1363"/>
      <c r="AE1295" s="1363">
        <f t="shared" si="523"/>
        <v>-233227.56375</v>
      </c>
      <c r="AF1295" s="1476"/>
      <c r="AG1295" s="1477"/>
      <c r="AH1295" s="1365"/>
      <c r="AI1295" s="1365"/>
      <c r="AJ1295" s="1365"/>
      <c r="AK1295" s="1366">
        <f t="shared" si="525"/>
        <v>-233227.56375</v>
      </c>
      <c r="AL1295" s="1365">
        <f t="shared" si="509"/>
        <v>-233227.56375</v>
      </c>
      <c r="AM1295" s="1367"/>
      <c r="AN1295" s="1365"/>
      <c r="AO1295" s="1368">
        <f t="shared" si="510"/>
        <v>0</v>
      </c>
      <c r="AP1295" s="1369"/>
      <c r="AQ1295" s="1370">
        <f t="shared" si="521"/>
        <v>-243276.25</v>
      </c>
      <c r="AR1295" s="1365"/>
      <c r="AS1295" s="1365"/>
      <c r="AT1295" s="1365"/>
      <c r="AU1295" s="1366">
        <f t="shared" si="526"/>
        <v>-243276.25</v>
      </c>
      <c r="AV1295" s="1365">
        <f t="shared" si="511"/>
        <v>-243276.25</v>
      </c>
      <c r="AW1295" s="1367"/>
      <c r="AX1295" s="1365"/>
      <c r="AY1295" s="1367">
        <f t="shared" si="512"/>
        <v>0</v>
      </c>
      <c r="AZ1295" s="1372" t="s">
        <v>1050</v>
      </c>
      <c r="BA1295" s="1640"/>
      <c r="BC1295" s="1361" t="str">
        <f t="shared" si="519"/>
        <v/>
      </c>
      <c r="BD1295" s="1361" t="str">
        <f t="shared" si="519"/>
        <v/>
      </c>
      <c r="BE1295" s="1361" t="str">
        <f t="shared" si="519"/>
        <v/>
      </c>
      <c r="BF1295" s="1361" t="str">
        <f t="shared" si="519"/>
        <v>Non-Op</v>
      </c>
      <c r="BG1295" s="1361" t="str">
        <f t="shared" si="516"/>
        <v>NO</v>
      </c>
      <c r="BH1295" s="1361" t="str">
        <f t="shared" si="516"/>
        <v>NO</v>
      </c>
      <c r="BI1295" s="1361" t="str">
        <f t="shared" si="513"/>
        <v/>
      </c>
      <c r="BK1295" s="1361" t="b">
        <f t="shared" ref="BK1295:BQ1314" si="527">BC1295=H1295</f>
        <v>1</v>
      </c>
      <c r="BL1295" s="1361" t="b">
        <f t="shared" si="527"/>
        <v>1</v>
      </c>
      <c r="BM1295" s="1361" t="b">
        <f t="shared" si="527"/>
        <v>1</v>
      </c>
      <c r="BN1295" s="1361" t="b">
        <f t="shared" si="527"/>
        <v>1</v>
      </c>
      <c r="BO1295" s="1361" t="b">
        <f t="shared" si="527"/>
        <v>1</v>
      </c>
      <c r="BP1295" s="1361" t="b">
        <f t="shared" si="527"/>
        <v>1</v>
      </c>
      <c r="BQ1295" s="1361" t="b">
        <f t="shared" si="527"/>
        <v>1</v>
      </c>
      <c r="BS1295" s="1359"/>
    </row>
    <row r="1296" spans="1:71" s="1374" customFormat="1" ht="12" customHeight="1">
      <c r="A1296" s="1412">
        <v>24200821</v>
      </c>
      <c r="B1296" s="1413" t="str">
        <f t="shared" si="517"/>
        <v>24200821</v>
      </c>
      <c r="C1296" s="1359" t="s">
        <v>2355</v>
      </c>
      <c r="D1296" s="1360" t="str">
        <f t="shared" si="520"/>
        <v>Non-Op</v>
      </c>
      <c r="E1296" s="1360"/>
      <c r="F1296" s="1359"/>
      <c r="G1296" s="1360"/>
      <c r="H1296" s="1361" t="str">
        <f t="shared" si="518"/>
        <v/>
      </c>
      <c r="I1296" s="1361" t="str">
        <f t="shared" si="518"/>
        <v/>
      </c>
      <c r="J1296" s="1361" t="str">
        <f t="shared" si="518"/>
        <v/>
      </c>
      <c r="K1296" s="1361" t="str">
        <f t="shared" si="518"/>
        <v>Non-Op</v>
      </c>
      <c r="L1296" s="1361" t="str">
        <f t="shared" si="524"/>
        <v>NO</v>
      </c>
      <c r="M1296" s="1361" t="str">
        <f t="shared" si="524"/>
        <v>NO</v>
      </c>
      <c r="N1296" s="1361" t="str">
        <f t="shared" si="505"/>
        <v/>
      </c>
      <c r="O1296" s="1362"/>
      <c r="P1296" s="1363">
        <v>-28469.82</v>
      </c>
      <c r="Q1296" s="1363">
        <v>-28469.82</v>
      </c>
      <c r="R1296" s="1363">
        <v>-28469.82</v>
      </c>
      <c r="S1296" s="1363">
        <v>-28469.82</v>
      </c>
      <c r="T1296" s="1363">
        <v>-48993.66</v>
      </c>
      <c r="U1296" s="1363">
        <v>-48993.66</v>
      </c>
      <c r="V1296" s="1363">
        <v>-48993.66</v>
      </c>
      <c r="W1296" s="1363">
        <v>-48993.66</v>
      </c>
      <c r="X1296" s="1363">
        <v>-53897.01</v>
      </c>
      <c r="Y1296" s="1363">
        <v>-53897.01</v>
      </c>
      <c r="Z1296" s="1363">
        <v>-53897.01</v>
      </c>
      <c r="AA1296" s="1363">
        <v>-53897.01</v>
      </c>
      <c r="AB1296" s="1363">
        <v>-53897.01</v>
      </c>
      <c r="AC1296" s="1363"/>
      <c r="AD1296" s="1363"/>
      <c r="AE1296" s="1363">
        <f t="shared" si="523"/>
        <v>-44846.296250000007</v>
      </c>
      <c r="AF1296" s="1476"/>
      <c r="AG1296" s="1477"/>
      <c r="AH1296" s="1365"/>
      <c r="AI1296" s="1365"/>
      <c r="AJ1296" s="1365"/>
      <c r="AK1296" s="1366">
        <f t="shared" si="525"/>
        <v>-44846.296250000007</v>
      </c>
      <c r="AL1296" s="1365">
        <f t="shared" si="509"/>
        <v>-44846.296250000007</v>
      </c>
      <c r="AM1296" s="1367"/>
      <c r="AN1296" s="1365"/>
      <c r="AO1296" s="1368">
        <f t="shared" si="510"/>
        <v>0</v>
      </c>
      <c r="AP1296" s="1369"/>
      <c r="AQ1296" s="1370">
        <f t="shared" si="521"/>
        <v>-53897.01</v>
      </c>
      <c r="AR1296" s="1365"/>
      <c r="AS1296" s="1365"/>
      <c r="AT1296" s="1365"/>
      <c r="AU1296" s="1366">
        <f t="shared" si="526"/>
        <v>-53897.01</v>
      </c>
      <c r="AV1296" s="1365">
        <f t="shared" si="511"/>
        <v>-53897.01</v>
      </c>
      <c r="AW1296" s="1367"/>
      <c r="AX1296" s="1365"/>
      <c r="AY1296" s="1367">
        <f t="shared" si="512"/>
        <v>0</v>
      </c>
      <c r="AZ1296" s="1372" t="s">
        <v>1050</v>
      </c>
      <c r="BA1296" s="1640"/>
      <c r="BC1296" s="1361" t="str">
        <f t="shared" si="519"/>
        <v/>
      </c>
      <c r="BD1296" s="1361" t="str">
        <f t="shared" si="519"/>
        <v/>
      </c>
      <c r="BE1296" s="1361" t="str">
        <f t="shared" si="519"/>
        <v/>
      </c>
      <c r="BF1296" s="1361" t="str">
        <f t="shared" si="519"/>
        <v>Non-Op</v>
      </c>
      <c r="BG1296" s="1361" t="str">
        <f t="shared" si="516"/>
        <v>NO</v>
      </c>
      <c r="BH1296" s="1361" t="str">
        <f t="shared" si="516"/>
        <v>NO</v>
      </c>
      <c r="BI1296" s="1361" t="str">
        <f t="shared" si="513"/>
        <v/>
      </c>
      <c r="BK1296" s="1361" t="b">
        <f t="shared" si="527"/>
        <v>1</v>
      </c>
      <c r="BL1296" s="1361" t="b">
        <f t="shared" si="527"/>
        <v>1</v>
      </c>
      <c r="BM1296" s="1361" t="b">
        <f t="shared" si="527"/>
        <v>1</v>
      </c>
      <c r="BN1296" s="1361" t="b">
        <f t="shared" si="527"/>
        <v>1</v>
      </c>
      <c r="BO1296" s="1361" t="b">
        <f t="shared" si="527"/>
        <v>1</v>
      </c>
      <c r="BP1296" s="1361" t="b">
        <f t="shared" si="527"/>
        <v>1</v>
      </c>
      <c r="BQ1296" s="1361" t="b">
        <f t="shared" si="527"/>
        <v>1</v>
      </c>
      <c r="BS1296" s="1359"/>
    </row>
    <row r="1297" spans="1:71" s="1374" customFormat="1" ht="12" customHeight="1">
      <c r="A1297" s="1412">
        <v>24200831</v>
      </c>
      <c r="B1297" s="1413" t="str">
        <f t="shared" si="517"/>
        <v>24200831</v>
      </c>
      <c r="C1297" s="1359" t="s">
        <v>2356</v>
      </c>
      <c r="D1297" s="1360" t="str">
        <f t="shared" si="520"/>
        <v>Non-Op</v>
      </c>
      <c r="E1297" s="1360"/>
      <c r="F1297" s="1359"/>
      <c r="G1297" s="1360"/>
      <c r="H1297" s="1361" t="str">
        <f t="shared" si="518"/>
        <v/>
      </c>
      <c r="I1297" s="1361" t="str">
        <f t="shared" si="518"/>
        <v/>
      </c>
      <c r="J1297" s="1361" t="str">
        <f t="shared" si="518"/>
        <v/>
      </c>
      <c r="K1297" s="1361" t="str">
        <f t="shared" si="518"/>
        <v>Non-Op</v>
      </c>
      <c r="L1297" s="1361" t="str">
        <f t="shared" si="524"/>
        <v>NO</v>
      </c>
      <c r="M1297" s="1361" t="str">
        <f t="shared" si="524"/>
        <v>NO</v>
      </c>
      <c r="N1297" s="1361" t="str">
        <f t="shared" si="505"/>
        <v/>
      </c>
      <c r="O1297" s="1362"/>
      <c r="P1297" s="1363">
        <v>-118258.77</v>
      </c>
      <c r="Q1297" s="1363">
        <v>-118258.77</v>
      </c>
      <c r="R1297" s="1363">
        <v>-118258.77</v>
      </c>
      <c r="S1297" s="1363">
        <v>-118258.77</v>
      </c>
      <c r="T1297" s="1363">
        <v>-125684.73</v>
      </c>
      <c r="U1297" s="1363">
        <v>-125684.73</v>
      </c>
      <c r="V1297" s="1363">
        <v>-119934.73</v>
      </c>
      <c r="W1297" s="1363">
        <v>-119934.73</v>
      </c>
      <c r="X1297" s="1363">
        <v>-122386.4</v>
      </c>
      <c r="Y1297" s="1363">
        <v>-122386.4</v>
      </c>
      <c r="Z1297" s="1363">
        <v>-122386.4</v>
      </c>
      <c r="AA1297" s="1363">
        <v>-122386.4</v>
      </c>
      <c r="AB1297" s="1363">
        <v>-122386.4</v>
      </c>
      <c r="AC1297" s="1363"/>
      <c r="AD1297" s="1363"/>
      <c r="AE1297" s="1363">
        <f t="shared" si="523"/>
        <v>-121323.61791666666</v>
      </c>
      <c r="AF1297" s="1476"/>
      <c r="AG1297" s="1477"/>
      <c r="AH1297" s="1365"/>
      <c r="AI1297" s="1365"/>
      <c r="AJ1297" s="1365"/>
      <c r="AK1297" s="1366">
        <f t="shared" si="525"/>
        <v>-121323.61791666666</v>
      </c>
      <c r="AL1297" s="1365">
        <f t="shared" si="509"/>
        <v>-121323.61791666666</v>
      </c>
      <c r="AM1297" s="1367"/>
      <c r="AN1297" s="1365"/>
      <c r="AO1297" s="1368">
        <f t="shared" si="510"/>
        <v>0</v>
      </c>
      <c r="AP1297" s="1369"/>
      <c r="AQ1297" s="1370">
        <f t="shared" si="521"/>
        <v>-122386.4</v>
      </c>
      <c r="AR1297" s="1365"/>
      <c r="AS1297" s="1365"/>
      <c r="AT1297" s="1365"/>
      <c r="AU1297" s="1366">
        <f t="shared" si="526"/>
        <v>-122386.4</v>
      </c>
      <c r="AV1297" s="1365">
        <f t="shared" si="511"/>
        <v>-122386.4</v>
      </c>
      <c r="AW1297" s="1367"/>
      <c r="AX1297" s="1365"/>
      <c r="AY1297" s="1367">
        <f t="shared" si="512"/>
        <v>0</v>
      </c>
      <c r="AZ1297" s="1372" t="s">
        <v>1050</v>
      </c>
      <c r="BA1297" s="1640"/>
      <c r="BC1297" s="1361" t="str">
        <f t="shared" si="519"/>
        <v/>
      </c>
      <c r="BD1297" s="1361" t="str">
        <f t="shared" si="519"/>
        <v/>
      </c>
      <c r="BE1297" s="1361" t="str">
        <f t="shared" si="519"/>
        <v/>
      </c>
      <c r="BF1297" s="1361" t="str">
        <f t="shared" si="519"/>
        <v>Non-Op</v>
      </c>
      <c r="BG1297" s="1361" t="str">
        <f t="shared" si="516"/>
        <v>NO</v>
      </c>
      <c r="BH1297" s="1361" t="str">
        <f t="shared" si="516"/>
        <v>NO</v>
      </c>
      <c r="BI1297" s="1361" t="str">
        <f t="shared" si="513"/>
        <v/>
      </c>
      <c r="BK1297" s="1361" t="b">
        <f t="shared" si="527"/>
        <v>1</v>
      </c>
      <c r="BL1297" s="1361" t="b">
        <f t="shared" si="527"/>
        <v>1</v>
      </c>
      <c r="BM1297" s="1361" t="b">
        <f t="shared" si="527"/>
        <v>1</v>
      </c>
      <c r="BN1297" s="1361" t="b">
        <f t="shared" si="527"/>
        <v>1</v>
      </c>
      <c r="BO1297" s="1361" t="b">
        <f t="shared" si="527"/>
        <v>1</v>
      </c>
      <c r="BP1297" s="1361" t="b">
        <f t="shared" si="527"/>
        <v>1</v>
      </c>
      <c r="BQ1297" s="1361" t="b">
        <f t="shared" si="527"/>
        <v>1</v>
      </c>
      <c r="BS1297" s="1359"/>
    </row>
    <row r="1298" spans="1:71" s="1374" customFormat="1" ht="12" customHeight="1">
      <c r="A1298" s="1412">
        <v>24200841</v>
      </c>
      <c r="B1298" s="1413" t="str">
        <f t="shared" si="517"/>
        <v>24200841</v>
      </c>
      <c r="C1298" s="1359" t="s">
        <v>2357</v>
      </c>
      <c r="D1298" s="1360" t="str">
        <f t="shared" si="520"/>
        <v>Non-Op</v>
      </c>
      <c r="E1298" s="1360"/>
      <c r="F1298" s="1359"/>
      <c r="G1298" s="1360"/>
      <c r="H1298" s="1361" t="str">
        <f t="shared" si="518"/>
        <v/>
      </c>
      <c r="I1298" s="1361" t="str">
        <f t="shared" si="518"/>
        <v/>
      </c>
      <c r="J1298" s="1361" t="str">
        <f t="shared" si="518"/>
        <v/>
      </c>
      <c r="K1298" s="1361" t="str">
        <f t="shared" si="518"/>
        <v>Non-Op</v>
      </c>
      <c r="L1298" s="1361" t="str">
        <f t="shared" si="524"/>
        <v>NO</v>
      </c>
      <c r="M1298" s="1361" t="str">
        <f t="shared" si="524"/>
        <v>NO</v>
      </c>
      <c r="N1298" s="1361" t="str">
        <f t="shared" si="505"/>
        <v/>
      </c>
      <c r="O1298" s="1362"/>
      <c r="P1298" s="1363">
        <v>-289195.34999999998</v>
      </c>
      <c r="Q1298" s="1363">
        <v>-289195.34999999998</v>
      </c>
      <c r="R1298" s="1363">
        <v>-289195.34999999998</v>
      </c>
      <c r="S1298" s="1363">
        <v>-289195.34999999998</v>
      </c>
      <c r="T1298" s="1363">
        <v>-294516.53999999998</v>
      </c>
      <c r="U1298" s="1363">
        <v>-294516.53999999998</v>
      </c>
      <c r="V1298" s="1363">
        <v>-288803.74</v>
      </c>
      <c r="W1298" s="1363">
        <v>-288803.74</v>
      </c>
      <c r="X1298" s="1363">
        <v>-288803.74</v>
      </c>
      <c r="Y1298" s="1363">
        <v>-276234.71000000002</v>
      </c>
      <c r="Z1298" s="1363">
        <v>-277034.34999999998</v>
      </c>
      <c r="AA1298" s="1363">
        <v>-277034.34999999998</v>
      </c>
      <c r="AB1298" s="1363">
        <v>-277034.34999999998</v>
      </c>
      <c r="AC1298" s="1363"/>
      <c r="AD1298" s="1363"/>
      <c r="AE1298" s="1363">
        <f t="shared" si="523"/>
        <v>-286370.71749999997</v>
      </c>
      <c r="AF1298" s="1476"/>
      <c r="AG1298" s="1477"/>
      <c r="AH1298" s="1365"/>
      <c r="AI1298" s="1365"/>
      <c r="AJ1298" s="1365"/>
      <c r="AK1298" s="1366">
        <f t="shared" si="525"/>
        <v>-286370.71749999997</v>
      </c>
      <c r="AL1298" s="1365">
        <f t="shared" si="509"/>
        <v>-286370.71749999997</v>
      </c>
      <c r="AM1298" s="1367"/>
      <c r="AN1298" s="1365"/>
      <c r="AO1298" s="1368">
        <f t="shared" si="510"/>
        <v>0</v>
      </c>
      <c r="AP1298" s="1369"/>
      <c r="AQ1298" s="1370">
        <f t="shared" si="521"/>
        <v>-277034.34999999998</v>
      </c>
      <c r="AR1298" s="1365"/>
      <c r="AS1298" s="1365"/>
      <c r="AT1298" s="1365"/>
      <c r="AU1298" s="1366">
        <f t="shared" si="526"/>
        <v>-277034.34999999998</v>
      </c>
      <c r="AV1298" s="1365">
        <f t="shared" si="511"/>
        <v>-277034.34999999998</v>
      </c>
      <c r="AW1298" s="1367"/>
      <c r="AX1298" s="1365"/>
      <c r="AY1298" s="1367">
        <f t="shared" si="512"/>
        <v>0</v>
      </c>
      <c r="AZ1298" s="1372" t="s">
        <v>1050</v>
      </c>
      <c r="BA1298" s="1640"/>
      <c r="BC1298" s="1361" t="str">
        <f t="shared" si="519"/>
        <v/>
      </c>
      <c r="BD1298" s="1361" t="str">
        <f t="shared" si="519"/>
        <v/>
      </c>
      <c r="BE1298" s="1361" t="str">
        <f t="shared" si="519"/>
        <v/>
      </c>
      <c r="BF1298" s="1361" t="str">
        <f t="shared" si="519"/>
        <v>Non-Op</v>
      </c>
      <c r="BG1298" s="1361" t="str">
        <f t="shared" si="516"/>
        <v>NO</v>
      </c>
      <c r="BH1298" s="1361" t="str">
        <f t="shared" si="516"/>
        <v>NO</v>
      </c>
      <c r="BI1298" s="1361" t="str">
        <f t="shared" si="513"/>
        <v/>
      </c>
      <c r="BK1298" s="1361" t="b">
        <f t="shared" si="527"/>
        <v>1</v>
      </c>
      <c r="BL1298" s="1361" t="b">
        <f t="shared" si="527"/>
        <v>1</v>
      </c>
      <c r="BM1298" s="1361" t="b">
        <f t="shared" si="527"/>
        <v>1</v>
      </c>
      <c r="BN1298" s="1361" t="b">
        <f t="shared" si="527"/>
        <v>1</v>
      </c>
      <c r="BO1298" s="1361" t="b">
        <f t="shared" si="527"/>
        <v>1</v>
      </c>
      <c r="BP1298" s="1361" t="b">
        <f t="shared" si="527"/>
        <v>1</v>
      </c>
      <c r="BQ1298" s="1361" t="b">
        <f t="shared" si="527"/>
        <v>1</v>
      </c>
      <c r="BS1298" s="1359"/>
    </row>
    <row r="1299" spans="1:71" s="1374" customFormat="1" ht="12" customHeight="1">
      <c r="A1299" s="1412">
        <v>24200851</v>
      </c>
      <c r="B1299" s="1413" t="str">
        <f t="shared" si="517"/>
        <v>24200851</v>
      </c>
      <c r="C1299" s="1359" t="s">
        <v>2358</v>
      </c>
      <c r="D1299" s="1360" t="str">
        <f t="shared" si="520"/>
        <v>Non-Op</v>
      </c>
      <c r="E1299" s="1360"/>
      <c r="F1299" s="1359"/>
      <c r="G1299" s="1360"/>
      <c r="H1299" s="1361" t="str">
        <f t="shared" si="518"/>
        <v/>
      </c>
      <c r="I1299" s="1361" t="str">
        <f t="shared" si="518"/>
        <v/>
      </c>
      <c r="J1299" s="1361" t="str">
        <f t="shared" si="518"/>
        <v/>
      </c>
      <c r="K1299" s="1361" t="str">
        <f t="shared" si="518"/>
        <v>Non-Op</v>
      </c>
      <c r="L1299" s="1361" t="str">
        <f t="shared" si="524"/>
        <v>NO</v>
      </c>
      <c r="M1299" s="1361" t="str">
        <f t="shared" si="524"/>
        <v>NO</v>
      </c>
      <c r="N1299" s="1361" t="str">
        <f t="shared" si="505"/>
        <v/>
      </c>
      <c r="O1299" s="1362"/>
      <c r="P1299" s="1363">
        <v>-155698.66</v>
      </c>
      <c r="Q1299" s="1363">
        <v>-95698.66</v>
      </c>
      <c r="R1299" s="1363">
        <v>-95698.66</v>
      </c>
      <c r="S1299" s="1363">
        <v>-95698.66</v>
      </c>
      <c r="T1299" s="1363">
        <v>-147459.51999999999</v>
      </c>
      <c r="U1299" s="1363">
        <v>-147459.51999999999</v>
      </c>
      <c r="V1299" s="1363">
        <v>-147459.51999999999</v>
      </c>
      <c r="W1299" s="1363">
        <v>-147459.51999999999</v>
      </c>
      <c r="X1299" s="1363">
        <v>-159717.89000000001</v>
      </c>
      <c r="Y1299" s="1363">
        <v>-159717.89000000001</v>
      </c>
      <c r="Z1299" s="1363">
        <v>-159717.89000000001</v>
      </c>
      <c r="AA1299" s="1363">
        <v>-159717.89000000001</v>
      </c>
      <c r="AB1299" s="1363">
        <v>-159717.89000000001</v>
      </c>
      <c r="AC1299" s="1363"/>
      <c r="AD1299" s="1363"/>
      <c r="AE1299" s="1363">
        <f t="shared" si="523"/>
        <v>-139459.49124999999</v>
      </c>
      <c r="AF1299" s="1476"/>
      <c r="AG1299" s="1477"/>
      <c r="AH1299" s="1365"/>
      <c r="AI1299" s="1365"/>
      <c r="AJ1299" s="1365"/>
      <c r="AK1299" s="1366">
        <f t="shared" si="525"/>
        <v>-139459.49124999999</v>
      </c>
      <c r="AL1299" s="1365">
        <f t="shared" si="509"/>
        <v>-139459.49124999999</v>
      </c>
      <c r="AM1299" s="1367"/>
      <c r="AN1299" s="1365"/>
      <c r="AO1299" s="1368">
        <f t="shared" si="510"/>
        <v>0</v>
      </c>
      <c r="AP1299" s="1369"/>
      <c r="AQ1299" s="1370">
        <f t="shared" si="521"/>
        <v>-159717.89000000001</v>
      </c>
      <c r="AR1299" s="1365"/>
      <c r="AS1299" s="1365"/>
      <c r="AT1299" s="1365"/>
      <c r="AU1299" s="1366">
        <f t="shared" si="526"/>
        <v>-159717.89000000001</v>
      </c>
      <c r="AV1299" s="1365">
        <f t="shared" si="511"/>
        <v>-159717.89000000001</v>
      </c>
      <c r="AW1299" s="1367"/>
      <c r="AX1299" s="1365"/>
      <c r="AY1299" s="1367">
        <f t="shared" si="512"/>
        <v>0</v>
      </c>
      <c r="AZ1299" s="1372" t="s">
        <v>1050</v>
      </c>
      <c r="BA1299" s="1640"/>
      <c r="BC1299" s="1361" t="str">
        <f t="shared" si="519"/>
        <v/>
      </c>
      <c r="BD1299" s="1361" t="str">
        <f t="shared" si="519"/>
        <v/>
      </c>
      <c r="BE1299" s="1361" t="str">
        <f t="shared" si="519"/>
        <v/>
      </c>
      <c r="BF1299" s="1361" t="str">
        <f t="shared" si="519"/>
        <v>Non-Op</v>
      </c>
      <c r="BG1299" s="1361" t="str">
        <f t="shared" si="516"/>
        <v>NO</v>
      </c>
      <c r="BH1299" s="1361" t="str">
        <f t="shared" si="516"/>
        <v>NO</v>
      </c>
      <c r="BI1299" s="1361" t="str">
        <f t="shared" si="513"/>
        <v/>
      </c>
      <c r="BK1299" s="1361" t="b">
        <f t="shared" si="527"/>
        <v>1</v>
      </c>
      <c r="BL1299" s="1361" t="b">
        <f t="shared" si="527"/>
        <v>1</v>
      </c>
      <c r="BM1299" s="1361" t="b">
        <f t="shared" si="527"/>
        <v>1</v>
      </c>
      <c r="BN1299" s="1361" t="b">
        <f t="shared" si="527"/>
        <v>1</v>
      </c>
      <c r="BO1299" s="1361" t="b">
        <f t="shared" si="527"/>
        <v>1</v>
      </c>
      <c r="BP1299" s="1361" t="b">
        <f t="shared" si="527"/>
        <v>1</v>
      </c>
      <c r="BQ1299" s="1361" t="b">
        <f t="shared" si="527"/>
        <v>1</v>
      </c>
      <c r="BS1299" s="1359"/>
    </row>
    <row r="1300" spans="1:71" s="1374" customFormat="1" ht="12" customHeight="1">
      <c r="A1300" s="1412">
        <v>24200871</v>
      </c>
      <c r="B1300" s="1413" t="str">
        <f t="shared" si="517"/>
        <v>24200871</v>
      </c>
      <c r="C1300" s="1359" t="s">
        <v>2359</v>
      </c>
      <c r="D1300" s="1360" t="str">
        <f t="shared" si="520"/>
        <v>Non-Op</v>
      </c>
      <c r="E1300" s="1360"/>
      <c r="F1300" s="1359"/>
      <c r="G1300" s="1360"/>
      <c r="H1300" s="1361" t="str">
        <f t="shared" si="518"/>
        <v/>
      </c>
      <c r="I1300" s="1361" t="str">
        <f t="shared" si="518"/>
        <v/>
      </c>
      <c r="J1300" s="1361" t="str">
        <f t="shared" si="518"/>
        <v/>
      </c>
      <c r="K1300" s="1361" t="str">
        <f t="shared" si="518"/>
        <v>Non-Op</v>
      </c>
      <c r="L1300" s="1361" t="str">
        <f t="shared" si="524"/>
        <v>NO</v>
      </c>
      <c r="M1300" s="1361" t="str">
        <f t="shared" si="524"/>
        <v>NO</v>
      </c>
      <c r="N1300" s="1361" t="str">
        <f t="shared" si="505"/>
        <v/>
      </c>
      <c r="O1300" s="1362"/>
      <c r="P1300" s="1363">
        <v>-96027.03</v>
      </c>
      <c r="Q1300" s="1363">
        <v>-94219.73</v>
      </c>
      <c r="R1300" s="1363">
        <v>-94219.73</v>
      </c>
      <c r="S1300" s="1363">
        <v>-94219.73</v>
      </c>
      <c r="T1300" s="1363">
        <v>-95953.37</v>
      </c>
      <c r="U1300" s="1363">
        <v>-95953.37</v>
      </c>
      <c r="V1300" s="1363">
        <v>-95904.43</v>
      </c>
      <c r="W1300" s="1363">
        <v>-95904.43</v>
      </c>
      <c r="X1300" s="1363">
        <v>-95904.43</v>
      </c>
      <c r="Y1300" s="1363">
        <v>-95895.44</v>
      </c>
      <c r="Z1300" s="1363">
        <v>-95895.44</v>
      </c>
      <c r="AA1300" s="1363">
        <v>-95895.44</v>
      </c>
      <c r="AB1300" s="1363">
        <v>-95895.44</v>
      </c>
      <c r="AC1300" s="1363"/>
      <c r="AD1300" s="1363"/>
      <c r="AE1300" s="1363">
        <f t="shared" si="523"/>
        <v>-95493.897916666654</v>
      </c>
      <c r="AF1300" s="1476"/>
      <c r="AG1300" s="1477"/>
      <c r="AH1300" s="1365"/>
      <c r="AI1300" s="1365"/>
      <c r="AJ1300" s="1365"/>
      <c r="AK1300" s="1366">
        <f t="shared" si="525"/>
        <v>-95493.897916666654</v>
      </c>
      <c r="AL1300" s="1365">
        <f t="shared" si="509"/>
        <v>-95493.897916666654</v>
      </c>
      <c r="AM1300" s="1367"/>
      <c r="AN1300" s="1365"/>
      <c r="AO1300" s="1368">
        <f t="shared" si="510"/>
        <v>0</v>
      </c>
      <c r="AP1300" s="1369"/>
      <c r="AQ1300" s="1370">
        <f t="shared" si="521"/>
        <v>-95895.44</v>
      </c>
      <c r="AR1300" s="1365"/>
      <c r="AS1300" s="1365"/>
      <c r="AT1300" s="1365"/>
      <c r="AU1300" s="1366">
        <f t="shared" si="526"/>
        <v>-95895.44</v>
      </c>
      <c r="AV1300" s="1365">
        <f t="shared" si="511"/>
        <v>-95895.44</v>
      </c>
      <c r="AW1300" s="1367"/>
      <c r="AX1300" s="1365"/>
      <c r="AY1300" s="1367">
        <f t="shared" si="512"/>
        <v>0</v>
      </c>
      <c r="AZ1300" s="1372" t="s">
        <v>1050</v>
      </c>
      <c r="BA1300" s="1640"/>
      <c r="BC1300" s="1361" t="str">
        <f t="shared" si="519"/>
        <v/>
      </c>
      <c r="BD1300" s="1361" t="str">
        <f t="shared" si="519"/>
        <v/>
      </c>
      <c r="BE1300" s="1361" t="str">
        <f t="shared" si="519"/>
        <v/>
      </c>
      <c r="BF1300" s="1361" t="str">
        <f t="shared" si="519"/>
        <v>Non-Op</v>
      </c>
      <c r="BG1300" s="1361" t="str">
        <f t="shared" si="516"/>
        <v>NO</v>
      </c>
      <c r="BH1300" s="1361" t="str">
        <f t="shared" si="516"/>
        <v>NO</v>
      </c>
      <c r="BI1300" s="1361" t="str">
        <f t="shared" si="513"/>
        <v/>
      </c>
      <c r="BK1300" s="1361" t="b">
        <f t="shared" si="527"/>
        <v>1</v>
      </c>
      <c r="BL1300" s="1361" t="b">
        <f t="shared" si="527"/>
        <v>1</v>
      </c>
      <c r="BM1300" s="1361" t="b">
        <f t="shared" si="527"/>
        <v>1</v>
      </c>
      <c r="BN1300" s="1361" t="b">
        <f t="shared" si="527"/>
        <v>1</v>
      </c>
      <c r="BO1300" s="1361" t="b">
        <f t="shared" si="527"/>
        <v>1</v>
      </c>
      <c r="BP1300" s="1361" t="b">
        <f t="shared" si="527"/>
        <v>1</v>
      </c>
      <c r="BQ1300" s="1361" t="b">
        <f t="shared" si="527"/>
        <v>1</v>
      </c>
      <c r="BS1300" s="1359"/>
    </row>
    <row r="1301" spans="1:71" s="1374" customFormat="1" ht="12" customHeight="1">
      <c r="A1301" s="1412">
        <v>24200881</v>
      </c>
      <c r="B1301" s="1413" t="str">
        <f t="shared" si="517"/>
        <v>24200881</v>
      </c>
      <c r="C1301" s="1663" t="s">
        <v>2360</v>
      </c>
      <c r="D1301" s="1360" t="str">
        <f t="shared" si="520"/>
        <v>Non-Op</v>
      </c>
      <c r="E1301" s="1360"/>
      <c r="F1301" s="1663"/>
      <c r="G1301" s="1360"/>
      <c r="H1301" s="1361" t="str">
        <f t="shared" si="518"/>
        <v/>
      </c>
      <c r="I1301" s="1361" t="str">
        <f t="shared" si="518"/>
        <v/>
      </c>
      <c r="J1301" s="1361" t="str">
        <f t="shared" si="518"/>
        <v/>
      </c>
      <c r="K1301" s="1361" t="str">
        <f t="shared" si="518"/>
        <v>Non-Op</v>
      </c>
      <c r="L1301" s="1361" t="str">
        <f t="shared" si="524"/>
        <v>NO</v>
      </c>
      <c r="M1301" s="1361" t="str">
        <f t="shared" si="524"/>
        <v>NO</v>
      </c>
      <c r="N1301" s="1361" t="str">
        <f t="shared" si="505"/>
        <v/>
      </c>
      <c r="O1301" s="1362"/>
      <c r="P1301" s="1363">
        <v>-310409.93</v>
      </c>
      <c r="Q1301" s="1363">
        <v>-310409.93</v>
      </c>
      <c r="R1301" s="1363">
        <v>-310409.93</v>
      </c>
      <c r="S1301" s="1363">
        <v>-310409.93</v>
      </c>
      <c r="T1301" s="1363">
        <v>-376121.47</v>
      </c>
      <c r="U1301" s="1363">
        <v>-376121.47</v>
      </c>
      <c r="V1301" s="1363">
        <v>-376121.47</v>
      </c>
      <c r="W1301" s="1363">
        <v>-376121.47</v>
      </c>
      <c r="X1301" s="1363">
        <v>-225016.28</v>
      </c>
      <c r="Y1301" s="1363">
        <v>-225016.28</v>
      </c>
      <c r="Z1301" s="1363">
        <v>-225016.28</v>
      </c>
      <c r="AA1301" s="1363">
        <v>-225016.28</v>
      </c>
      <c r="AB1301" s="1363">
        <v>-225016.28</v>
      </c>
      <c r="AC1301" s="1363"/>
      <c r="AD1301" s="1363"/>
      <c r="AE1301" s="1363">
        <f t="shared" si="523"/>
        <v>-300291.15791666659</v>
      </c>
      <c r="AF1301" s="1476"/>
      <c r="AG1301" s="1477"/>
      <c r="AH1301" s="1365"/>
      <c r="AI1301" s="1365"/>
      <c r="AJ1301" s="1365"/>
      <c r="AK1301" s="1366">
        <f t="shared" si="525"/>
        <v>-300291.15791666659</v>
      </c>
      <c r="AL1301" s="1365">
        <f t="shared" si="509"/>
        <v>-300291.15791666659</v>
      </c>
      <c r="AM1301" s="1367"/>
      <c r="AN1301" s="1365"/>
      <c r="AO1301" s="1368">
        <f t="shared" si="510"/>
        <v>0</v>
      </c>
      <c r="AP1301" s="1369"/>
      <c r="AQ1301" s="1370">
        <f t="shared" si="521"/>
        <v>-225016.28</v>
      </c>
      <c r="AR1301" s="1365"/>
      <c r="AS1301" s="1365"/>
      <c r="AT1301" s="1365"/>
      <c r="AU1301" s="1366">
        <f t="shared" si="526"/>
        <v>-225016.28</v>
      </c>
      <c r="AV1301" s="1365">
        <f t="shared" si="511"/>
        <v>-225016.28</v>
      </c>
      <c r="AW1301" s="1367"/>
      <c r="AX1301" s="1365"/>
      <c r="AY1301" s="1367">
        <f t="shared" si="512"/>
        <v>0</v>
      </c>
      <c r="AZ1301" s="1372" t="s">
        <v>1050</v>
      </c>
      <c r="BA1301" s="1640"/>
      <c r="BC1301" s="1361" t="str">
        <f t="shared" si="519"/>
        <v/>
      </c>
      <c r="BD1301" s="1361" t="str">
        <f t="shared" si="519"/>
        <v/>
      </c>
      <c r="BE1301" s="1361" t="str">
        <f t="shared" si="519"/>
        <v/>
      </c>
      <c r="BF1301" s="1361" t="str">
        <f t="shared" si="519"/>
        <v>Non-Op</v>
      </c>
      <c r="BG1301" s="1361" t="str">
        <f t="shared" si="516"/>
        <v>NO</v>
      </c>
      <c r="BH1301" s="1361" t="str">
        <f t="shared" si="516"/>
        <v>NO</v>
      </c>
      <c r="BI1301" s="1361" t="str">
        <f t="shared" si="513"/>
        <v/>
      </c>
      <c r="BK1301" s="1361" t="b">
        <f t="shared" si="527"/>
        <v>1</v>
      </c>
      <c r="BL1301" s="1361" t="b">
        <f t="shared" si="527"/>
        <v>1</v>
      </c>
      <c r="BM1301" s="1361" t="b">
        <f t="shared" si="527"/>
        <v>1</v>
      </c>
      <c r="BN1301" s="1361" t="b">
        <f t="shared" si="527"/>
        <v>1</v>
      </c>
      <c r="BO1301" s="1361" t="b">
        <f t="shared" si="527"/>
        <v>1</v>
      </c>
      <c r="BP1301" s="1361" t="b">
        <f t="shared" si="527"/>
        <v>1</v>
      </c>
      <c r="BQ1301" s="1361" t="b">
        <f t="shared" si="527"/>
        <v>1</v>
      </c>
      <c r="BS1301" s="1359"/>
    </row>
    <row r="1302" spans="1:71" s="1374" customFormat="1" ht="12" customHeight="1">
      <c r="A1302" s="1412">
        <v>24200891</v>
      </c>
      <c r="B1302" s="1413" t="str">
        <f t="shared" si="517"/>
        <v>24200891</v>
      </c>
      <c r="C1302" s="1663" t="s">
        <v>2361</v>
      </c>
      <c r="D1302" s="1360" t="str">
        <f t="shared" si="520"/>
        <v>Non-Op</v>
      </c>
      <c r="E1302" s="1360"/>
      <c r="F1302" s="1663"/>
      <c r="G1302" s="1360"/>
      <c r="H1302" s="1361" t="str">
        <f t="shared" si="518"/>
        <v/>
      </c>
      <c r="I1302" s="1361" t="str">
        <f t="shared" si="518"/>
        <v/>
      </c>
      <c r="J1302" s="1361" t="str">
        <f t="shared" si="518"/>
        <v/>
      </c>
      <c r="K1302" s="1361" t="str">
        <f t="shared" si="518"/>
        <v>Non-Op</v>
      </c>
      <c r="L1302" s="1361" t="str">
        <f t="shared" si="524"/>
        <v>NO</v>
      </c>
      <c r="M1302" s="1361" t="str">
        <f t="shared" si="524"/>
        <v>NO</v>
      </c>
      <c r="N1302" s="1361" t="str">
        <f t="shared" si="505"/>
        <v/>
      </c>
      <c r="O1302" s="1362"/>
      <c r="P1302" s="1363">
        <v>-69855.64</v>
      </c>
      <c r="Q1302" s="1363">
        <v>-69855.64</v>
      </c>
      <c r="R1302" s="1363">
        <v>-69855.64</v>
      </c>
      <c r="S1302" s="1363">
        <v>-69855.64</v>
      </c>
      <c r="T1302" s="1363">
        <v>-71140.98</v>
      </c>
      <c r="U1302" s="1363">
        <v>-71140.98</v>
      </c>
      <c r="V1302" s="1363">
        <v>-71140.98</v>
      </c>
      <c r="W1302" s="1363">
        <v>-71140.98</v>
      </c>
      <c r="X1302" s="1363">
        <v>-71140.98</v>
      </c>
      <c r="Y1302" s="1363">
        <v>-71140.98</v>
      </c>
      <c r="Z1302" s="1363">
        <v>-71140.98</v>
      </c>
      <c r="AA1302" s="1363">
        <v>-71140.98</v>
      </c>
      <c r="AB1302" s="1363">
        <v>-71140.98</v>
      </c>
      <c r="AC1302" s="1363"/>
      <c r="AD1302" s="1363"/>
      <c r="AE1302" s="1363">
        <f t="shared" si="523"/>
        <v>-70766.089166666658</v>
      </c>
      <c r="AF1302" s="1476"/>
      <c r="AG1302" s="1477"/>
      <c r="AH1302" s="1365"/>
      <c r="AI1302" s="1365"/>
      <c r="AJ1302" s="1365"/>
      <c r="AK1302" s="1366">
        <f t="shared" si="525"/>
        <v>-70766.089166666658</v>
      </c>
      <c r="AL1302" s="1365">
        <f t="shared" si="509"/>
        <v>-70766.089166666658</v>
      </c>
      <c r="AM1302" s="1367"/>
      <c r="AN1302" s="1365"/>
      <c r="AO1302" s="1368">
        <f t="shared" si="510"/>
        <v>0</v>
      </c>
      <c r="AP1302" s="1369"/>
      <c r="AQ1302" s="1370">
        <f t="shared" si="521"/>
        <v>-71140.98</v>
      </c>
      <c r="AR1302" s="1365"/>
      <c r="AS1302" s="1365"/>
      <c r="AT1302" s="1365"/>
      <c r="AU1302" s="1366">
        <f t="shared" si="526"/>
        <v>-71140.98</v>
      </c>
      <c r="AV1302" s="1365">
        <f t="shared" si="511"/>
        <v>-71140.98</v>
      </c>
      <c r="AW1302" s="1367"/>
      <c r="AX1302" s="1365"/>
      <c r="AY1302" s="1367">
        <f t="shared" si="512"/>
        <v>0</v>
      </c>
      <c r="AZ1302" s="1372" t="s">
        <v>1050</v>
      </c>
      <c r="BA1302" s="1640"/>
      <c r="BC1302" s="1361" t="str">
        <f t="shared" si="519"/>
        <v/>
      </c>
      <c r="BD1302" s="1361" t="str">
        <f t="shared" si="519"/>
        <v/>
      </c>
      <c r="BE1302" s="1361" t="str">
        <f t="shared" si="519"/>
        <v/>
      </c>
      <c r="BF1302" s="1361" t="str">
        <f t="shared" si="519"/>
        <v>Non-Op</v>
      </c>
      <c r="BG1302" s="1361" t="str">
        <f t="shared" si="516"/>
        <v>NO</v>
      </c>
      <c r="BH1302" s="1361" t="str">
        <f t="shared" si="516"/>
        <v>NO</v>
      </c>
      <c r="BI1302" s="1361" t="str">
        <f t="shared" si="513"/>
        <v/>
      </c>
      <c r="BK1302" s="1361" t="b">
        <f t="shared" si="527"/>
        <v>1</v>
      </c>
      <c r="BL1302" s="1361" t="b">
        <f t="shared" si="527"/>
        <v>1</v>
      </c>
      <c r="BM1302" s="1361" t="b">
        <f t="shared" si="527"/>
        <v>1</v>
      </c>
      <c r="BN1302" s="1361" t="b">
        <f t="shared" si="527"/>
        <v>1</v>
      </c>
      <c r="BO1302" s="1361" t="b">
        <f t="shared" si="527"/>
        <v>1</v>
      </c>
      <c r="BP1302" s="1361" t="b">
        <f t="shared" si="527"/>
        <v>1</v>
      </c>
      <c r="BQ1302" s="1361" t="b">
        <f t="shared" si="527"/>
        <v>1</v>
      </c>
      <c r="BS1302" s="1359"/>
    </row>
    <row r="1303" spans="1:71" s="1374" customFormat="1" ht="12" customHeight="1">
      <c r="A1303" s="1412">
        <v>24200901</v>
      </c>
      <c r="B1303" s="1413" t="str">
        <f t="shared" si="517"/>
        <v>24200901</v>
      </c>
      <c r="C1303" s="1663" t="s">
        <v>1886</v>
      </c>
      <c r="D1303" s="1360" t="str">
        <f t="shared" si="520"/>
        <v>Non-Op</v>
      </c>
      <c r="E1303" s="1360"/>
      <c r="F1303" s="1663"/>
      <c r="G1303" s="1360"/>
      <c r="H1303" s="1361" t="str">
        <f t="shared" si="518"/>
        <v/>
      </c>
      <c r="I1303" s="1361" t="str">
        <f t="shared" si="518"/>
        <v/>
      </c>
      <c r="J1303" s="1361" t="str">
        <f t="shared" si="518"/>
        <v/>
      </c>
      <c r="K1303" s="1361" t="str">
        <f t="shared" si="518"/>
        <v>Non-Op</v>
      </c>
      <c r="L1303" s="1361" t="str">
        <f t="shared" si="524"/>
        <v>NO</v>
      </c>
      <c r="M1303" s="1361" t="str">
        <f t="shared" si="524"/>
        <v>NO</v>
      </c>
      <c r="N1303" s="1361" t="str">
        <f t="shared" si="505"/>
        <v/>
      </c>
      <c r="O1303" s="1362"/>
      <c r="P1303" s="1363">
        <v>-169583.86</v>
      </c>
      <c r="Q1303" s="1363">
        <v>-169583.86</v>
      </c>
      <c r="R1303" s="1363">
        <v>-169583.86</v>
      </c>
      <c r="S1303" s="1363">
        <v>-79050.240000000005</v>
      </c>
      <c r="T1303" s="1363">
        <v>-80504.759999999995</v>
      </c>
      <c r="U1303" s="1363">
        <v>-80504.759999999995</v>
      </c>
      <c r="V1303" s="1363">
        <v>-80504.759999999995</v>
      </c>
      <c r="W1303" s="1363">
        <v>-80504.759999999995</v>
      </c>
      <c r="X1303" s="1363">
        <v>-80504.759999999995</v>
      </c>
      <c r="Y1303" s="1363">
        <v>-80504.759999999995</v>
      </c>
      <c r="Z1303" s="1363">
        <v>-80504.759999999995</v>
      </c>
      <c r="AA1303" s="1363">
        <v>-80504.759999999995</v>
      </c>
      <c r="AB1303" s="1363">
        <v>-80504.759999999995</v>
      </c>
      <c r="AC1303" s="1363"/>
      <c r="AD1303" s="1363"/>
      <c r="AE1303" s="1363">
        <f t="shared" si="523"/>
        <v>-98941.695833333346</v>
      </c>
      <c r="AF1303" s="1476"/>
      <c r="AG1303" s="1477"/>
      <c r="AH1303" s="1365"/>
      <c r="AI1303" s="1365"/>
      <c r="AJ1303" s="1365"/>
      <c r="AK1303" s="1366">
        <f t="shared" si="525"/>
        <v>-98941.695833333346</v>
      </c>
      <c r="AL1303" s="1365">
        <f t="shared" si="509"/>
        <v>-98941.695833333346</v>
      </c>
      <c r="AM1303" s="1367"/>
      <c r="AN1303" s="1365"/>
      <c r="AO1303" s="1368">
        <f t="shared" si="510"/>
        <v>0</v>
      </c>
      <c r="AP1303" s="1369"/>
      <c r="AQ1303" s="1370">
        <f t="shared" si="521"/>
        <v>-80504.759999999995</v>
      </c>
      <c r="AR1303" s="1365"/>
      <c r="AS1303" s="1365"/>
      <c r="AT1303" s="1365"/>
      <c r="AU1303" s="1366">
        <f t="shared" si="526"/>
        <v>-80504.759999999995</v>
      </c>
      <c r="AV1303" s="1365">
        <f t="shared" si="511"/>
        <v>-80504.759999999995</v>
      </c>
      <c r="AW1303" s="1367"/>
      <c r="AX1303" s="1365"/>
      <c r="AY1303" s="1367">
        <f t="shared" si="512"/>
        <v>0</v>
      </c>
      <c r="AZ1303" s="1372" t="s">
        <v>1050</v>
      </c>
      <c r="BA1303" s="1640"/>
      <c r="BC1303" s="1361" t="str">
        <f t="shared" si="519"/>
        <v/>
      </c>
      <c r="BD1303" s="1361" t="str">
        <f t="shared" si="519"/>
        <v/>
      </c>
      <c r="BE1303" s="1361" t="str">
        <f t="shared" si="519"/>
        <v/>
      </c>
      <c r="BF1303" s="1361" t="str">
        <f t="shared" si="519"/>
        <v>Non-Op</v>
      </c>
      <c r="BG1303" s="1361" t="str">
        <f t="shared" si="516"/>
        <v>NO</v>
      </c>
      <c r="BH1303" s="1361" t="str">
        <f t="shared" si="516"/>
        <v>NO</v>
      </c>
      <c r="BI1303" s="1361" t="str">
        <f t="shared" si="513"/>
        <v/>
      </c>
      <c r="BK1303" s="1361" t="b">
        <f t="shared" si="527"/>
        <v>1</v>
      </c>
      <c r="BL1303" s="1361" t="b">
        <f t="shared" si="527"/>
        <v>1</v>
      </c>
      <c r="BM1303" s="1361" t="b">
        <f t="shared" si="527"/>
        <v>1</v>
      </c>
      <c r="BN1303" s="1361" t="b">
        <f t="shared" si="527"/>
        <v>1</v>
      </c>
      <c r="BO1303" s="1361" t="b">
        <f t="shared" si="527"/>
        <v>1</v>
      </c>
      <c r="BP1303" s="1361" t="b">
        <f t="shared" si="527"/>
        <v>1</v>
      </c>
      <c r="BQ1303" s="1361" t="b">
        <f t="shared" si="527"/>
        <v>1</v>
      </c>
      <c r="BS1303" s="1359"/>
    </row>
    <row r="1304" spans="1:71" s="1374" customFormat="1" ht="12" customHeight="1">
      <c r="A1304" s="1412">
        <v>24200911</v>
      </c>
      <c r="B1304" s="1413" t="str">
        <f t="shared" si="517"/>
        <v>24200911</v>
      </c>
      <c r="C1304" s="1663" t="s">
        <v>2362</v>
      </c>
      <c r="D1304" s="1360" t="str">
        <f t="shared" si="520"/>
        <v>Non-Op</v>
      </c>
      <c r="E1304" s="1360"/>
      <c r="F1304" s="1663"/>
      <c r="G1304" s="1360"/>
      <c r="H1304" s="1361" t="str">
        <f t="shared" si="518"/>
        <v/>
      </c>
      <c r="I1304" s="1361" t="str">
        <f t="shared" si="518"/>
        <v/>
      </c>
      <c r="J1304" s="1361" t="str">
        <f t="shared" si="518"/>
        <v/>
      </c>
      <c r="K1304" s="1361" t="str">
        <f t="shared" si="518"/>
        <v>Non-Op</v>
      </c>
      <c r="L1304" s="1361" t="str">
        <f t="shared" si="524"/>
        <v>NO</v>
      </c>
      <c r="M1304" s="1361" t="str">
        <f t="shared" si="524"/>
        <v>NO</v>
      </c>
      <c r="N1304" s="1361" t="str">
        <f t="shared" si="505"/>
        <v/>
      </c>
      <c r="O1304" s="1362"/>
      <c r="P1304" s="1363">
        <v>-15412.97</v>
      </c>
      <c r="Q1304" s="1363">
        <v>-15412.97</v>
      </c>
      <c r="R1304" s="1363">
        <v>-15412.97</v>
      </c>
      <c r="S1304" s="1363">
        <v>-15412.97</v>
      </c>
      <c r="T1304" s="1363">
        <v>-15670.54</v>
      </c>
      <c r="U1304" s="1363">
        <v>-15670.54</v>
      </c>
      <c r="V1304" s="1363">
        <v>-15670.54</v>
      </c>
      <c r="W1304" s="1363">
        <v>-15670.54</v>
      </c>
      <c r="X1304" s="1363">
        <v>-15670.54</v>
      </c>
      <c r="Y1304" s="1363">
        <v>-15670.54</v>
      </c>
      <c r="Z1304" s="1363">
        <v>-15670.54</v>
      </c>
      <c r="AA1304" s="1363">
        <v>-15670.54</v>
      </c>
      <c r="AB1304" s="1363">
        <v>-15670.54</v>
      </c>
      <c r="AC1304" s="1363"/>
      <c r="AD1304" s="1363"/>
      <c r="AE1304" s="1363">
        <f t="shared" si="523"/>
        <v>-15595.41541666667</v>
      </c>
      <c r="AF1304" s="1476"/>
      <c r="AG1304" s="1477"/>
      <c r="AH1304" s="1365"/>
      <c r="AI1304" s="1365"/>
      <c r="AJ1304" s="1365"/>
      <c r="AK1304" s="1366">
        <f t="shared" si="525"/>
        <v>-15595.41541666667</v>
      </c>
      <c r="AL1304" s="1365">
        <f t="shared" si="509"/>
        <v>-15595.41541666667</v>
      </c>
      <c r="AM1304" s="1367"/>
      <c r="AN1304" s="1365"/>
      <c r="AO1304" s="1368">
        <f t="shared" si="510"/>
        <v>0</v>
      </c>
      <c r="AP1304" s="1369"/>
      <c r="AQ1304" s="1370">
        <f t="shared" si="521"/>
        <v>-15670.54</v>
      </c>
      <c r="AR1304" s="1365"/>
      <c r="AS1304" s="1365"/>
      <c r="AT1304" s="1365"/>
      <c r="AU1304" s="1366">
        <f t="shared" si="526"/>
        <v>-15670.54</v>
      </c>
      <c r="AV1304" s="1365">
        <f t="shared" si="511"/>
        <v>-15670.54</v>
      </c>
      <c r="AW1304" s="1367"/>
      <c r="AX1304" s="1365"/>
      <c r="AY1304" s="1367">
        <f t="shared" si="512"/>
        <v>0</v>
      </c>
      <c r="AZ1304" s="1372" t="s">
        <v>1050</v>
      </c>
      <c r="BA1304" s="1640"/>
      <c r="BC1304" s="1361" t="str">
        <f t="shared" si="519"/>
        <v/>
      </c>
      <c r="BD1304" s="1361" t="str">
        <f t="shared" si="519"/>
        <v/>
      </c>
      <c r="BE1304" s="1361" t="str">
        <f t="shared" si="519"/>
        <v/>
      </c>
      <c r="BF1304" s="1361" t="str">
        <f t="shared" si="519"/>
        <v>Non-Op</v>
      </c>
      <c r="BG1304" s="1361" t="str">
        <f t="shared" si="516"/>
        <v>NO</v>
      </c>
      <c r="BH1304" s="1361" t="str">
        <f t="shared" si="516"/>
        <v>NO</v>
      </c>
      <c r="BI1304" s="1361" t="str">
        <f t="shared" si="513"/>
        <v/>
      </c>
      <c r="BK1304" s="1361" t="b">
        <f t="shared" si="527"/>
        <v>1</v>
      </c>
      <c r="BL1304" s="1361" t="b">
        <f t="shared" si="527"/>
        <v>1</v>
      </c>
      <c r="BM1304" s="1361" t="b">
        <f t="shared" si="527"/>
        <v>1</v>
      </c>
      <c r="BN1304" s="1361" t="b">
        <f t="shared" si="527"/>
        <v>1</v>
      </c>
      <c r="BO1304" s="1361" t="b">
        <f t="shared" si="527"/>
        <v>1</v>
      </c>
      <c r="BP1304" s="1361" t="b">
        <f t="shared" si="527"/>
        <v>1</v>
      </c>
      <c r="BQ1304" s="1361" t="b">
        <f t="shared" si="527"/>
        <v>1</v>
      </c>
      <c r="BS1304" s="1359"/>
    </row>
    <row r="1305" spans="1:71" s="1374" customFormat="1" ht="12" customHeight="1">
      <c r="A1305" s="1412">
        <v>24200921</v>
      </c>
      <c r="B1305" s="1413" t="str">
        <f t="shared" si="517"/>
        <v>24200921</v>
      </c>
      <c r="C1305" s="1663" t="s">
        <v>1887</v>
      </c>
      <c r="D1305" s="1360" t="str">
        <f t="shared" si="520"/>
        <v>Non-Op</v>
      </c>
      <c r="E1305" s="1360"/>
      <c r="F1305" s="1663"/>
      <c r="G1305" s="1360"/>
      <c r="H1305" s="1361" t="str">
        <f t="shared" si="518"/>
        <v/>
      </c>
      <c r="I1305" s="1361" t="str">
        <f t="shared" si="518"/>
        <v/>
      </c>
      <c r="J1305" s="1361" t="str">
        <f t="shared" si="518"/>
        <v/>
      </c>
      <c r="K1305" s="1361" t="str">
        <f t="shared" si="518"/>
        <v>Non-Op</v>
      </c>
      <c r="L1305" s="1361" t="str">
        <f t="shared" si="524"/>
        <v>NO</v>
      </c>
      <c r="M1305" s="1361" t="str">
        <f t="shared" si="524"/>
        <v>NO</v>
      </c>
      <c r="N1305" s="1361" t="str">
        <f t="shared" si="505"/>
        <v/>
      </c>
      <c r="O1305" s="1362"/>
      <c r="P1305" s="1363">
        <v>-2309380.5499999998</v>
      </c>
      <c r="Q1305" s="1363">
        <v>-2309380.5499999998</v>
      </c>
      <c r="R1305" s="1363">
        <v>-2309380.5499999998</v>
      </c>
      <c r="S1305" s="1363">
        <v>-2309380.5499999998</v>
      </c>
      <c r="T1305" s="1363">
        <v>-2349512.37</v>
      </c>
      <c r="U1305" s="1363">
        <v>-2349512.37</v>
      </c>
      <c r="V1305" s="1363">
        <v>-2349512.37</v>
      </c>
      <c r="W1305" s="1363">
        <v>-2349512.37</v>
      </c>
      <c r="X1305" s="1363">
        <v>-2349512.37</v>
      </c>
      <c r="Y1305" s="1363">
        <v>-2349512.37</v>
      </c>
      <c r="Z1305" s="1363">
        <v>-2349512.37</v>
      </c>
      <c r="AA1305" s="1363">
        <v>-2349512.37</v>
      </c>
      <c r="AB1305" s="1363">
        <v>-2349512.37</v>
      </c>
      <c r="AC1305" s="1363"/>
      <c r="AD1305" s="1363"/>
      <c r="AE1305" s="1363">
        <f t="shared" si="523"/>
        <v>-2337807.2558333338</v>
      </c>
      <c r="AF1305" s="1476"/>
      <c r="AG1305" s="1477"/>
      <c r="AH1305" s="1365"/>
      <c r="AI1305" s="1365"/>
      <c r="AJ1305" s="1365"/>
      <c r="AK1305" s="1366">
        <f t="shared" si="525"/>
        <v>-2337807.2558333338</v>
      </c>
      <c r="AL1305" s="1365">
        <f t="shared" si="509"/>
        <v>-2337807.2558333338</v>
      </c>
      <c r="AM1305" s="1367"/>
      <c r="AN1305" s="1365"/>
      <c r="AO1305" s="1368">
        <f t="shared" si="510"/>
        <v>0</v>
      </c>
      <c r="AP1305" s="1369"/>
      <c r="AQ1305" s="1370">
        <f t="shared" si="521"/>
        <v>-2349512.37</v>
      </c>
      <c r="AR1305" s="1365"/>
      <c r="AS1305" s="1365"/>
      <c r="AT1305" s="1365"/>
      <c r="AU1305" s="1366">
        <f t="shared" si="526"/>
        <v>-2349512.37</v>
      </c>
      <c r="AV1305" s="1365">
        <f t="shared" si="511"/>
        <v>-2349512.37</v>
      </c>
      <c r="AW1305" s="1367"/>
      <c r="AX1305" s="1365"/>
      <c r="AY1305" s="1367">
        <f t="shared" si="512"/>
        <v>0</v>
      </c>
      <c r="AZ1305" s="1372" t="s">
        <v>1050</v>
      </c>
      <c r="BA1305" s="1640"/>
      <c r="BC1305" s="1361" t="str">
        <f t="shared" si="519"/>
        <v/>
      </c>
      <c r="BD1305" s="1361" t="str">
        <f t="shared" si="519"/>
        <v/>
      </c>
      <c r="BE1305" s="1361" t="str">
        <f t="shared" si="519"/>
        <v/>
      </c>
      <c r="BF1305" s="1361" t="str">
        <f t="shared" si="519"/>
        <v>Non-Op</v>
      </c>
      <c r="BG1305" s="1361" t="str">
        <f t="shared" si="516"/>
        <v>NO</v>
      </c>
      <c r="BH1305" s="1361" t="str">
        <f t="shared" si="516"/>
        <v>NO</v>
      </c>
      <c r="BI1305" s="1361" t="str">
        <f t="shared" si="513"/>
        <v/>
      </c>
      <c r="BK1305" s="1361" t="b">
        <f t="shared" si="527"/>
        <v>1</v>
      </c>
      <c r="BL1305" s="1361" t="b">
        <f t="shared" si="527"/>
        <v>1</v>
      </c>
      <c r="BM1305" s="1361" t="b">
        <f t="shared" si="527"/>
        <v>1</v>
      </c>
      <c r="BN1305" s="1361" t="b">
        <f t="shared" si="527"/>
        <v>1</v>
      </c>
      <c r="BO1305" s="1361" t="b">
        <f t="shared" si="527"/>
        <v>1</v>
      </c>
      <c r="BP1305" s="1361" t="b">
        <f t="shared" si="527"/>
        <v>1</v>
      </c>
      <c r="BQ1305" s="1361" t="b">
        <f t="shared" si="527"/>
        <v>1</v>
      </c>
      <c r="BS1305" s="1359"/>
    </row>
    <row r="1306" spans="1:71" s="1374" customFormat="1" ht="12" customHeight="1">
      <c r="A1306" s="1412">
        <v>24200931</v>
      </c>
      <c r="B1306" s="1413" t="str">
        <f t="shared" si="517"/>
        <v>24200931</v>
      </c>
      <c r="C1306" s="1663" t="s">
        <v>2363</v>
      </c>
      <c r="D1306" s="1360" t="str">
        <f t="shared" si="520"/>
        <v>Non-Op</v>
      </c>
      <c r="E1306" s="1360"/>
      <c r="F1306" s="1663"/>
      <c r="G1306" s="1360"/>
      <c r="H1306" s="1361" t="str">
        <f t="shared" si="518"/>
        <v/>
      </c>
      <c r="I1306" s="1361" t="str">
        <f t="shared" si="518"/>
        <v/>
      </c>
      <c r="J1306" s="1361" t="str">
        <f t="shared" si="518"/>
        <v/>
      </c>
      <c r="K1306" s="1361" t="str">
        <f t="shared" si="518"/>
        <v>Non-Op</v>
      </c>
      <c r="L1306" s="1361" t="str">
        <f t="shared" si="524"/>
        <v>NO</v>
      </c>
      <c r="M1306" s="1361" t="str">
        <f t="shared" si="524"/>
        <v>NO</v>
      </c>
      <c r="N1306" s="1361" t="str">
        <f t="shared" si="505"/>
        <v/>
      </c>
      <c r="O1306" s="1362"/>
      <c r="P1306" s="1363">
        <v>-98984.67</v>
      </c>
      <c r="Q1306" s="1363">
        <v>-94654.22</v>
      </c>
      <c r="R1306" s="1363">
        <v>-92311.03</v>
      </c>
      <c r="S1306" s="1363">
        <v>-88394.66</v>
      </c>
      <c r="T1306" s="1363">
        <v>-104921.21</v>
      </c>
      <c r="U1306" s="1363">
        <v>-99420.78</v>
      </c>
      <c r="V1306" s="1363">
        <v>-68373.41</v>
      </c>
      <c r="W1306" s="1363">
        <v>-67985.58</v>
      </c>
      <c r="X1306" s="1363">
        <v>-79546.36</v>
      </c>
      <c r="Y1306" s="1363">
        <v>-79536.36</v>
      </c>
      <c r="Z1306" s="1363">
        <v>-79536.36</v>
      </c>
      <c r="AA1306" s="1363">
        <v>-77491.199999999997</v>
      </c>
      <c r="AB1306" s="1363">
        <v>-77491.199999999997</v>
      </c>
      <c r="AC1306" s="1363"/>
      <c r="AD1306" s="1363"/>
      <c r="AE1306" s="1363">
        <f t="shared" si="523"/>
        <v>-85034.092083333337</v>
      </c>
      <c r="AF1306" s="1476"/>
      <c r="AG1306" s="1477"/>
      <c r="AH1306" s="1365"/>
      <c r="AI1306" s="1365"/>
      <c r="AJ1306" s="1365"/>
      <c r="AK1306" s="1366">
        <f t="shared" si="525"/>
        <v>-85034.092083333337</v>
      </c>
      <c r="AL1306" s="1365">
        <f t="shared" si="509"/>
        <v>-85034.092083333337</v>
      </c>
      <c r="AM1306" s="1367"/>
      <c r="AN1306" s="1365"/>
      <c r="AO1306" s="1368">
        <f t="shared" si="510"/>
        <v>0</v>
      </c>
      <c r="AP1306" s="1369"/>
      <c r="AQ1306" s="1370">
        <f t="shared" si="521"/>
        <v>-77491.199999999997</v>
      </c>
      <c r="AR1306" s="1365"/>
      <c r="AS1306" s="1365"/>
      <c r="AT1306" s="1365"/>
      <c r="AU1306" s="1366">
        <f t="shared" si="526"/>
        <v>-77491.199999999997</v>
      </c>
      <c r="AV1306" s="1365">
        <f t="shared" si="511"/>
        <v>-77491.199999999997</v>
      </c>
      <c r="AW1306" s="1367"/>
      <c r="AX1306" s="1365"/>
      <c r="AY1306" s="1367">
        <f t="shared" si="512"/>
        <v>0</v>
      </c>
      <c r="AZ1306" s="1372" t="s">
        <v>1050</v>
      </c>
      <c r="BA1306" s="1640"/>
      <c r="BC1306" s="1361" t="str">
        <f t="shared" si="519"/>
        <v/>
      </c>
      <c r="BD1306" s="1361" t="str">
        <f t="shared" si="519"/>
        <v/>
      </c>
      <c r="BE1306" s="1361" t="str">
        <f t="shared" si="519"/>
        <v/>
      </c>
      <c r="BF1306" s="1361" t="str">
        <f t="shared" si="519"/>
        <v>Non-Op</v>
      </c>
      <c r="BG1306" s="1361" t="str">
        <f t="shared" si="516"/>
        <v>NO</v>
      </c>
      <c r="BH1306" s="1361" t="str">
        <f t="shared" si="516"/>
        <v>NO</v>
      </c>
      <c r="BI1306" s="1361" t="str">
        <f t="shared" si="513"/>
        <v/>
      </c>
      <c r="BK1306" s="1361" t="b">
        <f t="shared" si="527"/>
        <v>1</v>
      </c>
      <c r="BL1306" s="1361" t="b">
        <f t="shared" si="527"/>
        <v>1</v>
      </c>
      <c r="BM1306" s="1361" t="b">
        <f t="shared" si="527"/>
        <v>1</v>
      </c>
      <c r="BN1306" s="1361" t="b">
        <f t="shared" si="527"/>
        <v>1</v>
      </c>
      <c r="BO1306" s="1361" t="b">
        <f t="shared" si="527"/>
        <v>1</v>
      </c>
      <c r="BP1306" s="1361" t="b">
        <f t="shared" si="527"/>
        <v>1</v>
      </c>
      <c r="BQ1306" s="1361" t="b">
        <f t="shared" si="527"/>
        <v>1</v>
      </c>
      <c r="BS1306" s="1359"/>
    </row>
    <row r="1307" spans="1:71" s="1374" customFormat="1" ht="12" customHeight="1">
      <c r="A1307" s="1412">
        <v>24200941</v>
      </c>
      <c r="B1307" s="1413" t="str">
        <f t="shared" si="517"/>
        <v>24200941</v>
      </c>
      <c r="C1307" s="1663" t="s">
        <v>2364</v>
      </c>
      <c r="D1307" s="1360" t="str">
        <f t="shared" si="520"/>
        <v>Non-Op</v>
      </c>
      <c r="E1307" s="1360"/>
      <c r="F1307" s="1663"/>
      <c r="G1307" s="1360"/>
      <c r="H1307" s="1361" t="str">
        <f t="shared" si="518"/>
        <v/>
      </c>
      <c r="I1307" s="1361" t="str">
        <f t="shared" si="518"/>
        <v/>
      </c>
      <c r="J1307" s="1361" t="str">
        <f t="shared" si="518"/>
        <v/>
      </c>
      <c r="K1307" s="1361" t="str">
        <f t="shared" si="518"/>
        <v>Non-Op</v>
      </c>
      <c r="L1307" s="1361" t="str">
        <f t="shared" si="524"/>
        <v>NO</v>
      </c>
      <c r="M1307" s="1361" t="str">
        <f t="shared" si="524"/>
        <v>NO</v>
      </c>
      <c r="N1307" s="1361" t="str">
        <f t="shared" si="505"/>
        <v/>
      </c>
      <c r="O1307" s="1362"/>
      <c r="P1307" s="1363">
        <v>-70488.63</v>
      </c>
      <c r="Q1307" s="1363">
        <v>-70488.63</v>
      </c>
      <c r="R1307" s="1363">
        <v>-70488.63</v>
      </c>
      <c r="S1307" s="1363">
        <v>-70488.63</v>
      </c>
      <c r="T1307" s="1363">
        <v>-71785.62</v>
      </c>
      <c r="U1307" s="1363">
        <v>-71785.62</v>
      </c>
      <c r="V1307" s="1363">
        <v>-71785.62</v>
      </c>
      <c r="W1307" s="1363">
        <v>-71785.62</v>
      </c>
      <c r="X1307" s="1363">
        <v>-71785.62</v>
      </c>
      <c r="Y1307" s="1363">
        <v>-71785.62</v>
      </c>
      <c r="Z1307" s="1363">
        <v>-71785.62</v>
      </c>
      <c r="AA1307" s="1363">
        <v>-71785.62</v>
      </c>
      <c r="AB1307" s="1363">
        <v>-71785.62</v>
      </c>
      <c r="AC1307" s="1363"/>
      <c r="AD1307" s="1363"/>
      <c r="AE1307" s="1363">
        <f t="shared" si="523"/>
        <v>-71407.331250000003</v>
      </c>
      <c r="AF1307" s="1476"/>
      <c r="AG1307" s="1477"/>
      <c r="AH1307" s="1365"/>
      <c r="AI1307" s="1365"/>
      <c r="AJ1307" s="1365"/>
      <c r="AK1307" s="1366">
        <f t="shared" si="525"/>
        <v>-71407.331250000003</v>
      </c>
      <c r="AL1307" s="1365">
        <f t="shared" si="509"/>
        <v>-71407.331250000003</v>
      </c>
      <c r="AM1307" s="1367"/>
      <c r="AN1307" s="1365"/>
      <c r="AO1307" s="1368">
        <f t="shared" si="510"/>
        <v>0</v>
      </c>
      <c r="AP1307" s="1369"/>
      <c r="AQ1307" s="1370">
        <f t="shared" si="521"/>
        <v>-71785.62</v>
      </c>
      <c r="AR1307" s="1365"/>
      <c r="AS1307" s="1365"/>
      <c r="AT1307" s="1365"/>
      <c r="AU1307" s="1366">
        <f t="shared" si="526"/>
        <v>-71785.62</v>
      </c>
      <c r="AV1307" s="1365">
        <f t="shared" si="511"/>
        <v>-71785.62</v>
      </c>
      <c r="AW1307" s="1367"/>
      <c r="AX1307" s="1365"/>
      <c r="AY1307" s="1367">
        <f t="shared" si="512"/>
        <v>0</v>
      </c>
      <c r="AZ1307" s="1372" t="s">
        <v>1050</v>
      </c>
      <c r="BA1307" s="1640"/>
      <c r="BC1307" s="1361" t="str">
        <f t="shared" si="519"/>
        <v/>
      </c>
      <c r="BD1307" s="1361" t="str">
        <f t="shared" si="519"/>
        <v/>
      </c>
      <c r="BE1307" s="1361" t="str">
        <f t="shared" si="519"/>
        <v/>
      </c>
      <c r="BF1307" s="1361" t="str">
        <f t="shared" si="519"/>
        <v>Non-Op</v>
      </c>
      <c r="BG1307" s="1361" t="str">
        <f t="shared" si="516"/>
        <v>NO</v>
      </c>
      <c r="BH1307" s="1361" t="str">
        <f t="shared" si="516"/>
        <v>NO</v>
      </c>
      <c r="BI1307" s="1361" t="str">
        <f t="shared" si="513"/>
        <v/>
      </c>
      <c r="BK1307" s="1361" t="b">
        <f t="shared" si="527"/>
        <v>1</v>
      </c>
      <c r="BL1307" s="1361" t="b">
        <f t="shared" si="527"/>
        <v>1</v>
      </c>
      <c r="BM1307" s="1361" t="b">
        <f t="shared" si="527"/>
        <v>1</v>
      </c>
      <c r="BN1307" s="1361" t="b">
        <f t="shared" si="527"/>
        <v>1</v>
      </c>
      <c r="BO1307" s="1361" t="b">
        <f t="shared" si="527"/>
        <v>1</v>
      </c>
      <c r="BP1307" s="1361" t="b">
        <f t="shared" si="527"/>
        <v>1</v>
      </c>
      <c r="BQ1307" s="1361" t="b">
        <f t="shared" si="527"/>
        <v>1</v>
      </c>
      <c r="BS1307" s="1359"/>
    </row>
    <row r="1308" spans="1:71" s="1374" customFormat="1" ht="12" customHeight="1">
      <c r="A1308" s="1412">
        <v>24200951</v>
      </c>
      <c r="B1308" s="1413" t="str">
        <f t="shared" si="517"/>
        <v>24200951</v>
      </c>
      <c r="C1308" s="1663" t="s">
        <v>2365</v>
      </c>
      <c r="D1308" s="1360" t="str">
        <f t="shared" si="520"/>
        <v>Non-Op</v>
      </c>
      <c r="E1308" s="1360"/>
      <c r="F1308" s="1663"/>
      <c r="G1308" s="1360"/>
      <c r="H1308" s="1361" t="str">
        <f t="shared" si="518"/>
        <v/>
      </c>
      <c r="I1308" s="1361" t="str">
        <f t="shared" si="518"/>
        <v/>
      </c>
      <c r="J1308" s="1361" t="str">
        <f t="shared" si="518"/>
        <v/>
      </c>
      <c r="K1308" s="1361" t="str">
        <f t="shared" si="518"/>
        <v>Non-Op</v>
      </c>
      <c r="L1308" s="1361" t="str">
        <f t="shared" si="524"/>
        <v>NO</v>
      </c>
      <c r="M1308" s="1361" t="str">
        <f t="shared" si="524"/>
        <v>NO</v>
      </c>
      <c r="N1308" s="1361" t="str">
        <f t="shared" si="505"/>
        <v/>
      </c>
      <c r="O1308" s="1362"/>
      <c r="P1308" s="1363">
        <v>-208040.61</v>
      </c>
      <c r="Q1308" s="1363">
        <v>-208040.61</v>
      </c>
      <c r="R1308" s="1363">
        <v>-208040.61</v>
      </c>
      <c r="S1308" s="1363">
        <v>-208040.61</v>
      </c>
      <c r="T1308" s="1363">
        <v>-211868.56</v>
      </c>
      <c r="U1308" s="1363">
        <v>-211868.56</v>
      </c>
      <c r="V1308" s="1363">
        <v>-211868.56</v>
      </c>
      <c r="W1308" s="1363">
        <v>-211868.56</v>
      </c>
      <c r="X1308" s="1363">
        <v>-211868.56</v>
      </c>
      <c r="Y1308" s="1363">
        <v>-211868.56</v>
      </c>
      <c r="Z1308" s="1363">
        <v>-211868.56</v>
      </c>
      <c r="AA1308" s="1363">
        <v>-211868.56</v>
      </c>
      <c r="AB1308" s="1363">
        <v>-211868.56</v>
      </c>
      <c r="AC1308" s="1363"/>
      <c r="AD1308" s="1363"/>
      <c r="AE1308" s="1363">
        <f t="shared" si="523"/>
        <v>-210752.07458333333</v>
      </c>
      <c r="AF1308" s="1476"/>
      <c r="AG1308" s="1477"/>
      <c r="AH1308" s="1365"/>
      <c r="AI1308" s="1365"/>
      <c r="AJ1308" s="1365"/>
      <c r="AK1308" s="1366">
        <f t="shared" si="525"/>
        <v>-210752.07458333333</v>
      </c>
      <c r="AL1308" s="1365">
        <f t="shared" si="509"/>
        <v>-210752.07458333333</v>
      </c>
      <c r="AM1308" s="1367"/>
      <c r="AN1308" s="1365"/>
      <c r="AO1308" s="1368">
        <f t="shared" si="510"/>
        <v>0</v>
      </c>
      <c r="AP1308" s="1369"/>
      <c r="AQ1308" s="1370">
        <f t="shared" si="521"/>
        <v>-211868.56</v>
      </c>
      <c r="AR1308" s="1365"/>
      <c r="AS1308" s="1365"/>
      <c r="AT1308" s="1365"/>
      <c r="AU1308" s="1366">
        <f t="shared" si="526"/>
        <v>-211868.56</v>
      </c>
      <c r="AV1308" s="1365">
        <f t="shared" si="511"/>
        <v>-211868.56</v>
      </c>
      <c r="AW1308" s="1367"/>
      <c r="AX1308" s="1365"/>
      <c r="AY1308" s="1367">
        <f t="shared" si="512"/>
        <v>0</v>
      </c>
      <c r="AZ1308" s="1372" t="s">
        <v>1050</v>
      </c>
      <c r="BA1308" s="1640"/>
      <c r="BC1308" s="1361" t="str">
        <f t="shared" si="519"/>
        <v/>
      </c>
      <c r="BD1308" s="1361" t="str">
        <f t="shared" si="519"/>
        <v/>
      </c>
      <c r="BE1308" s="1361" t="str">
        <f t="shared" si="519"/>
        <v/>
      </c>
      <c r="BF1308" s="1361" t="str">
        <f t="shared" si="519"/>
        <v>Non-Op</v>
      </c>
      <c r="BG1308" s="1361" t="str">
        <f t="shared" si="516"/>
        <v>NO</v>
      </c>
      <c r="BH1308" s="1361" t="str">
        <f t="shared" si="516"/>
        <v>NO</v>
      </c>
      <c r="BI1308" s="1361" t="str">
        <f t="shared" si="513"/>
        <v/>
      </c>
      <c r="BK1308" s="1361" t="b">
        <f t="shared" si="527"/>
        <v>1</v>
      </c>
      <c r="BL1308" s="1361" t="b">
        <f t="shared" si="527"/>
        <v>1</v>
      </c>
      <c r="BM1308" s="1361" t="b">
        <f t="shared" si="527"/>
        <v>1</v>
      </c>
      <c r="BN1308" s="1361" t="b">
        <f t="shared" si="527"/>
        <v>1</v>
      </c>
      <c r="BO1308" s="1361" t="b">
        <f t="shared" si="527"/>
        <v>1</v>
      </c>
      <c r="BP1308" s="1361" t="b">
        <f t="shared" si="527"/>
        <v>1</v>
      </c>
      <c r="BQ1308" s="1361" t="b">
        <f t="shared" si="527"/>
        <v>1</v>
      </c>
      <c r="BS1308" s="1359"/>
    </row>
    <row r="1309" spans="1:71" s="1374" customFormat="1" ht="12" customHeight="1">
      <c r="A1309" s="1412">
        <v>24200961</v>
      </c>
      <c r="B1309" s="1413" t="str">
        <f t="shared" si="517"/>
        <v>24200961</v>
      </c>
      <c r="C1309" s="1663" t="s">
        <v>1889</v>
      </c>
      <c r="D1309" s="1360" t="str">
        <f t="shared" si="520"/>
        <v>Non-Op</v>
      </c>
      <c r="E1309" s="1360"/>
      <c r="F1309" s="1663"/>
      <c r="G1309" s="1360"/>
      <c r="H1309" s="1361" t="str">
        <f t="shared" si="518"/>
        <v/>
      </c>
      <c r="I1309" s="1361" t="str">
        <f t="shared" si="518"/>
        <v/>
      </c>
      <c r="J1309" s="1361" t="str">
        <f t="shared" si="518"/>
        <v/>
      </c>
      <c r="K1309" s="1361" t="str">
        <f t="shared" si="518"/>
        <v>Non-Op</v>
      </c>
      <c r="L1309" s="1361" t="str">
        <f t="shared" si="524"/>
        <v>NO</v>
      </c>
      <c r="M1309" s="1361" t="str">
        <f t="shared" si="524"/>
        <v>NO</v>
      </c>
      <c r="N1309" s="1361" t="str">
        <f t="shared" si="505"/>
        <v/>
      </c>
      <c r="O1309" s="1362"/>
      <c r="P1309" s="1363">
        <v>-2377350.48</v>
      </c>
      <c r="Q1309" s="1363">
        <v>-2377350.48</v>
      </c>
      <c r="R1309" s="1363">
        <v>-2377350.48</v>
      </c>
      <c r="S1309" s="1363">
        <v>-2447644.66</v>
      </c>
      <c r="T1309" s="1363">
        <v>-2492681.3199999998</v>
      </c>
      <c r="U1309" s="1363">
        <v>-2492681.3199999998</v>
      </c>
      <c r="V1309" s="1363">
        <v>-2335491.81</v>
      </c>
      <c r="W1309" s="1363">
        <v>-2335491.81</v>
      </c>
      <c r="X1309" s="1363">
        <v>-2335491.81</v>
      </c>
      <c r="Y1309" s="1363">
        <v>-2105404.63</v>
      </c>
      <c r="Z1309" s="1363">
        <v>-2105404.63</v>
      </c>
      <c r="AA1309" s="1363">
        <v>-2105404.63</v>
      </c>
      <c r="AB1309" s="1363">
        <v>-2024035.56</v>
      </c>
      <c r="AC1309" s="1363"/>
      <c r="AD1309" s="1363"/>
      <c r="AE1309" s="1363">
        <f t="shared" si="523"/>
        <v>-2309257.5499999993</v>
      </c>
      <c r="AF1309" s="1476"/>
      <c r="AG1309" s="1477"/>
      <c r="AH1309" s="1365"/>
      <c r="AI1309" s="1365"/>
      <c r="AJ1309" s="1365"/>
      <c r="AK1309" s="1366">
        <f t="shared" si="525"/>
        <v>-2309257.5499999993</v>
      </c>
      <c r="AL1309" s="1365">
        <f t="shared" si="509"/>
        <v>-2309257.5499999993</v>
      </c>
      <c r="AM1309" s="1367"/>
      <c r="AN1309" s="1365"/>
      <c r="AO1309" s="1368">
        <f t="shared" si="510"/>
        <v>0</v>
      </c>
      <c r="AP1309" s="1369"/>
      <c r="AQ1309" s="1370">
        <f t="shared" si="521"/>
        <v>-2024035.56</v>
      </c>
      <c r="AR1309" s="1365"/>
      <c r="AS1309" s="1365"/>
      <c r="AT1309" s="1365"/>
      <c r="AU1309" s="1366">
        <f t="shared" si="526"/>
        <v>-2024035.56</v>
      </c>
      <c r="AV1309" s="1365">
        <f t="shared" si="511"/>
        <v>-2024035.56</v>
      </c>
      <c r="AW1309" s="1367"/>
      <c r="AX1309" s="1365"/>
      <c r="AY1309" s="1367">
        <f t="shared" si="512"/>
        <v>0</v>
      </c>
      <c r="AZ1309" s="1372" t="s">
        <v>1050</v>
      </c>
      <c r="BA1309" s="1640"/>
      <c r="BC1309" s="1361" t="str">
        <f t="shared" si="519"/>
        <v/>
      </c>
      <c r="BD1309" s="1361" t="str">
        <f t="shared" si="519"/>
        <v/>
      </c>
      <c r="BE1309" s="1361" t="str">
        <f t="shared" si="519"/>
        <v/>
      </c>
      <c r="BF1309" s="1361" t="str">
        <f t="shared" si="519"/>
        <v>Non-Op</v>
      </c>
      <c r="BG1309" s="1361" t="str">
        <f t="shared" si="516"/>
        <v>NO</v>
      </c>
      <c r="BH1309" s="1361" t="str">
        <f t="shared" si="516"/>
        <v>NO</v>
      </c>
      <c r="BI1309" s="1361" t="str">
        <f t="shared" si="513"/>
        <v/>
      </c>
      <c r="BK1309" s="1361" t="b">
        <f t="shared" si="527"/>
        <v>1</v>
      </c>
      <c r="BL1309" s="1361" t="b">
        <f t="shared" si="527"/>
        <v>1</v>
      </c>
      <c r="BM1309" s="1361" t="b">
        <f t="shared" si="527"/>
        <v>1</v>
      </c>
      <c r="BN1309" s="1361" t="b">
        <f t="shared" si="527"/>
        <v>1</v>
      </c>
      <c r="BO1309" s="1361" t="b">
        <f t="shared" si="527"/>
        <v>1</v>
      </c>
      <c r="BP1309" s="1361" t="b">
        <f t="shared" si="527"/>
        <v>1</v>
      </c>
      <c r="BQ1309" s="1361" t="b">
        <f t="shared" si="527"/>
        <v>1</v>
      </c>
      <c r="BS1309" s="1359"/>
    </row>
    <row r="1310" spans="1:71" s="1374" customFormat="1" ht="12" customHeight="1">
      <c r="A1310" s="1412">
        <v>24200971</v>
      </c>
      <c r="B1310" s="1413" t="str">
        <f t="shared" si="517"/>
        <v>24200971</v>
      </c>
      <c r="C1310" s="1663" t="s">
        <v>2366</v>
      </c>
      <c r="D1310" s="1360" t="str">
        <f t="shared" si="520"/>
        <v>Non-Op</v>
      </c>
      <c r="E1310" s="1360"/>
      <c r="F1310" s="1663"/>
      <c r="G1310" s="1360"/>
      <c r="H1310" s="1361" t="str">
        <f t="shared" si="518"/>
        <v/>
      </c>
      <c r="I1310" s="1361" t="str">
        <f t="shared" si="518"/>
        <v/>
      </c>
      <c r="J1310" s="1361" t="str">
        <f t="shared" si="518"/>
        <v/>
      </c>
      <c r="K1310" s="1361" t="str">
        <f t="shared" si="518"/>
        <v>Non-Op</v>
      </c>
      <c r="L1310" s="1361" t="str">
        <f t="shared" si="524"/>
        <v>NO</v>
      </c>
      <c r="M1310" s="1361" t="str">
        <f t="shared" si="524"/>
        <v>NO</v>
      </c>
      <c r="N1310" s="1361" t="str">
        <f t="shared" si="505"/>
        <v/>
      </c>
      <c r="O1310" s="1362"/>
      <c r="P1310" s="1363">
        <v>-99285.7</v>
      </c>
      <c r="Q1310" s="1363">
        <v>-99229.82</v>
      </c>
      <c r="R1310" s="1363">
        <v>-99229.82</v>
      </c>
      <c r="S1310" s="1363">
        <v>-99229.82</v>
      </c>
      <c r="T1310" s="1363">
        <v>-116055.65</v>
      </c>
      <c r="U1310" s="1363">
        <v>-116055.65</v>
      </c>
      <c r="V1310" s="1363">
        <v>-116055.65</v>
      </c>
      <c r="W1310" s="1363">
        <v>-116055.65</v>
      </c>
      <c r="X1310" s="1363">
        <v>-119733.16</v>
      </c>
      <c r="Y1310" s="1363">
        <v>-119733.16</v>
      </c>
      <c r="Z1310" s="1363">
        <v>-119733.16</v>
      </c>
      <c r="AA1310" s="1363">
        <v>-119733.16</v>
      </c>
      <c r="AB1310" s="1363">
        <v>-119733.16</v>
      </c>
      <c r="AC1310" s="1363"/>
      <c r="AD1310" s="1363"/>
      <c r="AE1310" s="1363">
        <f t="shared" si="523"/>
        <v>-112529.51083333332</v>
      </c>
      <c r="AF1310" s="1476"/>
      <c r="AG1310" s="1477"/>
      <c r="AH1310" s="1365"/>
      <c r="AI1310" s="1365"/>
      <c r="AJ1310" s="1365"/>
      <c r="AK1310" s="1366">
        <f t="shared" si="525"/>
        <v>-112529.51083333332</v>
      </c>
      <c r="AL1310" s="1365">
        <f t="shared" si="509"/>
        <v>-112529.51083333332</v>
      </c>
      <c r="AM1310" s="1367"/>
      <c r="AN1310" s="1365"/>
      <c r="AO1310" s="1368">
        <f t="shared" si="510"/>
        <v>0</v>
      </c>
      <c r="AP1310" s="1369"/>
      <c r="AQ1310" s="1370">
        <f t="shared" si="521"/>
        <v>-119733.16</v>
      </c>
      <c r="AR1310" s="1365"/>
      <c r="AS1310" s="1365"/>
      <c r="AT1310" s="1365"/>
      <c r="AU1310" s="1366">
        <f t="shared" si="526"/>
        <v>-119733.16</v>
      </c>
      <c r="AV1310" s="1365">
        <f t="shared" si="511"/>
        <v>-119733.16</v>
      </c>
      <c r="AW1310" s="1367"/>
      <c r="AX1310" s="1365"/>
      <c r="AY1310" s="1367">
        <f t="shared" si="512"/>
        <v>0</v>
      </c>
      <c r="AZ1310" s="1372" t="s">
        <v>1050</v>
      </c>
      <c r="BA1310" s="1640"/>
      <c r="BC1310" s="1361" t="str">
        <f t="shared" si="519"/>
        <v/>
      </c>
      <c r="BD1310" s="1361" t="str">
        <f t="shared" si="519"/>
        <v/>
      </c>
      <c r="BE1310" s="1361" t="str">
        <f t="shared" si="519"/>
        <v/>
      </c>
      <c r="BF1310" s="1361" t="str">
        <f t="shared" si="519"/>
        <v>Non-Op</v>
      </c>
      <c r="BG1310" s="1361" t="str">
        <f t="shared" si="516"/>
        <v>NO</v>
      </c>
      <c r="BH1310" s="1361" t="str">
        <f t="shared" si="516"/>
        <v>NO</v>
      </c>
      <c r="BI1310" s="1361" t="str">
        <f t="shared" si="513"/>
        <v/>
      </c>
      <c r="BK1310" s="1361" t="b">
        <f t="shared" si="527"/>
        <v>1</v>
      </c>
      <c r="BL1310" s="1361" t="b">
        <f t="shared" si="527"/>
        <v>1</v>
      </c>
      <c r="BM1310" s="1361" t="b">
        <f t="shared" si="527"/>
        <v>1</v>
      </c>
      <c r="BN1310" s="1361" t="b">
        <f t="shared" si="527"/>
        <v>1</v>
      </c>
      <c r="BO1310" s="1361" t="b">
        <f t="shared" si="527"/>
        <v>1</v>
      </c>
      <c r="BP1310" s="1361" t="b">
        <f t="shared" si="527"/>
        <v>1</v>
      </c>
      <c r="BQ1310" s="1361" t="b">
        <f t="shared" si="527"/>
        <v>1</v>
      </c>
      <c r="BS1310" s="1359"/>
    </row>
    <row r="1311" spans="1:71" s="1374" customFormat="1" ht="12" customHeight="1">
      <c r="A1311" s="1412">
        <v>24200991</v>
      </c>
      <c r="B1311" s="1413" t="str">
        <f t="shared" si="517"/>
        <v>24200991</v>
      </c>
      <c r="C1311" s="1663" t="s">
        <v>2367</v>
      </c>
      <c r="D1311" s="1360" t="str">
        <f t="shared" si="520"/>
        <v>Non-Op</v>
      </c>
      <c r="E1311" s="1360"/>
      <c r="F1311" s="1663"/>
      <c r="G1311" s="1360"/>
      <c r="H1311" s="1361" t="str">
        <f t="shared" si="518"/>
        <v/>
      </c>
      <c r="I1311" s="1361" t="str">
        <f t="shared" si="518"/>
        <v/>
      </c>
      <c r="J1311" s="1361" t="str">
        <f t="shared" si="518"/>
        <v/>
      </c>
      <c r="K1311" s="1361" t="str">
        <f t="shared" si="518"/>
        <v>Non-Op</v>
      </c>
      <c r="L1311" s="1361" t="str">
        <f t="shared" si="524"/>
        <v>NO</v>
      </c>
      <c r="M1311" s="1361" t="str">
        <f t="shared" si="524"/>
        <v>NO</v>
      </c>
      <c r="N1311" s="1361" t="str">
        <f t="shared" ref="N1311:N1380" si="528">IF(OR(CONCATENATE(L1311,M1311)="NOW/C",CONCATENATE(L1311,M1311)="W/CNO"),"W/C","")</f>
        <v/>
      </c>
      <c r="O1311" s="1362"/>
      <c r="P1311" s="1363">
        <v>-30614.32</v>
      </c>
      <c r="Q1311" s="1363">
        <v>-30614.32</v>
      </c>
      <c r="R1311" s="1363">
        <v>-30614.32</v>
      </c>
      <c r="S1311" s="1363">
        <v>-30614.32</v>
      </c>
      <c r="T1311" s="1363">
        <v>-56177.62</v>
      </c>
      <c r="U1311" s="1363">
        <v>-56177.62</v>
      </c>
      <c r="V1311" s="1363">
        <v>-56160.3</v>
      </c>
      <c r="W1311" s="1363">
        <v>-56160.3</v>
      </c>
      <c r="X1311" s="1363">
        <v>-62289.49</v>
      </c>
      <c r="Y1311" s="1363">
        <v>-62289.49</v>
      </c>
      <c r="Z1311" s="1363">
        <v>-62289.49</v>
      </c>
      <c r="AA1311" s="1363">
        <v>-62289.49</v>
      </c>
      <c r="AB1311" s="1363">
        <v>-62289.49</v>
      </c>
      <c r="AC1311" s="1363"/>
      <c r="AD1311" s="1363"/>
      <c r="AE1311" s="1363">
        <f t="shared" si="523"/>
        <v>-51010.722083333334</v>
      </c>
      <c r="AF1311" s="1476"/>
      <c r="AG1311" s="1477"/>
      <c r="AH1311" s="1365"/>
      <c r="AI1311" s="1365"/>
      <c r="AJ1311" s="1365"/>
      <c r="AK1311" s="1366">
        <f t="shared" si="525"/>
        <v>-51010.722083333334</v>
      </c>
      <c r="AL1311" s="1365">
        <f t="shared" si="509"/>
        <v>-51010.722083333334</v>
      </c>
      <c r="AM1311" s="1367"/>
      <c r="AN1311" s="1365"/>
      <c r="AO1311" s="1368">
        <f t="shared" si="510"/>
        <v>0</v>
      </c>
      <c r="AP1311" s="1369"/>
      <c r="AQ1311" s="1370">
        <f t="shared" si="521"/>
        <v>-62289.49</v>
      </c>
      <c r="AR1311" s="1365"/>
      <c r="AS1311" s="1365"/>
      <c r="AT1311" s="1365"/>
      <c r="AU1311" s="1366">
        <f t="shared" si="526"/>
        <v>-62289.49</v>
      </c>
      <c r="AV1311" s="1365">
        <f t="shared" si="511"/>
        <v>-62289.49</v>
      </c>
      <c r="AW1311" s="1367"/>
      <c r="AX1311" s="1365"/>
      <c r="AY1311" s="1367">
        <f t="shared" si="512"/>
        <v>0</v>
      </c>
      <c r="AZ1311" s="1372" t="s">
        <v>1050</v>
      </c>
      <c r="BA1311" s="1640"/>
      <c r="BC1311" s="1361" t="str">
        <f t="shared" si="519"/>
        <v/>
      </c>
      <c r="BD1311" s="1361" t="str">
        <f t="shared" si="519"/>
        <v/>
      </c>
      <c r="BE1311" s="1361" t="str">
        <f t="shared" si="519"/>
        <v/>
      </c>
      <c r="BF1311" s="1361" t="str">
        <f t="shared" si="519"/>
        <v>Non-Op</v>
      </c>
      <c r="BG1311" s="1361" t="str">
        <f t="shared" si="516"/>
        <v>NO</v>
      </c>
      <c r="BH1311" s="1361" t="str">
        <f t="shared" si="516"/>
        <v>NO</v>
      </c>
      <c r="BI1311" s="1361" t="str">
        <f t="shared" si="513"/>
        <v/>
      </c>
      <c r="BK1311" s="1361" t="b">
        <f t="shared" si="527"/>
        <v>1</v>
      </c>
      <c r="BL1311" s="1361" t="b">
        <f t="shared" si="527"/>
        <v>1</v>
      </c>
      <c r="BM1311" s="1361" t="b">
        <f t="shared" si="527"/>
        <v>1</v>
      </c>
      <c r="BN1311" s="1361" t="b">
        <f t="shared" si="527"/>
        <v>1</v>
      </c>
      <c r="BO1311" s="1361" t="b">
        <f t="shared" si="527"/>
        <v>1</v>
      </c>
      <c r="BP1311" s="1361" t="b">
        <f t="shared" si="527"/>
        <v>1</v>
      </c>
      <c r="BQ1311" s="1361" t="b">
        <f t="shared" si="527"/>
        <v>1</v>
      </c>
      <c r="BS1311" s="1359"/>
    </row>
    <row r="1312" spans="1:71" s="1374" customFormat="1" ht="12" customHeight="1">
      <c r="A1312" s="1412">
        <v>24201031</v>
      </c>
      <c r="B1312" s="1413" t="str">
        <f t="shared" si="517"/>
        <v>24201031</v>
      </c>
      <c r="C1312" s="1663" t="s">
        <v>2368</v>
      </c>
      <c r="D1312" s="1360" t="str">
        <f t="shared" si="520"/>
        <v>Non-Op</v>
      </c>
      <c r="E1312" s="1360"/>
      <c r="F1312" s="1663"/>
      <c r="G1312" s="1360"/>
      <c r="H1312" s="1361" t="str">
        <f t="shared" si="518"/>
        <v/>
      </c>
      <c r="I1312" s="1361" t="str">
        <f t="shared" si="518"/>
        <v/>
      </c>
      <c r="J1312" s="1361" t="str">
        <f t="shared" si="518"/>
        <v/>
      </c>
      <c r="K1312" s="1361" t="str">
        <f t="shared" si="518"/>
        <v>Non-Op</v>
      </c>
      <c r="L1312" s="1361" t="str">
        <f t="shared" si="524"/>
        <v>NO</v>
      </c>
      <c r="M1312" s="1361" t="str">
        <f t="shared" si="524"/>
        <v>NO</v>
      </c>
      <c r="N1312" s="1361" t="str">
        <f t="shared" si="528"/>
        <v/>
      </c>
      <c r="O1312" s="1362"/>
      <c r="P1312" s="1363">
        <v>-115148.54</v>
      </c>
      <c r="Q1312" s="1363">
        <v>-115148.54</v>
      </c>
      <c r="R1312" s="1363">
        <v>-115148.54</v>
      </c>
      <c r="S1312" s="1363">
        <v>-115148.54</v>
      </c>
      <c r="T1312" s="1363">
        <v>-121267.27</v>
      </c>
      <c r="U1312" s="1363">
        <v>-121267.27</v>
      </c>
      <c r="V1312" s="1363">
        <v>-121267.27</v>
      </c>
      <c r="W1312" s="1363">
        <v>-121267.27</v>
      </c>
      <c r="X1312" s="1363">
        <v>-122247.94</v>
      </c>
      <c r="Y1312" s="1363">
        <v>-122247.94</v>
      </c>
      <c r="Z1312" s="1363">
        <v>-122247.94</v>
      </c>
      <c r="AA1312" s="1363">
        <v>-122247.94</v>
      </c>
      <c r="AB1312" s="1363">
        <v>-122247.94</v>
      </c>
      <c r="AC1312" s="1363"/>
      <c r="AD1312" s="1363"/>
      <c r="AE1312" s="1363">
        <f t="shared" si="523"/>
        <v>-119850.39166666666</v>
      </c>
      <c r="AF1312" s="1476"/>
      <c r="AG1312" s="1477"/>
      <c r="AH1312" s="1365"/>
      <c r="AI1312" s="1365"/>
      <c r="AJ1312" s="1365"/>
      <c r="AK1312" s="1366">
        <f t="shared" si="525"/>
        <v>-119850.39166666666</v>
      </c>
      <c r="AL1312" s="1365">
        <f t="shared" si="509"/>
        <v>-119850.39166666666</v>
      </c>
      <c r="AM1312" s="1367"/>
      <c r="AN1312" s="1365"/>
      <c r="AO1312" s="1368">
        <f t="shared" si="510"/>
        <v>0</v>
      </c>
      <c r="AP1312" s="1369"/>
      <c r="AQ1312" s="1370">
        <f t="shared" si="521"/>
        <v>-122247.94</v>
      </c>
      <c r="AR1312" s="1365"/>
      <c r="AS1312" s="1365"/>
      <c r="AT1312" s="1365"/>
      <c r="AU1312" s="1366">
        <f t="shared" si="526"/>
        <v>-122247.94</v>
      </c>
      <c r="AV1312" s="1365">
        <f t="shared" si="511"/>
        <v>-122247.94</v>
      </c>
      <c r="AW1312" s="1367"/>
      <c r="AX1312" s="1365"/>
      <c r="AY1312" s="1367">
        <f t="shared" si="512"/>
        <v>0</v>
      </c>
      <c r="AZ1312" s="1372" t="s">
        <v>1050</v>
      </c>
      <c r="BA1312" s="1640"/>
      <c r="BC1312" s="1361" t="str">
        <f t="shared" si="519"/>
        <v/>
      </c>
      <c r="BD1312" s="1361" t="str">
        <f t="shared" si="519"/>
        <v/>
      </c>
      <c r="BE1312" s="1361" t="str">
        <f t="shared" si="519"/>
        <v/>
      </c>
      <c r="BF1312" s="1361" t="str">
        <f t="shared" si="519"/>
        <v>Non-Op</v>
      </c>
      <c r="BG1312" s="1361" t="str">
        <f t="shared" si="516"/>
        <v>NO</v>
      </c>
      <c r="BH1312" s="1361" t="str">
        <f t="shared" si="516"/>
        <v>NO</v>
      </c>
      <c r="BI1312" s="1361" t="str">
        <f t="shared" si="513"/>
        <v/>
      </c>
      <c r="BK1312" s="1361" t="b">
        <f t="shared" si="527"/>
        <v>1</v>
      </c>
      <c r="BL1312" s="1361" t="b">
        <f t="shared" si="527"/>
        <v>1</v>
      </c>
      <c r="BM1312" s="1361" t="b">
        <f t="shared" si="527"/>
        <v>1</v>
      </c>
      <c r="BN1312" s="1361" t="b">
        <f t="shared" si="527"/>
        <v>1</v>
      </c>
      <c r="BO1312" s="1361" t="b">
        <f t="shared" si="527"/>
        <v>1</v>
      </c>
      <c r="BP1312" s="1361" t="b">
        <f t="shared" si="527"/>
        <v>1</v>
      </c>
      <c r="BQ1312" s="1361" t="b">
        <f t="shared" si="527"/>
        <v>1</v>
      </c>
      <c r="BS1312" s="1359"/>
    </row>
    <row r="1313" spans="1:71" s="1374" customFormat="1" ht="12" customHeight="1">
      <c r="A1313" s="1412">
        <v>24201041</v>
      </c>
      <c r="B1313" s="1413" t="str">
        <f t="shared" si="517"/>
        <v>24201041</v>
      </c>
      <c r="C1313" s="1663" t="s">
        <v>2369</v>
      </c>
      <c r="D1313" s="1360" t="str">
        <f t="shared" si="520"/>
        <v>Non-Op</v>
      </c>
      <c r="E1313" s="1360"/>
      <c r="F1313" s="1663"/>
      <c r="G1313" s="1360"/>
      <c r="H1313" s="1361" t="str">
        <f t="shared" si="518"/>
        <v/>
      </c>
      <c r="I1313" s="1361" t="str">
        <f t="shared" si="518"/>
        <v/>
      </c>
      <c r="J1313" s="1361" t="str">
        <f t="shared" si="518"/>
        <v/>
      </c>
      <c r="K1313" s="1361" t="str">
        <f t="shared" si="518"/>
        <v>Non-Op</v>
      </c>
      <c r="L1313" s="1361" t="str">
        <f t="shared" si="524"/>
        <v>NO</v>
      </c>
      <c r="M1313" s="1361" t="str">
        <f t="shared" si="524"/>
        <v>NO</v>
      </c>
      <c r="N1313" s="1361" t="str">
        <f t="shared" si="528"/>
        <v/>
      </c>
      <c r="O1313" s="1362"/>
      <c r="P1313" s="1363">
        <v>-24194.12</v>
      </c>
      <c r="Q1313" s="1363">
        <v>-24194.12</v>
      </c>
      <c r="R1313" s="1363">
        <v>-24194.12</v>
      </c>
      <c r="S1313" s="1363">
        <v>-24194.12</v>
      </c>
      <c r="T1313" s="1363">
        <v>-28194.12</v>
      </c>
      <c r="U1313" s="1363">
        <v>-27714.92</v>
      </c>
      <c r="V1313" s="1363">
        <v>-27714.92</v>
      </c>
      <c r="W1313" s="1363">
        <v>-27714.92</v>
      </c>
      <c r="X1313" s="1363">
        <v>-27649.63</v>
      </c>
      <c r="Y1313" s="1363">
        <v>-27649.63</v>
      </c>
      <c r="Z1313" s="1363">
        <v>-27649.63</v>
      </c>
      <c r="AA1313" s="1363">
        <v>-27293.95</v>
      </c>
      <c r="AB1313" s="1363">
        <v>-27293.95</v>
      </c>
      <c r="AC1313" s="1363"/>
      <c r="AD1313" s="1363"/>
      <c r="AE1313" s="1363">
        <f t="shared" si="523"/>
        <v>-26659.009583333333</v>
      </c>
      <c r="AF1313" s="1476"/>
      <c r="AG1313" s="1477"/>
      <c r="AH1313" s="1365"/>
      <c r="AI1313" s="1365"/>
      <c r="AJ1313" s="1365"/>
      <c r="AK1313" s="1366">
        <f t="shared" si="525"/>
        <v>-26659.009583333333</v>
      </c>
      <c r="AL1313" s="1365">
        <f t="shared" si="509"/>
        <v>-26659.009583333333</v>
      </c>
      <c r="AM1313" s="1367"/>
      <c r="AN1313" s="1365"/>
      <c r="AO1313" s="1368">
        <f t="shared" si="510"/>
        <v>0</v>
      </c>
      <c r="AP1313" s="1369"/>
      <c r="AQ1313" s="1370">
        <f t="shared" si="521"/>
        <v>-27293.95</v>
      </c>
      <c r="AR1313" s="1365"/>
      <c r="AS1313" s="1365"/>
      <c r="AT1313" s="1365"/>
      <c r="AU1313" s="1366">
        <f t="shared" si="526"/>
        <v>-27293.95</v>
      </c>
      <c r="AV1313" s="1365">
        <f t="shared" si="511"/>
        <v>-27293.95</v>
      </c>
      <c r="AW1313" s="1367"/>
      <c r="AX1313" s="1365"/>
      <c r="AY1313" s="1367">
        <f t="shared" si="512"/>
        <v>0</v>
      </c>
      <c r="AZ1313" s="1372" t="s">
        <v>1050</v>
      </c>
      <c r="BA1313" s="1640"/>
      <c r="BC1313" s="1361" t="str">
        <f t="shared" si="519"/>
        <v/>
      </c>
      <c r="BD1313" s="1361" t="str">
        <f t="shared" si="519"/>
        <v/>
      </c>
      <c r="BE1313" s="1361" t="str">
        <f t="shared" si="519"/>
        <v/>
      </c>
      <c r="BF1313" s="1361" t="str">
        <f t="shared" si="519"/>
        <v>Non-Op</v>
      </c>
      <c r="BG1313" s="1361" t="str">
        <f t="shared" si="516"/>
        <v>NO</v>
      </c>
      <c r="BH1313" s="1361" t="str">
        <f t="shared" si="516"/>
        <v>NO</v>
      </c>
      <c r="BI1313" s="1361" t="str">
        <f t="shared" si="513"/>
        <v/>
      </c>
      <c r="BK1313" s="1361" t="b">
        <f t="shared" si="527"/>
        <v>1</v>
      </c>
      <c r="BL1313" s="1361" t="b">
        <f t="shared" si="527"/>
        <v>1</v>
      </c>
      <c r="BM1313" s="1361" t="b">
        <f t="shared" si="527"/>
        <v>1</v>
      </c>
      <c r="BN1313" s="1361" t="b">
        <f t="shared" si="527"/>
        <v>1</v>
      </c>
      <c r="BO1313" s="1361" t="b">
        <f t="shared" si="527"/>
        <v>1</v>
      </c>
      <c r="BP1313" s="1361" t="b">
        <f t="shared" si="527"/>
        <v>1</v>
      </c>
      <c r="BQ1313" s="1361" t="b">
        <f t="shared" si="527"/>
        <v>1</v>
      </c>
      <c r="BS1313" s="1359"/>
    </row>
    <row r="1314" spans="1:71" s="1374" customFormat="1" ht="12" customHeight="1">
      <c r="A1314" s="1497">
        <v>24201111</v>
      </c>
      <c r="B1314" s="1498" t="str">
        <f t="shared" si="517"/>
        <v>24201111</v>
      </c>
      <c r="C1314" s="1664" t="s">
        <v>2370</v>
      </c>
      <c r="D1314" s="1417" t="str">
        <f t="shared" si="520"/>
        <v>Non-Op</v>
      </c>
      <c r="E1314" s="1417"/>
      <c r="F1314" s="1434">
        <v>43025</v>
      </c>
      <c r="G1314" s="1417"/>
      <c r="H1314" s="1419" t="str">
        <f t="shared" si="518"/>
        <v/>
      </c>
      <c r="I1314" s="1419" t="str">
        <f t="shared" si="518"/>
        <v/>
      </c>
      <c r="J1314" s="1419" t="str">
        <f t="shared" si="518"/>
        <v/>
      </c>
      <c r="K1314" s="1419" t="str">
        <f t="shared" si="518"/>
        <v>Non-Op</v>
      </c>
      <c r="L1314" s="1419" t="str">
        <f t="shared" si="524"/>
        <v>NO</v>
      </c>
      <c r="M1314" s="1419" t="str">
        <f t="shared" si="524"/>
        <v>NO</v>
      </c>
      <c r="N1314" s="1419" t="str">
        <f t="shared" si="528"/>
        <v/>
      </c>
      <c r="O1314" s="1420"/>
      <c r="P1314" s="1421">
        <v>-106553.1</v>
      </c>
      <c r="Q1314" s="1421">
        <v>-106553.1</v>
      </c>
      <c r="R1314" s="1421">
        <v>-106553.1</v>
      </c>
      <c r="S1314" s="1421">
        <v>-106553.1</v>
      </c>
      <c r="T1314" s="1421">
        <v>-158513.68</v>
      </c>
      <c r="U1314" s="1421">
        <v>-158513.68</v>
      </c>
      <c r="V1314" s="1421">
        <v>-158513.68</v>
      </c>
      <c r="W1314" s="1421">
        <v>-158513.68</v>
      </c>
      <c r="X1314" s="1421">
        <v>-170772.05</v>
      </c>
      <c r="Y1314" s="1421">
        <v>-170772.05</v>
      </c>
      <c r="Z1314" s="1421">
        <v>-170772.05</v>
      </c>
      <c r="AA1314" s="1421">
        <v>-170772.05</v>
      </c>
      <c r="AB1314" s="1421">
        <v>-170772.05</v>
      </c>
      <c r="AC1314" s="1421"/>
      <c r="AD1314" s="1421"/>
      <c r="AE1314" s="1421">
        <f t="shared" si="523"/>
        <v>-147955.39958333335</v>
      </c>
      <c r="AF1314" s="1492"/>
      <c r="AG1314" s="1492"/>
      <c r="AH1314" s="1424"/>
      <c r="AI1314" s="1424"/>
      <c r="AJ1314" s="1424"/>
      <c r="AK1314" s="1425">
        <f t="shared" si="525"/>
        <v>-147955.39958333335</v>
      </c>
      <c r="AL1314" s="1424">
        <f t="shared" si="509"/>
        <v>-147955.39958333335</v>
      </c>
      <c r="AM1314" s="1426"/>
      <c r="AN1314" s="1424"/>
      <c r="AO1314" s="1427">
        <f t="shared" si="510"/>
        <v>0</v>
      </c>
      <c r="AP1314" s="1369"/>
      <c r="AQ1314" s="1428">
        <f t="shared" si="521"/>
        <v>-170772.05</v>
      </c>
      <c r="AR1314" s="1424"/>
      <c r="AS1314" s="1424"/>
      <c r="AT1314" s="1424"/>
      <c r="AU1314" s="1425">
        <f t="shared" si="526"/>
        <v>-170772.05</v>
      </c>
      <c r="AV1314" s="1424">
        <f t="shared" si="511"/>
        <v>-170772.05</v>
      </c>
      <c r="AW1314" s="1426"/>
      <c r="AX1314" s="1424"/>
      <c r="AY1314" s="1426">
        <f t="shared" si="512"/>
        <v>0</v>
      </c>
      <c r="AZ1314" s="1372" t="s">
        <v>1050</v>
      </c>
      <c r="BA1314" s="1640"/>
      <c r="BC1314" s="1419" t="str">
        <f t="shared" si="519"/>
        <v/>
      </c>
      <c r="BD1314" s="1419" t="str">
        <f t="shared" si="519"/>
        <v/>
      </c>
      <c r="BE1314" s="1419" t="str">
        <f t="shared" si="519"/>
        <v/>
      </c>
      <c r="BF1314" s="1419" t="str">
        <f t="shared" si="519"/>
        <v>Non-Op</v>
      </c>
      <c r="BG1314" s="1419" t="str">
        <f t="shared" si="516"/>
        <v>NO</v>
      </c>
      <c r="BH1314" s="1419" t="str">
        <f t="shared" si="516"/>
        <v>NO</v>
      </c>
      <c r="BI1314" s="1419" t="str">
        <f t="shared" si="513"/>
        <v/>
      </c>
      <c r="BK1314" s="1419" t="b">
        <f t="shared" si="527"/>
        <v>1</v>
      </c>
      <c r="BL1314" s="1419" t="b">
        <f t="shared" si="527"/>
        <v>1</v>
      </c>
      <c r="BM1314" s="1419" t="b">
        <f t="shared" si="527"/>
        <v>1</v>
      </c>
      <c r="BN1314" s="1419" t="b">
        <f t="shared" si="527"/>
        <v>1</v>
      </c>
      <c r="BO1314" s="1419" t="b">
        <f t="shared" si="527"/>
        <v>1</v>
      </c>
      <c r="BP1314" s="1419" t="b">
        <f t="shared" si="527"/>
        <v>1</v>
      </c>
      <c r="BQ1314" s="1419" t="b">
        <f t="shared" si="527"/>
        <v>1</v>
      </c>
      <c r="BS1314" s="1359"/>
    </row>
    <row r="1315" spans="1:71" s="1374" customFormat="1" ht="12" customHeight="1">
      <c r="A1315" s="1522">
        <v>24201121</v>
      </c>
      <c r="B1315" s="1524" t="str">
        <f t="shared" si="517"/>
        <v>24201121</v>
      </c>
      <c r="C1315" s="1665" t="s">
        <v>2371</v>
      </c>
      <c r="D1315" s="1396" t="str">
        <f t="shared" si="520"/>
        <v>Non-Op</v>
      </c>
      <c r="E1315" s="1396"/>
      <c r="F1315" s="1433">
        <v>43390</v>
      </c>
      <c r="G1315" s="1396"/>
      <c r="H1315" s="1398" t="str">
        <f t="shared" ref="H1315:K1334" si="529">IF(VALUE(AH1315),H$7,IF(ISBLANK(AH1315),"",H$7))</f>
        <v/>
      </c>
      <c r="I1315" s="1398" t="str">
        <f t="shared" si="529"/>
        <v/>
      </c>
      <c r="J1315" s="1398" t="str">
        <f t="shared" si="529"/>
        <v/>
      </c>
      <c r="K1315" s="1398" t="str">
        <f t="shared" si="529"/>
        <v>Non-Op</v>
      </c>
      <c r="L1315" s="1398" t="str">
        <f t="shared" si="524"/>
        <v>NO</v>
      </c>
      <c r="M1315" s="1398" t="str">
        <f t="shared" si="524"/>
        <v>NO</v>
      </c>
      <c r="N1315" s="1398"/>
      <c r="O1315" s="1399"/>
      <c r="P1315" s="1400">
        <v>-24464.58</v>
      </c>
      <c r="Q1315" s="1400">
        <v>-24464.58</v>
      </c>
      <c r="R1315" s="1400">
        <v>-24464.58</v>
      </c>
      <c r="S1315" s="1400">
        <v>-24464.58</v>
      </c>
      <c r="T1315" s="1400">
        <v>-44914.73</v>
      </c>
      <c r="U1315" s="1400">
        <v>-44914.73</v>
      </c>
      <c r="V1315" s="1400">
        <v>-44914.73</v>
      </c>
      <c r="W1315" s="1400">
        <v>-44914.73</v>
      </c>
      <c r="X1315" s="1400">
        <v>-49818.080000000002</v>
      </c>
      <c r="Y1315" s="1400">
        <v>-49818.080000000002</v>
      </c>
      <c r="Z1315" s="1400">
        <v>-49818.080000000002</v>
      </c>
      <c r="AA1315" s="1400">
        <v>-49818.080000000002</v>
      </c>
      <c r="AB1315" s="1400">
        <v>-49818.080000000002</v>
      </c>
      <c r="AC1315" s="1400"/>
      <c r="AD1315" s="1400"/>
      <c r="AE1315" s="1400">
        <f t="shared" si="523"/>
        <v>-40788.859166666676</v>
      </c>
      <c r="AF1315" s="1478"/>
      <c r="AG1315" s="1478"/>
      <c r="AH1315" s="1403"/>
      <c r="AI1315" s="1403"/>
      <c r="AJ1315" s="1403"/>
      <c r="AK1315" s="1404">
        <f t="shared" si="525"/>
        <v>-40788.859166666676</v>
      </c>
      <c r="AL1315" s="1403">
        <f>SUM(AI1315:AK1315)</f>
        <v>-40788.859166666676</v>
      </c>
      <c r="AM1315" s="1405"/>
      <c r="AN1315" s="1403"/>
      <c r="AO1315" s="1406">
        <f t="shared" si="510"/>
        <v>0</v>
      </c>
      <c r="AP1315" s="1369"/>
      <c r="AQ1315" s="1407">
        <f t="shared" si="521"/>
        <v>-49818.080000000002</v>
      </c>
      <c r="AR1315" s="1403"/>
      <c r="AS1315" s="1403"/>
      <c r="AT1315" s="1403"/>
      <c r="AU1315" s="1404">
        <f t="shared" si="526"/>
        <v>-49818.080000000002</v>
      </c>
      <c r="AV1315" s="1403">
        <f>SUM(AS1315:AU1315)</f>
        <v>-49818.080000000002</v>
      </c>
      <c r="AW1315" s="1405"/>
      <c r="AX1315" s="1403"/>
      <c r="AY1315" s="1405">
        <f t="shared" si="512"/>
        <v>0</v>
      </c>
      <c r="AZ1315" s="1372" t="s">
        <v>1050</v>
      </c>
      <c r="BA1315" s="1640"/>
      <c r="BC1315" s="1419"/>
      <c r="BD1315" s="1419"/>
      <c r="BE1315" s="1419"/>
      <c r="BF1315" s="1419"/>
      <c r="BG1315" s="1419"/>
      <c r="BH1315" s="1419"/>
      <c r="BI1315" s="1419"/>
      <c r="BK1315" s="1419"/>
      <c r="BL1315" s="1419"/>
      <c r="BM1315" s="1419"/>
      <c r="BN1315" s="1419"/>
      <c r="BO1315" s="1419"/>
      <c r="BP1315" s="1419"/>
      <c r="BQ1315" s="1419"/>
      <c r="BS1315" s="1359"/>
    </row>
    <row r="1316" spans="1:71" s="1374" customFormat="1" ht="12" customHeight="1">
      <c r="A1316" s="1522">
        <v>24201131</v>
      </c>
      <c r="B1316" s="1524" t="str">
        <f t="shared" si="517"/>
        <v>24201131</v>
      </c>
      <c r="C1316" s="1665" t="s">
        <v>2372</v>
      </c>
      <c r="D1316" s="1396" t="str">
        <f t="shared" si="520"/>
        <v>W/C</v>
      </c>
      <c r="E1316" s="1396"/>
      <c r="F1316" s="1433">
        <v>43602</v>
      </c>
      <c r="G1316" s="1396"/>
      <c r="H1316" s="1398" t="str">
        <f t="shared" si="529"/>
        <v/>
      </c>
      <c r="I1316" s="1398" t="str">
        <f t="shared" si="529"/>
        <v/>
      </c>
      <c r="J1316" s="1398" t="str">
        <f t="shared" si="529"/>
        <v/>
      </c>
      <c r="K1316" s="1398" t="str">
        <f t="shared" si="529"/>
        <v/>
      </c>
      <c r="L1316" s="1398" t="str">
        <f t="shared" si="524"/>
        <v>NO</v>
      </c>
      <c r="M1316" s="1398" t="str">
        <f t="shared" si="524"/>
        <v>W/C</v>
      </c>
      <c r="N1316" s="1398" t="str">
        <f>IF(OR(CONCATENATE(L1316,M1316)="NOW/C",CONCATENATE(L1316,M1316)="W/CNO"),"W/C","")</f>
        <v>W/C</v>
      </c>
      <c r="O1316" s="1399"/>
      <c r="P1316" s="1400">
        <v>-20767265.850000001</v>
      </c>
      <c r="Q1316" s="1400">
        <v>-19196713.800000001</v>
      </c>
      <c r="R1316" s="1400">
        <v>-17450519.609999999</v>
      </c>
      <c r="S1316" s="1400">
        <v>-15895276.939999999</v>
      </c>
      <c r="T1316" s="1400">
        <v>-13882883.07</v>
      </c>
      <c r="U1316" s="1400">
        <v>-11612026.08</v>
      </c>
      <c r="V1316" s="1400">
        <v>-9226950.2599999998</v>
      </c>
      <c r="W1316" s="1400">
        <v>-6948206.3399999999</v>
      </c>
      <c r="X1316" s="1400">
        <v>-4764781.8899999997</v>
      </c>
      <c r="Y1316" s="1400">
        <v>-2673992.79</v>
      </c>
      <c r="Z1316" s="1400">
        <v>-1043098.28</v>
      </c>
      <c r="AA1316" s="1400">
        <v>-1194836.3400000001</v>
      </c>
      <c r="AB1316" s="1400">
        <v>-1151788.23</v>
      </c>
      <c r="AC1316" s="1400"/>
      <c r="AD1316" s="1400"/>
      <c r="AE1316" s="1400">
        <f t="shared" si="523"/>
        <v>-9570734.3700000029</v>
      </c>
      <c r="AF1316" s="1478"/>
      <c r="AG1316" s="1478"/>
      <c r="AH1316" s="1403"/>
      <c r="AI1316" s="1403"/>
      <c r="AJ1316" s="1403"/>
      <c r="AK1316" s="1404"/>
      <c r="AL1316" s="1403">
        <f t="shared" si="509"/>
        <v>0</v>
      </c>
      <c r="AM1316" s="1405"/>
      <c r="AN1316" s="1403">
        <f>AE1316</f>
        <v>-9570734.3700000029</v>
      </c>
      <c r="AO1316" s="1406">
        <f t="shared" si="510"/>
        <v>-9570734.3700000029</v>
      </c>
      <c r="AP1316" s="1369"/>
      <c r="AQ1316" s="1407">
        <f t="shared" si="521"/>
        <v>-1151788.23</v>
      </c>
      <c r="AR1316" s="1403"/>
      <c r="AS1316" s="1403"/>
      <c r="AT1316" s="1403"/>
      <c r="AU1316" s="1404"/>
      <c r="AV1316" s="1403">
        <f>SUM(AS1316:AU1316)</f>
        <v>0</v>
      </c>
      <c r="AW1316" s="1405"/>
      <c r="AX1316" s="1403">
        <f>AQ1316</f>
        <v>-1151788.23</v>
      </c>
      <c r="AY1316" s="1405">
        <f t="shared" si="512"/>
        <v>-1151788.23</v>
      </c>
      <c r="AZ1316" s="1372"/>
      <c r="BA1316" s="1640"/>
      <c r="BC1316" s="1419"/>
      <c r="BD1316" s="1419"/>
      <c r="BE1316" s="1419"/>
      <c r="BF1316" s="1419"/>
      <c r="BG1316" s="1419"/>
      <c r="BH1316" s="1419"/>
      <c r="BI1316" s="1419"/>
      <c r="BK1316" s="1419"/>
      <c r="BL1316" s="1419"/>
      <c r="BM1316" s="1419"/>
      <c r="BN1316" s="1419"/>
      <c r="BO1316" s="1419"/>
      <c r="BP1316" s="1419"/>
      <c r="BQ1316" s="1419"/>
      <c r="BS1316" s="1359"/>
    </row>
    <row r="1317" spans="1:71" s="1374" customFormat="1" ht="12" customHeight="1">
      <c r="A1317" s="1522">
        <v>24201132</v>
      </c>
      <c r="B1317" s="1524" t="str">
        <f t="shared" si="517"/>
        <v>24201132</v>
      </c>
      <c r="C1317" s="1665" t="s">
        <v>2373</v>
      </c>
      <c r="D1317" s="1396" t="str">
        <f t="shared" si="520"/>
        <v>W/C</v>
      </c>
      <c r="E1317" s="1396"/>
      <c r="F1317" s="1433">
        <v>43602</v>
      </c>
      <c r="G1317" s="1396"/>
      <c r="H1317" s="1398" t="str">
        <f t="shared" si="529"/>
        <v/>
      </c>
      <c r="I1317" s="1398" t="str">
        <f t="shared" si="529"/>
        <v/>
      </c>
      <c r="J1317" s="1398" t="str">
        <f t="shared" si="529"/>
        <v/>
      </c>
      <c r="K1317" s="1398" t="str">
        <f t="shared" si="529"/>
        <v/>
      </c>
      <c r="L1317" s="1398" t="str">
        <f t="shared" si="524"/>
        <v>NO</v>
      </c>
      <c r="M1317" s="1398" t="str">
        <f t="shared" si="524"/>
        <v>W/C</v>
      </c>
      <c r="N1317" s="1398" t="str">
        <f>IF(OR(CONCATENATE(L1317,M1317)="NOW/C",CONCATENATE(L1317,M1317)="W/CNO"),"W/C","")</f>
        <v>W/C</v>
      </c>
      <c r="O1317" s="1399"/>
      <c r="P1317" s="1400">
        <v>-9771595.5700000003</v>
      </c>
      <c r="Q1317" s="1400">
        <v>-9451822.6899999995</v>
      </c>
      <c r="R1317" s="1400">
        <v>-9159769.8599999994</v>
      </c>
      <c r="S1317" s="1400">
        <v>-8803432.6500000004</v>
      </c>
      <c r="T1317" s="1400">
        <v>-8039940.0899999999</v>
      </c>
      <c r="U1317" s="1400">
        <v>-7026078.1799999997</v>
      </c>
      <c r="V1317" s="1400">
        <v>-5654199.0999999996</v>
      </c>
      <c r="W1317" s="1400">
        <v>-4249966.24</v>
      </c>
      <c r="X1317" s="1400">
        <v>-2888224.73</v>
      </c>
      <c r="Y1317" s="1400">
        <v>-1643747.08</v>
      </c>
      <c r="Z1317" s="1400">
        <v>-793273.07</v>
      </c>
      <c r="AA1317" s="1400">
        <v>-651699.04</v>
      </c>
      <c r="AB1317" s="1400">
        <v>-647390.88</v>
      </c>
      <c r="AC1317" s="1400"/>
      <c r="AD1317" s="1400"/>
      <c r="AE1317" s="1400">
        <f t="shared" si="523"/>
        <v>-5297637.1629166659</v>
      </c>
      <c r="AF1317" s="1478"/>
      <c r="AG1317" s="1478"/>
      <c r="AH1317" s="1403"/>
      <c r="AI1317" s="1403"/>
      <c r="AJ1317" s="1403"/>
      <c r="AK1317" s="1404"/>
      <c r="AL1317" s="1403">
        <f>SUM(AI1317:AK1317)</f>
        <v>0</v>
      </c>
      <c r="AM1317" s="1405"/>
      <c r="AN1317" s="1403">
        <f>AE1317</f>
        <v>-5297637.1629166659</v>
      </c>
      <c r="AO1317" s="1406">
        <f t="shared" si="510"/>
        <v>-5297637.1629166659</v>
      </c>
      <c r="AP1317" s="1369"/>
      <c r="AQ1317" s="1407">
        <f t="shared" si="521"/>
        <v>-647390.88</v>
      </c>
      <c r="AR1317" s="1403"/>
      <c r="AS1317" s="1403"/>
      <c r="AT1317" s="1403"/>
      <c r="AU1317" s="1404"/>
      <c r="AV1317" s="1403">
        <f>SUM(AS1317:AU1317)</f>
        <v>0</v>
      </c>
      <c r="AW1317" s="1405"/>
      <c r="AX1317" s="1403">
        <f>AQ1317</f>
        <v>-647390.88</v>
      </c>
      <c r="AY1317" s="1405">
        <f t="shared" si="512"/>
        <v>-647390.88</v>
      </c>
      <c r="AZ1317" s="1372"/>
      <c r="BA1317" s="1640"/>
      <c r="BC1317" s="1419"/>
      <c r="BD1317" s="1419"/>
      <c r="BE1317" s="1419"/>
      <c r="BF1317" s="1419"/>
      <c r="BG1317" s="1419"/>
      <c r="BH1317" s="1419"/>
      <c r="BI1317" s="1419"/>
      <c r="BK1317" s="1419"/>
      <c r="BL1317" s="1419"/>
      <c r="BM1317" s="1419"/>
      <c r="BN1317" s="1419"/>
      <c r="BO1317" s="1419"/>
      <c r="BP1317" s="1419"/>
      <c r="BQ1317" s="1419"/>
      <c r="BS1317" s="1359"/>
    </row>
    <row r="1318" spans="1:71" s="1374" customFormat="1" ht="12" customHeight="1">
      <c r="A1318" s="1522">
        <v>24201133</v>
      </c>
      <c r="B1318" s="1524" t="str">
        <f t="shared" si="517"/>
        <v>24201133</v>
      </c>
      <c r="C1318" s="1665" t="s">
        <v>2374</v>
      </c>
      <c r="D1318" s="1396" t="str">
        <f t="shared" si="520"/>
        <v>W/C</v>
      </c>
      <c r="E1318" s="1396"/>
      <c r="F1318" s="1433">
        <v>43799</v>
      </c>
      <c r="G1318" s="1396"/>
      <c r="H1318" s="1398" t="str">
        <f t="shared" si="529"/>
        <v/>
      </c>
      <c r="I1318" s="1398" t="str">
        <f t="shared" si="529"/>
        <v/>
      </c>
      <c r="J1318" s="1398" t="str">
        <f t="shared" si="529"/>
        <v/>
      </c>
      <c r="K1318" s="1398" t="str">
        <f t="shared" si="529"/>
        <v/>
      </c>
      <c r="L1318" s="1398" t="str">
        <f t="shared" si="524"/>
        <v>NO</v>
      </c>
      <c r="M1318" s="1398" t="str">
        <f t="shared" si="524"/>
        <v>W/C</v>
      </c>
      <c r="N1318" s="1398" t="str">
        <f>IF(OR(CONCATENATE(L1318,M1318)="NOW/C",CONCATENATE(L1318,M1318)="W/CNO"),"W/C","")</f>
        <v>W/C</v>
      </c>
      <c r="O1318" s="1399"/>
      <c r="P1318" s="1400"/>
      <c r="Q1318" s="1400"/>
      <c r="R1318" s="1400"/>
      <c r="S1318" s="1400"/>
      <c r="T1318" s="1400"/>
      <c r="U1318" s="1400">
        <v>-55800</v>
      </c>
      <c r="V1318" s="1400">
        <v>-55800</v>
      </c>
      <c r="W1318" s="1400">
        <v>-55800</v>
      </c>
      <c r="X1318" s="1400">
        <v>-55800</v>
      </c>
      <c r="Y1318" s="1400">
        <v>-55800</v>
      </c>
      <c r="Z1318" s="1400">
        <v>-55800</v>
      </c>
      <c r="AA1318" s="1400">
        <v>-55800</v>
      </c>
      <c r="AB1318" s="1400">
        <v>-55800</v>
      </c>
      <c r="AC1318" s="1400"/>
      <c r="AD1318" s="1400"/>
      <c r="AE1318" s="1400">
        <f t="shared" si="523"/>
        <v>-34875</v>
      </c>
      <c r="AF1318" s="1478"/>
      <c r="AG1318" s="1478"/>
      <c r="AH1318" s="1403"/>
      <c r="AI1318" s="1403"/>
      <c r="AJ1318" s="1403"/>
      <c r="AK1318" s="1404"/>
      <c r="AL1318" s="1403">
        <f>SUM(AI1318:AK1318)</f>
        <v>0</v>
      </c>
      <c r="AM1318" s="1405"/>
      <c r="AN1318" s="1403">
        <f>AE1318</f>
        <v>-34875</v>
      </c>
      <c r="AO1318" s="1406">
        <f t="shared" si="510"/>
        <v>-34875</v>
      </c>
      <c r="AP1318" s="1369"/>
      <c r="AQ1318" s="1407">
        <f t="shared" si="521"/>
        <v>-55800</v>
      </c>
      <c r="AR1318" s="1403"/>
      <c r="AS1318" s="1403"/>
      <c r="AT1318" s="1403"/>
      <c r="AU1318" s="1404"/>
      <c r="AV1318" s="1403">
        <f>SUM(AS1318:AU1318)</f>
        <v>0</v>
      </c>
      <c r="AW1318" s="1405"/>
      <c r="AX1318" s="1403">
        <f>AQ1318</f>
        <v>-55800</v>
      </c>
      <c r="AY1318" s="1405">
        <f t="shared" si="512"/>
        <v>-55800</v>
      </c>
      <c r="AZ1318" s="1372"/>
      <c r="BA1318" s="1640"/>
      <c r="BC1318" s="1419"/>
      <c r="BD1318" s="1419"/>
      <c r="BE1318" s="1419"/>
      <c r="BF1318" s="1419"/>
      <c r="BG1318" s="1419"/>
      <c r="BH1318" s="1419"/>
      <c r="BI1318" s="1419"/>
      <c r="BK1318" s="1419"/>
      <c r="BL1318" s="1419"/>
      <c r="BM1318" s="1419"/>
      <c r="BN1318" s="1419"/>
      <c r="BO1318" s="1419"/>
      <c r="BP1318" s="1419"/>
      <c r="BQ1318" s="1419"/>
      <c r="BS1318" s="1359"/>
    </row>
    <row r="1319" spans="1:71" s="1374" customFormat="1" ht="12" customHeight="1">
      <c r="A1319" s="1412">
        <v>24300013</v>
      </c>
      <c r="B1319" s="1413" t="str">
        <f t="shared" si="517"/>
        <v>24300013</v>
      </c>
      <c r="C1319" s="1359" t="s">
        <v>2375</v>
      </c>
      <c r="D1319" s="1360" t="str">
        <f t="shared" si="520"/>
        <v>Non-Op</v>
      </c>
      <c r="E1319" s="1360"/>
      <c r="F1319" s="1359"/>
      <c r="G1319" s="1360"/>
      <c r="H1319" s="1361" t="str">
        <f t="shared" si="529"/>
        <v/>
      </c>
      <c r="I1319" s="1361" t="str">
        <f t="shared" si="529"/>
        <v/>
      </c>
      <c r="J1319" s="1361" t="str">
        <f t="shared" si="529"/>
        <v/>
      </c>
      <c r="K1319" s="1361" t="str">
        <f t="shared" si="529"/>
        <v>Non-Op</v>
      </c>
      <c r="L1319" s="1361" t="str">
        <f t="shared" si="524"/>
        <v>NO</v>
      </c>
      <c r="M1319" s="1361" t="str">
        <f t="shared" si="524"/>
        <v>NO</v>
      </c>
      <c r="N1319" s="1361" t="str">
        <f t="shared" si="528"/>
        <v/>
      </c>
      <c r="O1319" s="1362"/>
      <c r="P1319" s="1363">
        <v>0</v>
      </c>
      <c r="Q1319" s="1363">
        <v>0</v>
      </c>
      <c r="R1319" s="1363">
        <v>0</v>
      </c>
      <c r="S1319" s="1363">
        <v>0</v>
      </c>
      <c r="T1319" s="1363">
        <v>0</v>
      </c>
      <c r="U1319" s="1363">
        <v>0</v>
      </c>
      <c r="V1319" s="1363">
        <v>0</v>
      </c>
      <c r="W1319" s="1363">
        <v>0</v>
      </c>
      <c r="X1319" s="1363">
        <v>0</v>
      </c>
      <c r="Y1319" s="1363">
        <v>0</v>
      </c>
      <c r="Z1319" s="1363">
        <v>0</v>
      </c>
      <c r="AA1319" s="1363">
        <v>0</v>
      </c>
      <c r="AB1319" s="1363">
        <v>0</v>
      </c>
      <c r="AC1319" s="1363"/>
      <c r="AD1319" s="1363"/>
      <c r="AE1319" s="1363">
        <f t="shared" si="523"/>
        <v>0</v>
      </c>
      <c r="AF1319" s="1376"/>
      <c r="AG1319" s="1376"/>
      <c r="AH1319" s="1365"/>
      <c r="AI1319" s="1365"/>
      <c r="AJ1319" s="1365"/>
      <c r="AK1319" s="1366">
        <f t="shared" si="525"/>
        <v>0</v>
      </c>
      <c r="AL1319" s="1365">
        <f t="shared" si="509"/>
        <v>0</v>
      </c>
      <c r="AM1319" s="1367"/>
      <c r="AN1319" s="1365"/>
      <c r="AO1319" s="1368">
        <f t="shared" si="510"/>
        <v>0</v>
      </c>
      <c r="AP1319" s="1369"/>
      <c r="AQ1319" s="1370">
        <f t="shared" si="521"/>
        <v>0</v>
      </c>
      <c r="AR1319" s="1365"/>
      <c r="AS1319" s="1365"/>
      <c r="AT1319" s="1365"/>
      <c r="AU1319" s="1366">
        <f t="shared" si="526"/>
        <v>0</v>
      </c>
      <c r="AV1319" s="1365">
        <f t="shared" si="511"/>
        <v>0</v>
      </c>
      <c r="AW1319" s="1367"/>
      <c r="AX1319" s="1365"/>
      <c r="AY1319" s="1367">
        <f t="shared" si="512"/>
        <v>0</v>
      </c>
      <c r="AZ1319" s="1372" t="s">
        <v>1001</v>
      </c>
      <c r="BA1319" s="1640"/>
      <c r="BC1319" s="1361" t="str">
        <f t="shared" si="519"/>
        <v/>
      </c>
      <c r="BD1319" s="1361" t="str">
        <f t="shared" si="519"/>
        <v/>
      </c>
      <c r="BE1319" s="1361" t="str">
        <f t="shared" si="519"/>
        <v/>
      </c>
      <c r="BF1319" s="1361" t="str">
        <f t="shared" si="519"/>
        <v>Non-Op</v>
      </c>
      <c r="BG1319" s="1361" t="str">
        <f t="shared" si="516"/>
        <v>NO</v>
      </c>
      <c r="BH1319" s="1361" t="str">
        <f t="shared" si="516"/>
        <v>NO</v>
      </c>
      <c r="BI1319" s="1361" t="str">
        <f t="shared" si="513"/>
        <v/>
      </c>
      <c r="BK1319" s="1361" t="b">
        <f t="shared" ref="BK1319:BQ1355" si="530">BC1319=H1319</f>
        <v>1</v>
      </c>
      <c r="BL1319" s="1361" t="b">
        <f t="shared" si="530"/>
        <v>1</v>
      </c>
      <c r="BM1319" s="1361" t="b">
        <f t="shared" si="530"/>
        <v>1</v>
      </c>
      <c r="BN1319" s="1361" t="b">
        <f t="shared" si="530"/>
        <v>1</v>
      </c>
      <c r="BO1319" s="1361" t="b">
        <f t="shared" si="530"/>
        <v>1</v>
      </c>
      <c r="BP1319" s="1361" t="b">
        <f t="shared" si="530"/>
        <v>1</v>
      </c>
      <c r="BQ1319" s="1361" t="b">
        <f t="shared" si="530"/>
        <v>1</v>
      </c>
      <c r="BS1319" s="1359"/>
    </row>
    <row r="1320" spans="1:71" s="1374" customFormat="1" ht="12" customHeight="1">
      <c r="A1320" s="1497">
        <v>24300023</v>
      </c>
      <c r="B1320" s="1498" t="str">
        <f t="shared" si="517"/>
        <v>24300023</v>
      </c>
      <c r="C1320" s="1416" t="s">
        <v>2376</v>
      </c>
      <c r="D1320" s="1417" t="str">
        <f t="shared" si="520"/>
        <v>Non-Op</v>
      </c>
      <c r="E1320" s="1417"/>
      <c r="F1320" s="1434">
        <v>42751</v>
      </c>
      <c r="G1320" s="1417"/>
      <c r="H1320" s="1419" t="str">
        <f t="shared" si="529"/>
        <v/>
      </c>
      <c r="I1320" s="1419" t="str">
        <f t="shared" si="529"/>
        <v/>
      </c>
      <c r="J1320" s="1419" t="str">
        <f t="shared" si="529"/>
        <v/>
      </c>
      <c r="K1320" s="1419" t="str">
        <f t="shared" si="529"/>
        <v>Non-Op</v>
      </c>
      <c r="L1320" s="1419" t="str">
        <f t="shared" si="524"/>
        <v>NO</v>
      </c>
      <c r="M1320" s="1419" t="str">
        <f t="shared" si="524"/>
        <v>NO</v>
      </c>
      <c r="N1320" s="1419" t="str">
        <f t="shared" si="528"/>
        <v/>
      </c>
      <c r="O1320" s="1420"/>
      <c r="P1320" s="1421">
        <v>-598713.18000000005</v>
      </c>
      <c r="Q1320" s="1421">
        <v>-591366.1</v>
      </c>
      <c r="R1320" s="1421">
        <v>-587957.25</v>
      </c>
      <c r="S1320" s="1421">
        <v>-584550.74</v>
      </c>
      <c r="T1320" s="1421">
        <v>-678294.02</v>
      </c>
      <c r="U1320" s="1421">
        <v>-674406.71</v>
      </c>
      <c r="V1320" s="1421">
        <v>-669147.66</v>
      </c>
      <c r="W1320" s="1421">
        <v>-665180.56999999995</v>
      </c>
      <c r="X1320" s="1421">
        <v>-661216.54</v>
      </c>
      <c r="Y1320" s="1421">
        <v>-657255.71</v>
      </c>
      <c r="Z1320" s="1421">
        <v>-653296.57999999996</v>
      </c>
      <c r="AA1320" s="1421">
        <v>-639387.99</v>
      </c>
      <c r="AB1320" s="1421">
        <v>-616072.56999999995</v>
      </c>
      <c r="AC1320" s="1421"/>
      <c r="AD1320" s="1421"/>
      <c r="AE1320" s="1421">
        <f t="shared" si="523"/>
        <v>-639121.06208333338</v>
      </c>
      <c r="AF1320" s="1422"/>
      <c r="AG1320" s="1422"/>
      <c r="AH1320" s="1424"/>
      <c r="AI1320" s="1424"/>
      <c r="AJ1320" s="1424"/>
      <c r="AK1320" s="1425">
        <f t="shared" si="525"/>
        <v>-639121.06208333338</v>
      </c>
      <c r="AL1320" s="1424">
        <f t="shared" si="509"/>
        <v>-639121.06208333338</v>
      </c>
      <c r="AM1320" s="1426"/>
      <c r="AN1320" s="1424"/>
      <c r="AO1320" s="1427">
        <f t="shared" si="510"/>
        <v>0</v>
      </c>
      <c r="AP1320" s="1369"/>
      <c r="AQ1320" s="1428">
        <f t="shared" si="521"/>
        <v>-616072.56999999995</v>
      </c>
      <c r="AR1320" s="1424"/>
      <c r="AS1320" s="1424"/>
      <c r="AT1320" s="1424"/>
      <c r="AU1320" s="1425">
        <f t="shared" si="526"/>
        <v>-616072.56999999995</v>
      </c>
      <c r="AV1320" s="1424">
        <f t="shared" si="511"/>
        <v>-616072.56999999995</v>
      </c>
      <c r="AW1320" s="1426"/>
      <c r="AX1320" s="1424"/>
      <c r="AY1320" s="1426">
        <f t="shared" si="512"/>
        <v>0</v>
      </c>
      <c r="AZ1320" s="1372" t="s">
        <v>1001</v>
      </c>
      <c r="BA1320" s="1640"/>
      <c r="BC1320" s="1419" t="str">
        <f t="shared" ref="BC1320:BF1335" si="531">IF(VALUE(AR1320),BC$7,IF(ISBLANK(AR1320),"",BC$7))</f>
        <v/>
      </c>
      <c r="BD1320" s="1419" t="str">
        <f t="shared" si="531"/>
        <v/>
      </c>
      <c r="BE1320" s="1419" t="str">
        <f t="shared" si="531"/>
        <v/>
      </c>
      <c r="BF1320" s="1419" t="str">
        <f t="shared" si="531"/>
        <v>Non-Op</v>
      </c>
      <c r="BG1320" s="1419" t="str">
        <f t="shared" si="516"/>
        <v>NO</v>
      </c>
      <c r="BH1320" s="1419" t="str">
        <f t="shared" si="516"/>
        <v>NO</v>
      </c>
      <c r="BI1320" s="1419" t="str">
        <f t="shared" si="513"/>
        <v/>
      </c>
      <c r="BK1320" s="1419" t="b">
        <f t="shared" si="530"/>
        <v>1</v>
      </c>
      <c r="BL1320" s="1419" t="b">
        <f t="shared" si="530"/>
        <v>1</v>
      </c>
      <c r="BM1320" s="1419" t="b">
        <f t="shared" si="530"/>
        <v>1</v>
      </c>
      <c r="BN1320" s="1419" t="b">
        <f t="shared" si="530"/>
        <v>1</v>
      </c>
      <c r="BO1320" s="1419" t="b">
        <f t="shared" si="530"/>
        <v>1</v>
      </c>
      <c r="BP1320" s="1419" t="b">
        <f t="shared" si="530"/>
        <v>1</v>
      </c>
      <c r="BQ1320" s="1419" t="b">
        <f t="shared" si="530"/>
        <v>1</v>
      </c>
      <c r="BS1320" s="1359"/>
    </row>
    <row r="1321" spans="1:71" s="1374" customFormat="1" ht="12" customHeight="1">
      <c r="A1321" s="1412">
        <v>24400001</v>
      </c>
      <c r="B1321" s="1413" t="str">
        <f t="shared" si="517"/>
        <v>24400001</v>
      </c>
      <c r="C1321" s="1359" t="s">
        <v>2377</v>
      </c>
      <c r="D1321" s="1360" t="str">
        <f t="shared" si="520"/>
        <v>Non-Op</v>
      </c>
      <c r="E1321" s="1360"/>
      <c r="F1321" s="1359"/>
      <c r="G1321" s="1360"/>
      <c r="H1321" s="1361" t="str">
        <f t="shared" si="529"/>
        <v/>
      </c>
      <c r="I1321" s="1361" t="str">
        <f t="shared" si="529"/>
        <v/>
      </c>
      <c r="J1321" s="1361" t="str">
        <f t="shared" si="529"/>
        <v/>
      </c>
      <c r="K1321" s="1361" t="str">
        <f t="shared" si="529"/>
        <v>Non-Op</v>
      </c>
      <c r="L1321" s="1361" t="str">
        <f t="shared" si="524"/>
        <v>NO</v>
      </c>
      <c r="M1321" s="1361" t="str">
        <f t="shared" si="524"/>
        <v>NO</v>
      </c>
      <c r="N1321" s="1361" t="str">
        <f t="shared" si="528"/>
        <v/>
      </c>
      <c r="O1321" s="1362"/>
      <c r="P1321" s="1363">
        <v>-23955489.449999999</v>
      </c>
      <c r="Q1321" s="1363">
        <v>-26624706.359999999</v>
      </c>
      <c r="R1321" s="1363">
        <v>-26548607.989999998</v>
      </c>
      <c r="S1321" s="1363">
        <v>-20285369.140000001</v>
      </c>
      <c r="T1321" s="1363">
        <v>-20665815.940000001</v>
      </c>
      <c r="U1321" s="1363">
        <v>-9312727.9399999995</v>
      </c>
      <c r="V1321" s="1363">
        <v>-9273378.8300000001</v>
      </c>
      <c r="W1321" s="1363">
        <v>-44188603.990000002</v>
      </c>
      <c r="X1321" s="1363">
        <v>-40864960.380000003</v>
      </c>
      <c r="Y1321" s="1363">
        <v>-31369964.960000001</v>
      </c>
      <c r="Z1321" s="1363">
        <v>-21601722.199999999</v>
      </c>
      <c r="AA1321" s="1363">
        <v>-21187801.41</v>
      </c>
      <c r="AB1321" s="1363">
        <v>-24079252.239999998</v>
      </c>
      <c r="AC1321" s="1363"/>
      <c r="AD1321" s="1363"/>
      <c r="AE1321" s="1363">
        <f t="shared" si="523"/>
        <v>-24661752.498750001</v>
      </c>
      <c r="AF1321" s="1376"/>
      <c r="AG1321" s="1377"/>
      <c r="AH1321" s="1365"/>
      <c r="AI1321" s="1365"/>
      <c r="AJ1321" s="1365"/>
      <c r="AK1321" s="1366">
        <f t="shared" si="525"/>
        <v>-24661752.498750001</v>
      </c>
      <c r="AL1321" s="1365">
        <f t="shared" si="509"/>
        <v>-24661752.498750001</v>
      </c>
      <c r="AM1321" s="1367"/>
      <c r="AN1321" s="1365"/>
      <c r="AO1321" s="1368">
        <f t="shared" si="510"/>
        <v>0</v>
      </c>
      <c r="AP1321" s="1369"/>
      <c r="AQ1321" s="1370">
        <f t="shared" si="521"/>
        <v>-24079252.239999998</v>
      </c>
      <c r="AR1321" s="1365"/>
      <c r="AS1321" s="1365"/>
      <c r="AT1321" s="1365"/>
      <c r="AU1321" s="1366">
        <f t="shared" si="526"/>
        <v>-24079252.239999998</v>
      </c>
      <c r="AV1321" s="1365">
        <f t="shared" si="511"/>
        <v>-24079252.239999998</v>
      </c>
      <c r="AW1321" s="1367"/>
      <c r="AX1321" s="1365"/>
      <c r="AY1321" s="1367">
        <f t="shared" si="512"/>
        <v>0</v>
      </c>
      <c r="AZ1321" s="1372" t="s">
        <v>1476</v>
      </c>
      <c r="BA1321" s="1640"/>
      <c r="BC1321" s="1361" t="str">
        <f t="shared" si="531"/>
        <v/>
      </c>
      <c r="BD1321" s="1361" t="str">
        <f t="shared" si="531"/>
        <v/>
      </c>
      <c r="BE1321" s="1361" t="str">
        <f t="shared" si="531"/>
        <v/>
      </c>
      <c r="BF1321" s="1361" t="str">
        <f t="shared" si="531"/>
        <v>Non-Op</v>
      </c>
      <c r="BG1321" s="1361" t="str">
        <f t="shared" si="516"/>
        <v>NO</v>
      </c>
      <c r="BH1321" s="1361" t="str">
        <f t="shared" si="516"/>
        <v>NO</v>
      </c>
      <c r="BI1321" s="1361" t="str">
        <f t="shared" si="513"/>
        <v/>
      </c>
      <c r="BK1321" s="1361" t="b">
        <f t="shared" si="530"/>
        <v>1</v>
      </c>
      <c r="BL1321" s="1361" t="b">
        <f t="shared" si="530"/>
        <v>1</v>
      </c>
      <c r="BM1321" s="1361" t="b">
        <f t="shared" si="530"/>
        <v>1</v>
      </c>
      <c r="BN1321" s="1361" t="b">
        <f t="shared" si="530"/>
        <v>1</v>
      </c>
      <c r="BO1321" s="1361" t="b">
        <f t="shared" si="530"/>
        <v>1</v>
      </c>
      <c r="BP1321" s="1361" t="b">
        <f t="shared" si="530"/>
        <v>1</v>
      </c>
      <c r="BQ1321" s="1361" t="b">
        <f t="shared" si="530"/>
        <v>1</v>
      </c>
      <c r="BS1321" s="1359"/>
    </row>
    <row r="1322" spans="1:71" s="1374" customFormat="1" ht="12" customHeight="1">
      <c r="A1322" s="1412">
        <v>24400002</v>
      </c>
      <c r="B1322" s="1413" t="str">
        <f t="shared" si="517"/>
        <v>24400002</v>
      </c>
      <c r="C1322" s="1359" t="s">
        <v>2378</v>
      </c>
      <c r="D1322" s="1360" t="str">
        <f t="shared" si="520"/>
        <v>Non-Op</v>
      </c>
      <c r="E1322" s="1360"/>
      <c r="F1322" s="1359"/>
      <c r="G1322" s="1360"/>
      <c r="H1322" s="1361" t="str">
        <f t="shared" si="529"/>
        <v/>
      </c>
      <c r="I1322" s="1361" t="str">
        <f t="shared" si="529"/>
        <v/>
      </c>
      <c r="J1322" s="1361" t="str">
        <f t="shared" si="529"/>
        <v/>
      </c>
      <c r="K1322" s="1361" t="str">
        <f t="shared" si="529"/>
        <v>Non-Op</v>
      </c>
      <c r="L1322" s="1361" t="str">
        <f t="shared" si="524"/>
        <v>NO</v>
      </c>
      <c r="M1322" s="1361" t="str">
        <f t="shared" si="524"/>
        <v>NO</v>
      </c>
      <c r="N1322" s="1361" t="str">
        <f t="shared" si="528"/>
        <v/>
      </c>
      <c r="O1322" s="1362"/>
      <c r="P1322" s="1363">
        <v>-16739555.960000001</v>
      </c>
      <c r="Q1322" s="1363">
        <v>-14482076.17</v>
      </c>
      <c r="R1322" s="1363">
        <v>-13782546.890000001</v>
      </c>
      <c r="S1322" s="1363">
        <v>-10219463.140000001</v>
      </c>
      <c r="T1322" s="1363">
        <v>-6372552.5800000001</v>
      </c>
      <c r="U1322" s="1363">
        <v>-5514316.2800000003</v>
      </c>
      <c r="V1322" s="1363">
        <v>-4155232.63</v>
      </c>
      <c r="W1322" s="1363">
        <v>-17963007.370000001</v>
      </c>
      <c r="X1322" s="1363">
        <v>-18819781.66</v>
      </c>
      <c r="Y1322" s="1363">
        <v>-10338820.84</v>
      </c>
      <c r="Z1322" s="1363">
        <v>-4403165.7699999996</v>
      </c>
      <c r="AA1322" s="1363">
        <v>-4146072.92</v>
      </c>
      <c r="AB1322" s="1363">
        <v>-5689581.3099999996</v>
      </c>
      <c r="AC1322" s="1363"/>
      <c r="AD1322" s="1363"/>
      <c r="AE1322" s="1363">
        <f t="shared" si="523"/>
        <v>-10117633.740416666</v>
      </c>
      <c r="AF1322" s="1376"/>
      <c r="AG1322" s="1377"/>
      <c r="AH1322" s="1365"/>
      <c r="AI1322" s="1365"/>
      <c r="AJ1322" s="1365"/>
      <c r="AK1322" s="1366">
        <f t="shared" si="525"/>
        <v>-10117633.740416666</v>
      </c>
      <c r="AL1322" s="1365">
        <f t="shared" si="509"/>
        <v>-10117633.740416666</v>
      </c>
      <c r="AM1322" s="1367"/>
      <c r="AN1322" s="1365"/>
      <c r="AO1322" s="1368">
        <f t="shared" si="510"/>
        <v>0</v>
      </c>
      <c r="AP1322" s="1369"/>
      <c r="AQ1322" s="1370">
        <f t="shared" si="521"/>
        <v>-5689581.3099999996</v>
      </c>
      <c r="AR1322" s="1365"/>
      <c r="AS1322" s="1365"/>
      <c r="AT1322" s="1365"/>
      <c r="AU1322" s="1366">
        <f t="shared" si="526"/>
        <v>-5689581.3099999996</v>
      </c>
      <c r="AV1322" s="1365">
        <f t="shared" si="511"/>
        <v>-5689581.3099999996</v>
      </c>
      <c r="AW1322" s="1367"/>
      <c r="AX1322" s="1365"/>
      <c r="AY1322" s="1367">
        <f t="shared" si="512"/>
        <v>0</v>
      </c>
      <c r="AZ1322" s="1372" t="s">
        <v>1401</v>
      </c>
      <c r="BA1322" s="1640"/>
      <c r="BC1322" s="1361" t="str">
        <f t="shared" si="531"/>
        <v/>
      </c>
      <c r="BD1322" s="1361" t="str">
        <f t="shared" si="531"/>
        <v/>
      </c>
      <c r="BE1322" s="1361" t="str">
        <f t="shared" si="531"/>
        <v/>
      </c>
      <c r="BF1322" s="1361" t="str">
        <f t="shared" si="531"/>
        <v>Non-Op</v>
      </c>
      <c r="BG1322" s="1361" t="str">
        <f t="shared" si="516"/>
        <v>NO</v>
      </c>
      <c r="BH1322" s="1361" t="str">
        <f t="shared" si="516"/>
        <v>NO</v>
      </c>
      <c r="BI1322" s="1361" t="str">
        <f t="shared" si="513"/>
        <v/>
      </c>
      <c r="BK1322" s="1361" t="b">
        <f t="shared" si="530"/>
        <v>1</v>
      </c>
      <c r="BL1322" s="1361" t="b">
        <f t="shared" si="530"/>
        <v>1</v>
      </c>
      <c r="BM1322" s="1361" t="b">
        <f t="shared" si="530"/>
        <v>1</v>
      </c>
      <c r="BN1322" s="1361" t="b">
        <f t="shared" si="530"/>
        <v>1</v>
      </c>
      <c r="BO1322" s="1361" t="b">
        <f t="shared" si="530"/>
        <v>1</v>
      </c>
      <c r="BP1322" s="1361" t="b">
        <f t="shared" si="530"/>
        <v>1</v>
      </c>
      <c r="BQ1322" s="1361" t="b">
        <f t="shared" si="530"/>
        <v>1</v>
      </c>
      <c r="BS1322" s="1359"/>
    </row>
    <row r="1323" spans="1:71" s="1374" customFormat="1" ht="12" customHeight="1">
      <c r="A1323" s="1412">
        <v>24400011</v>
      </c>
      <c r="B1323" s="1413" t="str">
        <f t="shared" si="517"/>
        <v>24400011</v>
      </c>
      <c r="C1323" s="1359" t="s">
        <v>2379</v>
      </c>
      <c r="D1323" s="1360" t="str">
        <f t="shared" si="520"/>
        <v>Non-Op</v>
      </c>
      <c r="E1323" s="1360"/>
      <c r="F1323" s="1359"/>
      <c r="G1323" s="1360"/>
      <c r="H1323" s="1361" t="str">
        <f t="shared" si="529"/>
        <v/>
      </c>
      <c r="I1323" s="1361" t="str">
        <f t="shared" si="529"/>
        <v/>
      </c>
      <c r="J1323" s="1361" t="str">
        <f t="shared" si="529"/>
        <v/>
      </c>
      <c r="K1323" s="1361" t="str">
        <f t="shared" si="529"/>
        <v>Non-Op</v>
      </c>
      <c r="L1323" s="1361" t="str">
        <f t="shared" si="524"/>
        <v>NO</v>
      </c>
      <c r="M1323" s="1361" t="str">
        <f t="shared" si="524"/>
        <v>NO</v>
      </c>
      <c r="N1323" s="1361" t="str">
        <f t="shared" si="528"/>
        <v/>
      </c>
      <c r="O1323" s="1362"/>
      <c r="P1323" s="1363">
        <v>-3662165.79</v>
      </c>
      <c r="Q1323" s="1363">
        <v>-13646862.49</v>
      </c>
      <c r="R1323" s="1363">
        <v>-13774544.09</v>
      </c>
      <c r="S1323" s="1363">
        <v>-13055555.85</v>
      </c>
      <c r="T1323" s="1363">
        <v>-12101458.810000001</v>
      </c>
      <c r="U1323" s="1363">
        <v>-10537118.279999999</v>
      </c>
      <c r="V1323" s="1363">
        <v>-8230925.4299999997</v>
      </c>
      <c r="W1323" s="1363">
        <v>-12645225.41</v>
      </c>
      <c r="X1323" s="1363">
        <v>-14074858.619999999</v>
      </c>
      <c r="Y1323" s="1363">
        <v>-25769704.120000001</v>
      </c>
      <c r="Z1323" s="1363">
        <v>-23164621.050000001</v>
      </c>
      <c r="AA1323" s="1363">
        <v>-23964444.190000001</v>
      </c>
      <c r="AB1323" s="1363">
        <v>-30158857.780000001</v>
      </c>
      <c r="AC1323" s="1363"/>
      <c r="AD1323" s="1363"/>
      <c r="AE1323" s="1363">
        <f t="shared" si="523"/>
        <v>-15656319.177083334</v>
      </c>
      <c r="AF1323" s="1376"/>
      <c r="AG1323" s="1377"/>
      <c r="AH1323" s="1365"/>
      <c r="AI1323" s="1365"/>
      <c r="AJ1323" s="1365"/>
      <c r="AK1323" s="1366">
        <f t="shared" si="525"/>
        <v>-15656319.177083334</v>
      </c>
      <c r="AL1323" s="1365">
        <f t="shared" si="509"/>
        <v>-15656319.177083334</v>
      </c>
      <c r="AM1323" s="1367"/>
      <c r="AN1323" s="1365"/>
      <c r="AO1323" s="1368">
        <f t="shared" si="510"/>
        <v>0</v>
      </c>
      <c r="AP1323" s="1369"/>
      <c r="AQ1323" s="1370">
        <f t="shared" si="521"/>
        <v>-30158857.780000001</v>
      </c>
      <c r="AR1323" s="1365"/>
      <c r="AS1323" s="1365"/>
      <c r="AT1323" s="1365"/>
      <c r="AU1323" s="1366">
        <f t="shared" si="526"/>
        <v>-30158857.780000001</v>
      </c>
      <c r="AV1323" s="1365">
        <f t="shared" si="511"/>
        <v>-30158857.780000001</v>
      </c>
      <c r="AW1323" s="1367"/>
      <c r="AX1323" s="1365"/>
      <c r="AY1323" s="1367">
        <f t="shared" si="512"/>
        <v>0</v>
      </c>
      <c r="AZ1323" s="1372" t="s">
        <v>1476</v>
      </c>
      <c r="BA1323" s="1640"/>
      <c r="BC1323" s="1361" t="str">
        <f t="shared" si="531"/>
        <v/>
      </c>
      <c r="BD1323" s="1361" t="str">
        <f t="shared" si="531"/>
        <v/>
      </c>
      <c r="BE1323" s="1361" t="str">
        <f t="shared" si="531"/>
        <v/>
      </c>
      <c r="BF1323" s="1361" t="str">
        <f t="shared" si="531"/>
        <v>Non-Op</v>
      </c>
      <c r="BG1323" s="1361" t="str">
        <f t="shared" si="516"/>
        <v>NO</v>
      </c>
      <c r="BH1323" s="1361" t="str">
        <f t="shared" si="516"/>
        <v>NO</v>
      </c>
      <c r="BI1323" s="1361" t="str">
        <f t="shared" si="513"/>
        <v/>
      </c>
      <c r="BK1323" s="1361" t="b">
        <f t="shared" si="530"/>
        <v>1</v>
      </c>
      <c r="BL1323" s="1361" t="b">
        <f t="shared" si="530"/>
        <v>1</v>
      </c>
      <c r="BM1323" s="1361" t="b">
        <f t="shared" si="530"/>
        <v>1</v>
      </c>
      <c r="BN1323" s="1361" t="b">
        <f t="shared" si="530"/>
        <v>1</v>
      </c>
      <c r="BO1323" s="1361" t="b">
        <f t="shared" si="530"/>
        <v>1</v>
      </c>
      <c r="BP1323" s="1361" t="b">
        <f t="shared" si="530"/>
        <v>1</v>
      </c>
      <c r="BQ1323" s="1361" t="b">
        <f t="shared" si="530"/>
        <v>1</v>
      </c>
      <c r="BS1323" s="1359"/>
    </row>
    <row r="1324" spans="1:71" s="1374" customFormat="1" ht="12" customHeight="1">
      <c r="A1324" s="1412">
        <v>24400012</v>
      </c>
      <c r="B1324" s="1413" t="str">
        <f t="shared" si="517"/>
        <v>24400012</v>
      </c>
      <c r="C1324" s="1359" t="s">
        <v>2380</v>
      </c>
      <c r="D1324" s="1360" t="str">
        <f t="shared" si="520"/>
        <v>Non-Op</v>
      </c>
      <c r="E1324" s="1360"/>
      <c r="F1324" s="1359"/>
      <c r="G1324" s="1360"/>
      <c r="H1324" s="1361" t="str">
        <f t="shared" si="529"/>
        <v/>
      </c>
      <c r="I1324" s="1361" t="str">
        <f t="shared" si="529"/>
        <v/>
      </c>
      <c r="J1324" s="1361" t="str">
        <f t="shared" si="529"/>
        <v/>
      </c>
      <c r="K1324" s="1361" t="str">
        <f t="shared" si="529"/>
        <v>Non-Op</v>
      </c>
      <c r="L1324" s="1361" t="str">
        <f t="shared" si="524"/>
        <v>NO</v>
      </c>
      <c r="M1324" s="1361" t="str">
        <f t="shared" si="524"/>
        <v>NO</v>
      </c>
      <c r="N1324" s="1361" t="str">
        <f t="shared" si="528"/>
        <v/>
      </c>
      <c r="O1324" s="1362"/>
      <c r="P1324" s="1363">
        <v>-4789303.53</v>
      </c>
      <c r="Q1324" s="1363">
        <v>-5069223.95</v>
      </c>
      <c r="R1324" s="1363">
        <v>-5789086.1100000003</v>
      </c>
      <c r="S1324" s="1363">
        <v>-5166270.5</v>
      </c>
      <c r="T1324" s="1363">
        <v>-5218925.0599999996</v>
      </c>
      <c r="U1324" s="1363">
        <v>-4630017.72</v>
      </c>
      <c r="V1324" s="1363">
        <v>-4461725.96</v>
      </c>
      <c r="W1324" s="1363">
        <v>-6589890.8300000001</v>
      </c>
      <c r="X1324" s="1363">
        <v>-6975125.1399999997</v>
      </c>
      <c r="Y1324" s="1363">
        <v>-3735945.18</v>
      </c>
      <c r="Z1324" s="1363">
        <v>-3419836.54</v>
      </c>
      <c r="AA1324" s="1363">
        <v>-3681330.11</v>
      </c>
      <c r="AB1324" s="1363">
        <v>-4012752.01</v>
      </c>
      <c r="AC1324" s="1363"/>
      <c r="AD1324" s="1363"/>
      <c r="AE1324" s="1363">
        <f t="shared" si="523"/>
        <v>-4928200.4058333337</v>
      </c>
      <c r="AF1324" s="1376"/>
      <c r="AG1324" s="1377"/>
      <c r="AH1324" s="1365"/>
      <c r="AI1324" s="1365"/>
      <c r="AJ1324" s="1365"/>
      <c r="AK1324" s="1366">
        <f t="shared" si="525"/>
        <v>-4928200.4058333337</v>
      </c>
      <c r="AL1324" s="1365">
        <f t="shared" si="509"/>
        <v>-4928200.4058333337</v>
      </c>
      <c r="AM1324" s="1367"/>
      <c r="AN1324" s="1365"/>
      <c r="AO1324" s="1368">
        <f t="shared" si="510"/>
        <v>0</v>
      </c>
      <c r="AP1324" s="1369"/>
      <c r="AQ1324" s="1370">
        <f t="shared" si="521"/>
        <v>-4012752.01</v>
      </c>
      <c r="AR1324" s="1365"/>
      <c r="AS1324" s="1365"/>
      <c r="AT1324" s="1365"/>
      <c r="AU1324" s="1366">
        <f t="shared" si="526"/>
        <v>-4012752.01</v>
      </c>
      <c r="AV1324" s="1365">
        <f t="shared" si="511"/>
        <v>-4012752.01</v>
      </c>
      <c r="AW1324" s="1367"/>
      <c r="AX1324" s="1365"/>
      <c r="AY1324" s="1367">
        <f t="shared" si="512"/>
        <v>0</v>
      </c>
      <c r="AZ1324" s="1372" t="s">
        <v>1401</v>
      </c>
      <c r="BA1324" s="1640"/>
      <c r="BC1324" s="1361" t="str">
        <f t="shared" si="531"/>
        <v/>
      </c>
      <c r="BD1324" s="1361" t="str">
        <f t="shared" si="531"/>
        <v/>
      </c>
      <c r="BE1324" s="1361" t="str">
        <f t="shared" si="531"/>
        <v/>
      </c>
      <c r="BF1324" s="1361" t="str">
        <f t="shared" si="531"/>
        <v>Non-Op</v>
      </c>
      <c r="BG1324" s="1361" t="str">
        <f t="shared" si="516"/>
        <v>NO</v>
      </c>
      <c r="BH1324" s="1361" t="str">
        <f t="shared" si="516"/>
        <v>NO</v>
      </c>
      <c r="BI1324" s="1361" t="str">
        <f t="shared" si="513"/>
        <v/>
      </c>
      <c r="BK1324" s="1361" t="b">
        <f t="shared" si="530"/>
        <v>1</v>
      </c>
      <c r="BL1324" s="1361" t="b">
        <f t="shared" si="530"/>
        <v>1</v>
      </c>
      <c r="BM1324" s="1361" t="b">
        <f t="shared" si="530"/>
        <v>1</v>
      </c>
      <c r="BN1324" s="1361" t="b">
        <f t="shared" si="530"/>
        <v>1</v>
      </c>
      <c r="BO1324" s="1361" t="b">
        <f t="shared" si="530"/>
        <v>1</v>
      </c>
      <c r="BP1324" s="1361" t="b">
        <f t="shared" si="530"/>
        <v>1</v>
      </c>
      <c r="BQ1324" s="1361" t="b">
        <f t="shared" si="530"/>
        <v>1</v>
      </c>
      <c r="BS1324" s="1359"/>
    </row>
    <row r="1325" spans="1:71" s="1374" customFormat="1" ht="12" customHeight="1">
      <c r="A1325" s="1412">
        <v>25200121</v>
      </c>
      <c r="B1325" s="1413" t="str">
        <f t="shared" si="517"/>
        <v>25200121</v>
      </c>
      <c r="C1325" s="1359" t="s">
        <v>2381</v>
      </c>
      <c r="D1325" s="1360" t="str">
        <f t="shared" si="520"/>
        <v>ERB</v>
      </c>
      <c r="E1325" s="1360"/>
      <c r="F1325" s="1359"/>
      <c r="G1325" s="1360"/>
      <c r="H1325" s="1361" t="str">
        <f t="shared" si="529"/>
        <v/>
      </c>
      <c r="I1325" s="1361" t="str">
        <f t="shared" si="529"/>
        <v>ERB</v>
      </c>
      <c r="J1325" s="1361" t="str">
        <f t="shared" si="529"/>
        <v/>
      </c>
      <c r="K1325" s="1361" t="str">
        <f t="shared" si="529"/>
        <v/>
      </c>
      <c r="L1325" s="1361" t="str">
        <f t="shared" si="524"/>
        <v>NO</v>
      </c>
      <c r="M1325" s="1361" t="str">
        <f t="shared" si="524"/>
        <v>NO</v>
      </c>
      <c r="N1325" s="1361" t="str">
        <f t="shared" si="528"/>
        <v/>
      </c>
      <c r="O1325" s="1362"/>
      <c r="P1325" s="1363">
        <v>0</v>
      </c>
      <c r="Q1325" s="1363">
        <v>0</v>
      </c>
      <c r="R1325" s="1363">
        <v>0</v>
      </c>
      <c r="S1325" s="1363">
        <v>0</v>
      </c>
      <c r="T1325" s="1363">
        <v>0</v>
      </c>
      <c r="U1325" s="1363">
        <v>0</v>
      </c>
      <c r="V1325" s="1363">
        <v>0</v>
      </c>
      <c r="W1325" s="1363">
        <v>0</v>
      </c>
      <c r="X1325" s="1363">
        <v>0</v>
      </c>
      <c r="Y1325" s="1363">
        <v>0</v>
      </c>
      <c r="Z1325" s="1363">
        <v>0</v>
      </c>
      <c r="AA1325" s="1363">
        <v>0</v>
      </c>
      <c r="AB1325" s="1363">
        <v>0</v>
      </c>
      <c r="AC1325" s="1363"/>
      <c r="AD1325" s="1363"/>
      <c r="AE1325" s="1363">
        <f t="shared" si="523"/>
        <v>0</v>
      </c>
      <c r="AF1325" s="1376">
        <v>30</v>
      </c>
      <c r="AG1325" s="1377"/>
      <c r="AH1325" s="1365"/>
      <c r="AI1325" s="1365">
        <f>AE1325</f>
        <v>0</v>
      </c>
      <c r="AJ1325" s="1365"/>
      <c r="AK1325" s="1366"/>
      <c r="AL1325" s="1365">
        <f t="shared" si="509"/>
        <v>0</v>
      </c>
      <c r="AM1325" s="1367"/>
      <c r="AN1325" s="1365"/>
      <c r="AO1325" s="1368">
        <f t="shared" si="510"/>
        <v>0</v>
      </c>
      <c r="AP1325" s="1369"/>
      <c r="AQ1325" s="1370">
        <f t="shared" si="521"/>
        <v>0</v>
      </c>
      <c r="AR1325" s="1365"/>
      <c r="AS1325" s="1365">
        <f>AQ1325</f>
        <v>0</v>
      </c>
      <c r="AT1325" s="1365"/>
      <c r="AU1325" s="1366"/>
      <c r="AV1325" s="1365">
        <f t="shared" si="511"/>
        <v>0</v>
      </c>
      <c r="AW1325" s="1367"/>
      <c r="AX1325" s="1365"/>
      <c r="AY1325" s="1367">
        <f t="shared" si="512"/>
        <v>0</v>
      </c>
      <c r="AZ1325" s="1372"/>
      <c r="BA1325" s="1640"/>
      <c r="BC1325" s="1361" t="str">
        <f t="shared" si="531"/>
        <v/>
      </c>
      <c r="BD1325" s="1361" t="str">
        <f t="shared" si="531"/>
        <v>ERB</v>
      </c>
      <c r="BE1325" s="1361" t="str">
        <f t="shared" si="531"/>
        <v/>
      </c>
      <c r="BF1325" s="1361" t="str">
        <f t="shared" si="531"/>
        <v/>
      </c>
      <c r="BG1325" s="1361" t="str">
        <f t="shared" si="516"/>
        <v>NO</v>
      </c>
      <c r="BH1325" s="1361" t="str">
        <f t="shared" si="516"/>
        <v>NO</v>
      </c>
      <c r="BI1325" s="1361" t="str">
        <f t="shared" si="513"/>
        <v/>
      </c>
      <c r="BK1325" s="1361" t="b">
        <f t="shared" si="530"/>
        <v>1</v>
      </c>
      <c r="BL1325" s="1361" t="b">
        <f t="shared" si="530"/>
        <v>1</v>
      </c>
      <c r="BM1325" s="1361" t="b">
        <f t="shared" si="530"/>
        <v>1</v>
      </c>
      <c r="BN1325" s="1361" t="b">
        <f t="shared" si="530"/>
        <v>1</v>
      </c>
      <c r="BO1325" s="1361" t="b">
        <f t="shared" si="530"/>
        <v>1</v>
      </c>
      <c r="BP1325" s="1361" t="b">
        <f t="shared" si="530"/>
        <v>1</v>
      </c>
      <c r="BQ1325" s="1361" t="b">
        <f t="shared" si="530"/>
        <v>1</v>
      </c>
      <c r="BS1325" s="1359"/>
    </row>
    <row r="1326" spans="1:71" s="1374" customFormat="1" ht="12" customHeight="1">
      <c r="A1326" s="1412">
        <v>25200152</v>
      </c>
      <c r="B1326" s="1413" t="str">
        <f t="shared" si="517"/>
        <v>25200152</v>
      </c>
      <c r="C1326" s="1359" t="s">
        <v>2382</v>
      </c>
      <c r="D1326" s="1360" t="str">
        <f t="shared" si="520"/>
        <v>GRB</v>
      </c>
      <c r="E1326" s="1360"/>
      <c r="F1326" s="1359"/>
      <c r="G1326" s="1360"/>
      <c r="H1326" s="1361" t="str">
        <f t="shared" si="529"/>
        <v/>
      </c>
      <c r="I1326" s="1361" t="str">
        <f t="shared" si="529"/>
        <v/>
      </c>
      <c r="J1326" s="1361" t="str">
        <f t="shared" si="529"/>
        <v>GRB</v>
      </c>
      <c r="K1326" s="1361" t="str">
        <f t="shared" si="529"/>
        <v/>
      </c>
      <c r="L1326" s="1361" t="str">
        <f t="shared" si="524"/>
        <v>NO</v>
      </c>
      <c r="M1326" s="1361" t="str">
        <f t="shared" si="524"/>
        <v>NO</v>
      </c>
      <c r="N1326" s="1361" t="str">
        <f t="shared" si="528"/>
        <v/>
      </c>
      <c r="O1326" s="1362"/>
      <c r="P1326" s="1363">
        <v>0</v>
      </c>
      <c r="Q1326" s="1363">
        <v>0</v>
      </c>
      <c r="R1326" s="1363">
        <v>0</v>
      </c>
      <c r="S1326" s="1363">
        <v>0</v>
      </c>
      <c r="T1326" s="1363">
        <v>0</v>
      </c>
      <c r="U1326" s="1363">
        <v>0</v>
      </c>
      <c r="V1326" s="1363">
        <v>0</v>
      </c>
      <c r="W1326" s="1363">
        <v>0</v>
      </c>
      <c r="X1326" s="1363">
        <v>0</v>
      </c>
      <c r="Y1326" s="1363">
        <v>0</v>
      </c>
      <c r="Z1326" s="1363">
        <v>0</v>
      </c>
      <c r="AA1326" s="1363">
        <v>0</v>
      </c>
      <c r="AB1326" s="1363">
        <v>0</v>
      </c>
      <c r="AC1326" s="1363"/>
      <c r="AD1326" s="1363"/>
      <c r="AE1326" s="1363">
        <f t="shared" si="523"/>
        <v>0</v>
      </c>
      <c r="AF1326" s="1376"/>
      <c r="AG1326" s="1377">
        <v>8</v>
      </c>
      <c r="AH1326" s="1365"/>
      <c r="AI1326" s="1365"/>
      <c r="AJ1326" s="1365">
        <f>AE1326</f>
        <v>0</v>
      </c>
      <c r="AK1326" s="1366"/>
      <c r="AL1326" s="1365">
        <f t="shared" si="509"/>
        <v>0</v>
      </c>
      <c r="AM1326" s="1367"/>
      <c r="AN1326" s="1365"/>
      <c r="AO1326" s="1368">
        <f t="shared" si="510"/>
        <v>0</v>
      </c>
      <c r="AP1326" s="1369"/>
      <c r="AQ1326" s="1370">
        <f t="shared" si="521"/>
        <v>0</v>
      </c>
      <c r="AR1326" s="1365"/>
      <c r="AS1326" s="1365"/>
      <c r="AT1326" s="1365">
        <f>AQ1326</f>
        <v>0</v>
      </c>
      <c r="AU1326" s="1366"/>
      <c r="AV1326" s="1365">
        <f t="shared" si="511"/>
        <v>0</v>
      </c>
      <c r="AW1326" s="1367"/>
      <c r="AX1326" s="1365"/>
      <c r="AY1326" s="1367">
        <f t="shared" si="512"/>
        <v>0</v>
      </c>
      <c r="AZ1326" s="1372"/>
      <c r="BA1326" s="1640"/>
      <c r="BC1326" s="1361" t="str">
        <f t="shared" si="531"/>
        <v/>
      </c>
      <c r="BD1326" s="1361" t="str">
        <f t="shared" si="531"/>
        <v/>
      </c>
      <c r="BE1326" s="1361" t="str">
        <f t="shared" si="531"/>
        <v>GRB</v>
      </c>
      <c r="BF1326" s="1361" t="str">
        <f t="shared" si="531"/>
        <v/>
      </c>
      <c r="BG1326" s="1361" t="str">
        <f t="shared" si="516"/>
        <v>NO</v>
      </c>
      <c r="BH1326" s="1361" t="str">
        <f t="shared" si="516"/>
        <v>NO</v>
      </c>
      <c r="BI1326" s="1361" t="str">
        <f t="shared" si="513"/>
        <v/>
      </c>
      <c r="BK1326" s="1361" t="b">
        <f t="shared" si="530"/>
        <v>1</v>
      </c>
      <c r="BL1326" s="1361" t="b">
        <f t="shared" si="530"/>
        <v>1</v>
      </c>
      <c r="BM1326" s="1361" t="b">
        <f t="shared" si="530"/>
        <v>1</v>
      </c>
      <c r="BN1326" s="1361" t="b">
        <f t="shared" si="530"/>
        <v>1</v>
      </c>
      <c r="BO1326" s="1361" t="b">
        <f t="shared" si="530"/>
        <v>1</v>
      </c>
      <c r="BP1326" s="1361" t="b">
        <f t="shared" si="530"/>
        <v>1</v>
      </c>
      <c r="BQ1326" s="1361" t="b">
        <f t="shared" si="530"/>
        <v>1</v>
      </c>
      <c r="BS1326" s="1359"/>
    </row>
    <row r="1327" spans="1:71" s="1374" customFormat="1" ht="12" customHeight="1">
      <c r="A1327" s="1412">
        <v>25200161</v>
      </c>
      <c r="B1327" s="1413" t="str">
        <f t="shared" si="517"/>
        <v>25200161</v>
      </c>
      <c r="C1327" s="1359" t="s">
        <v>2383</v>
      </c>
      <c r="D1327" s="1360" t="str">
        <f t="shared" si="520"/>
        <v>ERB</v>
      </c>
      <c r="E1327" s="1360"/>
      <c r="F1327" s="1359"/>
      <c r="G1327" s="1360"/>
      <c r="H1327" s="1361" t="str">
        <f t="shared" si="529"/>
        <v/>
      </c>
      <c r="I1327" s="1361" t="str">
        <f t="shared" si="529"/>
        <v>ERB</v>
      </c>
      <c r="J1327" s="1361" t="str">
        <f t="shared" si="529"/>
        <v/>
      </c>
      <c r="K1327" s="1361" t="str">
        <f t="shared" si="529"/>
        <v/>
      </c>
      <c r="L1327" s="1361" t="str">
        <f t="shared" si="524"/>
        <v>NO</v>
      </c>
      <c r="M1327" s="1361" t="str">
        <f t="shared" si="524"/>
        <v>NO</v>
      </c>
      <c r="N1327" s="1361" t="str">
        <f t="shared" si="528"/>
        <v/>
      </c>
      <c r="O1327" s="1362"/>
      <c r="P1327" s="1363">
        <v>-11043045.25</v>
      </c>
      <c r="Q1327" s="1363">
        <v>-11230408.279999999</v>
      </c>
      <c r="R1327" s="1363">
        <v>-11307604.300000001</v>
      </c>
      <c r="S1327" s="1363">
        <v>-11517838.51</v>
      </c>
      <c r="T1327" s="1363">
        <v>-11719762.439999999</v>
      </c>
      <c r="U1327" s="1363">
        <v>-11691352.67</v>
      </c>
      <c r="V1327" s="1363">
        <v>-11855152.300000001</v>
      </c>
      <c r="W1327" s="1363">
        <v>-12088474.300000001</v>
      </c>
      <c r="X1327" s="1363">
        <v>-11933029.32</v>
      </c>
      <c r="Y1327" s="1363">
        <v>-12138095.9</v>
      </c>
      <c r="Z1327" s="1363">
        <v>-12322735.41</v>
      </c>
      <c r="AA1327" s="1363">
        <v>-11949870.85</v>
      </c>
      <c r="AB1327" s="1363">
        <v>-12205480.24</v>
      </c>
      <c r="AC1327" s="1363"/>
      <c r="AD1327" s="1363"/>
      <c r="AE1327" s="1363">
        <f t="shared" si="523"/>
        <v>-11781548.918750001</v>
      </c>
      <c r="AF1327" s="1376">
        <v>30</v>
      </c>
      <c r="AG1327" s="1377"/>
      <c r="AH1327" s="1365"/>
      <c r="AI1327" s="1365">
        <f>AE1327</f>
        <v>-11781548.918750001</v>
      </c>
      <c r="AJ1327" s="1365"/>
      <c r="AK1327" s="1366"/>
      <c r="AL1327" s="1365">
        <f t="shared" si="509"/>
        <v>-11781548.918750001</v>
      </c>
      <c r="AM1327" s="1367"/>
      <c r="AN1327" s="1365"/>
      <c r="AO1327" s="1368">
        <f t="shared" si="510"/>
        <v>0</v>
      </c>
      <c r="AP1327" s="1369"/>
      <c r="AQ1327" s="1370">
        <f t="shared" si="521"/>
        <v>-12205480.24</v>
      </c>
      <c r="AR1327" s="1365"/>
      <c r="AS1327" s="1365">
        <f>AQ1327</f>
        <v>-12205480.24</v>
      </c>
      <c r="AT1327" s="1365"/>
      <c r="AU1327" s="1366"/>
      <c r="AV1327" s="1365">
        <f t="shared" si="511"/>
        <v>-12205480.24</v>
      </c>
      <c r="AW1327" s="1367"/>
      <c r="AX1327" s="1365"/>
      <c r="AY1327" s="1367">
        <f t="shared" si="512"/>
        <v>0</v>
      </c>
      <c r="AZ1327" s="1372"/>
      <c r="BA1327" s="1640"/>
      <c r="BC1327" s="1361" t="str">
        <f t="shared" si="531"/>
        <v/>
      </c>
      <c r="BD1327" s="1361" t="str">
        <f t="shared" si="531"/>
        <v>ERB</v>
      </c>
      <c r="BE1327" s="1361" t="str">
        <f t="shared" si="531"/>
        <v/>
      </c>
      <c r="BF1327" s="1361" t="str">
        <f t="shared" si="531"/>
        <v/>
      </c>
      <c r="BG1327" s="1361" t="str">
        <f t="shared" si="516"/>
        <v>NO</v>
      </c>
      <c r="BH1327" s="1361" t="str">
        <f t="shared" si="516"/>
        <v>NO</v>
      </c>
      <c r="BI1327" s="1361" t="str">
        <f t="shared" si="513"/>
        <v/>
      </c>
      <c r="BK1327" s="1361" t="b">
        <f t="shared" si="530"/>
        <v>1</v>
      </c>
      <c r="BL1327" s="1361" t="b">
        <f t="shared" si="530"/>
        <v>1</v>
      </c>
      <c r="BM1327" s="1361" t="b">
        <f t="shared" si="530"/>
        <v>1</v>
      </c>
      <c r="BN1327" s="1361" t="b">
        <f t="shared" si="530"/>
        <v>1</v>
      </c>
      <c r="BO1327" s="1361" t="b">
        <f t="shared" si="530"/>
        <v>1</v>
      </c>
      <c r="BP1327" s="1361" t="b">
        <f t="shared" si="530"/>
        <v>1</v>
      </c>
      <c r="BQ1327" s="1361" t="b">
        <f t="shared" si="530"/>
        <v>1</v>
      </c>
      <c r="BS1327" s="1359"/>
    </row>
    <row r="1328" spans="1:71" s="1374" customFormat="1" ht="12" customHeight="1">
      <c r="A1328" s="1412">
        <v>25200171</v>
      </c>
      <c r="B1328" s="1413" t="str">
        <f t="shared" si="517"/>
        <v>25200171</v>
      </c>
      <c r="C1328" s="1359" t="s">
        <v>2384</v>
      </c>
      <c r="D1328" s="1360" t="str">
        <f t="shared" si="520"/>
        <v>ERB</v>
      </c>
      <c r="E1328" s="1360"/>
      <c r="F1328" s="1359"/>
      <c r="G1328" s="1360"/>
      <c r="H1328" s="1361" t="str">
        <f t="shared" si="529"/>
        <v/>
      </c>
      <c r="I1328" s="1361" t="str">
        <f t="shared" si="529"/>
        <v>ERB</v>
      </c>
      <c r="J1328" s="1361" t="str">
        <f t="shared" si="529"/>
        <v/>
      </c>
      <c r="K1328" s="1361" t="str">
        <f t="shared" si="529"/>
        <v/>
      </c>
      <c r="L1328" s="1361" t="str">
        <f t="shared" si="524"/>
        <v>NO</v>
      </c>
      <c r="M1328" s="1361" t="str">
        <f t="shared" si="524"/>
        <v>NO</v>
      </c>
      <c r="N1328" s="1361" t="str">
        <f t="shared" si="528"/>
        <v/>
      </c>
      <c r="O1328" s="1362"/>
      <c r="P1328" s="1363">
        <v>-25496233.899999999</v>
      </c>
      <c r="Q1328" s="1363">
        <v>-24857334.149999999</v>
      </c>
      <c r="R1328" s="1363">
        <v>-25387339.170000002</v>
      </c>
      <c r="S1328" s="1363">
        <v>-25418967.32</v>
      </c>
      <c r="T1328" s="1363">
        <v>-25608868.140000001</v>
      </c>
      <c r="U1328" s="1363">
        <v>-25195735.800000001</v>
      </c>
      <c r="V1328" s="1363">
        <v>-25366155.329999998</v>
      </c>
      <c r="W1328" s="1363">
        <v>-24839995.379999999</v>
      </c>
      <c r="X1328" s="1363">
        <v>-25296132.399999999</v>
      </c>
      <c r="Y1328" s="1363">
        <v>-25733377.600000001</v>
      </c>
      <c r="Z1328" s="1363">
        <v>-25554948.379999999</v>
      </c>
      <c r="AA1328" s="1363">
        <v>-24613841.32</v>
      </c>
      <c r="AB1328" s="1363">
        <v>-25938518.609999999</v>
      </c>
      <c r="AC1328" s="1363"/>
      <c r="AD1328" s="1363"/>
      <c r="AE1328" s="1363">
        <f t="shared" si="523"/>
        <v>-25299172.603750002</v>
      </c>
      <c r="AF1328" s="1376">
        <v>30</v>
      </c>
      <c r="AG1328" s="1377"/>
      <c r="AH1328" s="1365"/>
      <c r="AI1328" s="1365">
        <f>AE1328</f>
        <v>-25299172.603750002</v>
      </c>
      <c r="AJ1328" s="1365"/>
      <c r="AK1328" s="1366"/>
      <c r="AL1328" s="1365">
        <f t="shared" si="509"/>
        <v>-25299172.603750002</v>
      </c>
      <c r="AM1328" s="1367"/>
      <c r="AN1328" s="1365"/>
      <c r="AO1328" s="1368">
        <f t="shared" si="510"/>
        <v>0</v>
      </c>
      <c r="AP1328" s="1369"/>
      <c r="AQ1328" s="1370">
        <f t="shared" si="521"/>
        <v>-25938518.609999999</v>
      </c>
      <c r="AR1328" s="1365"/>
      <c r="AS1328" s="1365">
        <f>AQ1328</f>
        <v>-25938518.609999999</v>
      </c>
      <c r="AT1328" s="1365"/>
      <c r="AU1328" s="1366"/>
      <c r="AV1328" s="1365">
        <f t="shared" si="511"/>
        <v>-25938518.609999999</v>
      </c>
      <c r="AW1328" s="1367"/>
      <c r="AX1328" s="1365"/>
      <c r="AY1328" s="1367">
        <f t="shared" si="512"/>
        <v>0</v>
      </c>
      <c r="AZ1328" s="1372"/>
      <c r="BA1328" s="1640"/>
      <c r="BC1328" s="1361" t="str">
        <f t="shared" si="531"/>
        <v/>
      </c>
      <c r="BD1328" s="1361" t="str">
        <f t="shared" si="531"/>
        <v>ERB</v>
      </c>
      <c r="BE1328" s="1361" t="str">
        <f t="shared" si="531"/>
        <v/>
      </c>
      <c r="BF1328" s="1361" t="str">
        <f t="shared" si="531"/>
        <v/>
      </c>
      <c r="BG1328" s="1361" t="str">
        <f t="shared" si="516"/>
        <v>NO</v>
      </c>
      <c r="BH1328" s="1361" t="str">
        <f t="shared" si="516"/>
        <v>NO</v>
      </c>
      <c r="BI1328" s="1361" t="str">
        <f t="shared" si="513"/>
        <v/>
      </c>
      <c r="BK1328" s="1361" t="b">
        <f t="shared" si="530"/>
        <v>1</v>
      </c>
      <c r="BL1328" s="1361" t="b">
        <f t="shared" si="530"/>
        <v>1</v>
      </c>
      <c r="BM1328" s="1361" t="b">
        <f t="shared" si="530"/>
        <v>1</v>
      </c>
      <c r="BN1328" s="1361" t="b">
        <f t="shared" si="530"/>
        <v>1</v>
      </c>
      <c r="BO1328" s="1361" t="b">
        <f t="shared" si="530"/>
        <v>1</v>
      </c>
      <c r="BP1328" s="1361" t="b">
        <f t="shared" si="530"/>
        <v>1</v>
      </c>
      <c r="BQ1328" s="1361" t="b">
        <f t="shared" si="530"/>
        <v>1</v>
      </c>
      <c r="BS1328" s="1359"/>
    </row>
    <row r="1329" spans="1:71" s="1374" customFormat="1" ht="12" customHeight="1">
      <c r="A1329" s="1412">
        <v>25200181</v>
      </c>
      <c r="B1329" s="1413" t="str">
        <f t="shared" si="517"/>
        <v>25200181</v>
      </c>
      <c r="C1329" s="1359" t="s">
        <v>2385</v>
      </c>
      <c r="D1329" s="1360" t="str">
        <f t="shared" si="520"/>
        <v>ERB</v>
      </c>
      <c r="E1329" s="1360"/>
      <c r="F1329" s="1359"/>
      <c r="G1329" s="1360"/>
      <c r="H1329" s="1361" t="str">
        <f t="shared" si="529"/>
        <v/>
      </c>
      <c r="I1329" s="1361" t="str">
        <f t="shared" si="529"/>
        <v>ERB</v>
      </c>
      <c r="J1329" s="1361" t="str">
        <f t="shared" si="529"/>
        <v/>
      </c>
      <c r="K1329" s="1361" t="str">
        <f t="shared" si="529"/>
        <v/>
      </c>
      <c r="L1329" s="1361" t="str">
        <f t="shared" si="524"/>
        <v>NO</v>
      </c>
      <c r="M1329" s="1361" t="str">
        <f t="shared" si="524"/>
        <v>NO</v>
      </c>
      <c r="N1329" s="1361" t="str">
        <f t="shared" si="528"/>
        <v/>
      </c>
      <c r="O1329" s="1362"/>
      <c r="P1329" s="1363">
        <v>-45011454.060000002</v>
      </c>
      <c r="Q1329" s="1363">
        <v>-46118227.479999997</v>
      </c>
      <c r="R1329" s="1363">
        <v>-45319366.829999998</v>
      </c>
      <c r="S1329" s="1363">
        <v>-46870895.759999998</v>
      </c>
      <c r="T1329" s="1363">
        <v>-47883261.789999999</v>
      </c>
      <c r="U1329" s="1363">
        <v>-46911442.280000001</v>
      </c>
      <c r="V1329" s="1363">
        <v>-47978150.710000001</v>
      </c>
      <c r="W1329" s="1363">
        <v>-48832176.07</v>
      </c>
      <c r="X1329" s="1363">
        <v>-47182691.799999997</v>
      </c>
      <c r="Y1329" s="1363">
        <v>-48614761.869999997</v>
      </c>
      <c r="Z1329" s="1363">
        <v>-49541466.399999999</v>
      </c>
      <c r="AA1329" s="1363">
        <v>-47703210.130000003</v>
      </c>
      <c r="AB1329" s="1363">
        <v>-48759770.380000003</v>
      </c>
      <c r="AC1329" s="1363"/>
      <c r="AD1329" s="1363"/>
      <c r="AE1329" s="1363">
        <f t="shared" si="523"/>
        <v>-47486771.944999993</v>
      </c>
      <c r="AF1329" s="1376">
        <v>30</v>
      </c>
      <c r="AG1329" s="1377"/>
      <c r="AH1329" s="1365"/>
      <c r="AI1329" s="1365">
        <f>AE1329</f>
        <v>-47486771.944999993</v>
      </c>
      <c r="AJ1329" s="1365"/>
      <c r="AK1329" s="1366"/>
      <c r="AL1329" s="1365">
        <f t="shared" si="509"/>
        <v>-47486771.944999993</v>
      </c>
      <c r="AM1329" s="1367"/>
      <c r="AN1329" s="1365"/>
      <c r="AO1329" s="1368">
        <f t="shared" si="510"/>
        <v>0</v>
      </c>
      <c r="AP1329" s="1369"/>
      <c r="AQ1329" s="1370">
        <f t="shared" si="521"/>
        <v>-48759770.380000003</v>
      </c>
      <c r="AR1329" s="1365"/>
      <c r="AS1329" s="1365">
        <f>AQ1329</f>
        <v>-48759770.380000003</v>
      </c>
      <c r="AT1329" s="1365"/>
      <c r="AU1329" s="1366"/>
      <c r="AV1329" s="1365">
        <f t="shared" si="511"/>
        <v>-48759770.380000003</v>
      </c>
      <c r="AW1329" s="1367"/>
      <c r="AX1329" s="1365"/>
      <c r="AY1329" s="1367">
        <f t="shared" si="512"/>
        <v>0</v>
      </c>
      <c r="AZ1329" s="1372"/>
      <c r="BA1329" s="1640"/>
      <c r="BC1329" s="1361" t="str">
        <f t="shared" si="531"/>
        <v/>
      </c>
      <c r="BD1329" s="1361" t="str">
        <f t="shared" si="531"/>
        <v>ERB</v>
      </c>
      <c r="BE1329" s="1361" t="str">
        <f t="shared" si="531"/>
        <v/>
      </c>
      <c r="BF1329" s="1361" t="str">
        <f t="shared" si="531"/>
        <v/>
      </c>
      <c r="BG1329" s="1361" t="str">
        <f t="shared" si="516"/>
        <v>NO</v>
      </c>
      <c r="BH1329" s="1361" t="str">
        <f t="shared" si="516"/>
        <v>NO</v>
      </c>
      <c r="BI1329" s="1361" t="str">
        <f t="shared" si="513"/>
        <v/>
      </c>
      <c r="BK1329" s="1361" t="b">
        <f t="shared" si="530"/>
        <v>1</v>
      </c>
      <c r="BL1329" s="1361" t="b">
        <f t="shared" si="530"/>
        <v>1</v>
      </c>
      <c r="BM1329" s="1361" t="b">
        <f t="shared" si="530"/>
        <v>1</v>
      </c>
      <c r="BN1329" s="1361" t="b">
        <f t="shared" si="530"/>
        <v>1</v>
      </c>
      <c r="BO1329" s="1361" t="b">
        <f t="shared" si="530"/>
        <v>1</v>
      </c>
      <c r="BP1329" s="1361" t="b">
        <f t="shared" si="530"/>
        <v>1</v>
      </c>
      <c r="BQ1329" s="1361" t="b">
        <f t="shared" si="530"/>
        <v>1</v>
      </c>
      <c r="BS1329" s="1359"/>
    </row>
    <row r="1330" spans="1:71" s="1374" customFormat="1" ht="12" customHeight="1">
      <c r="A1330" s="1412">
        <v>25200202</v>
      </c>
      <c r="B1330" s="1413" t="str">
        <f t="shared" si="517"/>
        <v>25200202</v>
      </c>
      <c r="C1330" s="1359" t="s">
        <v>2386</v>
      </c>
      <c r="D1330" s="1360" t="str">
        <f t="shared" si="520"/>
        <v>GRB</v>
      </c>
      <c r="E1330" s="1360"/>
      <c r="F1330" s="1359"/>
      <c r="G1330" s="1360"/>
      <c r="H1330" s="1361" t="str">
        <f t="shared" si="529"/>
        <v/>
      </c>
      <c r="I1330" s="1361" t="str">
        <f t="shared" si="529"/>
        <v/>
      </c>
      <c r="J1330" s="1361" t="str">
        <f t="shared" si="529"/>
        <v>GRB</v>
      </c>
      <c r="K1330" s="1361" t="str">
        <f t="shared" si="529"/>
        <v/>
      </c>
      <c r="L1330" s="1361" t="str">
        <f t="shared" si="524"/>
        <v>NO</v>
      </c>
      <c r="M1330" s="1361" t="str">
        <f t="shared" si="524"/>
        <v>NO</v>
      </c>
      <c r="N1330" s="1361" t="str">
        <f t="shared" si="528"/>
        <v/>
      </c>
      <c r="O1330" s="1362"/>
      <c r="P1330" s="1363">
        <v>-10779964.84</v>
      </c>
      <c r="Q1330" s="1363">
        <v>-10756628.74</v>
      </c>
      <c r="R1330" s="1363">
        <v>-9778386.9100000001</v>
      </c>
      <c r="S1330" s="1363">
        <v>-9779025.8300000001</v>
      </c>
      <c r="T1330" s="1363">
        <v>-9773986.6099999994</v>
      </c>
      <c r="U1330" s="1363">
        <v>-9199291.8200000003</v>
      </c>
      <c r="V1330" s="1363">
        <v>-9199291.8200000003</v>
      </c>
      <c r="W1330" s="1363">
        <v>-9199291.8200000003</v>
      </c>
      <c r="X1330" s="1363">
        <v>-8482288.5999999996</v>
      </c>
      <c r="Y1330" s="1363">
        <v>-8482288.5999999996</v>
      </c>
      <c r="Z1330" s="1363">
        <v>-8482288.5999999996</v>
      </c>
      <c r="AA1330" s="1363">
        <v>-7277457.5800000001</v>
      </c>
      <c r="AB1330" s="1363">
        <v>-7277457.5800000001</v>
      </c>
      <c r="AC1330" s="1363"/>
      <c r="AD1330" s="1363"/>
      <c r="AE1330" s="1363">
        <f t="shared" si="523"/>
        <v>-9119911.5116666649</v>
      </c>
      <c r="AF1330" s="1364"/>
      <c r="AG1330" s="1611">
        <v>8</v>
      </c>
      <c r="AH1330" s="1365"/>
      <c r="AI1330" s="1365"/>
      <c r="AJ1330" s="1365">
        <f>AE1330</f>
        <v>-9119911.5116666649</v>
      </c>
      <c r="AK1330" s="1366"/>
      <c r="AL1330" s="1365">
        <f t="shared" si="509"/>
        <v>-9119911.5116666649</v>
      </c>
      <c r="AM1330" s="1367"/>
      <c r="AN1330" s="1365"/>
      <c r="AO1330" s="1368">
        <f t="shared" si="510"/>
        <v>0</v>
      </c>
      <c r="AP1330" s="1369"/>
      <c r="AQ1330" s="1370">
        <f t="shared" si="521"/>
        <v>-7277457.5800000001</v>
      </c>
      <c r="AR1330" s="1365"/>
      <c r="AS1330" s="1365"/>
      <c r="AT1330" s="1365">
        <f>AQ1330</f>
        <v>-7277457.5800000001</v>
      </c>
      <c r="AU1330" s="1366"/>
      <c r="AV1330" s="1365">
        <f t="shared" si="511"/>
        <v>-7277457.5800000001</v>
      </c>
      <c r="AW1330" s="1367"/>
      <c r="AX1330" s="1365"/>
      <c r="AY1330" s="1367">
        <f t="shared" si="512"/>
        <v>0</v>
      </c>
      <c r="AZ1330" s="1372"/>
      <c r="BA1330" s="1640"/>
      <c r="BC1330" s="1361" t="str">
        <f t="shared" si="531"/>
        <v/>
      </c>
      <c r="BD1330" s="1361" t="str">
        <f t="shared" si="531"/>
        <v/>
      </c>
      <c r="BE1330" s="1361" t="str">
        <f t="shared" si="531"/>
        <v>GRB</v>
      </c>
      <c r="BF1330" s="1361" t="str">
        <f t="shared" si="531"/>
        <v/>
      </c>
      <c r="BG1330" s="1361" t="str">
        <f t="shared" si="516"/>
        <v>NO</v>
      </c>
      <c r="BH1330" s="1361" t="str">
        <f t="shared" si="516"/>
        <v>NO</v>
      </c>
      <c r="BI1330" s="1361" t="str">
        <f t="shared" si="513"/>
        <v/>
      </c>
      <c r="BK1330" s="1361" t="b">
        <f t="shared" si="530"/>
        <v>1</v>
      </c>
      <c r="BL1330" s="1361" t="b">
        <f t="shared" si="530"/>
        <v>1</v>
      </c>
      <c r="BM1330" s="1361" t="b">
        <f t="shared" si="530"/>
        <v>1</v>
      </c>
      <c r="BN1330" s="1361" t="b">
        <f t="shared" si="530"/>
        <v>1</v>
      </c>
      <c r="BO1330" s="1361" t="b">
        <f t="shared" si="530"/>
        <v>1</v>
      </c>
      <c r="BP1330" s="1361" t="b">
        <f t="shared" si="530"/>
        <v>1</v>
      </c>
      <c r="BQ1330" s="1361" t="b">
        <f t="shared" si="530"/>
        <v>1</v>
      </c>
      <c r="BS1330" s="1359"/>
    </row>
    <row r="1331" spans="1:71" s="1374" customFormat="1" ht="12" customHeight="1">
      <c r="A1331" s="1412">
        <v>25200222</v>
      </c>
      <c r="B1331" s="1413" t="str">
        <f t="shared" si="517"/>
        <v>25200222</v>
      </c>
      <c r="C1331" s="1359" t="s">
        <v>2387</v>
      </c>
      <c r="D1331" s="1360" t="str">
        <f t="shared" si="520"/>
        <v>GRB</v>
      </c>
      <c r="E1331" s="1360"/>
      <c r="F1331" s="1359"/>
      <c r="G1331" s="1360"/>
      <c r="H1331" s="1361" t="str">
        <f t="shared" si="529"/>
        <v/>
      </c>
      <c r="I1331" s="1361" t="str">
        <f t="shared" si="529"/>
        <v/>
      </c>
      <c r="J1331" s="1361" t="str">
        <f t="shared" si="529"/>
        <v>GRB</v>
      </c>
      <c r="K1331" s="1361" t="str">
        <f t="shared" si="529"/>
        <v/>
      </c>
      <c r="L1331" s="1361" t="str">
        <f t="shared" si="524"/>
        <v>NO</v>
      </c>
      <c r="M1331" s="1361" t="str">
        <f t="shared" si="524"/>
        <v>NO</v>
      </c>
      <c r="N1331" s="1361" t="str">
        <f t="shared" si="528"/>
        <v/>
      </c>
      <c r="O1331" s="1362"/>
      <c r="P1331" s="1363">
        <v>-1391080.99</v>
      </c>
      <c r="Q1331" s="1363">
        <v>-1350383.99</v>
      </c>
      <c r="R1331" s="1363">
        <v>-1029633.99</v>
      </c>
      <c r="S1331" s="1363">
        <v>-1007194.99</v>
      </c>
      <c r="T1331" s="1363">
        <v>-1007113.9</v>
      </c>
      <c r="U1331" s="1363">
        <v>-1131872.99</v>
      </c>
      <c r="V1331" s="1363">
        <v>-1131872.99</v>
      </c>
      <c r="W1331" s="1363">
        <v>-1131872.99</v>
      </c>
      <c r="X1331" s="1363">
        <v>-1100739.99</v>
      </c>
      <c r="Y1331" s="1363">
        <v>-1100739.99</v>
      </c>
      <c r="Z1331" s="1363">
        <v>-1100739.99</v>
      </c>
      <c r="AA1331" s="1363">
        <v>-1103931.99</v>
      </c>
      <c r="AB1331" s="1363">
        <v>-1103931.99</v>
      </c>
      <c r="AC1331" s="1363"/>
      <c r="AD1331" s="1363"/>
      <c r="AE1331" s="1363">
        <f t="shared" si="523"/>
        <v>-1120300.3575000002</v>
      </c>
      <c r="AF1331" s="1364"/>
      <c r="AG1331" s="1611">
        <v>8</v>
      </c>
      <c r="AH1331" s="1365"/>
      <c r="AI1331" s="1365"/>
      <c r="AJ1331" s="1365">
        <f>AE1331</f>
        <v>-1120300.3575000002</v>
      </c>
      <c r="AK1331" s="1366"/>
      <c r="AL1331" s="1365">
        <f t="shared" si="509"/>
        <v>-1120300.3575000002</v>
      </c>
      <c r="AM1331" s="1367"/>
      <c r="AN1331" s="1365"/>
      <c r="AO1331" s="1368">
        <f t="shared" si="510"/>
        <v>0</v>
      </c>
      <c r="AP1331" s="1369"/>
      <c r="AQ1331" s="1370">
        <f t="shared" si="521"/>
        <v>-1103931.99</v>
      </c>
      <c r="AR1331" s="1365"/>
      <c r="AS1331" s="1365"/>
      <c r="AT1331" s="1365">
        <f>AQ1331</f>
        <v>-1103931.99</v>
      </c>
      <c r="AU1331" s="1366"/>
      <c r="AV1331" s="1365">
        <f t="shared" si="511"/>
        <v>-1103931.99</v>
      </c>
      <c r="AW1331" s="1367"/>
      <c r="AX1331" s="1365"/>
      <c r="AY1331" s="1367">
        <f t="shared" si="512"/>
        <v>0</v>
      </c>
      <c r="AZ1331" s="1372"/>
      <c r="BA1331" s="1640"/>
      <c r="BC1331" s="1361" t="str">
        <f t="shared" si="531"/>
        <v/>
      </c>
      <c r="BD1331" s="1361" t="str">
        <f t="shared" si="531"/>
        <v/>
      </c>
      <c r="BE1331" s="1361" t="str">
        <f t="shared" si="531"/>
        <v>GRB</v>
      </c>
      <c r="BF1331" s="1361" t="str">
        <f t="shared" si="531"/>
        <v/>
      </c>
      <c r="BG1331" s="1361" t="str">
        <f t="shared" si="516"/>
        <v>NO</v>
      </c>
      <c r="BH1331" s="1361" t="str">
        <f t="shared" si="516"/>
        <v>NO</v>
      </c>
      <c r="BI1331" s="1361" t="str">
        <f t="shared" si="513"/>
        <v/>
      </c>
      <c r="BK1331" s="1361" t="b">
        <f t="shared" si="530"/>
        <v>1</v>
      </c>
      <c r="BL1331" s="1361" t="b">
        <f t="shared" si="530"/>
        <v>1</v>
      </c>
      <c r="BM1331" s="1361" t="b">
        <f t="shared" si="530"/>
        <v>1</v>
      </c>
      <c r="BN1331" s="1361" t="b">
        <f t="shared" si="530"/>
        <v>1</v>
      </c>
      <c r="BO1331" s="1361" t="b">
        <f t="shared" si="530"/>
        <v>1</v>
      </c>
      <c r="BP1331" s="1361" t="b">
        <f t="shared" si="530"/>
        <v>1</v>
      </c>
      <c r="BQ1331" s="1361" t="b">
        <f t="shared" si="530"/>
        <v>1</v>
      </c>
      <c r="BS1331" s="1359"/>
    </row>
    <row r="1332" spans="1:71" s="1374" customFormat="1" ht="12" customHeight="1">
      <c r="A1332" s="1412">
        <v>25200262</v>
      </c>
      <c r="B1332" s="1413" t="str">
        <f t="shared" si="517"/>
        <v>25200262</v>
      </c>
      <c r="C1332" s="1359" t="s">
        <v>2388</v>
      </c>
      <c r="D1332" s="1360" t="str">
        <f t="shared" si="520"/>
        <v>GRB</v>
      </c>
      <c r="E1332" s="1360"/>
      <c r="F1332" s="1359"/>
      <c r="G1332" s="1360"/>
      <c r="H1332" s="1361" t="str">
        <f t="shared" si="529"/>
        <v/>
      </c>
      <c r="I1332" s="1361" t="str">
        <f t="shared" si="529"/>
        <v/>
      </c>
      <c r="J1332" s="1361" t="str">
        <f t="shared" si="529"/>
        <v>GRB</v>
      </c>
      <c r="K1332" s="1361" t="str">
        <f t="shared" si="529"/>
        <v/>
      </c>
      <c r="L1332" s="1361" t="str">
        <f t="shared" si="524"/>
        <v>NO</v>
      </c>
      <c r="M1332" s="1361" t="str">
        <f t="shared" si="524"/>
        <v>NO</v>
      </c>
      <c r="N1332" s="1361" t="str">
        <f t="shared" si="528"/>
        <v/>
      </c>
      <c r="O1332" s="1362"/>
      <c r="P1332" s="1363">
        <v>0</v>
      </c>
      <c r="Q1332" s="1363">
        <v>0</v>
      </c>
      <c r="R1332" s="1363">
        <v>0</v>
      </c>
      <c r="S1332" s="1363">
        <v>0</v>
      </c>
      <c r="T1332" s="1363">
        <v>0</v>
      </c>
      <c r="U1332" s="1363">
        <v>0</v>
      </c>
      <c r="V1332" s="1363">
        <v>0</v>
      </c>
      <c r="W1332" s="1363">
        <v>0</v>
      </c>
      <c r="X1332" s="1363">
        <v>0</v>
      </c>
      <c r="Y1332" s="1363">
        <v>0</v>
      </c>
      <c r="Z1332" s="1363">
        <v>0</v>
      </c>
      <c r="AA1332" s="1363">
        <v>0</v>
      </c>
      <c r="AB1332" s="1363">
        <v>0</v>
      </c>
      <c r="AC1332" s="1363"/>
      <c r="AD1332" s="1363"/>
      <c r="AE1332" s="1363">
        <f t="shared" si="523"/>
        <v>0</v>
      </c>
      <c r="AF1332" s="1364"/>
      <c r="AG1332" s="1376">
        <v>8</v>
      </c>
      <c r="AH1332" s="1365"/>
      <c r="AI1332" s="1365"/>
      <c r="AJ1332" s="1365">
        <f>AE1332</f>
        <v>0</v>
      </c>
      <c r="AK1332" s="1366"/>
      <c r="AL1332" s="1365">
        <f t="shared" si="509"/>
        <v>0</v>
      </c>
      <c r="AM1332" s="1367"/>
      <c r="AN1332" s="1365"/>
      <c r="AO1332" s="1368">
        <f t="shared" si="510"/>
        <v>0</v>
      </c>
      <c r="AP1332" s="1369"/>
      <c r="AQ1332" s="1370">
        <f t="shared" si="521"/>
        <v>0</v>
      </c>
      <c r="AR1332" s="1365"/>
      <c r="AS1332" s="1365"/>
      <c r="AT1332" s="1365">
        <f>AQ1332</f>
        <v>0</v>
      </c>
      <c r="AU1332" s="1366"/>
      <c r="AV1332" s="1365">
        <f t="shared" si="511"/>
        <v>0</v>
      </c>
      <c r="AW1332" s="1367"/>
      <c r="AX1332" s="1365"/>
      <c r="AY1332" s="1367">
        <f t="shared" si="512"/>
        <v>0</v>
      </c>
      <c r="AZ1332" s="1372"/>
      <c r="BA1332" s="1640"/>
      <c r="BC1332" s="1361" t="str">
        <f t="shared" si="531"/>
        <v/>
      </c>
      <c r="BD1332" s="1361" t="str">
        <f t="shared" si="531"/>
        <v/>
      </c>
      <c r="BE1332" s="1361" t="str">
        <f t="shared" si="531"/>
        <v>GRB</v>
      </c>
      <c r="BF1332" s="1361" t="str">
        <f t="shared" si="531"/>
        <v/>
      </c>
      <c r="BG1332" s="1361" t="str">
        <f t="shared" si="516"/>
        <v>NO</v>
      </c>
      <c r="BH1332" s="1361" t="str">
        <f t="shared" si="516"/>
        <v>NO</v>
      </c>
      <c r="BI1332" s="1361" t="str">
        <f t="shared" si="513"/>
        <v/>
      </c>
      <c r="BK1332" s="1361" t="b">
        <f t="shared" si="530"/>
        <v>1</v>
      </c>
      <c r="BL1332" s="1361" t="b">
        <f t="shared" si="530"/>
        <v>1</v>
      </c>
      <c r="BM1332" s="1361" t="b">
        <f t="shared" si="530"/>
        <v>1</v>
      </c>
      <c r="BN1332" s="1361" t="b">
        <f t="shared" si="530"/>
        <v>1</v>
      </c>
      <c r="BO1332" s="1361" t="b">
        <f t="shared" si="530"/>
        <v>1</v>
      </c>
      <c r="BP1332" s="1361" t="b">
        <f t="shared" si="530"/>
        <v>1</v>
      </c>
      <c r="BQ1332" s="1361" t="b">
        <f t="shared" si="530"/>
        <v>1</v>
      </c>
      <c r="BS1332" s="1359"/>
    </row>
    <row r="1333" spans="1:71" s="1374" customFormat="1" ht="12" customHeight="1">
      <c r="A1333" s="1412">
        <v>25300001</v>
      </c>
      <c r="B1333" s="1413" t="str">
        <f t="shared" si="517"/>
        <v>25300001</v>
      </c>
      <c r="C1333" s="1359" t="s">
        <v>2389</v>
      </c>
      <c r="D1333" s="1360" t="str">
        <f t="shared" si="520"/>
        <v>W/C</v>
      </c>
      <c r="E1333" s="1360"/>
      <c r="F1333" s="1359"/>
      <c r="G1333" s="1360"/>
      <c r="H1333" s="1361" t="str">
        <f t="shared" si="529"/>
        <v/>
      </c>
      <c r="I1333" s="1361" t="str">
        <f t="shared" si="529"/>
        <v/>
      </c>
      <c r="J1333" s="1361" t="str">
        <f t="shared" si="529"/>
        <v/>
      </c>
      <c r="K1333" s="1361" t="str">
        <f t="shared" si="529"/>
        <v/>
      </c>
      <c r="L1333" s="1361" t="str">
        <f t="shared" si="524"/>
        <v>NO</v>
      </c>
      <c r="M1333" s="1361" t="str">
        <f t="shared" si="524"/>
        <v>W/C</v>
      </c>
      <c r="N1333" s="1361" t="str">
        <f t="shared" si="528"/>
        <v>W/C</v>
      </c>
      <c r="O1333" s="1362"/>
      <c r="P1333" s="1363">
        <v>-55334.23</v>
      </c>
      <c r="Q1333" s="1363">
        <v>-986140.72</v>
      </c>
      <c r="R1333" s="1363">
        <v>-169180.76</v>
      </c>
      <c r="S1333" s="1363">
        <v>-167854.09</v>
      </c>
      <c r="T1333" s="1363">
        <v>-120361.48</v>
      </c>
      <c r="U1333" s="1363">
        <v>-65628.81</v>
      </c>
      <c r="V1333" s="1363">
        <v>-40969.870000000003</v>
      </c>
      <c r="W1333" s="1363">
        <v>98826.98</v>
      </c>
      <c r="X1333" s="1363">
        <v>98826.98</v>
      </c>
      <c r="Y1333" s="1363">
        <v>0</v>
      </c>
      <c r="Z1333" s="1363">
        <v>-402283.15</v>
      </c>
      <c r="AA1333" s="1363">
        <v>-374606.69</v>
      </c>
      <c r="AB1333" s="1363">
        <v>-36906.769999999997</v>
      </c>
      <c r="AC1333" s="1363"/>
      <c r="AD1333" s="1363"/>
      <c r="AE1333" s="1363">
        <f t="shared" si="523"/>
        <v>-181291.00916666668</v>
      </c>
      <c r="AF1333" s="1364"/>
      <c r="AG1333" s="1376"/>
      <c r="AH1333" s="1365"/>
      <c r="AI1333" s="1365"/>
      <c r="AJ1333" s="1365"/>
      <c r="AK1333" s="1366"/>
      <c r="AL1333" s="1365">
        <f t="shared" si="509"/>
        <v>0</v>
      </c>
      <c r="AM1333" s="1367"/>
      <c r="AN1333" s="1365">
        <f>AE1333</f>
        <v>-181291.00916666668</v>
      </c>
      <c r="AO1333" s="1368">
        <f t="shared" si="510"/>
        <v>-181291.00916666668</v>
      </c>
      <c r="AP1333" s="1369"/>
      <c r="AQ1333" s="1370">
        <f t="shared" si="521"/>
        <v>-36906.769999999997</v>
      </c>
      <c r="AR1333" s="1365"/>
      <c r="AS1333" s="1365"/>
      <c r="AT1333" s="1365"/>
      <c r="AU1333" s="1366"/>
      <c r="AV1333" s="1365">
        <f t="shared" si="511"/>
        <v>0</v>
      </c>
      <c r="AW1333" s="1367"/>
      <c r="AX1333" s="1365">
        <f>AQ1333</f>
        <v>-36906.769999999997</v>
      </c>
      <c r="AY1333" s="1367">
        <f t="shared" si="512"/>
        <v>-36906.769999999997</v>
      </c>
      <c r="AZ1333" s="1372"/>
      <c r="BA1333" s="1640"/>
      <c r="BC1333" s="1361" t="str">
        <f t="shared" si="531"/>
        <v/>
      </c>
      <c r="BD1333" s="1361" t="str">
        <f t="shared" si="531"/>
        <v/>
      </c>
      <c r="BE1333" s="1361" t="str">
        <f t="shared" si="531"/>
        <v/>
      </c>
      <c r="BF1333" s="1361" t="str">
        <f t="shared" si="531"/>
        <v/>
      </c>
      <c r="BG1333" s="1361" t="str">
        <f t="shared" si="516"/>
        <v>NO</v>
      </c>
      <c r="BH1333" s="1361" t="str">
        <f t="shared" si="516"/>
        <v>W/C</v>
      </c>
      <c r="BI1333" s="1361" t="str">
        <f t="shared" si="513"/>
        <v>W/C</v>
      </c>
      <c r="BK1333" s="1361" t="b">
        <f t="shared" si="530"/>
        <v>1</v>
      </c>
      <c r="BL1333" s="1361" t="b">
        <f t="shared" si="530"/>
        <v>1</v>
      </c>
      <c r="BM1333" s="1361" t="b">
        <f t="shared" si="530"/>
        <v>1</v>
      </c>
      <c r="BN1333" s="1361" t="b">
        <f t="shared" si="530"/>
        <v>1</v>
      </c>
      <c r="BO1333" s="1361" t="b">
        <f t="shared" si="530"/>
        <v>1</v>
      </c>
      <c r="BP1333" s="1361" t="b">
        <f t="shared" si="530"/>
        <v>1</v>
      </c>
      <c r="BQ1333" s="1361" t="b">
        <f t="shared" si="530"/>
        <v>1</v>
      </c>
      <c r="BS1333" s="1359"/>
    </row>
    <row r="1334" spans="1:71" s="1374" customFormat="1" ht="12" customHeight="1">
      <c r="A1334" s="1412">
        <v>25300011</v>
      </c>
      <c r="B1334" s="1413" t="str">
        <f t="shared" si="517"/>
        <v>25300011</v>
      </c>
      <c r="C1334" s="1359" t="s">
        <v>2390</v>
      </c>
      <c r="D1334" s="1360" t="str">
        <f t="shared" si="520"/>
        <v>W/C</v>
      </c>
      <c r="E1334" s="1360"/>
      <c r="F1334" s="1359"/>
      <c r="G1334" s="1360"/>
      <c r="H1334" s="1361" t="str">
        <f t="shared" si="529"/>
        <v/>
      </c>
      <c r="I1334" s="1361" t="str">
        <f t="shared" si="529"/>
        <v/>
      </c>
      <c r="J1334" s="1361" t="str">
        <f t="shared" si="529"/>
        <v/>
      </c>
      <c r="K1334" s="1361" t="str">
        <f t="shared" si="529"/>
        <v/>
      </c>
      <c r="L1334" s="1361" t="str">
        <f t="shared" si="524"/>
        <v>NO</v>
      </c>
      <c r="M1334" s="1361" t="str">
        <f t="shared" si="524"/>
        <v>W/C</v>
      </c>
      <c r="N1334" s="1361" t="str">
        <f t="shared" si="528"/>
        <v>W/C</v>
      </c>
      <c r="O1334" s="1362"/>
      <c r="P1334" s="1363">
        <v>-15000</v>
      </c>
      <c r="Q1334" s="1363">
        <v>-5000</v>
      </c>
      <c r="R1334" s="1363">
        <v>-5000</v>
      </c>
      <c r="S1334" s="1363">
        <v>-5000</v>
      </c>
      <c r="T1334" s="1363">
        <v>-5000</v>
      </c>
      <c r="U1334" s="1363">
        <v>-5000</v>
      </c>
      <c r="V1334" s="1363">
        <v>-5000</v>
      </c>
      <c r="W1334" s="1363">
        <v>-5000</v>
      </c>
      <c r="X1334" s="1363">
        <v>-5000</v>
      </c>
      <c r="Y1334" s="1363">
        <v>-5000</v>
      </c>
      <c r="Z1334" s="1363">
        <v>-5000</v>
      </c>
      <c r="AA1334" s="1363">
        <v>-5000</v>
      </c>
      <c r="AB1334" s="1363">
        <v>-5000</v>
      </c>
      <c r="AC1334" s="1363"/>
      <c r="AD1334" s="1363"/>
      <c r="AE1334" s="1363">
        <f t="shared" si="523"/>
        <v>-5416.666666666667</v>
      </c>
      <c r="AF1334" s="1364"/>
      <c r="AG1334" s="1610"/>
      <c r="AH1334" s="1365"/>
      <c r="AI1334" s="1365"/>
      <c r="AJ1334" s="1365"/>
      <c r="AK1334" s="1366"/>
      <c r="AL1334" s="1365">
        <f t="shared" si="509"/>
        <v>0</v>
      </c>
      <c r="AM1334" s="1367"/>
      <c r="AN1334" s="1365">
        <f>AE1334</f>
        <v>-5416.666666666667</v>
      </c>
      <c r="AO1334" s="1368">
        <f t="shared" si="510"/>
        <v>-5416.666666666667</v>
      </c>
      <c r="AP1334" s="1369"/>
      <c r="AQ1334" s="1370">
        <f t="shared" si="521"/>
        <v>-5000</v>
      </c>
      <c r="AR1334" s="1365"/>
      <c r="AS1334" s="1365"/>
      <c r="AT1334" s="1365"/>
      <c r="AU1334" s="1366"/>
      <c r="AV1334" s="1365">
        <f t="shared" si="511"/>
        <v>0</v>
      </c>
      <c r="AW1334" s="1367"/>
      <c r="AX1334" s="1365">
        <f>AQ1334</f>
        <v>-5000</v>
      </c>
      <c r="AY1334" s="1367">
        <f t="shared" si="512"/>
        <v>-5000</v>
      </c>
      <c r="AZ1334" s="1372"/>
      <c r="BA1334" s="1640"/>
      <c r="BC1334" s="1361" t="str">
        <f t="shared" si="531"/>
        <v/>
      </c>
      <c r="BD1334" s="1361" t="str">
        <f t="shared" si="531"/>
        <v/>
      </c>
      <c r="BE1334" s="1361" t="str">
        <f t="shared" si="531"/>
        <v/>
      </c>
      <c r="BF1334" s="1361" t="str">
        <f t="shared" si="531"/>
        <v/>
      </c>
      <c r="BG1334" s="1361" t="str">
        <f t="shared" si="516"/>
        <v>NO</v>
      </c>
      <c r="BH1334" s="1361" t="str">
        <f t="shared" si="516"/>
        <v>W/C</v>
      </c>
      <c r="BI1334" s="1361" t="str">
        <f t="shared" si="513"/>
        <v>W/C</v>
      </c>
      <c r="BK1334" s="1361" t="b">
        <f t="shared" si="530"/>
        <v>1</v>
      </c>
      <c r="BL1334" s="1361" t="b">
        <f t="shared" si="530"/>
        <v>1</v>
      </c>
      <c r="BM1334" s="1361" t="b">
        <f t="shared" si="530"/>
        <v>1</v>
      </c>
      <c r="BN1334" s="1361" t="b">
        <f t="shared" si="530"/>
        <v>1</v>
      </c>
      <c r="BO1334" s="1361" t="b">
        <f t="shared" si="530"/>
        <v>1</v>
      </c>
      <c r="BP1334" s="1361" t="b">
        <f t="shared" si="530"/>
        <v>1</v>
      </c>
      <c r="BQ1334" s="1361" t="b">
        <f t="shared" si="530"/>
        <v>1</v>
      </c>
      <c r="BS1334" s="1359"/>
    </row>
    <row r="1335" spans="1:71" s="1374" customFormat="1" ht="12" customHeight="1">
      <c r="A1335" s="1414" t="s">
        <v>2391</v>
      </c>
      <c r="B1335" s="1498" t="str">
        <f t="shared" si="517"/>
        <v>25300032</v>
      </c>
      <c r="C1335" s="1416" t="s">
        <v>2392</v>
      </c>
      <c r="D1335" s="1417" t="str">
        <f t="shared" si="520"/>
        <v>Non-Op</v>
      </c>
      <c r="E1335" s="1417"/>
      <c r="F1335" s="1434">
        <v>43267</v>
      </c>
      <c r="G1335" s="1417"/>
      <c r="H1335" s="1419"/>
      <c r="I1335" s="1419"/>
      <c r="J1335" s="1419"/>
      <c r="K1335" s="1419" t="str">
        <f t="shared" ref="K1335:K1398" si="532">IF(VALUE(AK1335),K$7,IF(ISBLANK(AK1335),"",K$7))</f>
        <v>Non-Op</v>
      </c>
      <c r="L1335" s="1419" t="str">
        <f t="shared" si="524"/>
        <v>NO</v>
      </c>
      <c r="M1335" s="1419" t="str">
        <f t="shared" si="524"/>
        <v>NO</v>
      </c>
      <c r="N1335" s="1419" t="str">
        <f t="shared" si="528"/>
        <v/>
      </c>
      <c r="O1335" s="1420"/>
      <c r="P1335" s="1421">
        <v>-1000000</v>
      </c>
      <c r="Q1335" s="1421">
        <v>-1000000</v>
      </c>
      <c r="R1335" s="1421">
        <v>-1000000</v>
      </c>
      <c r="S1335" s="1421">
        <v>-1000000</v>
      </c>
      <c r="T1335" s="1421">
        <v>-1000000</v>
      </c>
      <c r="U1335" s="1421">
        <v>-500000</v>
      </c>
      <c r="V1335" s="1421">
        <v>-500000</v>
      </c>
      <c r="W1335" s="1421">
        <v>-500000</v>
      </c>
      <c r="X1335" s="1421">
        <v>-500000</v>
      </c>
      <c r="Y1335" s="1421">
        <v>-500000</v>
      </c>
      <c r="Z1335" s="1421">
        <v>-500000</v>
      </c>
      <c r="AA1335" s="1421">
        <v>0</v>
      </c>
      <c r="AB1335" s="1421">
        <v>0</v>
      </c>
      <c r="AC1335" s="1421"/>
      <c r="AD1335" s="1421"/>
      <c r="AE1335" s="1421">
        <f t="shared" si="523"/>
        <v>-625000</v>
      </c>
      <c r="AF1335" s="1666"/>
      <c r="AG1335" s="1422"/>
      <c r="AH1335" s="1424"/>
      <c r="AI1335" s="1424"/>
      <c r="AJ1335" s="1424"/>
      <c r="AK1335" s="1425">
        <f>AE1335</f>
        <v>-625000</v>
      </c>
      <c r="AL1335" s="1424">
        <f t="shared" si="509"/>
        <v>-625000</v>
      </c>
      <c r="AM1335" s="1426"/>
      <c r="AN1335" s="1424"/>
      <c r="AO1335" s="1427">
        <f t="shared" si="510"/>
        <v>0</v>
      </c>
      <c r="AP1335" s="1369"/>
      <c r="AQ1335" s="1428">
        <f t="shared" si="521"/>
        <v>0</v>
      </c>
      <c r="AR1335" s="1424"/>
      <c r="AS1335" s="1424"/>
      <c r="AT1335" s="1424"/>
      <c r="AU1335" s="1425">
        <f>AQ1335</f>
        <v>0</v>
      </c>
      <c r="AV1335" s="1424">
        <f>SUM(AS1335:AU1335)</f>
        <v>0</v>
      </c>
      <c r="AW1335" s="1426"/>
      <c r="AX1335" s="1424"/>
      <c r="AY1335" s="1426">
        <f t="shared" si="512"/>
        <v>0</v>
      </c>
      <c r="AZ1335" s="1372" t="s">
        <v>1016</v>
      </c>
      <c r="BA1335" s="1640"/>
      <c r="BC1335" s="1419"/>
      <c r="BD1335" s="1419"/>
      <c r="BE1335" s="1419"/>
      <c r="BF1335" s="1419" t="str">
        <f t="shared" si="531"/>
        <v>Non-Op</v>
      </c>
      <c r="BG1335" s="1419" t="str">
        <f t="shared" si="516"/>
        <v>NO</v>
      </c>
      <c r="BH1335" s="1419" t="str">
        <f t="shared" si="516"/>
        <v>NO</v>
      </c>
      <c r="BI1335" s="1419" t="str">
        <f t="shared" si="513"/>
        <v/>
      </c>
      <c r="BK1335" s="1419" t="b">
        <f t="shared" si="530"/>
        <v>1</v>
      </c>
      <c r="BL1335" s="1419" t="b">
        <f t="shared" si="530"/>
        <v>1</v>
      </c>
      <c r="BM1335" s="1419" t="b">
        <f t="shared" si="530"/>
        <v>1</v>
      </c>
      <c r="BN1335" s="1419" t="b">
        <f t="shared" si="530"/>
        <v>1</v>
      </c>
      <c r="BO1335" s="1419" t="b">
        <f t="shared" si="530"/>
        <v>1</v>
      </c>
      <c r="BP1335" s="1419" t="b">
        <f t="shared" si="530"/>
        <v>1</v>
      </c>
      <c r="BQ1335" s="1419" t="b">
        <f t="shared" si="530"/>
        <v>1</v>
      </c>
      <c r="BS1335" s="1359"/>
    </row>
    <row r="1336" spans="1:71" s="1374" customFormat="1" ht="12" customHeight="1">
      <c r="A1336" s="1412">
        <v>25300033</v>
      </c>
      <c r="B1336" s="1413" t="str">
        <f t="shared" si="517"/>
        <v>25300033</v>
      </c>
      <c r="C1336" s="1359" t="s">
        <v>2393</v>
      </c>
      <c r="D1336" s="1360" t="str">
        <f t="shared" si="520"/>
        <v>W/C</v>
      </c>
      <c r="E1336" s="1360"/>
      <c r="F1336" s="1359"/>
      <c r="G1336" s="1360"/>
      <c r="H1336" s="1361" t="str">
        <f t="shared" ref="H1336:J1367" si="533">IF(VALUE(AH1336),H$7,IF(ISBLANK(AH1336),"",H$7))</f>
        <v/>
      </c>
      <c r="I1336" s="1361" t="str">
        <f t="shared" si="533"/>
        <v/>
      </c>
      <c r="J1336" s="1361" t="str">
        <f t="shared" si="533"/>
        <v/>
      </c>
      <c r="K1336" s="1361" t="str">
        <f t="shared" si="532"/>
        <v/>
      </c>
      <c r="L1336" s="1361" t="str">
        <f t="shared" si="524"/>
        <v>NO</v>
      </c>
      <c r="M1336" s="1361" t="str">
        <f t="shared" si="524"/>
        <v>W/C</v>
      </c>
      <c r="N1336" s="1361" t="str">
        <f t="shared" si="528"/>
        <v>W/C</v>
      </c>
      <c r="O1336" s="1362"/>
      <c r="P1336" s="1363">
        <v>-8824767.2200000007</v>
      </c>
      <c r="Q1336" s="1363">
        <v>-8787841.9199999999</v>
      </c>
      <c r="R1336" s="1363">
        <v>-8698261.5099999998</v>
      </c>
      <c r="S1336" s="1363">
        <v>-8707517.8200000003</v>
      </c>
      <c r="T1336" s="1363">
        <v>-8244393.1799999997</v>
      </c>
      <c r="U1336" s="1363">
        <v>-8155676.5800000001</v>
      </c>
      <c r="V1336" s="1363">
        <v>-8478765.4600000009</v>
      </c>
      <c r="W1336" s="1363">
        <v>-8405578.1799999997</v>
      </c>
      <c r="X1336" s="1363">
        <v>-8010735.2000000002</v>
      </c>
      <c r="Y1336" s="1363">
        <v>-7918535.1399999997</v>
      </c>
      <c r="Z1336" s="1363">
        <v>-7716416.2999999998</v>
      </c>
      <c r="AA1336" s="1363">
        <v>-7671975.4100000001</v>
      </c>
      <c r="AB1336" s="1363">
        <v>-8650236.9700000007</v>
      </c>
      <c r="AC1336" s="1363"/>
      <c r="AD1336" s="1363"/>
      <c r="AE1336" s="1363">
        <f t="shared" si="523"/>
        <v>-8294433.2329166653</v>
      </c>
      <c r="AF1336" s="1376"/>
      <c r="AG1336" s="1376"/>
      <c r="AH1336" s="1365"/>
      <c r="AI1336" s="1365"/>
      <c r="AJ1336" s="1365"/>
      <c r="AK1336" s="1366"/>
      <c r="AL1336" s="1365">
        <f t="shared" si="509"/>
        <v>0</v>
      </c>
      <c r="AM1336" s="1367"/>
      <c r="AN1336" s="1365">
        <f>AE1336</f>
        <v>-8294433.2329166653</v>
      </c>
      <c r="AO1336" s="1368">
        <f t="shared" si="510"/>
        <v>-8294433.2329166653</v>
      </c>
      <c r="AP1336" s="1369"/>
      <c r="AQ1336" s="1370">
        <f t="shared" si="521"/>
        <v>-8650236.9700000007</v>
      </c>
      <c r="AR1336" s="1365"/>
      <c r="AS1336" s="1365"/>
      <c r="AT1336" s="1365"/>
      <c r="AU1336" s="1366"/>
      <c r="AV1336" s="1365">
        <f t="shared" si="511"/>
        <v>0</v>
      </c>
      <c r="AW1336" s="1367"/>
      <c r="AX1336" s="1365">
        <f>AQ1336</f>
        <v>-8650236.9700000007</v>
      </c>
      <c r="AY1336" s="1367">
        <f t="shared" si="512"/>
        <v>-8650236.9700000007</v>
      </c>
      <c r="AZ1336" s="1372"/>
      <c r="BA1336" s="1640"/>
      <c r="BC1336" s="1361" t="str">
        <f t="shared" ref="BC1336:BF1368" si="534">IF(VALUE(AR1336),BC$7,IF(ISBLANK(AR1336),"",BC$7))</f>
        <v/>
      </c>
      <c r="BD1336" s="1361" t="str">
        <f t="shared" si="534"/>
        <v/>
      </c>
      <c r="BE1336" s="1361" t="str">
        <f t="shared" si="534"/>
        <v/>
      </c>
      <c r="BF1336" s="1361" t="str">
        <f t="shared" si="534"/>
        <v/>
      </c>
      <c r="BG1336" s="1361" t="str">
        <f t="shared" si="516"/>
        <v>NO</v>
      </c>
      <c r="BH1336" s="1361" t="str">
        <f t="shared" si="516"/>
        <v>W/C</v>
      </c>
      <c r="BI1336" s="1361" t="str">
        <f t="shared" si="513"/>
        <v>W/C</v>
      </c>
      <c r="BK1336" s="1361" t="b">
        <f t="shared" si="530"/>
        <v>1</v>
      </c>
      <c r="BL1336" s="1361" t="b">
        <f t="shared" si="530"/>
        <v>1</v>
      </c>
      <c r="BM1336" s="1361" t="b">
        <f t="shared" si="530"/>
        <v>1</v>
      </c>
      <c r="BN1336" s="1361" t="b">
        <f t="shared" si="530"/>
        <v>1</v>
      </c>
      <c r="BO1336" s="1361" t="b">
        <f t="shared" si="530"/>
        <v>1</v>
      </c>
      <c r="BP1336" s="1361" t="b">
        <f t="shared" si="530"/>
        <v>1</v>
      </c>
      <c r="BQ1336" s="1361" t="b">
        <f t="shared" si="530"/>
        <v>1</v>
      </c>
      <c r="BS1336" s="1359"/>
    </row>
    <row r="1337" spans="1:71" s="1374" customFormat="1" ht="12" customHeight="1">
      <c r="A1337" s="1526">
        <v>25300071</v>
      </c>
      <c r="B1337" s="1360" t="str">
        <f t="shared" si="517"/>
        <v>25300071</v>
      </c>
      <c r="C1337" s="1359" t="s">
        <v>2394</v>
      </c>
      <c r="D1337" s="1360" t="str">
        <f t="shared" si="520"/>
        <v>Non-Op</v>
      </c>
      <c r="E1337" s="1360"/>
      <c r="F1337" s="1359"/>
      <c r="G1337" s="1360"/>
      <c r="H1337" s="1361" t="str">
        <f t="shared" si="533"/>
        <v/>
      </c>
      <c r="I1337" s="1361" t="str">
        <f t="shared" si="533"/>
        <v/>
      </c>
      <c r="J1337" s="1361" t="str">
        <f t="shared" si="533"/>
        <v/>
      </c>
      <c r="K1337" s="1361" t="str">
        <f t="shared" si="532"/>
        <v>Non-Op</v>
      </c>
      <c r="L1337" s="1361" t="str">
        <f t="shared" si="524"/>
        <v>NO</v>
      </c>
      <c r="M1337" s="1361" t="str">
        <f t="shared" si="524"/>
        <v>NO</v>
      </c>
      <c r="N1337" s="1361" t="str">
        <f t="shared" si="528"/>
        <v/>
      </c>
      <c r="O1337" s="1411"/>
      <c r="P1337" s="1363">
        <v>-19217204.07</v>
      </c>
      <c r="Q1337" s="1363">
        <v>-22945009.07</v>
      </c>
      <c r="R1337" s="1363">
        <v>-22434260.07</v>
      </c>
      <c r="S1337" s="1363">
        <v>-24858901.09</v>
      </c>
      <c r="T1337" s="1363">
        <v>-21520731.09</v>
      </c>
      <c r="U1337" s="1363">
        <v>-10812787.09</v>
      </c>
      <c r="V1337" s="1363">
        <v>1.91</v>
      </c>
      <c r="W1337" s="1363">
        <v>0</v>
      </c>
      <c r="X1337" s="1363">
        <v>0</v>
      </c>
      <c r="Y1337" s="1363">
        <v>0</v>
      </c>
      <c r="Z1337" s="1363">
        <v>0</v>
      </c>
      <c r="AA1337" s="1363">
        <v>0</v>
      </c>
      <c r="AB1337" s="1363">
        <v>0</v>
      </c>
      <c r="AC1337" s="1363"/>
      <c r="AD1337" s="1363"/>
      <c r="AE1337" s="1363">
        <f t="shared" si="523"/>
        <v>-9348357.3779166676</v>
      </c>
      <c r="AF1337" s="1476"/>
      <c r="AG1337" s="1617"/>
      <c r="AH1337" s="1365"/>
      <c r="AI1337" s="1365"/>
      <c r="AJ1337" s="1365"/>
      <c r="AK1337" s="1366">
        <f>AE1337</f>
        <v>-9348357.3779166676</v>
      </c>
      <c r="AL1337" s="1365">
        <f t="shared" si="509"/>
        <v>-9348357.3779166676</v>
      </c>
      <c r="AM1337" s="1367"/>
      <c r="AN1337" s="1365"/>
      <c r="AO1337" s="1368">
        <f t="shared" si="510"/>
        <v>0</v>
      </c>
      <c r="AP1337" s="1369"/>
      <c r="AQ1337" s="1370">
        <f t="shared" si="521"/>
        <v>0</v>
      </c>
      <c r="AR1337" s="1365"/>
      <c r="AS1337" s="1365"/>
      <c r="AT1337" s="1365"/>
      <c r="AU1337" s="1366">
        <f>AQ1337</f>
        <v>0</v>
      </c>
      <c r="AV1337" s="1365">
        <f t="shared" si="511"/>
        <v>0</v>
      </c>
      <c r="AW1337" s="1367"/>
      <c r="AX1337" s="1365"/>
      <c r="AY1337" s="1367">
        <f t="shared" si="512"/>
        <v>0</v>
      </c>
      <c r="AZ1337" s="1372" t="s">
        <v>1893</v>
      </c>
      <c r="BA1337" s="1640"/>
      <c r="BC1337" s="1361" t="str">
        <f t="shared" si="534"/>
        <v/>
      </c>
      <c r="BD1337" s="1361" t="str">
        <f t="shared" si="534"/>
        <v/>
      </c>
      <c r="BE1337" s="1361" t="str">
        <f t="shared" si="534"/>
        <v/>
      </c>
      <c r="BF1337" s="1361" t="str">
        <f t="shared" si="534"/>
        <v>Non-Op</v>
      </c>
      <c r="BG1337" s="1361" t="str">
        <f t="shared" si="516"/>
        <v>NO</v>
      </c>
      <c r="BH1337" s="1361" t="str">
        <f t="shared" si="516"/>
        <v>NO</v>
      </c>
      <c r="BI1337" s="1361" t="str">
        <f t="shared" si="513"/>
        <v/>
      </c>
      <c r="BK1337" s="1361" t="b">
        <f t="shared" si="530"/>
        <v>1</v>
      </c>
      <c r="BL1337" s="1361" t="b">
        <f t="shared" si="530"/>
        <v>1</v>
      </c>
      <c r="BM1337" s="1361" t="b">
        <f t="shared" si="530"/>
        <v>1</v>
      </c>
      <c r="BN1337" s="1361" t="b">
        <f t="shared" si="530"/>
        <v>1</v>
      </c>
      <c r="BO1337" s="1361" t="b">
        <f t="shared" si="530"/>
        <v>1</v>
      </c>
      <c r="BP1337" s="1361" t="b">
        <f t="shared" si="530"/>
        <v>1</v>
      </c>
      <c r="BQ1337" s="1361" t="b">
        <f t="shared" si="530"/>
        <v>1</v>
      </c>
      <c r="BS1337" s="1359"/>
    </row>
    <row r="1338" spans="1:71" s="1374" customFormat="1" ht="12" customHeight="1">
      <c r="A1338" s="1526">
        <v>25300081</v>
      </c>
      <c r="B1338" s="1360" t="str">
        <f t="shared" si="517"/>
        <v>25300081</v>
      </c>
      <c r="C1338" s="1359" t="s">
        <v>2395</v>
      </c>
      <c r="D1338" s="1360" t="str">
        <f t="shared" si="520"/>
        <v>W/C</v>
      </c>
      <c r="E1338" s="1360"/>
      <c r="F1338" s="1359"/>
      <c r="G1338" s="1360"/>
      <c r="H1338" s="1361" t="str">
        <f t="shared" si="533"/>
        <v/>
      </c>
      <c r="I1338" s="1361" t="str">
        <f t="shared" si="533"/>
        <v/>
      </c>
      <c r="J1338" s="1361" t="str">
        <f t="shared" si="533"/>
        <v/>
      </c>
      <c r="K1338" s="1361" t="str">
        <f t="shared" si="532"/>
        <v/>
      </c>
      <c r="L1338" s="1361" t="str">
        <f t="shared" si="524"/>
        <v>NO</v>
      </c>
      <c r="M1338" s="1361" t="str">
        <f t="shared" si="524"/>
        <v>W/C</v>
      </c>
      <c r="N1338" s="1361" t="str">
        <f t="shared" si="528"/>
        <v>W/C</v>
      </c>
      <c r="O1338" s="1362"/>
      <c r="P1338" s="1363">
        <v>-1000</v>
      </c>
      <c r="Q1338" s="1363">
        <v>-1000</v>
      </c>
      <c r="R1338" s="1363">
        <v>-1000</v>
      </c>
      <c r="S1338" s="1363">
        <v>-1000</v>
      </c>
      <c r="T1338" s="1363">
        <v>-1000</v>
      </c>
      <c r="U1338" s="1363">
        <v>-1000</v>
      </c>
      <c r="V1338" s="1363">
        <v>-1000</v>
      </c>
      <c r="W1338" s="1363">
        <v>-1000</v>
      </c>
      <c r="X1338" s="1363">
        <v>-1000</v>
      </c>
      <c r="Y1338" s="1363">
        <v>-1000</v>
      </c>
      <c r="Z1338" s="1363">
        <v>-1000</v>
      </c>
      <c r="AA1338" s="1363">
        <v>-1000</v>
      </c>
      <c r="AB1338" s="1363">
        <v>-1000</v>
      </c>
      <c r="AC1338" s="1363"/>
      <c r="AD1338" s="1363"/>
      <c r="AE1338" s="1363">
        <f t="shared" si="523"/>
        <v>-1000</v>
      </c>
      <c r="AF1338" s="1376"/>
      <c r="AG1338" s="1616"/>
      <c r="AH1338" s="1365"/>
      <c r="AI1338" s="1365"/>
      <c r="AJ1338" s="1365"/>
      <c r="AK1338" s="1366"/>
      <c r="AL1338" s="1365">
        <f t="shared" ref="AL1338:AL1423" si="535">SUM(AI1338:AK1338)</f>
        <v>0</v>
      </c>
      <c r="AM1338" s="1367"/>
      <c r="AN1338" s="1365">
        <f>AE1338</f>
        <v>-1000</v>
      </c>
      <c r="AO1338" s="1368">
        <f t="shared" ref="AO1338:AO1423" si="536">AM1338+AN1338</f>
        <v>-1000</v>
      </c>
      <c r="AP1338" s="1369"/>
      <c r="AQ1338" s="1370">
        <f t="shared" si="521"/>
        <v>-1000</v>
      </c>
      <c r="AR1338" s="1365"/>
      <c r="AS1338" s="1365"/>
      <c r="AT1338" s="1365"/>
      <c r="AU1338" s="1366"/>
      <c r="AV1338" s="1365">
        <f t="shared" ref="AV1338:AV1423" si="537">SUM(AS1338:AU1338)</f>
        <v>0</v>
      </c>
      <c r="AW1338" s="1367"/>
      <c r="AX1338" s="1365">
        <f>AQ1338</f>
        <v>-1000</v>
      </c>
      <c r="AY1338" s="1367">
        <f t="shared" ref="AY1338:AY1423" si="538">AW1338+AX1338</f>
        <v>-1000</v>
      </c>
      <c r="AZ1338" s="1372"/>
      <c r="BA1338" s="1640"/>
      <c r="BC1338" s="1361" t="str">
        <f t="shared" si="534"/>
        <v/>
      </c>
      <c r="BD1338" s="1361" t="str">
        <f t="shared" si="534"/>
        <v/>
      </c>
      <c r="BE1338" s="1361" t="str">
        <f t="shared" si="534"/>
        <v/>
      </c>
      <c r="BF1338" s="1361" t="str">
        <f t="shared" si="534"/>
        <v/>
      </c>
      <c r="BG1338" s="1361" t="str">
        <f t="shared" si="516"/>
        <v>NO</v>
      </c>
      <c r="BH1338" s="1361" t="str">
        <f t="shared" si="516"/>
        <v>W/C</v>
      </c>
      <c r="BI1338" s="1361" t="str">
        <f t="shared" si="513"/>
        <v>W/C</v>
      </c>
      <c r="BK1338" s="1361" t="b">
        <f t="shared" si="530"/>
        <v>1</v>
      </c>
      <c r="BL1338" s="1361" t="b">
        <f t="shared" si="530"/>
        <v>1</v>
      </c>
      <c r="BM1338" s="1361" t="b">
        <f t="shared" si="530"/>
        <v>1</v>
      </c>
      <c r="BN1338" s="1361" t="b">
        <f t="shared" si="530"/>
        <v>1</v>
      </c>
      <c r="BO1338" s="1361" t="b">
        <f t="shared" si="530"/>
        <v>1</v>
      </c>
      <c r="BP1338" s="1361" t="b">
        <f t="shared" si="530"/>
        <v>1</v>
      </c>
      <c r="BQ1338" s="1361" t="b">
        <f t="shared" si="530"/>
        <v>1</v>
      </c>
      <c r="BS1338" s="1359"/>
    </row>
    <row r="1339" spans="1:71" s="1374" customFormat="1" ht="12" customHeight="1">
      <c r="A1339" s="1526">
        <v>25300091</v>
      </c>
      <c r="B1339" s="1360" t="str">
        <f t="shared" si="517"/>
        <v>25300091</v>
      </c>
      <c r="C1339" s="1359" t="s">
        <v>2396</v>
      </c>
      <c r="D1339" s="1360" t="str">
        <f t="shared" si="520"/>
        <v>Non-Op</v>
      </c>
      <c r="E1339" s="1360"/>
      <c r="F1339" s="1359"/>
      <c r="G1339" s="1360"/>
      <c r="H1339" s="1361" t="str">
        <f t="shared" si="533"/>
        <v/>
      </c>
      <c r="I1339" s="1361" t="str">
        <f t="shared" si="533"/>
        <v/>
      </c>
      <c r="J1339" s="1361" t="str">
        <f t="shared" si="533"/>
        <v/>
      </c>
      <c r="K1339" s="1361" t="str">
        <f t="shared" si="532"/>
        <v>Non-Op</v>
      </c>
      <c r="L1339" s="1361" t="str">
        <f t="shared" si="524"/>
        <v>NO</v>
      </c>
      <c r="M1339" s="1361" t="str">
        <f t="shared" si="524"/>
        <v>NO</v>
      </c>
      <c r="N1339" s="1361" t="str">
        <f t="shared" si="528"/>
        <v/>
      </c>
      <c r="O1339" s="1362"/>
      <c r="P1339" s="1363">
        <v>0</v>
      </c>
      <c r="Q1339" s="1363">
        <v>0</v>
      </c>
      <c r="R1339" s="1363">
        <v>0</v>
      </c>
      <c r="S1339" s="1363">
        <v>0</v>
      </c>
      <c r="T1339" s="1363">
        <v>0</v>
      </c>
      <c r="U1339" s="1363">
        <v>0</v>
      </c>
      <c r="V1339" s="1363">
        <v>0</v>
      </c>
      <c r="W1339" s="1363">
        <v>0</v>
      </c>
      <c r="X1339" s="1363">
        <v>0</v>
      </c>
      <c r="Y1339" s="1363">
        <v>0</v>
      </c>
      <c r="Z1339" s="1363">
        <v>0</v>
      </c>
      <c r="AA1339" s="1363">
        <v>0</v>
      </c>
      <c r="AB1339" s="1363">
        <v>0</v>
      </c>
      <c r="AC1339" s="1363"/>
      <c r="AD1339" s="1363"/>
      <c r="AE1339" s="1363">
        <f t="shared" si="523"/>
        <v>0</v>
      </c>
      <c r="AF1339" s="1376"/>
      <c r="AG1339" s="1616"/>
      <c r="AH1339" s="1365"/>
      <c r="AI1339" s="1365"/>
      <c r="AJ1339" s="1365"/>
      <c r="AK1339" s="1366">
        <f>AE1339</f>
        <v>0</v>
      </c>
      <c r="AL1339" s="1365">
        <f t="shared" si="535"/>
        <v>0</v>
      </c>
      <c r="AM1339" s="1367"/>
      <c r="AN1339" s="1365"/>
      <c r="AO1339" s="1368">
        <f t="shared" si="536"/>
        <v>0</v>
      </c>
      <c r="AP1339" s="1369"/>
      <c r="AQ1339" s="1370">
        <f t="shared" si="521"/>
        <v>0</v>
      </c>
      <c r="AR1339" s="1365"/>
      <c r="AS1339" s="1365"/>
      <c r="AT1339" s="1365"/>
      <c r="AU1339" s="1366">
        <f>AQ1339</f>
        <v>0</v>
      </c>
      <c r="AV1339" s="1365">
        <f t="shared" si="537"/>
        <v>0</v>
      </c>
      <c r="AW1339" s="1367"/>
      <c r="AX1339" s="1365"/>
      <c r="AY1339" s="1367">
        <f t="shared" si="538"/>
        <v>0</v>
      </c>
      <c r="AZ1339" s="1372" t="s">
        <v>1964</v>
      </c>
      <c r="BA1339" s="1640"/>
      <c r="BC1339" s="1361" t="str">
        <f t="shared" si="534"/>
        <v/>
      </c>
      <c r="BD1339" s="1361" t="str">
        <f t="shared" si="534"/>
        <v/>
      </c>
      <c r="BE1339" s="1361" t="str">
        <f t="shared" si="534"/>
        <v/>
      </c>
      <c r="BF1339" s="1361" t="str">
        <f t="shared" si="534"/>
        <v>Non-Op</v>
      </c>
      <c r="BG1339" s="1361" t="str">
        <f t="shared" si="516"/>
        <v>NO</v>
      </c>
      <c r="BH1339" s="1361" t="str">
        <f t="shared" si="516"/>
        <v>NO</v>
      </c>
      <c r="BI1339" s="1361" t="str">
        <f t="shared" si="513"/>
        <v/>
      </c>
      <c r="BK1339" s="1361" t="b">
        <f t="shared" si="530"/>
        <v>1</v>
      </c>
      <c r="BL1339" s="1361" t="b">
        <f t="shared" si="530"/>
        <v>1</v>
      </c>
      <c r="BM1339" s="1361" t="b">
        <f t="shared" si="530"/>
        <v>1</v>
      </c>
      <c r="BN1339" s="1361" t="b">
        <f t="shared" si="530"/>
        <v>1</v>
      </c>
      <c r="BO1339" s="1361" t="b">
        <f t="shared" si="530"/>
        <v>1</v>
      </c>
      <c r="BP1339" s="1361" t="b">
        <f t="shared" si="530"/>
        <v>1</v>
      </c>
      <c r="BQ1339" s="1361" t="b">
        <f t="shared" si="530"/>
        <v>1</v>
      </c>
      <c r="BS1339" s="1359"/>
    </row>
    <row r="1340" spans="1:71" s="1374" customFormat="1" ht="12" customHeight="1">
      <c r="A1340" s="1526">
        <v>25300121</v>
      </c>
      <c r="B1340" s="1360" t="str">
        <f t="shared" si="517"/>
        <v>25300121</v>
      </c>
      <c r="C1340" s="1359" t="s">
        <v>2397</v>
      </c>
      <c r="D1340" s="1360" t="str">
        <f t="shared" si="520"/>
        <v>Non-Op</v>
      </c>
      <c r="E1340" s="1360"/>
      <c r="F1340" s="1359"/>
      <c r="G1340" s="1360"/>
      <c r="H1340" s="1361" t="str">
        <f t="shared" si="533"/>
        <v/>
      </c>
      <c r="I1340" s="1361" t="str">
        <f t="shared" si="533"/>
        <v/>
      </c>
      <c r="J1340" s="1361" t="str">
        <f t="shared" si="533"/>
        <v/>
      </c>
      <c r="K1340" s="1361" t="str">
        <f t="shared" si="532"/>
        <v>Non-Op</v>
      </c>
      <c r="L1340" s="1361" t="str">
        <f t="shared" si="524"/>
        <v>NO</v>
      </c>
      <c r="M1340" s="1361" t="str">
        <f t="shared" si="524"/>
        <v>NO</v>
      </c>
      <c r="N1340" s="1361" t="str">
        <f t="shared" si="528"/>
        <v/>
      </c>
      <c r="O1340" s="1362"/>
      <c r="P1340" s="1363">
        <v>0</v>
      </c>
      <c r="Q1340" s="1363">
        <v>0</v>
      </c>
      <c r="R1340" s="1363">
        <v>0</v>
      </c>
      <c r="S1340" s="1363">
        <v>0</v>
      </c>
      <c r="T1340" s="1363">
        <v>0</v>
      </c>
      <c r="U1340" s="1363">
        <v>0</v>
      </c>
      <c r="V1340" s="1363">
        <v>0</v>
      </c>
      <c r="W1340" s="1363">
        <v>0</v>
      </c>
      <c r="X1340" s="1363">
        <v>0</v>
      </c>
      <c r="Y1340" s="1363">
        <v>0</v>
      </c>
      <c r="Z1340" s="1363">
        <v>0</v>
      </c>
      <c r="AA1340" s="1363">
        <v>0</v>
      </c>
      <c r="AB1340" s="1363">
        <v>0</v>
      </c>
      <c r="AC1340" s="1363"/>
      <c r="AD1340" s="1363"/>
      <c r="AE1340" s="1363">
        <f t="shared" si="523"/>
        <v>0</v>
      </c>
      <c r="AF1340" s="1376"/>
      <c r="AG1340" s="1616"/>
      <c r="AH1340" s="1365"/>
      <c r="AI1340" s="1365"/>
      <c r="AJ1340" s="1365"/>
      <c r="AK1340" s="1366">
        <f>AE1340</f>
        <v>0</v>
      </c>
      <c r="AL1340" s="1365">
        <f t="shared" si="535"/>
        <v>0</v>
      </c>
      <c r="AM1340" s="1367"/>
      <c r="AN1340" s="1365"/>
      <c r="AO1340" s="1368">
        <f t="shared" si="536"/>
        <v>0</v>
      </c>
      <c r="AP1340" s="1369"/>
      <c r="AQ1340" s="1370">
        <f t="shared" si="521"/>
        <v>0</v>
      </c>
      <c r="AR1340" s="1365"/>
      <c r="AS1340" s="1365"/>
      <c r="AT1340" s="1365"/>
      <c r="AU1340" s="1366">
        <f>AQ1340</f>
        <v>0</v>
      </c>
      <c r="AV1340" s="1365">
        <f t="shared" si="537"/>
        <v>0</v>
      </c>
      <c r="AW1340" s="1367"/>
      <c r="AX1340" s="1365"/>
      <c r="AY1340" s="1367">
        <f t="shared" si="538"/>
        <v>0</v>
      </c>
      <c r="AZ1340" s="1372" t="s">
        <v>1964</v>
      </c>
      <c r="BA1340" s="1640"/>
      <c r="BC1340" s="1361" t="str">
        <f t="shared" si="534"/>
        <v/>
      </c>
      <c r="BD1340" s="1361" t="str">
        <f t="shared" si="534"/>
        <v/>
      </c>
      <c r="BE1340" s="1361" t="str">
        <f t="shared" si="534"/>
        <v/>
      </c>
      <c r="BF1340" s="1361" t="str">
        <f t="shared" si="534"/>
        <v>Non-Op</v>
      </c>
      <c r="BG1340" s="1361" t="str">
        <f t="shared" si="516"/>
        <v>NO</v>
      </c>
      <c r="BH1340" s="1361" t="str">
        <f t="shared" si="516"/>
        <v>NO</v>
      </c>
      <c r="BI1340" s="1361" t="str">
        <f t="shared" si="513"/>
        <v/>
      </c>
      <c r="BK1340" s="1361" t="b">
        <f t="shared" si="530"/>
        <v>1</v>
      </c>
      <c r="BL1340" s="1361" t="b">
        <f t="shared" si="530"/>
        <v>1</v>
      </c>
      <c r="BM1340" s="1361" t="b">
        <f t="shared" si="530"/>
        <v>1</v>
      </c>
      <c r="BN1340" s="1361" t="b">
        <f t="shared" si="530"/>
        <v>1</v>
      </c>
      <c r="BO1340" s="1361" t="b">
        <f t="shared" si="530"/>
        <v>1</v>
      </c>
      <c r="BP1340" s="1361" t="b">
        <f t="shared" si="530"/>
        <v>1</v>
      </c>
      <c r="BQ1340" s="1361" t="b">
        <f t="shared" si="530"/>
        <v>1</v>
      </c>
      <c r="BS1340" s="1359"/>
    </row>
    <row r="1341" spans="1:71" s="1374" customFormat="1" ht="12" customHeight="1">
      <c r="A1341" s="1656">
        <v>25300141</v>
      </c>
      <c r="B1341" s="1657" t="str">
        <f t="shared" si="517"/>
        <v>25300141</v>
      </c>
      <c r="C1341" s="1359" t="s">
        <v>2398</v>
      </c>
      <c r="D1341" s="1360" t="str">
        <f t="shared" si="520"/>
        <v>W/C</v>
      </c>
      <c r="E1341" s="1360"/>
      <c r="F1341" s="1359"/>
      <c r="G1341" s="1360"/>
      <c r="H1341" s="1361" t="str">
        <f t="shared" si="533"/>
        <v/>
      </c>
      <c r="I1341" s="1361" t="str">
        <f t="shared" si="533"/>
        <v/>
      </c>
      <c r="J1341" s="1361" t="str">
        <f t="shared" si="533"/>
        <v/>
      </c>
      <c r="K1341" s="1361" t="str">
        <f t="shared" si="532"/>
        <v/>
      </c>
      <c r="L1341" s="1361" t="str">
        <f t="shared" si="524"/>
        <v>NO</v>
      </c>
      <c r="M1341" s="1361" t="str">
        <f t="shared" si="524"/>
        <v>W/C</v>
      </c>
      <c r="N1341" s="1361" t="str">
        <f t="shared" si="528"/>
        <v>W/C</v>
      </c>
      <c r="O1341" s="1362"/>
      <c r="P1341" s="1363">
        <v>-2768296.89</v>
      </c>
      <c r="Q1341" s="1363">
        <v>-2299926.54</v>
      </c>
      <c r="R1341" s="1363">
        <v>-1753935.86</v>
      </c>
      <c r="S1341" s="1363">
        <v>-2164107.7799999998</v>
      </c>
      <c r="T1341" s="1363">
        <v>-1715428.55</v>
      </c>
      <c r="U1341" s="1363">
        <v>-1238270.57</v>
      </c>
      <c r="V1341" s="1363">
        <v>-3497117.36</v>
      </c>
      <c r="W1341" s="1363">
        <v>-5869543.8899999997</v>
      </c>
      <c r="X1341" s="1363">
        <v>-5209602.92</v>
      </c>
      <c r="Y1341" s="1363">
        <v>-4532411.1399999997</v>
      </c>
      <c r="Z1341" s="1363">
        <v>-3873108.59</v>
      </c>
      <c r="AA1341" s="1363">
        <v>-3194146.92</v>
      </c>
      <c r="AB1341" s="1363">
        <v>-2656157.89</v>
      </c>
      <c r="AC1341" s="1363"/>
      <c r="AD1341" s="1363"/>
      <c r="AE1341" s="1363">
        <f t="shared" si="523"/>
        <v>-3171652.2925</v>
      </c>
      <c r="AF1341" s="1376"/>
      <c r="AG1341" s="1616"/>
      <c r="AH1341" s="1365"/>
      <c r="AI1341" s="1365"/>
      <c r="AJ1341" s="1365"/>
      <c r="AK1341" s="1366"/>
      <c r="AL1341" s="1365">
        <f t="shared" si="535"/>
        <v>0</v>
      </c>
      <c r="AM1341" s="1367"/>
      <c r="AN1341" s="1365">
        <f>AE1341</f>
        <v>-3171652.2925</v>
      </c>
      <c r="AO1341" s="1368">
        <f t="shared" si="536"/>
        <v>-3171652.2925</v>
      </c>
      <c r="AP1341" s="1369"/>
      <c r="AQ1341" s="1370">
        <f t="shared" si="521"/>
        <v>-2656157.89</v>
      </c>
      <c r="AR1341" s="1365"/>
      <c r="AS1341" s="1365"/>
      <c r="AT1341" s="1365"/>
      <c r="AU1341" s="1366"/>
      <c r="AV1341" s="1365">
        <f t="shared" si="537"/>
        <v>0</v>
      </c>
      <c r="AW1341" s="1367"/>
      <c r="AX1341" s="1365">
        <f>AQ1341</f>
        <v>-2656157.89</v>
      </c>
      <c r="AY1341" s="1367">
        <f t="shared" si="538"/>
        <v>-2656157.89</v>
      </c>
      <c r="AZ1341" s="1372"/>
      <c r="BA1341" s="1640"/>
      <c r="BC1341" s="1361" t="str">
        <f t="shared" si="534"/>
        <v/>
      </c>
      <c r="BD1341" s="1361" t="str">
        <f t="shared" si="534"/>
        <v/>
      </c>
      <c r="BE1341" s="1361" t="str">
        <f t="shared" si="534"/>
        <v/>
      </c>
      <c r="BF1341" s="1361" t="str">
        <f t="shared" si="534"/>
        <v/>
      </c>
      <c r="BG1341" s="1361" t="str">
        <f t="shared" si="516"/>
        <v>NO</v>
      </c>
      <c r="BH1341" s="1361" t="str">
        <f t="shared" si="516"/>
        <v>W/C</v>
      </c>
      <c r="BI1341" s="1361" t="str">
        <f t="shared" ref="BI1341:BI1424" si="539">IF(OR(CONCATENATE(BG1341,BH1341)="NOW/C",CONCATENATE(BG1341,BH1341)="W/CNO"),"W/C","")</f>
        <v>W/C</v>
      </c>
      <c r="BK1341" s="1361" t="b">
        <f t="shared" si="530"/>
        <v>1</v>
      </c>
      <c r="BL1341" s="1361" t="b">
        <f t="shared" si="530"/>
        <v>1</v>
      </c>
      <c r="BM1341" s="1361" t="b">
        <f t="shared" si="530"/>
        <v>1</v>
      </c>
      <c r="BN1341" s="1361" t="b">
        <f t="shared" si="530"/>
        <v>1</v>
      </c>
      <c r="BO1341" s="1361" t="b">
        <f t="shared" si="530"/>
        <v>1</v>
      </c>
      <c r="BP1341" s="1361" t="b">
        <f t="shared" si="530"/>
        <v>1</v>
      </c>
      <c r="BQ1341" s="1361" t="b">
        <f t="shared" si="530"/>
        <v>1</v>
      </c>
      <c r="BS1341" s="1359"/>
    </row>
    <row r="1342" spans="1:71" s="1374" customFormat="1" ht="12" customHeight="1">
      <c r="A1342" s="1412">
        <v>25300151</v>
      </c>
      <c r="B1342" s="1413" t="str">
        <f t="shared" si="517"/>
        <v>25300151</v>
      </c>
      <c r="C1342" s="1359" t="s">
        <v>2399</v>
      </c>
      <c r="D1342" s="1360" t="str">
        <f t="shared" si="520"/>
        <v>W/C</v>
      </c>
      <c r="E1342" s="1360"/>
      <c r="F1342" s="1359"/>
      <c r="G1342" s="1360"/>
      <c r="H1342" s="1361" t="str">
        <f t="shared" si="533"/>
        <v/>
      </c>
      <c r="I1342" s="1361" t="str">
        <f t="shared" si="533"/>
        <v/>
      </c>
      <c r="J1342" s="1361" t="str">
        <f t="shared" si="533"/>
        <v/>
      </c>
      <c r="K1342" s="1361" t="str">
        <f t="shared" si="532"/>
        <v/>
      </c>
      <c r="L1342" s="1361" t="str">
        <f t="shared" si="524"/>
        <v>NO</v>
      </c>
      <c r="M1342" s="1361" t="str">
        <f t="shared" si="524"/>
        <v>W/C</v>
      </c>
      <c r="N1342" s="1361" t="str">
        <f t="shared" si="528"/>
        <v>W/C</v>
      </c>
      <c r="O1342" s="1362"/>
      <c r="P1342" s="1363">
        <v>-12771415.970000001</v>
      </c>
      <c r="Q1342" s="1363">
        <v>-12869758.880000001</v>
      </c>
      <c r="R1342" s="1363">
        <v>-12889717.92</v>
      </c>
      <c r="S1342" s="1363">
        <v>-13011457.16</v>
      </c>
      <c r="T1342" s="1363">
        <v>-13070178.279999999</v>
      </c>
      <c r="U1342" s="1363">
        <v>-13101387.369999999</v>
      </c>
      <c r="V1342" s="1363">
        <v>-13134990.18</v>
      </c>
      <c r="W1342" s="1363">
        <v>-13197301.140000001</v>
      </c>
      <c r="X1342" s="1363">
        <v>-13240764.560000001</v>
      </c>
      <c r="Y1342" s="1363">
        <v>-13348748.210000001</v>
      </c>
      <c r="Z1342" s="1363">
        <v>-13366025.470000001</v>
      </c>
      <c r="AA1342" s="1363">
        <v>-13399954.5</v>
      </c>
      <c r="AB1342" s="1363">
        <v>-13474692.43</v>
      </c>
      <c r="AC1342" s="1363"/>
      <c r="AD1342" s="1363"/>
      <c r="AE1342" s="1363">
        <f t="shared" si="523"/>
        <v>-13146111.489166664</v>
      </c>
      <c r="AF1342" s="1376"/>
      <c r="AG1342" s="1376"/>
      <c r="AH1342" s="1365"/>
      <c r="AI1342" s="1365"/>
      <c r="AJ1342" s="1365"/>
      <c r="AK1342" s="1366"/>
      <c r="AL1342" s="1365">
        <f t="shared" si="535"/>
        <v>0</v>
      </c>
      <c r="AM1342" s="1367"/>
      <c r="AN1342" s="1365">
        <f>AE1342</f>
        <v>-13146111.489166664</v>
      </c>
      <c r="AO1342" s="1368">
        <f t="shared" si="536"/>
        <v>-13146111.489166664</v>
      </c>
      <c r="AP1342" s="1369"/>
      <c r="AQ1342" s="1370">
        <f t="shared" si="521"/>
        <v>-13474692.43</v>
      </c>
      <c r="AR1342" s="1365"/>
      <c r="AS1342" s="1365"/>
      <c r="AT1342" s="1365"/>
      <c r="AU1342" s="1366"/>
      <c r="AV1342" s="1365">
        <f t="shared" si="537"/>
        <v>0</v>
      </c>
      <c r="AW1342" s="1367"/>
      <c r="AX1342" s="1365">
        <f>AQ1342</f>
        <v>-13474692.43</v>
      </c>
      <c r="AY1342" s="1367">
        <f t="shared" si="538"/>
        <v>-13474692.43</v>
      </c>
      <c r="AZ1342" s="1372"/>
      <c r="BA1342" s="1640"/>
      <c r="BC1342" s="1361" t="str">
        <f t="shared" si="534"/>
        <v/>
      </c>
      <c r="BD1342" s="1361" t="str">
        <f t="shared" si="534"/>
        <v/>
      </c>
      <c r="BE1342" s="1361" t="str">
        <f t="shared" si="534"/>
        <v/>
      </c>
      <c r="BF1342" s="1361" t="str">
        <f t="shared" si="534"/>
        <v/>
      </c>
      <c r="BG1342" s="1361" t="str">
        <f t="shared" si="516"/>
        <v>NO</v>
      </c>
      <c r="BH1342" s="1361" t="str">
        <f t="shared" si="516"/>
        <v>W/C</v>
      </c>
      <c r="BI1342" s="1361" t="str">
        <f t="shared" si="539"/>
        <v>W/C</v>
      </c>
      <c r="BK1342" s="1361" t="b">
        <f t="shared" si="530"/>
        <v>1</v>
      </c>
      <c r="BL1342" s="1361" t="b">
        <f t="shared" si="530"/>
        <v>1</v>
      </c>
      <c r="BM1342" s="1361" t="b">
        <f t="shared" si="530"/>
        <v>1</v>
      </c>
      <c r="BN1342" s="1361" t="b">
        <f t="shared" si="530"/>
        <v>1</v>
      </c>
      <c r="BO1342" s="1361" t="b">
        <f t="shared" si="530"/>
        <v>1</v>
      </c>
      <c r="BP1342" s="1361" t="b">
        <f t="shared" si="530"/>
        <v>1</v>
      </c>
      <c r="BQ1342" s="1361" t="b">
        <f t="shared" si="530"/>
        <v>1</v>
      </c>
      <c r="BS1342" s="1359"/>
    </row>
    <row r="1343" spans="1:71" s="1374" customFormat="1" ht="12" customHeight="1">
      <c r="A1343" s="1412">
        <v>25300153</v>
      </c>
      <c r="B1343" s="1413" t="str">
        <f t="shared" si="517"/>
        <v>25300153</v>
      </c>
      <c r="C1343" s="1359" t="s">
        <v>2400</v>
      </c>
      <c r="D1343" s="1360" t="str">
        <f t="shared" si="520"/>
        <v>W/C</v>
      </c>
      <c r="E1343" s="1360"/>
      <c r="F1343" s="1359"/>
      <c r="G1343" s="1360"/>
      <c r="H1343" s="1361" t="str">
        <f t="shared" si="533"/>
        <v/>
      </c>
      <c r="I1343" s="1361" t="str">
        <f t="shared" si="533"/>
        <v/>
      </c>
      <c r="J1343" s="1361" t="str">
        <f t="shared" si="533"/>
        <v/>
      </c>
      <c r="K1343" s="1361" t="str">
        <f t="shared" si="532"/>
        <v/>
      </c>
      <c r="L1343" s="1361" t="str">
        <f t="shared" si="524"/>
        <v>NO</v>
      </c>
      <c r="M1343" s="1361" t="str">
        <f t="shared" si="524"/>
        <v>W/C</v>
      </c>
      <c r="N1343" s="1361" t="str">
        <f t="shared" si="528"/>
        <v>W/C</v>
      </c>
      <c r="O1343" s="1362"/>
      <c r="P1343" s="1363">
        <v>0</v>
      </c>
      <c r="Q1343" s="1363">
        <v>0</v>
      </c>
      <c r="R1343" s="1363">
        <v>0</v>
      </c>
      <c r="S1343" s="1363">
        <v>0</v>
      </c>
      <c r="T1343" s="1363">
        <v>0</v>
      </c>
      <c r="U1343" s="1363">
        <v>0</v>
      </c>
      <c r="V1343" s="1363">
        <v>0</v>
      </c>
      <c r="W1343" s="1363">
        <v>0</v>
      </c>
      <c r="X1343" s="1363">
        <v>0</v>
      </c>
      <c r="Y1343" s="1363">
        <v>0</v>
      </c>
      <c r="Z1343" s="1363">
        <v>0</v>
      </c>
      <c r="AA1343" s="1363">
        <v>0</v>
      </c>
      <c r="AB1343" s="1363">
        <v>0</v>
      </c>
      <c r="AC1343" s="1363"/>
      <c r="AD1343" s="1363"/>
      <c r="AE1343" s="1363">
        <f t="shared" si="523"/>
        <v>0</v>
      </c>
      <c r="AF1343" s="1376"/>
      <c r="AG1343" s="1376"/>
      <c r="AH1343" s="1365"/>
      <c r="AI1343" s="1365"/>
      <c r="AJ1343" s="1365"/>
      <c r="AK1343" s="1366"/>
      <c r="AL1343" s="1365">
        <f t="shared" si="535"/>
        <v>0</v>
      </c>
      <c r="AM1343" s="1367"/>
      <c r="AN1343" s="1365">
        <f>AE1343</f>
        <v>0</v>
      </c>
      <c r="AO1343" s="1368">
        <f t="shared" si="536"/>
        <v>0</v>
      </c>
      <c r="AP1343" s="1369"/>
      <c r="AQ1343" s="1370">
        <f t="shared" si="521"/>
        <v>0</v>
      </c>
      <c r="AR1343" s="1365"/>
      <c r="AS1343" s="1365"/>
      <c r="AT1343" s="1365"/>
      <c r="AU1343" s="1366"/>
      <c r="AV1343" s="1365">
        <f t="shared" si="537"/>
        <v>0</v>
      </c>
      <c r="AW1343" s="1367"/>
      <c r="AX1343" s="1365">
        <f>AQ1343</f>
        <v>0</v>
      </c>
      <c r="AY1343" s="1367">
        <f t="shared" si="538"/>
        <v>0</v>
      </c>
      <c r="AZ1343" s="1372"/>
      <c r="BA1343" s="1640"/>
      <c r="BC1343" s="1361" t="str">
        <f t="shared" si="534"/>
        <v/>
      </c>
      <c r="BD1343" s="1361" t="str">
        <f t="shared" si="534"/>
        <v/>
      </c>
      <c r="BE1343" s="1361" t="str">
        <f t="shared" si="534"/>
        <v/>
      </c>
      <c r="BF1343" s="1361" t="str">
        <f t="shared" si="534"/>
        <v/>
      </c>
      <c r="BG1343" s="1361" t="str">
        <f t="shared" si="516"/>
        <v>NO</v>
      </c>
      <c r="BH1343" s="1361" t="str">
        <f t="shared" si="516"/>
        <v>W/C</v>
      </c>
      <c r="BI1343" s="1361" t="str">
        <f t="shared" si="539"/>
        <v>W/C</v>
      </c>
      <c r="BK1343" s="1361" t="b">
        <f t="shared" si="530"/>
        <v>1</v>
      </c>
      <c r="BL1343" s="1361" t="b">
        <f t="shared" si="530"/>
        <v>1</v>
      </c>
      <c r="BM1343" s="1361" t="b">
        <f t="shared" si="530"/>
        <v>1</v>
      </c>
      <c r="BN1343" s="1361" t="b">
        <f t="shared" si="530"/>
        <v>1</v>
      </c>
      <c r="BO1343" s="1361" t="b">
        <f t="shared" si="530"/>
        <v>1</v>
      </c>
      <c r="BP1343" s="1361" t="b">
        <f t="shared" si="530"/>
        <v>1</v>
      </c>
      <c r="BQ1343" s="1361" t="b">
        <f t="shared" si="530"/>
        <v>1</v>
      </c>
      <c r="BS1343" s="1359"/>
    </row>
    <row r="1344" spans="1:71" s="1374" customFormat="1" ht="12" customHeight="1">
      <c r="A1344" s="1412">
        <v>25300161</v>
      </c>
      <c r="B1344" s="1413" t="str">
        <f t="shared" si="517"/>
        <v>25300161</v>
      </c>
      <c r="C1344" s="1359" t="s">
        <v>2401</v>
      </c>
      <c r="D1344" s="1360" t="str">
        <f t="shared" si="520"/>
        <v>W/C</v>
      </c>
      <c r="E1344" s="1360"/>
      <c r="F1344" s="1359"/>
      <c r="G1344" s="1360"/>
      <c r="H1344" s="1361" t="str">
        <f t="shared" si="533"/>
        <v/>
      </c>
      <c r="I1344" s="1361" t="str">
        <f t="shared" si="533"/>
        <v/>
      </c>
      <c r="J1344" s="1361" t="str">
        <f t="shared" si="533"/>
        <v/>
      </c>
      <c r="K1344" s="1361" t="str">
        <f t="shared" si="532"/>
        <v/>
      </c>
      <c r="L1344" s="1361" t="str">
        <f t="shared" si="524"/>
        <v>NO</v>
      </c>
      <c r="M1344" s="1361" t="str">
        <f t="shared" si="524"/>
        <v>W/C</v>
      </c>
      <c r="N1344" s="1361" t="str">
        <f t="shared" si="528"/>
        <v>W/C</v>
      </c>
      <c r="O1344" s="1362"/>
      <c r="P1344" s="1363">
        <v>0</v>
      </c>
      <c r="Q1344" s="1363">
        <v>0</v>
      </c>
      <c r="R1344" s="1363">
        <v>0</v>
      </c>
      <c r="S1344" s="1363">
        <v>0</v>
      </c>
      <c r="T1344" s="1363">
        <v>0</v>
      </c>
      <c r="U1344" s="1363">
        <v>0</v>
      </c>
      <c r="V1344" s="1363">
        <v>0</v>
      </c>
      <c r="W1344" s="1363">
        <v>0</v>
      </c>
      <c r="X1344" s="1363">
        <v>0</v>
      </c>
      <c r="Y1344" s="1363">
        <v>0</v>
      </c>
      <c r="Z1344" s="1363">
        <v>0</v>
      </c>
      <c r="AA1344" s="1363">
        <v>0</v>
      </c>
      <c r="AB1344" s="1363">
        <v>0</v>
      </c>
      <c r="AC1344" s="1363"/>
      <c r="AD1344" s="1363"/>
      <c r="AE1344" s="1363">
        <f t="shared" si="523"/>
        <v>0</v>
      </c>
      <c r="AF1344" s="1376"/>
      <c r="AG1344" s="1376"/>
      <c r="AH1344" s="1365"/>
      <c r="AI1344" s="1365"/>
      <c r="AJ1344" s="1365"/>
      <c r="AK1344" s="1366"/>
      <c r="AL1344" s="1365">
        <f t="shared" si="535"/>
        <v>0</v>
      </c>
      <c r="AM1344" s="1367"/>
      <c r="AN1344" s="1365">
        <f>AE1344</f>
        <v>0</v>
      </c>
      <c r="AO1344" s="1368">
        <f t="shared" si="536"/>
        <v>0</v>
      </c>
      <c r="AP1344" s="1369"/>
      <c r="AQ1344" s="1370">
        <f t="shared" si="521"/>
        <v>0</v>
      </c>
      <c r="AR1344" s="1365"/>
      <c r="AS1344" s="1365"/>
      <c r="AT1344" s="1365"/>
      <c r="AU1344" s="1366"/>
      <c r="AV1344" s="1365">
        <f t="shared" si="537"/>
        <v>0</v>
      </c>
      <c r="AW1344" s="1367"/>
      <c r="AX1344" s="1365">
        <f>AQ1344</f>
        <v>0</v>
      </c>
      <c r="AY1344" s="1367">
        <f t="shared" si="538"/>
        <v>0</v>
      </c>
      <c r="AZ1344" s="1372"/>
      <c r="BA1344" s="1640"/>
      <c r="BC1344" s="1361" t="str">
        <f t="shared" si="534"/>
        <v/>
      </c>
      <c r="BD1344" s="1361" t="str">
        <f t="shared" si="534"/>
        <v/>
      </c>
      <c r="BE1344" s="1361" t="str">
        <f t="shared" si="534"/>
        <v/>
      </c>
      <c r="BF1344" s="1361" t="str">
        <f t="shared" si="534"/>
        <v/>
      </c>
      <c r="BG1344" s="1361" t="str">
        <f t="shared" si="516"/>
        <v>NO</v>
      </c>
      <c r="BH1344" s="1361" t="str">
        <f t="shared" si="516"/>
        <v>W/C</v>
      </c>
      <c r="BI1344" s="1361" t="str">
        <f t="shared" si="539"/>
        <v>W/C</v>
      </c>
      <c r="BK1344" s="1361" t="b">
        <f t="shared" si="530"/>
        <v>1</v>
      </c>
      <c r="BL1344" s="1361" t="b">
        <f t="shared" si="530"/>
        <v>1</v>
      </c>
      <c r="BM1344" s="1361" t="b">
        <f t="shared" si="530"/>
        <v>1</v>
      </c>
      <c r="BN1344" s="1361" t="b">
        <f t="shared" si="530"/>
        <v>1</v>
      </c>
      <c r="BO1344" s="1361" t="b">
        <f t="shared" si="530"/>
        <v>1</v>
      </c>
      <c r="BP1344" s="1361" t="b">
        <f t="shared" si="530"/>
        <v>1</v>
      </c>
      <c r="BQ1344" s="1361" t="b">
        <f t="shared" si="530"/>
        <v>1</v>
      </c>
      <c r="BS1344" s="1359"/>
    </row>
    <row r="1345" spans="1:71" s="1374" customFormat="1" ht="12" customHeight="1">
      <c r="A1345" s="1412">
        <v>25300181</v>
      </c>
      <c r="B1345" s="1413" t="str">
        <f t="shared" si="517"/>
        <v>25300181</v>
      </c>
      <c r="C1345" s="1359" t="s">
        <v>2402</v>
      </c>
      <c r="D1345" s="1360" t="str">
        <f t="shared" si="520"/>
        <v>Non-Op</v>
      </c>
      <c r="E1345" s="1360"/>
      <c r="F1345" s="1359"/>
      <c r="G1345" s="1360"/>
      <c r="H1345" s="1361" t="str">
        <f t="shared" si="533"/>
        <v/>
      </c>
      <c r="I1345" s="1361" t="str">
        <f t="shared" si="533"/>
        <v/>
      </c>
      <c r="J1345" s="1361" t="str">
        <f t="shared" si="533"/>
        <v/>
      </c>
      <c r="K1345" s="1361" t="str">
        <f t="shared" si="532"/>
        <v>Non-Op</v>
      </c>
      <c r="L1345" s="1361" t="str">
        <f t="shared" si="524"/>
        <v>NO</v>
      </c>
      <c r="M1345" s="1361" t="str">
        <f t="shared" si="524"/>
        <v>NO</v>
      </c>
      <c r="N1345" s="1361" t="str">
        <f t="shared" si="528"/>
        <v/>
      </c>
      <c r="O1345" s="1362"/>
      <c r="P1345" s="1363">
        <v>-3801794.33</v>
      </c>
      <c r="Q1345" s="1363">
        <v>-3788566.33</v>
      </c>
      <c r="R1345" s="1363">
        <v>-3775274.33</v>
      </c>
      <c r="S1345" s="1363">
        <v>-3761673.33</v>
      </c>
      <c r="T1345" s="1363">
        <v>-3748323.33</v>
      </c>
      <c r="U1345" s="1363">
        <v>-3733780.33</v>
      </c>
      <c r="V1345" s="1363">
        <v>-3719415.33</v>
      </c>
      <c r="W1345" s="1363">
        <v>-3705051.33</v>
      </c>
      <c r="X1345" s="1363">
        <v>-3690143.33</v>
      </c>
      <c r="Y1345" s="1363">
        <v>-4196867.33</v>
      </c>
      <c r="Z1345" s="1363">
        <v>-3660914.33</v>
      </c>
      <c r="AA1345" s="1363">
        <v>-3646351.33</v>
      </c>
      <c r="AB1345" s="1363">
        <v>-3631490.33</v>
      </c>
      <c r="AC1345" s="1363"/>
      <c r="AD1345" s="1363"/>
      <c r="AE1345" s="1363">
        <f t="shared" si="523"/>
        <v>-3761916.9133333322</v>
      </c>
      <c r="AF1345" s="1476"/>
      <c r="AG1345" s="1476"/>
      <c r="AH1345" s="1365"/>
      <c r="AI1345" s="1365"/>
      <c r="AJ1345" s="1365"/>
      <c r="AK1345" s="1366">
        <f>AE1345</f>
        <v>-3761916.9133333322</v>
      </c>
      <c r="AL1345" s="1365">
        <f t="shared" si="535"/>
        <v>-3761916.9133333322</v>
      </c>
      <c r="AM1345" s="1367"/>
      <c r="AN1345" s="1365"/>
      <c r="AO1345" s="1368">
        <f t="shared" si="536"/>
        <v>0</v>
      </c>
      <c r="AP1345" s="1369"/>
      <c r="AQ1345" s="1370">
        <f t="shared" si="521"/>
        <v>-3631490.33</v>
      </c>
      <c r="AR1345" s="1365"/>
      <c r="AS1345" s="1365"/>
      <c r="AT1345" s="1365"/>
      <c r="AU1345" s="1366">
        <f>AQ1345</f>
        <v>-3631490.33</v>
      </c>
      <c r="AV1345" s="1365">
        <f t="shared" si="537"/>
        <v>-3631490.33</v>
      </c>
      <c r="AW1345" s="1367"/>
      <c r="AX1345" s="1365"/>
      <c r="AY1345" s="1367">
        <f t="shared" si="538"/>
        <v>0</v>
      </c>
      <c r="AZ1345" s="1372" t="s">
        <v>1182</v>
      </c>
      <c r="BA1345" s="1640"/>
      <c r="BC1345" s="1361" t="str">
        <f t="shared" si="534"/>
        <v/>
      </c>
      <c r="BD1345" s="1361" t="str">
        <f t="shared" si="534"/>
        <v/>
      </c>
      <c r="BE1345" s="1361" t="str">
        <f t="shared" si="534"/>
        <v/>
      </c>
      <c r="BF1345" s="1361" t="str">
        <f t="shared" si="534"/>
        <v>Non-Op</v>
      </c>
      <c r="BG1345" s="1361" t="str">
        <f t="shared" si="516"/>
        <v>NO</v>
      </c>
      <c r="BH1345" s="1361" t="str">
        <f t="shared" si="516"/>
        <v>NO</v>
      </c>
      <c r="BI1345" s="1361" t="str">
        <f t="shared" si="539"/>
        <v/>
      </c>
      <c r="BK1345" s="1361" t="b">
        <f t="shared" si="530"/>
        <v>1</v>
      </c>
      <c r="BL1345" s="1361" t="b">
        <f t="shared" si="530"/>
        <v>1</v>
      </c>
      <c r="BM1345" s="1361" t="b">
        <f t="shared" si="530"/>
        <v>1</v>
      </c>
      <c r="BN1345" s="1361" t="b">
        <f t="shared" si="530"/>
        <v>1</v>
      </c>
      <c r="BO1345" s="1361" t="b">
        <f t="shared" si="530"/>
        <v>1</v>
      </c>
      <c r="BP1345" s="1361" t="b">
        <f t="shared" si="530"/>
        <v>1</v>
      </c>
      <c r="BQ1345" s="1361" t="b">
        <f t="shared" si="530"/>
        <v>1</v>
      </c>
      <c r="BS1345" s="1359"/>
    </row>
    <row r="1346" spans="1:71" s="1374" customFormat="1" ht="12" customHeight="1">
      <c r="A1346" s="1412">
        <v>25300201</v>
      </c>
      <c r="B1346" s="1413" t="str">
        <f t="shared" si="517"/>
        <v>25300201</v>
      </c>
      <c r="C1346" s="1359" t="s">
        <v>2403</v>
      </c>
      <c r="D1346" s="1360" t="str">
        <f t="shared" si="520"/>
        <v>Non-Op</v>
      </c>
      <c r="E1346" s="1360"/>
      <c r="F1346" s="1359"/>
      <c r="G1346" s="1360"/>
      <c r="H1346" s="1361" t="str">
        <f t="shared" si="533"/>
        <v/>
      </c>
      <c r="I1346" s="1361" t="str">
        <f t="shared" si="533"/>
        <v/>
      </c>
      <c r="J1346" s="1361" t="str">
        <f t="shared" si="533"/>
        <v/>
      </c>
      <c r="K1346" s="1361" t="str">
        <f t="shared" si="532"/>
        <v>Non-Op</v>
      </c>
      <c r="L1346" s="1361" t="str">
        <f t="shared" si="524"/>
        <v>NO</v>
      </c>
      <c r="M1346" s="1361" t="str">
        <f t="shared" si="524"/>
        <v>NO</v>
      </c>
      <c r="N1346" s="1361" t="str">
        <f t="shared" si="528"/>
        <v/>
      </c>
      <c r="O1346" s="1362"/>
      <c r="P1346" s="1363">
        <v>-4933985</v>
      </c>
      <c r="Q1346" s="1363">
        <v>-4910929</v>
      </c>
      <c r="R1346" s="1363">
        <v>-4887873</v>
      </c>
      <c r="S1346" s="1363">
        <v>-4864817</v>
      </c>
      <c r="T1346" s="1363">
        <v>-4841761</v>
      </c>
      <c r="U1346" s="1363">
        <v>-4818705</v>
      </c>
      <c r="V1346" s="1363">
        <v>-4795649</v>
      </c>
      <c r="W1346" s="1363">
        <v>-4772593</v>
      </c>
      <c r="X1346" s="1363">
        <v>-4749537</v>
      </c>
      <c r="Y1346" s="1363">
        <v>-4726481</v>
      </c>
      <c r="Z1346" s="1363">
        <v>-4703425</v>
      </c>
      <c r="AA1346" s="1363">
        <v>-4680369</v>
      </c>
      <c r="AB1346" s="1363">
        <v>-4657313</v>
      </c>
      <c r="AC1346" s="1363"/>
      <c r="AD1346" s="1363"/>
      <c r="AE1346" s="1363">
        <f t="shared" si="523"/>
        <v>-4795649</v>
      </c>
      <c r="AF1346" s="1376"/>
      <c r="AG1346" s="1376"/>
      <c r="AH1346" s="1365"/>
      <c r="AI1346" s="1365"/>
      <c r="AJ1346" s="1365"/>
      <c r="AK1346" s="1366">
        <f>AE1346</f>
        <v>-4795649</v>
      </c>
      <c r="AL1346" s="1365">
        <f t="shared" si="535"/>
        <v>-4795649</v>
      </c>
      <c r="AM1346" s="1367"/>
      <c r="AN1346" s="1365"/>
      <c r="AO1346" s="1368">
        <f t="shared" si="536"/>
        <v>0</v>
      </c>
      <c r="AP1346" s="1369"/>
      <c r="AQ1346" s="1370">
        <f t="shared" si="521"/>
        <v>-4657313</v>
      </c>
      <c r="AR1346" s="1365"/>
      <c r="AS1346" s="1365"/>
      <c r="AT1346" s="1365"/>
      <c r="AU1346" s="1366">
        <f>AQ1346</f>
        <v>-4657313</v>
      </c>
      <c r="AV1346" s="1365">
        <f t="shared" si="537"/>
        <v>-4657313</v>
      </c>
      <c r="AW1346" s="1367"/>
      <c r="AX1346" s="1365"/>
      <c r="AY1346" s="1367">
        <f t="shared" si="538"/>
        <v>0</v>
      </c>
      <c r="AZ1346" s="1372" t="s">
        <v>1964</v>
      </c>
      <c r="BA1346" s="1640"/>
      <c r="BC1346" s="1361" t="str">
        <f t="shared" si="534"/>
        <v/>
      </c>
      <c r="BD1346" s="1361" t="str">
        <f t="shared" si="534"/>
        <v/>
      </c>
      <c r="BE1346" s="1361" t="str">
        <f t="shared" si="534"/>
        <v/>
      </c>
      <c r="BF1346" s="1361" t="str">
        <f t="shared" si="534"/>
        <v>Non-Op</v>
      </c>
      <c r="BG1346" s="1361" t="str">
        <f t="shared" si="516"/>
        <v>NO</v>
      </c>
      <c r="BH1346" s="1361" t="str">
        <f t="shared" si="516"/>
        <v>NO</v>
      </c>
      <c r="BI1346" s="1361" t="str">
        <f t="shared" si="539"/>
        <v/>
      </c>
      <c r="BK1346" s="1361" t="b">
        <f t="shared" si="530"/>
        <v>1</v>
      </c>
      <c r="BL1346" s="1361" t="b">
        <f t="shared" si="530"/>
        <v>1</v>
      </c>
      <c r="BM1346" s="1361" t="b">
        <f t="shared" si="530"/>
        <v>1</v>
      </c>
      <c r="BN1346" s="1361" t="b">
        <f t="shared" si="530"/>
        <v>1</v>
      </c>
      <c r="BO1346" s="1361" t="b">
        <f t="shared" si="530"/>
        <v>1</v>
      </c>
      <c r="BP1346" s="1361" t="b">
        <f t="shared" si="530"/>
        <v>1</v>
      </c>
      <c r="BQ1346" s="1361" t="b">
        <f t="shared" si="530"/>
        <v>1</v>
      </c>
      <c r="BS1346" s="1359"/>
    </row>
    <row r="1347" spans="1:71" s="1374" customFormat="1" ht="12" customHeight="1">
      <c r="A1347" s="1412">
        <v>25300212</v>
      </c>
      <c r="B1347" s="1413" t="str">
        <f t="shared" si="517"/>
        <v>25300212</v>
      </c>
      <c r="C1347" s="1359" t="s">
        <v>2404</v>
      </c>
      <c r="D1347" s="1360" t="str">
        <f t="shared" si="520"/>
        <v>GRB</v>
      </c>
      <c r="E1347" s="1360"/>
      <c r="F1347" s="1359"/>
      <c r="G1347" s="1360"/>
      <c r="H1347" s="1361" t="str">
        <f t="shared" si="533"/>
        <v/>
      </c>
      <c r="I1347" s="1361" t="str">
        <f t="shared" si="533"/>
        <v/>
      </c>
      <c r="J1347" s="1361" t="str">
        <f t="shared" si="533"/>
        <v>GRB</v>
      </c>
      <c r="K1347" s="1361" t="str">
        <f t="shared" si="532"/>
        <v/>
      </c>
      <c r="L1347" s="1361" t="str">
        <f t="shared" si="524"/>
        <v>NO</v>
      </c>
      <c r="M1347" s="1361" t="str">
        <f t="shared" si="524"/>
        <v>NO</v>
      </c>
      <c r="N1347" s="1361" t="str">
        <f t="shared" si="528"/>
        <v/>
      </c>
      <c r="O1347" s="1362"/>
      <c r="P1347" s="1363">
        <v>0</v>
      </c>
      <c r="Q1347" s="1363">
        <v>0</v>
      </c>
      <c r="R1347" s="1363">
        <v>0</v>
      </c>
      <c r="S1347" s="1363">
        <v>0</v>
      </c>
      <c r="T1347" s="1363">
        <v>0</v>
      </c>
      <c r="U1347" s="1363">
        <v>0</v>
      </c>
      <c r="V1347" s="1363">
        <v>0</v>
      </c>
      <c r="W1347" s="1363">
        <v>0</v>
      </c>
      <c r="X1347" s="1363">
        <v>0</v>
      </c>
      <c r="Y1347" s="1363">
        <v>0</v>
      </c>
      <c r="Z1347" s="1363">
        <v>0</v>
      </c>
      <c r="AA1347" s="1363">
        <v>0</v>
      </c>
      <c r="AB1347" s="1363">
        <v>0</v>
      </c>
      <c r="AC1347" s="1363"/>
      <c r="AD1347" s="1363"/>
      <c r="AE1347" s="1363">
        <f t="shared" si="523"/>
        <v>0</v>
      </c>
      <c r="AF1347" s="1376" t="s">
        <v>158</v>
      </c>
      <c r="AG1347" s="1376" t="s">
        <v>1954</v>
      </c>
      <c r="AH1347" s="1365"/>
      <c r="AI1347" s="1365"/>
      <c r="AJ1347" s="1365">
        <f>AE1347</f>
        <v>0</v>
      </c>
      <c r="AK1347" s="1366"/>
      <c r="AL1347" s="1365">
        <f t="shared" si="535"/>
        <v>0</v>
      </c>
      <c r="AM1347" s="1367"/>
      <c r="AN1347" s="1365"/>
      <c r="AO1347" s="1368">
        <f t="shared" si="536"/>
        <v>0</v>
      </c>
      <c r="AP1347" s="1369"/>
      <c r="AQ1347" s="1370">
        <f t="shared" si="521"/>
        <v>0</v>
      </c>
      <c r="AR1347" s="1365"/>
      <c r="AS1347" s="1365"/>
      <c r="AT1347" s="1365">
        <f>AQ1347</f>
        <v>0</v>
      </c>
      <c r="AU1347" s="1366"/>
      <c r="AV1347" s="1365">
        <f t="shared" si="537"/>
        <v>0</v>
      </c>
      <c r="AW1347" s="1367"/>
      <c r="AX1347" s="1365"/>
      <c r="AY1347" s="1367">
        <f t="shared" si="538"/>
        <v>0</v>
      </c>
      <c r="AZ1347" s="1372"/>
      <c r="BA1347" s="1640"/>
      <c r="BC1347" s="1361" t="str">
        <f t="shared" si="534"/>
        <v/>
      </c>
      <c r="BD1347" s="1361" t="str">
        <f t="shared" si="534"/>
        <v/>
      </c>
      <c r="BE1347" s="1361" t="str">
        <f t="shared" si="534"/>
        <v>GRB</v>
      </c>
      <c r="BF1347" s="1361" t="str">
        <f t="shared" si="534"/>
        <v/>
      </c>
      <c r="BG1347" s="1361" t="str">
        <f t="shared" si="516"/>
        <v>NO</v>
      </c>
      <c r="BH1347" s="1361" t="str">
        <f t="shared" si="516"/>
        <v>NO</v>
      </c>
      <c r="BI1347" s="1361" t="str">
        <f t="shared" si="539"/>
        <v/>
      </c>
      <c r="BK1347" s="1361" t="b">
        <f t="shared" si="530"/>
        <v>1</v>
      </c>
      <c r="BL1347" s="1361" t="b">
        <f t="shared" si="530"/>
        <v>1</v>
      </c>
      <c r="BM1347" s="1361" t="b">
        <f t="shared" si="530"/>
        <v>1</v>
      </c>
      <c r="BN1347" s="1361" t="b">
        <f t="shared" si="530"/>
        <v>1</v>
      </c>
      <c r="BO1347" s="1361" t="b">
        <f t="shared" si="530"/>
        <v>1</v>
      </c>
      <c r="BP1347" s="1361" t="b">
        <f t="shared" si="530"/>
        <v>1</v>
      </c>
      <c r="BQ1347" s="1361" t="b">
        <f t="shared" si="530"/>
        <v>1</v>
      </c>
      <c r="BS1347" s="1359"/>
    </row>
    <row r="1348" spans="1:71" s="1374" customFormat="1" ht="12" customHeight="1">
      <c r="A1348" s="1412">
        <v>25300271</v>
      </c>
      <c r="B1348" s="1413" t="str">
        <f t="shared" si="517"/>
        <v>25300271</v>
      </c>
      <c r="C1348" s="1359" t="s">
        <v>2405</v>
      </c>
      <c r="D1348" s="1360" t="str">
        <f t="shared" ref="D1348:D1412" si="540">IF(CONCATENATE(H1348,I1348,J1348,K1348,N1348)= "ERBGRB","CRB",CONCATENATE(H1348,I1348,J1348,K1348,N1348))</f>
        <v>Non-Op</v>
      </c>
      <c r="E1348" s="1360"/>
      <c r="F1348" s="1359"/>
      <c r="G1348" s="1360"/>
      <c r="H1348" s="1361" t="str">
        <f t="shared" si="533"/>
        <v/>
      </c>
      <c r="I1348" s="1361" t="str">
        <f t="shared" si="533"/>
        <v/>
      </c>
      <c r="J1348" s="1361" t="str">
        <f t="shared" si="533"/>
        <v/>
      </c>
      <c r="K1348" s="1361" t="str">
        <f t="shared" si="532"/>
        <v>Non-Op</v>
      </c>
      <c r="L1348" s="1361" t="str">
        <f t="shared" si="524"/>
        <v>NO</v>
      </c>
      <c r="M1348" s="1361" t="str">
        <f t="shared" si="524"/>
        <v>NO</v>
      </c>
      <c r="N1348" s="1361" t="str">
        <f t="shared" si="528"/>
        <v/>
      </c>
      <c r="O1348" s="1362"/>
      <c r="P1348" s="1363">
        <v>0</v>
      </c>
      <c r="Q1348" s="1363">
        <v>0</v>
      </c>
      <c r="R1348" s="1363">
        <v>0</v>
      </c>
      <c r="S1348" s="1363">
        <v>0</v>
      </c>
      <c r="T1348" s="1363">
        <v>0</v>
      </c>
      <c r="U1348" s="1363">
        <v>0</v>
      </c>
      <c r="V1348" s="1363">
        <v>0</v>
      </c>
      <c r="W1348" s="1363">
        <v>0</v>
      </c>
      <c r="X1348" s="1363">
        <v>0</v>
      </c>
      <c r="Y1348" s="1363">
        <v>0</v>
      </c>
      <c r="Z1348" s="1363">
        <v>0</v>
      </c>
      <c r="AA1348" s="1363">
        <v>0</v>
      </c>
      <c r="AB1348" s="1363">
        <v>0</v>
      </c>
      <c r="AC1348" s="1363"/>
      <c r="AD1348" s="1363"/>
      <c r="AE1348" s="1363">
        <f t="shared" si="523"/>
        <v>0</v>
      </c>
      <c r="AF1348" s="1376"/>
      <c r="AG1348" s="1376"/>
      <c r="AH1348" s="1365"/>
      <c r="AI1348" s="1365"/>
      <c r="AJ1348" s="1365"/>
      <c r="AK1348" s="1366">
        <f>AE1348</f>
        <v>0</v>
      </c>
      <c r="AL1348" s="1365">
        <f t="shared" si="535"/>
        <v>0</v>
      </c>
      <c r="AM1348" s="1367"/>
      <c r="AN1348" s="1365"/>
      <c r="AO1348" s="1368">
        <f t="shared" si="536"/>
        <v>0</v>
      </c>
      <c r="AP1348" s="1369"/>
      <c r="AQ1348" s="1370">
        <f t="shared" si="521"/>
        <v>0</v>
      </c>
      <c r="AR1348" s="1365"/>
      <c r="AS1348" s="1365"/>
      <c r="AT1348" s="1365"/>
      <c r="AU1348" s="1366">
        <f>AQ1348</f>
        <v>0</v>
      </c>
      <c r="AV1348" s="1365">
        <f t="shared" si="537"/>
        <v>0</v>
      </c>
      <c r="AW1348" s="1367"/>
      <c r="AX1348" s="1365"/>
      <c r="AY1348" s="1367">
        <f t="shared" si="538"/>
        <v>0</v>
      </c>
      <c r="AZ1348" s="1372" t="s">
        <v>1964</v>
      </c>
      <c r="BA1348" s="1640"/>
      <c r="BC1348" s="1361" t="str">
        <f t="shared" si="534"/>
        <v/>
      </c>
      <c r="BD1348" s="1361" t="str">
        <f t="shared" si="534"/>
        <v/>
      </c>
      <c r="BE1348" s="1361" t="str">
        <f t="shared" si="534"/>
        <v/>
      </c>
      <c r="BF1348" s="1361" t="str">
        <f t="shared" si="534"/>
        <v>Non-Op</v>
      </c>
      <c r="BG1348" s="1361" t="str">
        <f t="shared" si="516"/>
        <v>NO</v>
      </c>
      <c r="BH1348" s="1361" t="str">
        <f t="shared" si="516"/>
        <v>NO</v>
      </c>
      <c r="BI1348" s="1361" t="str">
        <f t="shared" si="539"/>
        <v/>
      </c>
      <c r="BK1348" s="1361" t="b">
        <f t="shared" si="530"/>
        <v>1</v>
      </c>
      <c r="BL1348" s="1361" t="b">
        <f t="shared" si="530"/>
        <v>1</v>
      </c>
      <c r="BM1348" s="1361" t="b">
        <f t="shared" si="530"/>
        <v>1</v>
      </c>
      <c r="BN1348" s="1361" t="b">
        <f t="shared" si="530"/>
        <v>1</v>
      </c>
      <c r="BO1348" s="1361" t="b">
        <f t="shared" si="530"/>
        <v>1</v>
      </c>
      <c r="BP1348" s="1361" t="b">
        <f t="shared" si="530"/>
        <v>1</v>
      </c>
      <c r="BQ1348" s="1361" t="b">
        <f t="shared" si="530"/>
        <v>1</v>
      </c>
      <c r="BS1348" s="1359"/>
    </row>
    <row r="1349" spans="1:71" s="1374" customFormat="1" ht="12" customHeight="1">
      <c r="A1349" s="1412">
        <v>25300281</v>
      </c>
      <c r="B1349" s="1413" t="str">
        <f t="shared" ref="B1349:B1418" si="541">TEXT(A1349,"##")</f>
        <v>25300281</v>
      </c>
      <c r="C1349" s="1359" t="s">
        <v>2406</v>
      </c>
      <c r="D1349" s="1360" t="str">
        <f t="shared" si="540"/>
        <v>Non-Op</v>
      </c>
      <c r="E1349" s="1360"/>
      <c r="F1349" s="1359"/>
      <c r="G1349" s="1360"/>
      <c r="H1349" s="1361" t="str">
        <f t="shared" si="533"/>
        <v/>
      </c>
      <c r="I1349" s="1361" t="str">
        <f t="shared" si="533"/>
        <v/>
      </c>
      <c r="J1349" s="1361" t="str">
        <f t="shared" si="533"/>
        <v/>
      </c>
      <c r="K1349" s="1361" t="str">
        <f t="shared" si="532"/>
        <v>Non-Op</v>
      </c>
      <c r="L1349" s="1361" t="str">
        <f t="shared" si="524"/>
        <v>NO</v>
      </c>
      <c r="M1349" s="1361" t="str">
        <f t="shared" si="524"/>
        <v>NO</v>
      </c>
      <c r="N1349" s="1361" t="str">
        <f t="shared" si="528"/>
        <v/>
      </c>
      <c r="O1349" s="1362"/>
      <c r="P1349" s="1363">
        <v>-500140</v>
      </c>
      <c r="Q1349" s="1363">
        <v>-500140</v>
      </c>
      <c r="R1349" s="1363">
        <v>-500140</v>
      </c>
      <c r="S1349" s="1363">
        <v>-500140</v>
      </c>
      <c r="T1349" s="1363">
        <v>-521220</v>
      </c>
      <c r="U1349" s="1363">
        <v>-521220</v>
      </c>
      <c r="V1349" s="1363">
        <v>-521220</v>
      </c>
      <c r="W1349" s="1363">
        <v>-521220</v>
      </c>
      <c r="X1349" s="1363">
        <v>-521220</v>
      </c>
      <c r="Y1349" s="1363">
        <v>0</v>
      </c>
      <c r="Z1349" s="1363">
        <v>-521220</v>
      </c>
      <c r="AA1349" s="1363">
        <v>-521220</v>
      </c>
      <c r="AB1349" s="1363">
        <v>-521220</v>
      </c>
      <c r="AC1349" s="1363"/>
      <c r="AD1349" s="1363"/>
      <c r="AE1349" s="1363">
        <f t="shared" si="523"/>
        <v>-471636.66666666669</v>
      </c>
      <c r="AF1349" s="1476" t="s">
        <v>158</v>
      </c>
      <c r="AG1349" s="1476"/>
      <c r="AH1349" s="1365"/>
      <c r="AI1349" s="1365"/>
      <c r="AJ1349" s="1365"/>
      <c r="AK1349" s="1366">
        <f>AE1349</f>
        <v>-471636.66666666669</v>
      </c>
      <c r="AL1349" s="1365">
        <f t="shared" si="535"/>
        <v>-471636.66666666669</v>
      </c>
      <c r="AM1349" s="1367"/>
      <c r="AN1349" s="1365"/>
      <c r="AO1349" s="1368">
        <f t="shared" si="536"/>
        <v>0</v>
      </c>
      <c r="AP1349" s="1369"/>
      <c r="AQ1349" s="1370">
        <f t="shared" si="521"/>
        <v>-521220</v>
      </c>
      <c r="AR1349" s="1365"/>
      <c r="AS1349" s="1365"/>
      <c r="AT1349" s="1365"/>
      <c r="AU1349" s="1366">
        <f>AQ1349</f>
        <v>-521220</v>
      </c>
      <c r="AV1349" s="1365">
        <f t="shared" si="537"/>
        <v>-521220</v>
      </c>
      <c r="AW1349" s="1367"/>
      <c r="AX1349" s="1365"/>
      <c r="AY1349" s="1367">
        <f t="shared" si="538"/>
        <v>0</v>
      </c>
      <c r="AZ1349" s="1372" t="s">
        <v>1050</v>
      </c>
      <c r="BA1349" s="1640"/>
      <c r="BC1349" s="1361" t="str">
        <f t="shared" si="534"/>
        <v/>
      </c>
      <c r="BD1349" s="1361" t="str">
        <f t="shared" si="534"/>
        <v/>
      </c>
      <c r="BE1349" s="1361" t="str">
        <f t="shared" si="534"/>
        <v/>
      </c>
      <c r="BF1349" s="1361" t="str">
        <f t="shared" si="534"/>
        <v>Non-Op</v>
      </c>
      <c r="BG1349" s="1361" t="str">
        <f t="shared" ref="BG1349:BH1430" si="542">IF(VALUE(AW1349),"W/C",IF(ISBLANK(AW1349),"NO","W/C"))</f>
        <v>NO</v>
      </c>
      <c r="BH1349" s="1361" t="str">
        <f t="shared" si="542"/>
        <v>NO</v>
      </c>
      <c r="BI1349" s="1361" t="str">
        <f t="shared" si="539"/>
        <v/>
      </c>
      <c r="BK1349" s="1361" t="b">
        <f t="shared" si="530"/>
        <v>1</v>
      </c>
      <c r="BL1349" s="1361" t="b">
        <f t="shared" si="530"/>
        <v>1</v>
      </c>
      <c r="BM1349" s="1361" t="b">
        <f t="shared" si="530"/>
        <v>1</v>
      </c>
      <c r="BN1349" s="1361" t="b">
        <f t="shared" si="530"/>
        <v>1</v>
      </c>
      <c r="BO1349" s="1361" t="b">
        <f t="shared" si="530"/>
        <v>1</v>
      </c>
      <c r="BP1349" s="1361" t="b">
        <f t="shared" si="530"/>
        <v>1</v>
      </c>
      <c r="BQ1349" s="1361" t="b">
        <f t="shared" si="530"/>
        <v>1</v>
      </c>
      <c r="BS1349" s="1359"/>
    </row>
    <row r="1350" spans="1:71" s="1374" customFormat="1" ht="12" customHeight="1">
      <c r="A1350" s="1412">
        <v>25300293</v>
      </c>
      <c r="B1350" s="1413" t="str">
        <f t="shared" si="541"/>
        <v>25300293</v>
      </c>
      <c r="C1350" s="1359" t="s">
        <v>2407</v>
      </c>
      <c r="D1350" s="1360" t="str">
        <f t="shared" si="540"/>
        <v>Non-Op</v>
      </c>
      <c r="E1350" s="1360"/>
      <c r="F1350" s="1359"/>
      <c r="G1350" s="1360"/>
      <c r="H1350" s="1361" t="str">
        <f t="shared" si="533"/>
        <v/>
      </c>
      <c r="I1350" s="1361" t="str">
        <f t="shared" si="533"/>
        <v/>
      </c>
      <c r="J1350" s="1361" t="str">
        <f t="shared" si="533"/>
        <v/>
      </c>
      <c r="K1350" s="1361" t="str">
        <f t="shared" si="532"/>
        <v>Non-Op</v>
      </c>
      <c r="L1350" s="1361" t="str">
        <f t="shared" si="524"/>
        <v>NO</v>
      </c>
      <c r="M1350" s="1361" t="str">
        <f t="shared" si="524"/>
        <v>NO</v>
      </c>
      <c r="N1350" s="1361" t="str">
        <f t="shared" si="528"/>
        <v/>
      </c>
      <c r="O1350" s="1362"/>
      <c r="P1350" s="1363">
        <v>-22521815.079999998</v>
      </c>
      <c r="Q1350" s="1363">
        <v>-23487300.079999998</v>
      </c>
      <c r="R1350" s="1363">
        <v>-24452785.079999998</v>
      </c>
      <c r="S1350" s="1363">
        <v>-29030860.079999998</v>
      </c>
      <c r="T1350" s="1363">
        <v>-30300633.079999998</v>
      </c>
      <c r="U1350" s="1363">
        <v>-31570406.079999998</v>
      </c>
      <c r="V1350" s="1363">
        <v>-34446862.079999998</v>
      </c>
      <c r="W1350" s="1363">
        <v>-35566862.079999998</v>
      </c>
      <c r="X1350" s="1363">
        <v>-36686862.079999998</v>
      </c>
      <c r="Y1350" s="1363">
        <v>-13096842.470000001</v>
      </c>
      <c r="Z1350" s="1363">
        <v>-13865519.470000001</v>
      </c>
      <c r="AA1350" s="1363">
        <v>-14634196.470000001</v>
      </c>
      <c r="AB1350" s="1363">
        <v>-15393889.470000001</v>
      </c>
      <c r="AC1350" s="1363"/>
      <c r="AD1350" s="1363"/>
      <c r="AE1350" s="1363">
        <f t="shared" si="523"/>
        <v>-25508081.777083326</v>
      </c>
      <c r="AF1350" s="1376"/>
      <c r="AG1350" s="1376"/>
      <c r="AH1350" s="1365"/>
      <c r="AI1350" s="1365"/>
      <c r="AJ1350" s="1365"/>
      <c r="AK1350" s="1366">
        <f>AE1350</f>
        <v>-25508081.777083326</v>
      </c>
      <c r="AL1350" s="1365">
        <f t="shared" si="535"/>
        <v>-25508081.777083326</v>
      </c>
      <c r="AM1350" s="1367"/>
      <c r="AN1350" s="1365"/>
      <c r="AO1350" s="1368">
        <f t="shared" si="536"/>
        <v>0</v>
      </c>
      <c r="AP1350" s="1369"/>
      <c r="AQ1350" s="1370">
        <f t="shared" si="521"/>
        <v>-15393889.470000001</v>
      </c>
      <c r="AR1350" s="1365"/>
      <c r="AS1350" s="1365"/>
      <c r="AT1350" s="1365"/>
      <c r="AU1350" s="1366">
        <f>AQ1350</f>
        <v>-15393889.470000001</v>
      </c>
      <c r="AV1350" s="1365">
        <f t="shared" si="537"/>
        <v>-15393889.470000001</v>
      </c>
      <c r="AW1350" s="1367"/>
      <c r="AX1350" s="1365"/>
      <c r="AY1350" s="1367">
        <f t="shared" si="538"/>
        <v>0</v>
      </c>
      <c r="AZ1350" s="1372" t="s">
        <v>1943</v>
      </c>
      <c r="BA1350" s="1640"/>
      <c r="BC1350" s="1361" t="str">
        <f t="shared" si="534"/>
        <v/>
      </c>
      <c r="BD1350" s="1361" t="str">
        <f t="shared" si="534"/>
        <v/>
      </c>
      <c r="BE1350" s="1361" t="str">
        <f t="shared" si="534"/>
        <v/>
      </c>
      <c r="BF1350" s="1361" t="str">
        <f t="shared" si="534"/>
        <v>Non-Op</v>
      </c>
      <c r="BG1350" s="1361" t="str">
        <f t="shared" si="542"/>
        <v>NO</v>
      </c>
      <c r="BH1350" s="1361" t="str">
        <f t="shared" si="542"/>
        <v>NO</v>
      </c>
      <c r="BI1350" s="1361" t="str">
        <f t="shared" si="539"/>
        <v/>
      </c>
      <c r="BK1350" s="1361" t="b">
        <f t="shared" si="530"/>
        <v>1</v>
      </c>
      <c r="BL1350" s="1361" t="b">
        <f t="shared" si="530"/>
        <v>1</v>
      </c>
      <c r="BM1350" s="1361" t="b">
        <f t="shared" si="530"/>
        <v>1</v>
      </c>
      <c r="BN1350" s="1361" t="b">
        <f t="shared" si="530"/>
        <v>1</v>
      </c>
      <c r="BO1350" s="1361" t="b">
        <f t="shared" si="530"/>
        <v>1</v>
      </c>
      <c r="BP1350" s="1361" t="b">
        <f t="shared" si="530"/>
        <v>1</v>
      </c>
      <c r="BQ1350" s="1361" t="b">
        <f t="shared" si="530"/>
        <v>1</v>
      </c>
      <c r="BS1350" s="1359"/>
    </row>
    <row r="1351" spans="1:71" s="1374" customFormat="1" ht="12" customHeight="1">
      <c r="A1351" s="1412">
        <v>25300303</v>
      </c>
      <c r="B1351" s="1413" t="str">
        <f t="shared" si="541"/>
        <v>25300303</v>
      </c>
      <c r="C1351" s="1359" t="s">
        <v>2408</v>
      </c>
      <c r="D1351" s="1360" t="str">
        <f t="shared" si="540"/>
        <v>W/C</v>
      </c>
      <c r="E1351" s="1360"/>
      <c r="F1351" s="1359"/>
      <c r="G1351" s="1360"/>
      <c r="H1351" s="1361" t="str">
        <f t="shared" si="533"/>
        <v/>
      </c>
      <c r="I1351" s="1361" t="str">
        <f t="shared" si="533"/>
        <v/>
      </c>
      <c r="J1351" s="1361" t="str">
        <f t="shared" si="533"/>
        <v/>
      </c>
      <c r="K1351" s="1361" t="str">
        <f t="shared" si="532"/>
        <v/>
      </c>
      <c r="L1351" s="1361" t="str">
        <f t="shared" si="524"/>
        <v>NO</v>
      </c>
      <c r="M1351" s="1361" t="str">
        <f t="shared" si="524"/>
        <v>W/C</v>
      </c>
      <c r="N1351" s="1361" t="str">
        <f t="shared" si="528"/>
        <v>W/C</v>
      </c>
      <c r="O1351" s="1411"/>
      <c r="P1351" s="1363">
        <v>-10232.34</v>
      </c>
      <c r="Q1351" s="1363">
        <v>-10232.34</v>
      </c>
      <c r="R1351" s="1363">
        <v>-10232.34</v>
      </c>
      <c r="S1351" s="1363">
        <v>-96331.43</v>
      </c>
      <c r="T1351" s="1363">
        <v>-75488.259999999995</v>
      </c>
      <c r="U1351" s="1363">
        <v>-75488.259999999995</v>
      </c>
      <c r="V1351" s="1363">
        <v>-75488.259999999995</v>
      </c>
      <c r="W1351" s="1363">
        <v>-75488.259999999995</v>
      </c>
      <c r="X1351" s="1363">
        <v>-61788.26</v>
      </c>
      <c r="Y1351" s="1363">
        <v>-61788.26</v>
      </c>
      <c r="Z1351" s="1363">
        <v>-61788.26</v>
      </c>
      <c r="AA1351" s="1363">
        <v>-61788.26</v>
      </c>
      <c r="AB1351" s="1363">
        <v>-61788.26</v>
      </c>
      <c r="AC1351" s="1363"/>
      <c r="AD1351" s="1363"/>
      <c r="AE1351" s="1363">
        <f t="shared" si="523"/>
        <v>-58492.707500000011</v>
      </c>
      <c r="AF1351" s="1376"/>
      <c r="AG1351" s="1376"/>
      <c r="AH1351" s="1365"/>
      <c r="AI1351" s="1365"/>
      <c r="AJ1351" s="1365"/>
      <c r="AK1351" s="1366"/>
      <c r="AL1351" s="1365">
        <f t="shared" si="535"/>
        <v>0</v>
      </c>
      <c r="AM1351" s="1367"/>
      <c r="AN1351" s="1365">
        <f>AE1351</f>
        <v>-58492.707500000011</v>
      </c>
      <c r="AO1351" s="1368">
        <f t="shared" si="536"/>
        <v>-58492.707500000011</v>
      </c>
      <c r="AP1351" s="1369"/>
      <c r="AQ1351" s="1370">
        <f t="shared" si="521"/>
        <v>-61788.26</v>
      </c>
      <c r="AR1351" s="1365"/>
      <c r="AS1351" s="1365"/>
      <c r="AT1351" s="1365"/>
      <c r="AU1351" s="1366"/>
      <c r="AV1351" s="1365">
        <f t="shared" si="537"/>
        <v>0</v>
      </c>
      <c r="AW1351" s="1367"/>
      <c r="AX1351" s="1365">
        <f>AQ1351</f>
        <v>-61788.26</v>
      </c>
      <c r="AY1351" s="1367">
        <f t="shared" si="538"/>
        <v>-61788.26</v>
      </c>
      <c r="AZ1351" s="1372"/>
      <c r="BA1351" s="1640"/>
      <c r="BC1351" s="1361" t="str">
        <f t="shared" si="534"/>
        <v/>
      </c>
      <c r="BD1351" s="1361" t="str">
        <f t="shared" si="534"/>
        <v/>
      </c>
      <c r="BE1351" s="1361" t="str">
        <f t="shared" si="534"/>
        <v/>
      </c>
      <c r="BF1351" s="1361" t="str">
        <f t="shared" si="534"/>
        <v/>
      </c>
      <c r="BG1351" s="1361" t="str">
        <f t="shared" si="542"/>
        <v>NO</v>
      </c>
      <c r="BH1351" s="1361" t="str">
        <f t="shared" si="542"/>
        <v>W/C</v>
      </c>
      <c r="BI1351" s="1361" t="str">
        <f t="shared" si="539"/>
        <v>W/C</v>
      </c>
      <c r="BK1351" s="1361" t="b">
        <f t="shared" si="530"/>
        <v>1</v>
      </c>
      <c r="BL1351" s="1361" t="b">
        <f t="shared" si="530"/>
        <v>1</v>
      </c>
      <c r="BM1351" s="1361" t="b">
        <f t="shared" si="530"/>
        <v>1</v>
      </c>
      <c r="BN1351" s="1361" t="b">
        <f t="shared" si="530"/>
        <v>1</v>
      </c>
      <c r="BO1351" s="1361" t="b">
        <f t="shared" si="530"/>
        <v>1</v>
      </c>
      <c r="BP1351" s="1361" t="b">
        <f t="shared" si="530"/>
        <v>1</v>
      </c>
      <c r="BQ1351" s="1361" t="b">
        <f t="shared" si="530"/>
        <v>1</v>
      </c>
      <c r="BS1351" s="1359"/>
    </row>
    <row r="1352" spans="1:71" s="1374" customFormat="1" ht="12" customHeight="1">
      <c r="A1352" s="1412">
        <v>25300323</v>
      </c>
      <c r="B1352" s="1413" t="str">
        <f t="shared" si="541"/>
        <v>25300323</v>
      </c>
      <c r="C1352" s="1359" t="s">
        <v>2409</v>
      </c>
      <c r="D1352" s="1360" t="str">
        <f t="shared" si="540"/>
        <v>W/C</v>
      </c>
      <c r="E1352" s="1360"/>
      <c r="F1352" s="1359"/>
      <c r="G1352" s="1360"/>
      <c r="H1352" s="1361" t="str">
        <f t="shared" si="533"/>
        <v/>
      </c>
      <c r="I1352" s="1361" t="str">
        <f t="shared" si="533"/>
        <v/>
      </c>
      <c r="J1352" s="1361" t="str">
        <f t="shared" si="533"/>
        <v/>
      </c>
      <c r="K1352" s="1361" t="str">
        <f t="shared" si="532"/>
        <v/>
      </c>
      <c r="L1352" s="1361" t="str">
        <f t="shared" si="524"/>
        <v>NO</v>
      </c>
      <c r="M1352" s="1361" t="str">
        <f t="shared" si="524"/>
        <v>W/C</v>
      </c>
      <c r="N1352" s="1361" t="str">
        <f t="shared" si="528"/>
        <v>W/C</v>
      </c>
      <c r="O1352" s="1362"/>
      <c r="P1352" s="1363">
        <v>-6247.46</v>
      </c>
      <c r="Q1352" s="1363">
        <v>-5101.63</v>
      </c>
      <c r="R1352" s="1363">
        <v>-3955.8</v>
      </c>
      <c r="S1352" s="1363">
        <v>-2809.97</v>
      </c>
      <c r="T1352" s="1363">
        <v>-1664.14</v>
      </c>
      <c r="U1352" s="1363">
        <v>-518.30999999999995</v>
      </c>
      <c r="V1352" s="1363">
        <v>0</v>
      </c>
      <c r="W1352" s="1363">
        <v>0</v>
      </c>
      <c r="X1352" s="1363">
        <v>0</v>
      </c>
      <c r="Y1352" s="1363">
        <v>0</v>
      </c>
      <c r="Z1352" s="1363">
        <v>0</v>
      </c>
      <c r="AA1352" s="1363">
        <v>0</v>
      </c>
      <c r="AB1352" s="1363">
        <v>0</v>
      </c>
      <c r="AC1352" s="1363"/>
      <c r="AD1352" s="1363"/>
      <c r="AE1352" s="1363">
        <f t="shared" si="523"/>
        <v>-1431.1316666666664</v>
      </c>
      <c r="AF1352" s="1376"/>
      <c r="AG1352" s="1377"/>
      <c r="AH1352" s="1365"/>
      <c r="AI1352" s="1365"/>
      <c r="AJ1352" s="1365"/>
      <c r="AK1352" s="1366"/>
      <c r="AL1352" s="1365">
        <f t="shared" si="535"/>
        <v>0</v>
      </c>
      <c r="AM1352" s="1367"/>
      <c r="AN1352" s="1365">
        <f>AE1352</f>
        <v>-1431.1316666666664</v>
      </c>
      <c r="AO1352" s="1368">
        <f t="shared" si="536"/>
        <v>-1431.1316666666664</v>
      </c>
      <c r="AP1352" s="1369"/>
      <c r="AQ1352" s="1370">
        <f t="shared" ref="AQ1352:AQ1419" si="543">AB1352</f>
        <v>0</v>
      </c>
      <c r="AR1352" s="1365"/>
      <c r="AS1352" s="1365"/>
      <c r="AT1352" s="1365"/>
      <c r="AU1352" s="1366"/>
      <c r="AV1352" s="1365">
        <f t="shared" si="537"/>
        <v>0</v>
      </c>
      <c r="AW1352" s="1367"/>
      <c r="AX1352" s="1365">
        <f>AQ1352</f>
        <v>0</v>
      </c>
      <c r="AY1352" s="1367">
        <f t="shared" si="538"/>
        <v>0</v>
      </c>
      <c r="AZ1352" s="1372"/>
      <c r="BA1352" s="1640"/>
      <c r="BC1352" s="1361" t="str">
        <f t="shared" si="534"/>
        <v/>
      </c>
      <c r="BD1352" s="1361" t="str">
        <f t="shared" si="534"/>
        <v/>
      </c>
      <c r="BE1352" s="1361" t="str">
        <f t="shared" si="534"/>
        <v/>
      </c>
      <c r="BF1352" s="1361" t="str">
        <f t="shared" si="534"/>
        <v/>
      </c>
      <c r="BG1352" s="1361" t="str">
        <f t="shared" si="542"/>
        <v>NO</v>
      </c>
      <c r="BH1352" s="1361" t="str">
        <f t="shared" si="542"/>
        <v>W/C</v>
      </c>
      <c r="BI1352" s="1361" t="str">
        <f t="shared" si="539"/>
        <v>W/C</v>
      </c>
      <c r="BK1352" s="1361" t="b">
        <f t="shared" si="530"/>
        <v>1</v>
      </c>
      <c r="BL1352" s="1361" t="b">
        <f t="shared" si="530"/>
        <v>1</v>
      </c>
      <c r="BM1352" s="1361" t="b">
        <f t="shared" si="530"/>
        <v>1</v>
      </c>
      <c r="BN1352" s="1361" t="b">
        <f t="shared" si="530"/>
        <v>1</v>
      </c>
      <c r="BO1352" s="1361" t="b">
        <f t="shared" si="530"/>
        <v>1</v>
      </c>
      <c r="BP1352" s="1361" t="b">
        <f t="shared" si="530"/>
        <v>1</v>
      </c>
      <c r="BQ1352" s="1361" t="b">
        <f t="shared" si="530"/>
        <v>1</v>
      </c>
      <c r="BS1352" s="1359"/>
    </row>
    <row r="1353" spans="1:71" s="1374" customFormat="1" ht="12" customHeight="1">
      <c r="A1353" s="1412">
        <v>25300343</v>
      </c>
      <c r="B1353" s="1413" t="str">
        <f t="shared" si="541"/>
        <v>25300343</v>
      </c>
      <c r="C1353" s="1359" t="s">
        <v>2410</v>
      </c>
      <c r="D1353" s="1360" t="str">
        <f t="shared" si="540"/>
        <v>W/C</v>
      </c>
      <c r="E1353" s="1360"/>
      <c r="F1353" s="1359"/>
      <c r="G1353" s="1360"/>
      <c r="H1353" s="1361" t="str">
        <f t="shared" si="533"/>
        <v/>
      </c>
      <c r="I1353" s="1361" t="str">
        <f t="shared" si="533"/>
        <v/>
      </c>
      <c r="J1353" s="1361" t="str">
        <f t="shared" si="533"/>
        <v/>
      </c>
      <c r="K1353" s="1361" t="str">
        <f t="shared" si="532"/>
        <v/>
      </c>
      <c r="L1353" s="1361" t="str">
        <f t="shared" si="524"/>
        <v>NO</v>
      </c>
      <c r="M1353" s="1361" t="str">
        <f t="shared" si="524"/>
        <v>W/C</v>
      </c>
      <c r="N1353" s="1361" t="str">
        <f t="shared" si="528"/>
        <v>W/C</v>
      </c>
      <c r="O1353" s="1362"/>
      <c r="P1353" s="1363">
        <v>-2253996.65</v>
      </c>
      <c r="Q1353" s="1363">
        <v>-2253996.65</v>
      </c>
      <c r="R1353" s="1363">
        <v>-2253996.65</v>
      </c>
      <c r="S1353" s="1363">
        <v>-2174813.61</v>
      </c>
      <c r="T1353" s="1363">
        <v>-2174813.61</v>
      </c>
      <c r="U1353" s="1363">
        <v>-2174813.61</v>
      </c>
      <c r="V1353" s="1363">
        <v>-2348577.23</v>
      </c>
      <c r="W1353" s="1363">
        <v>-2348577.23</v>
      </c>
      <c r="X1353" s="1363">
        <v>-2348577.23</v>
      </c>
      <c r="Y1353" s="1363">
        <v>-2270773.63</v>
      </c>
      <c r="Z1353" s="1363">
        <v>-2270773.63</v>
      </c>
      <c r="AA1353" s="1363">
        <v>-2270773.63</v>
      </c>
      <c r="AB1353" s="1363">
        <v>-2199622.9</v>
      </c>
      <c r="AC1353" s="1363"/>
      <c r="AD1353" s="1363"/>
      <c r="AE1353" s="1363">
        <f t="shared" ref="AE1353:AE1425" si="544">(P1353+AB1353+SUM(Q1353:AA1353)*2)/24</f>
        <v>-2259774.7070833328</v>
      </c>
      <c r="AF1353" s="1376"/>
      <c r="AG1353" s="1377"/>
      <c r="AH1353" s="1365"/>
      <c r="AI1353" s="1365"/>
      <c r="AJ1353" s="1365"/>
      <c r="AK1353" s="1366"/>
      <c r="AL1353" s="1365">
        <f t="shared" si="535"/>
        <v>0</v>
      </c>
      <c r="AM1353" s="1367"/>
      <c r="AN1353" s="1365">
        <f>AE1353</f>
        <v>-2259774.7070833328</v>
      </c>
      <c r="AO1353" s="1368">
        <f t="shared" si="536"/>
        <v>-2259774.7070833328</v>
      </c>
      <c r="AP1353" s="1369"/>
      <c r="AQ1353" s="1370">
        <f t="shared" si="543"/>
        <v>-2199622.9</v>
      </c>
      <c r="AR1353" s="1365"/>
      <c r="AS1353" s="1365"/>
      <c r="AT1353" s="1365"/>
      <c r="AU1353" s="1366"/>
      <c r="AV1353" s="1365">
        <f t="shared" si="537"/>
        <v>0</v>
      </c>
      <c r="AW1353" s="1367"/>
      <c r="AX1353" s="1365">
        <f>AQ1353</f>
        <v>-2199622.9</v>
      </c>
      <c r="AY1353" s="1367">
        <f t="shared" si="538"/>
        <v>-2199622.9</v>
      </c>
      <c r="AZ1353" s="1372"/>
      <c r="BA1353" s="1640"/>
      <c r="BC1353" s="1361" t="str">
        <f t="shared" si="534"/>
        <v/>
      </c>
      <c r="BD1353" s="1361" t="str">
        <f t="shared" si="534"/>
        <v/>
      </c>
      <c r="BE1353" s="1361" t="str">
        <f t="shared" si="534"/>
        <v/>
      </c>
      <c r="BF1353" s="1361" t="str">
        <f t="shared" si="534"/>
        <v/>
      </c>
      <c r="BG1353" s="1361" t="str">
        <f t="shared" si="542"/>
        <v>NO</v>
      </c>
      <c r="BH1353" s="1361" t="str">
        <f t="shared" si="542"/>
        <v>W/C</v>
      </c>
      <c r="BI1353" s="1361" t="str">
        <f t="shared" si="539"/>
        <v>W/C</v>
      </c>
      <c r="BK1353" s="1361" t="b">
        <f t="shared" si="530"/>
        <v>1</v>
      </c>
      <c r="BL1353" s="1361" t="b">
        <f t="shared" si="530"/>
        <v>1</v>
      </c>
      <c r="BM1353" s="1361" t="b">
        <f t="shared" si="530"/>
        <v>1</v>
      </c>
      <c r="BN1353" s="1361" t="b">
        <f t="shared" si="530"/>
        <v>1</v>
      </c>
      <c r="BO1353" s="1361" t="b">
        <f t="shared" si="530"/>
        <v>1</v>
      </c>
      <c r="BP1353" s="1361" t="b">
        <f t="shared" si="530"/>
        <v>1</v>
      </c>
      <c r="BQ1353" s="1361" t="b">
        <f t="shared" si="530"/>
        <v>1</v>
      </c>
      <c r="BS1353" s="1359"/>
    </row>
    <row r="1354" spans="1:71" s="1374" customFormat="1" ht="12" customHeight="1">
      <c r="A1354" s="1412">
        <v>25300353</v>
      </c>
      <c r="B1354" s="1413" t="str">
        <f t="shared" si="541"/>
        <v>25300353</v>
      </c>
      <c r="C1354" s="1359" t="s">
        <v>2411</v>
      </c>
      <c r="D1354" s="1360" t="str">
        <f t="shared" si="540"/>
        <v>CRB</v>
      </c>
      <c r="E1354" s="1360"/>
      <c r="F1354" s="1359"/>
      <c r="G1354" s="1360"/>
      <c r="H1354" s="1361" t="str">
        <f t="shared" si="533"/>
        <v/>
      </c>
      <c r="I1354" s="1361" t="str">
        <f t="shared" si="533"/>
        <v>ERB</v>
      </c>
      <c r="J1354" s="1361" t="str">
        <f t="shared" si="533"/>
        <v>GRB</v>
      </c>
      <c r="K1354" s="1361" t="str">
        <f t="shared" si="532"/>
        <v/>
      </c>
      <c r="L1354" s="1361" t="str">
        <f t="shared" si="524"/>
        <v>NO</v>
      </c>
      <c r="M1354" s="1361" t="str">
        <f t="shared" si="524"/>
        <v>NO</v>
      </c>
      <c r="N1354" s="1361" t="str">
        <f t="shared" si="528"/>
        <v/>
      </c>
      <c r="O1354" s="1362"/>
      <c r="P1354" s="1363">
        <v>-1677231.2</v>
      </c>
      <c r="Q1354" s="1363">
        <v>-5839103.5999999996</v>
      </c>
      <c r="R1354" s="1363">
        <v>-5734282.9000000004</v>
      </c>
      <c r="S1354" s="1363">
        <v>-5629462.2000000002</v>
      </c>
      <c r="T1354" s="1363">
        <v>-5524641.5</v>
      </c>
      <c r="U1354" s="1363">
        <v>-5419820.7999999998</v>
      </c>
      <c r="V1354" s="1363">
        <v>-5315000.0999999996</v>
      </c>
      <c r="W1354" s="1363">
        <v>-5210179.4000000004</v>
      </c>
      <c r="X1354" s="1363">
        <v>-5105358.7</v>
      </c>
      <c r="Y1354" s="1363">
        <v>-5000538</v>
      </c>
      <c r="Z1354" s="1363">
        <v>-4895717.3</v>
      </c>
      <c r="AA1354" s="1363">
        <v>-4790896.5999999996</v>
      </c>
      <c r="AB1354" s="1363">
        <v>-4686075.9000000004</v>
      </c>
      <c r="AC1354" s="1363"/>
      <c r="AD1354" s="1363"/>
      <c r="AE1354" s="1363">
        <f t="shared" si="544"/>
        <v>-5137221.2208333332</v>
      </c>
      <c r="AF1354" s="1376">
        <v>5</v>
      </c>
      <c r="AG1354" s="1377" t="s">
        <v>991</v>
      </c>
      <c r="AH1354" s="1365"/>
      <c r="AI1354" s="1365">
        <f>AE1354*C1572</f>
        <v>-3408546.2800229164</v>
      </c>
      <c r="AJ1354" s="1365">
        <f>AE1354*C1573</f>
        <v>-1728674.9408104168</v>
      </c>
      <c r="AK1354" s="1366"/>
      <c r="AL1354" s="1365">
        <f t="shared" si="535"/>
        <v>-5137221.2208333332</v>
      </c>
      <c r="AM1354" s="1367"/>
      <c r="AN1354" s="1365"/>
      <c r="AO1354" s="1368">
        <f t="shared" si="536"/>
        <v>0</v>
      </c>
      <c r="AP1354" s="1369"/>
      <c r="AQ1354" s="1370">
        <f t="shared" si="543"/>
        <v>-4686075.9000000004</v>
      </c>
      <c r="AR1354" s="1365"/>
      <c r="AS1354" s="1365">
        <f>AQ1354*C1572</f>
        <v>-3109211.35965</v>
      </c>
      <c r="AT1354" s="1365">
        <f>AQ1354*C1573</f>
        <v>-1576864.5403500001</v>
      </c>
      <c r="AU1354" s="1366"/>
      <c r="AV1354" s="1365">
        <f t="shared" si="537"/>
        <v>-4686075.9000000004</v>
      </c>
      <c r="AW1354" s="1367"/>
      <c r="AX1354" s="1365"/>
      <c r="AY1354" s="1367">
        <f t="shared" si="538"/>
        <v>0</v>
      </c>
      <c r="AZ1354" s="1372"/>
      <c r="BA1354" s="1640"/>
      <c r="BC1354" s="1361" t="str">
        <f t="shared" si="534"/>
        <v/>
      </c>
      <c r="BD1354" s="1361" t="str">
        <f t="shared" si="534"/>
        <v>ERB</v>
      </c>
      <c r="BE1354" s="1361" t="str">
        <f t="shared" si="534"/>
        <v>GRB</v>
      </c>
      <c r="BF1354" s="1361" t="str">
        <f t="shared" si="534"/>
        <v/>
      </c>
      <c r="BG1354" s="1361" t="str">
        <f t="shared" si="542"/>
        <v>NO</v>
      </c>
      <c r="BH1354" s="1361" t="str">
        <f t="shared" si="542"/>
        <v>NO</v>
      </c>
      <c r="BI1354" s="1361" t="str">
        <f t="shared" si="539"/>
        <v/>
      </c>
      <c r="BK1354" s="1361" t="b">
        <f t="shared" si="530"/>
        <v>1</v>
      </c>
      <c r="BL1354" s="1361" t="b">
        <f t="shared" si="530"/>
        <v>1</v>
      </c>
      <c r="BM1354" s="1361" t="b">
        <f t="shared" si="530"/>
        <v>1</v>
      </c>
      <c r="BN1354" s="1361" t="b">
        <f t="shared" si="530"/>
        <v>1</v>
      </c>
      <c r="BO1354" s="1361" t="b">
        <f t="shared" si="530"/>
        <v>1</v>
      </c>
      <c r="BP1354" s="1361" t="b">
        <f t="shared" si="530"/>
        <v>1</v>
      </c>
      <c r="BQ1354" s="1361" t="b">
        <f t="shared" si="530"/>
        <v>1</v>
      </c>
      <c r="BS1354" s="1359"/>
    </row>
    <row r="1355" spans="1:71" s="1374" customFormat="1" ht="12" customHeight="1">
      <c r="A1355" s="1412">
        <v>25300363</v>
      </c>
      <c r="B1355" s="1413" t="str">
        <f t="shared" si="541"/>
        <v>25300363</v>
      </c>
      <c r="C1355" s="1359" t="s">
        <v>2412</v>
      </c>
      <c r="D1355" s="1360" t="str">
        <f t="shared" si="540"/>
        <v>CRB</v>
      </c>
      <c r="E1355" s="1360"/>
      <c r="F1355" s="1359"/>
      <c r="G1355" s="1360"/>
      <c r="H1355" s="1361" t="str">
        <f t="shared" si="533"/>
        <v/>
      </c>
      <c r="I1355" s="1361" t="str">
        <f t="shared" si="533"/>
        <v>ERB</v>
      </c>
      <c r="J1355" s="1361" t="str">
        <f t="shared" si="533"/>
        <v>GRB</v>
      </c>
      <c r="K1355" s="1361" t="str">
        <f t="shared" si="532"/>
        <v/>
      </c>
      <c r="L1355" s="1361" t="str">
        <f t="shared" si="524"/>
        <v>NO</v>
      </c>
      <c r="M1355" s="1361" t="str">
        <f t="shared" si="524"/>
        <v>NO</v>
      </c>
      <c r="N1355" s="1361" t="str">
        <f t="shared" si="528"/>
        <v/>
      </c>
      <c r="O1355" s="1362"/>
      <c r="P1355" s="1363">
        <v>0</v>
      </c>
      <c r="Q1355" s="1363">
        <v>0</v>
      </c>
      <c r="R1355" s="1363">
        <v>0</v>
      </c>
      <c r="S1355" s="1363">
        <v>0</v>
      </c>
      <c r="T1355" s="1363">
        <v>0</v>
      </c>
      <c r="U1355" s="1363">
        <v>0</v>
      </c>
      <c r="V1355" s="1363">
        <v>0</v>
      </c>
      <c r="W1355" s="1363">
        <v>0</v>
      </c>
      <c r="X1355" s="1363">
        <v>0</v>
      </c>
      <c r="Y1355" s="1363">
        <v>0</v>
      </c>
      <c r="Z1355" s="1363">
        <v>0</v>
      </c>
      <c r="AA1355" s="1363">
        <v>0</v>
      </c>
      <c r="AB1355" s="1363">
        <v>0</v>
      </c>
      <c r="AC1355" s="1363"/>
      <c r="AD1355" s="1363"/>
      <c r="AE1355" s="1363">
        <f t="shared" si="544"/>
        <v>0</v>
      </c>
      <c r="AF1355" s="1376">
        <v>5</v>
      </c>
      <c r="AG1355" s="1377" t="s">
        <v>991</v>
      </c>
      <c r="AH1355" s="1365"/>
      <c r="AI1355" s="1365">
        <f>AE1355*C1572</f>
        <v>0</v>
      </c>
      <c r="AJ1355" s="1365">
        <f>AE1355*C1573</f>
        <v>0</v>
      </c>
      <c r="AK1355" s="1366"/>
      <c r="AL1355" s="1365">
        <f t="shared" si="535"/>
        <v>0</v>
      </c>
      <c r="AM1355" s="1367"/>
      <c r="AN1355" s="1365"/>
      <c r="AO1355" s="1368">
        <f t="shared" si="536"/>
        <v>0</v>
      </c>
      <c r="AP1355" s="1369"/>
      <c r="AQ1355" s="1370">
        <f t="shared" si="543"/>
        <v>0</v>
      </c>
      <c r="AR1355" s="1365"/>
      <c r="AS1355" s="1365">
        <f>AQ1355*C1572</f>
        <v>0</v>
      </c>
      <c r="AT1355" s="1365">
        <f>AQ1355*C1573</f>
        <v>0</v>
      </c>
      <c r="AU1355" s="1366"/>
      <c r="AV1355" s="1365">
        <f t="shared" si="537"/>
        <v>0</v>
      </c>
      <c r="AW1355" s="1367"/>
      <c r="AX1355" s="1365"/>
      <c r="AY1355" s="1367">
        <f t="shared" si="538"/>
        <v>0</v>
      </c>
      <c r="AZ1355" s="1372"/>
      <c r="BA1355" s="1640"/>
      <c r="BC1355" s="1361" t="str">
        <f t="shared" si="534"/>
        <v/>
      </c>
      <c r="BD1355" s="1361" t="str">
        <f t="shared" si="534"/>
        <v>ERB</v>
      </c>
      <c r="BE1355" s="1361" t="str">
        <f t="shared" si="534"/>
        <v>GRB</v>
      </c>
      <c r="BF1355" s="1361" t="str">
        <f t="shared" si="534"/>
        <v/>
      </c>
      <c r="BG1355" s="1361" t="str">
        <f t="shared" si="542"/>
        <v>NO</v>
      </c>
      <c r="BH1355" s="1361" t="str">
        <f t="shared" si="542"/>
        <v>NO</v>
      </c>
      <c r="BI1355" s="1361" t="str">
        <f t="shared" si="539"/>
        <v/>
      </c>
      <c r="BK1355" s="1361" t="b">
        <f t="shared" si="530"/>
        <v>1</v>
      </c>
      <c r="BL1355" s="1361" t="b">
        <f t="shared" si="530"/>
        <v>1</v>
      </c>
      <c r="BM1355" s="1361" t="b">
        <f t="shared" si="530"/>
        <v>1</v>
      </c>
      <c r="BN1355" s="1361" t="b">
        <f t="shared" ref="BN1355:BQ1365" si="545">BF1355=K1355</f>
        <v>1</v>
      </c>
      <c r="BO1355" s="1361" t="b">
        <f t="shared" si="545"/>
        <v>1</v>
      </c>
      <c r="BP1355" s="1361" t="b">
        <f t="shared" si="545"/>
        <v>1</v>
      </c>
      <c r="BQ1355" s="1361" t="b">
        <f t="shared" si="545"/>
        <v>1</v>
      </c>
      <c r="BS1355" s="1359"/>
    </row>
    <row r="1356" spans="1:71" s="1374" customFormat="1" ht="12" customHeight="1">
      <c r="A1356" s="1412">
        <v>25300371</v>
      </c>
      <c r="B1356" s="1413" t="str">
        <f t="shared" si="541"/>
        <v>25300371</v>
      </c>
      <c r="C1356" s="1359" t="s">
        <v>2413</v>
      </c>
      <c r="D1356" s="1360" t="str">
        <f t="shared" si="540"/>
        <v>W/C</v>
      </c>
      <c r="E1356" s="1360"/>
      <c r="F1356" s="1359"/>
      <c r="G1356" s="1360"/>
      <c r="H1356" s="1361" t="str">
        <f t="shared" si="533"/>
        <v/>
      </c>
      <c r="I1356" s="1361" t="str">
        <f t="shared" si="533"/>
        <v/>
      </c>
      <c r="J1356" s="1361" t="str">
        <f t="shared" si="533"/>
        <v/>
      </c>
      <c r="K1356" s="1361" t="str">
        <f t="shared" si="532"/>
        <v/>
      </c>
      <c r="L1356" s="1361" t="str">
        <f t="shared" si="524"/>
        <v>NO</v>
      </c>
      <c r="M1356" s="1361" t="str">
        <f t="shared" si="524"/>
        <v>W/C</v>
      </c>
      <c r="N1356" s="1361" t="str">
        <f t="shared" si="528"/>
        <v>W/C</v>
      </c>
      <c r="O1356" s="1362"/>
      <c r="P1356" s="1363">
        <v>-15362267.119999999</v>
      </c>
      <c r="Q1356" s="1363">
        <v>-10707305.43</v>
      </c>
      <c r="R1356" s="1363">
        <v>-1430047.21</v>
      </c>
      <c r="S1356" s="1363">
        <v>0</v>
      </c>
      <c r="T1356" s="1363">
        <v>0</v>
      </c>
      <c r="U1356" s="1363">
        <v>0</v>
      </c>
      <c r="V1356" s="1363">
        <v>0</v>
      </c>
      <c r="W1356" s="1363">
        <v>-1759480.01</v>
      </c>
      <c r="X1356" s="1363">
        <v>-2772928.19</v>
      </c>
      <c r="Y1356" s="1363">
        <v>-2772928.19</v>
      </c>
      <c r="Z1356" s="1363">
        <v>-2772928.19</v>
      </c>
      <c r="AA1356" s="1363">
        <v>-2772928.19</v>
      </c>
      <c r="AB1356" s="1363">
        <v>-2642326.7599999998</v>
      </c>
      <c r="AC1356" s="1363"/>
      <c r="AD1356" s="1363"/>
      <c r="AE1356" s="1363">
        <f t="shared" si="544"/>
        <v>-2832570.1958333333</v>
      </c>
      <c r="AF1356" s="1376"/>
      <c r="AG1356" s="1377"/>
      <c r="AH1356" s="1365"/>
      <c r="AI1356" s="1365"/>
      <c r="AJ1356" s="1365"/>
      <c r="AK1356" s="1366"/>
      <c r="AL1356" s="1365">
        <f t="shared" si="535"/>
        <v>0</v>
      </c>
      <c r="AM1356" s="1367"/>
      <c r="AN1356" s="1365">
        <f>AE1356</f>
        <v>-2832570.1958333333</v>
      </c>
      <c r="AO1356" s="1368">
        <f t="shared" si="536"/>
        <v>-2832570.1958333333</v>
      </c>
      <c r="AP1356" s="1369"/>
      <c r="AQ1356" s="1370">
        <f t="shared" si="543"/>
        <v>-2642326.7599999998</v>
      </c>
      <c r="AR1356" s="1365"/>
      <c r="AS1356" s="1365"/>
      <c r="AT1356" s="1365"/>
      <c r="AU1356" s="1366"/>
      <c r="AV1356" s="1365">
        <f t="shared" si="537"/>
        <v>0</v>
      </c>
      <c r="AW1356" s="1367"/>
      <c r="AX1356" s="1365">
        <f>AQ1356</f>
        <v>-2642326.7599999998</v>
      </c>
      <c r="AY1356" s="1367">
        <f t="shared" si="538"/>
        <v>-2642326.7599999998</v>
      </c>
      <c r="AZ1356" s="1372"/>
      <c r="BA1356" s="1640"/>
      <c r="BC1356" s="1361" t="str">
        <f t="shared" si="534"/>
        <v/>
      </c>
      <c r="BD1356" s="1361" t="str">
        <f t="shared" si="534"/>
        <v/>
      </c>
      <c r="BE1356" s="1361" t="str">
        <f t="shared" si="534"/>
        <v/>
      </c>
      <c r="BF1356" s="1361" t="str">
        <f t="shared" si="534"/>
        <v/>
      </c>
      <c r="BG1356" s="1361" t="str">
        <f t="shared" si="542"/>
        <v>NO</v>
      </c>
      <c r="BH1356" s="1361" t="str">
        <f t="shared" si="542"/>
        <v>W/C</v>
      </c>
      <c r="BI1356" s="1361" t="str">
        <f t="shared" si="539"/>
        <v>W/C</v>
      </c>
      <c r="BK1356" s="1361" t="b">
        <f t="shared" ref="BK1356:BM1365" si="546">BC1356=H1356</f>
        <v>1</v>
      </c>
      <c r="BL1356" s="1361" t="b">
        <f t="shared" si="546"/>
        <v>1</v>
      </c>
      <c r="BM1356" s="1361" t="b">
        <f t="shared" si="546"/>
        <v>1</v>
      </c>
      <c r="BN1356" s="1361" t="b">
        <f t="shared" si="545"/>
        <v>1</v>
      </c>
      <c r="BO1356" s="1361" t="b">
        <f t="shared" si="545"/>
        <v>1</v>
      </c>
      <c r="BP1356" s="1361" t="b">
        <f t="shared" si="545"/>
        <v>1</v>
      </c>
      <c r="BQ1356" s="1361" t="b">
        <f t="shared" si="545"/>
        <v>1</v>
      </c>
      <c r="BS1356" s="1359"/>
    </row>
    <row r="1357" spans="1:71" s="1374" customFormat="1" ht="12" customHeight="1">
      <c r="A1357" s="1412">
        <v>25300413</v>
      </c>
      <c r="B1357" s="1413" t="str">
        <f t="shared" si="541"/>
        <v>25300413</v>
      </c>
      <c r="C1357" s="1359" t="s">
        <v>2414</v>
      </c>
      <c r="D1357" s="1360" t="str">
        <f t="shared" si="540"/>
        <v>CRB</v>
      </c>
      <c r="E1357" s="1360"/>
      <c r="F1357" s="1359"/>
      <c r="G1357" s="1360"/>
      <c r="H1357" s="1361" t="str">
        <f t="shared" si="533"/>
        <v/>
      </c>
      <c r="I1357" s="1361" t="str">
        <f t="shared" si="533"/>
        <v>ERB</v>
      </c>
      <c r="J1357" s="1361" t="str">
        <f t="shared" si="533"/>
        <v>GRB</v>
      </c>
      <c r="K1357" s="1361" t="str">
        <f t="shared" si="532"/>
        <v/>
      </c>
      <c r="L1357" s="1361" t="str">
        <f t="shared" ref="L1357:M1426" si="547">IF(VALUE(AM1357),"W/C",IF(ISBLANK(AM1357),"NO","W/C"))</f>
        <v>NO</v>
      </c>
      <c r="M1357" s="1361" t="str">
        <f t="shared" si="547"/>
        <v>NO</v>
      </c>
      <c r="N1357" s="1361" t="str">
        <f t="shared" si="528"/>
        <v/>
      </c>
      <c r="O1357" s="1362"/>
      <c r="P1357" s="1363">
        <v>0</v>
      </c>
      <c r="Q1357" s="1363">
        <v>0</v>
      </c>
      <c r="R1357" s="1363">
        <v>0</v>
      </c>
      <c r="S1357" s="1363">
        <v>0</v>
      </c>
      <c r="T1357" s="1363">
        <v>0</v>
      </c>
      <c r="U1357" s="1363">
        <v>0</v>
      </c>
      <c r="V1357" s="1363">
        <v>0</v>
      </c>
      <c r="W1357" s="1363">
        <v>0</v>
      </c>
      <c r="X1357" s="1363">
        <v>0</v>
      </c>
      <c r="Y1357" s="1363">
        <v>0</v>
      </c>
      <c r="Z1357" s="1363">
        <v>0</v>
      </c>
      <c r="AA1357" s="1363">
        <v>0</v>
      </c>
      <c r="AB1357" s="1363">
        <v>0</v>
      </c>
      <c r="AC1357" s="1363"/>
      <c r="AD1357" s="1363"/>
      <c r="AE1357" s="1363">
        <f t="shared" si="544"/>
        <v>0</v>
      </c>
      <c r="AF1357" s="1376">
        <v>5</v>
      </c>
      <c r="AG1357" s="1377" t="s">
        <v>991</v>
      </c>
      <c r="AH1357" s="1365"/>
      <c r="AI1357" s="1365">
        <f>AE1357*C1572</f>
        <v>0</v>
      </c>
      <c r="AJ1357" s="1365">
        <f>AE1357*C1573</f>
        <v>0</v>
      </c>
      <c r="AK1357" s="1366"/>
      <c r="AL1357" s="1365">
        <f t="shared" si="535"/>
        <v>0</v>
      </c>
      <c r="AM1357" s="1367"/>
      <c r="AN1357" s="1365"/>
      <c r="AO1357" s="1368">
        <f t="shared" si="536"/>
        <v>0</v>
      </c>
      <c r="AP1357" s="1369"/>
      <c r="AQ1357" s="1370">
        <f t="shared" si="543"/>
        <v>0</v>
      </c>
      <c r="AR1357" s="1365"/>
      <c r="AS1357" s="1365">
        <f>AQ1357*C1572</f>
        <v>0</v>
      </c>
      <c r="AT1357" s="1365">
        <f>AQ1357*C1573</f>
        <v>0</v>
      </c>
      <c r="AU1357" s="1366"/>
      <c r="AV1357" s="1365">
        <f t="shared" si="537"/>
        <v>0</v>
      </c>
      <c r="AW1357" s="1367"/>
      <c r="AX1357" s="1365"/>
      <c r="AY1357" s="1367">
        <f t="shared" si="538"/>
        <v>0</v>
      </c>
      <c r="AZ1357" s="1372"/>
      <c r="BA1357" s="1640"/>
      <c r="BC1357" s="1361" t="str">
        <f t="shared" si="534"/>
        <v/>
      </c>
      <c r="BD1357" s="1361" t="str">
        <f t="shared" si="534"/>
        <v>ERB</v>
      </c>
      <c r="BE1357" s="1361" t="str">
        <f t="shared" si="534"/>
        <v>GRB</v>
      </c>
      <c r="BF1357" s="1361" t="str">
        <f t="shared" si="534"/>
        <v/>
      </c>
      <c r="BG1357" s="1361" t="str">
        <f t="shared" si="542"/>
        <v>NO</v>
      </c>
      <c r="BH1357" s="1361" t="str">
        <f t="shared" si="542"/>
        <v>NO</v>
      </c>
      <c r="BI1357" s="1361" t="str">
        <f t="shared" si="539"/>
        <v/>
      </c>
      <c r="BK1357" s="1361" t="b">
        <f t="shared" si="546"/>
        <v>1</v>
      </c>
      <c r="BL1357" s="1361" t="b">
        <f t="shared" si="546"/>
        <v>1</v>
      </c>
      <c r="BM1357" s="1361" t="b">
        <f t="shared" si="546"/>
        <v>1</v>
      </c>
      <c r="BN1357" s="1361" t="b">
        <f t="shared" si="545"/>
        <v>1</v>
      </c>
      <c r="BO1357" s="1361" t="b">
        <f t="shared" si="545"/>
        <v>1</v>
      </c>
      <c r="BP1357" s="1361" t="b">
        <f t="shared" si="545"/>
        <v>1</v>
      </c>
      <c r="BQ1357" s="1361" t="b">
        <f t="shared" si="545"/>
        <v>1</v>
      </c>
      <c r="BS1357" s="1359"/>
    </row>
    <row r="1358" spans="1:71" s="1374" customFormat="1" ht="12" customHeight="1">
      <c r="A1358" s="1412">
        <v>25300443</v>
      </c>
      <c r="B1358" s="1413" t="str">
        <f t="shared" si="541"/>
        <v>25300443</v>
      </c>
      <c r="C1358" s="1359" t="s">
        <v>2415</v>
      </c>
      <c r="D1358" s="1360" t="str">
        <f t="shared" si="540"/>
        <v>CRB</v>
      </c>
      <c r="E1358" s="1360"/>
      <c r="F1358" s="1359"/>
      <c r="G1358" s="1360"/>
      <c r="H1358" s="1361" t="str">
        <f t="shared" si="533"/>
        <v/>
      </c>
      <c r="I1358" s="1361" t="str">
        <f t="shared" si="533"/>
        <v>ERB</v>
      </c>
      <c r="J1358" s="1361" t="str">
        <f t="shared" si="533"/>
        <v>GRB</v>
      </c>
      <c r="K1358" s="1361" t="str">
        <f t="shared" si="532"/>
        <v/>
      </c>
      <c r="L1358" s="1361" t="str">
        <f t="shared" si="547"/>
        <v>NO</v>
      </c>
      <c r="M1358" s="1361" t="str">
        <f t="shared" si="547"/>
        <v>NO</v>
      </c>
      <c r="N1358" s="1361" t="str">
        <f t="shared" si="528"/>
        <v/>
      </c>
      <c r="O1358" s="1362"/>
      <c r="P1358" s="1363">
        <v>-275472.06</v>
      </c>
      <c r="Q1358" s="1363">
        <v>-263994.08</v>
      </c>
      <c r="R1358" s="1363">
        <v>-252516.1</v>
      </c>
      <c r="S1358" s="1363">
        <v>-241038.12</v>
      </c>
      <c r="T1358" s="1363">
        <v>-229560.14</v>
      </c>
      <c r="U1358" s="1363">
        <v>-218082.16</v>
      </c>
      <c r="V1358" s="1363">
        <v>-206604.18</v>
      </c>
      <c r="W1358" s="1363">
        <v>-195126.2</v>
      </c>
      <c r="X1358" s="1363">
        <v>-183648.22</v>
      </c>
      <c r="Y1358" s="1363">
        <v>-172170.23999999999</v>
      </c>
      <c r="Z1358" s="1363">
        <v>-160692.26</v>
      </c>
      <c r="AA1358" s="1363">
        <v>-149214.28</v>
      </c>
      <c r="AB1358" s="1363">
        <v>-137736.29999999999</v>
      </c>
      <c r="AC1358" s="1363"/>
      <c r="AD1358" s="1363"/>
      <c r="AE1358" s="1363">
        <f t="shared" si="544"/>
        <v>-206604.18000000002</v>
      </c>
      <c r="AF1358" s="1376">
        <v>5</v>
      </c>
      <c r="AG1358" s="1377" t="s">
        <v>991</v>
      </c>
      <c r="AH1358" s="1365"/>
      <c r="AI1358" s="1365">
        <f>AE1358*C1572</f>
        <v>-137081.87343000001</v>
      </c>
      <c r="AJ1358" s="1365">
        <f>AE1358*C1573</f>
        <v>-69522.306570000015</v>
      </c>
      <c r="AK1358" s="1366"/>
      <c r="AL1358" s="1365">
        <f t="shared" si="535"/>
        <v>-206604.18000000002</v>
      </c>
      <c r="AM1358" s="1367"/>
      <c r="AN1358" s="1365"/>
      <c r="AO1358" s="1368">
        <f t="shared" si="536"/>
        <v>0</v>
      </c>
      <c r="AP1358" s="1369"/>
      <c r="AQ1358" s="1370">
        <f t="shared" si="543"/>
        <v>-137736.29999999999</v>
      </c>
      <c r="AR1358" s="1365"/>
      <c r="AS1358" s="1365">
        <f>AQ1358*C1572</f>
        <v>-91388.035049999991</v>
      </c>
      <c r="AT1358" s="1365">
        <f>AQ1358*C1573</f>
        <v>-46348.264949999997</v>
      </c>
      <c r="AU1358" s="1366"/>
      <c r="AV1358" s="1365">
        <f t="shared" si="537"/>
        <v>-137736.29999999999</v>
      </c>
      <c r="AW1358" s="1367"/>
      <c r="AX1358" s="1365"/>
      <c r="AY1358" s="1367">
        <f t="shared" si="538"/>
        <v>0</v>
      </c>
      <c r="AZ1358" s="1372"/>
      <c r="BA1358" s="1640"/>
      <c r="BC1358" s="1361" t="str">
        <f t="shared" si="534"/>
        <v/>
      </c>
      <c r="BD1358" s="1361" t="str">
        <f t="shared" si="534"/>
        <v>ERB</v>
      </c>
      <c r="BE1358" s="1361" t="str">
        <f t="shared" si="534"/>
        <v>GRB</v>
      </c>
      <c r="BF1358" s="1361" t="str">
        <f t="shared" si="534"/>
        <v/>
      </c>
      <c r="BG1358" s="1361" t="str">
        <f t="shared" si="542"/>
        <v>NO</v>
      </c>
      <c r="BH1358" s="1361" t="str">
        <f t="shared" si="542"/>
        <v>NO</v>
      </c>
      <c r="BI1358" s="1361" t="str">
        <f t="shared" si="539"/>
        <v/>
      </c>
      <c r="BK1358" s="1361" t="b">
        <f t="shared" si="546"/>
        <v>1</v>
      </c>
      <c r="BL1358" s="1361" t="b">
        <f t="shared" si="546"/>
        <v>1</v>
      </c>
      <c r="BM1358" s="1361" t="b">
        <f t="shared" si="546"/>
        <v>1</v>
      </c>
      <c r="BN1358" s="1361" t="b">
        <f t="shared" si="545"/>
        <v>1</v>
      </c>
      <c r="BO1358" s="1361" t="b">
        <f t="shared" si="545"/>
        <v>1</v>
      </c>
      <c r="BP1358" s="1361" t="b">
        <f t="shared" si="545"/>
        <v>1</v>
      </c>
      <c r="BQ1358" s="1361" t="b">
        <f t="shared" si="545"/>
        <v>1</v>
      </c>
      <c r="BS1358" s="1359"/>
    </row>
    <row r="1359" spans="1:71" s="1374" customFormat="1" ht="12" customHeight="1">
      <c r="A1359" s="1414" t="s">
        <v>2416</v>
      </c>
      <c r="B1359" s="1415" t="str">
        <f t="shared" si="541"/>
        <v>25300463</v>
      </c>
      <c r="C1359" s="1667" t="s">
        <v>2417</v>
      </c>
      <c r="D1359" s="1417" t="str">
        <f t="shared" si="540"/>
        <v>CRB</v>
      </c>
      <c r="E1359" s="1417"/>
      <c r="F1359" s="1483">
        <v>43221</v>
      </c>
      <c r="G1359" s="1417"/>
      <c r="H1359" s="1419" t="str">
        <f t="shared" si="533"/>
        <v/>
      </c>
      <c r="I1359" s="1419" t="str">
        <f t="shared" si="533"/>
        <v>ERB</v>
      </c>
      <c r="J1359" s="1419" t="str">
        <f t="shared" si="533"/>
        <v>GRB</v>
      </c>
      <c r="K1359" s="1419" t="str">
        <f t="shared" si="532"/>
        <v/>
      </c>
      <c r="L1359" s="1419" t="str">
        <f t="shared" si="547"/>
        <v>NO</v>
      </c>
      <c r="M1359" s="1419" t="str">
        <f t="shared" si="547"/>
        <v>NO</v>
      </c>
      <c r="N1359" s="1419" t="str">
        <f t="shared" si="528"/>
        <v/>
      </c>
      <c r="O1359" s="1420"/>
      <c r="P1359" s="1421">
        <v>-96546.48</v>
      </c>
      <c r="Q1359" s="1421">
        <v>-96546.48</v>
      </c>
      <c r="R1359" s="1421">
        <v>-96546.48</v>
      </c>
      <c r="S1359" s="1421">
        <v>-96546.48</v>
      </c>
      <c r="T1359" s="1421">
        <v>-96546.48</v>
      </c>
      <c r="U1359" s="1421">
        <v>-96546.48</v>
      </c>
      <c r="V1359" s="1421">
        <v>-96546.48</v>
      </c>
      <c r="W1359" s="1421">
        <v>-96546.48</v>
      </c>
      <c r="X1359" s="1421">
        <v>-96546.48</v>
      </c>
      <c r="Y1359" s="1421">
        <v>-96546.48</v>
      </c>
      <c r="Z1359" s="1421">
        <v>-96546.48</v>
      </c>
      <c r="AA1359" s="1421">
        <v>-96546.48</v>
      </c>
      <c r="AB1359" s="1421">
        <v>-96546.48</v>
      </c>
      <c r="AC1359" s="1421"/>
      <c r="AD1359" s="1421"/>
      <c r="AE1359" s="1421">
        <f t="shared" si="544"/>
        <v>-96546.48</v>
      </c>
      <c r="AF1359" s="1422">
        <v>5</v>
      </c>
      <c r="AG1359" s="1423" t="s">
        <v>991</v>
      </c>
      <c r="AH1359" s="1424"/>
      <c r="AI1359" s="1424">
        <f>AE1359*C1572</f>
        <v>-64058.589479999995</v>
      </c>
      <c r="AJ1359" s="1424">
        <f>AE1359*C1573</f>
        <v>-32487.890520000001</v>
      </c>
      <c r="AK1359" s="1425"/>
      <c r="AL1359" s="1424">
        <f t="shared" si="535"/>
        <v>-96546.48</v>
      </c>
      <c r="AM1359" s="1426"/>
      <c r="AN1359" s="1424"/>
      <c r="AO1359" s="1427">
        <f t="shared" si="536"/>
        <v>0</v>
      </c>
      <c r="AP1359" s="1369"/>
      <c r="AQ1359" s="1428">
        <f t="shared" si="543"/>
        <v>-96546.48</v>
      </c>
      <c r="AR1359" s="1424"/>
      <c r="AS1359" s="1424">
        <f>AQ1359*C1572</f>
        <v>-64058.589479999995</v>
      </c>
      <c r="AT1359" s="1424">
        <f>AQ1359*C1573</f>
        <v>-32487.890520000001</v>
      </c>
      <c r="AU1359" s="1425"/>
      <c r="AV1359" s="1424">
        <f>SUM(AS1359:AU1359)</f>
        <v>-96546.48</v>
      </c>
      <c r="AW1359" s="1426"/>
      <c r="AX1359" s="1424"/>
      <c r="AY1359" s="1426">
        <f t="shared" si="538"/>
        <v>0</v>
      </c>
      <c r="AZ1359" s="1372"/>
      <c r="BA1359" s="1640"/>
      <c r="BC1359" s="1419" t="str">
        <f t="shared" si="534"/>
        <v/>
      </c>
      <c r="BD1359" s="1419" t="str">
        <f t="shared" si="534"/>
        <v>ERB</v>
      </c>
      <c r="BE1359" s="1419" t="str">
        <f t="shared" si="534"/>
        <v>GRB</v>
      </c>
      <c r="BF1359" s="1419" t="str">
        <f t="shared" si="534"/>
        <v/>
      </c>
      <c r="BG1359" s="1419" t="str">
        <f t="shared" si="542"/>
        <v>NO</v>
      </c>
      <c r="BH1359" s="1419" t="str">
        <f t="shared" si="542"/>
        <v>NO</v>
      </c>
      <c r="BI1359" s="1419" t="str">
        <f t="shared" si="539"/>
        <v/>
      </c>
      <c r="BK1359" s="1419" t="b">
        <f t="shared" si="546"/>
        <v>1</v>
      </c>
      <c r="BL1359" s="1419" t="b">
        <f t="shared" si="546"/>
        <v>1</v>
      </c>
      <c r="BM1359" s="1419" t="b">
        <f t="shared" si="546"/>
        <v>1</v>
      </c>
      <c r="BN1359" s="1419" t="b">
        <f t="shared" si="545"/>
        <v>1</v>
      </c>
      <c r="BO1359" s="1419" t="b">
        <f t="shared" si="545"/>
        <v>1</v>
      </c>
      <c r="BP1359" s="1419" t="b">
        <f t="shared" si="545"/>
        <v>1</v>
      </c>
      <c r="BQ1359" s="1419" t="b">
        <f t="shared" si="545"/>
        <v>1</v>
      </c>
      <c r="BS1359" s="1359"/>
    </row>
    <row r="1360" spans="1:71" s="1374" customFormat="1" ht="12" customHeight="1">
      <c r="A1360" s="1412">
        <v>25300503</v>
      </c>
      <c r="B1360" s="1413" t="str">
        <f t="shared" si="541"/>
        <v>25300503</v>
      </c>
      <c r="C1360" s="1359" t="s">
        <v>2418</v>
      </c>
      <c r="D1360" s="1360" t="str">
        <f t="shared" si="540"/>
        <v>W/C</v>
      </c>
      <c r="E1360" s="1360"/>
      <c r="F1360" s="1359"/>
      <c r="G1360" s="1360"/>
      <c r="H1360" s="1361" t="str">
        <f t="shared" si="533"/>
        <v/>
      </c>
      <c r="I1360" s="1361" t="str">
        <f t="shared" si="533"/>
        <v/>
      </c>
      <c r="J1360" s="1361" t="str">
        <f t="shared" si="533"/>
        <v/>
      </c>
      <c r="K1360" s="1361" t="str">
        <f t="shared" si="532"/>
        <v/>
      </c>
      <c r="L1360" s="1361" t="str">
        <f t="shared" si="547"/>
        <v>NO</v>
      </c>
      <c r="M1360" s="1361" t="str">
        <f t="shared" si="547"/>
        <v>W/C</v>
      </c>
      <c r="N1360" s="1361" t="str">
        <f t="shared" si="528"/>
        <v>W/C</v>
      </c>
      <c r="O1360" s="1362"/>
      <c r="P1360" s="1363">
        <v>42814.95</v>
      </c>
      <c r="Q1360" s="1363">
        <v>42814.95</v>
      </c>
      <c r="R1360" s="1363">
        <v>42814.95</v>
      </c>
      <c r="S1360" s="1363">
        <v>42814.95</v>
      </c>
      <c r="T1360" s="1363">
        <v>-26636.05</v>
      </c>
      <c r="U1360" s="1363">
        <v>-20877.47</v>
      </c>
      <c r="V1360" s="1363">
        <v>-21907.47</v>
      </c>
      <c r="W1360" s="1363">
        <v>-21907.47</v>
      </c>
      <c r="X1360" s="1363">
        <v>-21907.47</v>
      </c>
      <c r="Y1360" s="1363">
        <v>-23422.65</v>
      </c>
      <c r="Z1360" s="1363">
        <v>-27809.16</v>
      </c>
      <c r="AA1360" s="1363">
        <v>-27809.16</v>
      </c>
      <c r="AB1360" s="1363">
        <v>-35958.81</v>
      </c>
      <c r="AC1360" s="1363"/>
      <c r="AD1360" s="1363"/>
      <c r="AE1360" s="1363">
        <f t="shared" si="544"/>
        <v>-5033.6650000000018</v>
      </c>
      <c r="AF1360" s="1376"/>
      <c r="AG1360" s="1376"/>
      <c r="AH1360" s="1365"/>
      <c r="AI1360" s="1365"/>
      <c r="AJ1360" s="1365"/>
      <c r="AK1360" s="1366"/>
      <c r="AL1360" s="1365">
        <f t="shared" si="535"/>
        <v>0</v>
      </c>
      <c r="AM1360" s="1367"/>
      <c r="AN1360" s="1365">
        <f>AE1360</f>
        <v>-5033.6650000000018</v>
      </c>
      <c r="AO1360" s="1368">
        <f t="shared" si="536"/>
        <v>-5033.6650000000018</v>
      </c>
      <c r="AP1360" s="1369"/>
      <c r="AQ1360" s="1370">
        <f t="shared" si="543"/>
        <v>-35958.81</v>
      </c>
      <c r="AR1360" s="1365"/>
      <c r="AS1360" s="1365"/>
      <c r="AT1360" s="1365"/>
      <c r="AU1360" s="1366"/>
      <c r="AV1360" s="1365">
        <f t="shared" si="537"/>
        <v>0</v>
      </c>
      <c r="AW1360" s="1367"/>
      <c r="AX1360" s="1365">
        <f>AQ1360</f>
        <v>-35958.81</v>
      </c>
      <c r="AY1360" s="1367">
        <f t="shared" si="538"/>
        <v>-35958.81</v>
      </c>
      <c r="AZ1360" s="1372"/>
      <c r="BA1360" s="1640"/>
      <c r="BC1360" s="1361" t="str">
        <f t="shared" si="534"/>
        <v/>
      </c>
      <c r="BD1360" s="1361" t="str">
        <f t="shared" si="534"/>
        <v/>
      </c>
      <c r="BE1360" s="1361" t="str">
        <f t="shared" si="534"/>
        <v/>
      </c>
      <c r="BF1360" s="1361" t="str">
        <f t="shared" si="534"/>
        <v/>
      </c>
      <c r="BG1360" s="1361" t="str">
        <f t="shared" si="542"/>
        <v>NO</v>
      </c>
      <c r="BH1360" s="1361" t="str">
        <f t="shared" si="542"/>
        <v>W/C</v>
      </c>
      <c r="BI1360" s="1361" t="str">
        <f t="shared" si="539"/>
        <v>W/C</v>
      </c>
      <c r="BK1360" s="1361" t="b">
        <f t="shared" si="546"/>
        <v>1</v>
      </c>
      <c r="BL1360" s="1361" t="b">
        <f t="shared" si="546"/>
        <v>1</v>
      </c>
      <c r="BM1360" s="1361" t="b">
        <f t="shared" si="546"/>
        <v>1</v>
      </c>
      <c r="BN1360" s="1361" t="b">
        <f t="shared" si="545"/>
        <v>1</v>
      </c>
      <c r="BO1360" s="1361" t="b">
        <f t="shared" si="545"/>
        <v>1</v>
      </c>
      <c r="BP1360" s="1361" t="b">
        <f t="shared" si="545"/>
        <v>1</v>
      </c>
      <c r="BQ1360" s="1361" t="b">
        <f t="shared" si="545"/>
        <v>1</v>
      </c>
      <c r="BS1360" s="1359"/>
    </row>
    <row r="1361" spans="1:71" s="1374" customFormat="1" ht="12" customHeight="1">
      <c r="A1361" s="1412">
        <v>25300513</v>
      </c>
      <c r="B1361" s="1413" t="str">
        <f t="shared" si="541"/>
        <v>25300513</v>
      </c>
      <c r="C1361" s="1359" t="s">
        <v>2419</v>
      </c>
      <c r="D1361" s="1360" t="str">
        <f t="shared" si="540"/>
        <v>W/C</v>
      </c>
      <c r="E1361" s="1360"/>
      <c r="F1361" s="1359"/>
      <c r="G1361" s="1360"/>
      <c r="H1361" s="1361" t="str">
        <f t="shared" si="533"/>
        <v/>
      </c>
      <c r="I1361" s="1361" t="str">
        <f t="shared" si="533"/>
        <v/>
      </c>
      <c r="J1361" s="1361" t="str">
        <f t="shared" si="533"/>
        <v/>
      </c>
      <c r="K1361" s="1361" t="str">
        <f t="shared" si="532"/>
        <v/>
      </c>
      <c r="L1361" s="1361" t="str">
        <f t="shared" si="547"/>
        <v>NO</v>
      </c>
      <c r="M1361" s="1361" t="str">
        <f t="shared" si="547"/>
        <v>W/C</v>
      </c>
      <c r="N1361" s="1361" t="str">
        <f t="shared" si="528"/>
        <v>W/C</v>
      </c>
      <c r="O1361" s="1411"/>
      <c r="P1361" s="1363">
        <v>-141.4</v>
      </c>
      <c r="Q1361" s="1363">
        <v>-141.4</v>
      </c>
      <c r="R1361" s="1363">
        <v>-141.4</v>
      </c>
      <c r="S1361" s="1363">
        <v>-141.4</v>
      </c>
      <c r="T1361" s="1363">
        <v>-141.4</v>
      </c>
      <c r="U1361" s="1363">
        <v>-141.4</v>
      </c>
      <c r="V1361" s="1363">
        <v>-141.4</v>
      </c>
      <c r="W1361" s="1363">
        <v>-141.4</v>
      </c>
      <c r="X1361" s="1363">
        <v>-141.4</v>
      </c>
      <c r="Y1361" s="1363">
        <v>-141.4</v>
      </c>
      <c r="Z1361" s="1363">
        <v>-141.4</v>
      </c>
      <c r="AA1361" s="1363">
        <v>-141.4</v>
      </c>
      <c r="AB1361" s="1363">
        <v>-141.4</v>
      </c>
      <c r="AC1361" s="1363"/>
      <c r="AD1361" s="1363"/>
      <c r="AE1361" s="1363">
        <f t="shared" si="544"/>
        <v>-141.40000000000003</v>
      </c>
      <c r="AF1361" s="1376"/>
      <c r="AG1361" s="1376"/>
      <c r="AH1361" s="1365"/>
      <c r="AI1361" s="1365"/>
      <c r="AJ1361" s="1365"/>
      <c r="AK1361" s="1366"/>
      <c r="AL1361" s="1365">
        <f t="shared" si="535"/>
        <v>0</v>
      </c>
      <c r="AM1361" s="1367"/>
      <c r="AN1361" s="1365">
        <f>AE1361</f>
        <v>-141.40000000000003</v>
      </c>
      <c r="AO1361" s="1368">
        <f t="shared" si="536"/>
        <v>-141.40000000000003</v>
      </c>
      <c r="AP1361" s="1369"/>
      <c r="AQ1361" s="1370">
        <f t="shared" si="543"/>
        <v>-141.4</v>
      </c>
      <c r="AR1361" s="1365"/>
      <c r="AS1361" s="1365"/>
      <c r="AT1361" s="1365"/>
      <c r="AU1361" s="1366"/>
      <c r="AV1361" s="1365">
        <f t="shared" si="537"/>
        <v>0</v>
      </c>
      <c r="AW1361" s="1367"/>
      <c r="AX1361" s="1365">
        <f>AQ1361</f>
        <v>-141.4</v>
      </c>
      <c r="AY1361" s="1367">
        <f t="shared" si="538"/>
        <v>-141.4</v>
      </c>
      <c r="AZ1361" s="1372"/>
      <c r="BA1361" s="1640"/>
      <c r="BC1361" s="1361" t="str">
        <f t="shared" si="534"/>
        <v/>
      </c>
      <c r="BD1361" s="1361" t="str">
        <f t="shared" si="534"/>
        <v/>
      </c>
      <c r="BE1361" s="1361" t="str">
        <f t="shared" si="534"/>
        <v/>
      </c>
      <c r="BF1361" s="1361" t="str">
        <f t="shared" si="534"/>
        <v/>
      </c>
      <c r="BG1361" s="1361" t="str">
        <f t="shared" si="542"/>
        <v>NO</v>
      </c>
      <c r="BH1361" s="1361" t="str">
        <f t="shared" si="542"/>
        <v>W/C</v>
      </c>
      <c r="BI1361" s="1361" t="str">
        <f t="shared" si="539"/>
        <v>W/C</v>
      </c>
      <c r="BK1361" s="1361" t="b">
        <f t="shared" si="546"/>
        <v>1</v>
      </c>
      <c r="BL1361" s="1361" t="b">
        <f t="shared" si="546"/>
        <v>1</v>
      </c>
      <c r="BM1361" s="1361" t="b">
        <f t="shared" si="546"/>
        <v>1</v>
      </c>
      <c r="BN1361" s="1361" t="b">
        <f t="shared" si="545"/>
        <v>1</v>
      </c>
      <c r="BO1361" s="1361" t="b">
        <f t="shared" si="545"/>
        <v>1</v>
      </c>
      <c r="BP1361" s="1361" t="b">
        <f t="shared" si="545"/>
        <v>1</v>
      </c>
      <c r="BQ1361" s="1361" t="b">
        <f t="shared" si="545"/>
        <v>1</v>
      </c>
      <c r="BS1361" s="1359"/>
    </row>
    <row r="1362" spans="1:71" s="1374" customFormat="1" ht="12" customHeight="1">
      <c r="A1362" s="1412">
        <v>25300541</v>
      </c>
      <c r="B1362" s="1413" t="str">
        <f t="shared" si="541"/>
        <v>25300541</v>
      </c>
      <c r="C1362" s="1359" t="s">
        <v>2420</v>
      </c>
      <c r="D1362" s="1360" t="str">
        <f t="shared" si="540"/>
        <v>W/C</v>
      </c>
      <c r="E1362" s="1360"/>
      <c r="F1362" s="1359"/>
      <c r="G1362" s="1360"/>
      <c r="H1362" s="1361" t="str">
        <f t="shared" si="533"/>
        <v/>
      </c>
      <c r="I1362" s="1361" t="str">
        <f t="shared" si="533"/>
        <v/>
      </c>
      <c r="J1362" s="1361" t="str">
        <f t="shared" si="533"/>
        <v/>
      </c>
      <c r="K1362" s="1361" t="str">
        <f t="shared" si="532"/>
        <v/>
      </c>
      <c r="L1362" s="1361" t="str">
        <f t="shared" si="547"/>
        <v>NO</v>
      </c>
      <c r="M1362" s="1361" t="str">
        <f t="shared" si="547"/>
        <v>W/C</v>
      </c>
      <c r="N1362" s="1361" t="str">
        <f t="shared" si="528"/>
        <v>W/C</v>
      </c>
      <c r="O1362" s="1362"/>
      <c r="P1362" s="1363">
        <v>0</v>
      </c>
      <c r="Q1362" s="1363">
        <v>0</v>
      </c>
      <c r="R1362" s="1363">
        <v>0</v>
      </c>
      <c r="S1362" s="1363">
        <v>0</v>
      </c>
      <c r="T1362" s="1363">
        <v>0</v>
      </c>
      <c r="U1362" s="1363">
        <v>0</v>
      </c>
      <c r="V1362" s="1363">
        <v>0</v>
      </c>
      <c r="W1362" s="1363">
        <v>0</v>
      </c>
      <c r="X1362" s="1363">
        <v>0</v>
      </c>
      <c r="Y1362" s="1363">
        <v>0</v>
      </c>
      <c r="Z1362" s="1363">
        <v>0</v>
      </c>
      <c r="AA1362" s="1363">
        <v>0</v>
      </c>
      <c r="AB1362" s="1363">
        <v>0</v>
      </c>
      <c r="AC1362" s="1363"/>
      <c r="AD1362" s="1363"/>
      <c r="AE1362" s="1363">
        <f t="shared" si="544"/>
        <v>0</v>
      </c>
      <c r="AF1362" s="1476"/>
      <c r="AG1362" s="1476"/>
      <c r="AH1362" s="1365"/>
      <c r="AI1362" s="1365"/>
      <c r="AJ1362" s="1365"/>
      <c r="AK1362" s="1366"/>
      <c r="AL1362" s="1365">
        <f t="shared" si="535"/>
        <v>0</v>
      </c>
      <c r="AM1362" s="1367"/>
      <c r="AN1362" s="1365">
        <f>AE1362</f>
        <v>0</v>
      </c>
      <c r="AO1362" s="1368">
        <f t="shared" si="536"/>
        <v>0</v>
      </c>
      <c r="AP1362" s="1369"/>
      <c r="AQ1362" s="1370">
        <f t="shared" si="543"/>
        <v>0</v>
      </c>
      <c r="AR1362" s="1365"/>
      <c r="AS1362" s="1365"/>
      <c r="AT1362" s="1365"/>
      <c r="AU1362" s="1366"/>
      <c r="AV1362" s="1365">
        <f t="shared" si="537"/>
        <v>0</v>
      </c>
      <c r="AW1362" s="1367"/>
      <c r="AX1362" s="1365">
        <f>AQ1362</f>
        <v>0</v>
      </c>
      <c r="AY1362" s="1367">
        <f t="shared" si="538"/>
        <v>0</v>
      </c>
      <c r="AZ1362" s="1372"/>
      <c r="BA1362" s="1640"/>
      <c r="BC1362" s="1361" t="str">
        <f t="shared" si="534"/>
        <v/>
      </c>
      <c r="BD1362" s="1361" t="str">
        <f t="shared" si="534"/>
        <v/>
      </c>
      <c r="BE1362" s="1361" t="str">
        <f t="shared" si="534"/>
        <v/>
      </c>
      <c r="BF1362" s="1361" t="str">
        <f t="shared" si="534"/>
        <v/>
      </c>
      <c r="BG1362" s="1361" t="str">
        <f t="shared" si="542"/>
        <v>NO</v>
      </c>
      <c r="BH1362" s="1361" t="str">
        <f t="shared" si="542"/>
        <v>W/C</v>
      </c>
      <c r="BI1362" s="1361" t="str">
        <f t="shared" si="539"/>
        <v>W/C</v>
      </c>
      <c r="BK1362" s="1361" t="b">
        <f t="shared" si="546"/>
        <v>1</v>
      </c>
      <c r="BL1362" s="1361" t="b">
        <f t="shared" si="546"/>
        <v>1</v>
      </c>
      <c r="BM1362" s="1361" t="b">
        <f t="shared" si="546"/>
        <v>1</v>
      </c>
      <c r="BN1362" s="1361" t="b">
        <f t="shared" si="545"/>
        <v>1</v>
      </c>
      <c r="BO1362" s="1361" t="b">
        <f t="shared" si="545"/>
        <v>1</v>
      </c>
      <c r="BP1362" s="1361" t="b">
        <f t="shared" si="545"/>
        <v>1</v>
      </c>
      <c r="BQ1362" s="1361" t="b">
        <f t="shared" si="545"/>
        <v>1</v>
      </c>
      <c r="BS1362" s="1359"/>
    </row>
    <row r="1363" spans="1:71" s="1374" customFormat="1" ht="12" customHeight="1">
      <c r="A1363" s="1503">
        <v>25300543</v>
      </c>
      <c r="B1363" s="1504" t="str">
        <f t="shared" si="541"/>
        <v>25300543</v>
      </c>
      <c r="C1363" s="1359" t="s">
        <v>2421</v>
      </c>
      <c r="D1363" s="1360" t="str">
        <f t="shared" si="540"/>
        <v>W/C</v>
      </c>
      <c r="E1363" s="1360"/>
      <c r="F1363" s="1359"/>
      <c r="G1363" s="1360"/>
      <c r="H1363" s="1361" t="str">
        <f t="shared" si="533"/>
        <v/>
      </c>
      <c r="I1363" s="1361" t="str">
        <f t="shared" si="533"/>
        <v/>
      </c>
      <c r="J1363" s="1361" t="str">
        <f t="shared" si="533"/>
        <v/>
      </c>
      <c r="K1363" s="1361" t="str">
        <f t="shared" si="532"/>
        <v/>
      </c>
      <c r="L1363" s="1361" t="str">
        <f t="shared" si="547"/>
        <v>NO</v>
      </c>
      <c r="M1363" s="1361" t="str">
        <f t="shared" si="547"/>
        <v>W/C</v>
      </c>
      <c r="N1363" s="1361" t="str">
        <f t="shared" si="528"/>
        <v>W/C</v>
      </c>
      <c r="O1363" s="1411"/>
      <c r="P1363" s="1363">
        <v>-526.4</v>
      </c>
      <c r="Q1363" s="1363">
        <v>-526.4</v>
      </c>
      <c r="R1363" s="1363">
        <v>-526.4</v>
      </c>
      <c r="S1363" s="1363">
        <v>-526.4</v>
      </c>
      <c r="T1363" s="1363">
        <v>-526.4</v>
      </c>
      <c r="U1363" s="1363">
        <v>-526.4</v>
      </c>
      <c r="V1363" s="1363">
        <v>-526.4</v>
      </c>
      <c r="W1363" s="1363">
        <v>-526.4</v>
      </c>
      <c r="X1363" s="1363">
        <v>-526.4</v>
      </c>
      <c r="Y1363" s="1363">
        <v>-526.4</v>
      </c>
      <c r="Z1363" s="1363">
        <v>-526.4</v>
      </c>
      <c r="AA1363" s="1363">
        <v>-526.4</v>
      </c>
      <c r="AB1363" s="1363">
        <v>-526.4</v>
      </c>
      <c r="AC1363" s="1363"/>
      <c r="AD1363" s="1363"/>
      <c r="AE1363" s="1363">
        <f t="shared" si="544"/>
        <v>-526.39999999999986</v>
      </c>
      <c r="AF1363" s="1476"/>
      <c r="AG1363" s="1477"/>
      <c r="AH1363" s="1365"/>
      <c r="AI1363" s="1365"/>
      <c r="AJ1363" s="1365"/>
      <c r="AK1363" s="1366"/>
      <c r="AL1363" s="1365">
        <f t="shared" si="535"/>
        <v>0</v>
      </c>
      <c r="AM1363" s="1367"/>
      <c r="AN1363" s="1365">
        <f>AE1363</f>
        <v>-526.39999999999986</v>
      </c>
      <c r="AO1363" s="1368">
        <f t="shared" si="536"/>
        <v>-526.39999999999986</v>
      </c>
      <c r="AP1363" s="1369"/>
      <c r="AQ1363" s="1370">
        <f t="shared" si="543"/>
        <v>-526.4</v>
      </c>
      <c r="AR1363" s="1365"/>
      <c r="AS1363" s="1365"/>
      <c r="AT1363" s="1365"/>
      <c r="AU1363" s="1366"/>
      <c r="AV1363" s="1365">
        <f t="shared" si="537"/>
        <v>0</v>
      </c>
      <c r="AW1363" s="1367"/>
      <c r="AX1363" s="1365">
        <f>AQ1363</f>
        <v>-526.4</v>
      </c>
      <c r="AY1363" s="1367">
        <f t="shared" si="538"/>
        <v>-526.4</v>
      </c>
      <c r="AZ1363" s="1372"/>
      <c r="BA1363" s="1640"/>
      <c r="BC1363" s="1361" t="str">
        <f t="shared" si="534"/>
        <v/>
      </c>
      <c r="BD1363" s="1361" t="str">
        <f t="shared" si="534"/>
        <v/>
      </c>
      <c r="BE1363" s="1361" t="str">
        <f t="shared" si="534"/>
        <v/>
      </c>
      <c r="BF1363" s="1361" t="str">
        <f t="shared" si="534"/>
        <v/>
      </c>
      <c r="BG1363" s="1361" t="str">
        <f t="shared" si="542"/>
        <v>NO</v>
      </c>
      <c r="BH1363" s="1361" t="str">
        <f t="shared" si="542"/>
        <v>W/C</v>
      </c>
      <c r="BI1363" s="1361" t="str">
        <f t="shared" si="539"/>
        <v>W/C</v>
      </c>
      <c r="BK1363" s="1361" t="b">
        <f t="shared" si="546"/>
        <v>1</v>
      </c>
      <c r="BL1363" s="1361" t="b">
        <f t="shared" si="546"/>
        <v>1</v>
      </c>
      <c r="BM1363" s="1361" t="b">
        <f t="shared" si="546"/>
        <v>1</v>
      </c>
      <c r="BN1363" s="1361" t="b">
        <f t="shared" si="545"/>
        <v>1</v>
      </c>
      <c r="BO1363" s="1361" t="b">
        <f t="shared" si="545"/>
        <v>1</v>
      </c>
      <c r="BP1363" s="1361" t="b">
        <f t="shared" si="545"/>
        <v>1</v>
      </c>
      <c r="BQ1363" s="1361" t="b">
        <f t="shared" si="545"/>
        <v>1</v>
      </c>
      <c r="BS1363" s="1359"/>
    </row>
    <row r="1364" spans="1:71" s="1374" customFormat="1" ht="12" customHeight="1">
      <c r="A1364" s="1412">
        <v>25300553</v>
      </c>
      <c r="B1364" s="1413" t="str">
        <f t="shared" si="541"/>
        <v>25300553</v>
      </c>
      <c r="C1364" s="1668" t="s">
        <v>2422</v>
      </c>
      <c r="D1364" s="1360" t="str">
        <f t="shared" si="540"/>
        <v>W/C</v>
      </c>
      <c r="E1364" s="1360"/>
      <c r="F1364" s="1668"/>
      <c r="G1364" s="1360"/>
      <c r="H1364" s="1361" t="str">
        <f t="shared" si="533"/>
        <v/>
      </c>
      <c r="I1364" s="1361" t="str">
        <f t="shared" si="533"/>
        <v/>
      </c>
      <c r="J1364" s="1361" t="str">
        <f t="shared" si="533"/>
        <v/>
      </c>
      <c r="K1364" s="1361" t="str">
        <f t="shared" si="532"/>
        <v/>
      </c>
      <c r="L1364" s="1361" t="str">
        <f t="shared" si="547"/>
        <v>NO</v>
      </c>
      <c r="M1364" s="1361" t="str">
        <f t="shared" si="547"/>
        <v>W/C</v>
      </c>
      <c r="N1364" s="1361" t="str">
        <f t="shared" si="528"/>
        <v>W/C</v>
      </c>
      <c r="O1364" s="1362"/>
      <c r="P1364" s="1363">
        <v>87</v>
      </c>
      <c r="Q1364" s="1363">
        <v>87</v>
      </c>
      <c r="R1364" s="1363">
        <v>87</v>
      </c>
      <c r="S1364" s="1363">
        <v>87</v>
      </c>
      <c r="T1364" s="1363">
        <v>87</v>
      </c>
      <c r="U1364" s="1363">
        <v>87</v>
      </c>
      <c r="V1364" s="1363">
        <v>87</v>
      </c>
      <c r="W1364" s="1363">
        <v>87</v>
      </c>
      <c r="X1364" s="1363">
        <v>87</v>
      </c>
      <c r="Y1364" s="1363">
        <v>87</v>
      </c>
      <c r="Z1364" s="1363">
        <v>87</v>
      </c>
      <c r="AA1364" s="1363">
        <v>87</v>
      </c>
      <c r="AB1364" s="1363">
        <v>87</v>
      </c>
      <c r="AC1364" s="1363"/>
      <c r="AD1364" s="1363"/>
      <c r="AE1364" s="1363">
        <f t="shared" si="544"/>
        <v>87</v>
      </c>
      <c r="AF1364" s="1376"/>
      <c r="AG1364" s="1377"/>
      <c r="AH1364" s="1365"/>
      <c r="AI1364" s="1365"/>
      <c r="AJ1364" s="1365"/>
      <c r="AK1364" s="1366"/>
      <c r="AL1364" s="1365">
        <f t="shared" si="535"/>
        <v>0</v>
      </c>
      <c r="AM1364" s="1367"/>
      <c r="AN1364" s="1365">
        <f>AE1364</f>
        <v>87</v>
      </c>
      <c r="AO1364" s="1368">
        <f t="shared" si="536"/>
        <v>87</v>
      </c>
      <c r="AP1364" s="1369"/>
      <c r="AQ1364" s="1370">
        <f t="shared" si="543"/>
        <v>87</v>
      </c>
      <c r="AR1364" s="1365"/>
      <c r="AS1364" s="1365"/>
      <c r="AT1364" s="1365"/>
      <c r="AU1364" s="1366"/>
      <c r="AV1364" s="1365">
        <f t="shared" si="537"/>
        <v>0</v>
      </c>
      <c r="AW1364" s="1367"/>
      <c r="AX1364" s="1365">
        <f>AQ1364</f>
        <v>87</v>
      </c>
      <c r="AY1364" s="1367">
        <f t="shared" si="538"/>
        <v>87</v>
      </c>
      <c r="AZ1364" s="1372"/>
      <c r="BA1364" s="1640"/>
      <c r="BC1364" s="1361" t="str">
        <f t="shared" si="534"/>
        <v/>
      </c>
      <c r="BD1364" s="1361" t="str">
        <f t="shared" si="534"/>
        <v/>
      </c>
      <c r="BE1364" s="1361" t="str">
        <f t="shared" si="534"/>
        <v/>
      </c>
      <c r="BF1364" s="1361" t="str">
        <f t="shared" si="534"/>
        <v/>
      </c>
      <c r="BG1364" s="1361" t="str">
        <f t="shared" si="542"/>
        <v>NO</v>
      </c>
      <c r="BH1364" s="1361" t="str">
        <f t="shared" si="542"/>
        <v>W/C</v>
      </c>
      <c r="BI1364" s="1361" t="str">
        <f t="shared" si="539"/>
        <v>W/C</v>
      </c>
      <c r="BK1364" s="1361" t="b">
        <f t="shared" si="546"/>
        <v>1</v>
      </c>
      <c r="BL1364" s="1361" t="b">
        <f t="shared" si="546"/>
        <v>1</v>
      </c>
      <c r="BM1364" s="1361" t="b">
        <f t="shared" si="546"/>
        <v>1</v>
      </c>
      <c r="BN1364" s="1361" t="b">
        <f t="shared" si="545"/>
        <v>1</v>
      </c>
      <c r="BO1364" s="1361" t="b">
        <f t="shared" si="545"/>
        <v>1</v>
      </c>
      <c r="BP1364" s="1361" t="b">
        <f t="shared" si="545"/>
        <v>1</v>
      </c>
      <c r="BQ1364" s="1361" t="b">
        <f t="shared" si="545"/>
        <v>1</v>
      </c>
      <c r="BS1364" s="1359"/>
    </row>
    <row r="1365" spans="1:71" s="1374" customFormat="1" ht="12" customHeight="1">
      <c r="A1365" s="1412">
        <v>25300561</v>
      </c>
      <c r="B1365" s="1413" t="str">
        <f t="shared" si="541"/>
        <v>25300561</v>
      </c>
      <c r="C1365" s="1359" t="s">
        <v>2423</v>
      </c>
      <c r="D1365" s="1360" t="str">
        <f t="shared" si="540"/>
        <v>Non-Op</v>
      </c>
      <c r="E1365" s="1360"/>
      <c r="F1365" s="1359"/>
      <c r="G1365" s="1360"/>
      <c r="H1365" s="1361" t="str">
        <f t="shared" si="533"/>
        <v/>
      </c>
      <c r="I1365" s="1361" t="str">
        <f t="shared" si="533"/>
        <v/>
      </c>
      <c r="J1365" s="1361" t="str">
        <f t="shared" si="533"/>
        <v/>
      </c>
      <c r="K1365" s="1361" t="str">
        <f t="shared" si="532"/>
        <v>Non-Op</v>
      </c>
      <c r="L1365" s="1361" t="str">
        <f t="shared" si="547"/>
        <v>NO</v>
      </c>
      <c r="M1365" s="1361" t="str">
        <f t="shared" si="547"/>
        <v>NO</v>
      </c>
      <c r="N1365" s="1361" t="str">
        <f t="shared" si="528"/>
        <v/>
      </c>
      <c r="O1365" s="1362"/>
      <c r="P1365" s="1363">
        <v>-7424248</v>
      </c>
      <c r="Q1365" s="1363">
        <v>-7424248</v>
      </c>
      <c r="R1365" s="1363">
        <v>-7424248</v>
      </c>
      <c r="S1365" s="1363">
        <v>-7433196</v>
      </c>
      <c r="T1365" s="1363">
        <v>-7433196</v>
      </c>
      <c r="U1365" s="1363">
        <v>-7433196</v>
      </c>
      <c r="V1365" s="1363">
        <v>-7442314</v>
      </c>
      <c r="W1365" s="1363">
        <v>-7442314</v>
      </c>
      <c r="X1365" s="1363">
        <v>-7442314</v>
      </c>
      <c r="Y1365" s="1363">
        <v>-7440477</v>
      </c>
      <c r="Z1365" s="1363">
        <v>-7440477</v>
      </c>
      <c r="AA1365" s="1363">
        <v>-7440477</v>
      </c>
      <c r="AB1365" s="1363">
        <v>-7438604</v>
      </c>
      <c r="AC1365" s="1363"/>
      <c r="AD1365" s="1363"/>
      <c r="AE1365" s="1363">
        <f t="shared" si="544"/>
        <v>-7435656.916666667</v>
      </c>
      <c r="AF1365" s="1376"/>
      <c r="AG1365" s="1377"/>
      <c r="AH1365" s="1365"/>
      <c r="AI1365" s="1365"/>
      <c r="AJ1365" s="1365"/>
      <c r="AK1365" s="1366">
        <f>AE1365</f>
        <v>-7435656.916666667</v>
      </c>
      <c r="AL1365" s="1365">
        <f t="shared" si="535"/>
        <v>-7435656.916666667</v>
      </c>
      <c r="AM1365" s="1367"/>
      <c r="AN1365" s="1365"/>
      <c r="AO1365" s="1368">
        <f t="shared" si="536"/>
        <v>0</v>
      </c>
      <c r="AP1365" s="1369"/>
      <c r="AQ1365" s="1370">
        <f t="shared" si="543"/>
        <v>-7438604</v>
      </c>
      <c r="AR1365" s="1365"/>
      <c r="AS1365" s="1365"/>
      <c r="AT1365" s="1365"/>
      <c r="AU1365" s="1366">
        <f>AQ1365</f>
        <v>-7438604</v>
      </c>
      <c r="AV1365" s="1365">
        <f t="shared" si="537"/>
        <v>-7438604</v>
      </c>
      <c r="AW1365" s="1367"/>
      <c r="AX1365" s="1365"/>
      <c r="AY1365" s="1367">
        <f t="shared" si="538"/>
        <v>0</v>
      </c>
      <c r="AZ1365" s="1372" t="s">
        <v>1106</v>
      </c>
      <c r="BA1365" s="1640"/>
      <c r="BC1365" s="1361" t="str">
        <f t="shared" si="534"/>
        <v/>
      </c>
      <c r="BD1365" s="1361" t="str">
        <f t="shared" si="534"/>
        <v/>
      </c>
      <c r="BE1365" s="1361" t="str">
        <f t="shared" si="534"/>
        <v/>
      </c>
      <c r="BF1365" s="1361" t="str">
        <f t="shared" si="534"/>
        <v>Non-Op</v>
      </c>
      <c r="BG1365" s="1361" t="str">
        <f t="shared" si="542"/>
        <v>NO</v>
      </c>
      <c r="BH1365" s="1361" t="str">
        <f t="shared" si="542"/>
        <v>NO</v>
      </c>
      <c r="BI1365" s="1361" t="str">
        <f t="shared" si="539"/>
        <v/>
      </c>
      <c r="BK1365" s="1361" t="b">
        <f t="shared" si="546"/>
        <v>1</v>
      </c>
      <c r="BL1365" s="1361" t="b">
        <f t="shared" si="546"/>
        <v>1</v>
      </c>
      <c r="BM1365" s="1361" t="b">
        <f t="shared" si="546"/>
        <v>1</v>
      </c>
      <c r="BN1365" s="1361" t="b">
        <f t="shared" si="545"/>
        <v>1</v>
      </c>
      <c r="BO1365" s="1361" t="b">
        <f t="shared" si="545"/>
        <v>1</v>
      </c>
      <c r="BP1365" s="1361" t="b">
        <f t="shared" si="545"/>
        <v>1</v>
      </c>
      <c r="BQ1365" s="1361" t="b">
        <f t="shared" si="545"/>
        <v>1</v>
      </c>
      <c r="BS1365" s="1359"/>
    </row>
    <row r="1366" spans="1:71" s="1374" customFormat="1" ht="12" customHeight="1">
      <c r="A1366" s="1431" t="s">
        <v>2424</v>
      </c>
      <c r="B1366" s="1451" t="str">
        <f t="shared" si="541"/>
        <v>25300563</v>
      </c>
      <c r="C1366" s="1395" t="s">
        <v>2425</v>
      </c>
      <c r="D1366" s="1396" t="str">
        <f t="shared" si="540"/>
        <v>W/C</v>
      </c>
      <c r="E1366" s="1396"/>
      <c r="F1366" s="1475">
        <v>43405</v>
      </c>
      <c r="G1366" s="1396"/>
      <c r="H1366" s="1398" t="str">
        <f t="shared" si="533"/>
        <v/>
      </c>
      <c r="I1366" s="1398" t="str">
        <f t="shared" si="533"/>
        <v/>
      </c>
      <c r="J1366" s="1398" t="str">
        <f t="shared" si="533"/>
        <v/>
      </c>
      <c r="K1366" s="1398" t="str">
        <f t="shared" si="532"/>
        <v/>
      </c>
      <c r="L1366" s="1398" t="str">
        <f t="shared" si="547"/>
        <v>NO</v>
      </c>
      <c r="M1366" s="1398" t="str">
        <f t="shared" si="547"/>
        <v>W/C</v>
      </c>
      <c r="N1366" s="1398" t="str">
        <f t="shared" si="528"/>
        <v>W/C</v>
      </c>
      <c r="O1366" s="1399"/>
      <c r="P1366" s="1400">
        <v>0</v>
      </c>
      <c r="Q1366" s="1400">
        <v>0</v>
      </c>
      <c r="R1366" s="1400">
        <v>0</v>
      </c>
      <c r="S1366" s="1400">
        <v>0</v>
      </c>
      <c r="T1366" s="1400">
        <v>0</v>
      </c>
      <c r="U1366" s="1400">
        <v>0</v>
      </c>
      <c r="V1366" s="1400">
        <v>0</v>
      </c>
      <c r="W1366" s="1400">
        <v>0</v>
      </c>
      <c r="X1366" s="1400">
        <v>0</v>
      </c>
      <c r="Y1366" s="1400">
        <v>0</v>
      </c>
      <c r="Z1366" s="1400">
        <v>0</v>
      </c>
      <c r="AA1366" s="1400">
        <v>0</v>
      </c>
      <c r="AB1366" s="1400">
        <v>0</v>
      </c>
      <c r="AC1366" s="1400"/>
      <c r="AD1366" s="1400"/>
      <c r="AE1366" s="1400">
        <f t="shared" si="544"/>
        <v>0</v>
      </c>
      <c r="AF1366" s="1401"/>
      <c r="AG1366" s="1402"/>
      <c r="AH1366" s="1403"/>
      <c r="AI1366" s="1403"/>
      <c r="AJ1366" s="1403"/>
      <c r="AK1366" s="1404"/>
      <c r="AL1366" s="1403">
        <f t="shared" si="535"/>
        <v>0</v>
      </c>
      <c r="AM1366" s="1405"/>
      <c r="AN1366" s="1403">
        <f>AE1366</f>
        <v>0</v>
      </c>
      <c r="AO1366" s="1406">
        <f t="shared" si="536"/>
        <v>0</v>
      </c>
      <c r="AP1366" s="1369"/>
      <c r="AQ1366" s="1407">
        <f t="shared" si="543"/>
        <v>0</v>
      </c>
      <c r="AR1366" s="1403"/>
      <c r="AS1366" s="1403"/>
      <c r="AT1366" s="1403"/>
      <c r="AU1366" s="1404"/>
      <c r="AV1366" s="1403">
        <f t="shared" si="537"/>
        <v>0</v>
      </c>
      <c r="AW1366" s="1405"/>
      <c r="AX1366" s="1403">
        <f>AQ1366</f>
        <v>0</v>
      </c>
      <c r="AY1366" s="1405">
        <f t="shared" si="538"/>
        <v>0</v>
      </c>
      <c r="AZ1366" s="1372"/>
      <c r="BA1366" s="1640"/>
      <c r="BC1366" s="1361"/>
      <c r="BD1366" s="1361"/>
      <c r="BE1366" s="1361"/>
      <c r="BF1366" s="1361"/>
      <c r="BG1366" s="1361"/>
      <c r="BH1366" s="1361"/>
      <c r="BI1366" s="1361"/>
      <c r="BK1366" s="1361"/>
      <c r="BL1366" s="1361"/>
      <c r="BM1366" s="1361"/>
      <c r="BN1366" s="1361"/>
      <c r="BO1366" s="1361"/>
      <c r="BP1366" s="1361"/>
      <c r="BQ1366" s="1361"/>
      <c r="BS1366" s="1359"/>
    </row>
    <row r="1367" spans="1:71" s="1374" customFormat="1" ht="12" customHeight="1">
      <c r="A1367" s="1505">
        <v>25300581</v>
      </c>
      <c r="B1367" s="1506" t="str">
        <f t="shared" si="541"/>
        <v>25300581</v>
      </c>
      <c r="C1367" s="1506" t="s">
        <v>2426</v>
      </c>
      <c r="D1367" s="1360" t="str">
        <f t="shared" si="540"/>
        <v>W/C</v>
      </c>
      <c r="E1367" s="1360"/>
      <c r="F1367" s="1506"/>
      <c r="G1367" s="1360"/>
      <c r="H1367" s="1361" t="str">
        <f t="shared" si="533"/>
        <v/>
      </c>
      <c r="I1367" s="1361" t="str">
        <f t="shared" si="533"/>
        <v/>
      </c>
      <c r="J1367" s="1361" t="str">
        <f t="shared" si="533"/>
        <v/>
      </c>
      <c r="K1367" s="1361" t="str">
        <f t="shared" si="532"/>
        <v/>
      </c>
      <c r="L1367" s="1361" t="str">
        <f t="shared" si="547"/>
        <v>NO</v>
      </c>
      <c r="M1367" s="1361" t="str">
        <f t="shared" si="547"/>
        <v>W/C</v>
      </c>
      <c r="N1367" s="1361" t="str">
        <f t="shared" si="528"/>
        <v>W/C</v>
      </c>
      <c r="O1367" s="1362"/>
      <c r="P1367" s="1363">
        <v>-7126330.3799999999</v>
      </c>
      <c r="Q1367" s="1363">
        <v>-7126330.3799999999</v>
      </c>
      <c r="R1367" s="1363">
        <v>-7126330.3799999999</v>
      </c>
      <c r="S1367" s="1363">
        <v>-7126330.3799999999</v>
      </c>
      <c r="T1367" s="1363">
        <v>-7790426.1600000001</v>
      </c>
      <c r="U1367" s="1363">
        <v>-7790426.1600000001</v>
      </c>
      <c r="V1367" s="1363">
        <v>-7790426.1600000001</v>
      </c>
      <c r="W1367" s="1363">
        <v>-7790426.1600000001</v>
      </c>
      <c r="X1367" s="1363">
        <v>-7790426.1600000001</v>
      </c>
      <c r="Y1367" s="1363">
        <v>-7790426.1600000001</v>
      </c>
      <c r="Z1367" s="1363">
        <v>-7790426.1600000001</v>
      </c>
      <c r="AA1367" s="1363">
        <v>-7790426.1600000001</v>
      </c>
      <c r="AB1367" s="1363">
        <v>-7790426.1600000001</v>
      </c>
      <c r="AC1367" s="1363"/>
      <c r="AD1367" s="1363"/>
      <c r="AE1367" s="1363">
        <f t="shared" si="544"/>
        <v>-7596731.5574999982</v>
      </c>
      <c r="AF1367" s="1376"/>
      <c r="AG1367" s="1376"/>
      <c r="AH1367" s="1365"/>
      <c r="AI1367" s="1365"/>
      <c r="AJ1367" s="1365"/>
      <c r="AK1367" s="1366"/>
      <c r="AL1367" s="1365">
        <f t="shared" si="535"/>
        <v>0</v>
      </c>
      <c r="AM1367" s="1367"/>
      <c r="AN1367" s="1365">
        <f>AE1367</f>
        <v>-7596731.5574999982</v>
      </c>
      <c r="AO1367" s="1368">
        <f t="shared" si="536"/>
        <v>-7596731.5574999982</v>
      </c>
      <c r="AP1367" s="1369"/>
      <c r="AQ1367" s="1370">
        <f t="shared" si="543"/>
        <v>-7790426.1600000001</v>
      </c>
      <c r="AR1367" s="1365"/>
      <c r="AS1367" s="1365"/>
      <c r="AT1367" s="1365"/>
      <c r="AU1367" s="1366"/>
      <c r="AV1367" s="1365">
        <f t="shared" si="537"/>
        <v>0</v>
      </c>
      <c r="AW1367" s="1367"/>
      <c r="AX1367" s="1365">
        <f>AQ1367</f>
        <v>-7790426.1600000001</v>
      </c>
      <c r="AY1367" s="1367">
        <f t="shared" si="538"/>
        <v>-7790426.1600000001</v>
      </c>
      <c r="AZ1367" s="1372"/>
      <c r="BA1367" s="1640"/>
      <c r="BC1367" s="1361" t="str">
        <f t="shared" si="534"/>
        <v/>
      </c>
      <c r="BD1367" s="1361" t="str">
        <f t="shared" si="534"/>
        <v/>
      </c>
      <c r="BE1367" s="1361" t="str">
        <f t="shared" si="534"/>
        <v/>
      </c>
      <c r="BF1367" s="1361" t="str">
        <f t="shared" si="534"/>
        <v/>
      </c>
      <c r="BG1367" s="1361" t="str">
        <f t="shared" si="542"/>
        <v>NO</v>
      </c>
      <c r="BH1367" s="1361" t="str">
        <f t="shared" si="542"/>
        <v>W/C</v>
      </c>
      <c r="BI1367" s="1361" t="str">
        <f t="shared" si="539"/>
        <v>W/C</v>
      </c>
      <c r="BK1367" s="1361" t="b">
        <f t="shared" ref="BK1367:BQ1371" si="548">BC1367=H1367</f>
        <v>1</v>
      </c>
      <c r="BL1367" s="1361" t="b">
        <f t="shared" si="548"/>
        <v>1</v>
      </c>
      <c r="BM1367" s="1361" t="b">
        <f t="shared" si="548"/>
        <v>1</v>
      </c>
      <c r="BN1367" s="1361" t="b">
        <f t="shared" si="548"/>
        <v>1</v>
      </c>
      <c r="BO1367" s="1361" t="b">
        <f t="shared" si="548"/>
        <v>1</v>
      </c>
      <c r="BP1367" s="1361" t="b">
        <f t="shared" si="548"/>
        <v>1</v>
      </c>
      <c r="BQ1367" s="1361" t="b">
        <f t="shared" si="548"/>
        <v>1</v>
      </c>
      <c r="BS1367" s="1359"/>
    </row>
    <row r="1368" spans="1:71" s="1374" customFormat="1" ht="12" customHeight="1">
      <c r="A1368" s="1505">
        <v>25300582</v>
      </c>
      <c r="B1368" s="1506" t="str">
        <f t="shared" si="541"/>
        <v>25300582</v>
      </c>
      <c r="C1368" s="1506" t="s">
        <v>2427</v>
      </c>
      <c r="D1368" s="1360" t="str">
        <f t="shared" si="540"/>
        <v>W/C</v>
      </c>
      <c r="E1368" s="1360"/>
      <c r="F1368" s="1506"/>
      <c r="G1368" s="1360"/>
      <c r="H1368" s="1361" t="str">
        <f t="shared" ref="H1368:K1402" si="549">IF(VALUE(AH1368),H$7,IF(ISBLANK(AH1368),"",H$7))</f>
        <v/>
      </c>
      <c r="I1368" s="1361" t="str">
        <f t="shared" si="549"/>
        <v/>
      </c>
      <c r="J1368" s="1361" t="str">
        <f t="shared" si="549"/>
        <v/>
      </c>
      <c r="K1368" s="1361" t="str">
        <f t="shared" si="532"/>
        <v/>
      </c>
      <c r="L1368" s="1361" t="str">
        <f t="shared" si="547"/>
        <v>NO</v>
      </c>
      <c r="M1368" s="1361" t="str">
        <f t="shared" si="547"/>
        <v>W/C</v>
      </c>
      <c r="N1368" s="1361" t="str">
        <f t="shared" si="528"/>
        <v>W/C</v>
      </c>
      <c r="O1368" s="1362"/>
      <c r="P1368" s="1363">
        <v>-3176619.26</v>
      </c>
      <c r="Q1368" s="1363">
        <v>-3176619.26</v>
      </c>
      <c r="R1368" s="1363">
        <v>-3176619.26</v>
      </c>
      <c r="S1368" s="1363">
        <v>-3176619.26</v>
      </c>
      <c r="T1368" s="1363">
        <v>-3515840.87</v>
      </c>
      <c r="U1368" s="1363">
        <v>-3515840.87</v>
      </c>
      <c r="V1368" s="1363">
        <v>-3515840.87</v>
      </c>
      <c r="W1368" s="1363">
        <v>-3515840.87</v>
      </c>
      <c r="X1368" s="1363">
        <v>-3515840.87</v>
      </c>
      <c r="Y1368" s="1363">
        <v>-3515840.87</v>
      </c>
      <c r="Z1368" s="1363">
        <v>-3515840.87</v>
      </c>
      <c r="AA1368" s="1363">
        <v>-3515840.87</v>
      </c>
      <c r="AB1368" s="1363">
        <v>-3515840.87</v>
      </c>
      <c r="AC1368" s="1363"/>
      <c r="AD1368" s="1363"/>
      <c r="AE1368" s="1363">
        <f t="shared" si="544"/>
        <v>-3416901.2337500001</v>
      </c>
      <c r="AF1368" s="1376"/>
      <c r="AG1368" s="1376"/>
      <c r="AH1368" s="1365"/>
      <c r="AI1368" s="1365"/>
      <c r="AJ1368" s="1365"/>
      <c r="AK1368" s="1366"/>
      <c r="AL1368" s="1365">
        <f t="shared" si="535"/>
        <v>0</v>
      </c>
      <c r="AM1368" s="1367"/>
      <c r="AN1368" s="1365">
        <f>AE1368</f>
        <v>-3416901.2337500001</v>
      </c>
      <c r="AO1368" s="1368">
        <f t="shared" si="536"/>
        <v>-3416901.2337500001</v>
      </c>
      <c r="AP1368" s="1369"/>
      <c r="AQ1368" s="1370">
        <f t="shared" si="543"/>
        <v>-3515840.87</v>
      </c>
      <c r="AR1368" s="1365"/>
      <c r="AS1368" s="1365"/>
      <c r="AT1368" s="1365"/>
      <c r="AU1368" s="1366"/>
      <c r="AV1368" s="1365">
        <f t="shared" si="537"/>
        <v>0</v>
      </c>
      <c r="AW1368" s="1367"/>
      <c r="AX1368" s="1365">
        <f>AQ1368</f>
        <v>-3515840.87</v>
      </c>
      <c r="AY1368" s="1367">
        <f t="shared" si="538"/>
        <v>-3515840.87</v>
      </c>
      <c r="AZ1368" s="1372"/>
      <c r="BA1368" s="1640"/>
      <c r="BC1368" s="1361" t="str">
        <f t="shared" si="534"/>
        <v/>
      </c>
      <c r="BD1368" s="1361" t="str">
        <f t="shared" si="534"/>
        <v/>
      </c>
      <c r="BE1368" s="1361" t="str">
        <f t="shared" si="534"/>
        <v/>
      </c>
      <c r="BF1368" s="1361" t="str">
        <f t="shared" si="534"/>
        <v/>
      </c>
      <c r="BG1368" s="1361" t="str">
        <f t="shared" si="542"/>
        <v>NO</v>
      </c>
      <c r="BH1368" s="1361" t="str">
        <f t="shared" si="542"/>
        <v>W/C</v>
      </c>
      <c r="BI1368" s="1361" t="str">
        <f t="shared" si="539"/>
        <v>W/C</v>
      </c>
      <c r="BK1368" s="1361" t="b">
        <f t="shared" si="548"/>
        <v>1</v>
      </c>
      <c r="BL1368" s="1361" t="b">
        <f t="shared" si="548"/>
        <v>1</v>
      </c>
      <c r="BM1368" s="1361" t="b">
        <f t="shared" si="548"/>
        <v>1</v>
      </c>
      <c r="BN1368" s="1361" t="b">
        <f t="shared" si="548"/>
        <v>1</v>
      </c>
      <c r="BO1368" s="1361" t="b">
        <f t="shared" si="548"/>
        <v>1</v>
      </c>
      <c r="BP1368" s="1361" t="b">
        <f t="shared" si="548"/>
        <v>1</v>
      </c>
      <c r="BQ1368" s="1361" t="b">
        <f t="shared" si="548"/>
        <v>1</v>
      </c>
      <c r="BS1368" s="1359"/>
    </row>
    <row r="1369" spans="1:71" s="1374" customFormat="1" ht="12" customHeight="1">
      <c r="A1369" s="1505">
        <v>25300591</v>
      </c>
      <c r="B1369" s="1506" t="str">
        <f t="shared" si="541"/>
        <v>25300591</v>
      </c>
      <c r="C1369" s="1506" t="s">
        <v>2428</v>
      </c>
      <c r="D1369" s="1360" t="str">
        <f t="shared" si="540"/>
        <v>W/C</v>
      </c>
      <c r="E1369" s="1360"/>
      <c r="F1369" s="1506"/>
      <c r="G1369" s="1360"/>
      <c r="H1369" s="1361" t="str">
        <f t="shared" si="549"/>
        <v/>
      </c>
      <c r="I1369" s="1361" t="str">
        <f t="shared" si="549"/>
        <v/>
      </c>
      <c r="J1369" s="1361" t="str">
        <f t="shared" si="549"/>
        <v/>
      </c>
      <c r="K1369" s="1361" t="str">
        <f t="shared" si="532"/>
        <v/>
      </c>
      <c r="L1369" s="1361" t="str">
        <f t="shared" si="547"/>
        <v>NO</v>
      </c>
      <c r="M1369" s="1361" t="str">
        <f t="shared" si="547"/>
        <v>W/C</v>
      </c>
      <c r="N1369" s="1361" t="str">
        <f t="shared" si="528"/>
        <v>W/C</v>
      </c>
      <c r="O1369" s="1362"/>
      <c r="P1369" s="1363">
        <v>7126330.3799999999</v>
      </c>
      <c r="Q1369" s="1363">
        <v>7126330.3799999999</v>
      </c>
      <c r="R1369" s="1363">
        <v>7126330.3799999999</v>
      </c>
      <c r="S1369" s="1363">
        <v>7126330.3799999999</v>
      </c>
      <c r="T1369" s="1363">
        <v>7790426.1600000001</v>
      </c>
      <c r="U1369" s="1363">
        <v>7790426.1600000001</v>
      </c>
      <c r="V1369" s="1363">
        <v>7790426.1600000001</v>
      </c>
      <c r="W1369" s="1363">
        <v>7790426.1600000001</v>
      </c>
      <c r="X1369" s="1363">
        <v>7790426.1600000001</v>
      </c>
      <c r="Y1369" s="1363">
        <v>7790426.1600000001</v>
      </c>
      <c r="Z1369" s="1363">
        <v>7790426.1600000001</v>
      </c>
      <c r="AA1369" s="1363">
        <v>7790426.1600000001</v>
      </c>
      <c r="AB1369" s="1363">
        <v>7790426.1600000001</v>
      </c>
      <c r="AC1369" s="1363"/>
      <c r="AD1369" s="1363"/>
      <c r="AE1369" s="1363">
        <f t="shared" si="544"/>
        <v>7596731.5574999982</v>
      </c>
      <c r="AF1369" s="1376"/>
      <c r="AG1369" s="1376"/>
      <c r="AH1369" s="1365"/>
      <c r="AI1369" s="1365"/>
      <c r="AJ1369" s="1365"/>
      <c r="AK1369" s="1366"/>
      <c r="AL1369" s="1365">
        <f t="shared" si="535"/>
        <v>0</v>
      </c>
      <c r="AM1369" s="1367"/>
      <c r="AN1369" s="1365">
        <f>AE1369</f>
        <v>7596731.5574999982</v>
      </c>
      <c r="AO1369" s="1368">
        <f t="shared" si="536"/>
        <v>7596731.5574999982</v>
      </c>
      <c r="AP1369" s="1369"/>
      <c r="AQ1369" s="1370">
        <f t="shared" si="543"/>
        <v>7790426.1600000001</v>
      </c>
      <c r="AR1369" s="1365"/>
      <c r="AS1369" s="1365"/>
      <c r="AT1369" s="1365"/>
      <c r="AU1369" s="1366"/>
      <c r="AV1369" s="1365">
        <f t="shared" si="537"/>
        <v>0</v>
      </c>
      <c r="AW1369" s="1367"/>
      <c r="AX1369" s="1365">
        <f>AQ1369</f>
        <v>7790426.1600000001</v>
      </c>
      <c r="AY1369" s="1367">
        <f t="shared" si="538"/>
        <v>7790426.1600000001</v>
      </c>
      <c r="AZ1369" s="1372"/>
      <c r="BA1369" s="1640"/>
      <c r="BC1369" s="1361" t="str">
        <f t="shared" ref="BC1369:BF1417" si="550">IF(VALUE(AR1369),BC$7,IF(ISBLANK(AR1369),"",BC$7))</f>
        <v/>
      </c>
      <c r="BD1369" s="1361" t="str">
        <f t="shared" si="550"/>
        <v/>
      </c>
      <c r="BE1369" s="1361" t="str">
        <f t="shared" si="550"/>
        <v/>
      </c>
      <c r="BF1369" s="1361" t="str">
        <f t="shared" si="550"/>
        <v/>
      </c>
      <c r="BG1369" s="1361" t="str">
        <f t="shared" si="542"/>
        <v>NO</v>
      </c>
      <c r="BH1369" s="1361" t="str">
        <f t="shared" si="542"/>
        <v>W/C</v>
      </c>
      <c r="BI1369" s="1361" t="str">
        <f t="shared" si="539"/>
        <v>W/C</v>
      </c>
      <c r="BK1369" s="1361" t="b">
        <f t="shared" si="548"/>
        <v>1</v>
      </c>
      <c r="BL1369" s="1361" t="b">
        <f t="shared" si="548"/>
        <v>1</v>
      </c>
      <c r="BM1369" s="1361" t="b">
        <f t="shared" si="548"/>
        <v>1</v>
      </c>
      <c r="BN1369" s="1361" t="b">
        <f t="shared" si="548"/>
        <v>1</v>
      </c>
      <c r="BO1369" s="1361" t="b">
        <f t="shared" si="548"/>
        <v>1</v>
      </c>
      <c r="BP1369" s="1361" t="b">
        <f t="shared" si="548"/>
        <v>1</v>
      </c>
      <c r="BQ1369" s="1361" t="b">
        <f t="shared" si="548"/>
        <v>1</v>
      </c>
      <c r="BS1369" s="1359"/>
    </row>
    <row r="1370" spans="1:71" s="1374" customFormat="1" ht="12" customHeight="1">
      <c r="A1370" s="1505">
        <v>25300592</v>
      </c>
      <c r="B1370" s="1506" t="str">
        <f t="shared" si="541"/>
        <v>25300592</v>
      </c>
      <c r="C1370" s="1506" t="s">
        <v>2429</v>
      </c>
      <c r="D1370" s="1360" t="str">
        <f t="shared" si="540"/>
        <v>W/C</v>
      </c>
      <c r="E1370" s="1360"/>
      <c r="F1370" s="1506"/>
      <c r="G1370" s="1360"/>
      <c r="H1370" s="1361" t="str">
        <f t="shared" si="549"/>
        <v/>
      </c>
      <c r="I1370" s="1361" t="str">
        <f t="shared" si="549"/>
        <v/>
      </c>
      <c r="J1370" s="1361" t="str">
        <f t="shared" si="549"/>
        <v/>
      </c>
      <c r="K1370" s="1361" t="str">
        <f t="shared" si="532"/>
        <v/>
      </c>
      <c r="L1370" s="1361" t="str">
        <f t="shared" si="547"/>
        <v>NO</v>
      </c>
      <c r="M1370" s="1361" t="str">
        <f t="shared" si="547"/>
        <v>W/C</v>
      </c>
      <c r="N1370" s="1361" t="str">
        <f t="shared" si="528"/>
        <v>W/C</v>
      </c>
      <c r="O1370" s="1362"/>
      <c r="P1370" s="1363">
        <v>3176619.26</v>
      </c>
      <c r="Q1370" s="1363">
        <v>3176619.26</v>
      </c>
      <c r="R1370" s="1363">
        <v>3176619.26</v>
      </c>
      <c r="S1370" s="1363">
        <v>3176619.26</v>
      </c>
      <c r="T1370" s="1363">
        <v>3515840.87</v>
      </c>
      <c r="U1370" s="1363">
        <v>3515840.87</v>
      </c>
      <c r="V1370" s="1363">
        <v>3515840.87</v>
      </c>
      <c r="W1370" s="1363">
        <v>3515840.87</v>
      </c>
      <c r="X1370" s="1363">
        <v>3515840.87</v>
      </c>
      <c r="Y1370" s="1363">
        <v>3515840.87</v>
      </c>
      <c r="Z1370" s="1363">
        <v>3515840.87</v>
      </c>
      <c r="AA1370" s="1363">
        <v>3515840.87</v>
      </c>
      <c r="AB1370" s="1363">
        <v>3515840.87</v>
      </c>
      <c r="AC1370" s="1363"/>
      <c r="AD1370" s="1363"/>
      <c r="AE1370" s="1363">
        <f t="shared" si="544"/>
        <v>3416901.2337500001</v>
      </c>
      <c r="AF1370" s="1376"/>
      <c r="AG1370" s="1376"/>
      <c r="AH1370" s="1365"/>
      <c r="AI1370" s="1365"/>
      <c r="AJ1370" s="1365"/>
      <c r="AK1370" s="1366"/>
      <c r="AL1370" s="1365">
        <f t="shared" si="535"/>
        <v>0</v>
      </c>
      <c r="AM1370" s="1367"/>
      <c r="AN1370" s="1365">
        <f>AE1370</f>
        <v>3416901.2337500001</v>
      </c>
      <c r="AO1370" s="1368">
        <f t="shared" si="536"/>
        <v>3416901.2337500001</v>
      </c>
      <c r="AP1370" s="1369"/>
      <c r="AQ1370" s="1370">
        <f t="shared" si="543"/>
        <v>3515840.87</v>
      </c>
      <c r="AR1370" s="1365"/>
      <c r="AS1370" s="1365"/>
      <c r="AT1370" s="1365"/>
      <c r="AU1370" s="1366"/>
      <c r="AV1370" s="1365">
        <f t="shared" si="537"/>
        <v>0</v>
      </c>
      <c r="AW1370" s="1367"/>
      <c r="AX1370" s="1365">
        <f>AQ1370</f>
        <v>3515840.87</v>
      </c>
      <c r="AY1370" s="1367">
        <f t="shared" si="538"/>
        <v>3515840.87</v>
      </c>
      <c r="AZ1370" s="1372"/>
      <c r="BA1370" s="1640"/>
      <c r="BC1370" s="1361" t="str">
        <f t="shared" si="550"/>
        <v/>
      </c>
      <c r="BD1370" s="1361" t="str">
        <f t="shared" si="550"/>
        <v/>
      </c>
      <c r="BE1370" s="1361" t="str">
        <f t="shared" si="550"/>
        <v/>
      </c>
      <c r="BF1370" s="1361" t="str">
        <f t="shared" si="550"/>
        <v/>
      </c>
      <c r="BG1370" s="1361" t="str">
        <f t="shared" si="542"/>
        <v>NO</v>
      </c>
      <c r="BH1370" s="1361" t="str">
        <f t="shared" si="542"/>
        <v>W/C</v>
      </c>
      <c r="BI1370" s="1361" t="str">
        <f t="shared" si="539"/>
        <v>W/C</v>
      </c>
      <c r="BK1370" s="1361" t="b">
        <f t="shared" si="548"/>
        <v>1</v>
      </c>
      <c r="BL1370" s="1361" t="b">
        <f t="shared" si="548"/>
        <v>1</v>
      </c>
      <c r="BM1370" s="1361" t="b">
        <f t="shared" si="548"/>
        <v>1</v>
      </c>
      <c r="BN1370" s="1361" t="b">
        <f t="shared" si="548"/>
        <v>1</v>
      </c>
      <c r="BO1370" s="1361" t="b">
        <f t="shared" si="548"/>
        <v>1</v>
      </c>
      <c r="BP1370" s="1361" t="b">
        <f t="shared" si="548"/>
        <v>1</v>
      </c>
      <c r="BQ1370" s="1361" t="b">
        <f t="shared" si="548"/>
        <v>1</v>
      </c>
      <c r="BS1370" s="1359"/>
    </row>
    <row r="1371" spans="1:71" s="1374" customFormat="1" ht="12" customHeight="1">
      <c r="A1371" s="1503">
        <v>25300602</v>
      </c>
      <c r="B1371" s="1504" t="str">
        <f t="shared" si="541"/>
        <v>25300602</v>
      </c>
      <c r="C1371" s="1506" t="s">
        <v>2430</v>
      </c>
      <c r="D1371" s="1360" t="str">
        <f t="shared" si="540"/>
        <v>Non-Op</v>
      </c>
      <c r="E1371" s="1360"/>
      <c r="F1371" s="1506"/>
      <c r="G1371" s="1360"/>
      <c r="H1371" s="1361" t="str">
        <f t="shared" si="549"/>
        <v/>
      </c>
      <c r="I1371" s="1361" t="str">
        <f t="shared" si="549"/>
        <v/>
      </c>
      <c r="J1371" s="1361" t="str">
        <f t="shared" si="549"/>
        <v/>
      </c>
      <c r="K1371" s="1361" t="str">
        <f t="shared" si="532"/>
        <v>Non-Op</v>
      </c>
      <c r="L1371" s="1361" t="str">
        <f t="shared" si="547"/>
        <v>NO</v>
      </c>
      <c r="M1371" s="1361" t="str">
        <f t="shared" si="547"/>
        <v>NO</v>
      </c>
      <c r="N1371" s="1361" t="str">
        <f t="shared" si="528"/>
        <v/>
      </c>
      <c r="O1371" s="1411"/>
      <c r="P1371" s="1363">
        <v>0</v>
      </c>
      <c r="Q1371" s="1363">
        <v>0</v>
      </c>
      <c r="R1371" s="1363">
        <v>0</v>
      </c>
      <c r="S1371" s="1363">
        <v>0</v>
      </c>
      <c r="T1371" s="1363">
        <v>0</v>
      </c>
      <c r="U1371" s="1363">
        <v>-10148326.119999999</v>
      </c>
      <c r="V1371" s="1363">
        <v>-2757355.74</v>
      </c>
      <c r="W1371" s="1363">
        <v>0</v>
      </c>
      <c r="X1371" s="1363">
        <v>0</v>
      </c>
      <c r="Y1371" s="1363">
        <v>0</v>
      </c>
      <c r="Z1371" s="1363">
        <v>-21215268.379999999</v>
      </c>
      <c r="AA1371" s="1363">
        <v>-12915943.560000001</v>
      </c>
      <c r="AB1371" s="1363">
        <v>-4552290.45</v>
      </c>
      <c r="AC1371" s="1363"/>
      <c r="AD1371" s="1363"/>
      <c r="AE1371" s="1363">
        <f t="shared" si="544"/>
        <v>-4109419.9187499997</v>
      </c>
      <c r="AF1371" s="1376"/>
      <c r="AG1371" s="1377"/>
      <c r="AH1371" s="1365"/>
      <c r="AI1371" s="1365"/>
      <c r="AJ1371" s="1365"/>
      <c r="AK1371" s="1366">
        <f t="shared" ref="AK1371:AK1376" si="551">AE1371</f>
        <v>-4109419.9187499997</v>
      </c>
      <c r="AL1371" s="1365">
        <f t="shared" si="535"/>
        <v>-4109419.9187499997</v>
      </c>
      <c r="AM1371" s="1367"/>
      <c r="AN1371" s="1365"/>
      <c r="AO1371" s="1368">
        <f t="shared" si="536"/>
        <v>0</v>
      </c>
      <c r="AP1371" s="1369"/>
      <c r="AQ1371" s="1370">
        <f t="shared" si="543"/>
        <v>-4552290.45</v>
      </c>
      <c r="AR1371" s="1365"/>
      <c r="AS1371" s="1365"/>
      <c r="AT1371" s="1365"/>
      <c r="AU1371" s="1366">
        <f t="shared" ref="AU1371:AU1376" si="552">AQ1371</f>
        <v>-4552290.45</v>
      </c>
      <c r="AV1371" s="1365">
        <f t="shared" si="537"/>
        <v>-4552290.45</v>
      </c>
      <c r="AW1371" s="1367"/>
      <c r="AX1371" s="1365"/>
      <c r="AY1371" s="1367">
        <f t="shared" si="538"/>
        <v>0</v>
      </c>
      <c r="AZ1371" s="1372" t="s">
        <v>1401</v>
      </c>
      <c r="BA1371" s="1640"/>
      <c r="BC1371" s="1361" t="str">
        <f t="shared" si="550"/>
        <v/>
      </c>
      <c r="BD1371" s="1361" t="str">
        <f t="shared" si="550"/>
        <v/>
      </c>
      <c r="BE1371" s="1361" t="str">
        <f t="shared" si="550"/>
        <v/>
      </c>
      <c r="BF1371" s="1361" t="str">
        <f t="shared" si="550"/>
        <v>Non-Op</v>
      </c>
      <c r="BG1371" s="1361" t="str">
        <f t="shared" si="542"/>
        <v>NO</v>
      </c>
      <c r="BH1371" s="1361" t="str">
        <f t="shared" si="542"/>
        <v>NO</v>
      </c>
      <c r="BI1371" s="1361" t="str">
        <f t="shared" si="539"/>
        <v/>
      </c>
      <c r="BK1371" s="1361" t="b">
        <f t="shared" si="548"/>
        <v>1</v>
      </c>
      <c r="BL1371" s="1361" t="b">
        <f t="shared" si="548"/>
        <v>1</v>
      </c>
      <c r="BM1371" s="1361" t="b">
        <f t="shared" si="548"/>
        <v>1</v>
      </c>
      <c r="BN1371" s="1361" t="b">
        <f t="shared" si="548"/>
        <v>1</v>
      </c>
      <c r="BO1371" s="1361" t="b">
        <f t="shared" si="548"/>
        <v>1</v>
      </c>
      <c r="BP1371" s="1361" t="b">
        <f t="shared" si="548"/>
        <v>1</v>
      </c>
      <c r="BQ1371" s="1361" t="b">
        <f t="shared" si="548"/>
        <v>1</v>
      </c>
      <c r="BS1371" s="1359"/>
    </row>
    <row r="1372" spans="1:71" s="1374" customFormat="1" ht="12" customHeight="1">
      <c r="A1372" s="1522">
        <v>25300603</v>
      </c>
      <c r="B1372" s="1524" t="str">
        <f t="shared" si="541"/>
        <v>25300603</v>
      </c>
      <c r="C1372" s="1395" t="s">
        <v>2431</v>
      </c>
      <c r="D1372" s="1396" t="str">
        <f t="shared" si="540"/>
        <v>Non-Op</v>
      </c>
      <c r="E1372" s="1396"/>
      <c r="F1372" s="1397">
        <v>43329</v>
      </c>
      <c r="G1372" s="1396"/>
      <c r="H1372" s="1398" t="str">
        <f t="shared" si="549"/>
        <v/>
      </c>
      <c r="I1372" s="1398" t="str">
        <f t="shared" si="549"/>
        <v/>
      </c>
      <c r="J1372" s="1398" t="str">
        <f t="shared" si="549"/>
        <v/>
      </c>
      <c r="K1372" s="1398" t="str">
        <f t="shared" si="532"/>
        <v>Non-Op</v>
      </c>
      <c r="L1372" s="1398" t="str">
        <f t="shared" si="547"/>
        <v>NO</v>
      </c>
      <c r="M1372" s="1398" t="str">
        <f t="shared" si="547"/>
        <v>NO</v>
      </c>
      <c r="N1372" s="1398" t="str">
        <f t="shared" si="528"/>
        <v/>
      </c>
      <c r="O1372" s="1399"/>
      <c r="P1372" s="1400">
        <v>-150000</v>
      </c>
      <c r="Q1372" s="1400">
        <v>-150000</v>
      </c>
      <c r="R1372" s="1400">
        <v>-150000</v>
      </c>
      <c r="S1372" s="1400">
        <v>-150000</v>
      </c>
      <c r="T1372" s="1400">
        <v>-150000</v>
      </c>
      <c r="U1372" s="1400">
        <v>-150000</v>
      </c>
      <c r="V1372" s="1400">
        <v>-150000</v>
      </c>
      <c r="W1372" s="1400">
        <v>-150000</v>
      </c>
      <c r="X1372" s="1400">
        <v>-150000</v>
      </c>
      <c r="Y1372" s="1400">
        <v>-150000</v>
      </c>
      <c r="Z1372" s="1400">
        <v>-100000</v>
      </c>
      <c r="AA1372" s="1400">
        <v>-100000</v>
      </c>
      <c r="AB1372" s="1400">
        <v>-100000</v>
      </c>
      <c r="AC1372" s="1400"/>
      <c r="AD1372" s="1400"/>
      <c r="AE1372" s="1400">
        <f t="shared" si="544"/>
        <v>-139583.33333333334</v>
      </c>
      <c r="AF1372" s="1401"/>
      <c r="AG1372" s="1402"/>
      <c r="AH1372" s="1403"/>
      <c r="AI1372" s="1403"/>
      <c r="AJ1372" s="1403"/>
      <c r="AK1372" s="1404">
        <f t="shared" si="551"/>
        <v>-139583.33333333334</v>
      </c>
      <c r="AL1372" s="1403">
        <f>SUM(AI1372:AK1372)</f>
        <v>-139583.33333333334</v>
      </c>
      <c r="AM1372" s="1405"/>
      <c r="AN1372" s="1403"/>
      <c r="AO1372" s="1406">
        <f t="shared" si="536"/>
        <v>0</v>
      </c>
      <c r="AP1372" s="1369"/>
      <c r="AQ1372" s="1407">
        <f t="shared" si="543"/>
        <v>-100000</v>
      </c>
      <c r="AR1372" s="1403"/>
      <c r="AS1372" s="1403"/>
      <c r="AT1372" s="1403"/>
      <c r="AU1372" s="1404">
        <f t="shared" si="552"/>
        <v>-100000</v>
      </c>
      <c r="AV1372" s="1403">
        <f t="shared" si="537"/>
        <v>-100000</v>
      </c>
      <c r="AW1372" s="1405"/>
      <c r="AX1372" s="1403"/>
      <c r="AY1372" s="1405">
        <f t="shared" si="538"/>
        <v>0</v>
      </c>
      <c r="AZ1372" s="1372" t="s">
        <v>1001</v>
      </c>
      <c r="BA1372" s="1640"/>
      <c r="BC1372" s="1419"/>
      <c r="BD1372" s="1419"/>
      <c r="BE1372" s="1419"/>
      <c r="BF1372" s="1419"/>
      <c r="BG1372" s="1419"/>
      <c r="BH1372" s="1419"/>
      <c r="BI1372" s="1419"/>
      <c r="BK1372" s="1419"/>
      <c r="BL1372" s="1419"/>
      <c r="BM1372" s="1419"/>
      <c r="BN1372" s="1419"/>
      <c r="BO1372" s="1419"/>
      <c r="BP1372" s="1419"/>
      <c r="BQ1372" s="1419"/>
      <c r="BS1372" s="1359"/>
    </row>
    <row r="1373" spans="1:71" s="1374" customFormat="1" ht="12" customHeight="1">
      <c r="A1373" s="1412">
        <v>25300611</v>
      </c>
      <c r="B1373" s="1413" t="str">
        <f t="shared" si="541"/>
        <v>25300611</v>
      </c>
      <c r="C1373" s="1359" t="s">
        <v>2432</v>
      </c>
      <c r="D1373" s="1360" t="str">
        <f t="shared" si="540"/>
        <v>Non-Op</v>
      </c>
      <c r="E1373" s="1360"/>
      <c r="F1373" s="1359"/>
      <c r="G1373" s="1360"/>
      <c r="H1373" s="1361" t="str">
        <f t="shared" si="549"/>
        <v/>
      </c>
      <c r="I1373" s="1361" t="str">
        <f t="shared" si="549"/>
        <v/>
      </c>
      <c r="J1373" s="1361" t="str">
        <f t="shared" si="549"/>
        <v/>
      </c>
      <c r="K1373" s="1361" t="str">
        <f t="shared" si="532"/>
        <v>Non-Op</v>
      </c>
      <c r="L1373" s="1361" t="str">
        <f t="shared" si="547"/>
        <v>NO</v>
      </c>
      <c r="M1373" s="1361" t="str">
        <f t="shared" si="547"/>
        <v>NO</v>
      </c>
      <c r="N1373" s="1361" t="str">
        <f t="shared" si="528"/>
        <v/>
      </c>
      <c r="O1373" s="1362"/>
      <c r="P1373" s="1363">
        <v>-55444560.869999997</v>
      </c>
      <c r="Q1373" s="1363">
        <v>-55444560.869999997</v>
      </c>
      <c r="R1373" s="1363">
        <v>-55444560.869999997</v>
      </c>
      <c r="S1373" s="1363">
        <v>-56153910.57</v>
      </c>
      <c r="T1373" s="1363">
        <v>-56153910.57</v>
      </c>
      <c r="U1373" s="1363">
        <v>-56153910.57</v>
      </c>
      <c r="V1373" s="1363">
        <v>-56426750.399999999</v>
      </c>
      <c r="W1373" s="1363">
        <v>-56426750.399999999</v>
      </c>
      <c r="X1373" s="1363">
        <v>-56426750.399999999</v>
      </c>
      <c r="Y1373" s="1363">
        <v>-56052979.920000002</v>
      </c>
      <c r="Z1373" s="1363">
        <v>-56052979.920000002</v>
      </c>
      <c r="AA1373" s="1363">
        <v>-56052979.920000002</v>
      </c>
      <c r="AB1373" s="1363">
        <v>-55971160.799999997</v>
      </c>
      <c r="AC1373" s="1363"/>
      <c r="AD1373" s="1363"/>
      <c r="AE1373" s="1363">
        <f t="shared" si="544"/>
        <v>-56041492.10374999</v>
      </c>
      <c r="AF1373" s="1376"/>
      <c r="AG1373" s="1377"/>
      <c r="AH1373" s="1365"/>
      <c r="AI1373" s="1365"/>
      <c r="AJ1373" s="1365"/>
      <c r="AK1373" s="1366">
        <f t="shared" si="551"/>
        <v>-56041492.10374999</v>
      </c>
      <c r="AL1373" s="1365">
        <f t="shared" si="535"/>
        <v>-56041492.10374999</v>
      </c>
      <c r="AM1373" s="1367"/>
      <c r="AN1373" s="1365"/>
      <c r="AO1373" s="1368">
        <f t="shared" si="536"/>
        <v>0</v>
      </c>
      <c r="AP1373" s="1369"/>
      <c r="AQ1373" s="1370">
        <f t="shared" si="543"/>
        <v>-55971160.799999997</v>
      </c>
      <c r="AR1373" s="1365"/>
      <c r="AS1373" s="1365"/>
      <c r="AT1373" s="1365"/>
      <c r="AU1373" s="1366">
        <f t="shared" si="552"/>
        <v>-55971160.799999997</v>
      </c>
      <c r="AV1373" s="1365">
        <f t="shared" si="537"/>
        <v>-55971160.799999997</v>
      </c>
      <c r="AW1373" s="1367"/>
      <c r="AX1373" s="1365"/>
      <c r="AY1373" s="1367">
        <f t="shared" si="538"/>
        <v>0</v>
      </c>
      <c r="AZ1373" s="1372" t="s">
        <v>1106</v>
      </c>
      <c r="BA1373" s="1640"/>
      <c r="BC1373" s="1361" t="str">
        <f t="shared" si="550"/>
        <v/>
      </c>
      <c r="BD1373" s="1361" t="str">
        <f t="shared" si="550"/>
        <v/>
      </c>
      <c r="BE1373" s="1361" t="str">
        <f t="shared" si="550"/>
        <v/>
      </c>
      <c r="BF1373" s="1361" t="str">
        <f t="shared" si="550"/>
        <v>Non-Op</v>
      </c>
      <c r="BG1373" s="1361" t="str">
        <f t="shared" si="542"/>
        <v>NO</v>
      </c>
      <c r="BH1373" s="1361" t="str">
        <f t="shared" si="542"/>
        <v>NO</v>
      </c>
      <c r="BI1373" s="1361" t="str">
        <f t="shared" si="539"/>
        <v/>
      </c>
      <c r="BK1373" s="1361" t="b">
        <f t="shared" ref="BK1373:BQ1377" si="553">BC1373=H1373</f>
        <v>1</v>
      </c>
      <c r="BL1373" s="1361" t="b">
        <f t="shared" si="553"/>
        <v>1</v>
      </c>
      <c r="BM1373" s="1361" t="b">
        <f t="shared" si="553"/>
        <v>1</v>
      </c>
      <c r="BN1373" s="1361" t="b">
        <f t="shared" si="553"/>
        <v>1</v>
      </c>
      <c r="BO1373" s="1361" t="b">
        <f t="shared" si="553"/>
        <v>1</v>
      </c>
      <c r="BP1373" s="1361" t="b">
        <f t="shared" si="553"/>
        <v>1</v>
      </c>
      <c r="BQ1373" s="1361" t="b">
        <f t="shared" si="553"/>
        <v>1</v>
      </c>
      <c r="BS1373" s="1359"/>
    </row>
    <row r="1374" spans="1:71" s="1374" customFormat="1" ht="12" customHeight="1">
      <c r="A1374" s="1412">
        <v>25300621</v>
      </c>
      <c r="B1374" s="1413" t="str">
        <f t="shared" si="541"/>
        <v>25300621</v>
      </c>
      <c r="C1374" s="1359" t="s">
        <v>2433</v>
      </c>
      <c r="D1374" s="1360" t="str">
        <f t="shared" si="540"/>
        <v>Non-Op</v>
      </c>
      <c r="E1374" s="1360"/>
      <c r="F1374" s="1359"/>
      <c r="G1374" s="1360"/>
      <c r="H1374" s="1361" t="str">
        <f t="shared" si="549"/>
        <v/>
      </c>
      <c r="I1374" s="1361" t="str">
        <f t="shared" si="549"/>
        <v/>
      </c>
      <c r="J1374" s="1361" t="str">
        <f t="shared" si="549"/>
        <v/>
      </c>
      <c r="K1374" s="1361" t="str">
        <f t="shared" si="532"/>
        <v>Non-Op</v>
      </c>
      <c r="L1374" s="1361" t="str">
        <f t="shared" si="547"/>
        <v>NO</v>
      </c>
      <c r="M1374" s="1361" t="str">
        <f t="shared" si="547"/>
        <v>NO</v>
      </c>
      <c r="N1374" s="1361" t="str">
        <f t="shared" si="528"/>
        <v/>
      </c>
      <c r="O1374" s="1362"/>
      <c r="P1374" s="1363">
        <v>-5104351.2</v>
      </c>
      <c r="Q1374" s="1363">
        <v>-5030624.24</v>
      </c>
      <c r="R1374" s="1363">
        <v>-4956897.2800000003</v>
      </c>
      <c r="S1374" s="1363">
        <v>-4883170.32</v>
      </c>
      <c r="T1374" s="1363">
        <v>-4809443.3600000003</v>
      </c>
      <c r="U1374" s="1363">
        <v>-4735716.4000000004</v>
      </c>
      <c r="V1374" s="1363">
        <v>-4661989.4400000004</v>
      </c>
      <c r="W1374" s="1363">
        <v>-4588262.4800000004</v>
      </c>
      <c r="X1374" s="1363">
        <v>-4514535.5199999996</v>
      </c>
      <c r="Y1374" s="1363">
        <v>-4440808.5599999996</v>
      </c>
      <c r="Z1374" s="1363">
        <v>-4367081.5999999996</v>
      </c>
      <c r="AA1374" s="1363">
        <v>-4293354.6399999997</v>
      </c>
      <c r="AB1374" s="1363">
        <v>-4219627.68</v>
      </c>
      <c r="AC1374" s="1363"/>
      <c r="AD1374" s="1363"/>
      <c r="AE1374" s="1363">
        <f t="shared" si="544"/>
        <v>-4661989.4400000004</v>
      </c>
      <c r="AF1374" s="1376"/>
      <c r="AG1374" s="1376"/>
      <c r="AH1374" s="1365"/>
      <c r="AI1374" s="1365"/>
      <c r="AJ1374" s="1365"/>
      <c r="AK1374" s="1366">
        <f t="shared" si="551"/>
        <v>-4661989.4400000004</v>
      </c>
      <c r="AL1374" s="1365">
        <f t="shared" si="535"/>
        <v>-4661989.4400000004</v>
      </c>
      <c r="AM1374" s="1367"/>
      <c r="AN1374" s="1365"/>
      <c r="AO1374" s="1368">
        <f t="shared" si="536"/>
        <v>0</v>
      </c>
      <c r="AP1374" s="1369"/>
      <c r="AQ1374" s="1370">
        <f t="shared" si="543"/>
        <v>-4219627.68</v>
      </c>
      <c r="AR1374" s="1365"/>
      <c r="AS1374" s="1365"/>
      <c r="AT1374" s="1365"/>
      <c r="AU1374" s="1366">
        <f t="shared" si="552"/>
        <v>-4219627.68</v>
      </c>
      <c r="AV1374" s="1365">
        <f t="shared" si="537"/>
        <v>-4219627.68</v>
      </c>
      <c r="AW1374" s="1367"/>
      <c r="AX1374" s="1365"/>
      <c r="AY1374" s="1367">
        <f t="shared" si="538"/>
        <v>0</v>
      </c>
      <c r="AZ1374" s="1372" t="s">
        <v>1964</v>
      </c>
      <c r="BA1374" s="1640"/>
      <c r="BC1374" s="1361" t="str">
        <f t="shared" si="550"/>
        <v/>
      </c>
      <c r="BD1374" s="1361" t="str">
        <f t="shared" si="550"/>
        <v/>
      </c>
      <c r="BE1374" s="1361" t="str">
        <f t="shared" si="550"/>
        <v/>
      </c>
      <c r="BF1374" s="1361" t="str">
        <f t="shared" si="550"/>
        <v>Non-Op</v>
      </c>
      <c r="BG1374" s="1361" t="str">
        <f t="shared" si="542"/>
        <v>NO</v>
      </c>
      <c r="BH1374" s="1361" t="str">
        <f t="shared" si="542"/>
        <v>NO</v>
      </c>
      <c r="BI1374" s="1361" t="str">
        <f t="shared" si="539"/>
        <v/>
      </c>
      <c r="BK1374" s="1361" t="b">
        <f t="shared" si="553"/>
        <v>1</v>
      </c>
      <c r="BL1374" s="1361" t="b">
        <f t="shared" si="553"/>
        <v>1</v>
      </c>
      <c r="BM1374" s="1361" t="b">
        <f t="shared" si="553"/>
        <v>1</v>
      </c>
      <c r="BN1374" s="1361" t="b">
        <f t="shared" si="553"/>
        <v>1</v>
      </c>
      <c r="BO1374" s="1361" t="b">
        <f t="shared" si="553"/>
        <v>1</v>
      </c>
      <c r="BP1374" s="1361" t="b">
        <f t="shared" si="553"/>
        <v>1</v>
      </c>
      <c r="BQ1374" s="1361" t="b">
        <f t="shared" si="553"/>
        <v>1</v>
      </c>
      <c r="BS1374" s="1359"/>
    </row>
    <row r="1375" spans="1:71" s="1374" customFormat="1" ht="12" customHeight="1">
      <c r="A1375" s="1412">
        <v>25300641</v>
      </c>
      <c r="B1375" s="1413" t="str">
        <f t="shared" si="541"/>
        <v>25300641</v>
      </c>
      <c r="C1375" s="1359" t="s">
        <v>2434</v>
      </c>
      <c r="D1375" s="1360" t="str">
        <f t="shared" si="540"/>
        <v>Non-Op</v>
      </c>
      <c r="E1375" s="1360"/>
      <c r="F1375" s="1359"/>
      <c r="G1375" s="1360"/>
      <c r="H1375" s="1361" t="str">
        <f t="shared" si="549"/>
        <v/>
      </c>
      <c r="I1375" s="1361" t="str">
        <f t="shared" si="549"/>
        <v/>
      </c>
      <c r="J1375" s="1361" t="str">
        <f t="shared" si="549"/>
        <v/>
      </c>
      <c r="K1375" s="1361" t="str">
        <f t="shared" si="532"/>
        <v>Non-Op</v>
      </c>
      <c r="L1375" s="1361" t="str">
        <f t="shared" si="547"/>
        <v>NO</v>
      </c>
      <c r="M1375" s="1361" t="str">
        <f t="shared" si="547"/>
        <v>NO</v>
      </c>
      <c r="N1375" s="1361" t="str">
        <f t="shared" si="528"/>
        <v/>
      </c>
      <c r="O1375" s="1362"/>
      <c r="P1375" s="1363">
        <v>0</v>
      </c>
      <c r="Q1375" s="1363">
        <v>0</v>
      </c>
      <c r="R1375" s="1363">
        <v>0</v>
      </c>
      <c r="S1375" s="1363">
        <v>0</v>
      </c>
      <c r="T1375" s="1363">
        <v>0</v>
      </c>
      <c r="U1375" s="1363">
        <v>0</v>
      </c>
      <c r="V1375" s="1363">
        <v>0</v>
      </c>
      <c r="W1375" s="1363">
        <v>0</v>
      </c>
      <c r="X1375" s="1363">
        <v>0</v>
      </c>
      <c r="Y1375" s="1363">
        <v>0</v>
      </c>
      <c r="Z1375" s="1363">
        <v>0</v>
      </c>
      <c r="AA1375" s="1363">
        <v>0</v>
      </c>
      <c r="AB1375" s="1363">
        <v>0</v>
      </c>
      <c r="AC1375" s="1363"/>
      <c r="AD1375" s="1363"/>
      <c r="AE1375" s="1363">
        <f t="shared" si="544"/>
        <v>0</v>
      </c>
      <c r="AF1375" s="1376"/>
      <c r="AG1375" s="1376"/>
      <c r="AH1375" s="1365"/>
      <c r="AI1375" s="1365"/>
      <c r="AJ1375" s="1365"/>
      <c r="AK1375" s="1366">
        <f t="shared" si="551"/>
        <v>0</v>
      </c>
      <c r="AL1375" s="1365">
        <f t="shared" si="535"/>
        <v>0</v>
      </c>
      <c r="AM1375" s="1367"/>
      <c r="AN1375" s="1365"/>
      <c r="AO1375" s="1368">
        <f t="shared" si="536"/>
        <v>0</v>
      </c>
      <c r="AP1375" s="1369"/>
      <c r="AQ1375" s="1370">
        <f t="shared" si="543"/>
        <v>0</v>
      </c>
      <c r="AR1375" s="1365"/>
      <c r="AS1375" s="1365"/>
      <c r="AT1375" s="1365"/>
      <c r="AU1375" s="1366">
        <f t="shared" si="552"/>
        <v>0</v>
      </c>
      <c r="AV1375" s="1365">
        <f t="shared" si="537"/>
        <v>0</v>
      </c>
      <c r="AW1375" s="1367"/>
      <c r="AX1375" s="1365"/>
      <c r="AY1375" s="1367">
        <f t="shared" si="538"/>
        <v>0</v>
      </c>
      <c r="AZ1375" s="1372" t="s">
        <v>1001</v>
      </c>
      <c r="BA1375" s="1640"/>
      <c r="BC1375" s="1361" t="str">
        <f t="shared" si="550"/>
        <v/>
      </c>
      <c r="BD1375" s="1361" t="str">
        <f t="shared" si="550"/>
        <v/>
      </c>
      <c r="BE1375" s="1361" t="str">
        <f t="shared" si="550"/>
        <v/>
      </c>
      <c r="BF1375" s="1361" t="str">
        <f t="shared" si="550"/>
        <v>Non-Op</v>
      </c>
      <c r="BG1375" s="1361" t="str">
        <f t="shared" si="542"/>
        <v>NO</v>
      </c>
      <c r="BH1375" s="1361" t="str">
        <f t="shared" si="542"/>
        <v>NO</v>
      </c>
      <c r="BI1375" s="1361" t="str">
        <f t="shared" si="539"/>
        <v/>
      </c>
      <c r="BK1375" s="1361" t="b">
        <f t="shared" si="553"/>
        <v>1</v>
      </c>
      <c r="BL1375" s="1361" t="b">
        <f t="shared" si="553"/>
        <v>1</v>
      </c>
      <c r="BM1375" s="1361" t="b">
        <f t="shared" si="553"/>
        <v>1</v>
      </c>
      <c r="BN1375" s="1361" t="b">
        <f t="shared" si="553"/>
        <v>1</v>
      </c>
      <c r="BO1375" s="1361" t="b">
        <f t="shared" si="553"/>
        <v>1</v>
      </c>
      <c r="BP1375" s="1361" t="b">
        <f t="shared" si="553"/>
        <v>1</v>
      </c>
      <c r="BQ1375" s="1361" t="b">
        <f t="shared" si="553"/>
        <v>1</v>
      </c>
      <c r="BS1375" s="1359"/>
    </row>
    <row r="1376" spans="1:71" s="1374" customFormat="1" ht="12" customHeight="1">
      <c r="A1376" s="1412">
        <v>25300642</v>
      </c>
      <c r="B1376" s="1413" t="str">
        <f t="shared" si="541"/>
        <v>25300642</v>
      </c>
      <c r="C1376" s="1359" t="s">
        <v>2435</v>
      </c>
      <c r="D1376" s="1360" t="str">
        <f t="shared" si="540"/>
        <v>Non-Op</v>
      </c>
      <c r="E1376" s="1360"/>
      <c r="F1376" s="1359"/>
      <c r="G1376" s="1360"/>
      <c r="H1376" s="1361" t="str">
        <f t="shared" si="549"/>
        <v/>
      </c>
      <c r="I1376" s="1361" t="str">
        <f t="shared" si="549"/>
        <v/>
      </c>
      <c r="J1376" s="1361" t="str">
        <f t="shared" si="549"/>
        <v/>
      </c>
      <c r="K1376" s="1361" t="str">
        <f t="shared" si="532"/>
        <v>Non-Op</v>
      </c>
      <c r="L1376" s="1361" t="str">
        <f t="shared" si="547"/>
        <v>NO</v>
      </c>
      <c r="M1376" s="1361" t="str">
        <f t="shared" si="547"/>
        <v>NO</v>
      </c>
      <c r="N1376" s="1361" t="str">
        <f t="shared" si="528"/>
        <v/>
      </c>
      <c r="O1376" s="1362"/>
      <c r="P1376" s="1363">
        <v>0</v>
      </c>
      <c r="Q1376" s="1363">
        <v>0</v>
      </c>
      <c r="R1376" s="1363">
        <v>0</v>
      </c>
      <c r="S1376" s="1363">
        <v>0</v>
      </c>
      <c r="T1376" s="1363">
        <v>0</v>
      </c>
      <c r="U1376" s="1363">
        <v>0</v>
      </c>
      <c r="V1376" s="1363">
        <v>0</v>
      </c>
      <c r="W1376" s="1363">
        <v>0</v>
      </c>
      <c r="X1376" s="1363">
        <v>0</v>
      </c>
      <c r="Y1376" s="1363">
        <v>0</v>
      </c>
      <c r="Z1376" s="1363">
        <v>0</v>
      </c>
      <c r="AA1376" s="1363">
        <v>0</v>
      </c>
      <c r="AB1376" s="1363">
        <v>0</v>
      </c>
      <c r="AC1376" s="1363"/>
      <c r="AD1376" s="1363"/>
      <c r="AE1376" s="1363">
        <f t="shared" si="544"/>
        <v>0</v>
      </c>
      <c r="AF1376" s="1376"/>
      <c r="AG1376" s="1376"/>
      <c r="AH1376" s="1365"/>
      <c r="AI1376" s="1365"/>
      <c r="AJ1376" s="1365"/>
      <c r="AK1376" s="1366">
        <f t="shared" si="551"/>
        <v>0</v>
      </c>
      <c r="AL1376" s="1365">
        <f t="shared" si="535"/>
        <v>0</v>
      </c>
      <c r="AM1376" s="1367"/>
      <c r="AN1376" s="1365"/>
      <c r="AO1376" s="1368">
        <f t="shared" si="536"/>
        <v>0</v>
      </c>
      <c r="AP1376" s="1369"/>
      <c r="AQ1376" s="1370">
        <f t="shared" si="543"/>
        <v>0</v>
      </c>
      <c r="AR1376" s="1365"/>
      <c r="AS1376" s="1365"/>
      <c r="AT1376" s="1365"/>
      <c r="AU1376" s="1366">
        <f t="shared" si="552"/>
        <v>0</v>
      </c>
      <c r="AV1376" s="1365">
        <f t="shared" si="537"/>
        <v>0</v>
      </c>
      <c r="AW1376" s="1367"/>
      <c r="AX1376" s="1365"/>
      <c r="AY1376" s="1367">
        <f t="shared" si="538"/>
        <v>0</v>
      </c>
      <c r="AZ1376" s="1372" t="s">
        <v>1001</v>
      </c>
      <c r="BA1376" s="1640"/>
      <c r="BC1376" s="1361" t="str">
        <f t="shared" si="550"/>
        <v/>
      </c>
      <c r="BD1376" s="1361" t="str">
        <f t="shared" si="550"/>
        <v/>
      </c>
      <c r="BE1376" s="1361" t="str">
        <f t="shared" si="550"/>
        <v/>
      </c>
      <c r="BF1376" s="1361" t="str">
        <f t="shared" si="550"/>
        <v>Non-Op</v>
      </c>
      <c r="BG1376" s="1361" t="str">
        <f t="shared" si="542"/>
        <v>NO</v>
      </c>
      <c r="BH1376" s="1361" t="str">
        <f t="shared" si="542"/>
        <v>NO</v>
      </c>
      <c r="BI1376" s="1361" t="str">
        <f t="shared" si="539"/>
        <v/>
      </c>
      <c r="BK1376" s="1361" t="b">
        <f t="shared" si="553"/>
        <v>1</v>
      </c>
      <c r="BL1376" s="1361" t="b">
        <f t="shared" si="553"/>
        <v>1</v>
      </c>
      <c r="BM1376" s="1361" t="b">
        <f t="shared" si="553"/>
        <v>1</v>
      </c>
      <c r="BN1376" s="1361" t="b">
        <f t="shared" si="553"/>
        <v>1</v>
      </c>
      <c r="BO1376" s="1361" t="b">
        <f t="shared" si="553"/>
        <v>1</v>
      </c>
      <c r="BP1376" s="1361" t="b">
        <f t="shared" si="553"/>
        <v>1</v>
      </c>
      <c r="BQ1376" s="1361" t="b">
        <f t="shared" si="553"/>
        <v>1</v>
      </c>
      <c r="BS1376" s="1359"/>
    </row>
    <row r="1377" spans="1:71" s="1374" customFormat="1" ht="12" customHeight="1">
      <c r="A1377" s="1412">
        <v>25300663</v>
      </c>
      <c r="B1377" s="1413" t="str">
        <f t="shared" si="541"/>
        <v>25300663</v>
      </c>
      <c r="C1377" s="1359" t="s">
        <v>2436</v>
      </c>
      <c r="D1377" s="1360" t="str">
        <f t="shared" si="540"/>
        <v>CRB</v>
      </c>
      <c r="E1377" s="1360"/>
      <c r="F1377" s="1359"/>
      <c r="G1377" s="1360"/>
      <c r="H1377" s="1361" t="str">
        <f t="shared" si="549"/>
        <v/>
      </c>
      <c r="I1377" s="1361" t="str">
        <f t="shared" si="549"/>
        <v>ERB</v>
      </c>
      <c r="J1377" s="1361" t="str">
        <f t="shared" si="549"/>
        <v>GRB</v>
      </c>
      <c r="K1377" s="1361" t="str">
        <f t="shared" si="532"/>
        <v/>
      </c>
      <c r="L1377" s="1361" t="str">
        <f t="shared" si="547"/>
        <v>NO</v>
      </c>
      <c r="M1377" s="1361" t="str">
        <f t="shared" si="547"/>
        <v>NO</v>
      </c>
      <c r="N1377" s="1361" t="str">
        <f t="shared" si="528"/>
        <v/>
      </c>
      <c r="O1377" s="1362"/>
      <c r="P1377" s="1363">
        <v>0</v>
      </c>
      <c r="Q1377" s="1363">
        <v>0</v>
      </c>
      <c r="R1377" s="1363">
        <v>0</v>
      </c>
      <c r="S1377" s="1363">
        <v>0</v>
      </c>
      <c r="T1377" s="1363">
        <v>0</v>
      </c>
      <c r="U1377" s="1363">
        <v>0</v>
      </c>
      <c r="V1377" s="1363">
        <v>0</v>
      </c>
      <c r="W1377" s="1363">
        <v>0</v>
      </c>
      <c r="X1377" s="1363">
        <v>0</v>
      </c>
      <c r="Y1377" s="1363">
        <v>0</v>
      </c>
      <c r="Z1377" s="1363">
        <v>0</v>
      </c>
      <c r="AA1377" s="1363">
        <v>0</v>
      </c>
      <c r="AB1377" s="1363">
        <v>0</v>
      </c>
      <c r="AC1377" s="1363"/>
      <c r="AD1377" s="1363"/>
      <c r="AE1377" s="1363">
        <f t="shared" si="544"/>
        <v>0</v>
      </c>
      <c r="AF1377" s="1376" t="s">
        <v>1014</v>
      </c>
      <c r="AG1377" s="1376" t="s">
        <v>991</v>
      </c>
      <c r="AH1377" s="1365"/>
      <c r="AI1377" s="1365">
        <f>AE1377*C1572</f>
        <v>0</v>
      </c>
      <c r="AJ1377" s="1365">
        <f>AE1377*C1573</f>
        <v>0</v>
      </c>
      <c r="AK1377" s="1366"/>
      <c r="AL1377" s="1365">
        <f t="shared" si="535"/>
        <v>0</v>
      </c>
      <c r="AM1377" s="1367"/>
      <c r="AN1377" s="1365"/>
      <c r="AO1377" s="1368">
        <f t="shared" si="536"/>
        <v>0</v>
      </c>
      <c r="AP1377" s="1369"/>
      <c r="AQ1377" s="1370">
        <f t="shared" si="543"/>
        <v>0</v>
      </c>
      <c r="AR1377" s="1365"/>
      <c r="AS1377" s="1365">
        <f>AQ1377*C1572</f>
        <v>0</v>
      </c>
      <c r="AT1377" s="1365">
        <f>AQ1377*C1573</f>
        <v>0</v>
      </c>
      <c r="AU1377" s="1366"/>
      <c r="AV1377" s="1365">
        <f t="shared" si="537"/>
        <v>0</v>
      </c>
      <c r="AW1377" s="1367"/>
      <c r="AX1377" s="1365"/>
      <c r="AY1377" s="1367">
        <f t="shared" si="538"/>
        <v>0</v>
      </c>
      <c r="AZ1377" s="1372"/>
      <c r="BA1377" s="1640"/>
      <c r="BC1377" s="1361" t="str">
        <f t="shared" si="550"/>
        <v/>
      </c>
      <c r="BD1377" s="1361" t="str">
        <f t="shared" si="550"/>
        <v>ERB</v>
      </c>
      <c r="BE1377" s="1361" t="str">
        <f t="shared" si="550"/>
        <v>GRB</v>
      </c>
      <c r="BF1377" s="1361" t="str">
        <f t="shared" si="550"/>
        <v/>
      </c>
      <c r="BG1377" s="1361" t="str">
        <f t="shared" si="542"/>
        <v>NO</v>
      </c>
      <c r="BH1377" s="1361" t="str">
        <f t="shared" si="542"/>
        <v>NO</v>
      </c>
      <c r="BI1377" s="1361" t="str">
        <f t="shared" si="539"/>
        <v/>
      </c>
      <c r="BK1377" s="1361" t="b">
        <f t="shared" si="553"/>
        <v>1</v>
      </c>
      <c r="BL1377" s="1361" t="b">
        <f t="shared" si="553"/>
        <v>1</v>
      </c>
      <c r="BM1377" s="1361" t="b">
        <f t="shared" si="553"/>
        <v>1</v>
      </c>
      <c r="BN1377" s="1361" t="b">
        <f t="shared" si="553"/>
        <v>1</v>
      </c>
      <c r="BO1377" s="1361" t="b">
        <f t="shared" si="553"/>
        <v>1</v>
      </c>
      <c r="BP1377" s="1361" t="b">
        <f t="shared" si="553"/>
        <v>1</v>
      </c>
      <c r="BQ1377" s="1361" t="b">
        <f t="shared" si="553"/>
        <v>1</v>
      </c>
      <c r="BS1377" s="1359"/>
    </row>
    <row r="1378" spans="1:71" s="1374" customFormat="1" ht="12" customHeight="1">
      <c r="A1378" s="1431">
        <v>25300712</v>
      </c>
      <c r="B1378" s="1451" t="str">
        <f t="shared" si="541"/>
        <v>25300712</v>
      </c>
      <c r="C1378" s="1395" t="s">
        <v>2437</v>
      </c>
      <c r="D1378" s="1396" t="str">
        <f t="shared" si="540"/>
        <v>Non-Op</v>
      </c>
      <c r="E1378" s="1396"/>
      <c r="F1378" s="1397">
        <v>43541</v>
      </c>
      <c r="G1378" s="1396"/>
      <c r="H1378" s="1398" t="str">
        <f t="shared" si="549"/>
        <v/>
      </c>
      <c r="I1378" s="1398" t="str">
        <f t="shared" si="549"/>
        <v/>
      </c>
      <c r="J1378" s="1398" t="str">
        <f t="shared" si="549"/>
        <v/>
      </c>
      <c r="K1378" s="1398" t="str">
        <f t="shared" si="532"/>
        <v>Non-Op</v>
      </c>
      <c r="L1378" s="1398" t="str">
        <f t="shared" si="547"/>
        <v>NO</v>
      </c>
      <c r="M1378" s="1398" t="str">
        <f t="shared" si="547"/>
        <v>NO</v>
      </c>
      <c r="N1378" s="1398" t="str">
        <f t="shared" si="528"/>
        <v/>
      </c>
      <c r="O1378" s="1399"/>
      <c r="P1378" s="1400">
        <v>-130404</v>
      </c>
      <c r="Q1378" s="1400">
        <v>-161690</v>
      </c>
      <c r="R1378" s="1400">
        <v>-192450</v>
      </c>
      <c r="S1378" s="1400">
        <v>-222685</v>
      </c>
      <c r="T1378" s="1400">
        <v>-252394</v>
      </c>
      <c r="U1378" s="1400">
        <v>-281577</v>
      </c>
      <c r="V1378" s="1400">
        <v>-310234</v>
      </c>
      <c r="W1378" s="1400">
        <v>-338390</v>
      </c>
      <c r="X1378" s="1400">
        <v>-366045</v>
      </c>
      <c r="Y1378" s="1400">
        <v>-393199</v>
      </c>
      <c r="Z1378" s="1400">
        <v>-419852</v>
      </c>
      <c r="AA1378" s="1400">
        <v>-446005</v>
      </c>
      <c r="AB1378" s="1400">
        <v>-471657</v>
      </c>
      <c r="AC1378" s="1400"/>
      <c r="AD1378" s="1400"/>
      <c r="AE1378" s="1400">
        <f t="shared" si="544"/>
        <v>-307129.29166666669</v>
      </c>
      <c r="AF1378" s="1401"/>
      <c r="AG1378" s="1401"/>
      <c r="AH1378" s="1403"/>
      <c r="AI1378" s="1403"/>
      <c r="AJ1378" s="1403"/>
      <c r="AK1378" s="1404">
        <f>AE1378</f>
        <v>-307129.29166666669</v>
      </c>
      <c r="AL1378" s="1403">
        <f>SUM(AI1378:AK1378)</f>
        <v>-307129.29166666669</v>
      </c>
      <c r="AM1378" s="1405"/>
      <c r="AN1378" s="1403"/>
      <c r="AO1378" s="1406">
        <f t="shared" si="536"/>
        <v>0</v>
      </c>
      <c r="AP1378" s="1369"/>
      <c r="AQ1378" s="1407">
        <f t="shared" si="543"/>
        <v>-471657</v>
      </c>
      <c r="AR1378" s="1403"/>
      <c r="AS1378" s="1403"/>
      <c r="AT1378" s="1403"/>
      <c r="AU1378" s="1404">
        <f>AQ1378</f>
        <v>-471657</v>
      </c>
      <c r="AV1378" s="1403">
        <f t="shared" si="537"/>
        <v>-471657</v>
      </c>
      <c r="AW1378" s="1405"/>
      <c r="AX1378" s="1403"/>
      <c r="AY1378" s="1405">
        <f t="shared" si="538"/>
        <v>0</v>
      </c>
      <c r="AZ1378" s="1372" t="s">
        <v>1964</v>
      </c>
      <c r="BA1378" s="1640"/>
      <c r="BC1378" s="1361"/>
      <c r="BD1378" s="1361"/>
      <c r="BE1378" s="1361"/>
      <c r="BF1378" s="1361"/>
      <c r="BG1378" s="1361"/>
      <c r="BH1378" s="1361"/>
      <c r="BI1378" s="1361"/>
      <c r="BK1378" s="1361"/>
      <c r="BL1378" s="1361"/>
      <c r="BM1378" s="1361"/>
      <c r="BN1378" s="1361"/>
      <c r="BO1378" s="1361"/>
      <c r="BP1378" s="1361"/>
      <c r="BQ1378" s="1361"/>
      <c r="BS1378" s="1359"/>
    </row>
    <row r="1379" spans="1:71" s="1374" customFormat="1" ht="12" customHeight="1">
      <c r="A1379" s="1412">
        <v>25300731</v>
      </c>
      <c r="B1379" s="1413" t="str">
        <f t="shared" si="541"/>
        <v>25300731</v>
      </c>
      <c r="C1379" s="1359" t="s">
        <v>2438</v>
      </c>
      <c r="D1379" s="1360" t="str">
        <f t="shared" si="540"/>
        <v>W/C</v>
      </c>
      <c r="E1379" s="1360"/>
      <c r="F1379" s="1359"/>
      <c r="G1379" s="1360"/>
      <c r="H1379" s="1361" t="str">
        <f t="shared" si="549"/>
        <v/>
      </c>
      <c r="I1379" s="1361" t="str">
        <f t="shared" si="549"/>
        <v/>
      </c>
      <c r="J1379" s="1361" t="str">
        <f t="shared" si="549"/>
        <v/>
      </c>
      <c r="K1379" s="1361" t="str">
        <f t="shared" si="532"/>
        <v/>
      </c>
      <c r="L1379" s="1361" t="str">
        <f t="shared" si="547"/>
        <v>NO</v>
      </c>
      <c r="M1379" s="1361" t="str">
        <f t="shared" si="547"/>
        <v>W/C</v>
      </c>
      <c r="N1379" s="1361" t="str">
        <f t="shared" si="528"/>
        <v>W/C</v>
      </c>
      <c r="O1379" s="1362"/>
      <c r="P1379" s="1363">
        <v>0</v>
      </c>
      <c r="Q1379" s="1363">
        <v>0</v>
      </c>
      <c r="R1379" s="1363">
        <v>0</v>
      </c>
      <c r="S1379" s="1363">
        <v>0</v>
      </c>
      <c r="T1379" s="1363">
        <v>0</v>
      </c>
      <c r="U1379" s="1363">
        <v>0</v>
      </c>
      <c r="V1379" s="1363">
        <v>0</v>
      </c>
      <c r="W1379" s="1363">
        <v>0</v>
      </c>
      <c r="X1379" s="1363">
        <v>0</v>
      </c>
      <c r="Y1379" s="1363">
        <v>0</v>
      </c>
      <c r="Z1379" s="1363">
        <v>0</v>
      </c>
      <c r="AA1379" s="1363">
        <v>0</v>
      </c>
      <c r="AB1379" s="1363">
        <v>0</v>
      </c>
      <c r="AC1379" s="1363"/>
      <c r="AD1379" s="1363"/>
      <c r="AE1379" s="1363">
        <f t="shared" si="544"/>
        <v>0</v>
      </c>
      <c r="AF1379" s="1376"/>
      <c r="AG1379" s="1376"/>
      <c r="AH1379" s="1365"/>
      <c r="AI1379" s="1365"/>
      <c r="AJ1379" s="1365"/>
      <c r="AK1379" s="1366"/>
      <c r="AL1379" s="1365">
        <f t="shared" si="535"/>
        <v>0</v>
      </c>
      <c r="AM1379" s="1367"/>
      <c r="AN1379" s="1365">
        <f>AE1379</f>
        <v>0</v>
      </c>
      <c r="AO1379" s="1368">
        <f t="shared" si="536"/>
        <v>0</v>
      </c>
      <c r="AP1379" s="1369"/>
      <c r="AQ1379" s="1370">
        <f t="shared" si="543"/>
        <v>0</v>
      </c>
      <c r="AR1379" s="1365"/>
      <c r="AS1379" s="1365"/>
      <c r="AT1379" s="1365"/>
      <c r="AU1379" s="1366"/>
      <c r="AV1379" s="1365">
        <f t="shared" si="537"/>
        <v>0</v>
      </c>
      <c r="AW1379" s="1367"/>
      <c r="AX1379" s="1365">
        <f>AQ1379</f>
        <v>0</v>
      </c>
      <c r="AY1379" s="1367">
        <f t="shared" si="538"/>
        <v>0</v>
      </c>
      <c r="AZ1379" s="1372"/>
      <c r="BA1379" s="1640"/>
      <c r="BC1379" s="1361" t="str">
        <f t="shared" si="550"/>
        <v/>
      </c>
      <c r="BD1379" s="1361" t="str">
        <f t="shared" si="550"/>
        <v/>
      </c>
      <c r="BE1379" s="1361" t="str">
        <f t="shared" si="550"/>
        <v/>
      </c>
      <c r="BF1379" s="1361" t="str">
        <f t="shared" si="550"/>
        <v/>
      </c>
      <c r="BG1379" s="1361" t="str">
        <f t="shared" si="542"/>
        <v>NO</v>
      </c>
      <c r="BH1379" s="1361" t="str">
        <f t="shared" si="542"/>
        <v>W/C</v>
      </c>
      <c r="BI1379" s="1361" t="str">
        <f t="shared" si="539"/>
        <v>W/C</v>
      </c>
      <c r="BK1379" s="1361" t="b">
        <f t="shared" ref="BK1379:BQ1388" si="554">BC1379=H1379</f>
        <v>1</v>
      </c>
      <c r="BL1379" s="1361" t="b">
        <f t="shared" si="554"/>
        <v>1</v>
      </c>
      <c r="BM1379" s="1361" t="b">
        <f t="shared" si="554"/>
        <v>1</v>
      </c>
      <c r="BN1379" s="1361" t="b">
        <f t="shared" si="554"/>
        <v>1</v>
      </c>
      <c r="BO1379" s="1361" t="b">
        <f t="shared" si="554"/>
        <v>1</v>
      </c>
      <c r="BP1379" s="1361" t="b">
        <f t="shared" si="554"/>
        <v>1</v>
      </c>
      <c r="BQ1379" s="1361" t="b">
        <f t="shared" si="554"/>
        <v>1</v>
      </c>
      <c r="BS1379" s="1359"/>
    </row>
    <row r="1380" spans="1:71" s="1374" customFormat="1" ht="12" customHeight="1">
      <c r="A1380" s="1412">
        <v>25300733</v>
      </c>
      <c r="B1380" s="1413" t="str">
        <f t="shared" si="541"/>
        <v>25300733</v>
      </c>
      <c r="C1380" s="1359" t="s">
        <v>2439</v>
      </c>
      <c r="D1380" s="1360" t="str">
        <f t="shared" si="540"/>
        <v>W/C</v>
      </c>
      <c r="E1380" s="1360"/>
      <c r="F1380" s="1359"/>
      <c r="G1380" s="1360"/>
      <c r="H1380" s="1361" t="str">
        <f t="shared" si="549"/>
        <v/>
      </c>
      <c r="I1380" s="1361" t="str">
        <f t="shared" si="549"/>
        <v/>
      </c>
      <c r="J1380" s="1361" t="str">
        <f t="shared" si="549"/>
        <v/>
      </c>
      <c r="K1380" s="1361" t="str">
        <f t="shared" si="532"/>
        <v/>
      </c>
      <c r="L1380" s="1361" t="str">
        <f t="shared" si="547"/>
        <v>NO</v>
      </c>
      <c r="M1380" s="1361" t="str">
        <f t="shared" si="547"/>
        <v>W/C</v>
      </c>
      <c r="N1380" s="1361" t="str">
        <f t="shared" si="528"/>
        <v>W/C</v>
      </c>
      <c r="O1380" s="1362"/>
      <c r="P1380" s="1363">
        <v>0</v>
      </c>
      <c r="Q1380" s="1363">
        <v>0</v>
      </c>
      <c r="R1380" s="1363">
        <v>0</v>
      </c>
      <c r="S1380" s="1363">
        <v>0</v>
      </c>
      <c r="T1380" s="1363">
        <v>0</v>
      </c>
      <c r="U1380" s="1363">
        <v>0</v>
      </c>
      <c r="V1380" s="1363">
        <v>0</v>
      </c>
      <c r="W1380" s="1363">
        <v>0</v>
      </c>
      <c r="X1380" s="1363">
        <v>0</v>
      </c>
      <c r="Y1380" s="1363">
        <v>0</v>
      </c>
      <c r="Z1380" s="1363">
        <v>0</v>
      </c>
      <c r="AA1380" s="1363">
        <v>0</v>
      </c>
      <c r="AB1380" s="1363">
        <v>0</v>
      </c>
      <c r="AC1380" s="1363"/>
      <c r="AD1380" s="1363"/>
      <c r="AE1380" s="1363">
        <f t="shared" si="544"/>
        <v>0</v>
      </c>
      <c r="AF1380" s="1376"/>
      <c r="AG1380" s="1376"/>
      <c r="AH1380" s="1365"/>
      <c r="AI1380" s="1365"/>
      <c r="AJ1380" s="1365"/>
      <c r="AK1380" s="1366"/>
      <c r="AL1380" s="1365">
        <f t="shared" si="535"/>
        <v>0</v>
      </c>
      <c r="AM1380" s="1367"/>
      <c r="AN1380" s="1365">
        <f>AE1380</f>
        <v>0</v>
      </c>
      <c r="AO1380" s="1368">
        <f t="shared" si="536"/>
        <v>0</v>
      </c>
      <c r="AP1380" s="1369"/>
      <c r="AQ1380" s="1370">
        <f t="shared" si="543"/>
        <v>0</v>
      </c>
      <c r="AR1380" s="1365"/>
      <c r="AS1380" s="1365"/>
      <c r="AT1380" s="1365"/>
      <c r="AU1380" s="1366"/>
      <c r="AV1380" s="1365">
        <f t="shared" si="537"/>
        <v>0</v>
      </c>
      <c r="AW1380" s="1367"/>
      <c r="AX1380" s="1365">
        <f>AQ1380</f>
        <v>0</v>
      </c>
      <c r="AY1380" s="1367">
        <f t="shared" si="538"/>
        <v>0</v>
      </c>
      <c r="AZ1380" s="1372"/>
      <c r="BA1380" s="1640"/>
      <c r="BC1380" s="1361" t="str">
        <f t="shared" si="550"/>
        <v/>
      </c>
      <c r="BD1380" s="1361" t="str">
        <f t="shared" si="550"/>
        <v/>
      </c>
      <c r="BE1380" s="1361" t="str">
        <f t="shared" si="550"/>
        <v/>
      </c>
      <c r="BF1380" s="1361" t="str">
        <f t="shared" si="550"/>
        <v/>
      </c>
      <c r="BG1380" s="1361" t="str">
        <f t="shared" si="542"/>
        <v>NO</v>
      </c>
      <c r="BH1380" s="1361" t="str">
        <f t="shared" si="542"/>
        <v>W/C</v>
      </c>
      <c r="BI1380" s="1361" t="str">
        <f t="shared" si="539"/>
        <v>W/C</v>
      </c>
      <c r="BK1380" s="1361" t="b">
        <f t="shared" si="554"/>
        <v>1</v>
      </c>
      <c r="BL1380" s="1361" t="b">
        <f t="shared" si="554"/>
        <v>1</v>
      </c>
      <c r="BM1380" s="1361" t="b">
        <f t="shared" si="554"/>
        <v>1</v>
      </c>
      <c r="BN1380" s="1361" t="b">
        <f t="shared" si="554"/>
        <v>1</v>
      </c>
      <c r="BO1380" s="1361" t="b">
        <f t="shared" si="554"/>
        <v>1</v>
      </c>
      <c r="BP1380" s="1361" t="b">
        <f t="shared" si="554"/>
        <v>1</v>
      </c>
      <c r="BQ1380" s="1361" t="b">
        <f t="shared" si="554"/>
        <v>1</v>
      </c>
      <c r="BS1380" s="1359"/>
    </row>
    <row r="1381" spans="1:71" s="1374" customFormat="1" ht="12" customHeight="1">
      <c r="A1381" s="1526">
        <v>25300741</v>
      </c>
      <c r="B1381" s="1360" t="str">
        <f t="shared" si="541"/>
        <v>25300741</v>
      </c>
      <c r="C1381" s="1359" t="s">
        <v>2440</v>
      </c>
      <c r="D1381" s="1360" t="str">
        <f t="shared" si="540"/>
        <v>Non-Op</v>
      </c>
      <c r="E1381" s="1360"/>
      <c r="F1381" s="1359"/>
      <c r="G1381" s="1360"/>
      <c r="H1381" s="1361" t="str">
        <f t="shared" si="549"/>
        <v/>
      </c>
      <c r="I1381" s="1361" t="str">
        <f t="shared" si="549"/>
        <v/>
      </c>
      <c r="J1381" s="1361" t="str">
        <f t="shared" si="549"/>
        <v/>
      </c>
      <c r="K1381" s="1361" t="str">
        <f t="shared" si="532"/>
        <v>Non-Op</v>
      </c>
      <c r="L1381" s="1361" t="str">
        <f t="shared" si="547"/>
        <v>NO</v>
      </c>
      <c r="M1381" s="1361" t="str">
        <f t="shared" si="547"/>
        <v>NO</v>
      </c>
      <c r="N1381" s="1361" t="str">
        <f t="shared" ref="N1381:N1463" si="555">IF(OR(CONCATENATE(L1381,M1381)="NOW/C",CONCATENATE(L1381,M1381)="W/CNO"),"W/C","")</f>
        <v/>
      </c>
      <c r="O1381" s="1362"/>
      <c r="P1381" s="1363">
        <v>0</v>
      </c>
      <c r="Q1381" s="1363">
        <v>0</v>
      </c>
      <c r="R1381" s="1363">
        <v>0</v>
      </c>
      <c r="S1381" s="1363">
        <v>0</v>
      </c>
      <c r="T1381" s="1363">
        <v>0</v>
      </c>
      <c r="U1381" s="1363">
        <v>0</v>
      </c>
      <c r="V1381" s="1363">
        <v>0</v>
      </c>
      <c r="W1381" s="1363">
        <v>0</v>
      </c>
      <c r="X1381" s="1363">
        <v>0</v>
      </c>
      <c r="Y1381" s="1363">
        <v>0</v>
      </c>
      <c r="Z1381" s="1363">
        <v>0</v>
      </c>
      <c r="AA1381" s="1363">
        <v>0</v>
      </c>
      <c r="AB1381" s="1363">
        <v>-2146520.5299999998</v>
      </c>
      <c r="AC1381" s="1363"/>
      <c r="AD1381" s="1363"/>
      <c r="AE1381" s="1363">
        <f t="shared" si="544"/>
        <v>-89438.355416666658</v>
      </c>
      <c r="AF1381" s="1376"/>
      <c r="AG1381" s="1376"/>
      <c r="AH1381" s="1365"/>
      <c r="AI1381" s="1365"/>
      <c r="AJ1381" s="1365"/>
      <c r="AK1381" s="1366">
        <f>AE1381</f>
        <v>-89438.355416666658</v>
      </c>
      <c r="AL1381" s="1365">
        <f t="shared" si="535"/>
        <v>-89438.355416666658</v>
      </c>
      <c r="AM1381" s="1367"/>
      <c r="AN1381" s="1365"/>
      <c r="AO1381" s="1368">
        <f t="shared" si="536"/>
        <v>0</v>
      </c>
      <c r="AP1381" s="1369"/>
      <c r="AQ1381" s="1370">
        <f t="shared" si="543"/>
        <v>-2146520.5299999998</v>
      </c>
      <c r="AR1381" s="1365"/>
      <c r="AS1381" s="1365"/>
      <c r="AT1381" s="1365"/>
      <c r="AU1381" s="1366">
        <f>AQ1381</f>
        <v>-2146520.5299999998</v>
      </c>
      <c r="AV1381" s="1365">
        <f t="shared" si="537"/>
        <v>-2146520.5299999998</v>
      </c>
      <c r="AW1381" s="1367"/>
      <c r="AX1381" s="1365"/>
      <c r="AY1381" s="1367">
        <f t="shared" si="538"/>
        <v>0</v>
      </c>
      <c r="AZ1381" s="1372" t="s">
        <v>2042</v>
      </c>
      <c r="BA1381" s="1640"/>
      <c r="BC1381" s="1361" t="str">
        <f t="shared" si="550"/>
        <v/>
      </c>
      <c r="BD1381" s="1361" t="str">
        <f t="shared" si="550"/>
        <v/>
      </c>
      <c r="BE1381" s="1361" t="str">
        <f t="shared" si="550"/>
        <v/>
      </c>
      <c r="BF1381" s="1361" t="str">
        <f t="shared" si="550"/>
        <v>Non-Op</v>
      </c>
      <c r="BG1381" s="1361" t="str">
        <f t="shared" si="542"/>
        <v>NO</v>
      </c>
      <c r="BH1381" s="1361" t="str">
        <f t="shared" si="542"/>
        <v>NO</v>
      </c>
      <c r="BI1381" s="1361" t="str">
        <f t="shared" si="539"/>
        <v/>
      </c>
      <c r="BK1381" s="1361" t="b">
        <f t="shared" si="554"/>
        <v>1</v>
      </c>
      <c r="BL1381" s="1361" t="b">
        <f t="shared" si="554"/>
        <v>1</v>
      </c>
      <c r="BM1381" s="1361" t="b">
        <f t="shared" si="554"/>
        <v>1</v>
      </c>
      <c r="BN1381" s="1361" t="b">
        <f t="shared" si="554"/>
        <v>1</v>
      </c>
      <c r="BO1381" s="1361" t="b">
        <f t="shared" si="554"/>
        <v>1</v>
      </c>
      <c r="BP1381" s="1361" t="b">
        <f t="shared" si="554"/>
        <v>1</v>
      </c>
      <c r="BQ1381" s="1361" t="b">
        <f t="shared" si="554"/>
        <v>1</v>
      </c>
      <c r="BS1381" s="1359"/>
    </row>
    <row r="1382" spans="1:71" s="1374" customFormat="1" ht="12" customHeight="1">
      <c r="A1382" s="1526">
        <v>25300742</v>
      </c>
      <c r="B1382" s="1360" t="str">
        <f t="shared" si="541"/>
        <v>25300742</v>
      </c>
      <c r="C1382" s="1359" t="s">
        <v>2441</v>
      </c>
      <c r="D1382" s="1360" t="str">
        <f t="shared" si="540"/>
        <v>Non-Op</v>
      </c>
      <c r="E1382" s="1360"/>
      <c r="F1382" s="1359"/>
      <c r="G1382" s="1360"/>
      <c r="H1382" s="1361" t="str">
        <f t="shared" si="549"/>
        <v/>
      </c>
      <c r="I1382" s="1361" t="str">
        <f t="shared" si="549"/>
        <v/>
      </c>
      <c r="J1382" s="1361" t="str">
        <f t="shared" si="549"/>
        <v/>
      </c>
      <c r="K1382" s="1361" t="str">
        <f t="shared" si="532"/>
        <v>Non-Op</v>
      </c>
      <c r="L1382" s="1361" t="str">
        <f t="shared" si="547"/>
        <v>NO</v>
      </c>
      <c r="M1382" s="1361" t="str">
        <f t="shared" si="547"/>
        <v>NO</v>
      </c>
      <c r="N1382" s="1361" t="str">
        <f t="shared" si="555"/>
        <v/>
      </c>
      <c r="O1382" s="1362"/>
      <c r="P1382" s="1363">
        <v>0</v>
      </c>
      <c r="Q1382" s="1363">
        <v>0</v>
      </c>
      <c r="R1382" s="1363">
        <v>0</v>
      </c>
      <c r="S1382" s="1363">
        <v>0</v>
      </c>
      <c r="T1382" s="1363">
        <v>0</v>
      </c>
      <c r="U1382" s="1363">
        <v>0</v>
      </c>
      <c r="V1382" s="1363">
        <v>0</v>
      </c>
      <c r="W1382" s="1363">
        <v>0</v>
      </c>
      <c r="X1382" s="1363">
        <v>0</v>
      </c>
      <c r="Y1382" s="1363">
        <v>0</v>
      </c>
      <c r="Z1382" s="1363">
        <v>0</v>
      </c>
      <c r="AA1382" s="1363">
        <v>0</v>
      </c>
      <c r="AB1382" s="1363">
        <v>0</v>
      </c>
      <c r="AC1382" s="1363"/>
      <c r="AD1382" s="1363"/>
      <c r="AE1382" s="1363">
        <f t="shared" si="544"/>
        <v>0</v>
      </c>
      <c r="AF1382" s="1376"/>
      <c r="AG1382" s="1376"/>
      <c r="AH1382" s="1365"/>
      <c r="AI1382" s="1365"/>
      <c r="AJ1382" s="1365"/>
      <c r="AK1382" s="1366">
        <f>AE1382</f>
        <v>0</v>
      </c>
      <c r="AL1382" s="1365">
        <f t="shared" si="535"/>
        <v>0</v>
      </c>
      <c r="AM1382" s="1367"/>
      <c r="AN1382" s="1365"/>
      <c r="AO1382" s="1368">
        <f t="shared" si="536"/>
        <v>0</v>
      </c>
      <c r="AP1382" s="1369"/>
      <c r="AQ1382" s="1370">
        <f t="shared" si="543"/>
        <v>0</v>
      </c>
      <c r="AR1382" s="1365"/>
      <c r="AS1382" s="1365"/>
      <c r="AT1382" s="1365"/>
      <c r="AU1382" s="1366">
        <f>AQ1382</f>
        <v>0</v>
      </c>
      <c r="AV1382" s="1365">
        <f t="shared" si="537"/>
        <v>0</v>
      </c>
      <c r="AW1382" s="1367"/>
      <c r="AX1382" s="1365"/>
      <c r="AY1382" s="1367">
        <f t="shared" si="538"/>
        <v>0</v>
      </c>
      <c r="AZ1382" s="1372" t="s">
        <v>2042</v>
      </c>
      <c r="BA1382" s="1640"/>
      <c r="BC1382" s="1361" t="str">
        <f t="shared" si="550"/>
        <v/>
      </c>
      <c r="BD1382" s="1361" t="str">
        <f t="shared" si="550"/>
        <v/>
      </c>
      <c r="BE1382" s="1361" t="str">
        <f t="shared" si="550"/>
        <v/>
      </c>
      <c r="BF1382" s="1361" t="str">
        <f t="shared" si="550"/>
        <v>Non-Op</v>
      </c>
      <c r="BG1382" s="1361" t="str">
        <f t="shared" si="542"/>
        <v>NO</v>
      </c>
      <c r="BH1382" s="1361" t="str">
        <f t="shared" si="542"/>
        <v>NO</v>
      </c>
      <c r="BI1382" s="1361" t="str">
        <f t="shared" si="539"/>
        <v/>
      </c>
      <c r="BK1382" s="1361" t="b">
        <f t="shared" si="554"/>
        <v>1</v>
      </c>
      <c r="BL1382" s="1361" t="b">
        <f t="shared" si="554"/>
        <v>1</v>
      </c>
      <c r="BM1382" s="1361" t="b">
        <f t="shared" si="554"/>
        <v>1</v>
      </c>
      <c r="BN1382" s="1361" t="b">
        <f t="shared" si="554"/>
        <v>1</v>
      </c>
      <c r="BO1382" s="1361" t="b">
        <f t="shared" si="554"/>
        <v>1</v>
      </c>
      <c r="BP1382" s="1361" t="b">
        <f t="shared" si="554"/>
        <v>1</v>
      </c>
      <c r="BQ1382" s="1361" t="b">
        <f t="shared" si="554"/>
        <v>1</v>
      </c>
      <c r="BS1382" s="1359"/>
    </row>
    <row r="1383" spans="1:71" s="1374" customFormat="1" ht="12" customHeight="1">
      <c r="A1383" s="1412">
        <v>25300761</v>
      </c>
      <c r="B1383" s="1413" t="str">
        <f t="shared" si="541"/>
        <v>25300761</v>
      </c>
      <c r="C1383" s="1359" t="s">
        <v>2442</v>
      </c>
      <c r="D1383" s="1360" t="str">
        <f t="shared" si="540"/>
        <v>W/C</v>
      </c>
      <c r="E1383" s="1360"/>
      <c r="F1383" s="1359"/>
      <c r="G1383" s="1360"/>
      <c r="H1383" s="1361" t="str">
        <f t="shared" si="549"/>
        <v/>
      </c>
      <c r="I1383" s="1361" t="str">
        <f t="shared" si="549"/>
        <v/>
      </c>
      <c r="J1383" s="1361" t="str">
        <f t="shared" si="549"/>
        <v/>
      </c>
      <c r="K1383" s="1361" t="str">
        <f t="shared" si="532"/>
        <v/>
      </c>
      <c r="L1383" s="1361" t="str">
        <f t="shared" si="547"/>
        <v>NO</v>
      </c>
      <c r="M1383" s="1361" t="str">
        <f t="shared" si="547"/>
        <v>W/C</v>
      </c>
      <c r="N1383" s="1361" t="str">
        <f t="shared" si="555"/>
        <v>W/C</v>
      </c>
      <c r="O1383" s="1362"/>
      <c r="P1383" s="1363">
        <v>-88699.25</v>
      </c>
      <c r="Q1383" s="1363">
        <v>-86452.81</v>
      </c>
      <c r="R1383" s="1363">
        <v>-84206.37</v>
      </c>
      <c r="S1383" s="1363">
        <v>-81959.929999999993</v>
      </c>
      <c r="T1383" s="1363">
        <v>-79713.490000000005</v>
      </c>
      <c r="U1383" s="1363">
        <v>-77467.05</v>
      </c>
      <c r="V1383" s="1363">
        <v>-75220.61</v>
      </c>
      <c r="W1383" s="1363">
        <v>-72974.17</v>
      </c>
      <c r="X1383" s="1363">
        <v>-70727.73</v>
      </c>
      <c r="Y1383" s="1363">
        <v>-68481.289999999994</v>
      </c>
      <c r="Z1383" s="1363">
        <v>-66234.850000000006</v>
      </c>
      <c r="AA1383" s="1363">
        <v>-63988.41</v>
      </c>
      <c r="AB1383" s="1363">
        <v>-61741.97</v>
      </c>
      <c r="AC1383" s="1363"/>
      <c r="AD1383" s="1363"/>
      <c r="AE1383" s="1363">
        <f t="shared" si="544"/>
        <v>-75220.61</v>
      </c>
      <c r="AF1383" s="1376"/>
      <c r="AG1383" s="1376"/>
      <c r="AH1383" s="1365"/>
      <c r="AI1383" s="1365"/>
      <c r="AJ1383" s="1365"/>
      <c r="AK1383" s="1366"/>
      <c r="AL1383" s="1365">
        <f t="shared" si="535"/>
        <v>0</v>
      </c>
      <c r="AM1383" s="1367"/>
      <c r="AN1383" s="1365">
        <f>AE1383</f>
        <v>-75220.61</v>
      </c>
      <c r="AO1383" s="1368">
        <f t="shared" si="536"/>
        <v>-75220.61</v>
      </c>
      <c r="AP1383" s="1369"/>
      <c r="AQ1383" s="1370">
        <f t="shared" si="543"/>
        <v>-61741.97</v>
      </c>
      <c r="AR1383" s="1365"/>
      <c r="AS1383" s="1365"/>
      <c r="AT1383" s="1365"/>
      <c r="AU1383" s="1366"/>
      <c r="AV1383" s="1365">
        <f t="shared" si="537"/>
        <v>0</v>
      </c>
      <c r="AW1383" s="1367"/>
      <c r="AX1383" s="1365">
        <f>AQ1383</f>
        <v>-61741.97</v>
      </c>
      <c r="AY1383" s="1367">
        <f t="shared" si="538"/>
        <v>-61741.97</v>
      </c>
      <c r="AZ1383" s="1372"/>
      <c r="BA1383" s="1640"/>
      <c r="BC1383" s="1361" t="str">
        <f t="shared" si="550"/>
        <v/>
      </c>
      <c r="BD1383" s="1361" t="str">
        <f t="shared" si="550"/>
        <v/>
      </c>
      <c r="BE1383" s="1361" t="str">
        <f t="shared" si="550"/>
        <v/>
      </c>
      <c r="BF1383" s="1361" t="str">
        <f t="shared" si="550"/>
        <v/>
      </c>
      <c r="BG1383" s="1361" t="str">
        <f t="shared" si="542"/>
        <v>NO</v>
      </c>
      <c r="BH1383" s="1361" t="str">
        <f t="shared" si="542"/>
        <v>W/C</v>
      </c>
      <c r="BI1383" s="1361" t="str">
        <f t="shared" si="539"/>
        <v>W/C</v>
      </c>
      <c r="BK1383" s="1361" t="b">
        <f t="shared" si="554"/>
        <v>1</v>
      </c>
      <c r="BL1383" s="1361" t="b">
        <f t="shared" si="554"/>
        <v>1</v>
      </c>
      <c r="BM1383" s="1361" t="b">
        <f t="shared" si="554"/>
        <v>1</v>
      </c>
      <c r="BN1383" s="1361" t="b">
        <f t="shared" si="554"/>
        <v>1</v>
      </c>
      <c r="BO1383" s="1361" t="b">
        <f t="shared" si="554"/>
        <v>1</v>
      </c>
      <c r="BP1383" s="1361" t="b">
        <f t="shared" si="554"/>
        <v>1</v>
      </c>
      <c r="BQ1383" s="1361" t="b">
        <f t="shared" si="554"/>
        <v>1</v>
      </c>
      <c r="BS1383" s="1359"/>
    </row>
    <row r="1384" spans="1:71" s="1374" customFormat="1" ht="12" customHeight="1">
      <c r="A1384" s="1412">
        <v>25300771</v>
      </c>
      <c r="B1384" s="1413" t="str">
        <f t="shared" si="541"/>
        <v>25300771</v>
      </c>
      <c r="C1384" s="1359" t="s">
        <v>2443</v>
      </c>
      <c r="D1384" s="1360" t="str">
        <f t="shared" si="540"/>
        <v>W/C</v>
      </c>
      <c r="E1384" s="1360"/>
      <c r="F1384" s="1359"/>
      <c r="G1384" s="1360"/>
      <c r="H1384" s="1361" t="str">
        <f t="shared" si="549"/>
        <v/>
      </c>
      <c r="I1384" s="1361" t="str">
        <f t="shared" si="549"/>
        <v/>
      </c>
      <c r="J1384" s="1361" t="str">
        <f t="shared" si="549"/>
        <v/>
      </c>
      <c r="K1384" s="1361" t="str">
        <f t="shared" si="532"/>
        <v/>
      </c>
      <c r="L1384" s="1361" t="str">
        <f t="shared" si="547"/>
        <v>NO</v>
      </c>
      <c r="M1384" s="1361" t="str">
        <f t="shared" si="547"/>
        <v>W/C</v>
      </c>
      <c r="N1384" s="1361" t="str">
        <f t="shared" si="555"/>
        <v>W/C</v>
      </c>
      <c r="O1384" s="1362"/>
      <c r="P1384" s="1363">
        <v>-6135552.9000000004</v>
      </c>
      <c r="Q1384" s="1363">
        <v>-6347952.2000000002</v>
      </c>
      <c r="R1384" s="1363">
        <v>-6576537.71</v>
      </c>
      <c r="S1384" s="1363">
        <v>-6818899.4400000004</v>
      </c>
      <c r="T1384" s="1363">
        <v>-7038239.7599999998</v>
      </c>
      <c r="U1384" s="1363">
        <v>-7285167.8399999999</v>
      </c>
      <c r="V1384" s="1363">
        <v>-7660756.8300000001</v>
      </c>
      <c r="W1384" s="1363">
        <v>-8020404.2999999998</v>
      </c>
      <c r="X1384" s="1363">
        <v>-8502161.5999999996</v>
      </c>
      <c r="Y1384" s="1363">
        <v>-6800335.0599999996</v>
      </c>
      <c r="Z1384" s="1363">
        <v>-6993741.3300000001</v>
      </c>
      <c r="AA1384" s="1363">
        <v>-6450686.0599999996</v>
      </c>
      <c r="AB1384" s="1363">
        <v>-6592272.7400000002</v>
      </c>
      <c r="AC1384" s="1363"/>
      <c r="AD1384" s="1363"/>
      <c r="AE1384" s="1363">
        <f t="shared" si="544"/>
        <v>-7071566.2458333345</v>
      </c>
      <c r="AF1384" s="1376"/>
      <c r="AG1384" s="1376"/>
      <c r="AH1384" s="1365"/>
      <c r="AI1384" s="1365"/>
      <c r="AJ1384" s="1365"/>
      <c r="AK1384" s="1366"/>
      <c r="AL1384" s="1365">
        <f t="shared" si="535"/>
        <v>0</v>
      </c>
      <c r="AM1384" s="1367"/>
      <c r="AN1384" s="1365">
        <f>AE1384</f>
        <v>-7071566.2458333345</v>
      </c>
      <c r="AO1384" s="1368">
        <f t="shared" si="536"/>
        <v>-7071566.2458333345</v>
      </c>
      <c r="AP1384" s="1369"/>
      <c r="AQ1384" s="1370">
        <f t="shared" si="543"/>
        <v>-6592272.7400000002</v>
      </c>
      <c r="AR1384" s="1365"/>
      <c r="AS1384" s="1365"/>
      <c r="AT1384" s="1365"/>
      <c r="AU1384" s="1366"/>
      <c r="AV1384" s="1365">
        <f t="shared" si="537"/>
        <v>0</v>
      </c>
      <c r="AW1384" s="1367"/>
      <c r="AX1384" s="1365">
        <f>AQ1384</f>
        <v>-6592272.7400000002</v>
      </c>
      <c r="AY1384" s="1367">
        <f t="shared" si="538"/>
        <v>-6592272.7400000002</v>
      </c>
      <c r="AZ1384" s="1372"/>
      <c r="BA1384" s="1640"/>
      <c r="BC1384" s="1361" t="str">
        <f t="shared" si="550"/>
        <v/>
      </c>
      <c r="BD1384" s="1361" t="str">
        <f t="shared" si="550"/>
        <v/>
      </c>
      <c r="BE1384" s="1361" t="str">
        <f t="shared" si="550"/>
        <v/>
      </c>
      <c r="BF1384" s="1361" t="str">
        <f t="shared" si="550"/>
        <v/>
      </c>
      <c r="BG1384" s="1361" t="str">
        <f t="shared" si="542"/>
        <v>NO</v>
      </c>
      <c r="BH1384" s="1361" t="str">
        <f t="shared" si="542"/>
        <v>W/C</v>
      </c>
      <c r="BI1384" s="1361" t="str">
        <f t="shared" si="539"/>
        <v>W/C</v>
      </c>
      <c r="BK1384" s="1361" t="b">
        <f t="shared" si="554"/>
        <v>1</v>
      </c>
      <c r="BL1384" s="1361" t="b">
        <f t="shared" si="554"/>
        <v>1</v>
      </c>
      <c r="BM1384" s="1361" t="b">
        <f t="shared" si="554"/>
        <v>1</v>
      </c>
      <c r="BN1384" s="1361" t="b">
        <f t="shared" si="554"/>
        <v>1</v>
      </c>
      <c r="BO1384" s="1361" t="b">
        <f t="shared" si="554"/>
        <v>1</v>
      </c>
      <c r="BP1384" s="1361" t="b">
        <f t="shared" si="554"/>
        <v>1</v>
      </c>
      <c r="BQ1384" s="1361" t="b">
        <f t="shared" si="554"/>
        <v>1</v>
      </c>
      <c r="BS1384" s="1359"/>
    </row>
    <row r="1385" spans="1:71" s="1374" customFormat="1" ht="12" customHeight="1">
      <c r="A1385" s="1412">
        <v>25300772</v>
      </c>
      <c r="B1385" s="1413" t="str">
        <f t="shared" si="541"/>
        <v>25300772</v>
      </c>
      <c r="C1385" s="1359" t="s">
        <v>2444</v>
      </c>
      <c r="D1385" s="1360" t="str">
        <f t="shared" si="540"/>
        <v>W/C</v>
      </c>
      <c r="E1385" s="1360"/>
      <c r="F1385" s="1359"/>
      <c r="G1385" s="1360"/>
      <c r="H1385" s="1361" t="str">
        <f t="shared" si="549"/>
        <v/>
      </c>
      <c r="I1385" s="1361" t="str">
        <f t="shared" si="549"/>
        <v/>
      </c>
      <c r="J1385" s="1361" t="str">
        <f t="shared" si="549"/>
        <v/>
      </c>
      <c r="K1385" s="1361" t="str">
        <f t="shared" si="532"/>
        <v/>
      </c>
      <c r="L1385" s="1361" t="str">
        <f t="shared" si="547"/>
        <v>NO</v>
      </c>
      <c r="M1385" s="1361" t="str">
        <f t="shared" si="547"/>
        <v>W/C</v>
      </c>
      <c r="N1385" s="1361" t="str">
        <f t="shared" si="555"/>
        <v>W/C</v>
      </c>
      <c r="O1385" s="1362"/>
      <c r="P1385" s="1363">
        <v>0</v>
      </c>
      <c r="Q1385" s="1363">
        <v>-27463.73</v>
      </c>
      <c r="R1385" s="1363">
        <v>-57932.23</v>
      </c>
      <c r="S1385" s="1363">
        <v>0</v>
      </c>
      <c r="T1385" s="1363">
        <v>-35746.68</v>
      </c>
      <c r="U1385" s="1363">
        <v>-58834.63</v>
      </c>
      <c r="V1385" s="1363">
        <v>-53252.94</v>
      </c>
      <c r="W1385" s="1363">
        <v>-95925.68</v>
      </c>
      <c r="X1385" s="1363">
        <v>-140977.9</v>
      </c>
      <c r="Y1385" s="1363">
        <v>-180770.37</v>
      </c>
      <c r="Z1385" s="1363">
        <v>-211519.89</v>
      </c>
      <c r="AA1385" s="1363">
        <v>-249912.48</v>
      </c>
      <c r="AB1385" s="1363">
        <v>-290838.21999999997</v>
      </c>
      <c r="AC1385" s="1363"/>
      <c r="AD1385" s="1363"/>
      <c r="AE1385" s="1363">
        <f t="shared" si="544"/>
        <v>-104812.97000000002</v>
      </c>
      <c r="AF1385" s="1376"/>
      <c r="AG1385" s="1376"/>
      <c r="AH1385" s="1365"/>
      <c r="AI1385" s="1365"/>
      <c r="AJ1385" s="1365"/>
      <c r="AK1385" s="1366"/>
      <c r="AL1385" s="1365">
        <f t="shared" si="535"/>
        <v>0</v>
      </c>
      <c r="AM1385" s="1367"/>
      <c r="AN1385" s="1365">
        <f>AE1385</f>
        <v>-104812.97000000002</v>
      </c>
      <c r="AO1385" s="1368">
        <f t="shared" si="536"/>
        <v>-104812.97000000002</v>
      </c>
      <c r="AP1385" s="1369"/>
      <c r="AQ1385" s="1370">
        <f t="shared" si="543"/>
        <v>-290838.21999999997</v>
      </c>
      <c r="AR1385" s="1365"/>
      <c r="AS1385" s="1365"/>
      <c r="AT1385" s="1365"/>
      <c r="AU1385" s="1366"/>
      <c r="AV1385" s="1365">
        <f t="shared" si="537"/>
        <v>0</v>
      </c>
      <c r="AW1385" s="1367"/>
      <c r="AX1385" s="1365">
        <f>AQ1385</f>
        <v>-290838.21999999997</v>
      </c>
      <c r="AY1385" s="1367">
        <f t="shared" si="538"/>
        <v>-290838.21999999997</v>
      </c>
      <c r="AZ1385" s="1372"/>
      <c r="BA1385" s="1640"/>
      <c r="BC1385" s="1361" t="str">
        <f t="shared" si="550"/>
        <v/>
      </c>
      <c r="BD1385" s="1361" t="str">
        <f t="shared" si="550"/>
        <v/>
      </c>
      <c r="BE1385" s="1361" t="str">
        <f t="shared" si="550"/>
        <v/>
      </c>
      <c r="BF1385" s="1361" t="str">
        <f t="shared" si="550"/>
        <v/>
      </c>
      <c r="BG1385" s="1361" t="str">
        <f t="shared" si="542"/>
        <v>NO</v>
      </c>
      <c r="BH1385" s="1361" t="str">
        <f t="shared" si="542"/>
        <v>W/C</v>
      </c>
      <c r="BI1385" s="1361" t="str">
        <f t="shared" si="539"/>
        <v>W/C</v>
      </c>
      <c r="BK1385" s="1361" t="b">
        <f t="shared" si="554"/>
        <v>1</v>
      </c>
      <c r="BL1385" s="1361" t="b">
        <f t="shared" si="554"/>
        <v>1</v>
      </c>
      <c r="BM1385" s="1361" t="b">
        <f t="shared" si="554"/>
        <v>1</v>
      </c>
      <c r="BN1385" s="1361" t="b">
        <f t="shared" si="554"/>
        <v>1</v>
      </c>
      <c r="BO1385" s="1361" t="b">
        <f t="shared" si="554"/>
        <v>1</v>
      </c>
      <c r="BP1385" s="1361" t="b">
        <f t="shared" si="554"/>
        <v>1</v>
      </c>
      <c r="BQ1385" s="1361" t="b">
        <f t="shared" si="554"/>
        <v>1</v>
      </c>
      <c r="BS1385" s="1359"/>
    </row>
    <row r="1386" spans="1:71" s="1374" customFormat="1" ht="12" customHeight="1">
      <c r="A1386" s="1497">
        <v>25300871</v>
      </c>
      <c r="B1386" s="1498" t="str">
        <f t="shared" si="541"/>
        <v>25300871</v>
      </c>
      <c r="C1386" s="1416" t="s">
        <v>2445</v>
      </c>
      <c r="D1386" s="1417" t="str">
        <f t="shared" si="540"/>
        <v>W/C</v>
      </c>
      <c r="E1386" s="1417"/>
      <c r="F1386" s="1418">
        <v>42933</v>
      </c>
      <c r="G1386" s="1417"/>
      <c r="H1386" s="1419" t="str">
        <f t="shared" si="549"/>
        <v/>
      </c>
      <c r="I1386" s="1419" t="str">
        <f t="shared" si="549"/>
        <v/>
      </c>
      <c r="J1386" s="1419" t="str">
        <f t="shared" si="549"/>
        <v/>
      </c>
      <c r="K1386" s="1419" t="str">
        <f t="shared" si="532"/>
        <v/>
      </c>
      <c r="L1386" s="1419" t="str">
        <f t="shared" si="547"/>
        <v>NO</v>
      </c>
      <c r="M1386" s="1419" t="str">
        <f t="shared" si="547"/>
        <v>W/C</v>
      </c>
      <c r="N1386" s="1419" t="str">
        <f t="shared" si="555"/>
        <v>W/C</v>
      </c>
      <c r="O1386" s="1420"/>
      <c r="P1386" s="1421">
        <v>0</v>
      </c>
      <c r="Q1386" s="1421">
        <v>0</v>
      </c>
      <c r="R1386" s="1421">
        <v>0</v>
      </c>
      <c r="S1386" s="1421">
        <v>0</v>
      </c>
      <c r="T1386" s="1421">
        <v>0</v>
      </c>
      <c r="U1386" s="1421">
        <v>0</v>
      </c>
      <c r="V1386" s="1421">
        <v>0</v>
      </c>
      <c r="W1386" s="1421">
        <v>0</v>
      </c>
      <c r="X1386" s="1421">
        <v>0</v>
      </c>
      <c r="Y1386" s="1421">
        <v>0</v>
      </c>
      <c r="Z1386" s="1421">
        <v>0</v>
      </c>
      <c r="AA1386" s="1421">
        <v>0</v>
      </c>
      <c r="AB1386" s="1421">
        <v>0</v>
      </c>
      <c r="AC1386" s="1421"/>
      <c r="AD1386" s="1421"/>
      <c r="AE1386" s="1421">
        <f t="shared" si="544"/>
        <v>0</v>
      </c>
      <c r="AF1386" s="1422"/>
      <c r="AG1386" s="1423"/>
      <c r="AH1386" s="1424"/>
      <c r="AI1386" s="1424"/>
      <c r="AJ1386" s="1424"/>
      <c r="AK1386" s="1425"/>
      <c r="AL1386" s="1424">
        <f t="shared" si="535"/>
        <v>0</v>
      </c>
      <c r="AM1386" s="1426"/>
      <c r="AN1386" s="1424">
        <f>AE1386</f>
        <v>0</v>
      </c>
      <c r="AO1386" s="1427">
        <f t="shared" si="536"/>
        <v>0</v>
      </c>
      <c r="AP1386" s="1369"/>
      <c r="AQ1386" s="1428">
        <f t="shared" si="543"/>
        <v>0</v>
      </c>
      <c r="AR1386" s="1424"/>
      <c r="AS1386" s="1424"/>
      <c r="AT1386" s="1424"/>
      <c r="AU1386" s="1425"/>
      <c r="AV1386" s="1424">
        <f t="shared" si="537"/>
        <v>0</v>
      </c>
      <c r="AW1386" s="1426"/>
      <c r="AX1386" s="1424">
        <f>AQ1386</f>
        <v>0</v>
      </c>
      <c r="AY1386" s="1426">
        <f t="shared" si="538"/>
        <v>0</v>
      </c>
      <c r="AZ1386" s="1372"/>
      <c r="BA1386" s="1640"/>
      <c r="BC1386" s="1419" t="str">
        <f t="shared" si="550"/>
        <v/>
      </c>
      <c r="BD1386" s="1419" t="str">
        <f t="shared" si="550"/>
        <v/>
      </c>
      <c r="BE1386" s="1419" t="str">
        <f t="shared" si="550"/>
        <v/>
      </c>
      <c r="BF1386" s="1419" t="str">
        <f t="shared" si="550"/>
        <v/>
      </c>
      <c r="BG1386" s="1419" t="str">
        <f t="shared" si="542"/>
        <v>NO</v>
      </c>
      <c r="BH1386" s="1419" t="str">
        <f t="shared" si="542"/>
        <v>W/C</v>
      </c>
      <c r="BI1386" s="1419" t="str">
        <f t="shared" si="539"/>
        <v>W/C</v>
      </c>
      <c r="BK1386" s="1419" t="b">
        <f t="shared" si="554"/>
        <v>1</v>
      </c>
      <c r="BL1386" s="1419" t="b">
        <f t="shared" si="554"/>
        <v>1</v>
      </c>
      <c r="BM1386" s="1419" t="b">
        <f t="shared" si="554"/>
        <v>1</v>
      </c>
      <c r="BN1386" s="1419" t="b">
        <f t="shared" si="554"/>
        <v>1</v>
      </c>
      <c r="BO1386" s="1419" t="b">
        <f t="shared" si="554"/>
        <v>1</v>
      </c>
      <c r="BP1386" s="1419" t="b">
        <f t="shared" si="554"/>
        <v>1</v>
      </c>
      <c r="BQ1386" s="1419" t="b">
        <f t="shared" si="554"/>
        <v>1</v>
      </c>
      <c r="BS1386" s="1359"/>
    </row>
    <row r="1387" spans="1:71" s="1374" customFormat="1" ht="12" customHeight="1">
      <c r="A1387" s="1412">
        <v>25301073</v>
      </c>
      <c r="B1387" s="1413" t="str">
        <f t="shared" si="541"/>
        <v>25301073</v>
      </c>
      <c r="C1387" s="1359" t="s">
        <v>2446</v>
      </c>
      <c r="D1387" s="1360" t="str">
        <f t="shared" si="540"/>
        <v>W/C</v>
      </c>
      <c r="E1387" s="1360"/>
      <c r="F1387" s="1359"/>
      <c r="G1387" s="1360"/>
      <c r="H1387" s="1361" t="str">
        <f t="shared" si="549"/>
        <v/>
      </c>
      <c r="I1387" s="1361" t="str">
        <f t="shared" si="549"/>
        <v/>
      </c>
      <c r="J1387" s="1361" t="str">
        <f t="shared" si="549"/>
        <v/>
      </c>
      <c r="K1387" s="1361" t="str">
        <f t="shared" si="532"/>
        <v/>
      </c>
      <c r="L1387" s="1361" t="str">
        <f t="shared" si="547"/>
        <v>NO</v>
      </c>
      <c r="M1387" s="1361" t="str">
        <f t="shared" si="547"/>
        <v>W/C</v>
      </c>
      <c r="N1387" s="1361" t="str">
        <f t="shared" si="555"/>
        <v>W/C</v>
      </c>
      <c r="O1387" s="1362"/>
      <c r="P1387" s="1363">
        <v>-1000</v>
      </c>
      <c r="Q1387" s="1363">
        <v>-1020</v>
      </c>
      <c r="R1387" s="1363">
        <v>-1030</v>
      </c>
      <c r="S1387" s="1363">
        <v>-1030</v>
      </c>
      <c r="T1387" s="1363">
        <v>-1030</v>
      </c>
      <c r="U1387" s="1363">
        <v>-1030</v>
      </c>
      <c r="V1387" s="1363">
        <v>0</v>
      </c>
      <c r="W1387" s="1363">
        <v>0</v>
      </c>
      <c r="X1387" s="1363">
        <v>0</v>
      </c>
      <c r="Y1387" s="1363">
        <v>0</v>
      </c>
      <c r="Z1387" s="1363">
        <v>0</v>
      </c>
      <c r="AA1387" s="1363">
        <v>0</v>
      </c>
      <c r="AB1387" s="1363">
        <v>0</v>
      </c>
      <c r="AC1387" s="1363"/>
      <c r="AD1387" s="1363"/>
      <c r="AE1387" s="1363">
        <f t="shared" si="544"/>
        <v>-470</v>
      </c>
      <c r="AF1387" s="1376"/>
      <c r="AG1387" s="1377"/>
      <c r="AH1387" s="1365"/>
      <c r="AI1387" s="1365"/>
      <c r="AJ1387" s="1365"/>
      <c r="AK1387" s="1366"/>
      <c r="AL1387" s="1365">
        <f t="shared" si="535"/>
        <v>0</v>
      </c>
      <c r="AM1387" s="1367"/>
      <c r="AN1387" s="1365">
        <f>AE1387</f>
        <v>-470</v>
      </c>
      <c r="AO1387" s="1368">
        <f t="shared" si="536"/>
        <v>-470</v>
      </c>
      <c r="AP1387" s="1369"/>
      <c r="AQ1387" s="1370">
        <f t="shared" si="543"/>
        <v>0</v>
      </c>
      <c r="AR1387" s="1365"/>
      <c r="AS1387" s="1365"/>
      <c r="AT1387" s="1365"/>
      <c r="AU1387" s="1366"/>
      <c r="AV1387" s="1365">
        <f t="shared" si="537"/>
        <v>0</v>
      </c>
      <c r="AW1387" s="1367"/>
      <c r="AX1387" s="1365">
        <f>AQ1387</f>
        <v>0</v>
      </c>
      <c r="AY1387" s="1367">
        <f t="shared" si="538"/>
        <v>0</v>
      </c>
      <c r="AZ1387" s="1372"/>
      <c r="BA1387" s="1640"/>
      <c r="BC1387" s="1361" t="str">
        <f t="shared" si="550"/>
        <v/>
      </c>
      <c r="BD1387" s="1361" t="str">
        <f t="shared" si="550"/>
        <v/>
      </c>
      <c r="BE1387" s="1361" t="str">
        <f t="shared" si="550"/>
        <v/>
      </c>
      <c r="BF1387" s="1361" t="str">
        <f t="shared" si="550"/>
        <v/>
      </c>
      <c r="BG1387" s="1361" t="str">
        <f t="shared" si="542"/>
        <v>NO</v>
      </c>
      <c r="BH1387" s="1361" t="str">
        <f t="shared" si="542"/>
        <v>W/C</v>
      </c>
      <c r="BI1387" s="1361" t="str">
        <f t="shared" si="539"/>
        <v>W/C</v>
      </c>
      <c r="BK1387" s="1361" t="b">
        <f t="shared" si="554"/>
        <v>1</v>
      </c>
      <c r="BL1387" s="1361" t="b">
        <f t="shared" si="554"/>
        <v>1</v>
      </c>
      <c r="BM1387" s="1361" t="b">
        <f t="shared" si="554"/>
        <v>1</v>
      </c>
      <c r="BN1387" s="1361" t="b">
        <f t="shared" si="554"/>
        <v>1</v>
      </c>
      <c r="BO1387" s="1361" t="b">
        <f t="shared" si="554"/>
        <v>1</v>
      </c>
      <c r="BP1387" s="1361" t="b">
        <f t="shared" si="554"/>
        <v>1</v>
      </c>
      <c r="BQ1387" s="1361" t="b">
        <f t="shared" si="554"/>
        <v>1</v>
      </c>
      <c r="BS1387" s="1359"/>
    </row>
    <row r="1388" spans="1:71" s="1374" customFormat="1" ht="12" customHeight="1">
      <c r="A1388" s="1412">
        <v>25301151</v>
      </c>
      <c r="B1388" s="1413" t="str">
        <f t="shared" si="541"/>
        <v>25301151</v>
      </c>
      <c r="C1388" s="1359" t="s">
        <v>2447</v>
      </c>
      <c r="D1388" s="1360" t="str">
        <f t="shared" si="540"/>
        <v>Non-Op</v>
      </c>
      <c r="E1388" s="1360"/>
      <c r="F1388" s="1359"/>
      <c r="G1388" s="1360"/>
      <c r="H1388" s="1361" t="str">
        <f t="shared" si="549"/>
        <v/>
      </c>
      <c r="I1388" s="1361" t="str">
        <f t="shared" si="549"/>
        <v/>
      </c>
      <c r="J1388" s="1361" t="str">
        <f t="shared" si="549"/>
        <v/>
      </c>
      <c r="K1388" s="1361" t="str">
        <f t="shared" si="532"/>
        <v>Non-Op</v>
      </c>
      <c r="L1388" s="1361" t="str">
        <f t="shared" si="547"/>
        <v>NO</v>
      </c>
      <c r="M1388" s="1361" t="str">
        <f t="shared" si="547"/>
        <v>NO</v>
      </c>
      <c r="N1388" s="1361" t="str">
        <f t="shared" si="555"/>
        <v/>
      </c>
      <c r="O1388" s="1362"/>
      <c r="P1388" s="1363">
        <v>-180434.17</v>
      </c>
      <c r="Q1388" s="1363">
        <v>-135325.54</v>
      </c>
      <c r="R1388" s="1363">
        <v>-90216.91</v>
      </c>
      <c r="S1388" s="1363">
        <v>-45108.28</v>
      </c>
      <c r="T1388" s="1363">
        <v>0</v>
      </c>
      <c r="U1388" s="1363">
        <v>0</v>
      </c>
      <c r="V1388" s="1363">
        <v>0</v>
      </c>
      <c r="W1388" s="1363">
        <v>0</v>
      </c>
      <c r="X1388" s="1363">
        <v>0</v>
      </c>
      <c r="Y1388" s="1363">
        <v>0</v>
      </c>
      <c r="Z1388" s="1363">
        <v>0</v>
      </c>
      <c r="AA1388" s="1363">
        <v>0</v>
      </c>
      <c r="AB1388" s="1363">
        <v>0</v>
      </c>
      <c r="AC1388" s="1363"/>
      <c r="AD1388" s="1363"/>
      <c r="AE1388" s="1363">
        <f t="shared" si="544"/>
        <v>-30072.317916666667</v>
      </c>
      <c r="AF1388" s="1376" t="s">
        <v>158</v>
      </c>
      <c r="AG1388" s="1377"/>
      <c r="AH1388" s="1365"/>
      <c r="AI1388" s="1365"/>
      <c r="AJ1388" s="1365"/>
      <c r="AK1388" s="1366">
        <f>AE1388</f>
        <v>-30072.317916666667</v>
      </c>
      <c r="AL1388" s="1365">
        <f t="shared" si="535"/>
        <v>-30072.317916666667</v>
      </c>
      <c r="AM1388" s="1367"/>
      <c r="AN1388" s="1365"/>
      <c r="AO1388" s="1368">
        <f t="shared" si="536"/>
        <v>0</v>
      </c>
      <c r="AP1388" s="1369"/>
      <c r="AQ1388" s="1370">
        <f t="shared" si="543"/>
        <v>0</v>
      </c>
      <c r="AR1388" s="1365"/>
      <c r="AS1388" s="1365"/>
      <c r="AT1388" s="1365"/>
      <c r="AU1388" s="1366">
        <f>AQ1388</f>
        <v>0</v>
      </c>
      <c r="AV1388" s="1365">
        <f t="shared" si="537"/>
        <v>0</v>
      </c>
      <c r="AW1388" s="1367"/>
      <c r="AX1388" s="1365"/>
      <c r="AY1388" s="1367">
        <f t="shared" si="538"/>
        <v>0</v>
      </c>
      <c r="AZ1388" s="1372" t="s">
        <v>1964</v>
      </c>
      <c r="BA1388" s="1640"/>
      <c r="BC1388" s="1361" t="str">
        <f t="shared" si="550"/>
        <v/>
      </c>
      <c r="BD1388" s="1361" t="str">
        <f t="shared" si="550"/>
        <v/>
      </c>
      <c r="BE1388" s="1361" t="str">
        <f t="shared" si="550"/>
        <v/>
      </c>
      <c r="BF1388" s="1361" t="str">
        <f t="shared" si="550"/>
        <v>Non-Op</v>
      </c>
      <c r="BG1388" s="1361" t="str">
        <f t="shared" si="542"/>
        <v>NO</v>
      </c>
      <c r="BH1388" s="1361" t="str">
        <f t="shared" si="542"/>
        <v>NO</v>
      </c>
      <c r="BI1388" s="1361" t="str">
        <f t="shared" si="539"/>
        <v/>
      </c>
      <c r="BK1388" s="1361" t="b">
        <f t="shared" si="554"/>
        <v>1</v>
      </c>
      <c r="BL1388" s="1361" t="b">
        <f t="shared" si="554"/>
        <v>1</v>
      </c>
      <c r="BM1388" s="1361" t="b">
        <f t="shared" si="554"/>
        <v>1</v>
      </c>
      <c r="BN1388" s="1361" t="b">
        <f t="shared" si="554"/>
        <v>1</v>
      </c>
      <c r="BO1388" s="1361" t="b">
        <f t="shared" si="554"/>
        <v>1</v>
      </c>
      <c r="BP1388" s="1361" t="b">
        <f t="shared" si="554"/>
        <v>1</v>
      </c>
      <c r="BQ1388" s="1361" t="b">
        <f t="shared" si="554"/>
        <v>1</v>
      </c>
      <c r="BS1388" s="1359"/>
    </row>
    <row r="1389" spans="1:71" s="1374" customFormat="1" ht="12" customHeight="1">
      <c r="A1389" s="1431">
        <v>25301171</v>
      </c>
      <c r="B1389" s="1451" t="str">
        <f t="shared" si="541"/>
        <v>25301171</v>
      </c>
      <c r="C1389" s="1395" t="s">
        <v>2437</v>
      </c>
      <c r="D1389" s="1396" t="str">
        <f t="shared" si="540"/>
        <v>Non-Op</v>
      </c>
      <c r="E1389" s="1396"/>
      <c r="F1389" s="1433">
        <v>43525</v>
      </c>
      <c r="G1389" s="1396"/>
      <c r="H1389" s="1398" t="str">
        <f t="shared" si="549"/>
        <v/>
      </c>
      <c r="I1389" s="1398" t="str">
        <f t="shared" si="549"/>
        <v/>
      </c>
      <c r="J1389" s="1398" t="str">
        <f t="shared" si="549"/>
        <v/>
      </c>
      <c r="K1389" s="1398" t="str">
        <f t="shared" si="532"/>
        <v>Non-Op</v>
      </c>
      <c r="L1389" s="1398" t="str">
        <f t="shared" si="547"/>
        <v>NO</v>
      </c>
      <c r="M1389" s="1398" t="str">
        <f t="shared" si="547"/>
        <v>NO</v>
      </c>
      <c r="N1389" s="1398" t="str">
        <f t="shared" si="555"/>
        <v/>
      </c>
      <c r="O1389" s="1399"/>
      <c r="P1389" s="1400">
        <v>-364156</v>
      </c>
      <c r="Q1389" s="1400">
        <v>-451878</v>
      </c>
      <c r="R1389" s="1400">
        <v>-538274</v>
      </c>
      <c r="S1389" s="1400">
        <v>-623343</v>
      </c>
      <c r="T1389" s="1400">
        <v>-707085</v>
      </c>
      <c r="U1389" s="1400">
        <v>-789501</v>
      </c>
      <c r="V1389" s="1400">
        <v>-870590</v>
      </c>
      <c r="W1389" s="1400">
        <v>-950483</v>
      </c>
      <c r="X1389" s="1400">
        <v>-1029181</v>
      </c>
      <c r="Y1389" s="1400">
        <v>-1106683</v>
      </c>
      <c r="Z1389" s="1400">
        <v>-1182990</v>
      </c>
      <c r="AA1389" s="1400">
        <v>-1258101</v>
      </c>
      <c r="AB1389" s="1400">
        <v>-1332017</v>
      </c>
      <c r="AC1389" s="1400"/>
      <c r="AD1389" s="1400"/>
      <c r="AE1389" s="1400">
        <f t="shared" si="544"/>
        <v>-863016.29166666663</v>
      </c>
      <c r="AF1389" s="1401"/>
      <c r="AG1389" s="1402"/>
      <c r="AH1389" s="1403"/>
      <c r="AI1389" s="1403"/>
      <c r="AJ1389" s="1403"/>
      <c r="AK1389" s="1404">
        <f>AE1389</f>
        <v>-863016.29166666663</v>
      </c>
      <c r="AL1389" s="1403">
        <f>SUM(AI1389:AK1389)</f>
        <v>-863016.29166666663</v>
      </c>
      <c r="AM1389" s="1405"/>
      <c r="AN1389" s="1403"/>
      <c r="AO1389" s="1406">
        <f t="shared" si="536"/>
        <v>0</v>
      </c>
      <c r="AP1389" s="1369"/>
      <c r="AQ1389" s="1407">
        <f t="shared" si="543"/>
        <v>-1332017</v>
      </c>
      <c r="AR1389" s="1403"/>
      <c r="AS1389" s="1403"/>
      <c r="AT1389" s="1403"/>
      <c r="AU1389" s="1404">
        <f>AQ1389</f>
        <v>-1332017</v>
      </c>
      <c r="AV1389" s="1403">
        <f t="shared" si="537"/>
        <v>-1332017</v>
      </c>
      <c r="AW1389" s="1405"/>
      <c r="AX1389" s="1403"/>
      <c r="AY1389" s="1405">
        <f t="shared" si="538"/>
        <v>0</v>
      </c>
      <c r="AZ1389" s="1372" t="s">
        <v>1964</v>
      </c>
      <c r="BA1389" s="1640"/>
      <c r="BC1389" s="1361"/>
      <c r="BD1389" s="1361"/>
      <c r="BE1389" s="1361"/>
      <c r="BF1389" s="1361"/>
      <c r="BG1389" s="1361"/>
      <c r="BH1389" s="1361"/>
      <c r="BI1389" s="1361"/>
      <c r="BK1389" s="1361"/>
      <c r="BL1389" s="1361"/>
      <c r="BM1389" s="1361"/>
      <c r="BN1389" s="1361"/>
      <c r="BO1389" s="1361"/>
      <c r="BP1389" s="1361"/>
      <c r="BQ1389" s="1361"/>
      <c r="BS1389" s="1359"/>
    </row>
    <row r="1390" spans="1:71" s="1374" customFormat="1" ht="12" customHeight="1">
      <c r="A1390" s="1431" t="s">
        <v>2448</v>
      </c>
      <c r="B1390" s="1451" t="str">
        <f t="shared" si="541"/>
        <v>25301181</v>
      </c>
      <c r="C1390" s="1395" t="s">
        <v>2449</v>
      </c>
      <c r="D1390" s="1396" t="str">
        <f t="shared" si="540"/>
        <v>Non-Op</v>
      </c>
      <c r="E1390" s="1396"/>
      <c r="F1390" s="1433">
        <v>43647</v>
      </c>
      <c r="G1390" s="1396"/>
      <c r="H1390" s="1398" t="str">
        <f t="shared" si="549"/>
        <v/>
      </c>
      <c r="I1390" s="1398" t="str">
        <f t="shared" si="549"/>
        <v/>
      </c>
      <c r="J1390" s="1398" t="str">
        <f t="shared" si="549"/>
        <v/>
      </c>
      <c r="K1390" s="1398" t="str">
        <f t="shared" si="532"/>
        <v>Non-Op</v>
      </c>
      <c r="L1390" s="1398" t="str">
        <f t="shared" si="547"/>
        <v>NO</v>
      </c>
      <c r="M1390" s="1398" t="str">
        <f t="shared" si="547"/>
        <v>NO</v>
      </c>
      <c r="N1390" s="1398" t="str">
        <f t="shared" si="555"/>
        <v/>
      </c>
      <c r="O1390" s="1399"/>
      <c r="P1390" s="1400"/>
      <c r="Q1390" s="1400">
        <v>-7.4</v>
      </c>
      <c r="R1390" s="1400">
        <v>-94.9</v>
      </c>
      <c r="S1390" s="1400">
        <v>-257.26</v>
      </c>
      <c r="T1390" s="1400">
        <v>-487.31</v>
      </c>
      <c r="U1390" s="1400">
        <v>-819.34</v>
      </c>
      <c r="V1390" s="1400">
        <v>0</v>
      </c>
      <c r="W1390" s="1400">
        <v>0</v>
      </c>
      <c r="X1390" s="1400">
        <v>0</v>
      </c>
      <c r="Y1390" s="1400">
        <v>0</v>
      </c>
      <c r="Z1390" s="1400">
        <v>0</v>
      </c>
      <c r="AA1390" s="1400">
        <v>0</v>
      </c>
      <c r="AB1390" s="1400">
        <v>0</v>
      </c>
      <c r="AC1390" s="1400"/>
      <c r="AD1390" s="1400"/>
      <c r="AE1390" s="1400">
        <f t="shared" si="544"/>
        <v>-138.85083333333333</v>
      </c>
      <c r="AF1390" s="1401"/>
      <c r="AG1390" s="1402"/>
      <c r="AH1390" s="1403"/>
      <c r="AI1390" s="1403"/>
      <c r="AJ1390" s="1403"/>
      <c r="AK1390" s="1404">
        <f>AE1390</f>
        <v>-138.85083333333333</v>
      </c>
      <c r="AL1390" s="1403">
        <f>SUM(AI1390:AK1390)</f>
        <v>-138.85083333333333</v>
      </c>
      <c r="AM1390" s="1405"/>
      <c r="AN1390" s="1403"/>
      <c r="AO1390" s="1406">
        <f t="shared" si="536"/>
        <v>0</v>
      </c>
      <c r="AP1390" s="1369"/>
      <c r="AQ1390" s="1407">
        <f t="shared" si="543"/>
        <v>0</v>
      </c>
      <c r="AR1390" s="1403"/>
      <c r="AS1390" s="1403"/>
      <c r="AT1390" s="1403"/>
      <c r="AU1390" s="1404">
        <f>AQ1390</f>
        <v>0</v>
      </c>
      <c r="AV1390" s="1403">
        <f>SUM(AS1390:AU1390)</f>
        <v>0</v>
      </c>
      <c r="AW1390" s="1405"/>
      <c r="AX1390" s="1403"/>
      <c r="AY1390" s="1405">
        <f t="shared" si="538"/>
        <v>0</v>
      </c>
      <c r="AZ1390" s="1372" t="s">
        <v>1050</v>
      </c>
      <c r="BA1390" s="1640"/>
      <c r="BC1390" s="1361"/>
      <c r="BD1390" s="1361"/>
      <c r="BE1390" s="1361"/>
      <c r="BF1390" s="1361"/>
      <c r="BG1390" s="1361"/>
      <c r="BH1390" s="1361"/>
      <c r="BI1390" s="1361"/>
      <c r="BK1390" s="1361"/>
      <c r="BL1390" s="1361"/>
      <c r="BM1390" s="1361"/>
      <c r="BN1390" s="1361"/>
      <c r="BO1390" s="1361"/>
      <c r="BP1390" s="1361"/>
      <c r="BQ1390" s="1361"/>
      <c r="BS1390" s="1359"/>
    </row>
    <row r="1391" spans="1:71" s="1374" customFormat="1" ht="12" customHeight="1">
      <c r="A1391" s="1431" t="s">
        <v>2450</v>
      </c>
      <c r="B1391" s="1451" t="str">
        <f t="shared" si="541"/>
        <v>25301191</v>
      </c>
      <c r="C1391" s="1395" t="s">
        <v>2449</v>
      </c>
      <c r="D1391" s="1396" t="str">
        <f t="shared" si="540"/>
        <v>Non-Op</v>
      </c>
      <c r="E1391" s="1396"/>
      <c r="F1391" s="1433">
        <v>43800</v>
      </c>
      <c r="G1391" s="1396"/>
      <c r="H1391" s="1398" t="str">
        <f t="shared" si="549"/>
        <v/>
      </c>
      <c r="I1391" s="1398" t="str">
        <f t="shared" si="549"/>
        <v/>
      </c>
      <c r="J1391" s="1398" t="str">
        <f t="shared" si="549"/>
        <v/>
      </c>
      <c r="K1391" s="1398" t="str">
        <f t="shared" si="532"/>
        <v>Non-Op</v>
      </c>
      <c r="L1391" s="1398" t="str">
        <f t="shared" si="547"/>
        <v>NO</v>
      </c>
      <c r="M1391" s="1398" t="str">
        <f t="shared" si="547"/>
        <v>NO</v>
      </c>
      <c r="N1391" s="1398" t="str">
        <f t="shared" si="555"/>
        <v/>
      </c>
      <c r="O1391" s="1399"/>
      <c r="P1391" s="1400"/>
      <c r="Q1391" s="1400"/>
      <c r="R1391" s="1400"/>
      <c r="S1391" s="1400"/>
      <c r="T1391" s="1400"/>
      <c r="U1391" s="1400"/>
      <c r="V1391" s="1400">
        <v>-1396.63</v>
      </c>
      <c r="W1391" s="1400">
        <v>-2092.71</v>
      </c>
      <c r="X1391" s="1400">
        <v>-3058.78</v>
      </c>
      <c r="Y1391" s="1400">
        <v>-4204.6899999999996</v>
      </c>
      <c r="Z1391" s="1400">
        <v>-5502.85</v>
      </c>
      <c r="AA1391" s="1400">
        <v>-6780.87</v>
      </c>
      <c r="AB1391" s="1400">
        <v>-8416.82</v>
      </c>
      <c r="AC1391" s="1400"/>
      <c r="AD1391" s="1400"/>
      <c r="AE1391" s="1400">
        <f t="shared" si="544"/>
        <v>-2270.4116666666669</v>
      </c>
      <c r="AF1391" s="1401"/>
      <c r="AG1391" s="1402"/>
      <c r="AH1391" s="1403"/>
      <c r="AI1391" s="1403"/>
      <c r="AJ1391" s="1403"/>
      <c r="AK1391" s="1404">
        <f>AE1391</f>
        <v>-2270.4116666666669</v>
      </c>
      <c r="AL1391" s="1403">
        <f>SUM(AI1391:AK1391)</f>
        <v>-2270.4116666666669</v>
      </c>
      <c r="AM1391" s="1405"/>
      <c r="AN1391" s="1403"/>
      <c r="AO1391" s="1406">
        <f t="shared" si="536"/>
        <v>0</v>
      </c>
      <c r="AP1391" s="1369"/>
      <c r="AQ1391" s="1407">
        <f t="shared" si="543"/>
        <v>-8416.82</v>
      </c>
      <c r="AR1391" s="1403"/>
      <c r="AS1391" s="1403"/>
      <c r="AT1391" s="1403"/>
      <c r="AU1391" s="1404">
        <f>AQ1391</f>
        <v>-8416.82</v>
      </c>
      <c r="AV1391" s="1403">
        <f>SUM(AS1391:AU1391)</f>
        <v>-8416.82</v>
      </c>
      <c r="AW1391" s="1405"/>
      <c r="AX1391" s="1403"/>
      <c r="AY1391" s="1405">
        <f t="shared" si="538"/>
        <v>0</v>
      </c>
      <c r="AZ1391" s="1372" t="s">
        <v>1050</v>
      </c>
      <c r="BA1391" s="1640"/>
      <c r="BC1391" s="1361"/>
      <c r="BD1391" s="1361"/>
      <c r="BE1391" s="1361"/>
      <c r="BF1391" s="1361"/>
      <c r="BG1391" s="1361"/>
      <c r="BH1391" s="1361"/>
      <c r="BI1391" s="1361"/>
      <c r="BK1391" s="1361"/>
      <c r="BL1391" s="1361"/>
      <c r="BM1391" s="1361"/>
      <c r="BN1391" s="1361"/>
      <c r="BO1391" s="1361"/>
      <c r="BP1391" s="1361"/>
      <c r="BQ1391" s="1361"/>
      <c r="BS1391" s="1359"/>
    </row>
    <row r="1392" spans="1:71" s="1374" customFormat="1" ht="12" customHeight="1">
      <c r="A1392" s="1412">
        <v>25301203</v>
      </c>
      <c r="B1392" s="1413" t="str">
        <f t="shared" si="541"/>
        <v>25301203</v>
      </c>
      <c r="C1392" s="1359" t="s">
        <v>2451</v>
      </c>
      <c r="D1392" s="1360" t="str">
        <f t="shared" si="540"/>
        <v>CRB</v>
      </c>
      <c r="E1392" s="1360"/>
      <c r="F1392" s="1359"/>
      <c r="G1392" s="1360"/>
      <c r="H1392" s="1361" t="str">
        <f t="shared" si="549"/>
        <v/>
      </c>
      <c r="I1392" s="1361" t="str">
        <f t="shared" si="549"/>
        <v>ERB</v>
      </c>
      <c r="J1392" s="1361" t="str">
        <f t="shared" si="549"/>
        <v>GRB</v>
      </c>
      <c r="K1392" s="1361" t="str">
        <f t="shared" si="532"/>
        <v/>
      </c>
      <c r="L1392" s="1361" t="str">
        <f t="shared" si="547"/>
        <v>NO</v>
      </c>
      <c r="M1392" s="1361" t="str">
        <f t="shared" si="547"/>
        <v>NO</v>
      </c>
      <c r="N1392" s="1361" t="str">
        <f t="shared" si="555"/>
        <v/>
      </c>
      <c r="O1392" s="1362"/>
      <c r="P1392" s="1363">
        <v>0</v>
      </c>
      <c r="Q1392" s="1363">
        <v>0</v>
      </c>
      <c r="R1392" s="1363">
        <v>0</v>
      </c>
      <c r="S1392" s="1363">
        <v>0</v>
      </c>
      <c r="T1392" s="1363">
        <v>0</v>
      </c>
      <c r="U1392" s="1363">
        <v>0</v>
      </c>
      <c r="V1392" s="1363">
        <v>0</v>
      </c>
      <c r="W1392" s="1363">
        <v>0</v>
      </c>
      <c r="X1392" s="1363">
        <v>0</v>
      </c>
      <c r="Y1392" s="1363">
        <v>0</v>
      </c>
      <c r="Z1392" s="1363">
        <v>0</v>
      </c>
      <c r="AA1392" s="1363">
        <v>0</v>
      </c>
      <c r="AB1392" s="1363">
        <v>0</v>
      </c>
      <c r="AC1392" s="1363"/>
      <c r="AD1392" s="1363"/>
      <c r="AE1392" s="1363">
        <f t="shared" si="544"/>
        <v>0</v>
      </c>
      <c r="AF1392" s="1376">
        <v>5</v>
      </c>
      <c r="AG1392" s="1377" t="s">
        <v>991</v>
      </c>
      <c r="AH1392" s="1365"/>
      <c r="AI1392" s="1365">
        <f>AE1392*C1572</f>
        <v>0</v>
      </c>
      <c r="AJ1392" s="1365">
        <f>AE1392*C1573</f>
        <v>0</v>
      </c>
      <c r="AK1392" s="1366"/>
      <c r="AL1392" s="1365">
        <f t="shared" si="535"/>
        <v>0</v>
      </c>
      <c r="AM1392" s="1367"/>
      <c r="AN1392" s="1365"/>
      <c r="AO1392" s="1368">
        <f t="shared" si="536"/>
        <v>0</v>
      </c>
      <c r="AP1392" s="1369"/>
      <c r="AQ1392" s="1370">
        <f t="shared" si="543"/>
        <v>0</v>
      </c>
      <c r="AR1392" s="1365"/>
      <c r="AS1392" s="1365">
        <f>AQ1392*C1572</f>
        <v>0</v>
      </c>
      <c r="AT1392" s="1365">
        <f>AQ1392*C1573</f>
        <v>0</v>
      </c>
      <c r="AU1392" s="1366"/>
      <c r="AV1392" s="1365">
        <f t="shared" si="537"/>
        <v>0</v>
      </c>
      <c r="AW1392" s="1367"/>
      <c r="AX1392" s="1365"/>
      <c r="AY1392" s="1367">
        <f t="shared" si="538"/>
        <v>0</v>
      </c>
      <c r="AZ1392" s="1372"/>
      <c r="BA1392" s="1640"/>
      <c r="BC1392" s="1361" t="str">
        <f t="shared" si="550"/>
        <v/>
      </c>
      <c r="BD1392" s="1361" t="str">
        <f t="shared" si="550"/>
        <v>ERB</v>
      </c>
      <c r="BE1392" s="1361" t="str">
        <f t="shared" si="550"/>
        <v>GRB</v>
      </c>
      <c r="BF1392" s="1361" t="str">
        <f t="shared" si="550"/>
        <v/>
      </c>
      <c r="BG1392" s="1361" t="str">
        <f t="shared" si="542"/>
        <v>NO</v>
      </c>
      <c r="BH1392" s="1361" t="str">
        <f t="shared" si="542"/>
        <v>NO</v>
      </c>
      <c r="BI1392" s="1361" t="str">
        <f t="shared" si="539"/>
        <v/>
      </c>
      <c r="BK1392" s="1361" t="b">
        <f t="shared" ref="BK1392:BQ1393" si="556">BC1392=H1392</f>
        <v>1</v>
      </c>
      <c r="BL1392" s="1361" t="b">
        <f t="shared" si="556"/>
        <v>1</v>
      </c>
      <c r="BM1392" s="1361" t="b">
        <f t="shared" si="556"/>
        <v>1</v>
      </c>
      <c r="BN1392" s="1361" t="b">
        <f t="shared" si="556"/>
        <v>1</v>
      </c>
      <c r="BO1392" s="1361" t="b">
        <f t="shared" si="556"/>
        <v>1</v>
      </c>
      <c r="BP1392" s="1361" t="b">
        <f t="shared" si="556"/>
        <v>1</v>
      </c>
      <c r="BQ1392" s="1361" t="b">
        <f t="shared" si="556"/>
        <v>1</v>
      </c>
      <c r="BS1392" s="1359"/>
    </row>
    <row r="1393" spans="1:71" s="1374" customFormat="1" ht="12" customHeight="1">
      <c r="A1393" s="1412">
        <v>25301213</v>
      </c>
      <c r="B1393" s="1413" t="str">
        <f t="shared" si="541"/>
        <v>25301213</v>
      </c>
      <c r="C1393" s="1359" t="s">
        <v>2452</v>
      </c>
      <c r="D1393" s="1360" t="str">
        <f t="shared" si="540"/>
        <v>CRB</v>
      </c>
      <c r="E1393" s="1360"/>
      <c r="F1393" s="1359"/>
      <c r="G1393" s="1360"/>
      <c r="H1393" s="1361" t="str">
        <f t="shared" si="549"/>
        <v/>
      </c>
      <c r="I1393" s="1361" t="str">
        <f t="shared" si="549"/>
        <v>ERB</v>
      </c>
      <c r="J1393" s="1361" t="str">
        <f t="shared" si="549"/>
        <v>GRB</v>
      </c>
      <c r="K1393" s="1361" t="str">
        <f t="shared" si="532"/>
        <v/>
      </c>
      <c r="L1393" s="1361" t="str">
        <f t="shared" si="547"/>
        <v>NO</v>
      </c>
      <c r="M1393" s="1361" t="str">
        <f t="shared" si="547"/>
        <v>NO</v>
      </c>
      <c r="N1393" s="1361" t="str">
        <f t="shared" si="555"/>
        <v/>
      </c>
      <c r="O1393" s="1362"/>
      <c r="P1393" s="1363">
        <v>-426413.26</v>
      </c>
      <c r="Q1393" s="1363">
        <v>-418367.72</v>
      </c>
      <c r="R1393" s="1363">
        <v>-410322.18</v>
      </c>
      <c r="S1393" s="1363">
        <v>-402276.64</v>
      </c>
      <c r="T1393" s="1363">
        <v>-394231.1</v>
      </c>
      <c r="U1393" s="1363">
        <v>-386185.56</v>
      </c>
      <c r="V1393" s="1363">
        <v>-378140.02</v>
      </c>
      <c r="W1393" s="1363">
        <v>-370094.48</v>
      </c>
      <c r="X1393" s="1363">
        <v>-362048.94</v>
      </c>
      <c r="Y1393" s="1363">
        <v>-354003.4</v>
      </c>
      <c r="Z1393" s="1363">
        <v>-345957.86</v>
      </c>
      <c r="AA1393" s="1363">
        <v>-337912.32000000001</v>
      </c>
      <c r="AB1393" s="1363">
        <v>-329866.78000000003</v>
      </c>
      <c r="AC1393" s="1363"/>
      <c r="AD1393" s="1363"/>
      <c r="AE1393" s="1363">
        <f t="shared" si="544"/>
        <v>-378140.02</v>
      </c>
      <c r="AF1393" s="1376" t="s">
        <v>1014</v>
      </c>
      <c r="AG1393" s="1377" t="s">
        <v>991</v>
      </c>
      <c r="AH1393" s="1365"/>
      <c r="AI1393" s="1365">
        <f>AE1393*$C$1572</f>
        <v>-250895.90327000001</v>
      </c>
      <c r="AJ1393" s="1365">
        <f>AE1393*$C$1573</f>
        <v>-127244.11673000001</v>
      </c>
      <c r="AK1393" s="1366"/>
      <c r="AL1393" s="1365">
        <f t="shared" si="535"/>
        <v>-378140.02</v>
      </c>
      <c r="AM1393" s="1367"/>
      <c r="AN1393" s="1365"/>
      <c r="AO1393" s="1368">
        <f t="shared" si="536"/>
        <v>0</v>
      </c>
      <c r="AP1393" s="1369"/>
      <c r="AQ1393" s="1370">
        <f t="shared" si="543"/>
        <v>-329866.78000000003</v>
      </c>
      <c r="AR1393" s="1365"/>
      <c r="AS1393" s="1365">
        <f>AQ1393*$C$1572</f>
        <v>-218866.60853</v>
      </c>
      <c r="AT1393" s="1365">
        <f>AQ1393*$C$1573</f>
        <v>-111000.17147000002</v>
      </c>
      <c r="AU1393" s="1366"/>
      <c r="AV1393" s="1365">
        <f t="shared" si="537"/>
        <v>-329866.78000000003</v>
      </c>
      <c r="AW1393" s="1367"/>
      <c r="AX1393" s="1365"/>
      <c r="AY1393" s="1367">
        <f t="shared" si="538"/>
        <v>0</v>
      </c>
      <c r="AZ1393" s="1372"/>
      <c r="BA1393" s="1640"/>
      <c r="BC1393" s="1361" t="str">
        <f t="shared" si="550"/>
        <v/>
      </c>
      <c r="BD1393" s="1361" t="str">
        <f t="shared" si="550"/>
        <v>ERB</v>
      </c>
      <c r="BE1393" s="1361" t="str">
        <f t="shared" si="550"/>
        <v>GRB</v>
      </c>
      <c r="BF1393" s="1361" t="str">
        <f t="shared" si="550"/>
        <v/>
      </c>
      <c r="BG1393" s="1361" t="str">
        <f t="shared" si="542"/>
        <v>NO</v>
      </c>
      <c r="BH1393" s="1361" t="str">
        <f t="shared" si="542"/>
        <v>NO</v>
      </c>
      <c r="BI1393" s="1361" t="str">
        <f t="shared" si="539"/>
        <v/>
      </c>
      <c r="BK1393" s="1361" t="b">
        <f t="shared" si="556"/>
        <v>1</v>
      </c>
      <c r="BL1393" s="1361" t="b">
        <f t="shared" si="556"/>
        <v>1</v>
      </c>
      <c r="BM1393" s="1361" t="b">
        <f t="shared" si="556"/>
        <v>1</v>
      </c>
      <c r="BN1393" s="1361" t="b">
        <f t="shared" si="556"/>
        <v>1</v>
      </c>
      <c r="BO1393" s="1361" t="b">
        <f t="shared" si="556"/>
        <v>1</v>
      </c>
      <c r="BP1393" s="1361" t="b">
        <f t="shared" si="556"/>
        <v>1</v>
      </c>
      <c r="BQ1393" s="1361" t="b">
        <f t="shared" si="556"/>
        <v>1</v>
      </c>
      <c r="BS1393" s="1359"/>
    </row>
    <row r="1394" spans="1:71" s="1374" customFormat="1" ht="12" customHeight="1">
      <c r="A1394" s="1431" t="s">
        <v>2453</v>
      </c>
      <c r="B1394" s="1451" t="str">
        <f t="shared" si="541"/>
        <v>25302083</v>
      </c>
      <c r="C1394" s="1395" t="s">
        <v>2454</v>
      </c>
      <c r="D1394" s="1396" t="str">
        <f t="shared" si="540"/>
        <v>Non-Op</v>
      </c>
      <c r="E1394" s="1396"/>
      <c r="F1394" s="1433">
        <v>43466</v>
      </c>
      <c r="G1394" s="1396"/>
      <c r="H1394" s="1398" t="str">
        <f t="shared" si="549"/>
        <v/>
      </c>
      <c r="I1394" s="1398" t="str">
        <f t="shared" si="549"/>
        <v/>
      </c>
      <c r="J1394" s="1398" t="str">
        <f t="shared" si="549"/>
        <v/>
      </c>
      <c r="K1394" s="1398" t="str">
        <f t="shared" si="532"/>
        <v>Non-Op</v>
      </c>
      <c r="L1394" s="1398" t="str">
        <f t="shared" si="547"/>
        <v>NO</v>
      </c>
      <c r="M1394" s="1398" t="str">
        <f t="shared" si="547"/>
        <v>NO</v>
      </c>
      <c r="N1394" s="1398" t="str">
        <f t="shared" si="555"/>
        <v/>
      </c>
      <c r="O1394" s="1399"/>
      <c r="P1394" s="1400">
        <v>-163697739.30000001</v>
      </c>
      <c r="Q1394" s="1400">
        <v>-155914256.43000001</v>
      </c>
      <c r="R1394" s="1400">
        <v>-154614158.02000001</v>
      </c>
      <c r="S1394" s="1400">
        <v>-159912796.53</v>
      </c>
      <c r="T1394" s="1400">
        <v>-152050469.25999999</v>
      </c>
      <c r="U1394" s="1400">
        <v>-150847517.13</v>
      </c>
      <c r="V1394" s="1400">
        <v>-174327368.38</v>
      </c>
      <c r="W1394" s="1400">
        <v>-163494940.38999999</v>
      </c>
      <c r="X1394" s="1400">
        <v>-161278704.03999999</v>
      </c>
      <c r="Y1394" s="1400">
        <v>-170637634.84999999</v>
      </c>
      <c r="Z1394" s="1400">
        <v>-158722749.46000001</v>
      </c>
      <c r="AA1394" s="1400">
        <v>-157420799.59999999</v>
      </c>
      <c r="AB1394" s="1400">
        <v>-170250140.62</v>
      </c>
      <c r="AC1394" s="1400"/>
      <c r="AD1394" s="1400"/>
      <c r="AE1394" s="1400">
        <f t="shared" si="544"/>
        <v>-160516277.83749998</v>
      </c>
      <c r="AF1394" s="1401"/>
      <c r="AG1394" s="1402"/>
      <c r="AH1394" s="1403"/>
      <c r="AI1394" s="1403"/>
      <c r="AJ1394" s="1403"/>
      <c r="AK1394" s="1404">
        <f>AE1394</f>
        <v>-160516277.83749998</v>
      </c>
      <c r="AL1394" s="1403">
        <f>SUM(AI1394:AK1394)</f>
        <v>-160516277.83749998</v>
      </c>
      <c r="AM1394" s="1405"/>
      <c r="AN1394" s="1403"/>
      <c r="AO1394" s="1406">
        <f t="shared" si="536"/>
        <v>0</v>
      </c>
      <c r="AP1394" s="1369"/>
      <c r="AQ1394" s="1407">
        <f t="shared" si="543"/>
        <v>-170250140.62</v>
      </c>
      <c r="AR1394" s="1403"/>
      <c r="AS1394" s="1403"/>
      <c r="AT1394" s="1403"/>
      <c r="AU1394" s="1404">
        <f>AQ1394</f>
        <v>-170250140.62</v>
      </c>
      <c r="AV1394" s="1403">
        <f t="shared" si="537"/>
        <v>-170250140.62</v>
      </c>
      <c r="AW1394" s="1405"/>
      <c r="AX1394" s="1403"/>
      <c r="AY1394" s="1405">
        <f t="shared" si="538"/>
        <v>0</v>
      </c>
      <c r="AZ1394" s="1372" t="s">
        <v>1895</v>
      </c>
      <c r="BA1394" s="1640"/>
      <c r="BC1394" s="1361"/>
      <c r="BD1394" s="1361"/>
      <c r="BE1394" s="1361"/>
      <c r="BF1394" s="1361"/>
      <c r="BG1394" s="1361"/>
      <c r="BH1394" s="1361"/>
      <c r="BI1394" s="1361"/>
      <c r="BK1394" s="1361"/>
      <c r="BL1394" s="1361"/>
      <c r="BM1394" s="1361"/>
      <c r="BN1394" s="1361"/>
      <c r="BO1394" s="1361"/>
      <c r="BP1394" s="1361"/>
      <c r="BQ1394" s="1361"/>
      <c r="BS1394" s="1359"/>
    </row>
    <row r="1395" spans="1:71" s="1374" customFormat="1" ht="12" customHeight="1">
      <c r="A1395" s="1431" t="s">
        <v>2455</v>
      </c>
      <c r="B1395" s="1451" t="str">
        <f t="shared" si="541"/>
        <v>25302123</v>
      </c>
      <c r="C1395" s="1395" t="s">
        <v>2456</v>
      </c>
      <c r="D1395" s="1396" t="str">
        <f t="shared" si="540"/>
        <v>Non-Op</v>
      </c>
      <c r="E1395" s="1396"/>
      <c r="F1395" s="1433">
        <v>43556</v>
      </c>
      <c r="G1395" s="1396"/>
      <c r="H1395" s="1398" t="str">
        <f t="shared" si="549"/>
        <v/>
      </c>
      <c r="I1395" s="1398" t="str">
        <f t="shared" si="549"/>
        <v/>
      </c>
      <c r="J1395" s="1398" t="str">
        <f t="shared" si="549"/>
        <v/>
      </c>
      <c r="K1395" s="1398" t="str">
        <f t="shared" si="532"/>
        <v>Non-Op</v>
      </c>
      <c r="L1395" s="1398" t="str">
        <f t="shared" si="547"/>
        <v>NO</v>
      </c>
      <c r="M1395" s="1398" t="str">
        <f t="shared" si="547"/>
        <v>NO</v>
      </c>
      <c r="N1395" s="1398" t="str">
        <f t="shared" si="555"/>
        <v/>
      </c>
      <c r="O1395" s="1399"/>
      <c r="P1395" s="1400">
        <v>-2300000</v>
      </c>
      <c r="Q1395" s="1400">
        <v>-2300000</v>
      </c>
      <c r="R1395" s="1400">
        <v>-2300000</v>
      </c>
      <c r="S1395" s="1400">
        <v>-2300000</v>
      </c>
      <c r="T1395" s="1400">
        <v>-2300000</v>
      </c>
      <c r="U1395" s="1400">
        <v>-2300000</v>
      </c>
      <c r="V1395" s="1400">
        <v>-2300000</v>
      </c>
      <c r="W1395" s="1400">
        <v>-2300000</v>
      </c>
      <c r="X1395" s="1400">
        <v>-2300000</v>
      </c>
      <c r="Y1395" s="1400">
        <v>-2300000</v>
      </c>
      <c r="Z1395" s="1400">
        <v>-2300000</v>
      </c>
      <c r="AA1395" s="1400">
        <v>-2300000</v>
      </c>
      <c r="AB1395" s="1400">
        <v>-2300000</v>
      </c>
      <c r="AC1395" s="1400"/>
      <c r="AD1395" s="1400"/>
      <c r="AE1395" s="1400">
        <f t="shared" si="544"/>
        <v>-2300000</v>
      </c>
      <c r="AF1395" s="1401"/>
      <c r="AG1395" s="1402"/>
      <c r="AH1395" s="1403"/>
      <c r="AI1395" s="1403"/>
      <c r="AJ1395" s="1403"/>
      <c r="AK1395" s="1404">
        <f>AE1395</f>
        <v>-2300000</v>
      </c>
      <c r="AL1395" s="1403">
        <f t="shared" si="535"/>
        <v>-2300000</v>
      </c>
      <c r="AM1395" s="1405"/>
      <c r="AN1395" s="1403"/>
      <c r="AO1395" s="1406">
        <f t="shared" si="536"/>
        <v>0</v>
      </c>
      <c r="AP1395" s="1369"/>
      <c r="AQ1395" s="1407">
        <f t="shared" si="543"/>
        <v>-2300000</v>
      </c>
      <c r="AR1395" s="1403"/>
      <c r="AS1395" s="1403"/>
      <c r="AT1395" s="1403"/>
      <c r="AU1395" s="1404">
        <f>AQ1395</f>
        <v>-2300000</v>
      </c>
      <c r="AV1395" s="1403">
        <f t="shared" si="537"/>
        <v>-2300000</v>
      </c>
      <c r="AW1395" s="1405"/>
      <c r="AX1395" s="1403"/>
      <c r="AY1395" s="1405">
        <f t="shared" si="538"/>
        <v>0</v>
      </c>
      <c r="AZ1395" s="1372" t="s">
        <v>1001</v>
      </c>
      <c r="BA1395" s="1640"/>
      <c r="BC1395" s="1361"/>
      <c r="BD1395" s="1361"/>
      <c r="BE1395" s="1361"/>
      <c r="BF1395" s="1361"/>
      <c r="BG1395" s="1361"/>
      <c r="BH1395" s="1361"/>
      <c r="BI1395" s="1361"/>
      <c r="BK1395" s="1361"/>
      <c r="BL1395" s="1361"/>
      <c r="BM1395" s="1361"/>
      <c r="BN1395" s="1361"/>
      <c r="BO1395" s="1361"/>
      <c r="BP1395" s="1361"/>
      <c r="BQ1395" s="1361"/>
      <c r="BS1395" s="1359"/>
    </row>
    <row r="1396" spans="1:71" s="1374" customFormat="1" ht="12" customHeight="1">
      <c r="A1396" s="1431" t="s">
        <v>2457</v>
      </c>
      <c r="B1396" s="1451" t="str">
        <f t="shared" si="541"/>
        <v>25302151</v>
      </c>
      <c r="C1396" s="1395" t="s">
        <v>2458</v>
      </c>
      <c r="D1396" s="1396" t="str">
        <f t="shared" si="540"/>
        <v>W/C</v>
      </c>
      <c r="E1396" s="1396"/>
      <c r="F1396" s="1433">
        <v>43739</v>
      </c>
      <c r="G1396" s="1396"/>
      <c r="H1396" s="1398" t="str">
        <f t="shared" si="549"/>
        <v/>
      </c>
      <c r="I1396" s="1398" t="str">
        <f t="shared" si="549"/>
        <v/>
      </c>
      <c r="J1396" s="1398" t="str">
        <f t="shared" si="549"/>
        <v/>
      </c>
      <c r="K1396" s="1398" t="str">
        <f t="shared" si="532"/>
        <v/>
      </c>
      <c r="L1396" s="1398" t="str">
        <f t="shared" si="547"/>
        <v>NO</v>
      </c>
      <c r="M1396" s="1398" t="str">
        <f t="shared" si="547"/>
        <v>W/C</v>
      </c>
      <c r="N1396" s="1398" t="str">
        <f t="shared" si="555"/>
        <v>W/C</v>
      </c>
      <c r="O1396" s="1399"/>
      <c r="P1396" s="1400"/>
      <c r="Q1396" s="1400"/>
      <c r="R1396" s="1400"/>
      <c r="S1396" s="1400"/>
      <c r="T1396" s="1400">
        <v>-1326024</v>
      </c>
      <c r="U1396" s="1400">
        <v>-1903176</v>
      </c>
      <c r="V1396" s="1400">
        <v>0</v>
      </c>
      <c r="W1396" s="1400">
        <v>0</v>
      </c>
      <c r="X1396" s="1400">
        <v>0</v>
      </c>
      <c r="Y1396" s="1400">
        <v>0</v>
      </c>
      <c r="Z1396" s="1400">
        <v>0</v>
      </c>
      <c r="AA1396" s="1400">
        <v>0</v>
      </c>
      <c r="AB1396" s="1400">
        <v>0</v>
      </c>
      <c r="AC1396" s="1400"/>
      <c r="AD1396" s="1400"/>
      <c r="AE1396" s="1400">
        <f t="shared" si="544"/>
        <v>-269100</v>
      </c>
      <c r="AF1396" s="1401"/>
      <c r="AG1396" s="1402"/>
      <c r="AH1396" s="1403"/>
      <c r="AI1396" s="1403"/>
      <c r="AJ1396" s="1403"/>
      <c r="AK1396" s="1404"/>
      <c r="AL1396" s="1403">
        <f t="shared" si="535"/>
        <v>0</v>
      </c>
      <c r="AM1396" s="1405"/>
      <c r="AN1396" s="1403">
        <f>AE1396</f>
        <v>-269100</v>
      </c>
      <c r="AO1396" s="1406">
        <f t="shared" si="536"/>
        <v>-269100</v>
      </c>
      <c r="AP1396" s="1369"/>
      <c r="AQ1396" s="1407">
        <f t="shared" si="543"/>
        <v>0</v>
      </c>
      <c r="AR1396" s="1403"/>
      <c r="AS1396" s="1403"/>
      <c r="AT1396" s="1403"/>
      <c r="AU1396" s="1404"/>
      <c r="AV1396" s="1403">
        <f>SUM(AS1396:AU1396)</f>
        <v>0</v>
      </c>
      <c r="AW1396" s="1405"/>
      <c r="AX1396" s="1403">
        <f>AQ1396</f>
        <v>0</v>
      </c>
      <c r="AY1396" s="1405">
        <f t="shared" si="538"/>
        <v>0</v>
      </c>
      <c r="AZ1396" s="1372" t="s">
        <v>2459</v>
      </c>
      <c r="BA1396" s="1640"/>
      <c r="BC1396" s="1361"/>
      <c r="BD1396" s="1361"/>
      <c r="BE1396" s="1361"/>
      <c r="BF1396" s="1361"/>
      <c r="BG1396" s="1361"/>
      <c r="BH1396" s="1361"/>
      <c r="BI1396" s="1361"/>
      <c r="BK1396" s="1361"/>
      <c r="BL1396" s="1361"/>
      <c r="BM1396" s="1361"/>
      <c r="BN1396" s="1361"/>
      <c r="BO1396" s="1361"/>
      <c r="BP1396" s="1361"/>
      <c r="BQ1396" s="1361"/>
      <c r="BS1396" s="1359"/>
    </row>
    <row r="1397" spans="1:71" s="1374" customFormat="1" ht="12" customHeight="1">
      <c r="A1397" s="1412">
        <v>25302221</v>
      </c>
      <c r="B1397" s="1413" t="str">
        <f t="shared" si="541"/>
        <v>25302221</v>
      </c>
      <c r="C1397" s="1359" t="s">
        <v>2460</v>
      </c>
      <c r="D1397" s="1360" t="str">
        <f t="shared" si="540"/>
        <v>W/C</v>
      </c>
      <c r="E1397" s="1360"/>
      <c r="F1397" s="1359"/>
      <c r="G1397" s="1360"/>
      <c r="H1397" s="1361" t="str">
        <f t="shared" si="549"/>
        <v/>
      </c>
      <c r="I1397" s="1361" t="str">
        <f t="shared" si="549"/>
        <v/>
      </c>
      <c r="J1397" s="1361" t="str">
        <f t="shared" si="549"/>
        <v/>
      </c>
      <c r="K1397" s="1361" t="str">
        <f t="shared" si="532"/>
        <v/>
      </c>
      <c r="L1397" s="1361" t="str">
        <f t="shared" si="547"/>
        <v>NO</v>
      </c>
      <c r="M1397" s="1361" t="str">
        <f t="shared" si="547"/>
        <v>W/C</v>
      </c>
      <c r="N1397" s="1361" t="str">
        <f t="shared" si="555"/>
        <v>W/C</v>
      </c>
      <c r="O1397" s="1362"/>
      <c r="P1397" s="1363">
        <v>-6489165.1799999997</v>
      </c>
      <c r="Q1397" s="1363">
        <v>-6858996.1600000001</v>
      </c>
      <c r="R1397" s="1363">
        <v>-7687142.2300000004</v>
      </c>
      <c r="S1397" s="1363">
        <v>-7890030.8799999999</v>
      </c>
      <c r="T1397" s="1363">
        <v>-8327573.25</v>
      </c>
      <c r="U1397" s="1363">
        <v>-8643137.4100000001</v>
      </c>
      <c r="V1397" s="1363">
        <v>-9335214.4499999993</v>
      </c>
      <c r="W1397" s="1363">
        <v>-9972191.1699999999</v>
      </c>
      <c r="X1397" s="1363">
        <v>-10925719.41</v>
      </c>
      <c r="Y1397" s="1363">
        <v>-11648643.619999999</v>
      </c>
      <c r="Z1397" s="1363">
        <v>-12425302.16</v>
      </c>
      <c r="AA1397" s="1363">
        <v>-5734258.7599999998</v>
      </c>
      <c r="AB1397" s="1363">
        <v>-6104695.0899999999</v>
      </c>
      <c r="AC1397" s="1363"/>
      <c r="AD1397" s="1363"/>
      <c r="AE1397" s="1363">
        <f t="shared" si="544"/>
        <v>-8812094.9695833344</v>
      </c>
      <c r="AF1397" s="1476"/>
      <c r="AG1397" s="1476"/>
      <c r="AH1397" s="1365"/>
      <c r="AI1397" s="1365"/>
      <c r="AJ1397" s="1365"/>
      <c r="AK1397" s="1366"/>
      <c r="AL1397" s="1365">
        <f t="shared" si="535"/>
        <v>0</v>
      </c>
      <c r="AM1397" s="1367"/>
      <c r="AN1397" s="1365">
        <f>AE1397</f>
        <v>-8812094.9695833344</v>
      </c>
      <c r="AO1397" s="1368">
        <f t="shared" si="536"/>
        <v>-8812094.9695833344</v>
      </c>
      <c r="AP1397" s="1369"/>
      <c r="AQ1397" s="1370">
        <f t="shared" si="543"/>
        <v>-6104695.0899999999</v>
      </c>
      <c r="AR1397" s="1365"/>
      <c r="AS1397" s="1365"/>
      <c r="AT1397" s="1365"/>
      <c r="AU1397" s="1366"/>
      <c r="AV1397" s="1365">
        <f t="shared" si="537"/>
        <v>0</v>
      </c>
      <c r="AW1397" s="1367"/>
      <c r="AX1397" s="1365">
        <f>AQ1397</f>
        <v>-6104695.0899999999</v>
      </c>
      <c r="AY1397" s="1367">
        <f t="shared" si="538"/>
        <v>-6104695.0899999999</v>
      </c>
      <c r="AZ1397" s="1372"/>
      <c r="BA1397" s="1640"/>
      <c r="BC1397" s="1361" t="str">
        <f t="shared" si="550"/>
        <v/>
      </c>
      <c r="BD1397" s="1361" t="str">
        <f t="shared" si="550"/>
        <v/>
      </c>
      <c r="BE1397" s="1361" t="str">
        <f t="shared" si="550"/>
        <v/>
      </c>
      <c r="BF1397" s="1361" t="str">
        <f t="shared" si="550"/>
        <v/>
      </c>
      <c r="BG1397" s="1361" t="str">
        <f t="shared" si="542"/>
        <v>NO</v>
      </c>
      <c r="BH1397" s="1361" t="str">
        <f t="shared" si="542"/>
        <v>W/C</v>
      </c>
      <c r="BI1397" s="1361" t="str">
        <f t="shared" si="539"/>
        <v>W/C</v>
      </c>
      <c r="BK1397" s="1361" t="b">
        <f t="shared" ref="BK1397:BQ1399" si="557">BC1397=H1397</f>
        <v>1</v>
      </c>
      <c r="BL1397" s="1361" t="b">
        <f t="shared" si="557"/>
        <v>1</v>
      </c>
      <c r="BM1397" s="1361" t="b">
        <f t="shared" si="557"/>
        <v>1</v>
      </c>
      <c r="BN1397" s="1361" t="b">
        <f t="shared" si="557"/>
        <v>1</v>
      </c>
      <c r="BO1397" s="1361" t="b">
        <f t="shared" si="557"/>
        <v>1</v>
      </c>
      <c r="BP1397" s="1361" t="b">
        <f t="shared" si="557"/>
        <v>1</v>
      </c>
      <c r="BQ1397" s="1361" t="b">
        <f t="shared" si="557"/>
        <v>1</v>
      </c>
      <c r="BS1397" s="1359"/>
    </row>
    <row r="1398" spans="1:71" s="1374" customFormat="1" ht="12" customHeight="1">
      <c r="A1398" s="1412">
        <v>25302222</v>
      </c>
      <c r="B1398" s="1413" t="str">
        <f t="shared" si="541"/>
        <v>25302222</v>
      </c>
      <c r="C1398" s="1359" t="s">
        <v>2461</v>
      </c>
      <c r="D1398" s="1360" t="str">
        <f t="shared" si="540"/>
        <v>W/C</v>
      </c>
      <c r="E1398" s="1360"/>
      <c r="F1398" s="1359"/>
      <c r="G1398" s="1360"/>
      <c r="H1398" s="1361" t="str">
        <f t="shared" si="549"/>
        <v/>
      </c>
      <c r="I1398" s="1361" t="str">
        <f t="shared" si="549"/>
        <v/>
      </c>
      <c r="J1398" s="1361" t="str">
        <f t="shared" si="549"/>
        <v/>
      </c>
      <c r="K1398" s="1361" t="str">
        <f t="shared" si="532"/>
        <v/>
      </c>
      <c r="L1398" s="1361" t="str">
        <f t="shared" si="547"/>
        <v>NO</v>
      </c>
      <c r="M1398" s="1361" t="str">
        <f t="shared" si="547"/>
        <v>W/C</v>
      </c>
      <c r="N1398" s="1361" t="str">
        <f t="shared" si="555"/>
        <v>W/C</v>
      </c>
      <c r="O1398" s="1362"/>
      <c r="P1398" s="1363">
        <v>-14396358.810000001</v>
      </c>
      <c r="Q1398" s="1363">
        <v>-14414686.82</v>
      </c>
      <c r="R1398" s="1363">
        <v>-14494942.779999999</v>
      </c>
      <c r="S1398" s="1363">
        <v>-14461095.029999999</v>
      </c>
      <c r="T1398" s="1363">
        <v>-14897679.300000001</v>
      </c>
      <c r="U1398" s="1363">
        <v>-15152013.23</v>
      </c>
      <c r="V1398" s="1363">
        <v>-15643645.289999999</v>
      </c>
      <c r="W1398" s="1363">
        <v>-16075018.800000001</v>
      </c>
      <c r="X1398" s="1363">
        <v>-16534157.85</v>
      </c>
      <c r="Y1398" s="1363">
        <v>-16977545.34</v>
      </c>
      <c r="Z1398" s="1363">
        <v>-17254812.510000002</v>
      </c>
      <c r="AA1398" s="1363">
        <v>-13478147.060000001</v>
      </c>
      <c r="AB1398" s="1363">
        <v>-13509448.960000001</v>
      </c>
      <c r="AC1398" s="1363"/>
      <c r="AD1398" s="1363"/>
      <c r="AE1398" s="1363">
        <f t="shared" si="544"/>
        <v>-15278053.991249999</v>
      </c>
      <c r="AF1398" s="1476"/>
      <c r="AG1398" s="1476"/>
      <c r="AH1398" s="1365"/>
      <c r="AI1398" s="1365"/>
      <c r="AJ1398" s="1365"/>
      <c r="AK1398" s="1366"/>
      <c r="AL1398" s="1365">
        <f t="shared" si="535"/>
        <v>0</v>
      </c>
      <c r="AM1398" s="1367"/>
      <c r="AN1398" s="1365">
        <f>AE1398</f>
        <v>-15278053.991249999</v>
      </c>
      <c r="AO1398" s="1368">
        <f t="shared" si="536"/>
        <v>-15278053.991249999</v>
      </c>
      <c r="AP1398" s="1369"/>
      <c r="AQ1398" s="1370">
        <f t="shared" si="543"/>
        <v>-13509448.960000001</v>
      </c>
      <c r="AR1398" s="1365"/>
      <c r="AS1398" s="1365"/>
      <c r="AT1398" s="1365"/>
      <c r="AU1398" s="1366"/>
      <c r="AV1398" s="1365">
        <f t="shared" si="537"/>
        <v>0</v>
      </c>
      <c r="AW1398" s="1367"/>
      <c r="AX1398" s="1365">
        <f>AQ1398</f>
        <v>-13509448.960000001</v>
      </c>
      <c r="AY1398" s="1367">
        <f t="shared" si="538"/>
        <v>-13509448.960000001</v>
      </c>
      <c r="AZ1398" s="1372"/>
      <c r="BA1398" s="1640"/>
      <c r="BC1398" s="1361" t="str">
        <f t="shared" si="550"/>
        <v/>
      </c>
      <c r="BD1398" s="1361" t="str">
        <f t="shared" si="550"/>
        <v/>
      </c>
      <c r="BE1398" s="1361" t="str">
        <f t="shared" si="550"/>
        <v/>
      </c>
      <c r="BF1398" s="1361" t="str">
        <f t="shared" si="550"/>
        <v/>
      </c>
      <c r="BG1398" s="1361" t="str">
        <f t="shared" si="542"/>
        <v>NO</v>
      </c>
      <c r="BH1398" s="1361" t="str">
        <f t="shared" si="542"/>
        <v>W/C</v>
      </c>
      <c r="BI1398" s="1361" t="str">
        <f t="shared" si="539"/>
        <v>W/C</v>
      </c>
      <c r="BK1398" s="1361" t="b">
        <f t="shared" si="557"/>
        <v>1</v>
      </c>
      <c r="BL1398" s="1361" t="b">
        <f t="shared" si="557"/>
        <v>1</v>
      </c>
      <c r="BM1398" s="1361" t="b">
        <f t="shared" si="557"/>
        <v>1</v>
      </c>
      <c r="BN1398" s="1361" t="b">
        <f t="shared" si="557"/>
        <v>1</v>
      </c>
      <c r="BO1398" s="1361" t="b">
        <f t="shared" si="557"/>
        <v>1</v>
      </c>
      <c r="BP1398" s="1361" t="b">
        <f t="shared" si="557"/>
        <v>1</v>
      </c>
      <c r="BQ1398" s="1361" t="b">
        <f t="shared" si="557"/>
        <v>1</v>
      </c>
      <c r="BS1398" s="1359"/>
    </row>
    <row r="1399" spans="1:71" s="1374" customFormat="1" ht="12" customHeight="1">
      <c r="A1399" s="1412">
        <v>25302223</v>
      </c>
      <c r="B1399" s="1413" t="str">
        <f t="shared" si="541"/>
        <v>25302223</v>
      </c>
      <c r="C1399" s="1359" t="s">
        <v>2462</v>
      </c>
      <c r="D1399" s="1360" t="str">
        <f t="shared" si="540"/>
        <v>Non-Op</v>
      </c>
      <c r="E1399" s="1360"/>
      <c r="F1399" s="1359"/>
      <c r="G1399" s="1360"/>
      <c r="H1399" s="1361" t="str">
        <f t="shared" si="549"/>
        <v/>
      </c>
      <c r="I1399" s="1361" t="str">
        <f t="shared" si="549"/>
        <v/>
      </c>
      <c r="J1399" s="1361" t="str">
        <f t="shared" si="549"/>
        <v/>
      </c>
      <c r="K1399" s="1361" t="str">
        <f t="shared" si="549"/>
        <v>Non-Op</v>
      </c>
      <c r="L1399" s="1361" t="str">
        <f t="shared" si="547"/>
        <v>NO</v>
      </c>
      <c r="M1399" s="1361" t="str">
        <f t="shared" si="547"/>
        <v>NO</v>
      </c>
      <c r="N1399" s="1361" t="str">
        <f t="shared" si="555"/>
        <v/>
      </c>
      <c r="O1399" s="1362"/>
      <c r="P1399" s="1363">
        <v>0</v>
      </c>
      <c r="Q1399" s="1363">
        <v>0</v>
      </c>
      <c r="R1399" s="1363">
        <v>0</v>
      </c>
      <c r="S1399" s="1363">
        <v>0</v>
      </c>
      <c r="T1399" s="1363">
        <v>0</v>
      </c>
      <c r="U1399" s="1363">
        <v>0</v>
      </c>
      <c r="V1399" s="1363">
        <v>0</v>
      </c>
      <c r="W1399" s="1363">
        <v>0</v>
      </c>
      <c r="X1399" s="1363">
        <v>0</v>
      </c>
      <c r="Y1399" s="1363">
        <v>0</v>
      </c>
      <c r="Z1399" s="1363">
        <v>0</v>
      </c>
      <c r="AA1399" s="1363">
        <v>0</v>
      </c>
      <c r="AB1399" s="1363">
        <v>0</v>
      </c>
      <c r="AC1399" s="1363"/>
      <c r="AD1399" s="1363"/>
      <c r="AE1399" s="1363">
        <f t="shared" si="544"/>
        <v>0</v>
      </c>
      <c r="AF1399" s="1376"/>
      <c r="AG1399" s="1376"/>
      <c r="AH1399" s="1365"/>
      <c r="AI1399" s="1365"/>
      <c r="AJ1399" s="1365"/>
      <c r="AK1399" s="1366">
        <f>AE1399</f>
        <v>0</v>
      </c>
      <c r="AL1399" s="1365">
        <f t="shared" si="535"/>
        <v>0</v>
      </c>
      <c r="AM1399" s="1367"/>
      <c r="AN1399" s="1365"/>
      <c r="AO1399" s="1368">
        <f t="shared" si="536"/>
        <v>0</v>
      </c>
      <c r="AP1399" s="1369"/>
      <c r="AQ1399" s="1370">
        <f t="shared" si="543"/>
        <v>0</v>
      </c>
      <c r="AR1399" s="1365"/>
      <c r="AS1399" s="1365"/>
      <c r="AT1399" s="1365"/>
      <c r="AU1399" s="1366">
        <f>AQ1399</f>
        <v>0</v>
      </c>
      <c r="AV1399" s="1365">
        <f t="shared" si="537"/>
        <v>0</v>
      </c>
      <c r="AW1399" s="1367"/>
      <c r="AX1399" s="1365"/>
      <c r="AY1399" s="1367">
        <f t="shared" si="538"/>
        <v>0</v>
      </c>
      <c r="AZ1399" s="1372" t="s">
        <v>1106</v>
      </c>
      <c r="BA1399" s="1640"/>
      <c r="BC1399" s="1361" t="str">
        <f t="shared" si="550"/>
        <v/>
      </c>
      <c r="BD1399" s="1361" t="str">
        <f t="shared" si="550"/>
        <v/>
      </c>
      <c r="BE1399" s="1361" t="str">
        <f t="shared" si="550"/>
        <v/>
      </c>
      <c r="BF1399" s="1361" t="str">
        <f t="shared" si="550"/>
        <v>Non-Op</v>
      </c>
      <c r="BG1399" s="1361" t="str">
        <f t="shared" si="542"/>
        <v>NO</v>
      </c>
      <c r="BH1399" s="1361" t="str">
        <f t="shared" si="542"/>
        <v>NO</v>
      </c>
      <c r="BI1399" s="1361" t="str">
        <f t="shared" si="539"/>
        <v/>
      </c>
      <c r="BK1399" s="1361" t="b">
        <f t="shared" si="557"/>
        <v>1</v>
      </c>
      <c r="BL1399" s="1361" t="b">
        <f t="shared" si="557"/>
        <v>1</v>
      </c>
      <c r="BM1399" s="1361" t="b">
        <f t="shared" si="557"/>
        <v>1</v>
      </c>
      <c r="BN1399" s="1361" t="b">
        <f t="shared" si="557"/>
        <v>1</v>
      </c>
      <c r="BO1399" s="1361" t="b">
        <f t="shared" si="557"/>
        <v>1</v>
      </c>
      <c r="BP1399" s="1361" t="b">
        <f t="shared" si="557"/>
        <v>1</v>
      </c>
      <c r="BQ1399" s="1361" t="b">
        <f t="shared" si="557"/>
        <v>1</v>
      </c>
      <c r="BS1399" s="1359"/>
    </row>
    <row r="1400" spans="1:71" s="1374" customFormat="1" ht="12" customHeight="1">
      <c r="A1400" s="1435" t="s">
        <v>2463</v>
      </c>
      <c r="B1400" s="1432" t="str">
        <f t="shared" si="541"/>
        <v>25302233</v>
      </c>
      <c r="C1400" s="1395" t="s">
        <v>2464</v>
      </c>
      <c r="D1400" s="1437" t="str">
        <f t="shared" si="540"/>
        <v>CRB</v>
      </c>
      <c r="E1400" s="1437"/>
      <c r="F1400" s="1433">
        <v>43647</v>
      </c>
      <c r="G1400" s="1437"/>
      <c r="H1400" s="1439" t="str">
        <f t="shared" si="549"/>
        <v/>
      </c>
      <c r="I1400" s="1439" t="str">
        <f t="shared" si="549"/>
        <v>ERB</v>
      </c>
      <c r="J1400" s="1439" t="str">
        <f t="shared" si="549"/>
        <v>GRB</v>
      </c>
      <c r="K1400" s="1439" t="str">
        <f t="shared" si="549"/>
        <v/>
      </c>
      <c r="L1400" s="1439" t="str">
        <f t="shared" si="547"/>
        <v>NO</v>
      </c>
      <c r="M1400" s="1439" t="str">
        <f t="shared" si="547"/>
        <v>NO</v>
      </c>
      <c r="N1400" s="1439" t="str">
        <f t="shared" si="555"/>
        <v/>
      </c>
      <c r="O1400" s="1440"/>
      <c r="P1400" s="1441"/>
      <c r="Q1400" s="1441">
        <v>-1095483.55</v>
      </c>
      <c r="R1400" s="1441">
        <v>-1095483.55</v>
      </c>
      <c r="S1400" s="1441">
        <v>-2304961</v>
      </c>
      <c r="T1400" s="1441">
        <v>-2304961</v>
      </c>
      <c r="U1400" s="1441">
        <v>-2304961</v>
      </c>
      <c r="V1400" s="1441">
        <v>0</v>
      </c>
      <c r="W1400" s="1441">
        <v>0</v>
      </c>
      <c r="X1400" s="1441">
        <v>0</v>
      </c>
      <c r="Y1400" s="1441">
        <v>0</v>
      </c>
      <c r="Z1400" s="1441">
        <v>0</v>
      </c>
      <c r="AA1400" s="1441">
        <v>0</v>
      </c>
      <c r="AB1400" s="1441">
        <v>0</v>
      </c>
      <c r="AC1400" s="1441"/>
      <c r="AD1400" s="1441"/>
      <c r="AE1400" s="1441">
        <f t="shared" si="544"/>
        <v>-758820.84166666667</v>
      </c>
      <c r="AF1400" s="1442" t="s">
        <v>1014</v>
      </c>
      <c r="AG1400" s="1443" t="s">
        <v>991</v>
      </c>
      <c r="AH1400" s="1444"/>
      <c r="AI1400" s="1444">
        <f>AE1400*$C$1572</f>
        <v>-503477.62844583334</v>
      </c>
      <c r="AJ1400" s="1444">
        <f>AE1400*$C$1573</f>
        <v>-255343.21322083336</v>
      </c>
      <c r="AK1400" s="1445"/>
      <c r="AL1400" s="1444">
        <f>SUM(AI1400:AK1400)</f>
        <v>-758820.84166666667</v>
      </c>
      <c r="AM1400" s="1446"/>
      <c r="AN1400" s="1444"/>
      <c r="AO1400" s="1447">
        <f t="shared" si="536"/>
        <v>0</v>
      </c>
      <c r="AP1400" s="1369"/>
      <c r="AQ1400" s="1448">
        <f t="shared" si="543"/>
        <v>0</v>
      </c>
      <c r="AR1400" s="1444"/>
      <c r="AS1400" s="1444">
        <f>AQ1400*$C$1572</f>
        <v>0</v>
      </c>
      <c r="AT1400" s="1444">
        <f>AQ1400*$C$1573</f>
        <v>0</v>
      </c>
      <c r="AU1400" s="1445"/>
      <c r="AV1400" s="1444">
        <f t="shared" si="537"/>
        <v>0</v>
      </c>
      <c r="AW1400" s="1446"/>
      <c r="AX1400" s="1444"/>
      <c r="AY1400" s="1446">
        <f t="shared" si="538"/>
        <v>0</v>
      </c>
      <c r="AZ1400" s="1372"/>
      <c r="BA1400" s="1640"/>
      <c r="BC1400" s="1361"/>
      <c r="BD1400" s="1361"/>
      <c r="BE1400" s="1361"/>
      <c r="BF1400" s="1361"/>
      <c r="BG1400" s="1361"/>
      <c r="BH1400" s="1361"/>
      <c r="BI1400" s="1361"/>
      <c r="BK1400" s="1361"/>
      <c r="BL1400" s="1361"/>
      <c r="BM1400" s="1361"/>
      <c r="BN1400" s="1361"/>
      <c r="BO1400" s="1361"/>
      <c r="BP1400" s="1361"/>
      <c r="BQ1400" s="1361"/>
      <c r="BS1400" s="1359"/>
    </row>
    <row r="1401" spans="1:71" s="1374" customFormat="1" ht="12" customHeight="1">
      <c r="A1401" s="1431">
        <v>25302241</v>
      </c>
      <c r="B1401" s="1451" t="str">
        <f t="shared" si="541"/>
        <v>25302241</v>
      </c>
      <c r="C1401" s="1450" t="s">
        <v>2465</v>
      </c>
      <c r="D1401" s="1396" t="str">
        <f t="shared" si="540"/>
        <v>W/C</v>
      </c>
      <c r="E1401" s="1396"/>
      <c r="F1401" s="1433">
        <v>43525</v>
      </c>
      <c r="G1401" s="1396"/>
      <c r="H1401" s="1398" t="str">
        <f t="shared" si="549"/>
        <v/>
      </c>
      <c r="I1401" s="1398" t="str">
        <f t="shared" si="549"/>
        <v/>
      </c>
      <c r="J1401" s="1398" t="str">
        <f t="shared" si="549"/>
        <v/>
      </c>
      <c r="K1401" s="1398" t="str">
        <f t="shared" si="549"/>
        <v/>
      </c>
      <c r="L1401" s="1398" t="str">
        <f t="shared" si="547"/>
        <v>NO</v>
      </c>
      <c r="M1401" s="1398" t="str">
        <f t="shared" si="547"/>
        <v>W/C</v>
      </c>
      <c r="N1401" s="1398" t="str">
        <f t="shared" si="555"/>
        <v>W/C</v>
      </c>
      <c r="O1401" s="1399"/>
      <c r="P1401" s="1400">
        <v>0</v>
      </c>
      <c r="Q1401" s="1400">
        <v>0</v>
      </c>
      <c r="R1401" s="1400">
        <v>0</v>
      </c>
      <c r="S1401" s="1400">
        <v>0</v>
      </c>
      <c r="T1401" s="1400">
        <v>0</v>
      </c>
      <c r="U1401" s="1441">
        <v>0</v>
      </c>
      <c r="V1401" s="1441">
        <v>0</v>
      </c>
      <c r="W1401" s="1441">
        <v>0</v>
      </c>
      <c r="X1401" s="1441">
        <v>0</v>
      </c>
      <c r="Y1401" s="1441">
        <v>0</v>
      </c>
      <c r="Z1401" s="1441">
        <v>0</v>
      </c>
      <c r="AA1401" s="1441">
        <v>0</v>
      </c>
      <c r="AB1401" s="1441">
        <v>0</v>
      </c>
      <c r="AC1401" s="1400"/>
      <c r="AD1401" s="1400"/>
      <c r="AE1401" s="1441">
        <f t="shared" si="544"/>
        <v>0</v>
      </c>
      <c r="AF1401" s="1442"/>
      <c r="AG1401" s="1443"/>
      <c r="AH1401" s="1444"/>
      <c r="AI1401" s="1444"/>
      <c r="AJ1401" s="1444"/>
      <c r="AK1401" s="1404"/>
      <c r="AL1401" s="1403">
        <f>SUM(AI1401:AK1401)</f>
        <v>0</v>
      </c>
      <c r="AM1401" s="1405"/>
      <c r="AN1401" s="1403">
        <f>AE1401</f>
        <v>0</v>
      </c>
      <c r="AO1401" s="1406">
        <f t="shared" si="536"/>
        <v>0</v>
      </c>
      <c r="AP1401" s="1369"/>
      <c r="AQ1401" s="1407">
        <f t="shared" si="543"/>
        <v>0</v>
      </c>
      <c r="AR1401" s="1403"/>
      <c r="AS1401" s="1403"/>
      <c r="AT1401" s="1403"/>
      <c r="AU1401" s="1404"/>
      <c r="AV1401" s="1403">
        <f t="shared" si="537"/>
        <v>0</v>
      </c>
      <c r="AW1401" s="1405"/>
      <c r="AX1401" s="1403">
        <f>AQ1401</f>
        <v>0</v>
      </c>
      <c r="AY1401" s="1405">
        <f t="shared" si="538"/>
        <v>0</v>
      </c>
      <c r="AZ1401" s="1372"/>
      <c r="BA1401" s="1640"/>
      <c r="BC1401" s="1361"/>
      <c r="BD1401" s="1361"/>
      <c r="BE1401" s="1361"/>
      <c r="BF1401" s="1361"/>
      <c r="BG1401" s="1361"/>
      <c r="BH1401" s="1361"/>
      <c r="BI1401" s="1361"/>
      <c r="BK1401" s="1361"/>
      <c r="BL1401" s="1361"/>
      <c r="BM1401" s="1361"/>
      <c r="BN1401" s="1361"/>
      <c r="BO1401" s="1361"/>
      <c r="BP1401" s="1361"/>
      <c r="BQ1401" s="1361"/>
      <c r="BS1401" s="1359"/>
    </row>
    <row r="1402" spans="1:71" s="1374" customFormat="1" ht="12" customHeight="1">
      <c r="A1402" s="1431" t="s">
        <v>2466</v>
      </c>
      <c r="B1402" s="1451" t="str">
        <f t="shared" si="541"/>
        <v>25302243</v>
      </c>
      <c r="C1402" s="1450" t="s">
        <v>2467</v>
      </c>
      <c r="D1402" s="1437" t="str">
        <f t="shared" si="540"/>
        <v>CRB</v>
      </c>
      <c r="E1402" s="1396"/>
      <c r="F1402" s="1433">
        <v>43647</v>
      </c>
      <c r="G1402" s="1396"/>
      <c r="H1402" s="1439" t="str">
        <f t="shared" si="549"/>
        <v/>
      </c>
      <c r="I1402" s="1439" t="str">
        <f t="shared" si="549"/>
        <v>ERB</v>
      </c>
      <c r="J1402" s="1439" t="str">
        <f t="shared" si="549"/>
        <v>GRB</v>
      </c>
      <c r="K1402" s="1439" t="str">
        <f t="shared" si="549"/>
        <v/>
      </c>
      <c r="L1402" s="1439" t="str">
        <f t="shared" si="547"/>
        <v>NO</v>
      </c>
      <c r="M1402" s="1439" t="str">
        <f t="shared" si="547"/>
        <v>NO</v>
      </c>
      <c r="N1402" s="1439" t="str">
        <f t="shared" si="555"/>
        <v/>
      </c>
      <c r="O1402" s="1399"/>
      <c r="P1402" s="1400"/>
      <c r="Q1402" s="1400">
        <v>-471230</v>
      </c>
      <c r="R1402" s="1400">
        <v>-471230</v>
      </c>
      <c r="S1402" s="1400">
        <v>-876922.92</v>
      </c>
      <c r="T1402" s="1400">
        <v>-876922.92</v>
      </c>
      <c r="U1402" s="1441">
        <v>-876922.92</v>
      </c>
      <c r="V1402" s="1441">
        <v>0</v>
      </c>
      <c r="W1402" s="1441">
        <v>0</v>
      </c>
      <c r="X1402" s="1441">
        <v>0</v>
      </c>
      <c r="Y1402" s="1441">
        <v>0</v>
      </c>
      <c r="Z1402" s="1441">
        <v>0</v>
      </c>
      <c r="AA1402" s="1441">
        <v>0</v>
      </c>
      <c r="AB1402" s="1441">
        <v>0</v>
      </c>
      <c r="AC1402" s="1400"/>
      <c r="AD1402" s="1400"/>
      <c r="AE1402" s="1441">
        <f t="shared" si="544"/>
        <v>-297769.0633333333</v>
      </c>
      <c r="AF1402" s="1442" t="s">
        <v>1014</v>
      </c>
      <c r="AG1402" s="1443" t="s">
        <v>991</v>
      </c>
      <c r="AH1402" s="1444"/>
      <c r="AI1402" s="1444">
        <f>AE1402*$C$1572</f>
        <v>-197569.77352166665</v>
      </c>
      <c r="AJ1402" s="1444">
        <f>AE1402*$C$1573</f>
        <v>-100199.28981166666</v>
      </c>
      <c r="AK1402" s="1445"/>
      <c r="AL1402" s="1444">
        <f>SUM(AI1402:AK1402)</f>
        <v>-297769.0633333333</v>
      </c>
      <c r="AM1402" s="1405"/>
      <c r="AN1402" s="1403"/>
      <c r="AO1402" s="1447">
        <f t="shared" si="536"/>
        <v>0</v>
      </c>
      <c r="AP1402" s="1369"/>
      <c r="AQ1402" s="1448">
        <f t="shared" si="543"/>
        <v>0</v>
      </c>
      <c r="AR1402" s="1403"/>
      <c r="AS1402" s="1444">
        <f>AQ1402*$C$1572</f>
        <v>0</v>
      </c>
      <c r="AT1402" s="1444">
        <f>AQ1402*$C$1573</f>
        <v>0</v>
      </c>
      <c r="AU1402" s="1445"/>
      <c r="AV1402" s="1444">
        <f t="shared" si="537"/>
        <v>0</v>
      </c>
      <c r="AW1402" s="1405"/>
      <c r="AX1402" s="1403"/>
      <c r="AY1402" s="1446">
        <f t="shared" si="538"/>
        <v>0</v>
      </c>
      <c r="AZ1402" s="1372"/>
      <c r="BA1402" s="1640"/>
      <c r="BC1402" s="1361"/>
      <c r="BD1402" s="1361"/>
      <c r="BE1402" s="1361"/>
      <c r="BF1402" s="1361"/>
      <c r="BG1402" s="1361"/>
      <c r="BH1402" s="1361"/>
      <c r="BI1402" s="1361"/>
      <c r="BK1402" s="1361"/>
      <c r="BL1402" s="1361"/>
      <c r="BM1402" s="1361"/>
      <c r="BN1402" s="1361"/>
      <c r="BO1402" s="1361"/>
      <c r="BP1402" s="1361"/>
      <c r="BQ1402" s="1361"/>
      <c r="BS1402" s="1359"/>
    </row>
    <row r="1403" spans="1:71" s="1374" customFormat="1" ht="12" customHeight="1">
      <c r="A1403" s="1431" t="s">
        <v>2468</v>
      </c>
      <c r="B1403" s="1451" t="str">
        <f t="shared" si="541"/>
        <v>25302253</v>
      </c>
      <c r="C1403" s="1450" t="s">
        <v>2464</v>
      </c>
      <c r="D1403" s="1437" t="str">
        <f t="shared" si="540"/>
        <v>CRB</v>
      </c>
      <c r="E1403" s="1396"/>
      <c r="F1403" s="1433">
        <v>43800</v>
      </c>
      <c r="G1403" s="1396"/>
      <c r="H1403" s="1439" t="str">
        <f t="shared" ref="H1403:K1418" si="558">IF(VALUE(AH1403),H$7,IF(ISBLANK(AH1403),"",H$7))</f>
        <v/>
      </c>
      <c r="I1403" s="1439" t="str">
        <f t="shared" si="558"/>
        <v>ERB</v>
      </c>
      <c r="J1403" s="1439" t="str">
        <f t="shared" si="558"/>
        <v>GRB</v>
      </c>
      <c r="K1403" s="1439" t="str">
        <f t="shared" si="558"/>
        <v/>
      </c>
      <c r="L1403" s="1439" t="str">
        <f t="shared" si="547"/>
        <v>NO</v>
      </c>
      <c r="M1403" s="1439" t="str">
        <f t="shared" si="547"/>
        <v>NO</v>
      </c>
      <c r="N1403" s="1439" t="str">
        <f t="shared" si="555"/>
        <v/>
      </c>
      <c r="O1403" s="1399"/>
      <c r="P1403" s="1400"/>
      <c r="Q1403" s="1400"/>
      <c r="R1403" s="1400"/>
      <c r="S1403" s="1400"/>
      <c r="T1403" s="1400"/>
      <c r="U1403" s="1441"/>
      <c r="V1403" s="1441">
        <v>-2204745.2999999998</v>
      </c>
      <c r="W1403" s="1441">
        <v>-2204745.2999999998</v>
      </c>
      <c r="X1403" s="1441">
        <v>-2204745.2999999998</v>
      </c>
      <c r="Y1403" s="1441">
        <v>-2204745.2999999998</v>
      </c>
      <c r="Z1403" s="1441">
        <v>-2071124.37</v>
      </c>
      <c r="AA1403" s="1441">
        <v>-2037719.14</v>
      </c>
      <c r="AB1403" s="1441">
        <v>-2004313.91</v>
      </c>
      <c r="AC1403" s="1400"/>
      <c r="AD1403" s="1400"/>
      <c r="AE1403" s="1441">
        <f t="shared" si="544"/>
        <v>-1160831.8054166667</v>
      </c>
      <c r="AF1403" s="1442" t="s">
        <v>1014</v>
      </c>
      <c r="AG1403" s="1443" t="s">
        <v>991</v>
      </c>
      <c r="AH1403" s="1444"/>
      <c r="AI1403" s="1444">
        <f>AE1403*$C$1572</f>
        <v>-770211.90289395826</v>
      </c>
      <c r="AJ1403" s="1444">
        <f>AE1403*$C$1573</f>
        <v>-390619.90252270835</v>
      </c>
      <c r="AK1403" s="1445"/>
      <c r="AL1403" s="1444">
        <f>SUM(AI1403:AK1403)</f>
        <v>-1160831.8054166667</v>
      </c>
      <c r="AM1403" s="1405"/>
      <c r="AN1403" s="1403"/>
      <c r="AO1403" s="1447">
        <f t="shared" si="536"/>
        <v>0</v>
      </c>
      <c r="AP1403" s="1369"/>
      <c r="AQ1403" s="1448">
        <f t="shared" si="543"/>
        <v>-2004313.91</v>
      </c>
      <c r="AR1403" s="1403"/>
      <c r="AS1403" s="1444">
        <f>AQ1403*$C$1572</f>
        <v>-1329862.2792849999</v>
      </c>
      <c r="AT1403" s="1444">
        <f>AQ1403*$C$1573</f>
        <v>-674451.63071499998</v>
      </c>
      <c r="AU1403" s="1445"/>
      <c r="AV1403" s="1444">
        <f>SUM(AS1403:AU1403)</f>
        <v>-2004313.91</v>
      </c>
      <c r="AW1403" s="1405"/>
      <c r="AX1403" s="1403"/>
      <c r="AY1403" s="1446">
        <f t="shared" si="538"/>
        <v>0</v>
      </c>
      <c r="AZ1403" s="1372"/>
      <c r="BA1403" s="1640"/>
      <c r="BC1403" s="1361"/>
      <c r="BD1403" s="1361"/>
      <c r="BE1403" s="1361"/>
      <c r="BF1403" s="1361"/>
      <c r="BG1403" s="1361"/>
      <c r="BH1403" s="1361"/>
      <c r="BI1403" s="1361"/>
      <c r="BK1403" s="1361"/>
      <c r="BL1403" s="1361"/>
      <c r="BM1403" s="1361"/>
      <c r="BN1403" s="1361"/>
      <c r="BO1403" s="1361"/>
      <c r="BP1403" s="1361"/>
      <c r="BQ1403" s="1361"/>
      <c r="BS1403" s="1359"/>
    </row>
    <row r="1404" spans="1:71" s="1374" customFormat="1" ht="12" customHeight="1">
      <c r="A1404" s="1431" t="s">
        <v>2469</v>
      </c>
      <c r="B1404" s="1451" t="str">
        <f t="shared" si="541"/>
        <v>25302263</v>
      </c>
      <c r="C1404" s="1450" t="s">
        <v>2467</v>
      </c>
      <c r="D1404" s="1437" t="str">
        <f t="shared" si="540"/>
        <v>CRB</v>
      </c>
      <c r="E1404" s="1396"/>
      <c r="F1404" s="1433">
        <v>43800</v>
      </c>
      <c r="G1404" s="1396"/>
      <c r="H1404" s="1439" t="str">
        <f t="shared" si="558"/>
        <v/>
      </c>
      <c r="I1404" s="1439" t="str">
        <f t="shared" si="558"/>
        <v>ERB</v>
      </c>
      <c r="J1404" s="1439" t="str">
        <f t="shared" si="558"/>
        <v>GRB</v>
      </c>
      <c r="K1404" s="1439" t="str">
        <f t="shared" si="558"/>
        <v/>
      </c>
      <c r="L1404" s="1439" t="str">
        <f t="shared" si="547"/>
        <v>NO</v>
      </c>
      <c r="M1404" s="1439" t="str">
        <f t="shared" si="547"/>
        <v>NO</v>
      </c>
      <c r="N1404" s="1439" t="str">
        <f t="shared" si="555"/>
        <v/>
      </c>
      <c r="O1404" s="1399"/>
      <c r="P1404" s="1400"/>
      <c r="Q1404" s="1400"/>
      <c r="R1404" s="1400"/>
      <c r="S1404" s="1400"/>
      <c r="T1404" s="1400"/>
      <c r="U1404" s="1441"/>
      <c r="V1404" s="1441">
        <v>-838795.84</v>
      </c>
      <c r="W1404" s="1441">
        <v>-838795.84</v>
      </c>
      <c r="X1404" s="1441">
        <v>-838795.84</v>
      </c>
      <c r="Y1404" s="1441">
        <v>-838795.84</v>
      </c>
      <c r="Z1404" s="1441">
        <v>-787959.73</v>
      </c>
      <c r="AA1404" s="1441">
        <v>-775250.7</v>
      </c>
      <c r="AB1404" s="1441">
        <v>-762541.67</v>
      </c>
      <c r="AC1404" s="1400"/>
      <c r="AD1404" s="1400"/>
      <c r="AE1404" s="1441">
        <f t="shared" si="544"/>
        <v>-441638.71875</v>
      </c>
      <c r="AF1404" s="1442" t="s">
        <v>1014</v>
      </c>
      <c r="AG1404" s="1443" t="s">
        <v>991</v>
      </c>
      <c r="AH1404" s="1444"/>
      <c r="AI1404" s="1444">
        <f>AE1404*$C$1572</f>
        <v>-293027.28989062499</v>
      </c>
      <c r="AJ1404" s="1444">
        <f>AE1404*$C$1573</f>
        <v>-148611.42885937501</v>
      </c>
      <c r="AK1404" s="1445"/>
      <c r="AL1404" s="1444">
        <f>SUM(AI1404:AK1404)</f>
        <v>-441638.71875</v>
      </c>
      <c r="AM1404" s="1405"/>
      <c r="AN1404" s="1403"/>
      <c r="AO1404" s="1447">
        <f t="shared" si="536"/>
        <v>0</v>
      </c>
      <c r="AP1404" s="1369"/>
      <c r="AQ1404" s="1448">
        <f t="shared" si="543"/>
        <v>-762541.67</v>
      </c>
      <c r="AR1404" s="1403"/>
      <c r="AS1404" s="1444">
        <f>AQ1404*$C$1572</f>
        <v>-505946.39804500004</v>
      </c>
      <c r="AT1404" s="1444">
        <f>AQ1404*$C$1573</f>
        <v>-256595.27195500003</v>
      </c>
      <c r="AU1404" s="1445"/>
      <c r="AV1404" s="1444">
        <f>SUM(AS1404:AU1404)</f>
        <v>-762541.67</v>
      </c>
      <c r="AW1404" s="1405"/>
      <c r="AX1404" s="1403"/>
      <c r="AY1404" s="1446">
        <f t="shared" si="538"/>
        <v>0</v>
      </c>
      <c r="AZ1404" s="1372"/>
      <c r="BA1404" s="1640"/>
      <c r="BC1404" s="1361"/>
      <c r="BD1404" s="1361"/>
      <c r="BE1404" s="1361"/>
      <c r="BF1404" s="1361"/>
      <c r="BG1404" s="1361"/>
      <c r="BH1404" s="1361"/>
      <c r="BI1404" s="1361"/>
      <c r="BK1404" s="1361"/>
      <c r="BL1404" s="1361"/>
      <c r="BM1404" s="1361"/>
      <c r="BN1404" s="1361"/>
      <c r="BO1404" s="1361"/>
      <c r="BP1404" s="1361"/>
      <c r="BQ1404" s="1361"/>
      <c r="BS1404" s="1359"/>
    </row>
    <row r="1405" spans="1:71" s="1374" customFormat="1" ht="12" customHeight="1">
      <c r="A1405" s="1414">
        <v>25303001</v>
      </c>
      <c r="B1405" s="1415" t="str">
        <f t="shared" si="541"/>
        <v>25303001</v>
      </c>
      <c r="C1405" s="1416" t="s">
        <v>2470</v>
      </c>
      <c r="D1405" s="1417" t="str">
        <f t="shared" si="540"/>
        <v>Non-Op</v>
      </c>
      <c r="E1405" s="1417"/>
      <c r="F1405" s="1434">
        <v>43070</v>
      </c>
      <c r="G1405" s="1417"/>
      <c r="H1405" s="1419" t="str">
        <f t="shared" si="558"/>
        <v/>
      </c>
      <c r="I1405" s="1419" t="str">
        <f t="shared" si="558"/>
        <v/>
      </c>
      <c r="J1405" s="1419" t="str">
        <f t="shared" si="558"/>
        <v/>
      </c>
      <c r="K1405" s="1419" t="str">
        <f t="shared" si="558"/>
        <v>Non-Op</v>
      </c>
      <c r="L1405" s="1419" t="str">
        <f t="shared" si="547"/>
        <v>NO</v>
      </c>
      <c r="M1405" s="1419" t="str">
        <f t="shared" si="547"/>
        <v>NO</v>
      </c>
      <c r="N1405" s="1419" t="str">
        <f t="shared" si="555"/>
        <v/>
      </c>
      <c r="O1405" s="1420"/>
      <c r="P1405" s="1421">
        <v>122922679.98999999</v>
      </c>
      <c r="Q1405" s="1421">
        <v>119194874.98999999</v>
      </c>
      <c r="R1405" s="1421">
        <v>119705623.98999999</v>
      </c>
      <c r="S1405" s="1421">
        <v>34343803</v>
      </c>
      <c r="T1405" s="1421">
        <v>37681973</v>
      </c>
      <c r="U1405" s="1421">
        <v>48389917</v>
      </c>
      <c r="V1405" s="1421">
        <v>44325180.030000001</v>
      </c>
      <c r="W1405" s="1421">
        <v>44325180.030000001</v>
      </c>
      <c r="X1405" s="1421">
        <v>41241846.689999998</v>
      </c>
      <c r="Y1405" s="1421">
        <v>39700180.18</v>
      </c>
      <c r="Z1405" s="1421">
        <v>38158513.509999998</v>
      </c>
      <c r="AA1405" s="1421">
        <v>36616846.840000004</v>
      </c>
      <c r="AB1405" s="1421">
        <v>35075180.170000002</v>
      </c>
      <c r="AC1405" s="1421"/>
      <c r="AD1405" s="1421"/>
      <c r="AE1405" s="1421">
        <f t="shared" si="544"/>
        <v>56890239.111666672</v>
      </c>
      <c r="AF1405" s="1422"/>
      <c r="AG1405" s="1423"/>
      <c r="AH1405" s="1424"/>
      <c r="AI1405" s="1424"/>
      <c r="AJ1405" s="1424"/>
      <c r="AK1405" s="1425">
        <f>AE1405</f>
        <v>56890239.111666672</v>
      </c>
      <c r="AL1405" s="1424">
        <f t="shared" si="535"/>
        <v>56890239.111666672</v>
      </c>
      <c r="AM1405" s="1426"/>
      <c r="AN1405" s="1424"/>
      <c r="AO1405" s="1427">
        <f t="shared" si="536"/>
        <v>0</v>
      </c>
      <c r="AP1405" s="1369"/>
      <c r="AQ1405" s="1428">
        <f t="shared" si="543"/>
        <v>35075180.170000002</v>
      </c>
      <c r="AR1405" s="1424"/>
      <c r="AS1405" s="1424"/>
      <c r="AT1405" s="1424"/>
      <c r="AU1405" s="1425">
        <f>AQ1405</f>
        <v>35075180.170000002</v>
      </c>
      <c r="AV1405" s="1424">
        <f t="shared" si="537"/>
        <v>35075180.170000002</v>
      </c>
      <c r="AW1405" s="1426"/>
      <c r="AX1405" s="1424"/>
      <c r="AY1405" s="1426">
        <f t="shared" si="538"/>
        <v>0</v>
      </c>
      <c r="AZ1405" s="1372" t="s">
        <v>1044</v>
      </c>
      <c r="BA1405" s="1640"/>
      <c r="BC1405" s="1419" t="str">
        <f t="shared" si="550"/>
        <v/>
      </c>
      <c r="BD1405" s="1419" t="str">
        <f t="shared" si="550"/>
        <v/>
      </c>
      <c r="BE1405" s="1419" t="str">
        <f t="shared" si="550"/>
        <v/>
      </c>
      <c r="BF1405" s="1419" t="str">
        <f t="shared" si="550"/>
        <v>Non-Op</v>
      </c>
      <c r="BG1405" s="1419" t="str">
        <f t="shared" si="542"/>
        <v>NO</v>
      </c>
      <c r="BH1405" s="1419" t="str">
        <f t="shared" si="542"/>
        <v>NO</v>
      </c>
      <c r="BI1405" s="1419" t="str">
        <f t="shared" si="539"/>
        <v/>
      </c>
      <c r="BK1405" s="1419" t="b">
        <f t="shared" ref="BK1405:BQ1445" si="559">BC1405=H1405</f>
        <v>1</v>
      </c>
      <c r="BL1405" s="1419" t="b">
        <f t="shared" si="559"/>
        <v>1</v>
      </c>
      <c r="BM1405" s="1419" t="b">
        <f t="shared" si="559"/>
        <v>1</v>
      </c>
      <c r="BN1405" s="1419" t="b">
        <f t="shared" si="559"/>
        <v>1</v>
      </c>
      <c r="BO1405" s="1419" t="b">
        <f t="shared" si="559"/>
        <v>1</v>
      </c>
      <c r="BP1405" s="1419" t="b">
        <f t="shared" si="559"/>
        <v>1</v>
      </c>
      <c r="BQ1405" s="1419" t="b">
        <f t="shared" si="559"/>
        <v>1</v>
      </c>
      <c r="BS1405" s="1359"/>
    </row>
    <row r="1406" spans="1:71" s="1374" customFormat="1" ht="12" customHeight="1">
      <c r="A1406" s="1481">
        <v>25303031</v>
      </c>
      <c r="B1406" s="1481" t="str">
        <f t="shared" si="541"/>
        <v>25303031</v>
      </c>
      <c r="C1406" s="1482" t="s">
        <v>2471</v>
      </c>
      <c r="D1406" s="1417" t="str">
        <f t="shared" si="540"/>
        <v>Non-Op</v>
      </c>
      <c r="E1406" s="1417"/>
      <c r="F1406" s="1483">
        <v>43101</v>
      </c>
      <c r="G1406" s="1417"/>
      <c r="H1406" s="1419" t="str">
        <f t="shared" si="558"/>
        <v/>
      </c>
      <c r="I1406" s="1419" t="str">
        <f t="shared" si="558"/>
        <v/>
      </c>
      <c r="J1406" s="1419" t="str">
        <f t="shared" si="558"/>
        <v/>
      </c>
      <c r="K1406" s="1419" t="str">
        <f t="shared" si="558"/>
        <v>Non-Op</v>
      </c>
      <c r="L1406" s="1419" t="str">
        <f t="shared" si="547"/>
        <v>NO</v>
      </c>
      <c r="M1406" s="1419" t="str">
        <f t="shared" si="547"/>
        <v>NO</v>
      </c>
      <c r="N1406" s="1419" t="str">
        <f t="shared" si="555"/>
        <v/>
      </c>
      <c r="O1406" s="1420"/>
      <c r="P1406" s="1421">
        <v>-122209942.98999999</v>
      </c>
      <c r="Q1406" s="1421">
        <v>-118482137.98999999</v>
      </c>
      <c r="R1406" s="1421">
        <v>-118992886.98999999</v>
      </c>
      <c r="S1406" s="1421">
        <v>-34343803</v>
      </c>
      <c r="T1406" s="1421">
        <v>-37681973</v>
      </c>
      <c r="U1406" s="1421">
        <v>-48389917</v>
      </c>
      <c r="V1406" s="1421">
        <v>-44325180.030000001</v>
      </c>
      <c r="W1406" s="1421">
        <v>-44325180.030000001</v>
      </c>
      <c r="X1406" s="1421">
        <v>-41241846.689999998</v>
      </c>
      <c r="Y1406" s="1421">
        <v>-39700180.18</v>
      </c>
      <c r="Z1406" s="1421">
        <v>-38158513.509999998</v>
      </c>
      <c r="AA1406" s="1421">
        <v>-36616846.840000004</v>
      </c>
      <c r="AB1406" s="1421">
        <v>-35075180.170000002</v>
      </c>
      <c r="AC1406" s="1421"/>
      <c r="AD1406" s="1421"/>
      <c r="AE1406" s="1421">
        <f t="shared" si="544"/>
        <v>-56741752.236666672</v>
      </c>
      <c r="AF1406" s="1422"/>
      <c r="AG1406" s="1423"/>
      <c r="AH1406" s="1424"/>
      <c r="AI1406" s="1424"/>
      <c r="AJ1406" s="1424"/>
      <c r="AK1406" s="1425">
        <f>AE1406</f>
        <v>-56741752.236666672</v>
      </c>
      <c r="AL1406" s="1424">
        <f t="shared" si="535"/>
        <v>-56741752.236666672</v>
      </c>
      <c r="AM1406" s="1426"/>
      <c r="AN1406" s="1424"/>
      <c r="AO1406" s="1427">
        <f t="shared" si="536"/>
        <v>0</v>
      </c>
      <c r="AP1406" s="1369"/>
      <c r="AQ1406" s="1428">
        <f t="shared" si="543"/>
        <v>-35075180.170000002</v>
      </c>
      <c r="AR1406" s="1424"/>
      <c r="AS1406" s="1424"/>
      <c r="AT1406" s="1424"/>
      <c r="AU1406" s="1425">
        <f>AQ1406</f>
        <v>-35075180.170000002</v>
      </c>
      <c r="AV1406" s="1424">
        <f t="shared" si="537"/>
        <v>-35075180.170000002</v>
      </c>
      <c r="AW1406" s="1426"/>
      <c r="AX1406" s="1424"/>
      <c r="AY1406" s="1426">
        <f t="shared" si="538"/>
        <v>0</v>
      </c>
      <c r="AZ1406" s="1372" t="s">
        <v>1044</v>
      </c>
      <c r="BA1406" s="1640"/>
      <c r="BC1406" s="1419" t="str">
        <f t="shared" si="550"/>
        <v/>
      </c>
      <c r="BD1406" s="1419" t="str">
        <f t="shared" si="550"/>
        <v/>
      </c>
      <c r="BE1406" s="1419" t="str">
        <f t="shared" si="550"/>
        <v/>
      </c>
      <c r="BF1406" s="1419" t="str">
        <f t="shared" si="550"/>
        <v>Non-Op</v>
      </c>
      <c r="BG1406" s="1419" t="str">
        <f t="shared" si="542"/>
        <v>NO</v>
      </c>
      <c r="BH1406" s="1419" t="str">
        <f t="shared" si="542"/>
        <v>NO</v>
      </c>
      <c r="BI1406" s="1419" t="str">
        <f t="shared" si="539"/>
        <v/>
      </c>
      <c r="BK1406" s="1419" t="b">
        <f t="shared" si="559"/>
        <v>1</v>
      </c>
      <c r="BL1406" s="1419" t="b">
        <f t="shared" si="559"/>
        <v>1</v>
      </c>
      <c r="BM1406" s="1419" t="b">
        <f t="shared" si="559"/>
        <v>1</v>
      </c>
      <c r="BN1406" s="1419" t="b">
        <f t="shared" si="559"/>
        <v>1</v>
      </c>
      <c r="BO1406" s="1419" t="b">
        <f t="shared" si="559"/>
        <v>1</v>
      </c>
      <c r="BP1406" s="1419" t="b">
        <f t="shared" si="559"/>
        <v>1</v>
      </c>
      <c r="BQ1406" s="1419" t="b">
        <f t="shared" si="559"/>
        <v>1</v>
      </c>
      <c r="BS1406" s="1359"/>
    </row>
    <row r="1407" spans="1:71" s="1374" customFormat="1" ht="12" customHeight="1">
      <c r="A1407" s="1414">
        <v>25303041</v>
      </c>
      <c r="B1407" s="1415" t="str">
        <f t="shared" si="541"/>
        <v>25303041</v>
      </c>
      <c r="C1407" s="1416" t="s">
        <v>2472</v>
      </c>
      <c r="D1407" s="1417" t="str">
        <f t="shared" si="540"/>
        <v>Non-Op</v>
      </c>
      <c r="E1407" s="1417"/>
      <c r="F1407" s="1434">
        <v>43070</v>
      </c>
      <c r="G1407" s="1417"/>
      <c r="H1407" s="1419" t="str">
        <f t="shared" si="558"/>
        <v/>
      </c>
      <c r="I1407" s="1419" t="str">
        <f t="shared" si="558"/>
        <v/>
      </c>
      <c r="J1407" s="1419" t="str">
        <f t="shared" si="558"/>
        <v/>
      </c>
      <c r="K1407" s="1419" t="str">
        <f t="shared" si="558"/>
        <v>Non-Op</v>
      </c>
      <c r="L1407" s="1419" t="str">
        <f t="shared" si="547"/>
        <v>NO</v>
      </c>
      <c r="M1407" s="1419" t="str">
        <f t="shared" si="547"/>
        <v>NO</v>
      </c>
      <c r="N1407" s="1419" t="str">
        <f t="shared" si="555"/>
        <v/>
      </c>
      <c r="O1407" s="1420"/>
      <c r="P1407" s="1421">
        <v>-712737</v>
      </c>
      <c r="Q1407" s="1421">
        <v>-712737</v>
      </c>
      <c r="R1407" s="1421">
        <v>-712737</v>
      </c>
      <c r="S1407" s="1421">
        <v>0</v>
      </c>
      <c r="T1407" s="1421">
        <v>0</v>
      </c>
      <c r="U1407" s="1421">
        <v>0</v>
      </c>
      <c r="V1407" s="1421">
        <v>0</v>
      </c>
      <c r="W1407" s="1421">
        <v>0</v>
      </c>
      <c r="X1407" s="1421">
        <v>0</v>
      </c>
      <c r="Y1407" s="1421">
        <v>0</v>
      </c>
      <c r="Z1407" s="1421">
        <v>0</v>
      </c>
      <c r="AA1407" s="1421">
        <v>0</v>
      </c>
      <c r="AB1407" s="1421">
        <v>0</v>
      </c>
      <c r="AC1407" s="1421"/>
      <c r="AD1407" s="1421"/>
      <c r="AE1407" s="1421">
        <f t="shared" si="544"/>
        <v>-148486.875</v>
      </c>
      <c r="AF1407" s="1422"/>
      <c r="AG1407" s="1423"/>
      <c r="AH1407" s="1424"/>
      <c r="AI1407" s="1424"/>
      <c r="AJ1407" s="1424"/>
      <c r="AK1407" s="1425">
        <f>AE1407</f>
        <v>-148486.875</v>
      </c>
      <c r="AL1407" s="1424">
        <f t="shared" si="535"/>
        <v>-148486.875</v>
      </c>
      <c r="AM1407" s="1426"/>
      <c r="AN1407" s="1424"/>
      <c r="AO1407" s="1427">
        <f t="shared" si="536"/>
        <v>0</v>
      </c>
      <c r="AP1407" s="1369"/>
      <c r="AQ1407" s="1428">
        <f t="shared" si="543"/>
        <v>0</v>
      </c>
      <c r="AR1407" s="1424"/>
      <c r="AS1407" s="1424"/>
      <c r="AT1407" s="1424"/>
      <c r="AU1407" s="1425">
        <f>AQ1407</f>
        <v>0</v>
      </c>
      <c r="AV1407" s="1424">
        <f t="shared" si="537"/>
        <v>0</v>
      </c>
      <c r="AW1407" s="1426"/>
      <c r="AX1407" s="1424"/>
      <c r="AY1407" s="1426">
        <f t="shared" si="538"/>
        <v>0</v>
      </c>
      <c r="AZ1407" s="1372" t="s">
        <v>1044</v>
      </c>
      <c r="BA1407" s="1640"/>
      <c r="BC1407" s="1419" t="str">
        <f t="shared" si="550"/>
        <v/>
      </c>
      <c r="BD1407" s="1419" t="str">
        <f t="shared" si="550"/>
        <v/>
      </c>
      <c r="BE1407" s="1419" t="str">
        <f t="shared" si="550"/>
        <v/>
      </c>
      <c r="BF1407" s="1419" t="str">
        <f t="shared" si="550"/>
        <v>Non-Op</v>
      </c>
      <c r="BG1407" s="1419" t="str">
        <f t="shared" si="542"/>
        <v>NO</v>
      </c>
      <c r="BH1407" s="1419" t="str">
        <f t="shared" si="542"/>
        <v>NO</v>
      </c>
      <c r="BI1407" s="1419" t="str">
        <f t="shared" si="539"/>
        <v/>
      </c>
      <c r="BK1407" s="1419" t="b">
        <f t="shared" si="559"/>
        <v>1</v>
      </c>
      <c r="BL1407" s="1419" t="b">
        <f t="shared" si="559"/>
        <v>1</v>
      </c>
      <c r="BM1407" s="1419" t="b">
        <f t="shared" si="559"/>
        <v>1</v>
      </c>
      <c r="BN1407" s="1419" t="b">
        <f t="shared" si="559"/>
        <v>1</v>
      </c>
      <c r="BO1407" s="1419" t="b">
        <f t="shared" si="559"/>
        <v>1</v>
      </c>
      <c r="BP1407" s="1419" t="b">
        <f t="shared" si="559"/>
        <v>1</v>
      </c>
      <c r="BQ1407" s="1419" t="b">
        <f t="shared" si="559"/>
        <v>1</v>
      </c>
      <c r="BS1407" s="1359"/>
    </row>
    <row r="1408" spans="1:71" s="1374" customFormat="1" ht="12" customHeight="1">
      <c r="A1408" s="1414">
        <v>25303061</v>
      </c>
      <c r="B1408" s="1415" t="str">
        <f t="shared" si="541"/>
        <v>25303061</v>
      </c>
      <c r="C1408" s="1416" t="s">
        <v>2473</v>
      </c>
      <c r="D1408" s="1417" t="str">
        <f t="shared" si="540"/>
        <v>Non-Op</v>
      </c>
      <c r="E1408" s="1417"/>
      <c r="F1408" s="1434">
        <v>43070</v>
      </c>
      <c r="G1408" s="1417"/>
      <c r="H1408" s="1419" t="str">
        <f t="shared" si="558"/>
        <v/>
      </c>
      <c r="I1408" s="1419" t="str">
        <f t="shared" si="558"/>
        <v/>
      </c>
      <c r="J1408" s="1419" t="str">
        <f t="shared" si="558"/>
        <v/>
      </c>
      <c r="K1408" s="1419" t="str">
        <f t="shared" si="558"/>
        <v>Non-Op</v>
      </c>
      <c r="L1408" s="1419" t="str">
        <f t="shared" si="547"/>
        <v>NO</v>
      </c>
      <c r="M1408" s="1419" t="str">
        <f t="shared" si="547"/>
        <v>NO</v>
      </c>
      <c r="N1408" s="1419" t="str">
        <f t="shared" si="555"/>
        <v/>
      </c>
      <c r="O1408" s="1420"/>
      <c r="P1408" s="1421">
        <v>-122922679.98999999</v>
      </c>
      <c r="Q1408" s="1421">
        <v>-119194874.98999999</v>
      </c>
      <c r="R1408" s="1421">
        <v>-119705623.98999999</v>
      </c>
      <c r="S1408" s="1421">
        <v>-34343803</v>
      </c>
      <c r="T1408" s="1421">
        <v>-37681973</v>
      </c>
      <c r="U1408" s="1421">
        <v>-48389917</v>
      </c>
      <c r="V1408" s="1421">
        <v>-67495756</v>
      </c>
      <c r="W1408" s="1421">
        <v>-78705859.090000004</v>
      </c>
      <c r="X1408" s="1421">
        <v>-89109974.090000004</v>
      </c>
      <c r="Y1408" s="1421">
        <v>-91038345.090000004</v>
      </c>
      <c r="Z1408" s="1421">
        <v>-90274085.090000004</v>
      </c>
      <c r="AA1408" s="1421">
        <v>-87494144.090000004</v>
      </c>
      <c r="AB1408" s="1421">
        <v>-81965700.090000004</v>
      </c>
      <c r="AC1408" s="1421"/>
      <c r="AD1408" s="1421"/>
      <c r="AE1408" s="1421">
        <f t="shared" si="544"/>
        <v>-80489878.789166674</v>
      </c>
      <c r="AF1408" s="1422"/>
      <c r="AG1408" s="1423"/>
      <c r="AH1408" s="1424"/>
      <c r="AI1408" s="1424"/>
      <c r="AJ1408" s="1424"/>
      <c r="AK1408" s="1425">
        <f>AE1408</f>
        <v>-80489878.789166674</v>
      </c>
      <c r="AL1408" s="1424">
        <f t="shared" si="535"/>
        <v>-80489878.789166674</v>
      </c>
      <c r="AM1408" s="1426"/>
      <c r="AN1408" s="1424"/>
      <c r="AO1408" s="1427">
        <f t="shared" si="536"/>
        <v>0</v>
      </c>
      <c r="AP1408" s="1369"/>
      <c r="AQ1408" s="1428">
        <f t="shared" si="543"/>
        <v>-81965700.090000004</v>
      </c>
      <c r="AR1408" s="1424"/>
      <c r="AS1408" s="1424"/>
      <c r="AT1408" s="1424"/>
      <c r="AU1408" s="1425">
        <f>AQ1408</f>
        <v>-81965700.090000004</v>
      </c>
      <c r="AV1408" s="1424">
        <f t="shared" si="537"/>
        <v>-81965700.090000004</v>
      </c>
      <c r="AW1408" s="1426"/>
      <c r="AX1408" s="1424"/>
      <c r="AY1408" s="1426">
        <f t="shared" si="538"/>
        <v>0</v>
      </c>
      <c r="AZ1408" s="1372" t="s">
        <v>1044</v>
      </c>
      <c r="BA1408" s="1640"/>
      <c r="BC1408" s="1419" t="str">
        <f t="shared" si="550"/>
        <v/>
      </c>
      <c r="BD1408" s="1419" t="str">
        <f t="shared" si="550"/>
        <v/>
      </c>
      <c r="BE1408" s="1419" t="str">
        <f t="shared" si="550"/>
        <v/>
      </c>
      <c r="BF1408" s="1419" t="str">
        <f t="shared" si="550"/>
        <v>Non-Op</v>
      </c>
      <c r="BG1408" s="1419" t="str">
        <f t="shared" si="542"/>
        <v>NO</v>
      </c>
      <c r="BH1408" s="1419" t="str">
        <f t="shared" si="542"/>
        <v>NO</v>
      </c>
      <c r="BI1408" s="1419" t="str">
        <f t="shared" si="539"/>
        <v/>
      </c>
      <c r="BK1408" s="1419" t="b">
        <f t="shared" si="559"/>
        <v>1</v>
      </c>
      <c r="BL1408" s="1419" t="b">
        <f t="shared" si="559"/>
        <v>1</v>
      </c>
      <c r="BM1408" s="1419" t="b">
        <f t="shared" si="559"/>
        <v>1</v>
      </c>
      <c r="BN1408" s="1419" t="b">
        <f t="shared" si="559"/>
        <v>1</v>
      </c>
      <c r="BO1408" s="1419" t="b">
        <f t="shared" si="559"/>
        <v>1</v>
      </c>
      <c r="BP1408" s="1419" t="b">
        <f t="shared" si="559"/>
        <v>1</v>
      </c>
      <c r="BQ1408" s="1419" t="b">
        <f t="shared" si="559"/>
        <v>1</v>
      </c>
      <c r="BS1408" s="1359"/>
    </row>
    <row r="1409" spans="1:71" s="1374" customFormat="1" ht="12" customHeight="1">
      <c r="A1409" s="1435" t="s">
        <v>2474</v>
      </c>
      <c r="B1409" s="1432" t="str">
        <f t="shared" si="541"/>
        <v>25321013</v>
      </c>
      <c r="C1409" s="1450" t="s">
        <v>2475</v>
      </c>
      <c r="D1409" s="1396" t="str">
        <f t="shared" si="540"/>
        <v>W/C</v>
      </c>
      <c r="E1409" s="1396"/>
      <c r="F1409" s="1433">
        <v>43952</v>
      </c>
      <c r="G1409" s="1396"/>
      <c r="H1409" s="1398" t="str">
        <f t="shared" si="558"/>
        <v/>
      </c>
      <c r="I1409" s="1398" t="str">
        <f t="shared" si="558"/>
        <v/>
      </c>
      <c r="J1409" s="1398" t="str">
        <f t="shared" si="558"/>
        <v/>
      </c>
      <c r="K1409" s="1398" t="str">
        <f t="shared" si="558"/>
        <v/>
      </c>
      <c r="L1409" s="1398" t="str">
        <f t="shared" si="547"/>
        <v>NO</v>
      </c>
      <c r="M1409" s="1398" t="str">
        <f t="shared" si="547"/>
        <v>W/C</v>
      </c>
      <c r="N1409" s="1398" t="str">
        <f t="shared" si="555"/>
        <v>W/C</v>
      </c>
      <c r="O1409" s="1440"/>
      <c r="P1409" s="1441"/>
      <c r="Q1409" s="1441"/>
      <c r="R1409" s="1441"/>
      <c r="S1409" s="1441"/>
      <c r="T1409" s="1441"/>
      <c r="U1409" s="1441"/>
      <c r="V1409" s="1441"/>
      <c r="W1409" s="1441"/>
      <c r="X1409" s="1441"/>
      <c r="Y1409" s="1441"/>
      <c r="Z1409" s="1441"/>
      <c r="AA1409" s="1441">
        <v>-7219291.1399999997</v>
      </c>
      <c r="AB1409" s="1441">
        <v>-5914144.1399999997</v>
      </c>
      <c r="AC1409" s="1441"/>
      <c r="AD1409" s="1441"/>
      <c r="AE1409" s="1441">
        <f t="shared" si="544"/>
        <v>-848030.26749999996</v>
      </c>
      <c r="AF1409" s="1442"/>
      <c r="AG1409" s="1443"/>
      <c r="AH1409" s="1444"/>
      <c r="AI1409" s="1444"/>
      <c r="AJ1409" s="1444"/>
      <c r="AK1409" s="1445"/>
      <c r="AL1409" s="1444">
        <f>SUM(AI1409:AK1409)</f>
        <v>0</v>
      </c>
      <c r="AM1409" s="1446"/>
      <c r="AN1409" s="1444">
        <f>AE1409</f>
        <v>-848030.26749999996</v>
      </c>
      <c r="AO1409" s="1447">
        <f t="shared" si="536"/>
        <v>-848030.26749999996</v>
      </c>
      <c r="AP1409" s="1444"/>
      <c r="AQ1409" s="1448">
        <f t="shared" si="543"/>
        <v>-5914144.1399999997</v>
      </c>
      <c r="AR1409" s="1444"/>
      <c r="AS1409" s="1444"/>
      <c r="AT1409" s="1444"/>
      <c r="AU1409" s="1445"/>
      <c r="AV1409" s="1444">
        <f t="shared" si="537"/>
        <v>0</v>
      </c>
      <c r="AW1409" s="1446"/>
      <c r="AX1409" s="1444">
        <f>AQ1409</f>
        <v>-5914144.1399999997</v>
      </c>
      <c r="AY1409" s="1446">
        <f t="shared" si="538"/>
        <v>-5914144.1399999997</v>
      </c>
      <c r="AZ1409" s="1372"/>
      <c r="BA1409" s="1640"/>
      <c r="BC1409" s="1419"/>
      <c r="BD1409" s="1419"/>
      <c r="BE1409" s="1419"/>
      <c r="BF1409" s="1419"/>
      <c r="BG1409" s="1419"/>
      <c r="BH1409" s="1419"/>
      <c r="BI1409" s="1419"/>
      <c r="BK1409" s="1419"/>
      <c r="BL1409" s="1419"/>
      <c r="BM1409" s="1419"/>
      <c r="BN1409" s="1419"/>
      <c r="BO1409" s="1419"/>
      <c r="BP1409" s="1419"/>
      <c r="BQ1409" s="1419"/>
      <c r="BS1409" s="1359"/>
    </row>
    <row r="1410" spans="1:71" s="1374" customFormat="1" ht="12" customHeight="1">
      <c r="A1410" s="1431" t="s">
        <v>2476</v>
      </c>
      <c r="B1410" s="1451" t="str">
        <f t="shared" si="541"/>
        <v>25321023</v>
      </c>
      <c r="C1410" s="1450" t="s">
        <v>2477</v>
      </c>
      <c r="D1410" s="1396" t="str">
        <f t="shared" si="540"/>
        <v>W/C</v>
      </c>
      <c r="E1410" s="1396"/>
      <c r="F1410" s="1433">
        <v>43922</v>
      </c>
      <c r="G1410" s="1396"/>
      <c r="H1410" s="1398" t="str">
        <f t="shared" si="558"/>
        <v/>
      </c>
      <c r="I1410" s="1398" t="str">
        <f t="shared" si="558"/>
        <v/>
      </c>
      <c r="J1410" s="1398" t="str">
        <f t="shared" si="558"/>
        <v/>
      </c>
      <c r="K1410" s="1398" t="str">
        <f t="shared" si="558"/>
        <v/>
      </c>
      <c r="L1410" s="1398" t="str">
        <f t="shared" si="547"/>
        <v>NO</v>
      </c>
      <c r="M1410" s="1398" t="str">
        <f t="shared" si="547"/>
        <v>W/C</v>
      </c>
      <c r="N1410" s="1398" t="str">
        <f t="shared" si="555"/>
        <v>W/C</v>
      </c>
      <c r="O1410" s="1440"/>
      <c r="P1410" s="1441"/>
      <c r="Q1410" s="1441"/>
      <c r="R1410" s="1441"/>
      <c r="S1410" s="1441"/>
      <c r="T1410" s="1441"/>
      <c r="U1410" s="1441"/>
      <c r="V1410" s="1441"/>
      <c r="W1410" s="1441"/>
      <c r="X1410" s="1441"/>
      <c r="Y1410" s="1441"/>
      <c r="Z1410" s="1441">
        <v>-1534985.12</v>
      </c>
      <c r="AA1410" s="1441">
        <v>-3096051.86</v>
      </c>
      <c r="AB1410" s="1441">
        <v>-4699086.47</v>
      </c>
      <c r="AC1410" s="1441"/>
      <c r="AD1410" s="1441"/>
      <c r="AE1410" s="1441">
        <f t="shared" si="544"/>
        <v>-581715.01791666669</v>
      </c>
      <c r="AF1410" s="1442"/>
      <c r="AG1410" s="1443"/>
      <c r="AH1410" s="1444"/>
      <c r="AI1410" s="1444"/>
      <c r="AJ1410" s="1444"/>
      <c r="AK1410" s="1445"/>
      <c r="AL1410" s="1444">
        <f t="shared" si="535"/>
        <v>0</v>
      </c>
      <c r="AM1410" s="1446"/>
      <c r="AN1410" s="1444">
        <f>AE1410</f>
        <v>-581715.01791666669</v>
      </c>
      <c r="AO1410" s="1447">
        <f t="shared" si="536"/>
        <v>-581715.01791666669</v>
      </c>
      <c r="AP1410" s="1444"/>
      <c r="AQ1410" s="1448">
        <f t="shared" si="543"/>
        <v>-4699086.47</v>
      </c>
      <c r="AR1410" s="1444"/>
      <c r="AS1410" s="1444"/>
      <c r="AT1410" s="1444"/>
      <c r="AU1410" s="1445"/>
      <c r="AV1410" s="1444">
        <f t="shared" si="537"/>
        <v>0</v>
      </c>
      <c r="AW1410" s="1446"/>
      <c r="AX1410" s="1444">
        <f>AQ1410</f>
        <v>-4699086.47</v>
      </c>
      <c r="AY1410" s="1446">
        <f t="shared" si="538"/>
        <v>-4699086.47</v>
      </c>
      <c r="AZ1410" s="1372"/>
      <c r="BA1410" s="1640"/>
      <c r="BC1410" s="1419"/>
      <c r="BD1410" s="1419"/>
      <c r="BE1410" s="1419"/>
      <c r="BF1410" s="1419"/>
      <c r="BG1410" s="1419"/>
      <c r="BH1410" s="1419"/>
      <c r="BI1410" s="1419"/>
      <c r="BK1410" s="1419"/>
      <c r="BL1410" s="1419"/>
      <c r="BM1410" s="1419"/>
      <c r="BN1410" s="1419"/>
      <c r="BO1410" s="1419"/>
      <c r="BP1410" s="1419"/>
      <c r="BQ1410" s="1419"/>
      <c r="BS1410" s="1359"/>
    </row>
    <row r="1411" spans="1:71" s="1374" customFormat="1" ht="12" customHeight="1">
      <c r="A1411" s="1431">
        <v>25321033</v>
      </c>
      <c r="B1411" s="1451" t="str">
        <f t="shared" si="541"/>
        <v>25321033</v>
      </c>
      <c r="C1411" s="1450" t="s">
        <v>2478</v>
      </c>
      <c r="D1411" s="1396" t="str">
        <f t="shared" si="540"/>
        <v>W/C</v>
      </c>
      <c r="E1411" s="1396"/>
      <c r="F1411" s="1433">
        <v>43983</v>
      </c>
      <c r="G1411" s="1396"/>
      <c r="H1411" s="1398" t="str">
        <f t="shared" si="558"/>
        <v/>
      </c>
      <c r="I1411" s="1398" t="str">
        <f t="shared" si="558"/>
        <v/>
      </c>
      <c r="J1411" s="1398" t="str">
        <f t="shared" si="558"/>
        <v/>
      </c>
      <c r="K1411" s="1398" t="str">
        <f t="shared" si="558"/>
        <v/>
      </c>
      <c r="L1411" s="1398" t="str">
        <f t="shared" si="547"/>
        <v>NO</v>
      </c>
      <c r="M1411" s="1398" t="str">
        <f t="shared" si="547"/>
        <v>W/C</v>
      </c>
      <c r="N1411" s="1398" t="str">
        <f t="shared" si="555"/>
        <v>W/C</v>
      </c>
      <c r="O1411" s="1440"/>
      <c r="P1411" s="1441"/>
      <c r="Q1411" s="1441"/>
      <c r="R1411" s="1441"/>
      <c r="S1411" s="1441"/>
      <c r="T1411" s="1441"/>
      <c r="U1411" s="1441"/>
      <c r="V1411" s="1441"/>
      <c r="W1411" s="1441"/>
      <c r="X1411" s="1441"/>
      <c r="Y1411" s="1441"/>
      <c r="Z1411" s="1441"/>
      <c r="AA1411" s="1441"/>
      <c r="AB1411" s="1441">
        <v>-928775.4</v>
      </c>
      <c r="AC1411" s="1441"/>
      <c r="AD1411" s="1441"/>
      <c r="AE1411" s="1441">
        <f t="shared" si="544"/>
        <v>-38698.974999999999</v>
      </c>
      <c r="AF1411" s="1442"/>
      <c r="AG1411" s="1443"/>
      <c r="AH1411" s="1444"/>
      <c r="AI1411" s="1444"/>
      <c r="AJ1411" s="1444"/>
      <c r="AK1411" s="1445"/>
      <c r="AL1411" s="1444">
        <f>SUM(AI1411:AK1411)</f>
        <v>0</v>
      </c>
      <c r="AM1411" s="1446"/>
      <c r="AN1411" s="1444">
        <f>AE1411</f>
        <v>-38698.974999999999</v>
      </c>
      <c r="AO1411" s="1447">
        <f t="shared" si="536"/>
        <v>-38698.974999999999</v>
      </c>
      <c r="AP1411" s="1444"/>
      <c r="AQ1411" s="1448">
        <f t="shared" si="543"/>
        <v>-928775.4</v>
      </c>
      <c r="AR1411" s="1444"/>
      <c r="AS1411" s="1444"/>
      <c r="AT1411" s="1444"/>
      <c r="AU1411" s="1445"/>
      <c r="AV1411" s="1444">
        <f>SUM(AS1411:AU1411)</f>
        <v>0</v>
      </c>
      <c r="AW1411" s="1446"/>
      <c r="AX1411" s="1444">
        <f>AQ1411</f>
        <v>-928775.4</v>
      </c>
      <c r="AY1411" s="1446">
        <f t="shared" si="538"/>
        <v>-928775.4</v>
      </c>
      <c r="AZ1411" s="1372"/>
      <c r="BA1411" s="1640"/>
      <c r="BC1411" s="1419"/>
      <c r="BD1411" s="1419"/>
      <c r="BE1411" s="1419"/>
      <c r="BF1411" s="1419"/>
      <c r="BG1411" s="1419"/>
      <c r="BH1411" s="1419"/>
      <c r="BI1411" s="1419"/>
      <c r="BK1411" s="1419"/>
      <c r="BL1411" s="1419"/>
      <c r="BM1411" s="1419"/>
      <c r="BN1411" s="1419"/>
      <c r="BO1411" s="1419"/>
      <c r="BP1411" s="1419"/>
      <c r="BQ1411" s="1419"/>
      <c r="BS1411" s="1359"/>
    </row>
    <row r="1412" spans="1:71" s="1374" customFormat="1" ht="12" customHeight="1">
      <c r="A1412" s="1431">
        <v>25321043</v>
      </c>
      <c r="B1412" s="1451" t="str">
        <f t="shared" si="541"/>
        <v>25321043</v>
      </c>
      <c r="C1412" s="1450" t="s">
        <v>2479</v>
      </c>
      <c r="D1412" s="1396" t="str">
        <f t="shared" si="540"/>
        <v>W/C</v>
      </c>
      <c r="E1412" s="1396"/>
      <c r="F1412" s="1433">
        <v>43983</v>
      </c>
      <c r="G1412" s="1396"/>
      <c r="H1412" s="1398" t="str">
        <f t="shared" si="558"/>
        <v/>
      </c>
      <c r="I1412" s="1398" t="str">
        <f t="shared" si="558"/>
        <v/>
      </c>
      <c r="J1412" s="1398" t="str">
        <f t="shared" si="558"/>
        <v/>
      </c>
      <c r="K1412" s="1398" t="str">
        <f t="shared" si="558"/>
        <v/>
      </c>
      <c r="L1412" s="1398" t="str">
        <f t="shared" si="547"/>
        <v>NO</v>
      </c>
      <c r="M1412" s="1398" t="str">
        <f t="shared" si="547"/>
        <v>W/C</v>
      </c>
      <c r="N1412" s="1398" t="str">
        <f t="shared" si="555"/>
        <v>W/C</v>
      </c>
      <c r="O1412" s="1440"/>
      <c r="P1412" s="1441"/>
      <c r="Q1412" s="1441"/>
      <c r="R1412" s="1441"/>
      <c r="S1412" s="1441"/>
      <c r="T1412" s="1441"/>
      <c r="U1412" s="1441"/>
      <c r="V1412" s="1441"/>
      <c r="W1412" s="1441"/>
      <c r="X1412" s="1441"/>
      <c r="Y1412" s="1441"/>
      <c r="Z1412" s="1441"/>
      <c r="AA1412" s="1441"/>
      <c r="AB1412" s="1441">
        <v>-835117.92</v>
      </c>
      <c r="AC1412" s="1441"/>
      <c r="AD1412" s="1441"/>
      <c r="AE1412" s="1441">
        <f t="shared" si="544"/>
        <v>-34796.58</v>
      </c>
      <c r="AF1412" s="1442"/>
      <c r="AG1412" s="1443"/>
      <c r="AH1412" s="1444"/>
      <c r="AI1412" s="1444"/>
      <c r="AJ1412" s="1444"/>
      <c r="AK1412" s="1445"/>
      <c r="AL1412" s="1444">
        <f>SUM(AI1412:AK1412)</f>
        <v>0</v>
      </c>
      <c r="AM1412" s="1446"/>
      <c r="AN1412" s="1444">
        <f>AE1412</f>
        <v>-34796.58</v>
      </c>
      <c r="AO1412" s="1447">
        <f t="shared" si="536"/>
        <v>-34796.58</v>
      </c>
      <c r="AP1412" s="1444"/>
      <c r="AQ1412" s="1448">
        <f t="shared" si="543"/>
        <v>-835117.92</v>
      </c>
      <c r="AR1412" s="1444"/>
      <c r="AS1412" s="1444"/>
      <c r="AT1412" s="1444"/>
      <c r="AU1412" s="1445"/>
      <c r="AV1412" s="1444">
        <f>SUM(AS1412:AU1412)</f>
        <v>0</v>
      </c>
      <c r="AW1412" s="1446"/>
      <c r="AX1412" s="1444">
        <f>AQ1412</f>
        <v>-835117.92</v>
      </c>
      <c r="AY1412" s="1446">
        <f t="shared" si="538"/>
        <v>-835117.92</v>
      </c>
      <c r="AZ1412" s="1372"/>
      <c r="BA1412" s="1640"/>
      <c r="BC1412" s="1419"/>
      <c r="BD1412" s="1419"/>
      <c r="BE1412" s="1419"/>
      <c r="BF1412" s="1419"/>
      <c r="BG1412" s="1419"/>
      <c r="BH1412" s="1419"/>
      <c r="BI1412" s="1419"/>
      <c r="BK1412" s="1419"/>
      <c r="BL1412" s="1419"/>
      <c r="BM1412" s="1419"/>
      <c r="BN1412" s="1419"/>
      <c r="BO1412" s="1419"/>
      <c r="BP1412" s="1419"/>
      <c r="BQ1412" s="1419"/>
      <c r="BS1412" s="1359"/>
    </row>
    <row r="1413" spans="1:71" s="1374" customFormat="1" ht="12" customHeight="1">
      <c r="A1413" s="1414">
        <v>25400002</v>
      </c>
      <c r="B1413" s="1415" t="str">
        <f t="shared" si="541"/>
        <v>25400002</v>
      </c>
      <c r="C1413" s="1416" t="s">
        <v>2480</v>
      </c>
      <c r="D1413" s="1417" t="str">
        <f t="shared" ref="D1413:D1483" si="560">IF(CONCATENATE(H1413,I1413,J1413,K1413,N1413)= "ERBGRB","CRB",CONCATENATE(H1413,I1413,J1413,K1413,N1413))</f>
        <v>Non-Op</v>
      </c>
      <c r="E1413" s="1417"/>
      <c r="F1413" s="1434">
        <v>43070</v>
      </c>
      <c r="G1413" s="1417"/>
      <c r="H1413" s="1419" t="str">
        <f t="shared" si="558"/>
        <v/>
      </c>
      <c r="I1413" s="1419" t="str">
        <f t="shared" si="558"/>
        <v/>
      </c>
      <c r="J1413" s="1419" t="str">
        <f t="shared" si="558"/>
        <v/>
      </c>
      <c r="K1413" s="1419" t="str">
        <f t="shared" si="558"/>
        <v>Non-Op</v>
      </c>
      <c r="L1413" s="1419" t="str">
        <f t="shared" si="547"/>
        <v>NO</v>
      </c>
      <c r="M1413" s="1419" t="str">
        <f t="shared" si="547"/>
        <v>NO</v>
      </c>
      <c r="N1413" s="1419" t="str">
        <f t="shared" si="555"/>
        <v/>
      </c>
      <c r="O1413" s="1420"/>
      <c r="P1413" s="1421">
        <v>0</v>
      </c>
      <c r="Q1413" s="1421">
        <v>0</v>
      </c>
      <c r="R1413" s="1421">
        <v>0</v>
      </c>
      <c r="S1413" s="1421">
        <v>0</v>
      </c>
      <c r="T1413" s="1421">
        <v>0</v>
      </c>
      <c r="U1413" s="1421">
        <v>0</v>
      </c>
      <c r="V1413" s="1421">
        <v>0</v>
      </c>
      <c r="W1413" s="1421">
        <v>0</v>
      </c>
      <c r="X1413" s="1421">
        <v>0</v>
      </c>
      <c r="Y1413" s="1421">
        <v>0</v>
      </c>
      <c r="Z1413" s="1421">
        <v>0</v>
      </c>
      <c r="AA1413" s="1421">
        <v>0</v>
      </c>
      <c r="AB1413" s="1421">
        <v>0</v>
      </c>
      <c r="AC1413" s="1421"/>
      <c r="AD1413" s="1421"/>
      <c r="AE1413" s="1421">
        <f t="shared" si="544"/>
        <v>0</v>
      </c>
      <c r="AF1413" s="1422"/>
      <c r="AG1413" s="1423"/>
      <c r="AH1413" s="1424"/>
      <c r="AI1413" s="1424"/>
      <c r="AJ1413" s="1424"/>
      <c r="AK1413" s="1425">
        <f>AE1413</f>
        <v>0</v>
      </c>
      <c r="AL1413" s="1424">
        <f t="shared" si="535"/>
        <v>0</v>
      </c>
      <c r="AM1413" s="1426"/>
      <c r="AN1413" s="1424"/>
      <c r="AO1413" s="1427">
        <f t="shared" si="536"/>
        <v>0</v>
      </c>
      <c r="AP1413" s="1369"/>
      <c r="AQ1413" s="1428">
        <f t="shared" si="543"/>
        <v>0</v>
      </c>
      <c r="AR1413" s="1424"/>
      <c r="AS1413" s="1424"/>
      <c r="AT1413" s="1424"/>
      <c r="AU1413" s="1425">
        <f>AQ1413</f>
        <v>0</v>
      </c>
      <c r="AV1413" s="1424">
        <f t="shared" si="537"/>
        <v>0</v>
      </c>
      <c r="AW1413" s="1426"/>
      <c r="AX1413" s="1424"/>
      <c r="AY1413" s="1426">
        <f t="shared" si="538"/>
        <v>0</v>
      </c>
      <c r="AZ1413" s="1372" t="s">
        <v>1531</v>
      </c>
      <c r="BA1413" s="1640"/>
      <c r="BC1413" s="1419" t="str">
        <f t="shared" si="550"/>
        <v/>
      </c>
      <c r="BD1413" s="1419" t="str">
        <f t="shared" si="550"/>
        <v/>
      </c>
      <c r="BE1413" s="1419" t="str">
        <f t="shared" si="550"/>
        <v/>
      </c>
      <c r="BF1413" s="1419" t="str">
        <f t="shared" si="550"/>
        <v>Non-Op</v>
      </c>
      <c r="BG1413" s="1419" t="str">
        <f t="shared" si="542"/>
        <v>NO</v>
      </c>
      <c r="BH1413" s="1419" t="str">
        <f t="shared" si="542"/>
        <v>NO</v>
      </c>
      <c r="BI1413" s="1419" t="str">
        <f t="shared" si="539"/>
        <v/>
      </c>
      <c r="BK1413" s="1419" t="b">
        <f t="shared" si="559"/>
        <v>1</v>
      </c>
      <c r="BL1413" s="1419" t="b">
        <f t="shared" si="559"/>
        <v>1</v>
      </c>
      <c r="BM1413" s="1419" t="b">
        <f t="shared" si="559"/>
        <v>1</v>
      </c>
      <c r="BN1413" s="1419" t="b">
        <f t="shared" si="559"/>
        <v>1</v>
      </c>
      <c r="BO1413" s="1419" t="b">
        <f t="shared" si="559"/>
        <v>1</v>
      </c>
      <c r="BP1413" s="1419" t="b">
        <f t="shared" si="559"/>
        <v>1</v>
      </c>
      <c r="BQ1413" s="1419" t="b">
        <f t="shared" si="559"/>
        <v>1</v>
      </c>
      <c r="BS1413" s="1359"/>
    </row>
    <row r="1414" spans="1:71" s="1374" customFormat="1" ht="12" customHeight="1">
      <c r="A1414" s="1414">
        <v>25400012</v>
      </c>
      <c r="B1414" s="1415" t="str">
        <f t="shared" si="541"/>
        <v>25400012</v>
      </c>
      <c r="C1414" s="1416" t="s">
        <v>2481</v>
      </c>
      <c r="D1414" s="1417" t="str">
        <f t="shared" si="560"/>
        <v>Non-Op</v>
      </c>
      <c r="E1414" s="1417"/>
      <c r="F1414" s="1434">
        <v>43070</v>
      </c>
      <c r="G1414" s="1417"/>
      <c r="H1414" s="1419" t="str">
        <f t="shared" si="558"/>
        <v/>
      </c>
      <c r="I1414" s="1419" t="str">
        <f t="shared" si="558"/>
        <v/>
      </c>
      <c r="J1414" s="1419" t="str">
        <f t="shared" si="558"/>
        <v/>
      </c>
      <c r="K1414" s="1419" t="str">
        <f t="shared" si="558"/>
        <v>Non-Op</v>
      </c>
      <c r="L1414" s="1419" t="str">
        <f t="shared" si="547"/>
        <v>NO</v>
      </c>
      <c r="M1414" s="1419" t="str">
        <f t="shared" si="547"/>
        <v>NO</v>
      </c>
      <c r="N1414" s="1419" t="str">
        <f t="shared" si="555"/>
        <v/>
      </c>
      <c r="O1414" s="1420"/>
      <c r="P1414" s="1421">
        <v>-338591794.61000001</v>
      </c>
      <c r="Q1414" s="1421">
        <v>-337633129.61000001</v>
      </c>
      <c r="R1414" s="1421">
        <v>-337117519.19</v>
      </c>
      <c r="S1414" s="1421">
        <v>-336823538.62</v>
      </c>
      <c r="T1414" s="1421">
        <v>-336307249.13999999</v>
      </c>
      <c r="U1414" s="1421">
        <v>-335777907.48000002</v>
      </c>
      <c r="V1414" s="1421">
        <v>-334958135.13999999</v>
      </c>
      <c r="W1414" s="1421">
        <v>-334494583.57999998</v>
      </c>
      <c r="X1414" s="1421">
        <v>-334499847.60000002</v>
      </c>
      <c r="Y1414" s="1421">
        <v>-333514319.56</v>
      </c>
      <c r="Z1414" s="1421">
        <v>-333026806.19999999</v>
      </c>
      <c r="AA1414" s="1421">
        <v>-332534728.54000002</v>
      </c>
      <c r="AB1414" s="1421">
        <v>-332054740.61000001</v>
      </c>
      <c r="AC1414" s="1421"/>
      <c r="AD1414" s="1421"/>
      <c r="AE1414" s="1421">
        <f t="shared" si="544"/>
        <v>-335167586.02249998</v>
      </c>
      <c r="AF1414" s="1422"/>
      <c r="AG1414" s="1423"/>
      <c r="AH1414" s="1424"/>
      <c r="AI1414" s="1424"/>
      <c r="AJ1414" s="1424"/>
      <c r="AK1414" s="1425">
        <f>AE1414</f>
        <v>-335167586.02249998</v>
      </c>
      <c r="AL1414" s="1424">
        <f t="shared" si="535"/>
        <v>-335167586.02249998</v>
      </c>
      <c r="AM1414" s="1426"/>
      <c r="AN1414" s="1424"/>
      <c r="AO1414" s="1427">
        <f t="shared" si="536"/>
        <v>0</v>
      </c>
      <c r="AP1414" s="1369"/>
      <c r="AQ1414" s="1428">
        <f t="shared" si="543"/>
        <v>-332054740.61000001</v>
      </c>
      <c r="AR1414" s="1424"/>
      <c r="AS1414" s="1424"/>
      <c r="AT1414" s="1424"/>
      <c r="AU1414" s="1425">
        <f>AQ1414</f>
        <v>-332054740.61000001</v>
      </c>
      <c r="AV1414" s="1424">
        <f t="shared" si="537"/>
        <v>-332054740.61000001</v>
      </c>
      <c r="AW1414" s="1426"/>
      <c r="AX1414" s="1424"/>
      <c r="AY1414" s="1426">
        <f t="shared" si="538"/>
        <v>0</v>
      </c>
      <c r="AZ1414" s="1372" t="s">
        <v>1531</v>
      </c>
      <c r="BA1414" s="1640"/>
      <c r="BC1414" s="1419" t="str">
        <f t="shared" si="550"/>
        <v/>
      </c>
      <c r="BD1414" s="1419" t="str">
        <f t="shared" si="550"/>
        <v/>
      </c>
      <c r="BE1414" s="1419" t="str">
        <f t="shared" si="550"/>
        <v/>
      </c>
      <c r="BF1414" s="1419" t="str">
        <f t="shared" si="550"/>
        <v>Non-Op</v>
      </c>
      <c r="BG1414" s="1419" t="str">
        <f t="shared" si="542"/>
        <v>NO</v>
      </c>
      <c r="BH1414" s="1419" t="str">
        <f t="shared" si="542"/>
        <v>NO</v>
      </c>
      <c r="BI1414" s="1419" t="str">
        <f t="shared" si="539"/>
        <v/>
      </c>
      <c r="BK1414" s="1419" t="b">
        <f t="shared" si="559"/>
        <v>1</v>
      </c>
      <c r="BL1414" s="1419" t="b">
        <f t="shared" si="559"/>
        <v>1</v>
      </c>
      <c r="BM1414" s="1419" t="b">
        <f t="shared" si="559"/>
        <v>1</v>
      </c>
      <c r="BN1414" s="1419" t="b">
        <f t="shared" si="559"/>
        <v>1</v>
      </c>
      <c r="BO1414" s="1419" t="b">
        <f t="shared" si="559"/>
        <v>1</v>
      </c>
      <c r="BP1414" s="1419" t="b">
        <f t="shared" si="559"/>
        <v>1</v>
      </c>
      <c r="BQ1414" s="1419" t="b">
        <f t="shared" si="559"/>
        <v>1</v>
      </c>
      <c r="BS1414" s="1359"/>
    </row>
    <row r="1415" spans="1:71" s="1374" customFormat="1" ht="12" customHeight="1">
      <c r="A1415" s="1412">
        <v>25400101</v>
      </c>
      <c r="B1415" s="1413" t="str">
        <f t="shared" si="541"/>
        <v>25400101</v>
      </c>
      <c r="C1415" s="1359" t="s">
        <v>2482</v>
      </c>
      <c r="D1415" s="1360" t="str">
        <f t="shared" si="560"/>
        <v>W/C</v>
      </c>
      <c r="E1415" s="1360"/>
      <c r="F1415" s="1359"/>
      <c r="G1415" s="1360"/>
      <c r="H1415" s="1361" t="str">
        <f t="shared" si="558"/>
        <v/>
      </c>
      <c r="I1415" s="1361" t="str">
        <f t="shared" si="558"/>
        <v/>
      </c>
      <c r="J1415" s="1361" t="str">
        <f t="shared" si="558"/>
        <v/>
      </c>
      <c r="K1415" s="1361" t="str">
        <f t="shared" si="558"/>
        <v/>
      </c>
      <c r="L1415" s="1361" t="str">
        <f t="shared" si="547"/>
        <v>NO</v>
      </c>
      <c r="M1415" s="1361" t="str">
        <f t="shared" si="547"/>
        <v>W/C</v>
      </c>
      <c r="N1415" s="1361" t="str">
        <f t="shared" si="555"/>
        <v>W/C</v>
      </c>
      <c r="O1415" s="1362"/>
      <c r="P1415" s="1363">
        <v>-410.96</v>
      </c>
      <c r="Q1415" s="1363">
        <v>-373.1</v>
      </c>
      <c r="R1415" s="1363">
        <v>-335.24</v>
      </c>
      <c r="S1415" s="1363">
        <v>-297.38</v>
      </c>
      <c r="T1415" s="1363">
        <v>-259.52</v>
      </c>
      <c r="U1415" s="1363">
        <v>-221.66</v>
      </c>
      <c r="V1415" s="1363">
        <v>-183.8</v>
      </c>
      <c r="W1415" s="1363">
        <v>-145.94</v>
      </c>
      <c r="X1415" s="1363">
        <v>-108.08</v>
      </c>
      <c r="Y1415" s="1363">
        <v>-70.22</v>
      </c>
      <c r="Z1415" s="1363">
        <v>2.63</v>
      </c>
      <c r="AA1415" s="1363">
        <v>5.26</v>
      </c>
      <c r="AB1415" s="1363">
        <v>7.89</v>
      </c>
      <c r="AC1415" s="1363"/>
      <c r="AD1415" s="1363"/>
      <c r="AE1415" s="1363">
        <f t="shared" si="544"/>
        <v>-182.38208333333333</v>
      </c>
      <c r="AF1415" s="1376"/>
      <c r="AG1415" s="1377"/>
      <c r="AH1415" s="1365"/>
      <c r="AI1415" s="1365"/>
      <c r="AJ1415" s="1365"/>
      <c r="AK1415" s="1366"/>
      <c r="AL1415" s="1365">
        <f t="shared" si="535"/>
        <v>0</v>
      </c>
      <c r="AM1415" s="1367"/>
      <c r="AN1415" s="1365">
        <f>AE1415</f>
        <v>-182.38208333333333</v>
      </c>
      <c r="AO1415" s="1368">
        <f t="shared" si="536"/>
        <v>-182.38208333333333</v>
      </c>
      <c r="AP1415" s="1369"/>
      <c r="AQ1415" s="1370">
        <f t="shared" si="543"/>
        <v>7.89</v>
      </c>
      <c r="AR1415" s="1365"/>
      <c r="AS1415" s="1365"/>
      <c r="AT1415" s="1365"/>
      <c r="AU1415" s="1366"/>
      <c r="AV1415" s="1365">
        <f t="shared" si="537"/>
        <v>0</v>
      </c>
      <c r="AW1415" s="1367"/>
      <c r="AX1415" s="1365">
        <f>AQ1415</f>
        <v>7.89</v>
      </c>
      <c r="AY1415" s="1367">
        <f t="shared" si="538"/>
        <v>7.89</v>
      </c>
      <c r="AZ1415" s="1372"/>
      <c r="BA1415" s="1640"/>
      <c r="BC1415" s="1361" t="str">
        <f t="shared" si="550"/>
        <v/>
      </c>
      <c r="BD1415" s="1361" t="str">
        <f t="shared" si="550"/>
        <v/>
      </c>
      <c r="BE1415" s="1361" t="str">
        <f t="shared" si="550"/>
        <v/>
      </c>
      <c r="BF1415" s="1361" t="str">
        <f t="shared" si="550"/>
        <v/>
      </c>
      <c r="BG1415" s="1361" t="str">
        <f t="shared" si="542"/>
        <v>NO</v>
      </c>
      <c r="BH1415" s="1361" t="str">
        <f t="shared" si="542"/>
        <v>W/C</v>
      </c>
      <c r="BI1415" s="1361" t="str">
        <f t="shared" si="539"/>
        <v>W/C</v>
      </c>
      <c r="BK1415" s="1361" t="b">
        <f t="shared" si="559"/>
        <v>1</v>
      </c>
      <c r="BL1415" s="1361" t="b">
        <f t="shared" si="559"/>
        <v>1</v>
      </c>
      <c r="BM1415" s="1361" t="b">
        <f t="shared" si="559"/>
        <v>1</v>
      </c>
      <c r="BN1415" s="1361" t="b">
        <f t="shared" si="559"/>
        <v>1</v>
      </c>
      <c r="BO1415" s="1361" t="b">
        <f t="shared" si="559"/>
        <v>1</v>
      </c>
      <c r="BP1415" s="1361" t="b">
        <f t="shared" si="559"/>
        <v>1</v>
      </c>
      <c r="BQ1415" s="1361" t="b">
        <f t="shared" si="559"/>
        <v>1</v>
      </c>
      <c r="BS1415" s="1359"/>
    </row>
    <row r="1416" spans="1:71" s="1374" customFormat="1" ht="12" customHeight="1">
      <c r="A1416" s="1412">
        <v>25400111</v>
      </c>
      <c r="B1416" s="1413" t="str">
        <f t="shared" si="541"/>
        <v>25400111</v>
      </c>
      <c r="C1416" s="1359" t="s">
        <v>2482</v>
      </c>
      <c r="D1416" s="1360" t="str">
        <f t="shared" si="560"/>
        <v>W/C</v>
      </c>
      <c r="E1416" s="1360"/>
      <c r="F1416" s="1359"/>
      <c r="G1416" s="1360"/>
      <c r="H1416" s="1361" t="str">
        <f t="shared" si="558"/>
        <v/>
      </c>
      <c r="I1416" s="1361" t="str">
        <f t="shared" si="558"/>
        <v/>
      </c>
      <c r="J1416" s="1361" t="str">
        <f t="shared" si="558"/>
        <v/>
      </c>
      <c r="K1416" s="1361" t="str">
        <f t="shared" si="558"/>
        <v/>
      </c>
      <c r="L1416" s="1361" t="str">
        <f t="shared" si="547"/>
        <v>NO</v>
      </c>
      <c r="M1416" s="1361" t="str">
        <f t="shared" si="547"/>
        <v>W/C</v>
      </c>
      <c r="N1416" s="1361" t="str">
        <f t="shared" si="555"/>
        <v>W/C</v>
      </c>
      <c r="O1416" s="1362"/>
      <c r="P1416" s="1363">
        <v>-91.36</v>
      </c>
      <c r="Q1416" s="1363">
        <v>-82.9</v>
      </c>
      <c r="R1416" s="1363">
        <v>-74.44</v>
      </c>
      <c r="S1416" s="1363">
        <v>-65.98</v>
      </c>
      <c r="T1416" s="1363">
        <v>-57.52</v>
      </c>
      <c r="U1416" s="1363">
        <v>-49.06</v>
      </c>
      <c r="V1416" s="1363">
        <v>-40.6</v>
      </c>
      <c r="W1416" s="1363">
        <v>-32.14</v>
      </c>
      <c r="X1416" s="1363">
        <v>-23.68</v>
      </c>
      <c r="Y1416" s="1363">
        <v>-15.22</v>
      </c>
      <c r="Z1416" s="1363">
        <v>0.57999999999999996</v>
      </c>
      <c r="AA1416" s="1363">
        <v>1.1599999999999999</v>
      </c>
      <c r="AB1416" s="1363">
        <v>1.74</v>
      </c>
      <c r="AC1416" s="1363"/>
      <c r="AD1416" s="1363"/>
      <c r="AE1416" s="1363">
        <f t="shared" si="544"/>
        <v>-40.384166666666665</v>
      </c>
      <c r="AF1416" s="1376"/>
      <c r="AG1416" s="1377"/>
      <c r="AH1416" s="1365"/>
      <c r="AI1416" s="1365"/>
      <c r="AJ1416" s="1365"/>
      <c r="AK1416" s="1366"/>
      <c r="AL1416" s="1365">
        <f t="shared" si="535"/>
        <v>0</v>
      </c>
      <c r="AM1416" s="1367"/>
      <c r="AN1416" s="1365">
        <f>AE1416</f>
        <v>-40.384166666666665</v>
      </c>
      <c r="AO1416" s="1368">
        <f t="shared" si="536"/>
        <v>-40.384166666666665</v>
      </c>
      <c r="AP1416" s="1369"/>
      <c r="AQ1416" s="1370">
        <f t="shared" si="543"/>
        <v>1.74</v>
      </c>
      <c r="AR1416" s="1365"/>
      <c r="AS1416" s="1365"/>
      <c r="AT1416" s="1365"/>
      <c r="AU1416" s="1366"/>
      <c r="AV1416" s="1365">
        <f t="shared" si="537"/>
        <v>0</v>
      </c>
      <c r="AW1416" s="1367"/>
      <c r="AX1416" s="1365">
        <f>AQ1416</f>
        <v>1.74</v>
      </c>
      <c r="AY1416" s="1367">
        <f t="shared" si="538"/>
        <v>1.74</v>
      </c>
      <c r="AZ1416" s="1372"/>
      <c r="BA1416" s="1640"/>
      <c r="BC1416" s="1361" t="str">
        <f t="shared" si="550"/>
        <v/>
      </c>
      <c r="BD1416" s="1361" t="str">
        <f t="shared" si="550"/>
        <v/>
      </c>
      <c r="BE1416" s="1361" t="str">
        <f t="shared" si="550"/>
        <v/>
      </c>
      <c r="BF1416" s="1361" t="str">
        <f t="shared" si="550"/>
        <v/>
      </c>
      <c r="BG1416" s="1361" t="str">
        <f t="shared" si="542"/>
        <v>NO</v>
      </c>
      <c r="BH1416" s="1361" t="str">
        <f t="shared" si="542"/>
        <v>W/C</v>
      </c>
      <c r="BI1416" s="1361" t="str">
        <f t="shared" si="539"/>
        <v>W/C</v>
      </c>
      <c r="BK1416" s="1361" t="b">
        <f t="shared" si="559"/>
        <v>1</v>
      </c>
      <c r="BL1416" s="1361" t="b">
        <f t="shared" si="559"/>
        <v>1</v>
      </c>
      <c r="BM1416" s="1361" t="b">
        <f t="shared" si="559"/>
        <v>1</v>
      </c>
      <c r="BN1416" s="1361" t="b">
        <f t="shared" si="559"/>
        <v>1</v>
      </c>
      <c r="BO1416" s="1361" t="b">
        <f t="shared" si="559"/>
        <v>1</v>
      </c>
      <c r="BP1416" s="1361" t="b">
        <f t="shared" si="559"/>
        <v>1</v>
      </c>
      <c r="BQ1416" s="1361" t="b">
        <f t="shared" si="559"/>
        <v>1</v>
      </c>
      <c r="BS1416" s="1359"/>
    </row>
    <row r="1417" spans="1:71" s="1374" customFormat="1" ht="12" customHeight="1">
      <c r="A1417" s="1412">
        <v>25400181</v>
      </c>
      <c r="B1417" s="1413" t="str">
        <f t="shared" si="541"/>
        <v>25400181</v>
      </c>
      <c r="C1417" s="1669" t="s">
        <v>2483</v>
      </c>
      <c r="D1417" s="1360" t="str">
        <f t="shared" si="560"/>
        <v>W/C</v>
      </c>
      <c r="E1417" s="1360"/>
      <c r="F1417" s="1670"/>
      <c r="G1417" s="1360"/>
      <c r="H1417" s="1361" t="str">
        <f t="shared" si="558"/>
        <v/>
      </c>
      <c r="I1417" s="1361" t="str">
        <f t="shared" si="558"/>
        <v/>
      </c>
      <c r="J1417" s="1361" t="str">
        <f t="shared" si="558"/>
        <v/>
      </c>
      <c r="K1417" s="1361" t="str">
        <f t="shared" si="558"/>
        <v/>
      </c>
      <c r="L1417" s="1361" t="str">
        <f t="shared" si="547"/>
        <v>NO</v>
      </c>
      <c r="M1417" s="1361" t="str">
        <f t="shared" si="547"/>
        <v>W/C</v>
      </c>
      <c r="N1417" s="1361" t="str">
        <f t="shared" si="555"/>
        <v>W/C</v>
      </c>
      <c r="O1417" s="1362"/>
      <c r="P1417" s="1363">
        <v>-1368198</v>
      </c>
      <c r="Q1417" s="1363">
        <v>-1282689</v>
      </c>
      <c r="R1417" s="1363">
        <v>-1197180</v>
      </c>
      <c r="S1417" s="1363">
        <v>-1111671</v>
      </c>
      <c r="T1417" s="1363">
        <v>-1026162</v>
      </c>
      <c r="U1417" s="1363">
        <v>-940653</v>
      </c>
      <c r="V1417" s="1363">
        <v>-855144</v>
      </c>
      <c r="W1417" s="1363">
        <v>-769635</v>
      </c>
      <c r="X1417" s="1363">
        <v>-684126</v>
      </c>
      <c r="Y1417" s="1363">
        <v>-598617</v>
      </c>
      <c r="Z1417" s="1363">
        <v>-513108</v>
      </c>
      <c r="AA1417" s="1363">
        <v>-427599</v>
      </c>
      <c r="AB1417" s="1363">
        <v>-342090</v>
      </c>
      <c r="AC1417" s="1363"/>
      <c r="AD1417" s="1363"/>
      <c r="AE1417" s="1363">
        <f t="shared" si="544"/>
        <v>-855144</v>
      </c>
      <c r="AF1417" s="1376"/>
      <c r="AG1417" s="1377"/>
      <c r="AH1417" s="1365"/>
      <c r="AI1417" s="1365"/>
      <c r="AJ1417" s="1365"/>
      <c r="AK1417" s="1366"/>
      <c r="AL1417" s="1365">
        <f t="shared" si="535"/>
        <v>0</v>
      </c>
      <c r="AM1417" s="1367"/>
      <c r="AN1417" s="1365">
        <f>AE1417</f>
        <v>-855144</v>
      </c>
      <c r="AO1417" s="1368">
        <f t="shared" si="536"/>
        <v>-855144</v>
      </c>
      <c r="AP1417" s="1369"/>
      <c r="AQ1417" s="1370">
        <f t="shared" si="543"/>
        <v>-342090</v>
      </c>
      <c r="AR1417" s="1365"/>
      <c r="AS1417" s="1365"/>
      <c r="AT1417" s="1365"/>
      <c r="AU1417" s="1366"/>
      <c r="AV1417" s="1365">
        <f t="shared" si="537"/>
        <v>0</v>
      </c>
      <c r="AW1417" s="1367"/>
      <c r="AX1417" s="1365">
        <f>AQ1417</f>
        <v>-342090</v>
      </c>
      <c r="AY1417" s="1367">
        <f t="shared" si="538"/>
        <v>-342090</v>
      </c>
      <c r="AZ1417" s="1372"/>
      <c r="BA1417" s="1640"/>
      <c r="BC1417" s="1361" t="str">
        <f t="shared" si="550"/>
        <v/>
      </c>
      <c r="BD1417" s="1361" t="str">
        <f t="shared" si="550"/>
        <v/>
      </c>
      <c r="BE1417" s="1361" t="str">
        <f t="shared" si="550"/>
        <v/>
      </c>
      <c r="BF1417" s="1361" t="str">
        <f t="shared" si="550"/>
        <v/>
      </c>
      <c r="BG1417" s="1361" t="str">
        <f t="shared" si="542"/>
        <v>NO</v>
      </c>
      <c r="BH1417" s="1361" t="str">
        <f t="shared" si="542"/>
        <v>W/C</v>
      </c>
      <c r="BI1417" s="1361" t="str">
        <f t="shared" si="539"/>
        <v>W/C</v>
      </c>
      <c r="BK1417" s="1361" t="b">
        <f t="shared" si="559"/>
        <v>1</v>
      </c>
      <c r="BL1417" s="1361" t="b">
        <f t="shared" si="559"/>
        <v>1</v>
      </c>
      <c r="BM1417" s="1361" t="b">
        <f t="shared" si="559"/>
        <v>1</v>
      </c>
      <c r="BN1417" s="1361" t="b">
        <f t="shared" si="559"/>
        <v>1</v>
      </c>
      <c r="BO1417" s="1361" t="b">
        <f t="shared" si="559"/>
        <v>1</v>
      </c>
      <c r="BP1417" s="1361" t="b">
        <f t="shared" si="559"/>
        <v>1</v>
      </c>
      <c r="BQ1417" s="1361" t="b">
        <f t="shared" si="559"/>
        <v>1</v>
      </c>
      <c r="BS1417" s="1359"/>
    </row>
    <row r="1418" spans="1:71" s="1374" customFormat="1" ht="12" customHeight="1">
      <c r="A1418" s="1412">
        <v>25400182</v>
      </c>
      <c r="B1418" s="1413" t="str">
        <f t="shared" si="541"/>
        <v>25400182</v>
      </c>
      <c r="C1418" s="1669" t="s">
        <v>2484</v>
      </c>
      <c r="D1418" s="1360" t="str">
        <f t="shared" si="560"/>
        <v>W/C</v>
      </c>
      <c r="E1418" s="1360"/>
      <c r="F1418" s="1670"/>
      <c r="G1418" s="1360"/>
      <c r="H1418" s="1361" t="str">
        <f t="shared" si="558"/>
        <v/>
      </c>
      <c r="I1418" s="1361" t="str">
        <f t="shared" si="558"/>
        <v/>
      </c>
      <c r="J1418" s="1361" t="str">
        <f t="shared" si="558"/>
        <v/>
      </c>
      <c r="K1418" s="1361" t="str">
        <f t="shared" si="558"/>
        <v/>
      </c>
      <c r="L1418" s="1361" t="str">
        <f t="shared" si="547"/>
        <v>NO</v>
      </c>
      <c r="M1418" s="1361" t="str">
        <f t="shared" si="547"/>
        <v>W/C</v>
      </c>
      <c r="N1418" s="1361" t="str">
        <f t="shared" si="555"/>
        <v>W/C</v>
      </c>
      <c r="O1418" s="1362"/>
      <c r="P1418" s="1363">
        <v>-731802</v>
      </c>
      <c r="Q1418" s="1363">
        <v>-686061</v>
      </c>
      <c r="R1418" s="1363">
        <v>-640320</v>
      </c>
      <c r="S1418" s="1363">
        <v>-594579</v>
      </c>
      <c r="T1418" s="1363">
        <v>-548838</v>
      </c>
      <c r="U1418" s="1363">
        <v>-503097</v>
      </c>
      <c r="V1418" s="1363">
        <v>-457356</v>
      </c>
      <c r="W1418" s="1363">
        <v>-411615</v>
      </c>
      <c r="X1418" s="1363">
        <v>-365874</v>
      </c>
      <c r="Y1418" s="1363">
        <v>-320133</v>
      </c>
      <c r="Z1418" s="1363">
        <v>-274392</v>
      </c>
      <c r="AA1418" s="1363">
        <v>-228651</v>
      </c>
      <c r="AB1418" s="1363">
        <v>-182910</v>
      </c>
      <c r="AC1418" s="1363"/>
      <c r="AD1418" s="1363"/>
      <c r="AE1418" s="1363">
        <f t="shared" si="544"/>
        <v>-457356</v>
      </c>
      <c r="AF1418" s="1376"/>
      <c r="AG1418" s="1377"/>
      <c r="AH1418" s="1365"/>
      <c r="AI1418" s="1365"/>
      <c r="AJ1418" s="1365"/>
      <c r="AK1418" s="1366"/>
      <c r="AL1418" s="1365">
        <f t="shared" si="535"/>
        <v>0</v>
      </c>
      <c r="AM1418" s="1367"/>
      <c r="AN1418" s="1365">
        <f>AE1418</f>
        <v>-457356</v>
      </c>
      <c r="AO1418" s="1368">
        <f t="shared" si="536"/>
        <v>-457356</v>
      </c>
      <c r="AP1418" s="1369"/>
      <c r="AQ1418" s="1370">
        <f t="shared" si="543"/>
        <v>-182910</v>
      </c>
      <c r="AR1418" s="1365"/>
      <c r="AS1418" s="1365"/>
      <c r="AT1418" s="1365"/>
      <c r="AU1418" s="1366"/>
      <c r="AV1418" s="1365">
        <f t="shared" si="537"/>
        <v>0</v>
      </c>
      <c r="AW1418" s="1367"/>
      <c r="AX1418" s="1365">
        <f>AQ1418</f>
        <v>-182910</v>
      </c>
      <c r="AY1418" s="1367">
        <f t="shared" si="538"/>
        <v>-182910</v>
      </c>
      <c r="AZ1418" s="1372"/>
      <c r="BA1418" s="1640"/>
      <c r="BC1418" s="1361" t="str">
        <f t="shared" ref="BC1418:BF1450" si="561">IF(VALUE(AR1418),BC$7,IF(ISBLANK(AR1418),"",BC$7))</f>
        <v/>
      </c>
      <c r="BD1418" s="1361" t="str">
        <f t="shared" si="561"/>
        <v/>
      </c>
      <c r="BE1418" s="1361" t="str">
        <f t="shared" si="561"/>
        <v/>
      </c>
      <c r="BF1418" s="1361" t="str">
        <f t="shared" si="561"/>
        <v/>
      </c>
      <c r="BG1418" s="1361" t="str">
        <f t="shared" si="542"/>
        <v>NO</v>
      </c>
      <c r="BH1418" s="1361" t="str">
        <f t="shared" si="542"/>
        <v>W/C</v>
      </c>
      <c r="BI1418" s="1361" t="str">
        <f t="shared" si="539"/>
        <v>W/C</v>
      </c>
      <c r="BK1418" s="1361" t="b">
        <f t="shared" si="559"/>
        <v>1</v>
      </c>
      <c r="BL1418" s="1361" t="b">
        <f t="shared" si="559"/>
        <v>1</v>
      </c>
      <c r="BM1418" s="1361" t="b">
        <f t="shared" si="559"/>
        <v>1</v>
      </c>
      <c r="BN1418" s="1361" t="b">
        <f t="shared" si="559"/>
        <v>1</v>
      </c>
      <c r="BO1418" s="1361" t="b">
        <f t="shared" si="559"/>
        <v>1</v>
      </c>
      <c r="BP1418" s="1361" t="b">
        <f t="shared" si="559"/>
        <v>1</v>
      </c>
      <c r="BQ1418" s="1361" t="b">
        <f t="shared" si="559"/>
        <v>1</v>
      </c>
      <c r="BS1418" s="1359"/>
    </row>
    <row r="1419" spans="1:71" s="1374" customFormat="1" ht="12" customHeight="1">
      <c r="A1419" s="1412">
        <v>25400191</v>
      </c>
      <c r="B1419" s="1413" t="str">
        <f t="shared" ref="B1419:B1502" si="562">TEXT(A1419,"##")</f>
        <v>25400191</v>
      </c>
      <c r="C1419" s="1359" t="s">
        <v>718</v>
      </c>
      <c r="D1419" s="1360" t="str">
        <f t="shared" si="560"/>
        <v>ERB</v>
      </c>
      <c r="E1419" s="1360"/>
      <c r="F1419" s="1359"/>
      <c r="G1419" s="1360"/>
      <c r="H1419" s="1361" t="str">
        <f t="shared" ref="H1419:K1454" si="563">IF(VALUE(AH1419),H$7,IF(ISBLANK(AH1419),"",H$7))</f>
        <v/>
      </c>
      <c r="I1419" s="1361" t="str">
        <f t="shared" si="563"/>
        <v>ERB</v>
      </c>
      <c r="J1419" s="1361" t="str">
        <f t="shared" si="563"/>
        <v/>
      </c>
      <c r="K1419" s="1361" t="str">
        <f t="shared" si="563"/>
        <v/>
      </c>
      <c r="L1419" s="1361" t="str">
        <f t="shared" si="547"/>
        <v>NO</v>
      </c>
      <c r="M1419" s="1361" t="str">
        <f t="shared" si="547"/>
        <v>NO</v>
      </c>
      <c r="N1419" s="1361" t="str">
        <f t="shared" si="555"/>
        <v/>
      </c>
      <c r="O1419" s="1362"/>
      <c r="P1419" s="1363">
        <v>0</v>
      </c>
      <c r="Q1419" s="1363">
        <v>0</v>
      </c>
      <c r="R1419" s="1363">
        <v>0</v>
      </c>
      <c r="S1419" s="1363">
        <v>0</v>
      </c>
      <c r="T1419" s="1363">
        <v>0</v>
      </c>
      <c r="U1419" s="1363">
        <v>0</v>
      </c>
      <c r="V1419" s="1363">
        <v>0</v>
      </c>
      <c r="W1419" s="1363">
        <v>0</v>
      </c>
      <c r="X1419" s="1363">
        <v>0</v>
      </c>
      <c r="Y1419" s="1363">
        <v>0</v>
      </c>
      <c r="Z1419" s="1363">
        <v>0</v>
      </c>
      <c r="AA1419" s="1363">
        <v>0</v>
      </c>
      <c r="AB1419" s="1363">
        <v>0</v>
      </c>
      <c r="AC1419" s="1363"/>
      <c r="AD1419" s="1363"/>
      <c r="AE1419" s="1363">
        <f t="shared" si="544"/>
        <v>0</v>
      </c>
      <c r="AF1419" s="1671" t="s">
        <v>754</v>
      </c>
      <c r="AG1419" s="1672"/>
      <c r="AH1419" s="1365"/>
      <c r="AI1419" s="1365">
        <f>AE1419</f>
        <v>0</v>
      </c>
      <c r="AJ1419" s="1365"/>
      <c r="AK1419" s="1366"/>
      <c r="AL1419" s="1365">
        <f t="shared" si="535"/>
        <v>0</v>
      </c>
      <c r="AM1419" s="1367"/>
      <c r="AN1419" s="1365"/>
      <c r="AO1419" s="1368">
        <f t="shared" si="536"/>
        <v>0</v>
      </c>
      <c r="AP1419" s="1369"/>
      <c r="AQ1419" s="1370">
        <f t="shared" si="543"/>
        <v>0</v>
      </c>
      <c r="AR1419" s="1365"/>
      <c r="AS1419" s="1365">
        <f>AQ1419</f>
        <v>0</v>
      </c>
      <c r="AT1419" s="1365"/>
      <c r="AU1419" s="1366"/>
      <c r="AV1419" s="1365">
        <f t="shared" si="537"/>
        <v>0</v>
      </c>
      <c r="AW1419" s="1367"/>
      <c r="AX1419" s="1365"/>
      <c r="AY1419" s="1367">
        <f t="shared" si="538"/>
        <v>0</v>
      </c>
      <c r="AZ1419" s="1372"/>
      <c r="BA1419" s="1640"/>
      <c r="BC1419" s="1361" t="str">
        <f t="shared" si="561"/>
        <v/>
      </c>
      <c r="BD1419" s="1361" t="str">
        <f t="shared" si="561"/>
        <v>ERB</v>
      </c>
      <c r="BE1419" s="1361" t="str">
        <f t="shared" si="561"/>
        <v/>
      </c>
      <c r="BF1419" s="1361" t="str">
        <f t="shared" si="561"/>
        <v/>
      </c>
      <c r="BG1419" s="1361" t="str">
        <f t="shared" si="542"/>
        <v>NO</v>
      </c>
      <c r="BH1419" s="1361" t="str">
        <f t="shared" si="542"/>
        <v>NO</v>
      </c>
      <c r="BI1419" s="1361" t="str">
        <f t="shared" si="539"/>
        <v/>
      </c>
      <c r="BK1419" s="1361" t="b">
        <f t="shared" si="559"/>
        <v>1</v>
      </c>
      <c r="BL1419" s="1361" t="b">
        <f t="shared" si="559"/>
        <v>1</v>
      </c>
      <c r="BM1419" s="1361" t="b">
        <f t="shared" si="559"/>
        <v>1</v>
      </c>
      <c r="BN1419" s="1361" t="b">
        <f t="shared" si="559"/>
        <v>1</v>
      </c>
      <c r="BO1419" s="1361" t="b">
        <f t="shared" si="559"/>
        <v>1</v>
      </c>
      <c r="BP1419" s="1361" t="b">
        <f t="shared" si="559"/>
        <v>1</v>
      </c>
      <c r="BQ1419" s="1361" t="b">
        <f t="shared" si="559"/>
        <v>1</v>
      </c>
      <c r="BS1419" s="1359"/>
    </row>
    <row r="1420" spans="1:71" s="1374" customFormat="1" ht="12" customHeight="1">
      <c r="A1420" s="1412">
        <v>25400201</v>
      </c>
      <c r="B1420" s="1413" t="str">
        <f t="shared" si="562"/>
        <v>25400201</v>
      </c>
      <c r="C1420" s="1359" t="s">
        <v>721</v>
      </c>
      <c r="D1420" s="1360" t="str">
        <f t="shared" si="560"/>
        <v>ERB</v>
      </c>
      <c r="E1420" s="1360"/>
      <c r="F1420" s="1359"/>
      <c r="G1420" s="1360"/>
      <c r="H1420" s="1361" t="str">
        <f t="shared" si="563"/>
        <v/>
      </c>
      <c r="I1420" s="1361" t="str">
        <f t="shared" si="563"/>
        <v>ERB</v>
      </c>
      <c r="J1420" s="1361" t="str">
        <f t="shared" si="563"/>
        <v/>
      </c>
      <c r="K1420" s="1361" t="str">
        <f t="shared" si="563"/>
        <v/>
      </c>
      <c r="L1420" s="1361" t="str">
        <f t="shared" si="547"/>
        <v>NO</v>
      </c>
      <c r="M1420" s="1361" t="str">
        <f t="shared" si="547"/>
        <v>NO</v>
      </c>
      <c r="N1420" s="1361" t="str">
        <f t="shared" si="555"/>
        <v/>
      </c>
      <c r="O1420" s="1362"/>
      <c r="P1420" s="1363">
        <v>0</v>
      </c>
      <c r="Q1420" s="1363">
        <v>0</v>
      </c>
      <c r="R1420" s="1363">
        <v>0</v>
      </c>
      <c r="S1420" s="1363">
        <v>0</v>
      </c>
      <c r="T1420" s="1363">
        <v>0</v>
      </c>
      <c r="U1420" s="1363">
        <v>0</v>
      </c>
      <c r="V1420" s="1363">
        <v>0</v>
      </c>
      <c r="W1420" s="1363">
        <v>0</v>
      </c>
      <c r="X1420" s="1363">
        <v>0</v>
      </c>
      <c r="Y1420" s="1363">
        <v>0</v>
      </c>
      <c r="Z1420" s="1363">
        <v>0</v>
      </c>
      <c r="AA1420" s="1363">
        <v>0</v>
      </c>
      <c r="AB1420" s="1363">
        <v>0</v>
      </c>
      <c r="AC1420" s="1363"/>
      <c r="AD1420" s="1363"/>
      <c r="AE1420" s="1363">
        <f t="shared" si="544"/>
        <v>0</v>
      </c>
      <c r="AF1420" s="1671" t="s">
        <v>754</v>
      </c>
      <c r="AG1420" s="1672"/>
      <c r="AH1420" s="1365"/>
      <c r="AI1420" s="1365">
        <f>AE1420</f>
        <v>0</v>
      </c>
      <c r="AJ1420" s="1365"/>
      <c r="AK1420" s="1366"/>
      <c r="AL1420" s="1365">
        <f t="shared" si="535"/>
        <v>0</v>
      </c>
      <c r="AM1420" s="1367"/>
      <c r="AN1420" s="1365"/>
      <c r="AO1420" s="1368">
        <f t="shared" si="536"/>
        <v>0</v>
      </c>
      <c r="AP1420" s="1369"/>
      <c r="AQ1420" s="1370">
        <f t="shared" ref="AQ1420:AQ1499" si="564">AB1420</f>
        <v>0</v>
      </c>
      <c r="AR1420" s="1365"/>
      <c r="AS1420" s="1365">
        <f>AQ1420</f>
        <v>0</v>
      </c>
      <c r="AT1420" s="1365"/>
      <c r="AU1420" s="1366"/>
      <c r="AV1420" s="1365">
        <f t="shared" si="537"/>
        <v>0</v>
      </c>
      <c r="AW1420" s="1367"/>
      <c r="AX1420" s="1365"/>
      <c r="AY1420" s="1367">
        <f t="shared" si="538"/>
        <v>0</v>
      </c>
      <c r="AZ1420" s="1372"/>
      <c r="BA1420" s="1640"/>
      <c r="BC1420" s="1361" t="str">
        <f t="shared" si="561"/>
        <v/>
      </c>
      <c r="BD1420" s="1361" t="str">
        <f t="shared" si="561"/>
        <v>ERB</v>
      </c>
      <c r="BE1420" s="1361" t="str">
        <f t="shared" si="561"/>
        <v/>
      </c>
      <c r="BF1420" s="1361" t="str">
        <f t="shared" si="561"/>
        <v/>
      </c>
      <c r="BG1420" s="1361" t="str">
        <f t="shared" si="542"/>
        <v>NO</v>
      </c>
      <c r="BH1420" s="1361" t="str">
        <f t="shared" si="542"/>
        <v>NO</v>
      </c>
      <c r="BI1420" s="1361" t="str">
        <f t="shared" si="539"/>
        <v/>
      </c>
      <c r="BK1420" s="1361" t="b">
        <f t="shared" si="559"/>
        <v>1</v>
      </c>
      <c r="BL1420" s="1361" t="b">
        <f t="shared" si="559"/>
        <v>1</v>
      </c>
      <c r="BM1420" s="1361" t="b">
        <f t="shared" si="559"/>
        <v>1</v>
      </c>
      <c r="BN1420" s="1361" t="b">
        <f t="shared" si="559"/>
        <v>1</v>
      </c>
      <c r="BO1420" s="1361" t="b">
        <f t="shared" si="559"/>
        <v>1</v>
      </c>
      <c r="BP1420" s="1361" t="b">
        <f t="shared" si="559"/>
        <v>1</v>
      </c>
      <c r="BQ1420" s="1361" t="b">
        <f t="shared" si="559"/>
        <v>1</v>
      </c>
      <c r="BS1420" s="1359"/>
    </row>
    <row r="1421" spans="1:71" s="1374" customFormat="1" ht="12" customHeight="1">
      <c r="A1421" s="1412">
        <v>25400221</v>
      </c>
      <c r="B1421" s="1413" t="str">
        <f t="shared" si="562"/>
        <v>25400221</v>
      </c>
      <c r="C1421" s="1359" t="s">
        <v>2485</v>
      </c>
      <c r="D1421" s="1360" t="str">
        <f t="shared" si="560"/>
        <v>Non-Op</v>
      </c>
      <c r="E1421" s="1360"/>
      <c r="F1421" s="1359"/>
      <c r="G1421" s="1360"/>
      <c r="H1421" s="1361" t="str">
        <f t="shared" si="563"/>
        <v/>
      </c>
      <c r="I1421" s="1361" t="str">
        <f t="shared" si="563"/>
        <v/>
      </c>
      <c r="J1421" s="1361" t="str">
        <f t="shared" si="563"/>
        <v/>
      </c>
      <c r="K1421" s="1361" t="str">
        <f t="shared" si="563"/>
        <v>Non-Op</v>
      </c>
      <c r="L1421" s="1361" t="str">
        <f t="shared" si="547"/>
        <v>NO</v>
      </c>
      <c r="M1421" s="1361" t="str">
        <f t="shared" si="547"/>
        <v>NO</v>
      </c>
      <c r="N1421" s="1361" t="str">
        <f t="shared" si="555"/>
        <v/>
      </c>
      <c r="O1421" s="1362"/>
      <c r="P1421" s="1363">
        <v>-986159.34</v>
      </c>
      <c r="Q1421" s="1363">
        <v>-965080.38</v>
      </c>
      <c r="R1421" s="1363">
        <v>-963488.25</v>
      </c>
      <c r="S1421" s="1363">
        <v>-1248488.25</v>
      </c>
      <c r="T1421" s="1363">
        <v>-1247711.95</v>
      </c>
      <c r="U1421" s="1363">
        <v>-871383.21</v>
      </c>
      <c r="V1421" s="1363">
        <v>-1394501.59</v>
      </c>
      <c r="W1421" s="1363">
        <v>412379.77</v>
      </c>
      <c r="X1421" s="1363">
        <v>-399013.52</v>
      </c>
      <c r="Y1421" s="1363">
        <v>-104880</v>
      </c>
      <c r="Z1421" s="1363">
        <v>-297339.05</v>
      </c>
      <c r="AA1421" s="1363">
        <v>-289402.71000000002</v>
      </c>
      <c r="AB1421" s="1363">
        <v>-389763.46</v>
      </c>
      <c r="AC1421" s="1363"/>
      <c r="AD1421" s="1363"/>
      <c r="AE1421" s="1363">
        <f t="shared" si="544"/>
        <v>-671405.8783333333</v>
      </c>
      <c r="AF1421" s="1671"/>
      <c r="AG1421" s="1672"/>
      <c r="AH1421" s="1365"/>
      <c r="AI1421" s="1365"/>
      <c r="AJ1421" s="1365"/>
      <c r="AK1421" s="1366">
        <f t="shared" ref="AK1421:AK1441" si="565">AE1421</f>
        <v>-671405.8783333333</v>
      </c>
      <c r="AL1421" s="1365">
        <f t="shared" si="535"/>
        <v>-671405.8783333333</v>
      </c>
      <c r="AM1421" s="1367"/>
      <c r="AN1421" s="1365"/>
      <c r="AO1421" s="1368">
        <f t="shared" si="536"/>
        <v>0</v>
      </c>
      <c r="AP1421" s="1369"/>
      <c r="AQ1421" s="1370">
        <f t="shared" si="564"/>
        <v>-389763.46</v>
      </c>
      <c r="AR1421" s="1365"/>
      <c r="AS1421" s="1365"/>
      <c r="AT1421" s="1365"/>
      <c r="AU1421" s="1366">
        <f t="shared" ref="AU1421:AU1441" si="566">AQ1421</f>
        <v>-389763.46</v>
      </c>
      <c r="AV1421" s="1365">
        <f t="shared" si="537"/>
        <v>-389763.46</v>
      </c>
      <c r="AW1421" s="1367"/>
      <c r="AX1421" s="1365"/>
      <c r="AY1421" s="1367">
        <f t="shared" si="538"/>
        <v>0</v>
      </c>
      <c r="AZ1421" s="1372" t="s">
        <v>1050</v>
      </c>
      <c r="BA1421" s="1640"/>
      <c r="BC1421" s="1361" t="str">
        <f t="shared" si="561"/>
        <v/>
      </c>
      <c r="BD1421" s="1361" t="str">
        <f t="shared" si="561"/>
        <v/>
      </c>
      <c r="BE1421" s="1361" t="str">
        <f t="shared" si="561"/>
        <v/>
      </c>
      <c r="BF1421" s="1361" t="str">
        <f t="shared" si="561"/>
        <v>Non-Op</v>
      </c>
      <c r="BG1421" s="1361" t="str">
        <f t="shared" si="542"/>
        <v>NO</v>
      </c>
      <c r="BH1421" s="1361" t="str">
        <f t="shared" si="542"/>
        <v>NO</v>
      </c>
      <c r="BI1421" s="1361" t="str">
        <f t="shared" si="539"/>
        <v/>
      </c>
      <c r="BK1421" s="1361" t="b">
        <f t="shared" si="559"/>
        <v>1</v>
      </c>
      <c r="BL1421" s="1361" t="b">
        <f t="shared" si="559"/>
        <v>1</v>
      </c>
      <c r="BM1421" s="1361" t="b">
        <f t="shared" si="559"/>
        <v>1</v>
      </c>
      <c r="BN1421" s="1361" t="b">
        <f t="shared" si="559"/>
        <v>1</v>
      </c>
      <c r="BO1421" s="1361" t="b">
        <f t="shared" si="559"/>
        <v>1</v>
      </c>
      <c r="BP1421" s="1361" t="b">
        <f t="shared" si="559"/>
        <v>1</v>
      </c>
      <c r="BQ1421" s="1361" t="b">
        <f t="shared" si="559"/>
        <v>1</v>
      </c>
      <c r="BS1421" s="1359"/>
    </row>
    <row r="1422" spans="1:71" s="1374" customFormat="1" ht="12" customHeight="1">
      <c r="A1422" s="1412">
        <v>25400261</v>
      </c>
      <c r="B1422" s="1413" t="str">
        <f t="shared" si="562"/>
        <v>25400261</v>
      </c>
      <c r="C1422" s="1359" t="s">
        <v>2486</v>
      </c>
      <c r="D1422" s="1360" t="str">
        <f t="shared" si="560"/>
        <v>Non-Op</v>
      </c>
      <c r="E1422" s="1360"/>
      <c r="F1422" s="1359"/>
      <c r="G1422" s="1360"/>
      <c r="H1422" s="1361" t="str">
        <f t="shared" si="563"/>
        <v/>
      </c>
      <c r="I1422" s="1361" t="str">
        <f t="shared" si="563"/>
        <v/>
      </c>
      <c r="J1422" s="1361" t="str">
        <f t="shared" si="563"/>
        <v/>
      </c>
      <c r="K1422" s="1361" t="str">
        <f t="shared" si="563"/>
        <v>Non-Op</v>
      </c>
      <c r="L1422" s="1361" t="str">
        <f t="shared" si="547"/>
        <v>NO</v>
      </c>
      <c r="M1422" s="1361" t="str">
        <f t="shared" si="547"/>
        <v>NO</v>
      </c>
      <c r="N1422" s="1361" t="str">
        <f t="shared" si="555"/>
        <v/>
      </c>
      <c r="O1422" s="1362"/>
      <c r="P1422" s="1363">
        <v>-93615823</v>
      </c>
      <c r="Q1422" s="1363">
        <v>-93615823</v>
      </c>
      <c r="R1422" s="1363">
        <v>-93615823</v>
      </c>
      <c r="S1422" s="1363">
        <v>-93615823</v>
      </c>
      <c r="T1422" s="1363">
        <v>-93615823</v>
      </c>
      <c r="U1422" s="1363">
        <v>-93615823</v>
      </c>
      <c r="V1422" s="1363">
        <v>-85322773</v>
      </c>
      <c r="W1422" s="1363">
        <v>-74112668</v>
      </c>
      <c r="X1422" s="1363">
        <v>-63708553</v>
      </c>
      <c r="Y1422" s="1363">
        <v>-61780182</v>
      </c>
      <c r="Z1422" s="1363">
        <v>-62544442</v>
      </c>
      <c r="AA1422" s="1363">
        <v>-65324383</v>
      </c>
      <c r="AB1422" s="1363">
        <v>-70852827</v>
      </c>
      <c r="AC1422" s="1363"/>
      <c r="AD1422" s="1363"/>
      <c r="AE1422" s="1363">
        <f t="shared" si="544"/>
        <v>-80258870.083333328</v>
      </c>
      <c r="AF1422" s="1671"/>
      <c r="AG1422" s="1672"/>
      <c r="AH1422" s="1365"/>
      <c r="AI1422" s="1365"/>
      <c r="AJ1422" s="1365"/>
      <c r="AK1422" s="1366">
        <f t="shared" si="565"/>
        <v>-80258870.083333328</v>
      </c>
      <c r="AL1422" s="1365">
        <f t="shared" si="535"/>
        <v>-80258870.083333328</v>
      </c>
      <c r="AM1422" s="1367"/>
      <c r="AN1422" s="1365"/>
      <c r="AO1422" s="1368">
        <f t="shared" si="536"/>
        <v>0</v>
      </c>
      <c r="AP1422" s="1369"/>
      <c r="AQ1422" s="1370">
        <f t="shared" si="564"/>
        <v>-70852827</v>
      </c>
      <c r="AR1422" s="1365"/>
      <c r="AS1422" s="1365"/>
      <c r="AT1422" s="1365"/>
      <c r="AU1422" s="1366">
        <f t="shared" si="566"/>
        <v>-70852827</v>
      </c>
      <c r="AV1422" s="1365">
        <f t="shared" si="537"/>
        <v>-70852827</v>
      </c>
      <c r="AW1422" s="1367"/>
      <c r="AX1422" s="1365"/>
      <c r="AY1422" s="1367">
        <f t="shared" si="538"/>
        <v>0</v>
      </c>
      <c r="AZ1422" s="1372" t="s">
        <v>1893</v>
      </c>
      <c r="BA1422" s="1640"/>
      <c r="BC1422" s="1361" t="str">
        <f t="shared" si="561"/>
        <v/>
      </c>
      <c r="BD1422" s="1361" t="str">
        <f t="shared" si="561"/>
        <v/>
      </c>
      <c r="BE1422" s="1361" t="str">
        <f t="shared" si="561"/>
        <v/>
      </c>
      <c r="BF1422" s="1361" t="str">
        <f t="shared" si="561"/>
        <v>Non-Op</v>
      </c>
      <c r="BG1422" s="1361" t="str">
        <f t="shared" si="542"/>
        <v>NO</v>
      </c>
      <c r="BH1422" s="1361" t="str">
        <f t="shared" si="542"/>
        <v>NO</v>
      </c>
      <c r="BI1422" s="1361" t="str">
        <f t="shared" si="539"/>
        <v/>
      </c>
      <c r="BK1422" s="1361" t="b">
        <f t="shared" si="559"/>
        <v>1</v>
      </c>
      <c r="BL1422" s="1361" t="b">
        <f t="shared" si="559"/>
        <v>1</v>
      </c>
      <c r="BM1422" s="1361" t="b">
        <f t="shared" si="559"/>
        <v>1</v>
      </c>
      <c r="BN1422" s="1361" t="b">
        <f t="shared" si="559"/>
        <v>1</v>
      </c>
      <c r="BO1422" s="1361" t="b">
        <f t="shared" si="559"/>
        <v>1</v>
      </c>
      <c r="BP1422" s="1361" t="b">
        <f t="shared" si="559"/>
        <v>1</v>
      </c>
      <c r="BQ1422" s="1361" t="b">
        <f t="shared" si="559"/>
        <v>1</v>
      </c>
      <c r="BS1422" s="1359"/>
    </row>
    <row r="1423" spans="1:71" s="1374" customFormat="1" ht="12" customHeight="1">
      <c r="A1423" s="1412">
        <v>25400291</v>
      </c>
      <c r="B1423" s="1413" t="str">
        <f t="shared" si="562"/>
        <v>25400291</v>
      </c>
      <c r="C1423" s="1359" t="s">
        <v>2487</v>
      </c>
      <c r="D1423" s="1360" t="str">
        <f t="shared" si="560"/>
        <v>Non-Op</v>
      </c>
      <c r="E1423" s="1360"/>
      <c r="F1423" s="1359"/>
      <c r="G1423" s="1360"/>
      <c r="H1423" s="1361" t="str">
        <f t="shared" si="563"/>
        <v/>
      </c>
      <c r="I1423" s="1361" t="str">
        <f t="shared" si="563"/>
        <v/>
      </c>
      <c r="J1423" s="1361" t="str">
        <f t="shared" si="563"/>
        <v/>
      </c>
      <c r="K1423" s="1361" t="str">
        <f t="shared" si="563"/>
        <v>Non-Op</v>
      </c>
      <c r="L1423" s="1361" t="str">
        <f t="shared" si="547"/>
        <v>NO</v>
      </c>
      <c r="M1423" s="1361" t="str">
        <f t="shared" si="547"/>
        <v>NO</v>
      </c>
      <c r="N1423" s="1361" t="str">
        <f t="shared" si="555"/>
        <v/>
      </c>
      <c r="O1423" s="1362"/>
      <c r="P1423" s="1363">
        <v>-555644.77</v>
      </c>
      <c r="Q1423" s="1363">
        <v>-471117.5</v>
      </c>
      <c r="R1423" s="1363">
        <v>-377629.05</v>
      </c>
      <c r="S1423" s="1363">
        <v>-295113.64</v>
      </c>
      <c r="T1423" s="1363">
        <v>-196119.37</v>
      </c>
      <c r="U1423" s="1363">
        <v>-92251.91</v>
      </c>
      <c r="V1423" s="1363">
        <v>32567.43</v>
      </c>
      <c r="W1423" s="1363">
        <v>-1067345.32</v>
      </c>
      <c r="X1423" s="1363">
        <v>-933921.4</v>
      </c>
      <c r="Y1423" s="1363">
        <v>-804501.63</v>
      </c>
      <c r="Z1423" s="1363">
        <v>-703273.45</v>
      </c>
      <c r="AA1423" s="1363">
        <v>-607625.57999999996</v>
      </c>
      <c r="AB1423" s="1363">
        <v>-513577.24</v>
      </c>
      <c r="AC1423" s="1363"/>
      <c r="AD1423" s="1363"/>
      <c r="AE1423" s="1363">
        <f t="shared" si="544"/>
        <v>-504245.2020833334</v>
      </c>
      <c r="AF1423" s="1671"/>
      <c r="AG1423" s="1672"/>
      <c r="AH1423" s="1365"/>
      <c r="AI1423" s="1365"/>
      <c r="AJ1423" s="1365"/>
      <c r="AK1423" s="1366">
        <f t="shared" si="565"/>
        <v>-504245.2020833334</v>
      </c>
      <c r="AL1423" s="1365">
        <f t="shared" si="535"/>
        <v>-504245.2020833334</v>
      </c>
      <c r="AM1423" s="1367"/>
      <c r="AN1423" s="1365"/>
      <c r="AO1423" s="1368">
        <f t="shared" si="536"/>
        <v>0</v>
      </c>
      <c r="AP1423" s="1369"/>
      <c r="AQ1423" s="1370">
        <f t="shared" si="564"/>
        <v>-513577.24</v>
      </c>
      <c r="AR1423" s="1365"/>
      <c r="AS1423" s="1365"/>
      <c r="AT1423" s="1365"/>
      <c r="AU1423" s="1366">
        <f t="shared" si="566"/>
        <v>-513577.24</v>
      </c>
      <c r="AV1423" s="1365">
        <f t="shared" si="537"/>
        <v>-513577.24</v>
      </c>
      <c r="AW1423" s="1367"/>
      <c r="AX1423" s="1365"/>
      <c r="AY1423" s="1367">
        <f t="shared" si="538"/>
        <v>0</v>
      </c>
      <c r="AZ1423" s="1372" t="s">
        <v>1050</v>
      </c>
      <c r="BA1423" s="1640"/>
      <c r="BC1423" s="1361" t="str">
        <f t="shared" si="561"/>
        <v/>
      </c>
      <c r="BD1423" s="1361" t="str">
        <f t="shared" si="561"/>
        <v/>
      </c>
      <c r="BE1423" s="1361" t="str">
        <f t="shared" si="561"/>
        <v/>
      </c>
      <c r="BF1423" s="1361" t="str">
        <f t="shared" si="561"/>
        <v>Non-Op</v>
      </c>
      <c r="BG1423" s="1361" t="str">
        <f t="shared" si="542"/>
        <v>NO</v>
      </c>
      <c r="BH1423" s="1361" t="str">
        <f t="shared" si="542"/>
        <v>NO</v>
      </c>
      <c r="BI1423" s="1361" t="str">
        <f t="shared" si="539"/>
        <v/>
      </c>
      <c r="BK1423" s="1361" t="b">
        <f t="shared" si="559"/>
        <v>1</v>
      </c>
      <c r="BL1423" s="1361" t="b">
        <f t="shared" si="559"/>
        <v>1</v>
      </c>
      <c r="BM1423" s="1361" t="b">
        <f t="shared" si="559"/>
        <v>1</v>
      </c>
      <c r="BN1423" s="1361" t="b">
        <f t="shared" si="559"/>
        <v>1</v>
      </c>
      <c r="BO1423" s="1361" t="b">
        <f t="shared" si="559"/>
        <v>1</v>
      </c>
      <c r="BP1423" s="1361" t="b">
        <f t="shared" si="559"/>
        <v>1</v>
      </c>
      <c r="BQ1423" s="1361" t="b">
        <f t="shared" si="559"/>
        <v>1</v>
      </c>
      <c r="BS1423" s="1359"/>
    </row>
    <row r="1424" spans="1:71" s="1374" customFormat="1" ht="12" customHeight="1">
      <c r="A1424" s="1412">
        <v>25400301</v>
      </c>
      <c r="B1424" s="1413" t="str">
        <f t="shared" si="562"/>
        <v>25400301</v>
      </c>
      <c r="C1424" s="1359" t="s">
        <v>2488</v>
      </c>
      <c r="D1424" s="1360" t="str">
        <f t="shared" si="560"/>
        <v>Non-Op</v>
      </c>
      <c r="E1424" s="1360"/>
      <c r="F1424" s="1359"/>
      <c r="G1424" s="1360"/>
      <c r="H1424" s="1361" t="str">
        <f t="shared" si="563"/>
        <v/>
      </c>
      <c r="I1424" s="1361" t="str">
        <f t="shared" si="563"/>
        <v/>
      </c>
      <c r="J1424" s="1361" t="str">
        <f t="shared" si="563"/>
        <v/>
      </c>
      <c r="K1424" s="1361" t="str">
        <f t="shared" si="563"/>
        <v>Non-Op</v>
      </c>
      <c r="L1424" s="1361" t="str">
        <f t="shared" si="547"/>
        <v>NO</v>
      </c>
      <c r="M1424" s="1361" t="str">
        <f t="shared" si="547"/>
        <v>NO</v>
      </c>
      <c r="N1424" s="1361" t="str">
        <f t="shared" si="555"/>
        <v/>
      </c>
      <c r="O1424" s="1362"/>
      <c r="P1424" s="1363">
        <v>-19666.52</v>
      </c>
      <c r="Q1424" s="1363">
        <v>-13398.88</v>
      </c>
      <c r="R1424" s="1363">
        <v>-5365.06</v>
      </c>
      <c r="S1424" s="1363">
        <v>1937.3</v>
      </c>
      <c r="T1424" s="1363">
        <v>11403.43</v>
      </c>
      <c r="U1424" s="1363">
        <v>13216.14</v>
      </c>
      <c r="V1424" s="1363">
        <v>26147.08</v>
      </c>
      <c r="W1424" s="1363">
        <v>-30946.25</v>
      </c>
      <c r="X1424" s="1363">
        <v>-26649.79</v>
      </c>
      <c r="Y1424" s="1363">
        <v>-21893.37</v>
      </c>
      <c r="Z1424" s="1363">
        <v>-18602.939999999999</v>
      </c>
      <c r="AA1424" s="1363">
        <v>-15163.54</v>
      </c>
      <c r="AB1424" s="1363">
        <v>-11294.41</v>
      </c>
      <c r="AC1424" s="1363"/>
      <c r="AD1424" s="1363"/>
      <c r="AE1424" s="1363">
        <f t="shared" si="544"/>
        <v>-7899.6954166666665</v>
      </c>
      <c r="AF1424" s="1671"/>
      <c r="AG1424" s="1672"/>
      <c r="AH1424" s="1365"/>
      <c r="AI1424" s="1365"/>
      <c r="AJ1424" s="1365"/>
      <c r="AK1424" s="1366">
        <f t="shared" si="565"/>
        <v>-7899.6954166666665</v>
      </c>
      <c r="AL1424" s="1365">
        <f t="shared" ref="AL1424:AL1524" si="567">SUM(AI1424:AK1424)</f>
        <v>-7899.6954166666665</v>
      </c>
      <c r="AM1424" s="1367"/>
      <c r="AN1424" s="1365"/>
      <c r="AO1424" s="1368">
        <f t="shared" ref="AO1424:AO1524" si="568">AM1424+AN1424</f>
        <v>0</v>
      </c>
      <c r="AP1424" s="1369"/>
      <c r="AQ1424" s="1370">
        <f t="shared" si="564"/>
        <v>-11294.41</v>
      </c>
      <c r="AR1424" s="1365"/>
      <c r="AS1424" s="1365"/>
      <c r="AT1424" s="1365"/>
      <c r="AU1424" s="1366">
        <f t="shared" si="566"/>
        <v>-11294.41</v>
      </c>
      <c r="AV1424" s="1365">
        <f t="shared" ref="AV1424:AV1524" si="569">SUM(AS1424:AU1424)</f>
        <v>-11294.41</v>
      </c>
      <c r="AW1424" s="1367"/>
      <c r="AX1424" s="1365"/>
      <c r="AY1424" s="1367">
        <f t="shared" ref="AY1424:AY1524" si="570">AW1424+AX1424</f>
        <v>0</v>
      </c>
      <c r="AZ1424" s="1372" t="s">
        <v>1050</v>
      </c>
      <c r="BA1424" s="1640"/>
      <c r="BC1424" s="1361" t="str">
        <f t="shared" si="561"/>
        <v/>
      </c>
      <c r="BD1424" s="1361" t="str">
        <f t="shared" si="561"/>
        <v/>
      </c>
      <c r="BE1424" s="1361" t="str">
        <f t="shared" si="561"/>
        <v/>
      </c>
      <c r="BF1424" s="1361" t="str">
        <f t="shared" si="561"/>
        <v>Non-Op</v>
      </c>
      <c r="BG1424" s="1361" t="str">
        <f t="shared" si="542"/>
        <v>NO</v>
      </c>
      <c r="BH1424" s="1361" t="str">
        <f t="shared" si="542"/>
        <v>NO</v>
      </c>
      <c r="BI1424" s="1361" t="str">
        <f t="shared" si="539"/>
        <v/>
      </c>
      <c r="BK1424" s="1361" t="b">
        <f t="shared" si="559"/>
        <v>1</v>
      </c>
      <c r="BL1424" s="1361" t="b">
        <f t="shared" si="559"/>
        <v>1</v>
      </c>
      <c r="BM1424" s="1361" t="b">
        <f t="shared" si="559"/>
        <v>1</v>
      </c>
      <c r="BN1424" s="1361" t="b">
        <f t="shared" si="559"/>
        <v>1</v>
      </c>
      <c r="BO1424" s="1361" t="b">
        <f t="shared" si="559"/>
        <v>1</v>
      </c>
      <c r="BP1424" s="1361" t="b">
        <f t="shared" si="559"/>
        <v>1</v>
      </c>
      <c r="BQ1424" s="1361" t="b">
        <f t="shared" si="559"/>
        <v>1</v>
      </c>
      <c r="BS1424" s="1359"/>
    </row>
    <row r="1425" spans="1:71" s="1374" customFormat="1" ht="12" customHeight="1">
      <c r="A1425" s="1412">
        <v>25400311</v>
      </c>
      <c r="B1425" s="1413" t="str">
        <f t="shared" si="562"/>
        <v>25400311</v>
      </c>
      <c r="C1425" s="1359" t="s">
        <v>2489</v>
      </c>
      <c r="D1425" s="1360" t="str">
        <f t="shared" si="560"/>
        <v>Non-Op</v>
      </c>
      <c r="E1425" s="1360"/>
      <c r="F1425" s="1359"/>
      <c r="G1425" s="1360"/>
      <c r="H1425" s="1361" t="str">
        <f t="shared" si="563"/>
        <v/>
      </c>
      <c r="I1425" s="1361" t="str">
        <f t="shared" si="563"/>
        <v/>
      </c>
      <c r="J1425" s="1361" t="str">
        <f t="shared" si="563"/>
        <v/>
      </c>
      <c r="K1425" s="1361" t="str">
        <f t="shared" si="563"/>
        <v>Non-Op</v>
      </c>
      <c r="L1425" s="1361" t="str">
        <f t="shared" si="547"/>
        <v>NO</v>
      </c>
      <c r="M1425" s="1361" t="str">
        <f t="shared" si="547"/>
        <v>NO</v>
      </c>
      <c r="N1425" s="1361" t="str">
        <f t="shared" si="555"/>
        <v/>
      </c>
      <c r="O1425" s="1362"/>
      <c r="P1425" s="1363">
        <v>-42066.080000000002</v>
      </c>
      <c r="Q1425" s="1363">
        <v>-46728.58</v>
      </c>
      <c r="R1425" s="1363">
        <v>-51336.9</v>
      </c>
      <c r="S1425" s="1363">
        <v>-56622.43</v>
      </c>
      <c r="T1425" s="1363">
        <v>-62587.11</v>
      </c>
      <c r="U1425" s="1363">
        <v>-76761.23</v>
      </c>
      <c r="V1425" s="1363">
        <v>-81660.59</v>
      </c>
      <c r="W1425" s="1363">
        <v>-24086.34</v>
      </c>
      <c r="X1425" s="1363">
        <v>-21688.19</v>
      </c>
      <c r="Y1425" s="1363">
        <v>-21617.07</v>
      </c>
      <c r="Z1425" s="1363">
        <v>-26679.02</v>
      </c>
      <c r="AA1425" s="1363">
        <v>-28383.02</v>
      </c>
      <c r="AB1425" s="1363">
        <v>-30355.43</v>
      </c>
      <c r="AC1425" s="1363"/>
      <c r="AD1425" s="1363"/>
      <c r="AE1425" s="1363">
        <f t="shared" si="544"/>
        <v>-44530.102916666678</v>
      </c>
      <c r="AF1425" s="1671"/>
      <c r="AG1425" s="1672"/>
      <c r="AH1425" s="1365"/>
      <c r="AI1425" s="1365"/>
      <c r="AJ1425" s="1365"/>
      <c r="AK1425" s="1366">
        <f t="shared" si="565"/>
        <v>-44530.102916666678</v>
      </c>
      <c r="AL1425" s="1365">
        <f t="shared" si="567"/>
        <v>-44530.102916666678</v>
      </c>
      <c r="AM1425" s="1367"/>
      <c r="AN1425" s="1365"/>
      <c r="AO1425" s="1368">
        <f t="shared" si="568"/>
        <v>0</v>
      </c>
      <c r="AP1425" s="1369"/>
      <c r="AQ1425" s="1370">
        <f t="shared" si="564"/>
        <v>-30355.43</v>
      </c>
      <c r="AR1425" s="1365"/>
      <c r="AS1425" s="1365"/>
      <c r="AT1425" s="1365"/>
      <c r="AU1425" s="1366">
        <f t="shared" si="566"/>
        <v>-30355.43</v>
      </c>
      <c r="AV1425" s="1365">
        <f t="shared" si="569"/>
        <v>-30355.43</v>
      </c>
      <c r="AW1425" s="1367"/>
      <c r="AX1425" s="1365"/>
      <c r="AY1425" s="1367">
        <f t="shared" si="570"/>
        <v>0</v>
      </c>
      <c r="AZ1425" s="1372" t="s">
        <v>1050</v>
      </c>
      <c r="BA1425" s="1640"/>
      <c r="BC1425" s="1361" t="str">
        <f t="shared" si="561"/>
        <v/>
      </c>
      <c r="BD1425" s="1361" t="str">
        <f t="shared" si="561"/>
        <v/>
      </c>
      <c r="BE1425" s="1361" t="str">
        <f t="shared" si="561"/>
        <v/>
      </c>
      <c r="BF1425" s="1361" t="str">
        <f t="shared" si="561"/>
        <v>Non-Op</v>
      </c>
      <c r="BG1425" s="1361" t="str">
        <f t="shared" si="542"/>
        <v>NO</v>
      </c>
      <c r="BH1425" s="1361" t="str">
        <f t="shared" si="542"/>
        <v>NO</v>
      </c>
      <c r="BI1425" s="1361" t="str">
        <f t="shared" ref="BI1425:BI1476" si="571">IF(OR(CONCATENATE(BG1425,BH1425)="NOW/C",CONCATENATE(BG1425,BH1425)="W/CNO"),"W/C","")</f>
        <v/>
      </c>
      <c r="BK1425" s="1361" t="b">
        <f t="shared" si="559"/>
        <v>1</v>
      </c>
      <c r="BL1425" s="1361" t="b">
        <f t="shared" si="559"/>
        <v>1</v>
      </c>
      <c r="BM1425" s="1361" t="b">
        <f t="shared" si="559"/>
        <v>1</v>
      </c>
      <c r="BN1425" s="1361" t="b">
        <f t="shared" si="559"/>
        <v>1</v>
      </c>
      <c r="BO1425" s="1361" t="b">
        <f t="shared" si="559"/>
        <v>1</v>
      </c>
      <c r="BP1425" s="1361" t="b">
        <f t="shared" si="559"/>
        <v>1</v>
      </c>
      <c r="BQ1425" s="1361" t="b">
        <f t="shared" si="559"/>
        <v>1</v>
      </c>
      <c r="BS1425" s="1359"/>
    </row>
    <row r="1426" spans="1:71" s="1374" customFormat="1" ht="12" customHeight="1">
      <c r="A1426" s="1412">
        <v>25400321</v>
      </c>
      <c r="B1426" s="1413" t="str">
        <f t="shared" si="562"/>
        <v>25400321</v>
      </c>
      <c r="C1426" s="1359" t="s">
        <v>2490</v>
      </c>
      <c r="D1426" s="1360" t="str">
        <f t="shared" si="560"/>
        <v>Non-Op</v>
      </c>
      <c r="E1426" s="1360"/>
      <c r="F1426" s="1359"/>
      <c r="G1426" s="1360"/>
      <c r="H1426" s="1361" t="str">
        <f t="shared" si="563"/>
        <v/>
      </c>
      <c r="I1426" s="1361" t="str">
        <f t="shared" si="563"/>
        <v/>
      </c>
      <c r="J1426" s="1361" t="str">
        <f t="shared" si="563"/>
        <v/>
      </c>
      <c r="K1426" s="1361" t="str">
        <f t="shared" si="563"/>
        <v>Non-Op</v>
      </c>
      <c r="L1426" s="1361" t="str">
        <f t="shared" si="547"/>
        <v>NO</v>
      </c>
      <c r="M1426" s="1361" t="str">
        <f t="shared" si="547"/>
        <v>NO</v>
      </c>
      <c r="N1426" s="1361" t="str">
        <f t="shared" si="555"/>
        <v/>
      </c>
      <c r="O1426" s="1362"/>
      <c r="P1426" s="1363">
        <v>-56416.13</v>
      </c>
      <c r="Q1426" s="1363">
        <v>-58517.82</v>
      </c>
      <c r="R1426" s="1363">
        <v>-58078.96</v>
      </c>
      <c r="S1426" s="1363">
        <v>-57417.74</v>
      </c>
      <c r="T1426" s="1363">
        <v>-53323.03</v>
      </c>
      <c r="U1426" s="1363">
        <v>-46961.94</v>
      </c>
      <c r="V1426" s="1363">
        <v>-36236.36</v>
      </c>
      <c r="W1426" s="1363">
        <v>-44146.35</v>
      </c>
      <c r="X1426" s="1363">
        <v>-44434.44</v>
      </c>
      <c r="Y1426" s="1363">
        <v>-44524.52</v>
      </c>
      <c r="Z1426" s="1363">
        <v>-45011.11</v>
      </c>
      <c r="AA1426" s="1363">
        <v>-45399.33</v>
      </c>
      <c r="AB1426" s="1363">
        <v>-45603.27</v>
      </c>
      <c r="AC1426" s="1363"/>
      <c r="AD1426" s="1363"/>
      <c r="AE1426" s="1363">
        <f t="shared" ref="AE1426:AE1493" si="572">(P1426+AB1426+SUM(Q1426:AA1426)*2)/24</f>
        <v>-48755.10833333333</v>
      </c>
      <c r="AF1426" s="1364"/>
      <c r="AG1426" s="1653"/>
      <c r="AH1426" s="1365"/>
      <c r="AI1426" s="1365"/>
      <c r="AJ1426" s="1365"/>
      <c r="AK1426" s="1366">
        <f t="shared" si="565"/>
        <v>-48755.10833333333</v>
      </c>
      <c r="AL1426" s="1365">
        <f t="shared" si="567"/>
        <v>-48755.10833333333</v>
      </c>
      <c r="AM1426" s="1367"/>
      <c r="AN1426" s="1365"/>
      <c r="AO1426" s="1368">
        <f t="shared" si="568"/>
        <v>0</v>
      </c>
      <c r="AP1426" s="1369"/>
      <c r="AQ1426" s="1370">
        <f t="shared" si="564"/>
        <v>-45603.27</v>
      </c>
      <c r="AR1426" s="1365"/>
      <c r="AS1426" s="1365"/>
      <c r="AT1426" s="1365"/>
      <c r="AU1426" s="1366">
        <f t="shared" si="566"/>
        <v>-45603.27</v>
      </c>
      <c r="AV1426" s="1365">
        <f t="shared" si="569"/>
        <v>-45603.27</v>
      </c>
      <c r="AW1426" s="1367"/>
      <c r="AX1426" s="1365"/>
      <c r="AY1426" s="1367">
        <f t="shared" si="570"/>
        <v>0</v>
      </c>
      <c r="AZ1426" s="1372" t="s">
        <v>1182</v>
      </c>
      <c r="BA1426" s="1640"/>
      <c r="BC1426" s="1361" t="str">
        <f t="shared" si="561"/>
        <v/>
      </c>
      <c r="BD1426" s="1361" t="str">
        <f t="shared" si="561"/>
        <v/>
      </c>
      <c r="BE1426" s="1361" t="str">
        <f t="shared" si="561"/>
        <v/>
      </c>
      <c r="BF1426" s="1361" t="str">
        <f t="shared" si="561"/>
        <v>Non-Op</v>
      </c>
      <c r="BG1426" s="1361" t="str">
        <f t="shared" si="542"/>
        <v>NO</v>
      </c>
      <c r="BH1426" s="1361" t="str">
        <f t="shared" si="542"/>
        <v>NO</v>
      </c>
      <c r="BI1426" s="1361" t="str">
        <f t="shared" si="571"/>
        <v/>
      </c>
      <c r="BK1426" s="1361" t="b">
        <f t="shared" si="559"/>
        <v>1</v>
      </c>
      <c r="BL1426" s="1361" t="b">
        <f t="shared" si="559"/>
        <v>1</v>
      </c>
      <c r="BM1426" s="1361" t="b">
        <f t="shared" si="559"/>
        <v>1</v>
      </c>
      <c r="BN1426" s="1361" t="b">
        <f t="shared" si="559"/>
        <v>1</v>
      </c>
      <c r="BO1426" s="1361" t="b">
        <f t="shared" si="559"/>
        <v>1</v>
      </c>
      <c r="BP1426" s="1361" t="b">
        <f t="shared" si="559"/>
        <v>1</v>
      </c>
      <c r="BQ1426" s="1361" t="b">
        <f t="shared" si="559"/>
        <v>1</v>
      </c>
      <c r="BS1426" s="1359"/>
    </row>
    <row r="1427" spans="1:71" s="1374" customFormat="1" ht="12" customHeight="1">
      <c r="A1427" s="1412">
        <v>25400331</v>
      </c>
      <c r="B1427" s="1413" t="str">
        <f t="shared" si="562"/>
        <v>25400331</v>
      </c>
      <c r="C1427" s="1359" t="s">
        <v>2491</v>
      </c>
      <c r="D1427" s="1360" t="str">
        <f t="shared" si="560"/>
        <v>Non-Op</v>
      </c>
      <c r="E1427" s="1360"/>
      <c r="F1427" s="1359"/>
      <c r="G1427" s="1360"/>
      <c r="H1427" s="1361" t="str">
        <f t="shared" si="563"/>
        <v/>
      </c>
      <c r="I1427" s="1361" t="str">
        <f t="shared" si="563"/>
        <v/>
      </c>
      <c r="J1427" s="1361" t="str">
        <f t="shared" si="563"/>
        <v/>
      </c>
      <c r="K1427" s="1361" t="str">
        <f t="shared" si="563"/>
        <v>Non-Op</v>
      </c>
      <c r="L1427" s="1361" t="str">
        <f t="shared" ref="L1427:M1509" si="573">IF(VALUE(AM1427),"W/C",IF(ISBLANK(AM1427),"NO","W/C"))</f>
        <v>NO</v>
      </c>
      <c r="M1427" s="1361" t="str">
        <f t="shared" si="573"/>
        <v>NO</v>
      </c>
      <c r="N1427" s="1361" t="str">
        <f t="shared" si="555"/>
        <v/>
      </c>
      <c r="O1427" s="1362"/>
      <c r="P1427" s="1363">
        <v>-815561.21</v>
      </c>
      <c r="Q1427" s="1363">
        <v>-917535.89</v>
      </c>
      <c r="R1427" s="1363">
        <v>-962637.88</v>
      </c>
      <c r="S1427" s="1363">
        <v>-1053652.79</v>
      </c>
      <c r="T1427" s="1363">
        <v>-1048984.71</v>
      </c>
      <c r="U1427" s="1363">
        <v>-1007471.88</v>
      </c>
      <c r="V1427" s="1363">
        <v>-843638.8</v>
      </c>
      <c r="W1427" s="1363">
        <v>-822087.33</v>
      </c>
      <c r="X1427" s="1363">
        <v>-749137.35</v>
      </c>
      <c r="Y1427" s="1363">
        <v>-678041.9</v>
      </c>
      <c r="Z1427" s="1363">
        <v>-701766.61</v>
      </c>
      <c r="AA1427" s="1363">
        <v>-734867.75</v>
      </c>
      <c r="AB1427" s="1363">
        <v>-762420.11</v>
      </c>
      <c r="AC1427" s="1363"/>
      <c r="AD1427" s="1363"/>
      <c r="AE1427" s="1363">
        <f t="shared" si="572"/>
        <v>-859067.7958333334</v>
      </c>
      <c r="AF1427" s="1364"/>
      <c r="AG1427" s="1653"/>
      <c r="AH1427" s="1365"/>
      <c r="AI1427" s="1365"/>
      <c r="AJ1427" s="1365"/>
      <c r="AK1427" s="1366">
        <f t="shared" si="565"/>
        <v>-859067.7958333334</v>
      </c>
      <c r="AL1427" s="1365">
        <f t="shared" si="567"/>
        <v>-859067.7958333334</v>
      </c>
      <c r="AM1427" s="1367"/>
      <c r="AN1427" s="1365"/>
      <c r="AO1427" s="1368">
        <f t="shared" si="568"/>
        <v>0</v>
      </c>
      <c r="AP1427" s="1369"/>
      <c r="AQ1427" s="1370">
        <f t="shared" si="564"/>
        <v>-762420.11</v>
      </c>
      <c r="AR1427" s="1365"/>
      <c r="AS1427" s="1365"/>
      <c r="AT1427" s="1365"/>
      <c r="AU1427" s="1366">
        <f t="shared" si="566"/>
        <v>-762420.11</v>
      </c>
      <c r="AV1427" s="1365">
        <f t="shared" si="569"/>
        <v>-762420.11</v>
      </c>
      <c r="AW1427" s="1367"/>
      <c r="AX1427" s="1365"/>
      <c r="AY1427" s="1367">
        <f t="shared" si="570"/>
        <v>0</v>
      </c>
      <c r="AZ1427" s="1372" t="s">
        <v>1182</v>
      </c>
      <c r="BA1427" s="1640"/>
      <c r="BC1427" s="1361" t="str">
        <f t="shared" si="561"/>
        <v/>
      </c>
      <c r="BD1427" s="1361" t="str">
        <f t="shared" si="561"/>
        <v/>
      </c>
      <c r="BE1427" s="1361" t="str">
        <f t="shared" si="561"/>
        <v/>
      </c>
      <c r="BF1427" s="1361" t="str">
        <f t="shared" si="561"/>
        <v>Non-Op</v>
      </c>
      <c r="BG1427" s="1361" t="str">
        <f t="shared" si="542"/>
        <v>NO</v>
      </c>
      <c r="BH1427" s="1361" t="str">
        <f t="shared" si="542"/>
        <v>NO</v>
      </c>
      <c r="BI1427" s="1361" t="str">
        <f t="shared" si="571"/>
        <v/>
      </c>
      <c r="BK1427" s="1361" t="b">
        <f t="shared" si="559"/>
        <v>1</v>
      </c>
      <c r="BL1427" s="1361" t="b">
        <f t="shared" si="559"/>
        <v>1</v>
      </c>
      <c r="BM1427" s="1361" t="b">
        <f t="shared" si="559"/>
        <v>1</v>
      </c>
      <c r="BN1427" s="1361" t="b">
        <f t="shared" si="559"/>
        <v>1</v>
      </c>
      <c r="BO1427" s="1361" t="b">
        <f t="shared" si="559"/>
        <v>1</v>
      </c>
      <c r="BP1427" s="1361" t="b">
        <f t="shared" si="559"/>
        <v>1</v>
      </c>
      <c r="BQ1427" s="1361" t="b">
        <f t="shared" si="559"/>
        <v>1</v>
      </c>
      <c r="BS1427" s="1359"/>
    </row>
    <row r="1428" spans="1:71" s="1374" customFormat="1" ht="12" customHeight="1">
      <c r="A1428" s="1412">
        <v>25400341</v>
      </c>
      <c r="B1428" s="1413" t="str">
        <f t="shared" si="562"/>
        <v>25400341</v>
      </c>
      <c r="C1428" s="1359" t="s">
        <v>2492</v>
      </c>
      <c r="D1428" s="1360" t="str">
        <f t="shared" si="560"/>
        <v>Non-Op</v>
      </c>
      <c r="E1428" s="1360"/>
      <c r="F1428" s="1359"/>
      <c r="G1428" s="1360"/>
      <c r="H1428" s="1361" t="str">
        <f t="shared" si="563"/>
        <v/>
      </c>
      <c r="I1428" s="1361" t="str">
        <f t="shared" si="563"/>
        <v/>
      </c>
      <c r="J1428" s="1361" t="str">
        <f t="shared" si="563"/>
        <v/>
      </c>
      <c r="K1428" s="1361" t="str">
        <f t="shared" si="563"/>
        <v>Non-Op</v>
      </c>
      <c r="L1428" s="1361" t="str">
        <f t="shared" si="573"/>
        <v>NO</v>
      </c>
      <c r="M1428" s="1361" t="str">
        <f t="shared" si="573"/>
        <v>NO</v>
      </c>
      <c r="N1428" s="1361" t="str">
        <f t="shared" si="555"/>
        <v/>
      </c>
      <c r="O1428" s="1362"/>
      <c r="P1428" s="1363">
        <v>0</v>
      </c>
      <c r="Q1428" s="1363">
        <v>0</v>
      </c>
      <c r="R1428" s="1363">
        <v>-687923.58</v>
      </c>
      <c r="S1428" s="1363">
        <v>0</v>
      </c>
      <c r="T1428" s="1363">
        <v>-1776127.85</v>
      </c>
      <c r="U1428" s="1363">
        <v>-1776127.85</v>
      </c>
      <c r="V1428" s="1363">
        <v>0</v>
      </c>
      <c r="W1428" s="1363">
        <v>0</v>
      </c>
      <c r="X1428" s="1363">
        <v>-1145551.06</v>
      </c>
      <c r="Y1428" s="1363">
        <v>0</v>
      </c>
      <c r="Z1428" s="1363">
        <v>0</v>
      </c>
      <c r="AA1428" s="1363">
        <v>-378925.87</v>
      </c>
      <c r="AB1428" s="1363">
        <v>0</v>
      </c>
      <c r="AC1428" s="1363"/>
      <c r="AD1428" s="1363"/>
      <c r="AE1428" s="1363">
        <f t="shared" si="572"/>
        <v>-480388.01750000002</v>
      </c>
      <c r="AF1428" s="1476"/>
      <c r="AG1428" s="1477"/>
      <c r="AH1428" s="1365"/>
      <c r="AI1428" s="1365"/>
      <c r="AJ1428" s="1365"/>
      <c r="AK1428" s="1366">
        <f t="shared" si="565"/>
        <v>-480388.01750000002</v>
      </c>
      <c r="AL1428" s="1365">
        <f t="shared" si="567"/>
        <v>-480388.01750000002</v>
      </c>
      <c r="AM1428" s="1367"/>
      <c r="AN1428" s="1365"/>
      <c r="AO1428" s="1368">
        <f t="shared" si="568"/>
        <v>0</v>
      </c>
      <c r="AP1428" s="1369"/>
      <c r="AQ1428" s="1370">
        <f t="shared" si="564"/>
        <v>0</v>
      </c>
      <c r="AR1428" s="1365"/>
      <c r="AS1428" s="1365"/>
      <c r="AT1428" s="1365"/>
      <c r="AU1428" s="1366">
        <f t="shared" si="566"/>
        <v>0</v>
      </c>
      <c r="AV1428" s="1365">
        <f t="shared" si="569"/>
        <v>0</v>
      </c>
      <c r="AW1428" s="1367"/>
      <c r="AX1428" s="1365"/>
      <c r="AY1428" s="1367">
        <f t="shared" si="570"/>
        <v>0</v>
      </c>
      <c r="AZ1428" s="1372" t="s">
        <v>1616</v>
      </c>
      <c r="BA1428" s="1373">
        <f t="shared" ref="BA1428:BA1435" si="574">AQ1428-AV1428-AY1428</f>
        <v>0</v>
      </c>
      <c r="BC1428" s="1361" t="str">
        <f t="shared" si="561"/>
        <v/>
      </c>
      <c r="BD1428" s="1361" t="str">
        <f t="shared" si="561"/>
        <v/>
      </c>
      <c r="BE1428" s="1361" t="str">
        <f t="shared" si="561"/>
        <v/>
      </c>
      <c r="BF1428" s="1361" t="str">
        <f t="shared" si="561"/>
        <v>Non-Op</v>
      </c>
      <c r="BG1428" s="1361" t="str">
        <f t="shared" si="542"/>
        <v>NO</v>
      </c>
      <c r="BH1428" s="1361" t="str">
        <f t="shared" si="542"/>
        <v>NO</v>
      </c>
      <c r="BI1428" s="1361" t="str">
        <f t="shared" si="571"/>
        <v/>
      </c>
      <c r="BK1428" s="1361" t="b">
        <f t="shared" si="559"/>
        <v>1</v>
      </c>
      <c r="BL1428" s="1361" t="b">
        <f t="shared" si="559"/>
        <v>1</v>
      </c>
      <c r="BM1428" s="1361" t="b">
        <f t="shared" si="559"/>
        <v>1</v>
      </c>
      <c r="BN1428" s="1361" t="b">
        <f t="shared" si="559"/>
        <v>1</v>
      </c>
      <c r="BO1428" s="1361" t="b">
        <f t="shared" si="559"/>
        <v>1</v>
      </c>
      <c r="BP1428" s="1361" t="b">
        <f t="shared" si="559"/>
        <v>1</v>
      </c>
      <c r="BQ1428" s="1361" t="b">
        <f t="shared" si="559"/>
        <v>1</v>
      </c>
      <c r="BS1428" s="1359"/>
    </row>
    <row r="1429" spans="1:71" s="1374" customFormat="1" ht="12" customHeight="1">
      <c r="A1429" s="1503">
        <v>25400342</v>
      </c>
      <c r="B1429" s="1504" t="str">
        <f t="shared" si="562"/>
        <v>25400342</v>
      </c>
      <c r="C1429" s="1359" t="s">
        <v>2493</v>
      </c>
      <c r="D1429" s="1360" t="str">
        <f t="shared" si="560"/>
        <v>Non-Op</v>
      </c>
      <c r="E1429" s="1360"/>
      <c r="F1429" s="1359"/>
      <c r="G1429" s="1360"/>
      <c r="H1429" s="1361" t="str">
        <f t="shared" si="563"/>
        <v/>
      </c>
      <c r="I1429" s="1361" t="str">
        <f t="shared" si="563"/>
        <v/>
      </c>
      <c r="J1429" s="1361" t="str">
        <f t="shared" si="563"/>
        <v/>
      </c>
      <c r="K1429" s="1361" t="str">
        <f t="shared" si="563"/>
        <v>Non-Op</v>
      </c>
      <c r="L1429" s="1361" t="str">
        <f t="shared" si="573"/>
        <v>NO</v>
      </c>
      <c r="M1429" s="1361" t="str">
        <f t="shared" si="573"/>
        <v>NO</v>
      </c>
      <c r="N1429" s="1361" t="str">
        <f t="shared" si="555"/>
        <v/>
      </c>
      <c r="O1429" s="1411"/>
      <c r="P1429" s="1363">
        <v>0</v>
      </c>
      <c r="Q1429" s="1363">
        <v>-68782.490000000005</v>
      </c>
      <c r="R1429" s="1363">
        <v>-68782.490000000005</v>
      </c>
      <c r="S1429" s="1363">
        <v>0</v>
      </c>
      <c r="T1429" s="1363">
        <v>-2096603.88</v>
      </c>
      <c r="U1429" s="1363">
        <v>-2096603.88</v>
      </c>
      <c r="V1429" s="1363">
        <v>0</v>
      </c>
      <c r="W1429" s="1363">
        <v>0</v>
      </c>
      <c r="X1429" s="1363">
        <v>-2279698.77</v>
      </c>
      <c r="Y1429" s="1363">
        <v>0</v>
      </c>
      <c r="Z1429" s="1363">
        <v>0</v>
      </c>
      <c r="AA1429" s="1363">
        <v>0</v>
      </c>
      <c r="AB1429" s="1363">
        <v>0</v>
      </c>
      <c r="AC1429" s="1363"/>
      <c r="AD1429" s="1363"/>
      <c r="AE1429" s="1363">
        <f t="shared" si="572"/>
        <v>-550872.62583333335</v>
      </c>
      <c r="AF1429" s="1476"/>
      <c r="AG1429" s="1477"/>
      <c r="AH1429" s="1365"/>
      <c r="AI1429" s="1365"/>
      <c r="AJ1429" s="1365"/>
      <c r="AK1429" s="1366">
        <f t="shared" si="565"/>
        <v>-550872.62583333335</v>
      </c>
      <c r="AL1429" s="1365">
        <f t="shared" si="567"/>
        <v>-550872.62583333335</v>
      </c>
      <c r="AM1429" s="1367"/>
      <c r="AN1429" s="1365"/>
      <c r="AO1429" s="1368">
        <f t="shared" si="568"/>
        <v>0</v>
      </c>
      <c r="AP1429" s="1369"/>
      <c r="AQ1429" s="1370">
        <f t="shared" si="564"/>
        <v>0</v>
      </c>
      <c r="AR1429" s="1365"/>
      <c r="AS1429" s="1365"/>
      <c r="AT1429" s="1365"/>
      <c r="AU1429" s="1366">
        <f t="shared" si="566"/>
        <v>0</v>
      </c>
      <c r="AV1429" s="1365">
        <f t="shared" si="569"/>
        <v>0</v>
      </c>
      <c r="AW1429" s="1367"/>
      <c r="AX1429" s="1365"/>
      <c r="AY1429" s="1367">
        <f t="shared" si="570"/>
        <v>0</v>
      </c>
      <c r="AZ1429" s="1372" t="s">
        <v>1616</v>
      </c>
      <c r="BA1429" s="1373">
        <f t="shared" si="574"/>
        <v>0</v>
      </c>
      <c r="BC1429" s="1361" t="str">
        <f t="shared" si="561"/>
        <v/>
      </c>
      <c r="BD1429" s="1361" t="str">
        <f t="shared" si="561"/>
        <v/>
      </c>
      <c r="BE1429" s="1361" t="str">
        <f t="shared" si="561"/>
        <v/>
      </c>
      <c r="BF1429" s="1361" t="str">
        <f t="shared" si="561"/>
        <v>Non-Op</v>
      </c>
      <c r="BG1429" s="1361" t="str">
        <f t="shared" si="542"/>
        <v>NO</v>
      </c>
      <c r="BH1429" s="1361" t="str">
        <f t="shared" si="542"/>
        <v>NO</v>
      </c>
      <c r="BI1429" s="1361" t="str">
        <f t="shared" si="571"/>
        <v/>
      </c>
      <c r="BK1429" s="1361" t="b">
        <f t="shared" si="559"/>
        <v>1</v>
      </c>
      <c r="BL1429" s="1361" t="b">
        <f t="shared" si="559"/>
        <v>1</v>
      </c>
      <c r="BM1429" s="1361" t="b">
        <f t="shared" si="559"/>
        <v>1</v>
      </c>
      <c r="BN1429" s="1361" t="b">
        <f t="shared" si="559"/>
        <v>1</v>
      </c>
      <c r="BO1429" s="1361" t="b">
        <f t="shared" si="559"/>
        <v>1</v>
      </c>
      <c r="BP1429" s="1361" t="b">
        <f t="shared" si="559"/>
        <v>1</v>
      </c>
      <c r="BQ1429" s="1361" t="b">
        <f t="shared" si="559"/>
        <v>1</v>
      </c>
      <c r="BS1429" s="1359"/>
    </row>
    <row r="1430" spans="1:71" s="1374" customFormat="1" ht="12" customHeight="1">
      <c r="A1430" s="1412">
        <v>25400352</v>
      </c>
      <c r="B1430" s="1413" t="str">
        <f t="shared" si="562"/>
        <v>25400352</v>
      </c>
      <c r="C1430" s="1359" t="s">
        <v>2494</v>
      </c>
      <c r="D1430" s="1360" t="str">
        <f t="shared" si="560"/>
        <v>Non-Op</v>
      </c>
      <c r="E1430" s="1360"/>
      <c r="F1430" s="1359"/>
      <c r="G1430" s="1360"/>
      <c r="H1430" s="1361" t="str">
        <f t="shared" si="563"/>
        <v/>
      </c>
      <c r="I1430" s="1361" t="str">
        <f t="shared" si="563"/>
        <v/>
      </c>
      <c r="J1430" s="1361" t="str">
        <f t="shared" si="563"/>
        <v/>
      </c>
      <c r="K1430" s="1361" t="str">
        <f t="shared" si="563"/>
        <v>Non-Op</v>
      </c>
      <c r="L1430" s="1361" t="str">
        <f t="shared" si="573"/>
        <v>NO</v>
      </c>
      <c r="M1430" s="1361" t="str">
        <f t="shared" si="573"/>
        <v>NO</v>
      </c>
      <c r="N1430" s="1361" t="str">
        <f t="shared" si="555"/>
        <v/>
      </c>
      <c r="O1430" s="1362"/>
      <c r="P1430" s="1363">
        <v>0</v>
      </c>
      <c r="Q1430" s="1363">
        <v>0</v>
      </c>
      <c r="R1430" s="1363">
        <v>0</v>
      </c>
      <c r="S1430" s="1363">
        <v>0</v>
      </c>
      <c r="T1430" s="1363">
        <v>0</v>
      </c>
      <c r="U1430" s="1363">
        <v>0</v>
      </c>
      <c r="V1430" s="1363">
        <v>0</v>
      </c>
      <c r="W1430" s="1363">
        <v>0</v>
      </c>
      <c r="X1430" s="1363">
        <v>0</v>
      </c>
      <c r="Y1430" s="1363">
        <v>0</v>
      </c>
      <c r="Z1430" s="1363">
        <v>0</v>
      </c>
      <c r="AA1430" s="1363">
        <v>0</v>
      </c>
      <c r="AB1430" s="1363">
        <v>0</v>
      </c>
      <c r="AC1430" s="1363"/>
      <c r="AD1430" s="1363"/>
      <c r="AE1430" s="1363">
        <f t="shared" si="572"/>
        <v>0</v>
      </c>
      <c r="AF1430" s="1476"/>
      <c r="AG1430" s="1477"/>
      <c r="AH1430" s="1365"/>
      <c r="AI1430" s="1365"/>
      <c r="AJ1430" s="1365"/>
      <c r="AK1430" s="1366">
        <f t="shared" si="565"/>
        <v>0</v>
      </c>
      <c r="AL1430" s="1365">
        <f t="shared" si="567"/>
        <v>0</v>
      </c>
      <c r="AM1430" s="1367"/>
      <c r="AN1430" s="1365"/>
      <c r="AO1430" s="1368">
        <f t="shared" si="568"/>
        <v>0</v>
      </c>
      <c r="AP1430" s="1369"/>
      <c r="AQ1430" s="1370">
        <f t="shared" si="564"/>
        <v>0</v>
      </c>
      <c r="AR1430" s="1365"/>
      <c r="AS1430" s="1365"/>
      <c r="AT1430" s="1365"/>
      <c r="AU1430" s="1366">
        <f t="shared" si="566"/>
        <v>0</v>
      </c>
      <c r="AV1430" s="1365">
        <f t="shared" si="569"/>
        <v>0</v>
      </c>
      <c r="AW1430" s="1367"/>
      <c r="AX1430" s="1365"/>
      <c r="AY1430" s="1367">
        <f t="shared" si="570"/>
        <v>0</v>
      </c>
      <c r="AZ1430" s="1372" t="s">
        <v>1616</v>
      </c>
      <c r="BA1430" s="1373">
        <f t="shared" si="574"/>
        <v>0</v>
      </c>
      <c r="BC1430" s="1361" t="str">
        <f t="shared" si="561"/>
        <v/>
      </c>
      <c r="BD1430" s="1361" t="str">
        <f t="shared" si="561"/>
        <v/>
      </c>
      <c r="BE1430" s="1361" t="str">
        <f t="shared" si="561"/>
        <v/>
      </c>
      <c r="BF1430" s="1361" t="str">
        <f t="shared" si="561"/>
        <v>Non-Op</v>
      </c>
      <c r="BG1430" s="1361" t="str">
        <f t="shared" si="542"/>
        <v>NO</v>
      </c>
      <c r="BH1430" s="1361" t="str">
        <f t="shared" si="542"/>
        <v>NO</v>
      </c>
      <c r="BI1430" s="1361" t="str">
        <f t="shared" si="571"/>
        <v/>
      </c>
      <c r="BK1430" s="1361" t="b">
        <f t="shared" si="559"/>
        <v>1</v>
      </c>
      <c r="BL1430" s="1361" t="b">
        <f t="shared" si="559"/>
        <v>1</v>
      </c>
      <c r="BM1430" s="1361" t="b">
        <f t="shared" si="559"/>
        <v>1</v>
      </c>
      <c r="BN1430" s="1361" t="b">
        <f t="shared" si="559"/>
        <v>1</v>
      </c>
      <c r="BO1430" s="1361" t="b">
        <f t="shared" si="559"/>
        <v>1</v>
      </c>
      <c r="BP1430" s="1361" t="b">
        <f t="shared" si="559"/>
        <v>1</v>
      </c>
      <c r="BQ1430" s="1361" t="b">
        <f t="shared" si="559"/>
        <v>1</v>
      </c>
      <c r="BS1430" s="1359"/>
    </row>
    <row r="1431" spans="1:71" s="1374" customFormat="1" ht="12" customHeight="1">
      <c r="A1431" s="1414" t="s">
        <v>2495</v>
      </c>
      <c r="B1431" s="1415" t="str">
        <f t="shared" si="562"/>
        <v>25400361</v>
      </c>
      <c r="C1431" s="1510" t="s">
        <v>2496</v>
      </c>
      <c r="D1431" s="1417" t="str">
        <f t="shared" si="560"/>
        <v>Non-Op</v>
      </c>
      <c r="E1431" s="1417"/>
      <c r="F1431" s="1483">
        <v>43221</v>
      </c>
      <c r="G1431" s="1417"/>
      <c r="H1431" s="1419" t="str">
        <f t="shared" si="563"/>
        <v/>
      </c>
      <c r="I1431" s="1419" t="str">
        <f t="shared" si="563"/>
        <v/>
      </c>
      <c r="J1431" s="1419" t="str">
        <f t="shared" si="563"/>
        <v/>
      </c>
      <c r="K1431" s="1419" t="str">
        <f t="shared" si="563"/>
        <v>Non-Op</v>
      </c>
      <c r="L1431" s="1419" t="str">
        <f t="shared" si="573"/>
        <v>NO</v>
      </c>
      <c r="M1431" s="1419" t="str">
        <f t="shared" si="573"/>
        <v>NO</v>
      </c>
      <c r="N1431" s="1419" t="str">
        <f t="shared" si="555"/>
        <v/>
      </c>
      <c r="O1431" s="1420"/>
      <c r="P1431" s="1421">
        <v>0</v>
      </c>
      <c r="Q1431" s="1421">
        <v>0</v>
      </c>
      <c r="R1431" s="1421">
        <v>0</v>
      </c>
      <c r="S1431" s="1421">
        <v>0</v>
      </c>
      <c r="T1431" s="1421">
        <v>0</v>
      </c>
      <c r="U1431" s="1421">
        <v>0</v>
      </c>
      <c r="V1431" s="1421">
        <v>0</v>
      </c>
      <c r="W1431" s="1421">
        <v>0</v>
      </c>
      <c r="X1431" s="1421">
        <v>0</v>
      </c>
      <c r="Y1431" s="1421">
        <v>0</v>
      </c>
      <c r="Z1431" s="1421">
        <v>0</v>
      </c>
      <c r="AA1431" s="1421">
        <v>0</v>
      </c>
      <c r="AB1431" s="1421">
        <v>0</v>
      </c>
      <c r="AC1431" s="1421"/>
      <c r="AD1431" s="1421"/>
      <c r="AE1431" s="1421">
        <f t="shared" si="572"/>
        <v>0</v>
      </c>
      <c r="AF1431" s="1673"/>
      <c r="AG1431" s="1674"/>
      <c r="AH1431" s="1424"/>
      <c r="AI1431" s="1424"/>
      <c r="AJ1431" s="1424"/>
      <c r="AK1431" s="1425">
        <f t="shared" si="565"/>
        <v>0</v>
      </c>
      <c r="AL1431" s="1424">
        <f>SUM(AI1431:AK1431)</f>
        <v>0</v>
      </c>
      <c r="AM1431" s="1426"/>
      <c r="AN1431" s="1424"/>
      <c r="AO1431" s="1427">
        <f t="shared" si="568"/>
        <v>0</v>
      </c>
      <c r="AP1431" s="1369"/>
      <c r="AQ1431" s="1428">
        <f t="shared" si="564"/>
        <v>0</v>
      </c>
      <c r="AR1431" s="1424"/>
      <c r="AS1431" s="1424"/>
      <c r="AT1431" s="1424"/>
      <c r="AU1431" s="1425">
        <f t="shared" si="566"/>
        <v>0</v>
      </c>
      <c r="AV1431" s="1424">
        <f t="shared" si="569"/>
        <v>0</v>
      </c>
      <c r="AW1431" s="1426"/>
      <c r="AX1431" s="1424"/>
      <c r="AY1431" s="1426">
        <f t="shared" si="570"/>
        <v>0</v>
      </c>
      <c r="AZ1431" s="1372" t="s">
        <v>1616</v>
      </c>
      <c r="BA1431" s="1373">
        <f t="shared" si="574"/>
        <v>0</v>
      </c>
      <c r="BC1431" s="1361" t="str">
        <f t="shared" si="561"/>
        <v/>
      </c>
      <c r="BD1431" s="1361" t="str">
        <f t="shared" si="561"/>
        <v/>
      </c>
      <c r="BE1431" s="1361" t="str">
        <f t="shared" si="561"/>
        <v/>
      </c>
      <c r="BF1431" s="1361" t="str">
        <f t="shared" si="561"/>
        <v>Non-Op</v>
      </c>
      <c r="BG1431" s="1361" t="str">
        <f t="shared" ref="BG1431:BH1513" si="575">IF(VALUE(AW1431),"W/C",IF(ISBLANK(AW1431),"NO","W/C"))</f>
        <v>NO</v>
      </c>
      <c r="BH1431" s="1361" t="str">
        <f t="shared" si="575"/>
        <v>NO</v>
      </c>
      <c r="BI1431" s="1361" t="str">
        <f t="shared" si="571"/>
        <v/>
      </c>
      <c r="BK1431" s="1361" t="b">
        <f t="shared" si="559"/>
        <v>1</v>
      </c>
      <c r="BL1431" s="1361" t="b">
        <f t="shared" si="559"/>
        <v>1</v>
      </c>
      <c r="BM1431" s="1361" t="b">
        <f t="shared" si="559"/>
        <v>1</v>
      </c>
      <c r="BN1431" s="1361" t="b">
        <f t="shared" si="559"/>
        <v>1</v>
      </c>
      <c r="BO1431" s="1361" t="b">
        <f t="shared" si="559"/>
        <v>1</v>
      </c>
      <c r="BP1431" s="1361" t="b">
        <f t="shared" si="559"/>
        <v>1</v>
      </c>
      <c r="BQ1431" s="1361" t="b">
        <f t="shared" si="559"/>
        <v>1</v>
      </c>
      <c r="BS1431" s="1359"/>
    </row>
    <row r="1432" spans="1:71" s="1374" customFormat="1" ht="12" customHeight="1">
      <c r="A1432" s="1412">
        <v>25400381</v>
      </c>
      <c r="B1432" s="1413" t="str">
        <f t="shared" si="562"/>
        <v>25400381</v>
      </c>
      <c r="C1432" s="1359" t="s">
        <v>2497</v>
      </c>
      <c r="D1432" s="1360" t="str">
        <f t="shared" si="560"/>
        <v>Non-Op</v>
      </c>
      <c r="E1432" s="1360"/>
      <c r="F1432" s="1359"/>
      <c r="G1432" s="1360"/>
      <c r="H1432" s="1361" t="str">
        <f t="shared" si="563"/>
        <v/>
      </c>
      <c r="I1432" s="1361" t="str">
        <f t="shared" si="563"/>
        <v/>
      </c>
      <c r="J1432" s="1361" t="str">
        <f t="shared" si="563"/>
        <v/>
      </c>
      <c r="K1432" s="1361" t="str">
        <f t="shared" si="563"/>
        <v>Non-Op</v>
      </c>
      <c r="L1432" s="1361" t="str">
        <f t="shared" si="573"/>
        <v>NO</v>
      </c>
      <c r="M1432" s="1361" t="str">
        <f t="shared" si="573"/>
        <v>NO</v>
      </c>
      <c r="N1432" s="1361" t="str">
        <f t="shared" si="555"/>
        <v/>
      </c>
      <c r="O1432" s="1411"/>
      <c r="P1432" s="1363">
        <v>0</v>
      </c>
      <c r="Q1432" s="1363">
        <v>-21508.42</v>
      </c>
      <c r="R1432" s="1363">
        <v>-21508.42</v>
      </c>
      <c r="S1432" s="1363">
        <v>0</v>
      </c>
      <c r="T1432" s="1363">
        <v>-906851.15</v>
      </c>
      <c r="U1432" s="1363">
        <v>-906851.15</v>
      </c>
      <c r="V1432" s="1363">
        <v>0</v>
      </c>
      <c r="W1432" s="1363">
        <v>0</v>
      </c>
      <c r="X1432" s="1363">
        <v>0</v>
      </c>
      <c r="Y1432" s="1363">
        <v>0</v>
      </c>
      <c r="Z1432" s="1363">
        <v>0</v>
      </c>
      <c r="AA1432" s="1363">
        <v>0</v>
      </c>
      <c r="AB1432" s="1363">
        <v>0</v>
      </c>
      <c r="AC1432" s="1363"/>
      <c r="AD1432" s="1363"/>
      <c r="AE1432" s="1363">
        <f t="shared" si="572"/>
        <v>-154726.595</v>
      </c>
      <c r="AF1432" s="1671"/>
      <c r="AG1432" s="1672"/>
      <c r="AH1432" s="1365"/>
      <c r="AI1432" s="1365"/>
      <c r="AJ1432" s="1365"/>
      <c r="AK1432" s="1366">
        <f t="shared" si="565"/>
        <v>-154726.595</v>
      </c>
      <c r="AL1432" s="1365">
        <f t="shared" si="567"/>
        <v>-154726.595</v>
      </c>
      <c r="AM1432" s="1367"/>
      <c r="AN1432" s="1365"/>
      <c r="AO1432" s="1368">
        <f t="shared" si="568"/>
        <v>0</v>
      </c>
      <c r="AP1432" s="1369"/>
      <c r="AQ1432" s="1370">
        <f t="shared" si="564"/>
        <v>0</v>
      </c>
      <c r="AR1432" s="1365"/>
      <c r="AS1432" s="1365"/>
      <c r="AT1432" s="1365"/>
      <c r="AU1432" s="1366">
        <f t="shared" si="566"/>
        <v>0</v>
      </c>
      <c r="AV1432" s="1365">
        <f t="shared" si="569"/>
        <v>0</v>
      </c>
      <c r="AW1432" s="1367"/>
      <c r="AX1432" s="1365"/>
      <c r="AY1432" s="1367">
        <f t="shared" si="570"/>
        <v>0</v>
      </c>
      <c r="AZ1432" s="1372" t="s">
        <v>1616</v>
      </c>
      <c r="BA1432" s="1373">
        <f t="shared" si="574"/>
        <v>0</v>
      </c>
      <c r="BC1432" s="1361" t="str">
        <f t="shared" si="561"/>
        <v/>
      </c>
      <c r="BD1432" s="1361" t="str">
        <f t="shared" si="561"/>
        <v/>
      </c>
      <c r="BE1432" s="1361" t="str">
        <f t="shared" si="561"/>
        <v/>
      </c>
      <c r="BF1432" s="1361" t="str">
        <f t="shared" si="561"/>
        <v>Non-Op</v>
      </c>
      <c r="BG1432" s="1361" t="str">
        <f t="shared" si="575"/>
        <v>NO</v>
      </c>
      <c r="BH1432" s="1361" t="str">
        <f t="shared" si="575"/>
        <v>NO</v>
      </c>
      <c r="BI1432" s="1361" t="str">
        <f t="shared" si="571"/>
        <v/>
      </c>
      <c r="BK1432" s="1361" t="b">
        <f t="shared" si="559"/>
        <v>1</v>
      </c>
      <c r="BL1432" s="1361" t="b">
        <f t="shared" si="559"/>
        <v>1</v>
      </c>
      <c r="BM1432" s="1361" t="b">
        <f t="shared" si="559"/>
        <v>1</v>
      </c>
      <c r="BN1432" s="1361" t="b">
        <f t="shared" si="559"/>
        <v>1</v>
      </c>
      <c r="BO1432" s="1361" t="b">
        <f t="shared" si="559"/>
        <v>1</v>
      </c>
      <c r="BP1432" s="1361" t="b">
        <f t="shared" si="559"/>
        <v>1</v>
      </c>
      <c r="BQ1432" s="1361" t="b">
        <f t="shared" si="559"/>
        <v>1</v>
      </c>
      <c r="BS1432" s="1359"/>
    </row>
    <row r="1433" spans="1:71" s="1374" customFormat="1" ht="12" customHeight="1">
      <c r="A1433" s="1412">
        <v>25400391</v>
      </c>
      <c r="B1433" s="1413" t="str">
        <f t="shared" si="562"/>
        <v>25400391</v>
      </c>
      <c r="C1433" s="1359" t="s">
        <v>2498</v>
      </c>
      <c r="D1433" s="1360" t="str">
        <f t="shared" si="560"/>
        <v>Non-Op</v>
      </c>
      <c r="E1433" s="1360"/>
      <c r="F1433" s="1359"/>
      <c r="G1433" s="1360"/>
      <c r="H1433" s="1361" t="str">
        <f t="shared" si="563"/>
        <v/>
      </c>
      <c r="I1433" s="1361" t="str">
        <f t="shared" si="563"/>
        <v/>
      </c>
      <c r="J1433" s="1361" t="str">
        <f t="shared" si="563"/>
        <v/>
      </c>
      <c r="K1433" s="1361" t="str">
        <f t="shared" si="563"/>
        <v>Non-Op</v>
      </c>
      <c r="L1433" s="1361" t="str">
        <f t="shared" si="573"/>
        <v>NO</v>
      </c>
      <c r="M1433" s="1361" t="str">
        <f t="shared" si="573"/>
        <v>NO</v>
      </c>
      <c r="N1433" s="1361" t="str">
        <f t="shared" si="555"/>
        <v/>
      </c>
      <c r="O1433" s="1411"/>
      <c r="P1433" s="1363">
        <v>0</v>
      </c>
      <c r="Q1433" s="1363">
        <v>-15220.45</v>
      </c>
      <c r="R1433" s="1363">
        <v>-15220.45</v>
      </c>
      <c r="S1433" s="1363">
        <v>0</v>
      </c>
      <c r="T1433" s="1363">
        <v>-581920.42000000004</v>
      </c>
      <c r="U1433" s="1363">
        <v>-581920.42000000004</v>
      </c>
      <c r="V1433" s="1363">
        <v>0</v>
      </c>
      <c r="W1433" s="1363">
        <v>0</v>
      </c>
      <c r="X1433" s="1363">
        <v>0</v>
      </c>
      <c r="Y1433" s="1363">
        <v>0</v>
      </c>
      <c r="Z1433" s="1363">
        <v>0</v>
      </c>
      <c r="AA1433" s="1363">
        <v>0</v>
      </c>
      <c r="AB1433" s="1363">
        <v>0</v>
      </c>
      <c r="AC1433" s="1363"/>
      <c r="AD1433" s="1363"/>
      <c r="AE1433" s="1363">
        <f t="shared" si="572"/>
        <v>-99523.478333333347</v>
      </c>
      <c r="AF1433" s="1671"/>
      <c r="AG1433" s="1672"/>
      <c r="AH1433" s="1365"/>
      <c r="AI1433" s="1365"/>
      <c r="AJ1433" s="1365"/>
      <c r="AK1433" s="1366">
        <f t="shared" si="565"/>
        <v>-99523.478333333347</v>
      </c>
      <c r="AL1433" s="1365">
        <f t="shared" si="567"/>
        <v>-99523.478333333347</v>
      </c>
      <c r="AM1433" s="1367"/>
      <c r="AN1433" s="1365"/>
      <c r="AO1433" s="1368">
        <f t="shared" si="568"/>
        <v>0</v>
      </c>
      <c r="AP1433" s="1369"/>
      <c r="AQ1433" s="1370">
        <f t="shared" si="564"/>
        <v>0</v>
      </c>
      <c r="AR1433" s="1365"/>
      <c r="AS1433" s="1365"/>
      <c r="AT1433" s="1365"/>
      <c r="AU1433" s="1366">
        <f t="shared" si="566"/>
        <v>0</v>
      </c>
      <c r="AV1433" s="1365">
        <f t="shared" si="569"/>
        <v>0</v>
      </c>
      <c r="AW1433" s="1367"/>
      <c r="AX1433" s="1365"/>
      <c r="AY1433" s="1367">
        <f t="shared" si="570"/>
        <v>0</v>
      </c>
      <c r="AZ1433" s="1372" t="s">
        <v>1616</v>
      </c>
      <c r="BA1433" s="1373">
        <f t="shared" si="574"/>
        <v>0</v>
      </c>
      <c r="BC1433" s="1361" t="str">
        <f t="shared" si="561"/>
        <v/>
      </c>
      <c r="BD1433" s="1361" t="str">
        <f t="shared" si="561"/>
        <v/>
      </c>
      <c r="BE1433" s="1361" t="str">
        <f t="shared" si="561"/>
        <v/>
      </c>
      <c r="BF1433" s="1361" t="str">
        <f t="shared" si="561"/>
        <v>Non-Op</v>
      </c>
      <c r="BG1433" s="1361" t="str">
        <f t="shared" si="575"/>
        <v>NO</v>
      </c>
      <c r="BH1433" s="1361" t="str">
        <f t="shared" si="575"/>
        <v>NO</v>
      </c>
      <c r="BI1433" s="1361" t="str">
        <f t="shared" si="571"/>
        <v/>
      </c>
      <c r="BK1433" s="1361" t="b">
        <f t="shared" si="559"/>
        <v>1</v>
      </c>
      <c r="BL1433" s="1361" t="b">
        <f t="shared" si="559"/>
        <v>1</v>
      </c>
      <c r="BM1433" s="1361" t="b">
        <f t="shared" si="559"/>
        <v>1</v>
      </c>
      <c r="BN1433" s="1361" t="b">
        <f t="shared" si="559"/>
        <v>1</v>
      </c>
      <c r="BO1433" s="1361" t="b">
        <f t="shared" si="559"/>
        <v>1</v>
      </c>
      <c r="BP1433" s="1361" t="b">
        <f t="shared" si="559"/>
        <v>1</v>
      </c>
      <c r="BQ1433" s="1361" t="b">
        <f t="shared" si="559"/>
        <v>1</v>
      </c>
      <c r="BS1433" s="1359"/>
    </row>
    <row r="1434" spans="1:71" s="1374" customFormat="1" ht="12" customHeight="1">
      <c r="A1434" s="1412">
        <v>25400392</v>
      </c>
      <c r="B1434" s="1413" t="str">
        <f t="shared" si="562"/>
        <v>25400392</v>
      </c>
      <c r="C1434" s="1359" t="s">
        <v>2499</v>
      </c>
      <c r="D1434" s="1360" t="str">
        <f t="shared" si="560"/>
        <v>Non-Op</v>
      </c>
      <c r="E1434" s="1360"/>
      <c r="F1434" s="1359"/>
      <c r="G1434" s="1360"/>
      <c r="H1434" s="1361" t="str">
        <f t="shared" si="563"/>
        <v/>
      </c>
      <c r="I1434" s="1361" t="str">
        <f t="shared" si="563"/>
        <v/>
      </c>
      <c r="J1434" s="1361" t="str">
        <f t="shared" si="563"/>
        <v/>
      </c>
      <c r="K1434" s="1361" t="str">
        <f t="shared" si="563"/>
        <v>Non-Op</v>
      </c>
      <c r="L1434" s="1361" t="str">
        <f t="shared" si="573"/>
        <v>NO</v>
      </c>
      <c r="M1434" s="1361" t="str">
        <f t="shared" si="573"/>
        <v>NO</v>
      </c>
      <c r="N1434" s="1361" t="str">
        <f t="shared" si="555"/>
        <v/>
      </c>
      <c r="O1434" s="1411"/>
      <c r="P1434" s="1363">
        <v>0</v>
      </c>
      <c r="Q1434" s="1363">
        <v>0</v>
      </c>
      <c r="R1434" s="1363">
        <v>0</v>
      </c>
      <c r="S1434" s="1363">
        <v>0</v>
      </c>
      <c r="T1434" s="1363">
        <v>0</v>
      </c>
      <c r="U1434" s="1363">
        <v>0</v>
      </c>
      <c r="V1434" s="1363">
        <v>0</v>
      </c>
      <c r="W1434" s="1363">
        <v>0</v>
      </c>
      <c r="X1434" s="1363">
        <v>0</v>
      </c>
      <c r="Y1434" s="1363">
        <v>0</v>
      </c>
      <c r="Z1434" s="1363">
        <v>0</v>
      </c>
      <c r="AA1434" s="1363">
        <v>0</v>
      </c>
      <c r="AB1434" s="1363">
        <v>0</v>
      </c>
      <c r="AC1434" s="1363"/>
      <c r="AD1434" s="1363"/>
      <c r="AE1434" s="1363">
        <f t="shared" si="572"/>
        <v>0</v>
      </c>
      <c r="AF1434" s="1671"/>
      <c r="AG1434" s="1672"/>
      <c r="AH1434" s="1365"/>
      <c r="AI1434" s="1365"/>
      <c r="AJ1434" s="1365"/>
      <c r="AK1434" s="1366">
        <f t="shared" si="565"/>
        <v>0</v>
      </c>
      <c r="AL1434" s="1365">
        <f t="shared" si="567"/>
        <v>0</v>
      </c>
      <c r="AM1434" s="1367"/>
      <c r="AN1434" s="1365"/>
      <c r="AO1434" s="1368">
        <f t="shared" si="568"/>
        <v>0</v>
      </c>
      <c r="AP1434" s="1369"/>
      <c r="AQ1434" s="1370">
        <f t="shared" si="564"/>
        <v>0</v>
      </c>
      <c r="AR1434" s="1365"/>
      <c r="AS1434" s="1365"/>
      <c r="AT1434" s="1365"/>
      <c r="AU1434" s="1366">
        <f t="shared" si="566"/>
        <v>0</v>
      </c>
      <c r="AV1434" s="1365">
        <f t="shared" si="569"/>
        <v>0</v>
      </c>
      <c r="AW1434" s="1367"/>
      <c r="AX1434" s="1365"/>
      <c r="AY1434" s="1367">
        <f t="shared" si="570"/>
        <v>0</v>
      </c>
      <c r="AZ1434" s="1372" t="s">
        <v>1616</v>
      </c>
      <c r="BA1434" s="1373">
        <f t="shared" si="574"/>
        <v>0</v>
      </c>
      <c r="BC1434" s="1361" t="str">
        <f t="shared" si="561"/>
        <v/>
      </c>
      <c r="BD1434" s="1361" t="str">
        <f t="shared" si="561"/>
        <v/>
      </c>
      <c r="BE1434" s="1361" t="str">
        <f t="shared" si="561"/>
        <v/>
      </c>
      <c r="BF1434" s="1361" t="str">
        <f t="shared" si="561"/>
        <v>Non-Op</v>
      </c>
      <c r="BG1434" s="1361" t="str">
        <f t="shared" si="575"/>
        <v>NO</v>
      </c>
      <c r="BH1434" s="1361" t="str">
        <f t="shared" si="575"/>
        <v>NO</v>
      </c>
      <c r="BI1434" s="1361" t="str">
        <f t="shared" si="571"/>
        <v/>
      </c>
      <c r="BK1434" s="1361" t="b">
        <f t="shared" si="559"/>
        <v>1</v>
      </c>
      <c r="BL1434" s="1361" t="b">
        <f t="shared" si="559"/>
        <v>1</v>
      </c>
      <c r="BM1434" s="1361" t="b">
        <f t="shared" si="559"/>
        <v>1</v>
      </c>
      <c r="BN1434" s="1361" t="b">
        <f t="shared" si="559"/>
        <v>1</v>
      </c>
      <c r="BO1434" s="1361" t="b">
        <f t="shared" si="559"/>
        <v>1</v>
      </c>
      <c r="BP1434" s="1361" t="b">
        <f t="shared" si="559"/>
        <v>1</v>
      </c>
      <c r="BQ1434" s="1361" t="b">
        <f t="shared" si="559"/>
        <v>1</v>
      </c>
      <c r="BS1434" s="1359"/>
    </row>
    <row r="1435" spans="1:71" s="1374" customFormat="1" ht="12" customHeight="1">
      <c r="A1435" s="1412">
        <v>25400411</v>
      </c>
      <c r="B1435" s="1413" t="str">
        <f t="shared" si="562"/>
        <v>25400411</v>
      </c>
      <c r="C1435" s="1359" t="s">
        <v>2500</v>
      </c>
      <c r="D1435" s="1360" t="str">
        <f t="shared" si="560"/>
        <v>Non-Op</v>
      </c>
      <c r="E1435" s="1360"/>
      <c r="F1435" s="1359"/>
      <c r="G1435" s="1360"/>
      <c r="H1435" s="1361" t="str">
        <f t="shared" si="563"/>
        <v/>
      </c>
      <c r="I1435" s="1361" t="str">
        <f t="shared" si="563"/>
        <v/>
      </c>
      <c r="J1435" s="1361" t="str">
        <f t="shared" si="563"/>
        <v/>
      </c>
      <c r="K1435" s="1361" t="str">
        <f t="shared" si="563"/>
        <v>Non-Op</v>
      </c>
      <c r="L1435" s="1361" t="str">
        <f t="shared" si="573"/>
        <v>NO</v>
      </c>
      <c r="M1435" s="1361" t="str">
        <f t="shared" si="573"/>
        <v>NO</v>
      </c>
      <c r="N1435" s="1361" t="str">
        <f t="shared" si="555"/>
        <v/>
      </c>
      <c r="O1435" s="1411"/>
      <c r="P1435" s="1363">
        <v>0</v>
      </c>
      <c r="Q1435" s="1363">
        <v>0</v>
      </c>
      <c r="R1435" s="1363">
        <v>0</v>
      </c>
      <c r="S1435" s="1363">
        <v>0</v>
      </c>
      <c r="T1435" s="1363">
        <v>0</v>
      </c>
      <c r="U1435" s="1363">
        <v>0</v>
      </c>
      <c r="V1435" s="1363">
        <v>0</v>
      </c>
      <c r="W1435" s="1363">
        <v>0</v>
      </c>
      <c r="X1435" s="1363">
        <v>0</v>
      </c>
      <c r="Y1435" s="1363">
        <v>0</v>
      </c>
      <c r="Z1435" s="1363">
        <v>0</v>
      </c>
      <c r="AA1435" s="1363">
        <v>0</v>
      </c>
      <c r="AB1435" s="1363">
        <v>0</v>
      </c>
      <c r="AC1435" s="1363"/>
      <c r="AD1435" s="1363"/>
      <c r="AE1435" s="1363">
        <f t="shared" si="572"/>
        <v>0</v>
      </c>
      <c r="AF1435" s="1671"/>
      <c r="AG1435" s="1672"/>
      <c r="AH1435" s="1365"/>
      <c r="AI1435" s="1365"/>
      <c r="AJ1435" s="1365"/>
      <c r="AK1435" s="1366">
        <f t="shared" si="565"/>
        <v>0</v>
      </c>
      <c r="AL1435" s="1365">
        <f t="shared" si="567"/>
        <v>0</v>
      </c>
      <c r="AM1435" s="1367"/>
      <c r="AN1435" s="1365"/>
      <c r="AO1435" s="1368">
        <f t="shared" si="568"/>
        <v>0</v>
      </c>
      <c r="AP1435" s="1369"/>
      <c r="AQ1435" s="1370">
        <f t="shared" si="564"/>
        <v>0</v>
      </c>
      <c r="AR1435" s="1365"/>
      <c r="AS1435" s="1365"/>
      <c r="AT1435" s="1365"/>
      <c r="AU1435" s="1366">
        <f t="shared" si="566"/>
        <v>0</v>
      </c>
      <c r="AV1435" s="1365">
        <f t="shared" si="569"/>
        <v>0</v>
      </c>
      <c r="AW1435" s="1367"/>
      <c r="AX1435" s="1365"/>
      <c r="AY1435" s="1367">
        <f t="shared" si="570"/>
        <v>0</v>
      </c>
      <c r="AZ1435" s="1372" t="s">
        <v>1616</v>
      </c>
      <c r="BA1435" s="1373">
        <f t="shared" si="574"/>
        <v>0</v>
      </c>
      <c r="BC1435" s="1361" t="str">
        <f t="shared" si="561"/>
        <v/>
      </c>
      <c r="BD1435" s="1361" t="str">
        <f t="shared" si="561"/>
        <v/>
      </c>
      <c r="BE1435" s="1361" t="str">
        <f t="shared" si="561"/>
        <v/>
      </c>
      <c r="BF1435" s="1361" t="str">
        <f t="shared" si="561"/>
        <v>Non-Op</v>
      </c>
      <c r="BG1435" s="1361" t="str">
        <f t="shared" si="575"/>
        <v>NO</v>
      </c>
      <c r="BH1435" s="1361" t="str">
        <f t="shared" si="575"/>
        <v>NO</v>
      </c>
      <c r="BI1435" s="1361" t="str">
        <f t="shared" si="571"/>
        <v/>
      </c>
      <c r="BK1435" s="1361" t="b">
        <f t="shared" si="559"/>
        <v>1</v>
      </c>
      <c r="BL1435" s="1361" t="b">
        <f t="shared" si="559"/>
        <v>1</v>
      </c>
      <c r="BM1435" s="1361" t="b">
        <f t="shared" si="559"/>
        <v>1</v>
      </c>
      <c r="BN1435" s="1361" t="b">
        <f t="shared" si="559"/>
        <v>1</v>
      </c>
      <c r="BO1435" s="1361" t="b">
        <f t="shared" si="559"/>
        <v>1</v>
      </c>
      <c r="BP1435" s="1361" t="b">
        <f t="shared" si="559"/>
        <v>1</v>
      </c>
      <c r="BQ1435" s="1361" t="b">
        <f t="shared" si="559"/>
        <v>1</v>
      </c>
      <c r="BS1435" s="1359"/>
    </row>
    <row r="1436" spans="1:71" s="1374" customFormat="1" ht="12" customHeight="1">
      <c r="A1436" s="1412">
        <v>25400431</v>
      </c>
      <c r="B1436" s="1413" t="str">
        <f t="shared" si="562"/>
        <v>25400431</v>
      </c>
      <c r="C1436" s="1359" t="s">
        <v>2501</v>
      </c>
      <c r="D1436" s="1360" t="str">
        <f t="shared" si="560"/>
        <v>Non-Op</v>
      </c>
      <c r="E1436" s="1360"/>
      <c r="F1436" s="1359"/>
      <c r="G1436" s="1360"/>
      <c r="H1436" s="1361" t="str">
        <f t="shared" si="563"/>
        <v/>
      </c>
      <c r="I1436" s="1361" t="str">
        <f t="shared" si="563"/>
        <v/>
      </c>
      <c r="J1436" s="1361" t="str">
        <f t="shared" si="563"/>
        <v/>
      </c>
      <c r="K1436" s="1361" t="str">
        <f t="shared" si="563"/>
        <v>Non-Op</v>
      </c>
      <c r="L1436" s="1361" t="str">
        <f t="shared" si="573"/>
        <v>NO</v>
      </c>
      <c r="M1436" s="1361" t="str">
        <f t="shared" si="573"/>
        <v>NO</v>
      </c>
      <c r="N1436" s="1361" t="str">
        <f t="shared" si="555"/>
        <v/>
      </c>
      <c r="O1436" s="1411"/>
      <c r="P1436" s="1363">
        <v>0</v>
      </c>
      <c r="Q1436" s="1363">
        <v>0</v>
      </c>
      <c r="R1436" s="1363">
        <v>0</v>
      </c>
      <c r="S1436" s="1363">
        <v>0</v>
      </c>
      <c r="T1436" s="1363">
        <v>0</v>
      </c>
      <c r="U1436" s="1363">
        <v>0</v>
      </c>
      <c r="V1436" s="1363">
        <v>0</v>
      </c>
      <c r="W1436" s="1363">
        <v>0</v>
      </c>
      <c r="X1436" s="1363">
        <v>0</v>
      </c>
      <c r="Y1436" s="1363">
        <v>0</v>
      </c>
      <c r="Z1436" s="1363">
        <v>0</v>
      </c>
      <c r="AA1436" s="1363">
        <v>0</v>
      </c>
      <c r="AB1436" s="1363">
        <v>0</v>
      </c>
      <c r="AC1436" s="1363"/>
      <c r="AD1436" s="1363"/>
      <c r="AE1436" s="1363">
        <f t="shared" si="572"/>
        <v>0</v>
      </c>
      <c r="AF1436" s="1364"/>
      <c r="AG1436" s="1653"/>
      <c r="AH1436" s="1365"/>
      <c r="AI1436" s="1365"/>
      <c r="AJ1436" s="1365"/>
      <c r="AK1436" s="1366">
        <f t="shared" si="565"/>
        <v>0</v>
      </c>
      <c r="AL1436" s="1365">
        <f t="shared" si="567"/>
        <v>0</v>
      </c>
      <c r="AM1436" s="1367"/>
      <c r="AN1436" s="1365"/>
      <c r="AO1436" s="1368">
        <f t="shared" si="568"/>
        <v>0</v>
      </c>
      <c r="AP1436" s="1369"/>
      <c r="AQ1436" s="1370">
        <f t="shared" si="564"/>
        <v>0</v>
      </c>
      <c r="AR1436" s="1365"/>
      <c r="AS1436" s="1365"/>
      <c r="AT1436" s="1365"/>
      <c r="AU1436" s="1366">
        <f t="shared" si="566"/>
        <v>0</v>
      </c>
      <c r="AV1436" s="1365">
        <f t="shared" si="569"/>
        <v>0</v>
      </c>
      <c r="AW1436" s="1367"/>
      <c r="AX1436" s="1365"/>
      <c r="AY1436" s="1367">
        <f t="shared" si="570"/>
        <v>0</v>
      </c>
      <c r="AZ1436" s="1372" t="s">
        <v>1001</v>
      </c>
      <c r="BA1436" s="1640"/>
      <c r="BC1436" s="1361" t="str">
        <f t="shared" si="561"/>
        <v/>
      </c>
      <c r="BD1436" s="1361" t="str">
        <f t="shared" si="561"/>
        <v/>
      </c>
      <c r="BE1436" s="1361" t="str">
        <f t="shared" si="561"/>
        <v/>
      </c>
      <c r="BF1436" s="1361" t="str">
        <f t="shared" si="561"/>
        <v>Non-Op</v>
      </c>
      <c r="BG1436" s="1361" t="str">
        <f t="shared" si="575"/>
        <v>NO</v>
      </c>
      <c r="BH1436" s="1361" t="str">
        <f t="shared" si="575"/>
        <v>NO</v>
      </c>
      <c r="BI1436" s="1361" t="str">
        <f t="shared" si="571"/>
        <v/>
      </c>
      <c r="BK1436" s="1361" t="b">
        <f t="shared" si="559"/>
        <v>1</v>
      </c>
      <c r="BL1436" s="1361" t="b">
        <f t="shared" si="559"/>
        <v>1</v>
      </c>
      <c r="BM1436" s="1361" t="b">
        <f t="shared" si="559"/>
        <v>1</v>
      </c>
      <c r="BN1436" s="1361" t="b">
        <f t="shared" si="559"/>
        <v>1</v>
      </c>
      <c r="BO1436" s="1361" t="b">
        <f t="shared" si="559"/>
        <v>1</v>
      </c>
      <c r="BP1436" s="1361" t="b">
        <f t="shared" si="559"/>
        <v>1</v>
      </c>
      <c r="BQ1436" s="1361" t="b">
        <f t="shared" si="559"/>
        <v>1</v>
      </c>
      <c r="BS1436" s="1359"/>
    </row>
    <row r="1437" spans="1:71" s="1374" customFormat="1" ht="12" customHeight="1">
      <c r="A1437" s="1503">
        <v>25400441</v>
      </c>
      <c r="B1437" s="1504" t="str">
        <f t="shared" si="562"/>
        <v>25400441</v>
      </c>
      <c r="C1437" s="1359" t="s">
        <v>2502</v>
      </c>
      <c r="D1437" s="1360" t="str">
        <f t="shared" si="560"/>
        <v>Non-Op</v>
      </c>
      <c r="E1437" s="1360"/>
      <c r="F1437" s="1359"/>
      <c r="G1437" s="1360"/>
      <c r="H1437" s="1361" t="str">
        <f t="shared" si="563"/>
        <v/>
      </c>
      <c r="I1437" s="1361" t="str">
        <f t="shared" si="563"/>
        <v/>
      </c>
      <c r="J1437" s="1361" t="str">
        <f t="shared" si="563"/>
        <v/>
      </c>
      <c r="K1437" s="1361" t="str">
        <f t="shared" si="563"/>
        <v>Non-Op</v>
      </c>
      <c r="L1437" s="1361" t="str">
        <f t="shared" si="573"/>
        <v>NO</v>
      </c>
      <c r="M1437" s="1361" t="str">
        <f t="shared" si="573"/>
        <v>NO</v>
      </c>
      <c r="N1437" s="1361" t="str">
        <f t="shared" si="555"/>
        <v/>
      </c>
      <c r="O1437" s="1411"/>
      <c r="P1437" s="1363">
        <v>0</v>
      </c>
      <c r="Q1437" s="1363">
        <v>0</v>
      </c>
      <c r="R1437" s="1363">
        <v>0</v>
      </c>
      <c r="S1437" s="1363">
        <v>0</v>
      </c>
      <c r="T1437" s="1363">
        <v>0</v>
      </c>
      <c r="U1437" s="1363">
        <v>0</v>
      </c>
      <c r="V1437" s="1363">
        <v>0</v>
      </c>
      <c r="W1437" s="1363">
        <v>0</v>
      </c>
      <c r="X1437" s="1363">
        <v>0</v>
      </c>
      <c r="Y1437" s="1363">
        <v>0</v>
      </c>
      <c r="Z1437" s="1363">
        <v>0</v>
      </c>
      <c r="AA1437" s="1363">
        <v>0</v>
      </c>
      <c r="AB1437" s="1363">
        <v>0</v>
      </c>
      <c r="AC1437" s="1363"/>
      <c r="AD1437" s="1363"/>
      <c r="AE1437" s="1363">
        <f t="shared" si="572"/>
        <v>0</v>
      </c>
      <c r="AF1437" s="1364"/>
      <c r="AG1437" s="1653"/>
      <c r="AH1437" s="1365"/>
      <c r="AI1437" s="1365"/>
      <c r="AJ1437" s="1365"/>
      <c r="AK1437" s="1366">
        <f t="shared" si="565"/>
        <v>0</v>
      </c>
      <c r="AL1437" s="1365">
        <f t="shared" si="567"/>
        <v>0</v>
      </c>
      <c r="AM1437" s="1367"/>
      <c r="AN1437" s="1365"/>
      <c r="AO1437" s="1368">
        <f t="shared" si="568"/>
        <v>0</v>
      </c>
      <c r="AP1437" s="1369"/>
      <c r="AQ1437" s="1370">
        <f t="shared" si="564"/>
        <v>0</v>
      </c>
      <c r="AR1437" s="1365"/>
      <c r="AS1437" s="1365"/>
      <c r="AT1437" s="1365"/>
      <c r="AU1437" s="1366">
        <f t="shared" si="566"/>
        <v>0</v>
      </c>
      <c r="AV1437" s="1365">
        <f t="shared" si="569"/>
        <v>0</v>
      </c>
      <c r="AW1437" s="1367"/>
      <c r="AX1437" s="1365"/>
      <c r="AY1437" s="1367">
        <f t="shared" si="570"/>
        <v>0</v>
      </c>
      <c r="AZ1437" s="1372" t="s">
        <v>1001</v>
      </c>
      <c r="BA1437" s="1640"/>
      <c r="BC1437" s="1361" t="str">
        <f t="shared" si="561"/>
        <v/>
      </c>
      <c r="BD1437" s="1361" t="str">
        <f t="shared" si="561"/>
        <v/>
      </c>
      <c r="BE1437" s="1361" t="str">
        <f t="shared" si="561"/>
        <v/>
      </c>
      <c r="BF1437" s="1361" t="str">
        <f t="shared" si="561"/>
        <v>Non-Op</v>
      </c>
      <c r="BG1437" s="1361" t="str">
        <f t="shared" si="575"/>
        <v>NO</v>
      </c>
      <c r="BH1437" s="1361" t="str">
        <f t="shared" si="575"/>
        <v>NO</v>
      </c>
      <c r="BI1437" s="1361" t="str">
        <f t="shared" si="571"/>
        <v/>
      </c>
      <c r="BK1437" s="1361" t="b">
        <f t="shared" si="559"/>
        <v>1</v>
      </c>
      <c r="BL1437" s="1361" t="b">
        <f t="shared" si="559"/>
        <v>1</v>
      </c>
      <c r="BM1437" s="1361" t="b">
        <f t="shared" si="559"/>
        <v>1</v>
      </c>
      <c r="BN1437" s="1361" t="b">
        <f t="shared" si="559"/>
        <v>1</v>
      </c>
      <c r="BO1437" s="1361" t="b">
        <f t="shared" si="559"/>
        <v>1</v>
      </c>
      <c r="BP1437" s="1361" t="b">
        <f t="shared" si="559"/>
        <v>1</v>
      </c>
      <c r="BQ1437" s="1361" t="b">
        <f t="shared" si="559"/>
        <v>1</v>
      </c>
      <c r="BS1437" s="1359"/>
    </row>
    <row r="1438" spans="1:71" s="1374" customFormat="1" ht="12" customHeight="1">
      <c r="A1438" s="1503">
        <v>25400451</v>
      </c>
      <c r="B1438" s="1504" t="str">
        <f t="shared" si="562"/>
        <v>25400451</v>
      </c>
      <c r="C1438" s="1359" t="s">
        <v>2503</v>
      </c>
      <c r="D1438" s="1360" t="str">
        <f t="shared" si="560"/>
        <v>Non-Op</v>
      </c>
      <c r="E1438" s="1360"/>
      <c r="F1438" s="1359"/>
      <c r="G1438" s="1360"/>
      <c r="H1438" s="1361" t="str">
        <f t="shared" si="563"/>
        <v/>
      </c>
      <c r="I1438" s="1361" t="str">
        <f t="shared" si="563"/>
        <v/>
      </c>
      <c r="J1438" s="1361" t="str">
        <f t="shared" si="563"/>
        <v/>
      </c>
      <c r="K1438" s="1361" t="str">
        <f t="shared" si="563"/>
        <v>Non-Op</v>
      </c>
      <c r="L1438" s="1361" t="str">
        <f t="shared" si="573"/>
        <v>NO</v>
      </c>
      <c r="M1438" s="1361" t="str">
        <f t="shared" si="573"/>
        <v>NO</v>
      </c>
      <c r="N1438" s="1361" t="str">
        <f t="shared" si="555"/>
        <v/>
      </c>
      <c r="O1438" s="1411"/>
      <c r="P1438" s="1363">
        <v>0</v>
      </c>
      <c r="Q1438" s="1363">
        <v>0</v>
      </c>
      <c r="R1438" s="1363">
        <v>0</v>
      </c>
      <c r="S1438" s="1363">
        <v>0</v>
      </c>
      <c r="T1438" s="1363">
        <v>0</v>
      </c>
      <c r="U1438" s="1363">
        <v>0</v>
      </c>
      <c r="V1438" s="1363">
        <v>0</v>
      </c>
      <c r="W1438" s="1363">
        <v>0</v>
      </c>
      <c r="X1438" s="1363">
        <v>0</v>
      </c>
      <c r="Y1438" s="1363">
        <v>0</v>
      </c>
      <c r="Z1438" s="1363">
        <v>0</v>
      </c>
      <c r="AA1438" s="1363">
        <v>0</v>
      </c>
      <c r="AB1438" s="1363">
        <v>0</v>
      </c>
      <c r="AC1438" s="1363"/>
      <c r="AD1438" s="1363"/>
      <c r="AE1438" s="1363">
        <f t="shared" si="572"/>
        <v>0</v>
      </c>
      <c r="AF1438" s="1364"/>
      <c r="AG1438" s="1653"/>
      <c r="AH1438" s="1365"/>
      <c r="AI1438" s="1365"/>
      <c r="AJ1438" s="1365"/>
      <c r="AK1438" s="1366">
        <f t="shared" si="565"/>
        <v>0</v>
      </c>
      <c r="AL1438" s="1365">
        <f t="shared" si="567"/>
        <v>0</v>
      </c>
      <c r="AM1438" s="1367"/>
      <c r="AN1438" s="1365"/>
      <c r="AO1438" s="1368">
        <f t="shared" si="568"/>
        <v>0</v>
      </c>
      <c r="AP1438" s="1369"/>
      <c r="AQ1438" s="1370">
        <f t="shared" si="564"/>
        <v>0</v>
      </c>
      <c r="AR1438" s="1365"/>
      <c r="AS1438" s="1365"/>
      <c r="AT1438" s="1365"/>
      <c r="AU1438" s="1366">
        <f t="shared" si="566"/>
        <v>0</v>
      </c>
      <c r="AV1438" s="1365">
        <f t="shared" si="569"/>
        <v>0</v>
      </c>
      <c r="AW1438" s="1367"/>
      <c r="AX1438" s="1365"/>
      <c r="AY1438" s="1367">
        <f t="shared" si="570"/>
        <v>0</v>
      </c>
      <c r="AZ1438" s="1372" t="s">
        <v>1616</v>
      </c>
      <c r="BA1438" s="1373">
        <f>AQ1438-AV1438-AY1438</f>
        <v>0</v>
      </c>
      <c r="BC1438" s="1361" t="str">
        <f t="shared" si="561"/>
        <v/>
      </c>
      <c r="BD1438" s="1361" t="str">
        <f t="shared" si="561"/>
        <v/>
      </c>
      <c r="BE1438" s="1361" t="str">
        <f t="shared" si="561"/>
        <v/>
      </c>
      <c r="BF1438" s="1361" t="str">
        <f t="shared" si="561"/>
        <v>Non-Op</v>
      </c>
      <c r="BG1438" s="1361" t="str">
        <f t="shared" si="575"/>
        <v>NO</v>
      </c>
      <c r="BH1438" s="1361" t="str">
        <f t="shared" si="575"/>
        <v>NO</v>
      </c>
      <c r="BI1438" s="1361" t="str">
        <f t="shared" si="571"/>
        <v/>
      </c>
      <c r="BK1438" s="1361" t="b">
        <f t="shared" si="559"/>
        <v>1</v>
      </c>
      <c r="BL1438" s="1361" t="b">
        <f t="shared" si="559"/>
        <v>1</v>
      </c>
      <c r="BM1438" s="1361" t="b">
        <f t="shared" si="559"/>
        <v>1</v>
      </c>
      <c r="BN1438" s="1361" t="b">
        <f t="shared" si="559"/>
        <v>1</v>
      </c>
      <c r="BO1438" s="1361" t="b">
        <f t="shared" si="559"/>
        <v>1</v>
      </c>
      <c r="BP1438" s="1361" t="b">
        <f t="shared" si="559"/>
        <v>1</v>
      </c>
      <c r="BQ1438" s="1361" t="b">
        <f t="shared" si="559"/>
        <v>1</v>
      </c>
      <c r="BS1438" s="1359"/>
    </row>
    <row r="1439" spans="1:71" s="1374" customFormat="1" ht="12" customHeight="1">
      <c r="A1439" s="1503">
        <v>25400461</v>
      </c>
      <c r="B1439" s="1504" t="str">
        <f t="shared" si="562"/>
        <v>25400461</v>
      </c>
      <c r="C1439" s="1359" t="s">
        <v>2504</v>
      </c>
      <c r="D1439" s="1360" t="str">
        <f t="shared" si="560"/>
        <v>Non-Op</v>
      </c>
      <c r="E1439" s="1360"/>
      <c r="F1439" s="1359"/>
      <c r="G1439" s="1360"/>
      <c r="H1439" s="1361" t="str">
        <f t="shared" si="563"/>
        <v/>
      </c>
      <c r="I1439" s="1361" t="str">
        <f t="shared" si="563"/>
        <v/>
      </c>
      <c r="J1439" s="1361" t="str">
        <f t="shared" si="563"/>
        <v/>
      </c>
      <c r="K1439" s="1361" t="str">
        <f t="shared" si="563"/>
        <v>Non-Op</v>
      </c>
      <c r="L1439" s="1361" t="str">
        <f t="shared" si="573"/>
        <v>NO</v>
      </c>
      <c r="M1439" s="1361" t="str">
        <f t="shared" si="573"/>
        <v>NO</v>
      </c>
      <c r="N1439" s="1361" t="str">
        <f t="shared" si="555"/>
        <v/>
      </c>
      <c r="O1439" s="1411"/>
      <c r="P1439" s="1363">
        <v>0</v>
      </c>
      <c r="Q1439" s="1363">
        <v>0</v>
      </c>
      <c r="R1439" s="1363">
        <v>0</v>
      </c>
      <c r="S1439" s="1363">
        <v>0</v>
      </c>
      <c r="T1439" s="1363">
        <v>0</v>
      </c>
      <c r="U1439" s="1363">
        <v>0</v>
      </c>
      <c r="V1439" s="1363">
        <v>0</v>
      </c>
      <c r="W1439" s="1363">
        <v>0</v>
      </c>
      <c r="X1439" s="1363">
        <v>0</v>
      </c>
      <c r="Y1439" s="1363">
        <v>0</v>
      </c>
      <c r="Z1439" s="1363">
        <v>0</v>
      </c>
      <c r="AA1439" s="1363">
        <v>0</v>
      </c>
      <c r="AB1439" s="1363">
        <v>0</v>
      </c>
      <c r="AC1439" s="1363"/>
      <c r="AD1439" s="1363"/>
      <c r="AE1439" s="1363">
        <f t="shared" si="572"/>
        <v>0</v>
      </c>
      <c r="AF1439" s="1364"/>
      <c r="AG1439" s="1653"/>
      <c r="AH1439" s="1365"/>
      <c r="AI1439" s="1365"/>
      <c r="AJ1439" s="1365"/>
      <c r="AK1439" s="1366">
        <f t="shared" si="565"/>
        <v>0</v>
      </c>
      <c r="AL1439" s="1365">
        <f t="shared" si="567"/>
        <v>0</v>
      </c>
      <c r="AM1439" s="1367"/>
      <c r="AN1439" s="1365"/>
      <c r="AO1439" s="1368">
        <f t="shared" si="568"/>
        <v>0</v>
      </c>
      <c r="AP1439" s="1369"/>
      <c r="AQ1439" s="1370">
        <f t="shared" si="564"/>
        <v>0</v>
      </c>
      <c r="AR1439" s="1365"/>
      <c r="AS1439" s="1365"/>
      <c r="AT1439" s="1365"/>
      <c r="AU1439" s="1366">
        <f t="shared" si="566"/>
        <v>0</v>
      </c>
      <c r="AV1439" s="1365">
        <f t="shared" si="569"/>
        <v>0</v>
      </c>
      <c r="AW1439" s="1367"/>
      <c r="AX1439" s="1365"/>
      <c r="AY1439" s="1367">
        <f t="shared" si="570"/>
        <v>0</v>
      </c>
      <c r="AZ1439" s="1372" t="s">
        <v>1616</v>
      </c>
      <c r="BA1439" s="1373">
        <f>AQ1439-AV1439-AY1439</f>
        <v>0</v>
      </c>
      <c r="BC1439" s="1361" t="str">
        <f t="shared" si="561"/>
        <v/>
      </c>
      <c r="BD1439" s="1361" t="str">
        <f t="shared" si="561"/>
        <v/>
      </c>
      <c r="BE1439" s="1361" t="str">
        <f t="shared" si="561"/>
        <v/>
      </c>
      <c r="BF1439" s="1361" t="str">
        <f t="shared" si="561"/>
        <v>Non-Op</v>
      </c>
      <c r="BG1439" s="1361" t="str">
        <f t="shared" si="575"/>
        <v>NO</v>
      </c>
      <c r="BH1439" s="1361" t="str">
        <f t="shared" si="575"/>
        <v>NO</v>
      </c>
      <c r="BI1439" s="1361" t="str">
        <f t="shared" si="571"/>
        <v/>
      </c>
      <c r="BK1439" s="1361" t="b">
        <f t="shared" si="559"/>
        <v>1</v>
      </c>
      <c r="BL1439" s="1361" t="b">
        <f t="shared" si="559"/>
        <v>1</v>
      </c>
      <c r="BM1439" s="1361" t="b">
        <f t="shared" si="559"/>
        <v>1</v>
      </c>
      <c r="BN1439" s="1361" t="b">
        <f t="shared" si="559"/>
        <v>1</v>
      </c>
      <c r="BO1439" s="1361" t="b">
        <f t="shared" si="559"/>
        <v>1</v>
      </c>
      <c r="BP1439" s="1361" t="b">
        <f t="shared" si="559"/>
        <v>1</v>
      </c>
      <c r="BQ1439" s="1361" t="b">
        <f t="shared" si="559"/>
        <v>1</v>
      </c>
      <c r="BS1439" s="1359"/>
    </row>
    <row r="1440" spans="1:71" s="1374" customFormat="1" ht="12" customHeight="1">
      <c r="A1440" s="1412">
        <v>25400471</v>
      </c>
      <c r="B1440" s="1413" t="str">
        <f t="shared" si="562"/>
        <v>25400471</v>
      </c>
      <c r="C1440" s="1359" t="s">
        <v>2505</v>
      </c>
      <c r="D1440" s="1360" t="str">
        <f t="shared" si="560"/>
        <v>Non-Op</v>
      </c>
      <c r="E1440" s="1360"/>
      <c r="F1440" s="1359"/>
      <c r="G1440" s="1360"/>
      <c r="H1440" s="1361" t="str">
        <f t="shared" si="563"/>
        <v/>
      </c>
      <c r="I1440" s="1361" t="str">
        <f t="shared" si="563"/>
        <v/>
      </c>
      <c r="J1440" s="1361" t="str">
        <f t="shared" si="563"/>
        <v/>
      </c>
      <c r="K1440" s="1361" t="str">
        <f t="shared" si="563"/>
        <v>Non-Op</v>
      </c>
      <c r="L1440" s="1361" t="str">
        <f t="shared" si="573"/>
        <v>NO</v>
      </c>
      <c r="M1440" s="1361" t="str">
        <f t="shared" si="573"/>
        <v>NO</v>
      </c>
      <c r="N1440" s="1361" t="str">
        <f t="shared" si="555"/>
        <v/>
      </c>
      <c r="O1440" s="1411"/>
      <c r="P1440" s="1363">
        <v>0</v>
      </c>
      <c r="Q1440" s="1363">
        <v>0</v>
      </c>
      <c r="R1440" s="1363">
        <v>0</v>
      </c>
      <c r="S1440" s="1363">
        <v>0</v>
      </c>
      <c r="T1440" s="1363">
        <v>0</v>
      </c>
      <c r="U1440" s="1363">
        <v>0</v>
      </c>
      <c r="V1440" s="1363">
        <v>0</v>
      </c>
      <c r="W1440" s="1363">
        <v>0</v>
      </c>
      <c r="X1440" s="1363">
        <v>0</v>
      </c>
      <c r="Y1440" s="1363">
        <v>0</v>
      </c>
      <c r="Z1440" s="1363">
        <v>0</v>
      </c>
      <c r="AA1440" s="1363">
        <v>0</v>
      </c>
      <c r="AB1440" s="1363">
        <v>0</v>
      </c>
      <c r="AC1440" s="1363"/>
      <c r="AD1440" s="1363"/>
      <c r="AE1440" s="1363">
        <f t="shared" si="572"/>
        <v>0</v>
      </c>
      <c r="AF1440" s="1671"/>
      <c r="AG1440" s="1672"/>
      <c r="AH1440" s="1365"/>
      <c r="AI1440" s="1365"/>
      <c r="AJ1440" s="1365"/>
      <c r="AK1440" s="1366">
        <f t="shared" si="565"/>
        <v>0</v>
      </c>
      <c r="AL1440" s="1365">
        <f t="shared" si="567"/>
        <v>0</v>
      </c>
      <c r="AM1440" s="1367"/>
      <c r="AN1440" s="1365"/>
      <c r="AO1440" s="1368">
        <f t="shared" si="568"/>
        <v>0</v>
      </c>
      <c r="AP1440" s="1369"/>
      <c r="AQ1440" s="1370">
        <f t="shared" si="564"/>
        <v>0</v>
      </c>
      <c r="AR1440" s="1365"/>
      <c r="AS1440" s="1365"/>
      <c r="AT1440" s="1365"/>
      <c r="AU1440" s="1366">
        <f t="shared" si="566"/>
        <v>0</v>
      </c>
      <c r="AV1440" s="1365">
        <f t="shared" si="569"/>
        <v>0</v>
      </c>
      <c r="AW1440" s="1367"/>
      <c r="AX1440" s="1365"/>
      <c r="AY1440" s="1367">
        <f t="shared" si="570"/>
        <v>0</v>
      </c>
      <c r="AZ1440" s="1372" t="s">
        <v>1616</v>
      </c>
      <c r="BA1440" s="1373">
        <f>AQ1440-AV1440-AY1440</f>
        <v>0</v>
      </c>
      <c r="BC1440" s="1361" t="str">
        <f t="shared" si="561"/>
        <v/>
      </c>
      <c r="BD1440" s="1361" t="str">
        <f t="shared" si="561"/>
        <v/>
      </c>
      <c r="BE1440" s="1361" t="str">
        <f t="shared" si="561"/>
        <v/>
      </c>
      <c r="BF1440" s="1361" t="str">
        <f t="shared" si="561"/>
        <v>Non-Op</v>
      </c>
      <c r="BG1440" s="1361" t="str">
        <f t="shared" si="575"/>
        <v>NO</v>
      </c>
      <c r="BH1440" s="1361" t="str">
        <f t="shared" si="575"/>
        <v>NO</v>
      </c>
      <c r="BI1440" s="1361" t="str">
        <f t="shared" si="571"/>
        <v/>
      </c>
      <c r="BK1440" s="1361" t="b">
        <f t="shared" si="559"/>
        <v>1</v>
      </c>
      <c r="BL1440" s="1361" t="b">
        <f t="shared" si="559"/>
        <v>1</v>
      </c>
      <c r="BM1440" s="1361" t="b">
        <f t="shared" si="559"/>
        <v>1</v>
      </c>
      <c r="BN1440" s="1361" t="b">
        <f t="shared" si="559"/>
        <v>1</v>
      </c>
      <c r="BO1440" s="1361" t="b">
        <f t="shared" si="559"/>
        <v>1</v>
      </c>
      <c r="BP1440" s="1361" t="b">
        <f t="shared" si="559"/>
        <v>1</v>
      </c>
      <c r="BQ1440" s="1361" t="b">
        <f t="shared" si="559"/>
        <v>1</v>
      </c>
      <c r="BS1440" s="1359"/>
    </row>
    <row r="1441" spans="1:71" s="1374" customFormat="1" ht="12" customHeight="1">
      <c r="A1441" s="1412">
        <v>25400481</v>
      </c>
      <c r="B1441" s="1413" t="str">
        <f t="shared" si="562"/>
        <v>25400481</v>
      </c>
      <c r="C1441" s="1359" t="s">
        <v>2506</v>
      </c>
      <c r="D1441" s="1360" t="str">
        <f t="shared" si="560"/>
        <v>Non-Op</v>
      </c>
      <c r="E1441" s="1360"/>
      <c r="F1441" s="1359"/>
      <c r="G1441" s="1360"/>
      <c r="H1441" s="1361" t="str">
        <f t="shared" si="563"/>
        <v/>
      </c>
      <c r="I1441" s="1361" t="str">
        <f t="shared" si="563"/>
        <v/>
      </c>
      <c r="J1441" s="1361" t="str">
        <f t="shared" si="563"/>
        <v/>
      </c>
      <c r="K1441" s="1361" t="str">
        <f t="shared" si="563"/>
        <v>Non-Op</v>
      </c>
      <c r="L1441" s="1361" t="str">
        <f t="shared" si="573"/>
        <v>NO</v>
      </c>
      <c r="M1441" s="1361" t="str">
        <f t="shared" si="573"/>
        <v>NO</v>
      </c>
      <c r="N1441" s="1361" t="str">
        <f t="shared" si="555"/>
        <v/>
      </c>
      <c r="O1441" s="1411"/>
      <c r="P1441" s="1363">
        <v>0</v>
      </c>
      <c r="Q1441" s="1363">
        <v>0</v>
      </c>
      <c r="R1441" s="1363">
        <v>0</v>
      </c>
      <c r="S1441" s="1363">
        <v>0</v>
      </c>
      <c r="T1441" s="1363">
        <v>0</v>
      </c>
      <c r="U1441" s="1363">
        <v>0</v>
      </c>
      <c r="V1441" s="1363">
        <v>0</v>
      </c>
      <c r="W1441" s="1363">
        <v>0</v>
      </c>
      <c r="X1441" s="1363">
        <v>0</v>
      </c>
      <c r="Y1441" s="1363">
        <v>0</v>
      </c>
      <c r="Z1441" s="1363">
        <v>0</v>
      </c>
      <c r="AA1441" s="1363">
        <v>0</v>
      </c>
      <c r="AB1441" s="1363">
        <v>0</v>
      </c>
      <c r="AC1441" s="1363"/>
      <c r="AD1441" s="1363"/>
      <c r="AE1441" s="1363">
        <f t="shared" si="572"/>
        <v>0</v>
      </c>
      <c r="AF1441" s="1671"/>
      <c r="AG1441" s="1672"/>
      <c r="AH1441" s="1365"/>
      <c r="AI1441" s="1365"/>
      <c r="AJ1441" s="1365"/>
      <c r="AK1441" s="1366">
        <f t="shared" si="565"/>
        <v>0</v>
      </c>
      <c r="AL1441" s="1365">
        <f t="shared" si="567"/>
        <v>0</v>
      </c>
      <c r="AM1441" s="1367"/>
      <c r="AN1441" s="1365"/>
      <c r="AO1441" s="1368">
        <f t="shared" si="568"/>
        <v>0</v>
      </c>
      <c r="AP1441" s="1369"/>
      <c r="AQ1441" s="1370">
        <f t="shared" si="564"/>
        <v>0</v>
      </c>
      <c r="AR1441" s="1365"/>
      <c r="AS1441" s="1365"/>
      <c r="AT1441" s="1365"/>
      <c r="AU1441" s="1366">
        <f t="shared" si="566"/>
        <v>0</v>
      </c>
      <c r="AV1441" s="1365">
        <f t="shared" si="569"/>
        <v>0</v>
      </c>
      <c r="AW1441" s="1367"/>
      <c r="AX1441" s="1365"/>
      <c r="AY1441" s="1367">
        <f t="shared" si="570"/>
        <v>0</v>
      </c>
      <c r="AZ1441" s="1372" t="s">
        <v>1616</v>
      </c>
      <c r="BA1441" s="1373">
        <f>AQ1441-AV1441-AY1441</f>
        <v>0</v>
      </c>
      <c r="BC1441" s="1361" t="str">
        <f t="shared" si="561"/>
        <v/>
      </c>
      <c r="BD1441" s="1361" t="str">
        <f t="shared" si="561"/>
        <v/>
      </c>
      <c r="BE1441" s="1361" t="str">
        <f t="shared" si="561"/>
        <v/>
      </c>
      <c r="BF1441" s="1361" t="str">
        <f t="shared" si="561"/>
        <v>Non-Op</v>
      </c>
      <c r="BG1441" s="1361" t="str">
        <f t="shared" si="575"/>
        <v>NO</v>
      </c>
      <c r="BH1441" s="1361" t="str">
        <f t="shared" si="575"/>
        <v>NO</v>
      </c>
      <c r="BI1441" s="1361" t="str">
        <f t="shared" si="571"/>
        <v/>
      </c>
      <c r="BK1441" s="1361" t="b">
        <f t="shared" si="559"/>
        <v>1</v>
      </c>
      <c r="BL1441" s="1361" t="b">
        <f t="shared" si="559"/>
        <v>1</v>
      </c>
      <c r="BM1441" s="1361" t="b">
        <f t="shared" si="559"/>
        <v>1</v>
      </c>
      <c r="BN1441" s="1361" t="b">
        <f t="shared" si="559"/>
        <v>1</v>
      </c>
      <c r="BO1441" s="1361" t="b">
        <f t="shared" si="559"/>
        <v>1</v>
      </c>
      <c r="BP1441" s="1361" t="b">
        <f t="shared" si="559"/>
        <v>1</v>
      </c>
      <c r="BQ1441" s="1361" t="b">
        <f t="shared" si="559"/>
        <v>1</v>
      </c>
      <c r="BS1441" s="1359"/>
    </row>
    <row r="1442" spans="1:71" s="1374" customFormat="1" ht="12" customHeight="1">
      <c r="A1442" s="1412">
        <v>25400491</v>
      </c>
      <c r="B1442" s="1413" t="str">
        <f t="shared" si="562"/>
        <v>25400491</v>
      </c>
      <c r="C1442" s="1359" t="s">
        <v>792</v>
      </c>
      <c r="D1442" s="1360" t="str">
        <f t="shared" si="560"/>
        <v>ERB</v>
      </c>
      <c r="E1442" s="1360"/>
      <c r="F1442" s="1359"/>
      <c r="G1442" s="1360"/>
      <c r="H1442" s="1361" t="str">
        <f t="shared" si="563"/>
        <v/>
      </c>
      <c r="I1442" s="1361" t="str">
        <f t="shared" si="563"/>
        <v>ERB</v>
      </c>
      <c r="J1442" s="1361" t="str">
        <f t="shared" si="563"/>
        <v/>
      </c>
      <c r="K1442" s="1361" t="str">
        <f t="shared" si="563"/>
        <v/>
      </c>
      <c r="L1442" s="1361" t="str">
        <f t="shared" si="573"/>
        <v>NO</v>
      </c>
      <c r="M1442" s="1361" t="str">
        <f t="shared" si="573"/>
        <v>NO</v>
      </c>
      <c r="N1442" s="1361" t="str">
        <f t="shared" si="555"/>
        <v/>
      </c>
      <c r="O1442" s="1411"/>
      <c r="P1442" s="1363">
        <v>0</v>
      </c>
      <c r="Q1442" s="1363">
        <v>0</v>
      </c>
      <c r="R1442" s="1363">
        <v>0</v>
      </c>
      <c r="S1442" s="1363">
        <v>0</v>
      </c>
      <c r="T1442" s="1363">
        <v>0</v>
      </c>
      <c r="U1442" s="1363">
        <v>0</v>
      </c>
      <c r="V1442" s="1363">
        <v>0</v>
      </c>
      <c r="W1442" s="1363">
        <v>0</v>
      </c>
      <c r="X1442" s="1363">
        <v>0</v>
      </c>
      <c r="Y1442" s="1363">
        <v>0</v>
      </c>
      <c r="Z1442" s="1363">
        <v>0</v>
      </c>
      <c r="AA1442" s="1363">
        <v>0</v>
      </c>
      <c r="AB1442" s="1363">
        <v>0</v>
      </c>
      <c r="AC1442" s="1363"/>
      <c r="AD1442" s="1363"/>
      <c r="AE1442" s="1363">
        <f t="shared" si="572"/>
        <v>0</v>
      </c>
      <c r="AF1442" s="1364" t="s">
        <v>750</v>
      </c>
      <c r="AG1442" s="1653"/>
      <c r="AH1442" s="1365"/>
      <c r="AI1442" s="1365">
        <f>AE1442</f>
        <v>0</v>
      </c>
      <c r="AJ1442" s="1365"/>
      <c r="AK1442" s="1366"/>
      <c r="AL1442" s="1365">
        <f t="shared" si="567"/>
        <v>0</v>
      </c>
      <c r="AM1442" s="1367"/>
      <c r="AN1442" s="1365"/>
      <c r="AO1442" s="1368">
        <f t="shared" si="568"/>
        <v>0</v>
      </c>
      <c r="AP1442" s="1369"/>
      <c r="AQ1442" s="1370">
        <f t="shared" si="564"/>
        <v>0</v>
      </c>
      <c r="AR1442" s="1365"/>
      <c r="AS1442" s="1365">
        <f>AQ1442</f>
        <v>0</v>
      </c>
      <c r="AT1442" s="1365"/>
      <c r="AU1442" s="1366"/>
      <c r="AV1442" s="1365">
        <f t="shared" si="569"/>
        <v>0</v>
      </c>
      <c r="AW1442" s="1367"/>
      <c r="AX1442" s="1365"/>
      <c r="AY1442" s="1367">
        <f t="shared" si="570"/>
        <v>0</v>
      </c>
      <c r="AZ1442" s="1372"/>
      <c r="BA1442" s="1640"/>
      <c r="BC1442" s="1361" t="str">
        <f t="shared" si="561"/>
        <v/>
      </c>
      <c r="BD1442" s="1361" t="str">
        <f t="shared" si="561"/>
        <v>ERB</v>
      </c>
      <c r="BE1442" s="1361" t="str">
        <f t="shared" si="561"/>
        <v/>
      </c>
      <c r="BF1442" s="1361" t="str">
        <f t="shared" si="561"/>
        <v/>
      </c>
      <c r="BG1442" s="1361" t="str">
        <f t="shared" si="575"/>
        <v>NO</v>
      </c>
      <c r="BH1442" s="1361" t="str">
        <f t="shared" si="575"/>
        <v>NO</v>
      </c>
      <c r="BI1442" s="1361" t="str">
        <f t="shared" si="571"/>
        <v/>
      </c>
      <c r="BK1442" s="1361" t="b">
        <f t="shared" si="559"/>
        <v>1</v>
      </c>
      <c r="BL1442" s="1361" t="b">
        <f t="shared" si="559"/>
        <v>1</v>
      </c>
      <c r="BM1442" s="1361" t="b">
        <f t="shared" si="559"/>
        <v>1</v>
      </c>
      <c r="BN1442" s="1361" t="b">
        <f t="shared" si="559"/>
        <v>1</v>
      </c>
      <c r="BO1442" s="1361" t="b">
        <f t="shared" si="559"/>
        <v>1</v>
      </c>
      <c r="BP1442" s="1361" t="b">
        <f t="shared" si="559"/>
        <v>1</v>
      </c>
      <c r="BQ1442" s="1361" t="b">
        <f t="shared" si="559"/>
        <v>1</v>
      </c>
      <c r="BS1442" s="1359"/>
    </row>
    <row r="1443" spans="1:71" s="1374" customFormat="1" ht="12" customHeight="1">
      <c r="A1443" s="1412">
        <v>25400501</v>
      </c>
      <c r="B1443" s="1413" t="str">
        <f t="shared" si="562"/>
        <v>25400501</v>
      </c>
      <c r="C1443" s="1359" t="s">
        <v>795</v>
      </c>
      <c r="D1443" s="1360" t="str">
        <f t="shared" si="560"/>
        <v>ERB</v>
      </c>
      <c r="E1443" s="1360"/>
      <c r="F1443" s="1359"/>
      <c r="G1443" s="1360"/>
      <c r="H1443" s="1361" t="str">
        <f t="shared" si="563"/>
        <v/>
      </c>
      <c r="I1443" s="1361" t="str">
        <f t="shared" si="563"/>
        <v>ERB</v>
      </c>
      <c r="J1443" s="1361" t="str">
        <f t="shared" si="563"/>
        <v/>
      </c>
      <c r="K1443" s="1361" t="str">
        <f t="shared" si="563"/>
        <v/>
      </c>
      <c r="L1443" s="1361" t="str">
        <f t="shared" si="573"/>
        <v>NO</v>
      </c>
      <c r="M1443" s="1361" t="str">
        <f t="shared" si="573"/>
        <v>NO</v>
      </c>
      <c r="N1443" s="1361" t="str">
        <f t="shared" si="555"/>
        <v/>
      </c>
      <c r="O1443" s="1411"/>
      <c r="P1443" s="1363">
        <v>0</v>
      </c>
      <c r="Q1443" s="1363">
        <v>0</v>
      </c>
      <c r="R1443" s="1363">
        <v>0</v>
      </c>
      <c r="S1443" s="1363">
        <v>0</v>
      </c>
      <c r="T1443" s="1363">
        <v>0</v>
      </c>
      <c r="U1443" s="1363">
        <v>0</v>
      </c>
      <c r="V1443" s="1363">
        <v>0</v>
      </c>
      <c r="W1443" s="1363">
        <v>0</v>
      </c>
      <c r="X1443" s="1363">
        <v>0</v>
      </c>
      <c r="Y1443" s="1363">
        <v>0</v>
      </c>
      <c r="Z1443" s="1363">
        <v>0</v>
      </c>
      <c r="AA1443" s="1363">
        <v>0</v>
      </c>
      <c r="AB1443" s="1363">
        <v>0</v>
      </c>
      <c r="AC1443" s="1363"/>
      <c r="AD1443" s="1363"/>
      <c r="AE1443" s="1363">
        <f t="shared" si="572"/>
        <v>0</v>
      </c>
      <c r="AF1443" s="1364" t="s">
        <v>750</v>
      </c>
      <c r="AG1443" s="1653"/>
      <c r="AH1443" s="1365"/>
      <c r="AI1443" s="1365">
        <f>AE1443</f>
        <v>0</v>
      </c>
      <c r="AJ1443" s="1365"/>
      <c r="AK1443" s="1366"/>
      <c r="AL1443" s="1365">
        <f t="shared" si="567"/>
        <v>0</v>
      </c>
      <c r="AM1443" s="1367"/>
      <c r="AN1443" s="1365"/>
      <c r="AO1443" s="1368">
        <f t="shared" si="568"/>
        <v>0</v>
      </c>
      <c r="AP1443" s="1369"/>
      <c r="AQ1443" s="1370">
        <f t="shared" si="564"/>
        <v>0</v>
      </c>
      <c r="AR1443" s="1365"/>
      <c r="AS1443" s="1365">
        <f>AQ1443</f>
        <v>0</v>
      </c>
      <c r="AT1443" s="1365"/>
      <c r="AU1443" s="1366"/>
      <c r="AV1443" s="1365">
        <f t="shared" si="569"/>
        <v>0</v>
      </c>
      <c r="AW1443" s="1367"/>
      <c r="AX1443" s="1365"/>
      <c r="AY1443" s="1367">
        <f t="shared" si="570"/>
        <v>0</v>
      </c>
      <c r="AZ1443" s="1372"/>
      <c r="BA1443" s="1640"/>
      <c r="BC1443" s="1361" t="str">
        <f t="shared" si="561"/>
        <v/>
      </c>
      <c r="BD1443" s="1361" t="str">
        <f t="shared" si="561"/>
        <v>ERB</v>
      </c>
      <c r="BE1443" s="1361" t="str">
        <f t="shared" si="561"/>
        <v/>
      </c>
      <c r="BF1443" s="1361" t="str">
        <f t="shared" si="561"/>
        <v/>
      </c>
      <c r="BG1443" s="1361" t="str">
        <f t="shared" si="575"/>
        <v>NO</v>
      </c>
      <c r="BH1443" s="1361" t="str">
        <f t="shared" si="575"/>
        <v>NO</v>
      </c>
      <c r="BI1443" s="1361" t="str">
        <f t="shared" si="571"/>
        <v/>
      </c>
      <c r="BK1443" s="1361" t="b">
        <f t="shared" si="559"/>
        <v>1</v>
      </c>
      <c r="BL1443" s="1361" t="b">
        <f t="shared" si="559"/>
        <v>1</v>
      </c>
      <c r="BM1443" s="1361" t="b">
        <f t="shared" si="559"/>
        <v>1</v>
      </c>
      <c r="BN1443" s="1361" t="b">
        <f t="shared" si="559"/>
        <v>1</v>
      </c>
      <c r="BO1443" s="1361" t="b">
        <f t="shared" si="559"/>
        <v>1</v>
      </c>
      <c r="BP1443" s="1361" t="b">
        <f t="shared" si="559"/>
        <v>1</v>
      </c>
      <c r="BQ1443" s="1361" t="b">
        <f t="shared" si="559"/>
        <v>1</v>
      </c>
      <c r="BS1443" s="1359"/>
    </row>
    <row r="1444" spans="1:71" s="1374" customFormat="1" ht="12" customHeight="1">
      <c r="A1444" s="1412">
        <v>25400511</v>
      </c>
      <c r="B1444" s="1413" t="str">
        <f t="shared" si="562"/>
        <v>25400511</v>
      </c>
      <c r="C1444" s="1359" t="s">
        <v>2507</v>
      </c>
      <c r="D1444" s="1360" t="str">
        <f t="shared" si="560"/>
        <v>Non-Op</v>
      </c>
      <c r="E1444" s="1360"/>
      <c r="F1444" s="1359"/>
      <c r="G1444" s="1360"/>
      <c r="H1444" s="1361" t="str">
        <f t="shared" si="563"/>
        <v/>
      </c>
      <c r="I1444" s="1361" t="str">
        <f t="shared" si="563"/>
        <v/>
      </c>
      <c r="J1444" s="1361" t="str">
        <f t="shared" si="563"/>
        <v/>
      </c>
      <c r="K1444" s="1361" t="str">
        <f t="shared" si="563"/>
        <v>Non-Op</v>
      </c>
      <c r="L1444" s="1361" t="str">
        <f t="shared" si="573"/>
        <v>NO</v>
      </c>
      <c r="M1444" s="1361" t="str">
        <f t="shared" si="573"/>
        <v>NO</v>
      </c>
      <c r="N1444" s="1361" t="str">
        <f t="shared" si="555"/>
        <v/>
      </c>
      <c r="O1444" s="1411"/>
      <c r="P1444" s="1363">
        <v>0</v>
      </c>
      <c r="Q1444" s="1363">
        <v>0</v>
      </c>
      <c r="R1444" s="1363">
        <v>0</v>
      </c>
      <c r="S1444" s="1363">
        <v>0</v>
      </c>
      <c r="T1444" s="1363">
        <v>0</v>
      </c>
      <c r="U1444" s="1363">
        <v>0</v>
      </c>
      <c r="V1444" s="1363">
        <v>0</v>
      </c>
      <c r="W1444" s="1363">
        <v>0</v>
      </c>
      <c r="X1444" s="1363">
        <v>0</v>
      </c>
      <c r="Y1444" s="1363">
        <v>0</v>
      </c>
      <c r="Z1444" s="1363">
        <v>0</v>
      </c>
      <c r="AA1444" s="1363">
        <v>0</v>
      </c>
      <c r="AB1444" s="1363">
        <v>0</v>
      </c>
      <c r="AC1444" s="1363"/>
      <c r="AD1444" s="1363"/>
      <c r="AE1444" s="1363">
        <f t="shared" si="572"/>
        <v>0</v>
      </c>
      <c r="AF1444" s="1364"/>
      <c r="AG1444" s="1653"/>
      <c r="AH1444" s="1365"/>
      <c r="AI1444" s="1365"/>
      <c r="AJ1444" s="1365"/>
      <c r="AK1444" s="1366">
        <f>AE1444</f>
        <v>0</v>
      </c>
      <c r="AL1444" s="1365">
        <f t="shared" si="567"/>
        <v>0</v>
      </c>
      <c r="AM1444" s="1367"/>
      <c r="AN1444" s="1365"/>
      <c r="AO1444" s="1368">
        <f t="shared" si="568"/>
        <v>0</v>
      </c>
      <c r="AP1444" s="1369"/>
      <c r="AQ1444" s="1370">
        <f t="shared" si="564"/>
        <v>0</v>
      </c>
      <c r="AR1444" s="1365"/>
      <c r="AS1444" s="1365"/>
      <c r="AT1444" s="1365"/>
      <c r="AU1444" s="1366">
        <f>AQ1444</f>
        <v>0</v>
      </c>
      <c r="AV1444" s="1365">
        <f t="shared" si="569"/>
        <v>0</v>
      </c>
      <c r="AW1444" s="1367"/>
      <c r="AX1444" s="1365"/>
      <c r="AY1444" s="1367">
        <f t="shared" si="570"/>
        <v>0</v>
      </c>
      <c r="AZ1444" s="1372" t="s">
        <v>1001</v>
      </c>
      <c r="BA1444" s="1640"/>
      <c r="BC1444" s="1361" t="str">
        <f t="shared" si="561"/>
        <v/>
      </c>
      <c r="BD1444" s="1361" t="str">
        <f t="shared" si="561"/>
        <v/>
      </c>
      <c r="BE1444" s="1361" t="str">
        <f t="shared" si="561"/>
        <v/>
      </c>
      <c r="BF1444" s="1361" t="str">
        <f t="shared" si="561"/>
        <v>Non-Op</v>
      </c>
      <c r="BG1444" s="1361" t="str">
        <f t="shared" si="575"/>
        <v>NO</v>
      </c>
      <c r="BH1444" s="1361" t="str">
        <f t="shared" si="575"/>
        <v>NO</v>
      </c>
      <c r="BI1444" s="1361" t="str">
        <f t="shared" si="571"/>
        <v/>
      </c>
      <c r="BK1444" s="1361" t="b">
        <f t="shared" si="559"/>
        <v>1</v>
      </c>
      <c r="BL1444" s="1361" t="b">
        <f t="shared" si="559"/>
        <v>1</v>
      </c>
      <c r="BM1444" s="1361" t="b">
        <f t="shared" si="559"/>
        <v>1</v>
      </c>
      <c r="BN1444" s="1361" t="b">
        <f t="shared" si="559"/>
        <v>1</v>
      </c>
      <c r="BO1444" s="1361" t="b">
        <f t="shared" si="559"/>
        <v>1</v>
      </c>
      <c r="BP1444" s="1361" t="b">
        <f t="shared" si="559"/>
        <v>1</v>
      </c>
      <c r="BQ1444" s="1361" t="b">
        <f t="shared" si="559"/>
        <v>1</v>
      </c>
      <c r="BS1444" s="1359"/>
    </row>
    <row r="1445" spans="1:71" s="1374" customFormat="1" ht="12" customHeight="1">
      <c r="A1445" s="1503">
        <v>25400521</v>
      </c>
      <c r="B1445" s="1504" t="str">
        <f t="shared" si="562"/>
        <v>25400521</v>
      </c>
      <c r="C1445" s="1359" t="s">
        <v>2508</v>
      </c>
      <c r="D1445" s="1360" t="str">
        <f t="shared" si="560"/>
        <v>Non-Op</v>
      </c>
      <c r="E1445" s="1360"/>
      <c r="F1445" s="1359"/>
      <c r="G1445" s="1360"/>
      <c r="H1445" s="1361" t="str">
        <f t="shared" si="563"/>
        <v/>
      </c>
      <c r="I1445" s="1361" t="str">
        <f t="shared" si="563"/>
        <v/>
      </c>
      <c r="J1445" s="1361" t="str">
        <f t="shared" si="563"/>
        <v/>
      </c>
      <c r="K1445" s="1361" t="str">
        <f t="shared" si="563"/>
        <v>Non-Op</v>
      </c>
      <c r="L1445" s="1361" t="str">
        <f t="shared" si="573"/>
        <v>NO</v>
      </c>
      <c r="M1445" s="1361" t="str">
        <f t="shared" si="573"/>
        <v>NO</v>
      </c>
      <c r="N1445" s="1361" t="str">
        <f t="shared" si="555"/>
        <v/>
      </c>
      <c r="O1445" s="1411"/>
      <c r="P1445" s="1363">
        <v>0</v>
      </c>
      <c r="Q1445" s="1363">
        <v>0</v>
      </c>
      <c r="R1445" s="1363">
        <v>0</v>
      </c>
      <c r="S1445" s="1363">
        <v>0</v>
      </c>
      <c r="T1445" s="1363">
        <v>0</v>
      </c>
      <c r="U1445" s="1363">
        <v>0</v>
      </c>
      <c r="V1445" s="1363">
        <v>0</v>
      </c>
      <c r="W1445" s="1363">
        <v>0</v>
      </c>
      <c r="X1445" s="1363">
        <v>0</v>
      </c>
      <c r="Y1445" s="1363">
        <v>0</v>
      </c>
      <c r="Z1445" s="1363">
        <v>0</v>
      </c>
      <c r="AA1445" s="1363">
        <v>0</v>
      </c>
      <c r="AB1445" s="1363">
        <v>0</v>
      </c>
      <c r="AC1445" s="1363"/>
      <c r="AD1445" s="1363"/>
      <c r="AE1445" s="1363">
        <f t="shared" si="572"/>
        <v>0</v>
      </c>
      <c r="AF1445" s="1671"/>
      <c r="AG1445" s="1672"/>
      <c r="AH1445" s="1365"/>
      <c r="AI1445" s="1365"/>
      <c r="AJ1445" s="1365"/>
      <c r="AK1445" s="1366">
        <f>AE1445</f>
        <v>0</v>
      </c>
      <c r="AL1445" s="1365">
        <f t="shared" si="567"/>
        <v>0</v>
      </c>
      <c r="AM1445" s="1367"/>
      <c r="AN1445" s="1365"/>
      <c r="AO1445" s="1368">
        <f t="shared" si="568"/>
        <v>0</v>
      </c>
      <c r="AP1445" s="1369"/>
      <c r="AQ1445" s="1370">
        <f t="shared" si="564"/>
        <v>0</v>
      </c>
      <c r="AR1445" s="1365"/>
      <c r="AS1445" s="1365"/>
      <c r="AT1445" s="1365"/>
      <c r="AU1445" s="1366">
        <f t="shared" ref="AU1445:AU1482" si="576">AQ1445</f>
        <v>0</v>
      </c>
      <c r="AV1445" s="1365">
        <f t="shared" si="569"/>
        <v>0</v>
      </c>
      <c r="AW1445" s="1367"/>
      <c r="AX1445" s="1365"/>
      <c r="AY1445" s="1367">
        <f t="shared" si="570"/>
        <v>0</v>
      </c>
      <c r="AZ1445" s="1372" t="s">
        <v>1616</v>
      </c>
      <c r="BA1445" s="1373">
        <f>AQ1445-AV1445-AY1445</f>
        <v>0</v>
      </c>
      <c r="BC1445" s="1361" t="str">
        <f t="shared" si="561"/>
        <v/>
      </c>
      <c r="BD1445" s="1361" t="str">
        <f t="shared" si="561"/>
        <v/>
      </c>
      <c r="BE1445" s="1361" t="str">
        <f t="shared" si="561"/>
        <v/>
      </c>
      <c r="BF1445" s="1361" t="str">
        <f t="shared" si="561"/>
        <v>Non-Op</v>
      </c>
      <c r="BG1445" s="1361" t="str">
        <f t="shared" si="575"/>
        <v>NO</v>
      </c>
      <c r="BH1445" s="1361" t="str">
        <f t="shared" si="575"/>
        <v>NO</v>
      </c>
      <c r="BI1445" s="1361" t="str">
        <f t="shared" si="571"/>
        <v/>
      </c>
      <c r="BK1445" s="1361" t="b">
        <f t="shared" si="559"/>
        <v>1</v>
      </c>
      <c r="BL1445" s="1361" t="b">
        <f t="shared" si="559"/>
        <v>1</v>
      </c>
      <c r="BM1445" s="1361" t="b">
        <f t="shared" si="559"/>
        <v>1</v>
      </c>
      <c r="BN1445" s="1361" t="b">
        <f t="shared" ref="BN1445:BQ1447" si="577">BF1445=K1445</f>
        <v>1</v>
      </c>
      <c r="BO1445" s="1361" t="b">
        <f t="shared" si="577"/>
        <v>1</v>
      </c>
      <c r="BP1445" s="1361" t="b">
        <f t="shared" si="577"/>
        <v>1</v>
      </c>
      <c r="BQ1445" s="1361" t="b">
        <f t="shared" si="577"/>
        <v>1</v>
      </c>
      <c r="BS1445" s="1359"/>
    </row>
    <row r="1446" spans="1:71" s="1374" customFormat="1" ht="12" customHeight="1">
      <c r="A1446" s="1675">
        <v>25400531</v>
      </c>
      <c r="B1446" s="1675" t="str">
        <f t="shared" si="562"/>
        <v>25400531</v>
      </c>
      <c r="C1446" s="1482" t="s">
        <v>2509</v>
      </c>
      <c r="D1446" s="1417" t="str">
        <f t="shared" si="560"/>
        <v>W/C</v>
      </c>
      <c r="E1446" s="1417"/>
      <c r="F1446" s="1483">
        <v>43101</v>
      </c>
      <c r="G1446" s="1417"/>
      <c r="H1446" s="1419" t="str">
        <f t="shared" si="563"/>
        <v/>
      </c>
      <c r="I1446" s="1419" t="str">
        <f t="shared" si="563"/>
        <v/>
      </c>
      <c r="J1446" s="1419" t="str">
        <f t="shared" si="563"/>
        <v/>
      </c>
      <c r="K1446" s="1419" t="str">
        <f t="shared" si="563"/>
        <v/>
      </c>
      <c r="L1446" s="1419" t="str">
        <f t="shared" si="573"/>
        <v>NO</v>
      </c>
      <c r="M1446" s="1419" t="str">
        <f t="shared" si="573"/>
        <v>W/C</v>
      </c>
      <c r="N1446" s="1419" t="str">
        <f t="shared" si="555"/>
        <v>W/C</v>
      </c>
      <c r="O1446" s="1420"/>
      <c r="P1446" s="1421">
        <v>0</v>
      </c>
      <c r="Q1446" s="1421">
        <v>0</v>
      </c>
      <c r="R1446" s="1421">
        <v>0</v>
      </c>
      <c r="S1446" s="1421">
        <v>0</v>
      </c>
      <c r="T1446" s="1421">
        <v>0</v>
      </c>
      <c r="U1446" s="1421">
        <v>0</v>
      </c>
      <c r="V1446" s="1421">
        <v>0</v>
      </c>
      <c r="W1446" s="1421">
        <v>0</v>
      </c>
      <c r="X1446" s="1421">
        <v>0</v>
      </c>
      <c r="Y1446" s="1421">
        <v>0</v>
      </c>
      <c r="Z1446" s="1421">
        <v>0</v>
      </c>
      <c r="AA1446" s="1421">
        <v>0</v>
      </c>
      <c r="AB1446" s="1421">
        <v>0</v>
      </c>
      <c r="AC1446" s="1421"/>
      <c r="AD1446" s="1421"/>
      <c r="AE1446" s="1421">
        <f t="shared" si="572"/>
        <v>0</v>
      </c>
      <c r="AF1446" s="1673"/>
      <c r="AG1446" s="1674"/>
      <c r="AH1446" s="1424"/>
      <c r="AI1446" s="1424"/>
      <c r="AJ1446" s="1424"/>
      <c r="AK1446" s="1425"/>
      <c r="AL1446" s="1424">
        <f>SUM(AI1446:AK1446)</f>
        <v>0</v>
      </c>
      <c r="AM1446" s="1426"/>
      <c r="AN1446" s="1424">
        <f>AE1446</f>
        <v>0</v>
      </c>
      <c r="AO1446" s="1427">
        <f t="shared" si="568"/>
        <v>0</v>
      </c>
      <c r="AP1446" s="1369"/>
      <c r="AQ1446" s="1428">
        <f t="shared" si="564"/>
        <v>0</v>
      </c>
      <c r="AR1446" s="1424"/>
      <c r="AS1446" s="1424"/>
      <c r="AT1446" s="1424"/>
      <c r="AU1446" s="1425"/>
      <c r="AV1446" s="1424">
        <f t="shared" si="569"/>
        <v>0</v>
      </c>
      <c r="AW1446" s="1426"/>
      <c r="AX1446" s="1424">
        <f>AQ1446</f>
        <v>0</v>
      </c>
      <c r="AY1446" s="1426">
        <f t="shared" si="570"/>
        <v>0</v>
      </c>
      <c r="AZ1446" s="1372"/>
      <c r="BA1446" s="1640"/>
      <c r="BC1446" s="1419" t="str">
        <f t="shared" si="561"/>
        <v/>
      </c>
      <c r="BD1446" s="1419" t="str">
        <f t="shared" si="561"/>
        <v/>
      </c>
      <c r="BE1446" s="1419" t="str">
        <f t="shared" si="561"/>
        <v/>
      </c>
      <c r="BF1446" s="1419" t="str">
        <f t="shared" si="561"/>
        <v/>
      </c>
      <c r="BG1446" s="1419" t="str">
        <f t="shared" si="575"/>
        <v>NO</v>
      </c>
      <c r="BH1446" s="1419" t="str">
        <f t="shared" si="575"/>
        <v>W/C</v>
      </c>
      <c r="BI1446" s="1419" t="str">
        <f t="shared" si="571"/>
        <v>W/C</v>
      </c>
      <c r="BK1446" s="1419" t="b">
        <f t="shared" ref="BK1446:BM1447" si="578">BC1446=H1446</f>
        <v>1</v>
      </c>
      <c r="BL1446" s="1419" t="b">
        <f t="shared" si="578"/>
        <v>1</v>
      </c>
      <c r="BM1446" s="1419" t="b">
        <f t="shared" si="578"/>
        <v>1</v>
      </c>
      <c r="BN1446" s="1419" t="b">
        <f t="shared" si="577"/>
        <v>1</v>
      </c>
      <c r="BO1446" s="1419" t="b">
        <f t="shared" si="577"/>
        <v>1</v>
      </c>
      <c r="BP1446" s="1419" t="b">
        <f t="shared" si="577"/>
        <v>1</v>
      </c>
      <c r="BQ1446" s="1419" t="b">
        <f t="shared" si="577"/>
        <v>1</v>
      </c>
      <c r="BS1446" s="1359"/>
    </row>
    <row r="1447" spans="1:71" s="1374" customFormat="1" ht="12" customHeight="1">
      <c r="A1447" s="1675">
        <v>25400532</v>
      </c>
      <c r="B1447" s="1675" t="str">
        <f t="shared" si="562"/>
        <v>25400532</v>
      </c>
      <c r="C1447" s="1482" t="s">
        <v>2510</v>
      </c>
      <c r="D1447" s="1417" t="str">
        <f t="shared" si="560"/>
        <v>W/C</v>
      </c>
      <c r="E1447" s="1417"/>
      <c r="F1447" s="1483">
        <v>43101</v>
      </c>
      <c r="G1447" s="1417"/>
      <c r="H1447" s="1419" t="str">
        <f t="shared" si="563"/>
        <v/>
      </c>
      <c r="I1447" s="1419" t="str">
        <f t="shared" si="563"/>
        <v/>
      </c>
      <c r="J1447" s="1419" t="str">
        <f t="shared" si="563"/>
        <v/>
      </c>
      <c r="K1447" s="1419" t="str">
        <f t="shared" si="563"/>
        <v/>
      </c>
      <c r="L1447" s="1419" t="str">
        <f t="shared" si="573"/>
        <v>NO</v>
      </c>
      <c r="M1447" s="1419" t="str">
        <f t="shared" si="573"/>
        <v>W/C</v>
      </c>
      <c r="N1447" s="1419" t="str">
        <f t="shared" si="555"/>
        <v>W/C</v>
      </c>
      <c r="O1447" s="1420"/>
      <c r="P1447" s="1421">
        <v>0</v>
      </c>
      <c r="Q1447" s="1421">
        <v>0</v>
      </c>
      <c r="R1447" s="1421">
        <v>0</v>
      </c>
      <c r="S1447" s="1421">
        <v>0</v>
      </c>
      <c r="T1447" s="1421">
        <v>0</v>
      </c>
      <c r="U1447" s="1421">
        <v>0</v>
      </c>
      <c r="V1447" s="1421">
        <v>0</v>
      </c>
      <c r="W1447" s="1421">
        <v>0</v>
      </c>
      <c r="X1447" s="1421">
        <v>0</v>
      </c>
      <c r="Y1447" s="1421">
        <v>0</v>
      </c>
      <c r="Z1447" s="1421">
        <v>0</v>
      </c>
      <c r="AA1447" s="1421">
        <v>0</v>
      </c>
      <c r="AB1447" s="1421">
        <v>0</v>
      </c>
      <c r="AC1447" s="1421"/>
      <c r="AD1447" s="1421"/>
      <c r="AE1447" s="1421">
        <f t="shared" si="572"/>
        <v>0</v>
      </c>
      <c r="AF1447" s="1673"/>
      <c r="AG1447" s="1674"/>
      <c r="AH1447" s="1424"/>
      <c r="AI1447" s="1424"/>
      <c r="AJ1447" s="1424"/>
      <c r="AK1447" s="1425"/>
      <c r="AL1447" s="1424">
        <f>SUM(AI1447:AK1447)</f>
        <v>0</v>
      </c>
      <c r="AM1447" s="1426"/>
      <c r="AN1447" s="1424">
        <f>AE1447</f>
        <v>0</v>
      </c>
      <c r="AO1447" s="1427">
        <f t="shared" si="568"/>
        <v>0</v>
      </c>
      <c r="AP1447" s="1369"/>
      <c r="AQ1447" s="1428">
        <f t="shared" si="564"/>
        <v>0</v>
      </c>
      <c r="AR1447" s="1424"/>
      <c r="AS1447" s="1424"/>
      <c r="AT1447" s="1424"/>
      <c r="AU1447" s="1425"/>
      <c r="AV1447" s="1424">
        <f t="shared" si="569"/>
        <v>0</v>
      </c>
      <c r="AW1447" s="1426"/>
      <c r="AX1447" s="1424">
        <f>AQ1447</f>
        <v>0</v>
      </c>
      <c r="AY1447" s="1426">
        <f t="shared" si="570"/>
        <v>0</v>
      </c>
      <c r="AZ1447" s="1372"/>
      <c r="BA1447" s="1640"/>
      <c r="BC1447" s="1419" t="str">
        <f t="shared" si="561"/>
        <v/>
      </c>
      <c r="BD1447" s="1419" t="str">
        <f t="shared" si="561"/>
        <v/>
      </c>
      <c r="BE1447" s="1419" t="str">
        <f t="shared" si="561"/>
        <v/>
      </c>
      <c r="BF1447" s="1419" t="str">
        <f t="shared" si="561"/>
        <v/>
      </c>
      <c r="BG1447" s="1419" t="str">
        <f t="shared" si="575"/>
        <v>NO</v>
      </c>
      <c r="BH1447" s="1419" t="str">
        <f t="shared" si="575"/>
        <v>W/C</v>
      </c>
      <c r="BI1447" s="1419" t="str">
        <f t="shared" si="571"/>
        <v>W/C</v>
      </c>
      <c r="BK1447" s="1419" t="b">
        <f t="shared" si="578"/>
        <v>1</v>
      </c>
      <c r="BL1447" s="1419" t="b">
        <f t="shared" si="578"/>
        <v>1</v>
      </c>
      <c r="BM1447" s="1419" t="b">
        <f t="shared" si="578"/>
        <v>1</v>
      </c>
      <c r="BN1447" s="1419" t="b">
        <f t="shared" si="577"/>
        <v>1</v>
      </c>
      <c r="BO1447" s="1419" t="b">
        <f t="shared" si="577"/>
        <v>1</v>
      </c>
      <c r="BP1447" s="1419" t="b">
        <f t="shared" si="577"/>
        <v>1</v>
      </c>
      <c r="BQ1447" s="1419" t="b">
        <f t="shared" si="577"/>
        <v>1</v>
      </c>
      <c r="BS1447" s="1359"/>
    </row>
    <row r="1448" spans="1:71" s="1374" customFormat="1" ht="12" customHeight="1">
      <c r="A1448" s="1676">
        <v>25400541</v>
      </c>
      <c r="B1448" s="1676" t="str">
        <f t="shared" si="562"/>
        <v>25400541</v>
      </c>
      <c r="C1448" s="1485" t="s">
        <v>2465</v>
      </c>
      <c r="D1448" s="1396" t="str">
        <f t="shared" si="560"/>
        <v>W/C</v>
      </c>
      <c r="E1448" s="1396"/>
      <c r="F1448" s="1475">
        <v>43586</v>
      </c>
      <c r="G1448" s="1396"/>
      <c r="H1448" s="1398" t="str">
        <f t="shared" si="563"/>
        <v/>
      </c>
      <c r="I1448" s="1398" t="str">
        <f t="shared" si="563"/>
        <v/>
      </c>
      <c r="J1448" s="1398" t="str">
        <f t="shared" si="563"/>
        <v/>
      </c>
      <c r="K1448" s="1398" t="str">
        <f t="shared" si="563"/>
        <v/>
      </c>
      <c r="L1448" s="1398" t="str">
        <f t="shared" si="573"/>
        <v>NO</v>
      </c>
      <c r="M1448" s="1398" t="str">
        <f t="shared" si="573"/>
        <v>W/C</v>
      </c>
      <c r="N1448" s="1398" t="str">
        <f t="shared" si="555"/>
        <v>W/C</v>
      </c>
      <c r="O1448" s="1399"/>
      <c r="P1448" s="1400">
        <v>-23685000</v>
      </c>
      <c r="Q1448" s="1400">
        <v>-22240631.469999999</v>
      </c>
      <c r="R1448" s="1400">
        <v>-20773698.460000001</v>
      </c>
      <c r="S1448" s="1400">
        <v>-18806541.030000001</v>
      </c>
      <c r="T1448" s="1400">
        <v>-16954527.239999998</v>
      </c>
      <c r="U1448" s="1400">
        <v>-15015733.27</v>
      </c>
      <c r="V1448" s="1400">
        <v>-12661278.4</v>
      </c>
      <c r="W1448" s="1400">
        <v>-10426589.57</v>
      </c>
      <c r="X1448" s="1400">
        <v>-8320397.0599999996</v>
      </c>
      <c r="Y1448" s="1400">
        <v>-6236928.2999999998</v>
      </c>
      <c r="Z1448" s="1400">
        <v>-4648617.3899999997</v>
      </c>
      <c r="AA1448" s="1400">
        <v>-3146363.24</v>
      </c>
      <c r="AB1448" s="1400">
        <v>-1671607.54</v>
      </c>
      <c r="AC1448" s="1400"/>
      <c r="AD1448" s="1400"/>
      <c r="AE1448" s="1400">
        <f t="shared" si="572"/>
        <v>-12659134.100000001</v>
      </c>
      <c r="AF1448" s="1677"/>
      <c r="AG1448" s="1678"/>
      <c r="AH1448" s="1403"/>
      <c r="AI1448" s="1403"/>
      <c r="AJ1448" s="1403"/>
      <c r="AK1448" s="1404"/>
      <c r="AL1448" s="1403">
        <f>SUM(AI1448:AK1448)</f>
        <v>0</v>
      </c>
      <c r="AM1448" s="1405"/>
      <c r="AN1448" s="1403">
        <f>AE1448</f>
        <v>-12659134.100000001</v>
      </c>
      <c r="AO1448" s="1406">
        <f t="shared" si="568"/>
        <v>-12659134.100000001</v>
      </c>
      <c r="AP1448" s="1369"/>
      <c r="AQ1448" s="1407">
        <f t="shared" si="564"/>
        <v>-1671607.54</v>
      </c>
      <c r="AR1448" s="1403"/>
      <c r="AS1448" s="1403"/>
      <c r="AT1448" s="1403"/>
      <c r="AU1448" s="1404"/>
      <c r="AV1448" s="1403">
        <f t="shared" si="569"/>
        <v>0</v>
      </c>
      <c r="AW1448" s="1405"/>
      <c r="AX1448" s="1403">
        <f>AQ1448</f>
        <v>-1671607.54</v>
      </c>
      <c r="AY1448" s="1405">
        <f t="shared" si="570"/>
        <v>-1671607.54</v>
      </c>
      <c r="AZ1448" s="1372"/>
      <c r="BA1448" s="1640"/>
      <c r="BC1448" s="1419"/>
      <c r="BD1448" s="1419"/>
      <c r="BE1448" s="1419"/>
      <c r="BF1448" s="1419"/>
      <c r="BG1448" s="1419"/>
      <c r="BH1448" s="1419"/>
      <c r="BI1448" s="1419"/>
      <c r="BK1448" s="1419"/>
      <c r="BL1448" s="1419"/>
      <c r="BM1448" s="1419"/>
      <c r="BN1448" s="1419"/>
      <c r="BO1448" s="1419"/>
      <c r="BP1448" s="1419"/>
      <c r="BQ1448" s="1419"/>
      <c r="BS1448" s="1359"/>
    </row>
    <row r="1449" spans="1:71" s="1374" customFormat="1" ht="12" customHeight="1">
      <c r="A1449" s="1497">
        <v>25400601</v>
      </c>
      <c r="B1449" s="1498" t="str">
        <f t="shared" si="562"/>
        <v>25400601</v>
      </c>
      <c r="C1449" s="1416" t="s">
        <v>2511</v>
      </c>
      <c r="D1449" s="1417" t="str">
        <f t="shared" si="560"/>
        <v>Non-Op</v>
      </c>
      <c r="E1449" s="1417"/>
      <c r="F1449" s="1434">
        <v>43070</v>
      </c>
      <c r="G1449" s="1417"/>
      <c r="H1449" s="1419" t="str">
        <f t="shared" si="563"/>
        <v/>
      </c>
      <c r="I1449" s="1419" t="str">
        <f t="shared" si="563"/>
        <v/>
      </c>
      <c r="J1449" s="1419" t="str">
        <f t="shared" si="563"/>
        <v/>
      </c>
      <c r="K1449" s="1419" t="str">
        <f t="shared" si="563"/>
        <v>Non-Op</v>
      </c>
      <c r="L1449" s="1419" t="str">
        <f t="shared" si="573"/>
        <v>NO</v>
      </c>
      <c r="M1449" s="1419" t="str">
        <f t="shared" si="573"/>
        <v>NO</v>
      </c>
      <c r="N1449" s="1419" t="str">
        <f t="shared" si="555"/>
        <v/>
      </c>
      <c r="O1449" s="1420"/>
      <c r="P1449" s="1421">
        <v>0</v>
      </c>
      <c r="Q1449" s="1421">
        <v>0</v>
      </c>
      <c r="R1449" s="1421">
        <v>0</v>
      </c>
      <c r="S1449" s="1421">
        <v>0</v>
      </c>
      <c r="T1449" s="1421">
        <v>-127001.60000000001</v>
      </c>
      <c r="U1449" s="1421">
        <v>-127001.60000000001</v>
      </c>
      <c r="V1449" s="1421">
        <v>0</v>
      </c>
      <c r="W1449" s="1421">
        <v>-400460.89</v>
      </c>
      <c r="X1449" s="1421">
        <v>-400460.89</v>
      </c>
      <c r="Y1449" s="1421">
        <v>0</v>
      </c>
      <c r="Z1449" s="1421">
        <v>0</v>
      </c>
      <c r="AA1449" s="1421">
        <v>0</v>
      </c>
      <c r="AB1449" s="1421">
        <v>0</v>
      </c>
      <c r="AC1449" s="1421"/>
      <c r="AD1449" s="1421"/>
      <c r="AE1449" s="1421">
        <f t="shared" si="572"/>
        <v>-87910.414999999994</v>
      </c>
      <c r="AF1449" s="1673"/>
      <c r="AG1449" s="1674"/>
      <c r="AH1449" s="1424"/>
      <c r="AI1449" s="1424"/>
      <c r="AJ1449" s="1424"/>
      <c r="AK1449" s="1425">
        <f t="shared" ref="AK1449:AK1482" si="579">AE1449</f>
        <v>-87910.414999999994</v>
      </c>
      <c r="AL1449" s="1424">
        <f t="shared" si="567"/>
        <v>-87910.414999999994</v>
      </c>
      <c r="AM1449" s="1426"/>
      <c r="AN1449" s="1424"/>
      <c r="AO1449" s="1427">
        <f t="shared" si="568"/>
        <v>0</v>
      </c>
      <c r="AP1449" s="1369"/>
      <c r="AQ1449" s="1428">
        <f t="shared" si="564"/>
        <v>0</v>
      </c>
      <c r="AR1449" s="1424"/>
      <c r="AS1449" s="1424"/>
      <c r="AT1449" s="1424"/>
      <c r="AU1449" s="1425">
        <f t="shared" si="576"/>
        <v>0</v>
      </c>
      <c r="AV1449" s="1424">
        <f t="shared" si="569"/>
        <v>0</v>
      </c>
      <c r="AW1449" s="1426"/>
      <c r="AX1449" s="1424"/>
      <c r="AY1449" s="1426">
        <f t="shared" si="570"/>
        <v>0</v>
      </c>
      <c r="AZ1449" s="1372" t="s">
        <v>1616</v>
      </c>
      <c r="BA1449" s="1373">
        <f t="shared" ref="BA1449:BA1459" si="580">AQ1449-AV1449-AY1449</f>
        <v>0</v>
      </c>
      <c r="BC1449" s="1419" t="str">
        <f t="shared" si="561"/>
        <v/>
      </c>
      <c r="BD1449" s="1419" t="str">
        <f t="shared" si="561"/>
        <v/>
      </c>
      <c r="BE1449" s="1419" t="str">
        <f t="shared" si="561"/>
        <v/>
      </c>
      <c r="BF1449" s="1419" t="str">
        <f t="shared" si="561"/>
        <v>Non-Op</v>
      </c>
      <c r="BG1449" s="1419" t="str">
        <f t="shared" si="575"/>
        <v>NO</v>
      </c>
      <c r="BH1449" s="1419" t="str">
        <f t="shared" si="575"/>
        <v>NO</v>
      </c>
      <c r="BI1449" s="1419" t="str">
        <f t="shared" si="571"/>
        <v/>
      </c>
      <c r="BK1449" s="1419" t="b">
        <f t="shared" ref="BK1449:BQ1450" si="581">BC1449=H1449</f>
        <v>1</v>
      </c>
      <c r="BL1449" s="1419" t="b">
        <f t="shared" si="581"/>
        <v>1</v>
      </c>
      <c r="BM1449" s="1419" t="b">
        <f t="shared" si="581"/>
        <v>1</v>
      </c>
      <c r="BN1449" s="1419" t="b">
        <f t="shared" si="581"/>
        <v>1</v>
      </c>
      <c r="BO1449" s="1419" t="b">
        <f t="shared" si="581"/>
        <v>1</v>
      </c>
      <c r="BP1449" s="1419" t="b">
        <f t="shared" si="581"/>
        <v>1</v>
      </c>
      <c r="BQ1449" s="1419" t="b">
        <f t="shared" si="581"/>
        <v>1</v>
      </c>
      <c r="BS1449" s="1359"/>
    </row>
    <row r="1450" spans="1:71" s="1374" customFormat="1" ht="12" customHeight="1">
      <c r="A1450" s="1497">
        <v>25400611</v>
      </c>
      <c r="B1450" s="1498" t="str">
        <f t="shared" si="562"/>
        <v>25400611</v>
      </c>
      <c r="C1450" s="1510" t="s">
        <v>2512</v>
      </c>
      <c r="D1450" s="1417" t="str">
        <f t="shared" si="560"/>
        <v>Non-Op</v>
      </c>
      <c r="E1450" s="1417"/>
      <c r="F1450" s="1483">
        <v>43221</v>
      </c>
      <c r="G1450" s="1417"/>
      <c r="H1450" s="1419" t="str">
        <f t="shared" si="563"/>
        <v/>
      </c>
      <c r="I1450" s="1419" t="str">
        <f t="shared" si="563"/>
        <v/>
      </c>
      <c r="J1450" s="1419" t="str">
        <f t="shared" si="563"/>
        <v/>
      </c>
      <c r="K1450" s="1419" t="str">
        <f t="shared" si="563"/>
        <v>Non-Op</v>
      </c>
      <c r="L1450" s="1419" t="str">
        <f t="shared" si="573"/>
        <v>NO</v>
      </c>
      <c r="M1450" s="1419" t="str">
        <f t="shared" si="573"/>
        <v>NO</v>
      </c>
      <c r="N1450" s="1419" t="str">
        <f t="shared" si="555"/>
        <v/>
      </c>
      <c r="O1450" s="1420"/>
      <c r="P1450" s="1421">
        <v>0</v>
      </c>
      <c r="Q1450" s="1421">
        <v>-60104.55</v>
      </c>
      <c r="R1450" s="1421">
        <v>-502179.99</v>
      </c>
      <c r="S1450" s="1421">
        <v>0</v>
      </c>
      <c r="T1450" s="1421">
        <v>0</v>
      </c>
      <c r="U1450" s="1421">
        <v>0</v>
      </c>
      <c r="V1450" s="1421">
        <v>0</v>
      </c>
      <c r="W1450" s="1421">
        <v>0</v>
      </c>
      <c r="X1450" s="1421">
        <v>0</v>
      </c>
      <c r="Y1450" s="1421">
        <v>0</v>
      </c>
      <c r="Z1450" s="1421">
        <v>0</v>
      </c>
      <c r="AA1450" s="1421">
        <v>0</v>
      </c>
      <c r="AB1450" s="1421">
        <v>0</v>
      </c>
      <c r="AC1450" s="1421"/>
      <c r="AD1450" s="1421"/>
      <c r="AE1450" s="1421">
        <f t="shared" si="572"/>
        <v>-46857.045000000006</v>
      </c>
      <c r="AF1450" s="1673"/>
      <c r="AG1450" s="1674"/>
      <c r="AH1450" s="1424"/>
      <c r="AI1450" s="1424"/>
      <c r="AJ1450" s="1424"/>
      <c r="AK1450" s="1425">
        <f t="shared" si="579"/>
        <v>-46857.045000000006</v>
      </c>
      <c r="AL1450" s="1424">
        <f>SUM(AI1450:AK1450)</f>
        <v>-46857.045000000006</v>
      </c>
      <c r="AM1450" s="1426"/>
      <c r="AN1450" s="1424"/>
      <c r="AO1450" s="1427">
        <f t="shared" si="568"/>
        <v>0</v>
      </c>
      <c r="AP1450" s="1369"/>
      <c r="AQ1450" s="1428">
        <f t="shared" si="564"/>
        <v>0</v>
      </c>
      <c r="AR1450" s="1424"/>
      <c r="AS1450" s="1424"/>
      <c r="AT1450" s="1424"/>
      <c r="AU1450" s="1425">
        <f t="shared" si="576"/>
        <v>0</v>
      </c>
      <c r="AV1450" s="1424">
        <f t="shared" si="569"/>
        <v>0</v>
      </c>
      <c r="AW1450" s="1426"/>
      <c r="AX1450" s="1424"/>
      <c r="AY1450" s="1426">
        <f t="shared" si="570"/>
        <v>0</v>
      </c>
      <c r="AZ1450" s="1372" t="s">
        <v>1616</v>
      </c>
      <c r="BA1450" s="1373">
        <f t="shared" si="580"/>
        <v>0</v>
      </c>
      <c r="BC1450" s="1419" t="str">
        <f t="shared" si="561"/>
        <v/>
      </c>
      <c r="BD1450" s="1419" t="str">
        <f t="shared" si="561"/>
        <v/>
      </c>
      <c r="BE1450" s="1419" t="str">
        <f t="shared" si="561"/>
        <v/>
      </c>
      <c r="BF1450" s="1419" t="str">
        <f t="shared" si="561"/>
        <v>Non-Op</v>
      </c>
      <c r="BG1450" s="1419" t="str">
        <f t="shared" si="575"/>
        <v>NO</v>
      </c>
      <c r="BH1450" s="1419" t="str">
        <f t="shared" si="575"/>
        <v>NO</v>
      </c>
      <c r="BI1450" s="1419" t="str">
        <f t="shared" si="571"/>
        <v/>
      </c>
      <c r="BK1450" s="1419" t="b">
        <f t="shared" si="581"/>
        <v>1</v>
      </c>
      <c r="BL1450" s="1419" t="b">
        <f t="shared" si="581"/>
        <v>1</v>
      </c>
      <c r="BM1450" s="1419" t="b">
        <f t="shared" si="581"/>
        <v>1</v>
      </c>
      <c r="BN1450" s="1419" t="b">
        <f t="shared" si="581"/>
        <v>1</v>
      </c>
      <c r="BO1450" s="1419" t="b">
        <f t="shared" si="581"/>
        <v>1</v>
      </c>
      <c r="BP1450" s="1419" t="b">
        <f t="shared" si="581"/>
        <v>1</v>
      </c>
      <c r="BQ1450" s="1419" t="b">
        <f t="shared" si="581"/>
        <v>1</v>
      </c>
      <c r="BS1450" s="1359"/>
    </row>
    <row r="1451" spans="1:71" s="1374" customFormat="1" ht="12" customHeight="1">
      <c r="A1451" s="1522">
        <v>25400621</v>
      </c>
      <c r="B1451" s="1524" t="str">
        <f t="shared" si="562"/>
        <v>25400621</v>
      </c>
      <c r="C1451" s="1583" t="s">
        <v>2513</v>
      </c>
      <c r="D1451" s="1396" t="str">
        <f t="shared" si="560"/>
        <v>Non-Op</v>
      </c>
      <c r="E1451" s="1396"/>
      <c r="F1451" s="1475">
        <v>43556</v>
      </c>
      <c r="G1451" s="1396"/>
      <c r="H1451" s="1398" t="str">
        <f t="shared" si="563"/>
        <v/>
      </c>
      <c r="I1451" s="1398" t="str">
        <f t="shared" si="563"/>
        <v/>
      </c>
      <c r="J1451" s="1398" t="str">
        <f t="shared" si="563"/>
        <v/>
      </c>
      <c r="K1451" s="1398" t="str">
        <f t="shared" si="563"/>
        <v>Non-Op</v>
      </c>
      <c r="L1451" s="1398" t="str">
        <f t="shared" si="573"/>
        <v>NO</v>
      </c>
      <c r="M1451" s="1398" t="str">
        <f t="shared" si="573"/>
        <v>NO</v>
      </c>
      <c r="N1451" s="1398" t="str">
        <f t="shared" si="555"/>
        <v/>
      </c>
      <c r="O1451" s="1399"/>
      <c r="P1451" s="1400">
        <v>0</v>
      </c>
      <c r="Q1451" s="1400">
        <v>0</v>
      </c>
      <c r="R1451" s="1400">
        <v>0</v>
      </c>
      <c r="S1451" s="1400">
        <v>0</v>
      </c>
      <c r="T1451" s="1400">
        <v>0</v>
      </c>
      <c r="U1451" s="1400">
        <v>0</v>
      </c>
      <c r="V1451" s="1400">
        <v>0</v>
      </c>
      <c r="W1451" s="1400">
        <v>-7663.44</v>
      </c>
      <c r="X1451" s="1400">
        <v>-231719.2</v>
      </c>
      <c r="Y1451" s="1400">
        <v>0</v>
      </c>
      <c r="Z1451" s="1400">
        <v>0</v>
      </c>
      <c r="AA1451" s="1400">
        <v>0</v>
      </c>
      <c r="AB1451" s="1400">
        <v>0</v>
      </c>
      <c r="AC1451" s="1400"/>
      <c r="AD1451" s="1400"/>
      <c r="AE1451" s="1400">
        <f t="shared" si="572"/>
        <v>-19948.553333333333</v>
      </c>
      <c r="AF1451" s="1677"/>
      <c r="AG1451" s="1678"/>
      <c r="AH1451" s="1403"/>
      <c r="AI1451" s="1403"/>
      <c r="AJ1451" s="1403"/>
      <c r="AK1451" s="1404">
        <f t="shared" si="579"/>
        <v>-19948.553333333333</v>
      </c>
      <c r="AL1451" s="1403">
        <f>SUM(AI1451:AK1451)</f>
        <v>-19948.553333333333</v>
      </c>
      <c r="AM1451" s="1405"/>
      <c r="AN1451" s="1403"/>
      <c r="AO1451" s="1406">
        <f t="shared" si="568"/>
        <v>0</v>
      </c>
      <c r="AP1451" s="1369"/>
      <c r="AQ1451" s="1407">
        <f t="shared" si="564"/>
        <v>0</v>
      </c>
      <c r="AR1451" s="1403"/>
      <c r="AS1451" s="1403"/>
      <c r="AT1451" s="1403"/>
      <c r="AU1451" s="1404">
        <f t="shared" si="576"/>
        <v>0</v>
      </c>
      <c r="AV1451" s="1403">
        <f t="shared" si="569"/>
        <v>0</v>
      </c>
      <c r="AW1451" s="1405"/>
      <c r="AX1451" s="1403"/>
      <c r="AY1451" s="1405">
        <f t="shared" si="570"/>
        <v>0</v>
      </c>
      <c r="AZ1451" s="1372" t="s">
        <v>1616</v>
      </c>
      <c r="BA1451" s="1373">
        <f t="shared" si="580"/>
        <v>0</v>
      </c>
      <c r="BC1451" s="1419"/>
      <c r="BD1451" s="1419"/>
      <c r="BE1451" s="1419"/>
      <c r="BF1451" s="1419"/>
      <c r="BG1451" s="1419"/>
      <c r="BH1451" s="1419"/>
      <c r="BI1451" s="1419"/>
      <c r="BK1451" s="1419"/>
      <c r="BL1451" s="1419"/>
      <c r="BM1451" s="1419"/>
      <c r="BN1451" s="1419"/>
      <c r="BO1451" s="1419"/>
      <c r="BP1451" s="1419"/>
      <c r="BQ1451" s="1419"/>
      <c r="BS1451" s="1359"/>
    </row>
    <row r="1452" spans="1:71" s="1374" customFormat="1" ht="12" customHeight="1">
      <c r="A1452" s="1497">
        <v>25400631</v>
      </c>
      <c r="B1452" s="1498" t="str">
        <f t="shared" si="562"/>
        <v>25400631</v>
      </c>
      <c r="C1452" s="1416" t="s">
        <v>2514</v>
      </c>
      <c r="D1452" s="1417" t="str">
        <f t="shared" si="560"/>
        <v>Non-Op</v>
      </c>
      <c r="E1452" s="1417"/>
      <c r="F1452" s="1434">
        <v>43070</v>
      </c>
      <c r="G1452" s="1417"/>
      <c r="H1452" s="1419" t="str">
        <f t="shared" si="563"/>
        <v/>
      </c>
      <c r="I1452" s="1419" t="str">
        <f t="shared" si="563"/>
        <v/>
      </c>
      <c r="J1452" s="1419" t="str">
        <f t="shared" si="563"/>
        <v/>
      </c>
      <c r="K1452" s="1419" t="str">
        <f t="shared" si="563"/>
        <v>Non-Op</v>
      </c>
      <c r="L1452" s="1419" t="str">
        <f t="shared" si="573"/>
        <v>NO</v>
      </c>
      <c r="M1452" s="1419" t="str">
        <f t="shared" si="573"/>
        <v>NO</v>
      </c>
      <c r="N1452" s="1419" t="str">
        <f t="shared" si="555"/>
        <v/>
      </c>
      <c r="O1452" s="1420"/>
      <c r="P1452" s="1421">
        <v>-1165726.3700000001</v>
      </c>
      <c r="Q1452" s="1421">
        <v>-1165726.3700000001</v>
      </c>
      <c r="R1452" s="1421">
        <v>-1835048.69</v>
      </c>
      <c r="S1452" s="1421">
        <v>-746850.08</v>
      </c>
      <c r="T1452" s="1421">
        <v>-2469832.77</v>
      </c>
      <c r="U1452" s="1421">
        <v>-2469832.77</v>
      </c>
      <c r="V1452" s="1421">
        <v>0</v>
      </c>
      <c r="W1452" s="1421">
        <v>0</v>
      </c>
      <c r="X1452" s="1421">
        <v>-1347698.46</v>
      </c>
      <c r="Y1452" s="1421">
        <v>0</v>
      </c>
      <c r="Z1452" s="1421">
        <v>0</v>
      </c>
      <c r="AA1452" s="1421">
        <v>-596639.01</v>
      </c>
      <c r="AB1452" s="1421">
        <v>0</v>
      </c>
      <c r="AC1452" s="1421"/>
      <c r="AD1452" s="1421"/>
      <c r="AE1452" s="1421">
        <f t="shared" si="572"/>
        <v>-934540.94458333345</v>
      </c>
      <c r="AF1452" s="1673"/>
      <c r="AG1452" s="1674"/>
      <c r="AH1452" s="1424"/>
      <c r="AI1452" s="1424"/>
      <c r="AJ1452" s="1424"/>
      <c r="AK1452" s="1425">
        <f t="shared" si="579"/>
        <v>-934540.94458333345</v>
      </c>
      <c r="AL1452" s="1424">
        <f t="shared" si="567"/>
        <v>-934540.94458333345</v>
      </c>
      <c r="AM1452" s="1426"/>
      <c r="AN1452" s="1424"/>
      <c r="AO1452" s="1427">
        <f t="shared" si="568"/>
        <v>0</v>
      </c>
      <c r="AP1452" s="1369"/>
      <c r="AQ1452" s="1428">
        <f t="shared" si="564"/>
        <v>0</v>
      </c>
      <c r="AR1452" s="1424"/>
      <c r="AS1452" s="1424"/>
      <c r="AT1452" s="1424"/>
      <c r="AU1452" s="1425">
        <f t="shared" si="576"/>
        <v>0</v>
      </c>
      <c r="AV1452" s="1424">
        <f t="shared" si="569"/>
        <v>0</v>
      </c>
      <c r="AW1452" s="1426"/>
      <c r="AX1452" s="1424"/>
      <c r="AY1452" s="1426">
        <f t="shared" si="570"/>
        <v>0</v>
      </c>
      <c r="AZ1452" s="1372" t="s">
        <v>1616</v>
      </c>
      <c r="BA1452" s="1373">
        <f t="shared" si="580"/>
        <v>0</v>
      </c>
      <c r="BC1452" s="1419" t="str">
        <f t="shared" ref="BC1452:BF1476" si="582">IF(VALUE(AR1452),BC$7,IF(ISBLANK(AR1452),"",BC$7))</f>
        <v/>
      </c>
      <c r="BD1452" s="1419" t="str">
        <f t="shared" si="582"/>
        <v/>
      </c>
      <c r="BE1452" s="1419" t="str">
        <f t="shared" si="582"/>
        <v/>
      </c>
      <c r="BF1452" s="1419" t="str">
        <f t="shared" si="582"/>
        <v>Non-Op</v>
      </c>
      <c r="BG1452" s="1419" t="str">
        <f t="shared" si="575"/>
        <v>NO</v>
      </c>
      <c r="BH1452" s="1419" t="str">
        <f t="shared" si="575"/>
        <v>NO</v>
      </c>
      <c r="BI1452" s="1419" t="str">
        <f t="shared" si="571"/>
        <v/>
      </c>
      <c r="BK1452" s="1419" t="b">
        <f t="shared" ref="BK1452:BQ1456" si="583">BC1452=H1452</f>
        <v>1</v>
      </c>
      <c r="BL1452" s="1419" t="b">
        <f t="shared" si="583"/>
        <v>1</v>
      </c>
      <c r="BM1452" s="1419" t="b">
        <f t="shared" si="583"/>
        <v>1</v>
      </c>
      <c r="BN1452" s="1419" t="b">
        <f t="shared" si="583"/>
        <v>1</v>
      </c>
      <c r="BO1452" s="1419" t="b">
        <f t="shared" si="583"/>
        <v>1</v>
      </c>
      <c r="BP1452" s="1419" t="b">
        <f t="shared" si="583"/>
        <v>1</v>
      </c>
      <c r="BQ1452" s="1419" t="b">
        <f t="shared" si="583"/>
        <v>1</v>
      </c>
      <c r="BS1452" s="1359"/>
    </row>
    <row r="1453" spans="1:71" s="1374" customFormat="1" ht="12" customHeight="1">
      <c r="A1453" s="1497">
        <v>25400641</v>
      </c>
      <c r="B1453" s="1498" t="str">
        <f t="shared" si="562"/>
        <v>25400641</v>
      </c>
      <c r="C1453" s="1416" t="s">
        <v>2515</v>
      </c>
      <c r="D1453" s="1417" t="str">
        <f t="shared" si="560"/>
        <v>Non-Op</v>
      </c>
      <c r="E1453" s="1417"/>
      <c r="F1453" s="1434">
        <v>43070</v>
      </c>
      <c r="G1453" s="1417"/>
      <c r="H1453" s="1419" t="str">
        <f t="shared" si="563"/>
        <v/>
      </c>
      <c r="I1453" s="1419" t="str">
        <f t="shared" si="563"/>
        <v/>
      </c>
      <c r="J1453" s="1419" t="str">
        <f t="shared" si="563"/>
        <v/>
      </c>
      <c r="K1453" s="1419" t="str">
        <f t="shared" si="563"/>
        <v>Non-Op</v>
      </c>
      <c r="L1453" s="1419" t="str">
        <f t="shared" si="573"/>
        <v>NO</v>
      </c>
      <c r="M1453" s="1419" t="str">
        <f t="shared" si="573"/>
        <v>NO</v>
      </c>
      <c r="N1453" s="1419" t="str">
        <f t="shared" si="555"/>
        <v/>
      </c>
      <c r="O1453" s="1420"/>
      <c r="P1453" s="1421">
        <v>-263504.11</v>
      </c>
      <c r="Q1453" s="1421">
        <v>-549950.84</v>
      </c>
      <c r="R1453" s="1421">
        <v>-1164165.46</v>
      </c>
      <c r="S1453" s="1421">
        <v>-1557117.34</v>
      </c>
      <c r="T1453" s="1421">
        <v>-1557117.34</v>
      </c>
      <c r="U1453" s="1421">
        <v>-1557117.34</v>
      </c>
      <c r="V1453" s="1421">
        <v>-1832546.27</v>
      </c>
      <c r="W1453" s="1421">
        <v>-1832546.27</v>
      </c>
      <c r="X1453" s="1421">
        <v>-1847450.26</v>
      </c>
      <c r="Y1453" s="1421">
        <v>-301207.99</v>
      </c>
      <c r="Z1453" s="1421">
        <v>-301207.99</v>
      </c>
      <c r="AA1453" s="1421">
        <v>1483652.16</v>
      </c>
      <c r="AB1453" s="1421">
        <v>0</v>
      </c>
      <c r="AC1453" s="1421"/>
      <c r="AD1453" s="1421"/>
      <c r="AE1453" s="1421">
        <f t="shared" si="572"/>
        <v>-929043.91624999989</v>
      </c>
      <c r="AF1453" s="1673"/>
      <c r="AG1453" s="1674"/>
      <c r="AH1453" s="1424"/>
      <c r="AI1453" s="1424"/>
      <c r="AJ1453" s="1424"/>
      <c r="AK1453" s="1425">
        <f t="shared" si="579"/>
        <v>-929043.91624999989</v>
      </c>
      <c r="AL1453" s="1424">
        <f t="shared" si="567"/>
        <v>-929043.91624999989</v>
      </c>
      <c r="AM1453" s="1426"/>
      <c r="AN1453" s="1424"/>
      <c r="AO1453" s="1427">
        <f t="shared" si="568"/>
        <v>0</v>
      </c>
      <c r="AP1453" s="1369"/>
      <c r="AQ1453" s="1428">
        <f t="shared" si="564"/>
        <v>0</v>
      </c>
      <c r="AR1453" s="1424"/>
      <c r="AS1453" s="1424"/>
      <c r="AT1453" s="1424"/>
      <c r="AU1453" s="1425">
        <f t="shared" si="576"/>
        <v>0</v>
      </c>
      <c r="AV1453" s="1424">
        <f t="shared" si="569"/>
        <v>0</v>
      </c>
      <c r="AW1453" s="1426"/>
      <c r="AX1453" s="1424"/>
      <c r="AY1453" s="1426">
        <f t="shared" si="570"/>
        <v>0</v>
      </c>
      <c r="AZ1453" s="1372" t="s">
        <v>1616</v>
      </c>
      <c r="BA1453" s="1373">
        <f t="shared" si="580"/>
        <v>0</v>
      </c>
      <c r="BC1453" s="1419" t="str">
        <f t="shared" si="582"/>
        <v/>
      </c>
      <c r="BD1453" s="1419" t="str">
        <f t="shared" si="582"/>
        <v/>
      </c>
      <c r="BE1453" s="1419" t="str">
        <f t="shared" si="582"/>
        <v/>
      </c>
      <c r="BF1453" s="1419" t="str">
        <f t="shared" si="582"/>
        <v>Non-Op</v>
      </c>
      <c r="BG1453" s="1419" t="str">
        <f t="shared" si="575"/>
        <v>NO</v>
      </c>
      <c r="BH1453" s="1419" t="str">
        <f t="shared" si="575"/>
        <v>NO</v>
      </c>
      <c r="BI1453" s="1419" t="str">
        <f t="shared" si="571"/>
        <v/>
      </c>
      <c r="BK1453" s="1419" t="b">
        <f t="shared" si="583"/>
        <v>1</v>
      </c>
      <c r="BL1453" s="1419" t="b">
        <f t="shared" si="583"/>
        <v>1</v>
      </c>
      <c r="BM1453" s="1419" t="b">
        <f t="shared" si="583"/>
        <v>1</v>
      </c>
      <c r="BN1453" s="1419" t="b">
        <f t="shared" si="583"/>
        <v>1</v>
      </c>
      <c r="BO1453" s="1419" t="b">
        <f t="shared" si="583"/>
        <v>1</v>
      </c>
      <c r="BP1453" s="1419" t="b">
        <f t="shared" si="583"/>
        <v>1</v>
      </c>
      <c r="BQ1453" s="1419" t="b">
        <f t="shared" si="583"/>
        <v>1</v>
      </c>
      <c r="BS1453" s="1359"/>
    </row>
    <row r="1454" spans="1:71" s="1374" customFormat="1" ht="12" customHeight="1">
      <c r="A1454" s="1497">
        <v>25400651</v>
      </c>
      <c r="B1454" s="1498" t="str">
        <f t="shared" si="562"/>
        <v>25400651</v>
      </c>
      <c r="C1454" s="1416" t="s">
        <v>2516</v>
      </c>
      <c r="D1454" s="1417" t="str">
        <f t="shared" si="560"/>
        <v>Non-Op</v>
      </c>
      <c r="E1454" s="1417"/>
      <c r="F1454" s="1434">
        <v>43070</v>
      </c>
      <c r="G1454" s="1417"/>
      <c r="H1454" s="1419" t="str">
        <f t="shared" si="563"/>
        <v/>
      </c>
      <c r="I1454" s="1419" t="str">
        <f t="shared" si="563"/>
        <v/>
      </c>
      <c r="J1454" s="1419" t="str">
        <f t="shared" si="563"/>
        <v/>
      </c>
      <c r="K1454" s="1419" t="str">
        <f t="shared" si="563"/>
        <v>Non-Op</v>
      </c>
      <c r="L1454" s="1419" t="str">
        <f t="shared" si="573"/>
        <v>NO</v>
      </c>
      <c r="M1454" s="1419" t="str">
        <f t="shared" si="573"/>
        <v>NO</v>
      </c>
      <c r="N1454" s="1419" t="str">
        <f t="shared" si="555"/>
        <v/>
      </c>
      <c r="O1454" s="1420"/>
      <c r="P1454" s="1421">
        <v>-184191.21</v>
      </c>
      <c r="Q1454" s="1421">
        <v>-184191.21</v>
      </c>
      <c r="R1454" s="1421">
        <v>-184191.21</v>
      </c>
      <c r="S1454" s="1421">
        <v>0</v>
      </c>
      <c r="T1454" s="1421">
        <v>-99280.69</v>
      </c>
      <c r="U1454" s="1421">
        <v>-99280.69</v>
      </c>
      <c r="V1454" s="1421">
        <v>0</v>
      </c>
      <c r="W1454" s="1421">
        <v>-357422.56</v>
      </c>
      <c r="X1454" s="1421">
        <v>-357422.56</v>
      </c>
      <c r="Y1454" s="1421">
        <v>0</v>
      </c>
      <c r="Z1454" s="1421">
        <v>0</v>
      </c>
      <c r="AA1454" s="1421">
        <v>0</v>
      </c>
      <c r="AB1454" s="1421">
        <v>0</v>
      </c>
      <c r="AC1454" s="1421"/>
      <c r="AD1454" s="1421"/>
      <c r="AE1454" s="1421">
        <f t="shared" si="572"/>
        <v>-114490.37708333334</v>
      </c>
      <c r="AF1454" s="1673"/>
      <c r="AG1454" s="1674"/>
      <c r="AH1454" s="1424"/>
      <c r="AI1454" s="1424"/>
      <c r="AJ1454" s="1424"/>
      <c r="AK1454" s="1425">
        <f t="shared" si="579"/>
        <v>-114490.37708333334</v>
      </c>
      <c r="AL1454" s="1424">
        <f t="shared" si="567"/>
        <v>-114490.37708333334</v>
      </c>
      <c r="AM1454" s="1426"/>
      <c r="AN1454" s="1424"/>
      <c r="AO1454" s="1427">
        <f t="shared" si="568"/>
        <v>0</v>
      </c>
      <c r="AP1454" s="1369"/>
      <c r="AQ1454" s="1428">
        <f t="shared" si="564"/>
        <v>0</v>
      </c>
      <c r="AR1454" s="1424"/>
      <c r="AS1454" s="1424"/>
      <c r="AT1454" s="1424"/>
      <c r="AU1454" s="1425">
        <f t="shared" si="576"/>
        <v>0</v>
      </c>
      <c r="AV1454" s="1424">
        <f t="shared" si="569"/>
        <v>0</v>
      </c>
      <c r="AW1454" s="1426"/>
      <c r="AX1454" s="1424"/>
      <c r="AY1454" s="1426">
        <f t="shared" si="570"/>
        <v>0</v>
      </c>
      <c r="AZ1454" s="1372" t="s">
        <v>1616</v>
      </c>
      <c r="BA1454" s="1373">
        <f t="shared" si="580"/>
        <v>0</v>
      </c>
      <c r="BC1454" s="1419" t="str">
        <f t="shared" si="582"/>
        <v/>
      </c>
      <c r="BD1454" s="1419" t="str">
        <f t="shared" si="582"/>
        <v/>
      </c>
      <c r="BE1454" s="1419" t="str">
        <f t="shared" si="582"/>
        <v/>
      </c>
      <c r="BF1454" s="1419" t="str">
        <f t="shared" si="582"/>
        <v>Non-Op</v>
      </c>
      <c r="BG1454" s="1419" t="str">
        <f t="shared" si="575"/>
        <v>NO</v>
      </c>
      <c r="BH1454" s="1419" t="str">
        <f t="shared" si="575"/>
        <v>NO</v>
      </c>
      <c r="BI1454" s="1419" t="str">
        <f t="shared" si="571"/>
        <v/>
      </c>
      <c r="BK1454" s="1419" t="b">
        <f t="shared" si="583"/>
        <v>1</v>
      </c>
      <c r="BL1454" s="1419" t="b">
        <f t="shared" si="583"/>
        <v>1</v>
      </c>
      <c r="BM1454" s="1419" t="b">
        <f t="shared" si="583"/>
        <v>1</v>
      </c>
      <c r="BN1454" s="1419" t="b">
        <f t="shared" si="583"/>
        <v>1</v>
      </c>
      <c r="BO1454" s="1419" t="b">
        <f t="shared" si="583"/>
        <v>1</v>
      </c>
      <c r="BP1454" s="1419" t="b">
        <f t="shared" si="583"/>
        <v>1</v>
      </c>
      <c r="BQ1454" s="1419" t="b">
        <f t="shared" si="583"/>
        <v>1</v>
      </c>
      <c r="BS1454" s="1359"/>
    </row>
    <row r="1455" spans="1:71" s="1374" customFormat="1" ht="12" customHeight="1">
      <c r="A1455" s="1497">
        <v>25400661</v>
      </c>
      <c r="B1455" s="1498" t="str">
        <f t="shared" si="562"/>
        <v>25400661</v>
      </c>
      <c r="C1455" s="1416" t="s">
        <v>2517</v>
      </c>
      <c r="D1455" s="1417" t="str">
        <f t="shared" si="560"/>
        <v>Non-Op</v>
      </c>
      <c r="E1455" s="1417"/>
      <c r="F1455" s="1434">
        <v>43070</v>
      </c>
      <c r="G1455" s="1417"/>
      <c r="H1455" s="1419" t="str">
        <f t="shared" ref="H1455:K1490" si="584">IF(VALUE(AH1455),H$7,IF(ISBLANK(AH1455),"",H$7))</f>
        <v/>
      </c>
      <c r="I1455" s="1419" t="str">
        <f t="shared" si="584"/>
        <v/>
      </c>
      <c r="J1455" s="1419" t="str">
        <f t="shared" si="584"/>
        <v/>
      </c>
      <c r="K1455" s="1419" t="str">
        <f t="shared" si="584"/>
        <v>Non-Op</v>
      </c>
      <c r="L1455" s="1419" t="str">
        <f t="shared" si="573"/>
        <v>NO</v>
      </c>
      <c r="M1455" s="1419" t="str">
        <f t="shared" si="573"/>
        <v>NO</v>
      </c>
      <c r="N1455" s="1419" t="str">
        <f t="shared" si="555"/>
        <v/>
      </c>
      <c r="O1455" s="1420"/>
      <c r="P1455" s="1421">
        <v>0</v>
      </c>
      <c r="Q1455" s="1421">
        <v>0</v>
      </c>
      <c r="R1455" s="1421">
        <v>0</v>
      </c>
      <c r="S1455" s="1421">
        <v>0</v>
      </c>
      <c r="T1455" s="1421">
        <v>0</v>
      </c>
      <c r="U1455" s="1421">
        <v>0</v>
      </c>
      <c r="V1455" s="1421">
        <v>0</v>
      </c>
      <c r="W1455" s="1421">
        <v>0</v>
      </c>
      <c r="X1455" s="1421">
        <v>0</v>
      </c>
      <c r="Y1455" s="1421">
        <v>0</v>
      </c>
      <c r="Z1455" s="1421">
        <v>0</v>
      </c>
      <c r="AA1455" s="1421">
        <v>0</v>
      </c>
      <c r="AB1455" s="1421">
        <v>0</v>
      </c>
      <c r="AC1455" s="1421"/>
      <c r="AD1455" s="1421"/>
      <c r="AE1455" s="1421">
        <f t="shared" si="572"/>
        <v>0</v>
      </c>
      <c r="AF1455" s="1673"/>
      <c r="AG1455" s="1674"/>
      <c r="AH1455" s="1424"/>
      <c r="AI1455" s="1424"/>
      <c r="AJ1455" s="1424"/>
      <c r="AK1455" s="1425">
        <f t="shared" si="579"/>
        <v>0</v>
      </c>
      <c r="AL1455" s="1424">
        <f t="shared" si="567"/>
        <v>0</v>
      </c>
      <c r="AM1455" s="1426"/>
      <c r="AN1455" s="1424"/>
      <c r="AO1455" s="1427">
        <f t="shared" si="568"/>
        <v>0</v>
      </c>
      <c r="AP1455" s="1369"/>
      <c r="AQ1455" s="1428">
        <f t="shared" si="564"/>
        <v>0</v>
      </c>
      <c r="AR1455" s="1424"/>
      <c r="AS1455" s="1424"/>
      <c r="AT1455" s="1424"/>
      <c r="AU1455" s="1425">
        <f t="shared" si="576"/>
        <v>0</v>
      </c>
      <c r="AV1455" s="1424">
        <f t="shared" si="569"/>
        <v>0</v>
      </c>
      <c r="AW1455" s="1426"/>
      <c r="AX1455" s="1424"/>
      <c r="AY1455" s="1426">
        <f t="shared" si="570"/>
        <v>0</v>
      </c>
      <c r="AZ1455" s="1372" t="s">
        <v>1616</v>
      </c>
      <c r="BA1455" s="1373">
        <f t="shared" si="580"/>
        <v>0</v>
      </c>
      <c r="BC1455" s="1419" t="str">
        <f t="shared" si="582"/>
        <v/>
      </c>
      <c r="BD1455" s="1419" t="str">
        <f t="shared" si="582"/>
        <v/>
      </c>
      <c r="BE1455" s="1419" t="str">
        <f t="shared" si="582"/>
        <v/>
      </c>
      <c r="BF1455" s="1419" t="str">
        <f t="shared" si="582"/>
        <v>Non-Op</v>
      </c>
      <c r="BG1455" s="1419" t="str">
        <f t="shared" si="575"/>
        <v>NO</v>
      </c>
      <c r="BH1455" s="1419" t="str">
        <f t="shared" si="575"/>
        <v>NO</v>
      </c>
      <c r="BI1455" s="1419" t="str">
        <f t="shared" si="571"/>
        <v/>
      </c>
      <c r="BK1455" s="1419" t="b">
        <f t="shared" si="583"/>
        <v>1</v>
      </c>
      <c r="BL1455" s="1419" t="b">
        <f t="shared" si="583"/>
        <v>1</v>
      </c>
      <c r="BM1455" s="1419" t="b">
        <f t="shared" si="583"/>
        <v>1</v>
      </c>
      <c r="BN1455" s="1419" t="b">
        <f t="shared" si="583"/>
        <v>1</v>
      </c>
      <c r="BO1455" s="1419" t="b">
        <f t="shared" si="583"/>
        <v>1</v>
      </c>
      <c r="BP1455" s="1419" t="b">
        <f t="shared" si="583"/>
        <v>1</v>
      </c>
      <c r="BQ1455" s="1419" t="b">
        <f t="shared" si="583"/>
        <v>1</v>
      </c>
      <c r="BS1455" s="1359"/>
    </row>
    <row r="1456" spans="1:71" s="1374" customFormat="1" ht="12" customHeight="1">
      <c r="A1456" s="1497">
        <v>25400671</v>
      </c>
      <c r="B1456" s="1498" t="str">
        <f t="shared" si="562"/>
        <v>25400671</v>
      </c>
      <c r="C1456" s="1510" t="s">
        <v>2518</v>
      </c>
      <c r="D1456" s="1417" t="str">
        <f t="shared" si="560"/>
        <v>Non-Op</v>
      </c>
      <c r="E1456" s="1417"/>
      <c r="F1456" s="1483">
        <v>43221</v>
      </c>
      <c r="G1456" s="1417"/>
      <c r="H1456" s="1419" t="str">
        <f t="shared" si="584"/>
        <v/>
      </c>
      <c r="I1456" s="1419" t="str">
        <f t="shared" si="584"/>
        <v/>
      </c>
      <c r="J1456" s="1419" t="str">
        <f t="shared" si="584"/>
        <v/>
      </c>
      <c r="K1456" s="1419" t="str">
        <f t="shared" si="584"/>
        <v>Non-Op</v>
      </c>
      <c r="L1456" s="1419" t="str">
        <f t="shared" si="573"/>
        <v>NO</v>
      </c>
      <c r="M1456" s="1419" t="str">
        <f t="shared" si="573"/>
        <v>NO</v>
      </c>
      <c r="N1456" s="1419" t="str">
        <f t="shared" si="555"/>
        <v/>
      </c>
      <c r="O1456" s="1420"/>
      <c r="P1456" s="1421">
        <v>-42193.98</v>
      </c>
      <c r="Q1456" s="1421">
        <v>-65625.070000000007</v>
      </c>
      <c r="R1456" s="1421">
        <v>-635060.29</v>
      </c>
      <c r="S1456" s="1421">
        <v>-62360.4</v>
      </c>
      <c r="T1456" s="1421">
        <v>-62360.4</v>
      </c>
      <c r="U1456" s="1421">
        <v>-62360.4</v>
      </c>
      <c r="V1456" s="1421">
        <v>0</v>
      </c>
      <c r="W1456" s="1421">
        <v>-349658.12</v>
      </c>
      <c r="X1456" s="1421">
        <v>-349658.12</v>
      </c>
      <c r="Y1456" s="1421">
        <v>0</v>
      </c>
      <c r="Z1456" s="1421">
        <v>0</v>
      </c>
      <c r="AA1456" s="1421">
        <v>0</v>
      </c>
      <c r="AB1456" s="1421">
        <v>0</v>
      </c>
      <c r="AC1456" s="1421"/>
      <c r="AD1456" s="1421"/>
      <c r="AE1456" s="1421">
        <f t="shared" si="572"/>
        <v>-134014.98250000001</v>
      </c>
      <c r="AF1456" s="1673"/>
      <c r="AG1456" s="1674"/>
      <c r="AH1456" s="1424"/>
      <c r="AI1456" s="1424"/>
      <c r="AJ1456" s="1424"/>
      <c r="AK1456" s="1425">
        <f t="shared" si="579"/>
        <v>-134014.98250000001</v>
      </c>
      <c r="AL1456" s="1424">
        <f t="shared" si="567"/>
        <v>-134014.98250000001</v>
      </c>
      <c r="AM1456" s="1426"/>
      <c r="AN1456" s="1424"/>
      <c r="AO1456" s="1427">
        <f t="shared" si="568"/>
        <v>0</v>
      </c>
      <c r="AP1456" s="1369"/>
      <c r="AQ1456" s="1428">
        <f t="shared" si="564"/>
        <v>0</v>
      </c>
      <c r="AR1456" s="1424"/>
      <c r="AS1456" s="1424"/>
      <c r="AT1456" s="1424"/>
      <c r="AU1456" s="1425">
        <f t="shared" si="576"/>
        <v>0</v>
      </c>
      <c r="AV1456" s="1424">
        <f t="shared" si="569"/>
        <v>0</v>
      </c>
      <c r="AW1456" s="1426"/>
      <c r="AX1456" s="1424"/>
      <c r="AY1456" s="1426">
        <f t="shared" si="570"/>
        <v>0</v>
      </c>
      <c r="AZ1456" s="1372" t="s">
        <v>1616</v>
      </c>
      <c r="BA1456" s="1373">
        <f t="shared" si="580"/>
        <v>0</v>
      </c>
      <c r="BC1456" s="1419" t="str">
        <f t="shared" si="582"/>
        <v/>
      </c>
      <c r="BD1456" s="1419" t="str">
        <f t="shared" si="582"/>
        <v/>
      </c>
      <c r="BE1456" s="1419" t="str">
        <f t="shared" si="582"/>
        <v/>
      </c>
      <c r="BF1456" s="1419" t="str">
        <f t="shared" si="582"/>
        <v>Non-Op</v>
      </c>
      <c r="BG1456" s="1419" t="str">
        <f t="shared" si="575"/>
        <v>NO</v>
      </c>
      <c r="BH1456" s="1419" t="str">
        <f t="shared" si="575"/>
        <v>NO</v>
      </c>
      <c r="BI1456" s="1419" t="str">
        <f t="shared" si="571"/>
        <v/>
      </c>
      <c r="BK1456" s="1419" t="b">
        <f t="shared" si="583"/>
        <v>1</v>
      </c>
      <c r="BL1456" s="1419" t="b">
        <f t="shared" si="583"/>
        <v>1</v>
      </c>
      <c r="BM1456" s="1419" t="b">
        <f t="shared" si="583"/>
        <v>1</v>
      </c>
      <c r="BN1456" s="1419" t="b">
        <f t="shared" si="583"/>
        <v>1</v>
      </c>
      <c r="BO1456" s="1419" t="b">
        <f t="shared" si="583"/>
        <v>1</v>
      </c>
      <c r="BP1456" s="1419" t="b">
        <f t="shared" si="583"/>
        <v>1</v>
      </c>
      <c r="BQ1456" s="1419" t="b">
        <f t="shared" si="583"/>
        <v>1</v>
      </c>
      <c r="BS1456" s="1359"/>
    </row>
    <row r="1457" spans="1:71" s="1374" customFormat="1" ht="12" customHeight="1">
      <c r="A1457" s="1522">
        <v>25400681</v>
      </c>
      <c r="B1457" s="1524" t="str">
        <f t="shared" si="562"/>
        <v>25400681</v>
      </c>
      <c r="C1457" s="1583" t="s">
        <v>2519</v>
      </c>
      <c r="D1457" s="1396" t="str">
        <f t="shared" si="560"/>
        <v>Non-Op</v>
      </c>
      <c r="E1457" s="1396"/>
      <c r="F1457" s="1475">
        <v>43556</v>
      </c>
      <c r="G1457" s="1396"/>
      <c r="H1457" s="1398" t="str">
        <f t="shared" si="584"/>
        <v/>
      </c>
      <c r="I1457" s="1398" t="str">
        <f t="shared" si="584"/>
        <v/>
      </c>
      <c r="J1457" s="1398" t="str">
        <f t="shared" si="584"/>
        <v/>
      </c>
      <c r="K1457" s="1398" t="str">
        <f t="shared" si="584"/>
        <v>Non-Op</v>
      </c>
      <c r="L1457" s="1398" t="str">
        <f t="shared" si="573"/>
        <v>NO</v>
      </c>
      <c r="M1457" s="1398" t="str">
        <f t="shared" si="573"/>
        <v>NO</v>
      </c>
      <c r="N1457" s="1398" t="str">
        <f t="shared" si="555"/>
        <v/>
      </c>
      <c r="O1457" s="1399"/>
      <c r="P1457" s="1400">
        <v>0</v>
      </c>
      <c r="Q1457" s="1400">
        <v>0</v>
      </c>
      <c r="R1457" s="1400">
        <v>0</v>
      </c>
      <c r="S1457" s="1400">
        <v>0</v>
      </c>
      <c r="T1457" s="1400">
        <v>0</v>
      </c>
      <c r="U1457" s="1400">
        <v>0</v>
      </c>
      <c r="V1457" s="1400">
        <v>0</v>
      </c>
      <c r="W1457" s="1400">
        <v>-23389.88</v>
      </c>
      <c r="X1457" s="1400">
        <v>-23389.88</v>
      </c>
      <c r="Y1457" s="1400">
        <v>0</v>
      </c>
      <c r="Z1457" s="1400">
        <v>0</v>
      </c>
      <c r="AA1457" s="1400">
        <v>68975.03</v>
      </c>
      <c r="AB1457" s="1400">
        <v>-17397.77</v>
      </c>
      <c r="AC1457" s="1400"/>
      <c r="AD1457" s="1400"/>
      <c r="AE1457" s="1400">
        <f t="shared" si="572"/>
        <v>1124.6987499999998</v>
      </c>
      <c r="AF1457" s="1677"/>
      <c r="AG1457" s="1678"/>
      <c r="AH1457" s="1403"/>
      <c r="AI1457" s="1403"/>
      <c r="AJ1457" s="1403"/>
      <c r="AK1457" s="1404">
        <f t="shared" si="579"/>
        <v>1124.6987499999998</v>
      </c>
      <c r="AL1457" s="1403">
        <f>SUM(AI1457:AK1457)</f>
        <v>1124.6987499999998</v>
      </c>
      <c r="AM1457" s="1405"/>
      <c r="AN1457" s="1403"/>
      <c r="AO1457" s="1406">
        <f t="shared" si="568"/>
        <v>0</v>
      </c>
      <c r="AP1457" s="1369"/>
      <c r="AQ1457" s="1407">
        <f t="shared" si="564"/>
        <v>-17397.77</v>
      </c>
      <c r="AR1457" s="1403"/>
      <c r="AS1457" s="1403"/>
      <c r="AT1457" s="1403"/>
      <c r="AU1457" s="1404">
        <f t="shared" si="576"/>
        <v>-17397.77</v>
      </c>
      <c r="AV1457" s="1403">
        <f t="shared" si="569"/>
        <v>-17397.77</v>
      </c>
      <c r="AW1457" s="1405"/>
      <c r="AX1457" s="1403"/>
      <c r="AY1457" s="1405">
        <f t="shared" si="570"/>
        <v>0</v>
      </c>
      <c r="AZ1457" s="1372" t="s">
        <v>1616</v>
      </c>
      <c r="BA1457" s="1373">
        <f t="shared" si="580"/>
        <v>0</v>
      </c>
      <c r="BC1457" s="1419"/>
      <c r="BD1457" s="1419"/>
      <c r="BE1457" s="1419"/>
      <c r="BF1457" s="1419"/>
      <c r="BG1457" s="1419"/>
      <c r="BH1457" s="1419"/>
      <c r="BI1457" s="1419"/>
      <c r="BK1457" s="1419"/>
      <c r="BL1457" s="1419"/>
      <c r="BM1457" s="1419"/>
      <c r="BN1457" s="1419"/>
      <c r="BO1457" s="1419"/>
      <c r="BP1457" s="1419"/>
      <c r="BQ1457" s="1419"/>
      <c r="BS1457" s="1359"/>
    </row>
    <row r="1458" spans="1:71" s="1374" customFormat="1" ht="12" customHeight="1">
      <c r="A1458" s="1497">
        <v>25400691</v>
      </c>
      <c r="B1458" s="1498" t="str">
        <f t="shared" si="562"/>
        <v>25400691</v>
      </c>
      <c r="C1458" s="1416" t="s">
        <v>2520</v>
      </c>
      <c r="D1458" s="1417" t="str">
        <f t="shared" si="560"/>
        <v>Non-Op</v>
      </c>
      <c r="E1458" s="1417"/>
      <c r="F1458" s="1434">
        <v>43070</v>
      </c>
      <c r="G1458" s="1417"/>
      <c r="H1458" s="1419" t="str">
        <f t="shared" si="584"/>
        <v/>
      </c>
      <c r="I1458" s="1419" t="str">
        <f t="shared" si="584"/>
        <v/>
      </c>
      <c r="J1458" s="1419" t="str">
        <f t="shared" si="584"/>
        <v/>
      </c>
      <c r="K1458" s="1419" t="str">
        <f t="shared" si="584"/>
        <v>Non-Op</v>
      </c>
      <c r="L1458" s="1419" t="str">
        <f t="shared" si="573"/>
        <v>NO</v>
      </c>
      <c r="M1458" s="1419" t="str">
        <f t="shared" si="573"/>
        <v>NO</v>
      </c>
      <c r="N1458" s="1419" t="str">
        <f t="shared" si="555"/>
        <v/>
      </c>
      <c r="O1458" s="1420"/>
      <c r="P1458" s="1421">
        <v>0</v>
      </c>
      <c r="Q1458" s="1421">
        <v>0</v>
      </c>
      <c r="R1458" s="1421">
        <v>0</v>
      </c>
      <c r="S1458" s="1421">
        <v>0</v>
      </c>
      <c r="T1458" s="1421">
        <v>0</v>
      </c>
      <c r="U1458" s="1421">
        <v>0</v>
      </c>
      <c r="V1458" s="1421">
        <v>0</v>
      </c>
      <c r="W1458" s="1421">
        <v>0</v>
      </c>
      <c r="X1458" s="1421">
        <v>0</v>
      </c>
      <c r="Y1458" s="1421">
        <v>0</v>
      </c>
      <c r="Z1458" s="1421">
        <v>0</v>
      </c>
      <c r="AA1458" s="1421">
        <v>0</v>
      </c>
      <c r="AB1458" s="1421">
        <v>0</v>
      </c>
      <c r="AC1458" s="1421"/>
      <c r="AD1458" s="1421"/>
      <c r="AE1458" s="1421">
        <f t="shared" si="572"/>
        <v>0</v>
      </c>
      <c r="AF1458" s="1673"/>
      <c r="AG1458" s="1674"/>
      <c r="AH1458" s="1424"/>
      <c r="AI1458" s="1424"/>
      <c r="AJ1458" s="1424"/>
      <c r="AK1458" s="1425">
        <f t="shared" si="579"/>
        <v>0</v>
      </c>
      <c r="AL1458" s="1424">
        <f t="shared" si="567"/>
        <v>0</v>
      </c>
      <c r="AM1458" s="1426"/>
      <c r="AN1458" s="1424"/>
      <c r="AO1458" s="1427">
        <f t="shared" si="568"/>
        <v>0</v>
      </c>
      <c r="AP1458" s="1369"/>
      <c r="AQ1458" s="1428">
        <f t="shared" si="564"/>
        <v>0</v>
      </c>
      <c r="AR1458" s="1424"/>
      <c r="AS1458" s="1424"/>
      <c r="AT1458" s="1424"/>
      <c r="AU1458" s="1425">
        <f t="shared" si="576"/>
        <v>0</v>
      </c>
      <c r="AV1458" s="1424">
        <f t="shared" si="569"/>
        <v>0</v>
      </c>
      <c r="AW1458" s="1426"/>
      <c r="AX1458" s="1424"/>
      <c r="AY1458" s="1426">
        <f t="shared" si="570"/>
        <v>0</v>
      </c>
      <c r="AZ1458" s="1372" t="s">
        <v>1616</v>
      </c>
      <c r="BA1458" s="1373">
        <f t="shared" si="580"/>
        <v>0</v>
      </c>
      <c r="BC1458" s="1419" t="str">
        <f t="shared" si="582"/>
        <v/>
      </c>
      <c r="BD1458" s="1419" t="str">
        <f t="shared" si="582"/>
        <v/>
      </c>
      <c r="BE1458" s="1419" t="str">
        <f t="shared" si="582"/>
        <v/>
      </c>
      <c r="BF1458" s="1419" t="str">
        <f t="shared" si="582"/>
        <v>Non-Op</v>
      </c>
      <c r="BG1458" s="1419" t="str">
        <f t="shared" si="575"/>
        <v>NO</v>
      </c>
      <c r="BH1458" s="1419" t="str">
        <f t="shared" si="575"/>
        <v>NO</v>
      </c>
      <c r="BI1458" s="1419" t="str">
        <f t="shared" si="571"/>
        <v/>
      </c>
      <c r="BK1458" s="1419" t="b">
        <f t="shared" ref="BK1458:BQ1460" si="585">BC1458=H1458</f>
        <v>1</v>
      </c>
      <c r="BL1458" s="1419" t="b">
        <f t="shared" si="585"/>
        <v>1</v>
      </c>
      <c r="BM1458" s="1419" t="b">
        <f t="shared" si="585"/>
        <v>1</v>
      </c>
      <c r="BN1458" s="1419" t="b">
        <f t="shared" si="585"/>
        <v>1</v>
      </c>
      <c r="BO1458" s="1419" t="b">
        <f t="shared" si="585"/>
        <v>1</v>
      </c>
      <c r="BP1458" s="1419" t="b">
        <f t="shared" si="585"/>
        <v>1</v>
      </c>
      <c r="BQ1458" s="1419" t="b">
        <f t="shared" si="585"/>
        <v>1</v>
      </c>
      <c r="BS1458" s="1359"/>
    </row>
    <row r="1459" spans="1:71" s="1374" customFormat="1" ht="12" customHeight="1">
      <c r="A1459" s="1497">
        <v>25400692</v>
      </c>
      <c r="B1459" s="1498" t="str">
        <f t="shared" si="562"/>
        <v>25400692</v>
      </c>
      <c r="C1459" s="1416" t="s">
        <v>2521</v>
      </c>
      <c r="D1459" s="1417" t="str">
        <f t="shared" si="560"/>
        <v>Non-Op</v>
      </c>
      <c r="E1459" s="1417"/>
      <c r="F1459" s="1434">
        <v>43070</v>
      </c>
      <c r="G1459" s="1417"/>
      <c r="H1459" s="1419" t="str">
        <f t="shared" si="584"/>
        <v/>
      </c>
      <c r="I1459" s="1419" t="str">
        <f t="shared" si="584"/>
        <v/>
      </c>
      <c r="J1459" s="1419" t="str">
        <f t="shared" si="584"/>
        <v/>
      </c>
      <c r="K1459" s="1419" t="str">
        <f t="shared" si="584"/>
        <v>Non-Op</v>
      </c>
      <c r="L1459" s="1419" t="str">
        <f t="shared" si="573"/>
        <v>NO</v>
      </c>
      <c r="M1459" s="1419" t="str">
        <f t="shared" si="573"/>
        <v>NO</v>
      </c>
      <c r="N1459" s="1419" t="str">
        <f t="shared" si="555"/>
        <v/>
      </c>
      <c r="O1459" s="1420"/>
      <c r="P1459" s="1421">
        <v>-1092779.54</v>
      </c>
      <c r="Q1459" s="1421">
        <v>-1274416.75</v>
      </c>
      <c r="R1459" s="1421">
        <v>-1516441.93</v>
      </c>
      <c r="S1459" s="1421">
        <v>-2038719.49</v>
      </c>
      <c r="T1459" s="1421">
        <v>-2556428.9900000002</v>
      </c>
      <c r="U1459" s="1421">
        <v>-2556428.9900000002</v>
      </c>
      <c r="V1459" s="1421">
        <v>-1508662.71</v>
      </c>
      <c r="W1459" s="1421">
        <v>-1508662.71</v>
      </c>
      <c r="X1459" s="1421">
        <v>-1999452.7</v>
      </c>
      <c r="Y1459" s="1421">
        <v>-1262516.3400000001</v>
      </c>
      <c r="Z1459" s="1421">
        <v>-1262516.3400000001</v>
      </c>
      <c r="AA1459" s="1421">
        <v>185830.37</v>
      </c>
      <c r="AB1459" s="1421">
        <v>0</v>
      </c>
      <c r="AC1459" s="1421"/>
      <c r="AD1459" s="1421"/>
      <c r="AE1459" s="1421">
        <f t="shared" si="572"/>
        <v>-1487067.1958333331</v>
      </c>
      <c r="AF1459" s="1673"/>
      <c r="AG1459" s="1674"/>
      <c r="AH1459" s="1424"/>
      <c r="AI1459" s="1424"/>
      <c r="AJ1459" s="1424"/>
      <c r="AK1459" s="1425">
        <f t="shared" si="579"/>
        <v>-1487067.1958333331</v>
      </c>
      <c r="AL1459" s="1424">
        <f t="shared" si="567"/>
        <v>-1487067.1958333331</v>
      </c>
      <c r="AM1459" s="1426"/>
      <c r="AN1459" s="1424"/>
      <c r="AO1459" s="1427">
        <f t="shared" si="568"/>
        <v>0</v>
      </c>
      <c r="AP1459" s="1369"/>
      <c r="AQ1459" s="1428">
        <f t="shared" si="564"/>
        <v>0</v>
      </c>
      <c r="AR1459" s="1424"/>
      <c r="AS1459" s="1424"/>
      <c r="AT1459" s="1424"/>
      <c r="AU1459" s="1425">
        <f t="shared" si="576"/>
        <v>0</v>
      </c>
      <c r="AV1459" s="1424">
        <f t="shared" si="569"/>
        <v>0</v>
      </c>
      <c r="AW1459" s="1426"/>
      <c r="AX1459" s="1424"/>
      <c r="AY1459" s="1426">
        <f t="shared" si="570"/>
        <v>0</v>
      </c>
      <c r="AZ1459" s="1372" t="s">
        <v>1616</v>
      </c>
      <c r="BA1459" s="1373">
        <f t="shared" si="580"/>
        <v>0</v>
      </c>
      <c r="BC1459" s="1419" t="str">
        <f t="shared" si="582"/>
        <v/>
      </c>
      <c r="BD1459" s="1419" t="str">
        <f t="shared" si="582"/>
        <v/>
      </c>
      <c r="BE1459" s="1419" t="str">
        <f t="shared" si="582"/>
        <v/>
      </c>
      <c r="BF1459" s="1419" t="str">
        <f t="shared" si="582"/>
        <v>Non-Op</v>
      </c>
      <c r="BG1459" s="1419" t="str">
        <f t="shared" si="575"/>
        <v>NO</v>
      </c>
      <c r="BH1459" s="1419" t="str">
        <f t="shared" si="575"/>
        <v>NO</v>
      </c>
      <c r="BI1459" s="1419" t="str">
        <f t="shared" si="571"/>
        <v/>
      </c>
      <c r="BK1459" s="1419" t="b">
        <f t="shared" si="585"/>
        <v>1</v>
      </c>
      <c r="BL1459" s="1419" t="b">
        <f t="shared" si="585"/>
        <v>1</v>
      </c>
      <c r="BM1459" s="1419" t="b">
        <f t="shared" si="585"/>
        <v>1</v>
      </c>
      <c r="BN1459" s="1419" t="b">
        <f t="shared" si="585"/>
        <v>1</v>
      </c>
      <c r="BO1459" s="1419" t="b">
        <f t="shared" si="585"/>
        <v>1</v>
      </c>
      <c r="BP1459" s="1419" t="b">
        <f t="shared" si="585"/>
        <v>1</v>
      </c>
      <c r="BQ1459" s="1419" t="b">
        <f t="shared" si="585"/>
        <v>1</v>
      </c>
      <c r="BS1459" s="1359"/>
    </row>
    <row r="1460" spans="1:71" s="1374" customFormat="1" ht="12" customHeight="1">
      <c r="A1460" s="1497">
        <v>25400701</v>
      </c>
      <c r="B1460" s="1498" t="str">
        <f t="shared" si="562"/>
        <v>25400701</v>
      </c>
      <c r="C1460" s="1416" t="s">
        <v>2522</v>
      </c>
      <c r="D1460" s="1417" t="str">
        <f t="shared" si="560"/>
        <v>Non-Op</v>
      </c>
      <c r="E1460" s="1417"/>
      <c r="F1460" s="1434">
        <v>43070</v>
      </c>
      <c r="G1460" s="1417"/>
      <c r="H1460" s="1419" t="str">
        <f t="shared" si="584"/>
        <v/>
      </c>
      <c r="I1460" s="1419" t="str">
        <f t="shared" si="584"/>
        <v/>
      </c>
      <c r="J1460" s="1419" t="str">
        <f t="shared" si="584"/>
        <v/>
      </c>
      <c r="K1460" s="1419" t="str">
        <f t="shared" si="584"/>
        <v>Non-Op</v>
      </c>
      <c r="L1460" s="1419" t="str">
        <f t="shared" si="573"/>
        <v>NO</v>
      </c>
      <c r="M1460" s="1419" t="str">
        <f t="shared" si="573"/>
        <v>NO</v>
      </c>
      <c r="N1460" s="1419" t="str">
        <f t="shared" si="555"/>
        <v/>
      </c>
      <c r="O1460" s="1420"/>
      <c r="P1460" s="1421">
        <v>-622621711.14999998</v>
      </c>
      <c r="Q1460" s="1421">
        <v>-620997826.85000002</v>
      </c>
      <c r="R1460" s="1421">
        <v>-618904195.23000002</v>
      </c>
      <c r="S1460" s="1421">
        <v>-616803393.96000004</v>
      </c>
      <c r="T1460" s="1421">
        <v>-613336204.33000004</v>
      </c>
      <c r="U1460" s="1421">
        <v>-612853962.98000002</v>
      </c>
      <c r="V1460" s="1421">
        <v>-611977824.96000004</v>
      </c>
      <c r="W1460" s="1421">
        <v>-610377484.04999995</v>
      </c>
      <c r="X1460" s="1421">
        <v>-607826559.67999995</v>
      </c>
      <c r="Y1460" s="1421">
        <v>-606245408.98000002</v>
      </c>
      <c r="Z1460" s="1421">
        <v>-604173498.72000003</v>
      </c>
      <c r="AA1460" s="1421">
        <v>-602245549.83000004</v>
      </c>
      <c r="AB1460" s="1421">
        <v>-599759175.55999994</v>
      </c>
      <c r="AC1460" s="1421"/>
      <c r="AD1460" s="1421"/>
      <c r="AE1460" s="1421">
        <f t="shared" si="572"/>
        <v>-611411029.41041672</v>
      </c>
      <c r="AF1460" s="1673"/>
      <c r="AG1460" s="1674"/>
      <c r="AH1460" s="1424"/>
      <c r="AI1460" s="1424"/>
      <c r="AJ1460" s="1424"/>
      <c r="AK1460" s="1425">
        <f t="shared" si="579"/>
        <v>-611411029.41041672</v>
      </c>
      <c r="AL1460" s="1424">
        <f t="shared" si="567"/>
        <v>-611411029.41041672</v>
      </c>
      <c r="AM1460" s="1426"/>
      <c r="AN1460" s="1424"/>
      <c r="AO1460" s="1427">
        <f t="shared" si="568"/>
        <v>0</v>
      </c>
      <c r="AP1460" s="1369"/>
      <c r="AQ1460" s="1428">
        <f t="shared" si="564"/>
        <v>-599759175.55999994</v>
      </c>
      <c r="AR1460" s="1424"/>
      <c r="AS1460" s="1424"/>
      <c r="AT1460" s="1424"/>
      <c r="AU1460" s="1425">
        <f t="shared" si="576"/>
        <v>-599759175.55999994</v>
      </c>
      <c r="AV1460" s="1424">
        <f t="shared" si="569"/>
        <v>-599759175.55999994</v>
      </c>
      <c r="AW1460" s="1426"/>
      <c r="AX1460" s="1424"/>
      <c r="AY1460" s="1426">
        <f t="shared" si="570"/>
        <v>0</v>
      </c>
      <c r="AZ1460" s="1372" t="s">
        <v>1531</v>
      </c>
      <c r="BA1460" s="1640"/>
      <c r="BC1460" s="1419" t="str">
        <f t="shared" si="582"/>
        <v/>
      </c>
      <c r="BD1460" s="1419" t="str">
        <f t="shared" si="582"/>
        <v/>
      </c>
      <c r="BE1460" s="1419" t="str">
        <f t="shared" si="582"/>
        <v/>
      </c>
      <c r="BF1460" s="1419" t="str">
        <f t="shared" si="582"/>
        <v>Non-Op</v>
      </c>
      <c r="BG1460" s="1419" t="str">
        <f t="shared" si="575"/>
        <v>NO</v>
      </c>
      <c r="BH1460" s="1419" t="str">
        <f t="shared" si="575"/>
        <v>NO</v>
      </c>
      <c r="BI1460" s="1419" t="str">
        <f t="shared" si="571"/>
        <v/>
      </c>
      <c r="BK1460" s="1419" t="b">
        <f t="shared" si="585"/>
        <v>1</v>
      </c>
      <c r="BL1460" s="1419" t="b">
        <f t="shared" si="585"/>
        <v>1</v>
      </c>
      <c r="BM1460" s="1419" t="b">
        <f t="shared" si="585"/>
        <v>1</v>
      </c>
      <c r="BN1460" s="1419" t="b">
        <f t="shared" si="585"/>
        <v>1</v>
      </c>
      <c r="BO1460" s="1419" t="b">
        <f t="shared" si="585"/>
        <v>1</v>
      </c>
      <c r="BP1460" s="1419" t="b">
        <f t="shared" si="585"/>
        <v>1</v>
      </c>
      <c r="BQ1460" s="1419" t="b">
        <f t="shared" si="585"/>
        <v>1</v>
      </c>
      <c r="BS1460" s="1359"/>
    </row>
    <row r="1461" spans="1:71" s="1374" customFormat="1" ht="12" customHeight="1">
      <c r="A1461" s="1522">
        <v>25400702</v>
      </c>
      <c r="B1461" s="1524" t="str">
        <f t="shared" si="562"/>
        <v>25400702</v>
      </c>
      <c r="C1461" s="1523" t="s">
        <v>2523</v>
      </c>
      <c r="D1461" s="1396" t="str">
        <f t="shared" si="560"/>
        <v>Non-Op</v>
      </c>
      <c r="E1461" s="1396"/>
      <c r="F1461" s="1433">
        <v>43313</v>
      </c>
      <c r="G1461" s="1396"/>
      <c r="H1461" s="1398" t="str">
        <f t="shared" si="584"/>
        <v/>
      </c>
      <c r="I1461" s="1398" t="str">
        <f t="shared" si="584"/>
        <v/>
      </c>
      <c r="J1461" s="1398" t="str">
        <f t="shared" si="584"/>
        <v/>
      </c>
      <c r="K1461" s="1398" t="str">
        <f t="shared" si="584"/>
        <v>Non-Op</v>
      </c>
      <c r="L1461" s="1398" t="str">
        <f t="shared" si="573"/>
        <v>NO</v>
      </c>
      <c r="M1461" s="1398" t="str">
        <f t="shared" si="573"/>
        <v>NO</v>
      </c>
      <c r="N1461" s="1398" t="str">
        <f t="shared" si="555"/>
        <v/>
      </c>
      <c r="O1461" s="1399"/>
      <c r="P1461" s="1400">
        <v>-356716.27</v>
      </c>
      <c r="Q1461" s="1400">
        <v>-486934.44</v>
      </c>
      <c r="R1461" s="1400">
        <v>-763092.02</v>
      </c>
      <c r="S1461" s="1400">
        <v>-986509.01</v>
      </c>
      <c r="T1461" s="1400">
        <v>-1132665.8400000001</v>
      </c>
      <c r="U1461" s="1400">
        <v>-1179527.56</v>
      </c>
      <c r="V1461" s="1400">
        <v>-1157658.25</v>
      </c>
      <c r="W1461" s="1400">
        <v>-1157658.25</v>
      </c>
      <c r="X1461" s="1400">
        <v>-1540611.03</v>
      </c>
      <c r="Y1461" s="1400">
        <v>-1278853.6599999999</v>
      </c>
      <c r="Z1461" s="1400">
        <v>-1278853.6599999999</v>
      </c>
      <c r="AA1461" s="1400">
        <v>-265531.90999999997</v>
      </c>
      <c r="AB1461" s="1400">
        <v>-952165.59</v>
      </c>
      <c r="AC1461" s="1400"/>
      <c r="AD1461" s="1400"/>
      <c r="AE1461" s="1400">
        <f t="shared" si="572"/>
        <v>-990194.71333333326</v>
      </c>
      <c r="AF1461" s="1677"/>
      <c r="AG1461" s="1678"/>
      <c r="AH1461" s="1403"/>
      <c r="AI1461" s="1403"/>
      <c r="AJ1461" s="1403"/>
      <c r="AK1461" s="1404">
        <f t="shared" si="579"/>
        <v>-990194.71333333326</v>
      </c>
      <c r="AL1461" s="1403">
        <f>SUM(AI1461:AK1461)</f>
        <v>-990194.71333333326</v>
      </c>
      <c r="AM1461" s="1405"/>
      <c r="AN1461" s="1403"/>
      <c r="AO1461" s="1406">
        <f t="shared" si="568"/>
        <v>0</v>
      </c>
      <c r="AP1461" s="1369"/>
      <c r="AQ1461" s="1407">
        <f t="shared" si="564"/>
        <v>-952165.59</v>
      </c>
      <c r="AR1461" s="1403"/>
      <c r="AS1461" s="1403"/>
      <c r="AT1461" s="1403"/>
      <c r="AU1461" s="1404">
        <f t="shared" si="576"/>
        <v>-952165.59</v>
      </c>
      <c r="AV1461" s="1403">
        <f t="shared" si="569"/>
        <v>-952165.59</v>
      </c>
      <c r="AW1461" s="1405"/>
      <c r="AX1461" s="1403"/>
      <c r="AY1461" s="1405">
        <f t="shared" si="570"/>
        <v>0</v>
      </c>
      <c r="AZ1461" s="1372" t="s">
        <v>1616</v>
      </c>
      <c r="BA1461" s="1373">
        <f t="shared" ref="BA1461:BA1484" si="586">AQ1461-AV1461-AY1461</f>
        <v>0</v>
      </c>
      <c r="BC1461" s="1419"/>
      <c r="BD1461" s="1419"/>
      <c r="BE1461" s="1419"/>
      <c r="BF1461" s="1419"/>
      <c r="BG1461" s="1419"/>
      <c r="BH1461" s="1419"/>
      <c r="BI1461" s="1419"/>
      <c r="BK1461" s="1419"/>
      <c r="BL1461" s="1419"/>
      <c r="BM1461" s="1419"/>
      <c r="BN1461" s="1419"/>
      <c r="BO1461" s="1419"/>
      <c r="BP1461" s="1419"/>
      <c r="BQ1461" s="1419"/>
      <c r="BS1461" s="1359"/>
    </row>
    <row r="1462" spans="1:71" s="1374" customFormat="1" ht="12" customHeight="1">
      <c r="A1462" s="1497">
        <v>25400711</v>
      </c>
      <c r="B1462" s="1498" t="str">
        <f t="shared" si="562"/>
        <v>25400711</v>
      </c>
      <c r="C1462" s="1416" t="s">
        <v>2524</v>
      </c>
      <c r="D1462" s="1417" t="str">
        <f t="shared" si="560"/>
        <v>Non-Op</v>
      </c>
      <c r="E1462" s="1417"/>
      <c r="F1462" s="1434">
        <v>43070</v>
      </c>
      <c r="G1462" s="1417"/>
      <c r="H1462" s="1419" t="str">
        <f t="shared" si="584"/>
        <v/>
      </c>
      <c r="I1462" s="1419" t="str">
        <f t="shared" si="584"/>
        <v/>
      </c>
      <c r="J1462" s="1419" t="str">
        <f t="shared" si="584"/>
        <v/>
      </c>
      <c r="K1462" s="1419" t="str">
        <f t="shared" si="584"/>
        <v>Non-Op</v>
      </c>
      <c r="L1462" s="1419" t="str">
        <f t="shared" si="573"/>
        <v>NO</v>
      </c>
      <c r="M1462" s="1419" t="str">
        <f t="shared" si="573"/>
        <v>NO</v>
      </c>
      <c r="N1462" s="1419" t="str">
        <f t="shared" si="555"/>
        <v/>
      </c>
      <c r="O1462" s="1420"/>
      <c r="P1462" s="1421">
        <v>0</v>
      </c>
      <c r="Q1462" s="1421">
        <v>0</v>
      </c>
      <c r="R1462" s="1421">
        <v>0</v>
      </c>
      <c r="S1462" s="1421">
        <v>0</v>
      </c>
      <c r="T1462" s="1421">
        <v>0</v>
      </c>
      <c r="U1462" s="1421">
        <v>0</v>
      </c>
      <c r="V1462" s="1421">
        <v>0</v>
      </c>
      <c r="W1462" s="1421">
        <v>0</v>
      </c>
      <c r="X1462" s="1421">
        <v>0</v>
      </c>
      <c r="Y1462" s="1421">
        <v>0</v>
      </c>
      <c r="Z1462" s="1421">
        <v>0</v>
      </c>
      <c r="AA1462" s="1421">
        <v>0</v>
      </c>
      <c r="AB1462" s="1421">
        <v>0</v>
      </c>
      <c r="AC1462" s="1421"/>
      <c r="AD1462" s="1421"/>
      <c r="AE1462" s="1421">
        <f t="shared" si="572"/>
        <v>0</v>
      </c>
      <c r="AF1462" s="1673"/>
      <c r="AG1462" s="1674"/>
      <c r="AH1462" s="1424"/>
      <c r="AI1462" s="1424"/>
      <c r="AJ1462" s="1424"/>
      <c r="AK1462" s="1425">
        <f t="shared" si="579"/>
        <v>0</v>
      </c>
      <c r="AL1462" s="1424">
        <f t="shared" si="567"/>
        <v>0</v>
      </c>
      <c r="AM1462" s="1426"/>
      <c r="AN1462" s="1424"/>
      <c r="AO1462" s="1427">
        <f t="shared" si="568"/>
        <v>0</v>
      </c>
      <c r="AP1462" s="1369"/>
      <c r="AQ1462" s="1428">
        <f t="shared" si="564"/>
        <v>0</v>
      </c>
      <c r="AR1462" s="1424"/>
      <c r="AS1462" s="1424"/>
      <c r="AT1462" s="1424"/>
      <c r="AU1462" s="1425">
        <f t="shared" si="576"/>
        <v>0</v>
      </c>
      <c r="AV1462" s="1424">
        <f t="shared" si="569"/>
        <v>0</v>
      </c>
      <c r="AW1462" s="1426"/>
      <c r="AX1462" s="1424"/>
      <c r="AY1462" s="1426">
        <f t="shared" si="570"/>
        <v>0</v>
      </c>
      <c r="AZ1462" s="1372" t="s">
        <v>1616</v>
      </c>
      <c r="BA1462" s="1373">
        <f t="shared" si="586"/>
        <v>0</v>
      </c>
      <c r="BC1462" s="1419" t="str">
        <f t="shared" si="582"/>
        <v/>
      </c>
      <c r="BD1462" s="1419" t="str">
        <f t="shared" si="582"/>
        <v/>
      </c>
      <c r="BE1462" s="1419" t="str">
        <f t="shared" si="582"/>
        <v/>
      </c>
      <c r="BF1462" s="1419" t="str">
        <f t="shared" si="582"/>
        <v>Non-Op</v>
      </c>
      <c r="BG1462" s="1419" t="str">
        <f t="shared" si="575"/>
        <v>NO</v>
      </c>
      <c r="BH1462" s="1419" t="str">
        <f t="shared" si="575"/>
        <v>NO</v>
      </c>
      <c r="BI1462" s="1419" t="str">
        <f t="shared" si="571"/>
        <v/>
      </c>
      <c r="BK1462" s="1419" t="b">
        <f t="shared" ref="BK1462:BQ1467" si="587">BC1462=H1462</f>
        <v>1</v>
      </c>
      <c r="BL1462" s="1419" t="b">
        <f t="shared" si="587"/>
        <v>1</v>
      </c>
      <c r="BM1462" s="1419" t="b">
        <f t="shared" si="587"/>
        <v>1</v>
      </c>
      <c r="BN1462" s="1419" t="b">
        <f t="shared" si="587"/>
        <v>1</v>
      </c>
      <c r="BO1462" s="1419" t="b">
        <f t="shared" si="587"/>
        <v>1</v>
      </c>
      <c r="BP1462" s="1419" t="b">
        <f t="shared" si="587"/>
        <v>1</v>
      </c>
      <c r="BQ1462" s="1419" t="b">
        <f t="shared" si="587"/>
        <v>1</v>
      </c>
      <c r="BS1462" s="1359"/>
    </row>
    <row r="1463" spans="1:71" s="1374" customFormat="1" ht="12" customHeight="1">
      <c r="A1463" s="1497">
        <v>25400721</v>
      </c>
      <c r="B1463" s="1498" t="str">
        <f t="shared" si="562"/>
        <v>25400721</v>
      </c>
      <c r="C1463" s="1416" t="s">
        <v>2525</v>
      </c>
      <c r="D1463" s="1417" t="str">
        <f t="shared" si="560"/>
        <v>Non-Op</v>
      </c>
      <c r="E1463" s="1417"/>
      <c r="F1463" s="1434">
        <v>43070</v>
      </c>
      <c r="G1463" s="1417"/>
      <c r="H1463" s="1419" t="str">
        <f t="shared" si="584"/>
        <v/>
      </c>
      <c r="I1463" s="1419" t="str">
        <f t="shared" si="584"/>
        <v/>
      </c>
      <c r="J1463" s="1419" t="str">
        <f t="shared" si="584"/>
        <v/>
      </c>
      <c r="K1463" s="1419" t="str">
        <f t="shared" si="584"/>
        <v>Non-Op</v>
      </c>
      <c r="L1463" s="1419" t="str">
        <f t="shared" si="573"/>
        <v>NO</v>
      </c>
      <c r="M1463" s="1419" t="str">
        <f t="shared" si="573"/>
        <v>NO</v>
      </c>
      <c r="N1463" s="1419" t="str">
        <f t="shared" si="555"/>
        <v/>
      </c>
      <c r="O1463" s="1420"/>
      <c r="P1463" s="1421">
        <v>0</v>
      </c>
      <c r="Q1463" s="1421">
        <v>0</v>
      </c>
      <c r="R1463" s="1421">
        <v>0</v>
      </c>
      <c r="S1463" s="1421">
        <v>0</v>
      </c>
      <c r="T1463" s="1421">
        <v>0</v>
      </c>
      <c r="U1463" s="1421">
        <v>0</v>
      </c>
      <c r="V1463" s="1421">
        <v>0</v>
      </c>
      <c r="W1463" s="1421">
        <v>0</v>
      </c>
      <c r="X1463" s="1421">
        <v>0</v>
      </c>
      <c r="Y1463" s="1421">
        <v>0</v>
      </c>
      <c r="Z1463" s="1421">
        <v>0</v>
      </c>
      <c r="AA1463" s="1421">
        <v>0</v>
      </c>
      <c r="AB1463" s="1421">
        <v>0</v>
      </c>
      <c r="AC1463" s="1421"/>
      <c r="AD1463" s="1421"/>
      <c r="AE1463" s="1421">
        <f t="shared" si="572"/>
        <v>0</v>
      </c>
      <c r="AF1463" s="1673"/>
      <c r="AG1463" s="1674"/>
      <c r="AH1463" s="1424"/>
      <c r="AI1463" s="1424"/>
      <c r="AJ1463" s="1424"/>
      <c r="AK1463" s="1425">
        <f t="shared" si="579"/>
        <v>0</v>
      </c>
      <c r="AL1463" s="1424">
        <f t="shared" si="567"/>
        <v>0</v>
      </c>
      <c r="AM1463" s="1426"/>
      <c r="AN1463" s="1424"/>
      <c r="AO1463" s="1427">
        <f t="shared" si="568"/>
        <v>0</v>
      </c>
      <c r="AP1463" s="1369"/>
      <c r="AQ1463" s="1428">
        <f t="shared" si="564"/>
        <v>0</v>
      </c>
      <c r="AR1463" s="1424"/>
      <c r="AS1463" s="1424"/>
      <c r="AT1463" s="1424"/>
      <c r="AU1463" s="1425">
        <f t="shared" si="576"/>
        <v>0</v>
      </c>
      <c r="AV1463" s="1424">
        <f t="shared" si="569"/>
        <v>0</v>
      </c>
      <c r="AW1463" s="1426"/>
      <c r="AX1463" s="1424"/>
      <c r="AY1463" s="1426">
        <f t="shared" si="570"/>
        <v>0</v>
      </c>
      <c r="AZ1463" s="1372" t="s">
        <v>1616</v>
      </c>
      <c r="BA1463" s="1373">
        <f t="shared" si="586"/>
        <v>0</v>
      </c>
      <c r="BC1463" s="1419" t="str">
        <f t="shared" si="582"/>
        <v/>
      </c>
      <c r="BD1463" s="1419" t="str">
        <f t="shared" si="582"/>
        <v/>
      </c>
      <c r="BE1463" s="1419" t="str">
        <f t="shared" si="582"/>
        <v/>
      </c>
      <c r="BF1463" s="1419" t="str">
        <f t="shared" si="582"/>
        <v>Non-Op</v>
      </c>
      <c r="BG1463" s="1419" t="str">
        <f t="shared" si="575"/>
        <v>NO</v>
      </c>
      <c r="BH1463" s="1419" t="str">
        <f t="shared" si="575"/>
        <v>NO</v>
      </c>
      <c r="BI1463" s="1419" t="str">
        <f t="shared" si="571"/>
        <v/>
      </c>
      <c r="BK1463" s="1419" t="b">
        <f t="shared" si="587"/>
        <v>1</v>
      </c>
      <c r="BL1463" s="1419" t="b">
        <f t="shared" si="587"/>
        <v>1</v>
      </c>
      <c r="BM1463" s="1419" t="b">
        <f t="shared" si="587"/>
        <v>1</v>
      </c>
      <c r="BN1463" s="1419" t="b">
        <f t="shared" si="587"/>
        <v>1</v>
      </c>
      <c r="BO1463" s="1419" t="b">
        <f t="shared" si="587"/>
        <v>1</v>
      </c>
      <c r="BP1463" s="1419" t="b">
        <f t="shared" si="587"/>
        <v>1</v>
      </c>
      <c r="BQ1463" s="1419" t="b">
        <f t="shared" si="587"/>
        <v>1</v>
      </c>
      <c r="BS1463" s="1359"/>
    </row>
    <row r="1464" spans="1:71" s="1374" customFormat="1" ht="12" customHeight="1">
      <c r="A1464" s="1497">
        <v>25400741</v>
      </c>
      <c r="B1464" s="1498" t="str">
        <f t="shared" si="562"/>
        <v>25400741</v>
      </c>
      <c r="C1464" s="1416" t="s">
        <v>2526</v>
      </c>
      <c r="D1464" s="1417" t="str">
        <f t="shared" si="560"/>
        <v>Non-Op</v>
      </c>
      <c r="E1464" s="1417"/>
      <c r="F1464" s="1434">
        <v>43070</v>
      </c>
      <c r="G1464" s="1417"/>
      <c r="H1464" s="1419" t="str">
        <f t="shared" si="584"/>
        <v/>
      </c>
      <c r="I1464" s="1419" t="str">
        <f t="shared" si="584"/>
        <v/>
      </c>
      <c r="J1464" s="1419" t="str">
        <f t="shared" si="584"/>
        <v/>
      </c>
      <c r="K1464" s="1419" t="str">
        <f t="shared" si="584"/>
        <v>Non-Op</v>
      </c>
      <c r="L1464" s="1419" t="str">
        <f t="shared" si="573"/>
        <v>NO</v>
      </c>
      <c r="M1464" s="1419" t="str">
        <f t="shared" si="573"/>
        <v>NO</v>
      </c>
      <c r="N1464" s="1419" t="str">
        <f t="shared" ref="N1464:N1560" si="588">IF(OR(CONCATENATE(L1464,M1464)="NOW/C",CONCATENATE(L1464,M1464)="W/CNO"),"W/C","")</f>
        <v/>
      </c>
      <c r="O1464" s="1420"/>
      <c r="P1464" s="1421">
        <v>-82445.16</v>
      </c>
      <c r="Q1464" s="1421">
        <v>-91342.29</v>
      </c>
      <c r="R1464" s="1421">
        <v>-99402.75</v>
      </c>
      <c r="S1464" s="1421">
        <v>-108041.97</v>
      </c>
      <c r="T1464" s="1421">
        <v>-119448.34</v>
      </c>
      <c r="U1464" s="1421">
        <v>-130682.59</v>
      </c>
      <c r="V1464" s="1421">
        <v>-132089.53</v>
      </c>
      <c r="W1464" s="1421">
        <v>-132089.53</v>
      </c>
      <c r="X1464" s="1421">
        <v>-131696.37</v>
      </c>
      <c r="Y1464" s="1421">
        <v>-105799.77</v>
      </c>
      <c r="Z1464" s="1421">
        <v>-105799.77</v>
      </c>
      <c r="AA1464" s="1421">
        <v>25896.6</v>
      </c>
      <c r="AB1464" s="1421">
        <v>0</v>
      </c>
      <c r="AC1464" s="1421"/>
      <c r="AD1464" s="1421"/>
      <c r="AE1464" s="1421">
        <f t="shared" si="572"/>
        <v>-97643.24083333333</v>
      </c>
      <c r="AF1464" s="1673"/>
      <c r="AG1464" s="1674"/>
      <c r="AH1464" s="1424"/>
      <c r="AI1464" s="1424"/>
      <c r="AJ1464" s="1424"/>
      <c r="AK1464" s="1425">
        <f t="shared" si="579"/>
        <v>-97643.24083333333</v>
      </c>
      <c r="AL1464" s="1424">
        <f t="shared" si="567"/>
        <v>-97643.24083333333</v>
      </c>
      <c r="AM1464" s="1426"/>
      <c r="AN1464" s="1424"/>
      <c r="AO1464" s="1427">
        <f t="shared" si="568"/>
        <v>0</v>
      </c>
      <c r="AP1464" s="1369"/>
      <c r="AQ1464" s="1428">
        <f t="shared" si="564"/>
        <v>0</v>
      </c>
      <c r="AR1464" s="1424"/>
      <c r="AS1464" s="1424"/>
      <c r="AT1464" s="1424"/>
      <c r="AU1464" s="1425">
        <f t="shared" si="576"/>
        <v>0</v>
      </c>
      <c r="AV1464" s="1424">
        <f t="shared" si="569"/>
        <v>0</v>
      </c>
      <c r="AW1464" s="1426"/>
      <c r="AX1464" s="1424"/>
      <c r="AY1464" s="1426">
        <f t="shared" si="570"/>
        <v>0</v>
      </c>
      <c r="AZ1464" s="1372" t="s">
        <v>1616</v>
      </c>
      <c r="BA1464" s="1373">
        <f t="shared" si="586"/>
        <v>0</v>
      </c>
      <c r="BC1464" s="1419" t="str">
        <f t="shared" si="582"/>
        <v/>
      </c>
      <c r="BD1464" s="1419" t="str">
        <f t="shared" si="582"/>
        <v/>
      </c>
      <c r="BE1464" s="1419" t="str">
        <f t="shared" si="582"/>
        <v/>
      </c>
      <c r="BF1464" s="1419" t="str">
        <f t="shared" si="582"/>
        <v>Non-Op</v>
      </c>
      <c r="BG1464" s="1419" t="str">
        <f t="shared" si="575"/>
        <v>NO</v>
      </c>
      <c r="BH1464" s="1419" t="str">
        <f t="shared" si="575"/>
        <v>NO</v>
      </c>
      <c r="BI1464" s="1419" t="str">
        <f t="shared" si="571"/>
        <v/>
      </c>
      <c r="BK1464" s="1419" t="b">
        <f t="shared" si="587"/>
        <v>1</v>
      </c>
      <c r="BL1464" s="1419" t="b">
        <f t="shared" si="587"/>
        <v>1</v>
      </c>
      <c r="BM1464" s="1419" t="b">
        <f t="shared" si="587"/>
        <v>1</v>
      </c>
      <c r="BN1464" s="1419" t="b">
        <f t="shared" si="587"/>
        <v>1</v>
      </c>
      <c r="BO1464" s="1419" t="b">
        <f t="shared" si="587"/>
        <v>1</v>
      </c>
      <c r="BP1464" s="1419" t="b">
        <f t="shared" si="587"/>
        <v>1</v>
      </c>
      <c r="BQ1464" s="1419" t="b">
        <f t="shared" si="587"/>
        <v>1</v>
      </c>
      <c r="BS1464" s="1359"/>
    </row>
    <row r="1465" spans="1:71" s="1374" customFormat="1" ht="12" customHeight="1">
      <c r="A1465" s="1497">
        <v>25400751</v>
      </c>
      <c r="B1465" s="1498" t="str">
        <f t="shared" si="562"/>
        <v>25400751</v>
      </c>
      <c r="C1465" s="1416" t="s">
        <v>2527</v>
      </c>
      <c r="D1465" s="1417" t="str">
        <f t="shared" si="560"/>
        <v>Non-Op</v>
      </c>
      <c r="E1465" s="1417"/>
      <c r="F1465" s="1434">
        <v>43070</v>
      </c>
      <c r="G1465" s="1417"/>
      <c r="H1465" s="1419" t="str">
        <f t="shared" si="584"/>
        <v/>
      </c>
      <c r="I1465" s="1419" t="str">
        <f t="shared" si="584"/>
        <v/>
      </c>
      <c r="J1465" s="1419" t="str">
        <f t="shared" si="584"/>
        <v/>
      </c>
      <c r="K1465" s="1419" t="str">
        <f t="shared" si="584"/>
        <v>Non-Op</v>
      </c>
      <c r="L1465" s="1419" t="str">
        <f t="shared" si="573"/>
        <v>NO</v>
      </c>
      <c r="M1465" s="1419" t="str">
        <f t="shared" si="573"/>
        <v>NO</v>
      </c>
      <c r="N1465" s="1419" t="str">
        <f t="shared" si="588"/>
        <v/>
      </c>
      <c r="O1465" s="1420"/>
      <c r="P1465" s="1421">
        <v>-107876.1</v>
      </c>
      <c r="Q1465" s="1421">
        <v>-123234.78</v>
      </c>
      <c r="R1465" s="1421">
        <v>-139301.97</v>
      </c>
      <c r="S1465" s="1421">
        <v>-156334.17000000001</v>
      </c>
      <c r="T1465" s="1421">
        <v>-171113.82</v>
      </c>
      <c r="U1465" s="1421">
        <v>-182456.68</v>
      </c>
      <c r="V1465" s="1421">
        <v>-194771.87</v>
      </c>
      <c r="W1465" s="1421">
        <v>-205743.34</v>
      </c>
      <c r="X1465" s="1421">
        <v>-213679.21</v>
      </c>
      <c r="Y1465" s="1421">
        <v>-219253.07</v>
      </c>
      <c r="Z1465" s="1421">
        <v>-219253.07</v>
      </c>
      <c r="AA1465" s="1421">
        <v>-24807.58</v>
      </c>
      <c r="AB1465" s="1421">
        <v>-6816.23</v>
      </c>
      <c r="AC1465" s="1421"/>
      <c r="AD1465" s="1421"/>
      <c r="AE1465" s="1421">
        <f t="shared" si="572"/>
        <v>-158941.31041666667</v>
      </c>
      <c r="AF1465" s="1673"/>
      <c r="AG1465" s="1674"/>
      <c r="AH1465" s="1424"/>
      <c r="AI1465" s="1424"/>
      <c r="AJ1465" s="1424"/>
      <c r="AK1465" s="1425">
        <f t="shared" si="579"/>
        <v>-158941.31041666667</v>
      </c>
      <c r="AL1465" s="1424">
        <f t="shared" si="567"/>
        <v>-158941.31041666667</v>
      </c>
      <c r="AM1465" s="1426"/>
      <c r="AN1465" s="1424"/>
      <c r="AO1465" s="1427">
        <f t="shared" si="568"/>
        <v>0</v>
      </c>
      <c r="AP1465" s="1369"/>
      <c r="AQ1465" s="1428">
        <f t="shared" si="564"/>
        <v>-6816.23</v>
      </c>
      <c r="AR1465" s="1424"/>
      <c r="AS1465" s="1424"/>
      <c r="AT1465" s="1424"/>
      <c r="AU1465" s="1425">
        <f t="shared" si="576"/>
        <v>-6816.23</v>
      </c>
      <c r="AV1465" s="1424">
        <f t="shared" si="569"/>
        <v>-6816.23</v>
      </c>
      <c r="AW1465" s="1426"/>
      <c r="AX1465" s="1424"/>
      <c r="AY1465" s="1426">
        <f t="shared" si="570"/>
        <v>0</v>
      </c>
      <c r="AZ1465" s="1372" t="s">
        <v>1616</v>
      </c>
      <c r="BA1465" s="1373">
        <f t="shared" si="586"/>
        <v>0</v>
      </c>
      <c r="BC1465" s="1419" t="str">
        <f t="shared" si="582"/>
        <v/>
      </c>
      <c r="BD1465" s="1419" t="str">
        <f t="shared" si="582"/>
        <v/>
      </c>
      <c r="BE1465" s="1419" t="str">
        <f t="shared" si="582"/>
        <v/>
      </c>
      <c r="BF1465" s="1419" t="str">
        <f t="shared" si="582"/>
        <v>Non-Op</v>
      </c>
      <c r="BG1465" s="1419" t="str">
        <f t="shared" si="575"/>
        <v>NO</v>
      </c>
      <c r="BH1465" s="1419" t="str">
        <f t="shared" si="575"/>
        <v>NO</v>
      </c>
      <c r="BI1465" s="1419" t="str">
        <f t="shared" si="571"/>
        <v/>
      </c>
      <c r="BK1465" s="1419" t="b">
        <f t="shared" si="587"/>
        <v>1</v>
      </c>
      <c r="BL1465" s="1419" t="b">
        <f t="shared" si="587"/>
        <v>1</v>
      </c>
      <c r="BM1465" s="1419" t="b">
        <f t="shared" si="587"/>
        <v>1</v>
      </c>
      <c r="BN1465" s="1419" t="b">
        <f t="shared" si="587"/>
        <v>1</v>
      </c>
      <c r="BO1465" s="1419" t="b">
        <f t="shared" si="587"/>
        <v>1</v>
      </c>
      <c r="BP1465" s="1419" t="b">
        <f t="shared" si="587"/>
        <v>1</v>
      </c>
      <c r="BQ1465" s="1419" t="b">
        <f t="shared" si="587"/>
        <v>1</v>
      </c>
      <c r="BS1465" s="1359"/>
    </row>
    <row r="1466" spans="1:71" s="1374" customFormat="1" ht="12" customHeight="1">
      <c r="A1466" s="1497">
        <v>25400761</v>
      </c>
      <c r="B1466" s="1498" t="str">
        <f t="shared" si="562"/>
        <v>25400761</v>
      </c>
      <c r="C1466" s="1416" t="s">
        <v>2528</v>
      </c>
      <c r="D1466" s="1417" t="str">
        <f t="shared" si="560"/>
        <v>Non-Op</v>
      </c>
      <c r="E1466" s="1417"/>
      <c r="F1466" s="1434">
        <v>43070</v>
      </c>
      <c r="G1466" s="1417"/>
      <c r="H1466" s="1419" t="str">
        <f t="shared" si="584"/>
        <v/>
      </c>
      <c r="I1466" s="1419" t="str">
        <f t="shared" si="584"/>
        <v/>
      </c>
      <c r="J1466" s="1419" t="str">
        <f t="shared" si="584"/>
        <v/>
      </c>
      <c r="K1466" s="1419" t="str">
        <f t="shared" si="584"/>
        <v>Non-Op</v>
      </c>
      <c r="L1466" s="1419" t="str">
        <f t="shared" si="573"/>
        <v>NO</v>
      </c>
      <c r="M1466" s="1419" t="str">
        <f t="shared" si="573"/>
        <v>NO</v>
      </c>
      <c r="N1466" s="1419" t="str">
        <f t="shared" si="588"/>
        <v/>
      </c>
      <c r="O1466" s="1420"/>
      <c r="P1466" s="1421">
        <v>0</v>
      </c>
      <c r="Q1466" s="1421">
        <v>0</v>
      </c>
      <c r="R1466" s="1421">
        <v>0</v>
      </c>
      <c r="S1466" s="1421">
        <v>0</v>
      </c>
      <c r="T1466" s="1421">
        <v>0</v>
      </c>
      <c r="U1466" s="1421">
        <v>0</v>
      </c>
      <c r="V1466" s="1421">
        <v>0</v>
      </c>
      <c r="W1466" s="1421">
        <v>0</v>
      </c>
      <c r="X1466" s="1421">
        <v>0</v>
      </c>
      <c r="Y1466" s="1421">
        <v>0</v>
      </c>
      <c r="Z1466" s="1421">
        <v>0</v>
      </c>
      <c r="AA1466" s="1421">
        <v>0</v>
      </c>
      <c r="AB1466" s="1421">
        <v>0</v>
      </c>
      <c r="AC1466" s="1421"/>
      <c r="AD1466" s="1421"/>
      <c r="AE1466" s="1421">
        <f t="shared" si="572"/>
        <v>0</v>
      </c>
      <c r="AF1466" s="1673"/>
      <c r="AG1466" s="1674"/>
      <c r="AH1466" s="1424"/>
      <c r="AI1466" s="1424"/>
      <c r="AJ1466" s="1424"/>
      <c r="AK1466" s="1425">
        <f t="shared" si="579"/>
        <v>0</v>
      </c>
      <c r="AL1466" s="1424">
        <f t="shared" si="567"/>
        <v>0</v>
      </c>
      <c r="AM1466" s="1426"/>
      <c r="AN1466" s="1424"/>
      <c r="AO1466" s="1427">
        <f t="shared" si="568"/>
        <v>0</v>
      </c>
      <c r="AP1466" s="1369"/>
      <c r="AQ1466" s="1428">
        <f t="shared" si="564"/>
        <v>0</v>
      </c>
      <c r="AR1466" s="1424"/>
      <c r="AS1466" s="1424"/>
      <c r="AT1466" s="1424"/>
      <c r="AU1466" s="1425">
        <f t="shared" si="576"/>
        <v>0</v>
      </c>
      <c r="AV1466" s="1424">
        <f t="shared" si="569"/>
        <v>0</v>
      </c>
      <c r="AW1466" s="1426"/>
      <c r="AX1466" s="1424"/>
      <c r="AY1466" s="1426">
        <f t="shared" si="570"/>
        <v>0</v>
      </c>
      <c r="AZ1466" s="1372" t="s">
        <v>1616</v>
      </c>
      <c r="BA1466" s="1373">
        <f t="shared" si="586"/>
        <v>0</v>
      </c>
      <c r="BC1466" s="1419" t="str">
        <f t="shared" si="582"/>
        <v/>
      </c>
      <c r="BD1466" s="1419" t="str">
        <f t="shared" si="582"/>
        <v/>
      </c>
      <c r="BE1466" s="1419" t="str">
        <f t="shared" si="582"/>
        <v/>
      </c>
      <c r="BF1466" s="1419" t="str">
        <f t="shared" si="582"/>
        <v>Non-Op</v>
      </c>
      <c r="BG1466" s="1419" t="str">
        <f t="shared" si="575"/>
        <v>NO</v>
      </c>
      <c r="BH1466" s="1419" t="str">
        <f t="shared" si="575"/>
        <v>NO</v>
      </c>
      <c r="BI1466" s="1419" t="str">
        <f t="shared" si="571"/>
        <v/>
      </c>
      <c r="BK1466" s="1419" t="b">
        <f t="shared" si="587"/>
        <v>1</v>
      </c>
      <c r="BL1466" s="1419" t="b">
        <f t="shared" si="587"/>
        <v>1</v>
      </c>
      <c r="BM1466" s="1419" t="b">
        <f t="shared" si="587"/>
        <v>1</v>
      </c>
      <c r="BN1466" s="1419" t="b">
        <f t="shared" si="587"/>
        <v>1</v>
      </c>
      <c r="BO1466" s="1419" t="b">
        <f t="shared" si="587"/>
        <v>1</v>
      </c>
      <c r="BP1466" s="1419" t="b">
        <f t="shared" si="587"/>
        <v>1</v>
      </c>
      <c r="BQ1466" s="1419" t="b">
        <f t="shared" si="587"/>
        <v>1</v>
      </c>
      <c r="BS1466" s="1359"/>
    </row>
    <row r="1467" spans="1:71" s="1374" customFormat="1" ht="12" customHeight="1">
      <c r="A1467" s="1497">
        <v>25400771</v>
      </c>
      <c r="B1467" s="1498" t="str">
        <f t="shared" si="562"/>
        <v>25400771</v>
      </c>
      <c r="C1467" s="1416" t="s">
        <v>2529</v>
      </c>
      <c r="D1467" s="1417" t="str">
        <f t="shared" si="560"/>
        <v>Non-Op</v>
      </c>
      <c r="E1467" s="1417"/>
      <c r="F1467" s="1434">
        <v>43070</v>
      </c>
      <c r="G1467" s="1417"/>
      <c r="H1467" s="1419" t="str">
        <f t="shared" si="584"/>
        <v/>
      </c>
      <c r="I1467" s="1419" t="str">
        <f t="shared" si="584"/>
        <v/>
      </c>
      <c r="J1467" s="1419" t="str">
        <f t="shared" si="584"/>
        <v/>
      </c>
      <c r="K1467" s="1419" t="str">
        <f t="shared" si="584"/>
        <v>Non-Op</v>
      </c>
      <c r="L1467" s="1419" t="str">
        <f t="shared" si="573"/>
        <v>NO</v>
      </c>
      <c r="M1467" s="1419" t="str">
        <f t="shared" si="573"/>
        <v>NO</v>
      </c>
      <c r="N1467" s="1419" t="str">
        <f t="shared" si="588"/>
        <v/>
      </c>
      <c r="O1467" s="1420"/>
      <c r="P1467" s="1421">
        <v>-7591.61</v>
      </c>
      <c r="Q1467" s="1421">
        <v>-7591.61</v>
      </c>
      <c r="R1467" s="1421">
        <v>-7591.61</v>
      </c>
      <c r="S1467" s="1421">
        <v>-2128.23</v>
      </c>
      <c r="T1467" s="1421">
        <v>-2128.23</v>
      </c>
      <c r="U1467" s="1421">
        <v>-2128.23</v>
      </c>
      <c r="V1467" s="1421">
        <v>0</v>
      </c>
      <c r="W1467" s="1421">
        <v>0</v>
      </c>
      <c r="X1467" s="1421">
        <v>0</v>
      </c>
      <c r="Y1467" s="1421">
        <v>0</v>
      </c>
      <c r="Z1467" s="1421">
        <v>0</v>
      </c>
      <c r="AA1467" s="1421">
        <v>0</v>
      </c>
      <c r="AB1467" s="1421">
        <v>0</v>
      </c>
      <c r="AC1467" s="1421"/>
      <c r="AD1467" s="1421"/>
      <c r="AE1467" s="1421">
        <f t="shared" si="572"/>
        <v>-2113.6429166666667</v>
      </c>
      <c r="AF1467" s="1673"/>
      <c r="AG1467" s="1674"/>
      <c r="AH1467" s="1424"/>
      <c r="AI1467" s="1424"/>
      <c r="AJ1467" s="1424"/>
      <c r="AK1467" s="1425">
        <f t="shared" si="579"/>
        <v>-2113.6429166666667</v>
      </c>
      <c r="AL1467" s="1424">
        <f t="shared" si="567"/>
        <v>-2113.6429166666667</v>
      </c>
      <c r="AM1467" s="1426"/>
      <c r="AN1467" s="1424"/>
      <c r="AO1467" s="1427">
        <f t="shared" si="568"/>
        <v>0</v>
      </c>
      <c r="AP1467" s="1369"/>
      <c r="AQ1467" s="1428">
        <f t="shared" si="564"/>
        <v>0</v>
      </c>
      <c r="AR1467" s="1424"/>
      <c r="AS1467" s="1424"/>
      <c r="AT1467" s="1424"/>
      <c r="AU1467" s="1425">
        <f t="shared" si="576"/>
        <v>0</v>
      </c>
      <c r="AV1467" s="1424">
        <f t="shared" si="569"/>
        <v>0</v>
      </c>
      <c r="AW1467" s="1426"/>
      <c r="AX1467" s="1424"/>
      <c r="AY1467" s="1426">
        <f t="shared" si="570"/>
        <v>0</v>
      </c>
      <c r="AZ1467" s="1372" t="s">
        <v>1616</v>
      </c>
      <c r="BA1467" s="1373">
        <f t="shared" si="586"/>
        <v>0</v>
      </c>
      <c r="BC1467" s="1419" t="str">
        <f t="shared" si="582"/>
        <v/>
      </c>
      <c r="BD1467" s="1419" t="str">
        <f t="shared" si="582"/>
        <v/>
      </c>
      <c r="BE1467" s="1419" t="str">
        <f t="shared" si="582"/>
        <v/>
      </c>
      <c r="BF1467" s="1419" t="str">
        <f t="shared" si="582"/>
        <v>Non-Op</v>
      </c>
      <c r="BG1467" s="1419" t="str">
        <f t="shared" si="575"/>
        <v>NO</v>
      </c>
      <c r="BH1467" s="1419" t="str">
        <f t="shared" si="575"/>
        <v>NO</v>
      </c>
      <c r="BI1467" s="1419" t="str">
        <f t="shared" si="571"/>
        <v/>
      </c>
      <c r="BK1467" s="1419" t="b">
        <f t="shared" si="587"/>
        <v>1</v>
      </c>
      <c r="BL1467" s="1419" t="b">
        <f t="shared" si="587"/>
        <v>1</v>
      </c>
      <c r="BM1467" s="1419" t="b">
        <f t="shared" si="587"/>
        <v>1</v>
      </c>
      <c r="BN1467" s="1419" t="b">
        <f t="shared" si="587"/>
        <v>1</v>
      </c>
      <c r="BO1467" s="1419" t="b">
        <f t="shared" si="587"/>
        <v>1</v>
      </c>
      <c r="BP1467" s="1419" t="b">
        <f t="shared" si="587"/>
        <v>1</v>
      </c>
      <c r="BQ1467" s="1419" t="b">
        <f t="shared" si="587"/>
        <v>1</v>
      </c>
      <c r="BS1467" s="1359"/>
    </row>
    <row r="1468" spans="1:71" s="1374" customFormat="1" ht="12" customHeight="1">
      <c r="A1468" s="1522">
        <v>25400781</v>
      </c>
      <c r="B1468" s="1524" t="str">
        <f t="shared" si="562"/>
        <v>25400781</v>
      </c>
      <c r="C1468" s="1395" t="s">
        <v>2530</v>
      </c>
      <c r="D1468" s="1396" t="str">
        <f t="shared" si="560"/>
        <v>Non-Op</v>
      </c>
      <c r="E1468" s="1396"/>
      <c r="F1468" s="1433">
        <v>43374</v>
      </c>
      <c r="G1468" s="1396"/>
      <c r="H1468" s="1398" t="str">
        <f t="shared" si="584"/>
        <v/>
      </c>
      <c r="I1468" s="1398" t="str">
        <f t="shared" si="584"/>
        <v/>
      </c>
      <c r="J1468" s="1398" t="str">
        <f t="shared" si="584"/>
        <v/>
      </c>
      <c r="K1468" s="1398" t="str">
        <f t="shared" si="584"/>
        <v>Non-Op</v>
      </c>
      <c r="L1468" s="1398" t="str">
        <f t="shared" si="573"/>
        <v>NO</v>
      </c>
      <c r="M1468" s="1398" t="str">
        <f t="shared" si="573"/>
        <v>NO</v>
      </c>
      <c r="N1468" s="1398"/>
      <c r="O1468" s="1399"/>
      <c r="P1468" s="1400">
        <v>-11104.57</v>
      </c>
      <c r="Q1468" s="1400">
        <v>-12188.62</v>
      </c>
      <c r="R1468" s="1400">
        <v>-14533.59</v>
      </c>
      <c r="S1468" s="1400">
        <v>-16781.509999999998</v>
      </c>
      <c r="T1468" s="1400">
        <v>-17589.18</v>
      </c>
      <c r="U1468" s="1400">
        <v>-17589.18</v>
      </c>
      <c r="V1468" s="1400">
        <v>-16694.439999999999</v>
      </c>
      <c r="W1468" s="1400">
        <v>-16706.78</v>
      </c>
      <c r="X1468" s="1400">
        <v>-16582.830000000002</v>
      </c>
      <c r="Y1468" s="1400">
        <v>-13761.62</v>
      </c>
      <c r="Z1468" s="1400">
        <v>-13761.62</v>
      </c>
      <c r="AA1468" s="1400">
        <v>2808.87</v>
      </c>
      <c r="AB1468" s="1400">
        <v>0</v>
      </c>
      <c r="AC1468" s="1400"/>
      <c r="AD1468" s="1400"/>
      <c r="AE1468" s="1400">
        <f t="shared" si="572"/>
        <v>-13244.39875</v>
      </c>
      <c r="AF1468" s="1677"/>
      <c r="AG1468" s="1678"/>
      <c r="AH1468" s="1403"/>
      <c r="AI1468" s="1403"/>
      <c r="AJ1468" s="1403"/>
      <c r="AK1468" s="1404">
        <f t="shared" si="579"/>
        <v>-13244.39875</v>
      </c>
      <c r="AL1468" s="1403">
        <f>SUM(AI1468:AK1468)</f>
        <v>-13244.39875</v>
      </c>
      <c r="AM1468" s="1405"/>
      <c r="AN1468" s="1403"/>
      <c r="AO1468" s="1406">
        <f t="shared" si="568"/>
        <v>0</v>
      </c>
      <c r="AP1468" s="1369"/>
      <c r="AQ1468" s="1407">
        <f t="shared" si="564"/>
        <v>0</v>
      </c>
      <c r="AR1468" s="1403"/>
      <c r="AS1468" s="1403"/>
      <c r="AT1468" s="1403"/>
      <c r="AU1468" s="1404">
        <f t="shared" si="576"/>
        <v>0</v>
      </c>
      <c r="AV1468" s="1403">
        <f t="shared" si="569"/>
        <v>0</v>
      </c>
      <c r="AW1468" s="1405"/>
      <c r="AX1468" s="1403"/>
      <c r="AY1468" s="1405">
        <f t="shared" si="570"/>
        <v>0</v>
      </c>
      <c r="AZ1468" s="1372" t="s">
        <v>1616</v>
      </c>
      <c r="BA1468" s="1373">
        <f t="shared" si="586"/>
        <v>0</v>
      </c>
      <c r="BC1468" s="1419"/>
      <c r="BD1468" s="1419"/>
      <c r="BE1468" s="1419"/>
      <c r="BF1468" s="1419"/>
      <c r="BG1468" s="1419"/>
      <c r="BH1468" s="1419"/>
      <c r="BI1468" s="1419"/>
      <c r="BK1468" s="1419"/>
      <c r="BL1468" s="1419"/>
      <c r="BM1468" s="1419"/>
      <c r="BN1468" s="1419"/>
      <c r="BO1468" s="1419"/>
      <c r="BP1468" s="1419"/>
      <c r="BQ1468" s="1419"/>
      <c r="BS1468" s="1359"/>
    </row>
    <row r="1469" spans="1:71" s="1374" customFormat="1" ht="12" customHeight="1">
      <c r="A1469" s="1522">
        <v>25400791</v>
      </c>
      <c r="B1469" s="1524" t="str">
        <f t="shared" si="562"/>
        <v>25400791</v>
      </c>
      <c r="C1469" s="1395" t="s">
        <v>2531</v>
      </c>
      <c r="D1469" s="1396" t="str">
        <f t="shared" si="560"/>
        <v>Non-Op</v>
      </c>
      <c r="E1469" s="1396"/>
      <c r="F1469" s="1433">
        <v>43952</v>
      </c>
      <c r="G1469" s="1396"/>
      <c r="H1469" s="1398" t="str">
        <f t="shared" si="584"/>
        <v/>
      </c>
      <c r="I1469" s="1398" t="str">
        <f t="shared" si="584"/>
        <v/>
      </c>
      <c r="J1469" s="1398" t="str">
        <f t="shared" si="584"/>
        <v/>
      </c>
      <c r="K1469" s="1398" t="str">
        <f t="shared" si="584"/>
        <v>Non-Op</v>
      </c>
      <c r="L1469" s="1398" t="str">
        <f t="shared" si="573"/>
        <v>NO</v>
      </c>
      <c r="M1469" s="1398" t="str">
        <f t="shared" si="573"/>
        <v>NO</v>
      </c>
      <c r="N1469" s="1398"/>
      <c r="O1469" s="1399"/>
      <c r="P1469" s="1400"/>
      <c r="Q1469" s="1400"/>
      <c r="R1469" s="1400"/>
      <c r="S1469" s="1400"/>
      <c r="T1469" s="1400"/>
      <c r="U1469" s="1400"/>
      <c r="V1469" s="1400"/>
      <c r="W1469" s="1400"/>
      <c r="X1469" s="1400"/>
      <c r="Y1469" s="1400"/>
      <c r="Z1469" s="1400"/>
      <c r="AA1469" s="1400">
        <v>-470.19</v>
      </c>
      <c r="AB1469" s="1400">
        <v>0</v>
      </c>
      <c r="AC1469" s="1400"/>
      <c r="AD1469" s="1400"/>
      <c r="AE1469" s="1400">
        <f t="shared" si="572"/>
        <v>-39.182499999999997</v>
      </c>
      <c r="AF1469" s="1677"/>
      <c r="AG1469" s="1678"/>
      <c r="AH1469" s="1403"/>
      <c r="AI1469" s="1403"/>
      <c r="AJ1469" s="1403"/>
      <c r="AK1469" s="1404">
        <f t="shared" si="579"/>
        <v>-39.182499999999997</v>
      </c>
      <c r="AL1469" s="1403">
        <f>SUM(AI1469:AK1469)</f>
        <v>-39.182499999999997</v>
      </c>
      <c r="AM1469" s="1405"/>
      <c r="AN1469" s="1403"/>
      <c r="AO1469" s="1406">
        <f t="shared" si="568"/>
        <v>0</v>
      </c>
      <c r="AP1469" s="1369"/>
      <c r="AQ1469" s="1407">
        <f t="shared" si="564"/>
        <v>0</v>
      </c>
      <c r="AR1469" s="1403"/>
      <c r="AS1469" s="1403"/>
      <c r="AT1469" s="1403"/>
      <c r="AU1469" s="1404">
        <f t="shared" si="576"/>
        <v>0</v>
      </c>
      <c r="AV1469" s="1403">
        <f>SUM(AS1469:AU1469)</f>
        <v>0</v>
      </c>
      <c r="AW1469" s="1405"/>
      <c r="AX1469" s="1403"/>
      <c r="AY1469" s="1405">
        <f t="shared" si="570"/>
        <v>0</v>
      </c>
      <c r="AZ1469" s="1372" t="s">
        <v>1616</v>
      </c>
      <c r="BA1469" s="1373">
        <f t="shared" si="586"/>
        <v>0</v>
      </c>
      <c r="BC1469" s="1419"/>
      <c r="BD1469" s="1419"/>
      <c r="BE1469" s="1419"/>
      <c r="BF1469" s="1419"/>
      <c r="BG1469" s="1419"/>
      <c r="BH1469" s="1419"/>
      <c r="BI1469" s="1419"/>
      <c r="BK1469" s="1419"/>
      <c r="BL1469" s="1419"/>
      <c r="BM1469" s="1419"/>
      <c r="BN1469" s="1419"/>
      <c r="BO1469" s="1419"/>
      <c r="BP1469" s="1419"/>
      <c r="BQ1469" s="1419"/>
      <c r="BS1469" s="1359"/>
    </row>
    <row r="1470" spans="1:71" s="1374" customFormat="1" ht="12" customHeight="1">
      <c r="A1470" s="1497">
        <v>25400801</v>
      </c>
      <c r="B1470" s="1498" t="str">
        <f t="shared" si="562"/>
        <v>25400801</v>
      </c>
      <c r="C1470" s="1416" t="s">
        <v>2532</v>
      </c>
      <c r="D1470" s="1417" t="str">
        <f t="shared" si="560"/>
        <v>Non-Op</v>
      </c>
      <c r="E1470" s="1417"/>
      <c r="F1470" s="1434">
        <v>43070</v>
      </c>
      <c r="G1470" s="1417"/>
      <c r="H1470" s="1419" t="str">
        <f t="shared" si="584"/>
        <v/>
      </c>
      <c r="I1470" s="1419" t="str">
        <f t="shared" si="584"/>
        <v/>
      </c>
      <c r="J1470" s="1419" t="str">
        <f t="shared" si="584"/>
        <v/>
      </c>
      <c r="K1470" s="1419" t="str">
        <f t="shared" si="584"/>
        <v>Non-Op</v>
      </c>
      <c r="L1470" s="1419" t="str">
        <f t="shared" si="573"/>
        <v>NO</v>
      </c>
      <c r="M1470" s="1419" t="str">
        <f t="shared" si="573"/>
        <v>NO</v>
      </c>
      <c r="N1470" s="1419" t="str">
        <f t="shared" si="588"/>
        <v/>
      </c>
      <c r="O1470" s="1420"/>
      <c r="P1470" s="1421">
        <v>0</v>
      </c>
      <c r="Q1470" s="1421">
        <v>0</v>
      </c>
      <c r="R1470" s="1421">
        <v>0</v>
      </c>
      <c r="S1470" s="1421">
        <v>0</v>
      </c>
      <c r="T1470" s="1421">
        <v>0</v>
      </c>
      <c r="U1470" s="1421">
        <v>0</v>
      </c>
      <c r="V1470" s="1421">
        <v>0</v>
      </c>
      <c r="W1470" s="1421">
        <v>0</v>
      </c>
      <c r="X1470" s="1421">
        <v>0</v>
      </c>
      <c r="Y1470" s="1421">
        <v>0</v>
      </c>
      <c r="Z1470" s="1421">
        <v>0</v>
      </c>
      <c r="AA1470" s="1421">
        <v>0</v>
      </c>
      <c r="AB1470" s="1421">
        <v>0</v>
      </c>
      <c r="AC1470" s="1421"/>
      <c r="AD1470" s="1421"/>
      <c r="AE1470" s="1421">
        <f t="shared" si="572"/>
        <v>0</v>
      </c>
      <c r="AF1470" s="1673"/>
      <c r="AG1470" s="1674"/>
      <c r="AH1470" s="1424"/>
      <c r="AI1470" s="1424"/>
      <c r="AJ1470" s="1424"/>
      <c r="AK1470" s="1425">
        <f t="shared" si="579"/>
        <v>0</v>
      </c>
      <c r="AL1470" s="1424">
        <f t="shared" si="567"/>
        <v>0</v>
      </c>
      <c r="AM1470" s="1426"/>
      <c r="AN1470" s="1424"/>
      <c r="AO1470" s="1427">
        <f t="shared" si="568"/>
        <v>0</v>
      </c>
      <c r="AP1470" s="1369"/>
      <c r="AQ1470" s="1428">
        <f t="shared" si="564"/>
        <v>0</v>
      </c>
      <c r="AR1470" s="1424"/>
      <c r="AS1470" s="1424"/>
      <c r="AT1470" s="1424"/>
      <c r="AU1470" s="1425">
        <f t="shared" si="576"/>
        <v>0</v>
      </c>
      <c r="AV1470" s="1424">
        <f t="shared" si="569"/>
        <v>0</v>
      </c>
      <c r="AW1470" s="1426"/>
      <c r="AX1470" s="1424"/>
      <c r="AY1470" s="1426">
        <f t="shared" si="570"/>
        <v>0</v>
      </c>
      <c r="AZ1470" s="1372" t="s">
        <v>1531</v>
      </c>
      <c r="BA1470" s="1640"/>
      <c r="BC1470" s="1419" t="str">
        <f t="shared" si="582"/>
        <v/>
      </c>
      <c r="BD1470" s="1419" t="str">
        <f t="shared" si="582"/>
        <v/>
      </c>
      <c r="BE1470" s="1419" t="str">
        <f t="shared" si="582"/>
        <v/>
      </c>
      <c r="BF1470" s="1419" t="str">
        <f t="shared" si="582"/>
        <v>Non-Op</v>
      </c>
      <c r="BG1470" s="1419" t="str">
        <f t="shared" si="575"/>
        <v>NO</v>
      </c>
      <c r="BH1470" s="1419" t="str">
        <f t="shared" si="575"/>
        <v>NO</v>
      </c>
      <c r="BI1470" s="1419" t="str">
        <f t="shared" si="571"/>
        <v/>
      </c>
      <c r="BK1470" s="1419" t="b">
        <f t="shared" ref="BK1470:BQ1471" si="589">BC1470=H1470</f>
        <v>1</v>
      </c>
      <c r="BL1470" s="1419" t="b">
        <f t="shared" si="589"/>
        <v>1</v>
      </c>
      <c r="BM1470" s="1419" t="b">
        <f t="shared" si="589"/>
        <v>1</v>
      </c>
      <c r="BN1470" s="1419" t="b">
        <f t="shared" si="589"/>
        <v>1</v>
      </c>
      <c r="BO1470" s="1419" t="b">
        <f t="shared" si="589"/>
        <v>1</v>
      </c>
      <c r="BP1470" s="1419" t="b">
        <f t="shared" si="589"/>
        <v>1</v>
      </c>
      <c r="BQ1470" s="1419" t="b">
        <f t="shared" si="589"/>
        <v>1</v>
      </c>
      <c r="BS1470" s="1359"/>
    </row>
    <row r="1471" spans="1:71" s="1374" customFormat="1" ht="12" customHeight="1">
      <c r="A1471" s="1497">
        <v>25400802</v>
      </c>
      <c r="B1471" s="1498" t="str">
        <f t="shared" si="562"/>
        <v>25400802</v>
      </c>
      <c r="C1471" s="1416" t="s">
        <v>2533</v>
      </c>
      <c r="D1471" s="1417" t="str">
        <f t="shared" si="560"/>
        <v>Non-Op</v>
      </c>
      <c r="E1471" s="1417"/>
      <c r="F1471" s="1434">
        <v>43070</v>
      </c>
      <c r="G1471" s="1417"/>
      <c r="H1471" s="1419" t="str">
        <f t="shared" si="584"/>
        <v/>
      </c>
      <c r="I1471" s="1419" t="str">
        <f t="shared" si="584"/>
        <v/>
      </c>
      <c r="J1471" s="1419" t="str">
        <f t="shared" si="584"/>
        <v/>
      </c>
      <c r="K1471" s="1419" t="str">
        <f t="shared" si="584"/>
        <v>Non-Op</v>
      </c>
      <c r="L1471" s="1419" t="str">
        <f t="shared" si="573"/>
        <v>NO</v>
      </c>
      <c r="M1471" s="1419" t="str">
        <f t="shared" si="573"/>
        <v>NO</v>
      </c>
      <c r="N1471" s="1419" t="str">
        <f t="shared" si="588"/>
        <v/>
      </c>
      <c r="O1471" s="1420"/>
      <c r="P1471" s="1421">
        <v>-78221.289999999994</v>
      </c>
      <c r="Q1471" s="1421">
        <v>-93551.43</v>
      </c>
      <c r="R1471" s="1421">
        <v>-109473.39</v>
      </c>
      <c r="S1471" s="1421">
        <v>-126584.45</v>
      </c>
      <c r="T1471" s="1421">
        <v>-145119.76</v>
      </c>
      <c r="U1471" s="1421">
        <v>-160985.15</v>
      </c>
      <c r="V1471" s="1421">
        <v>-173269.01</v>
      </c>
      <c r="W1471" s="1421">
        <v>-182537.85</v>
      </c>
      <c r="X1471" s="1421">
        <v>-190509.39</v>
      </c>
      <c r="Y1471" s="1421">
        <v>-197879.15</v>
      </c>
      <c r="Z1471" s="1421">
        <v>-201497.3</v>
      </c>
      <c r="AA1471" s="1421">
        <v>-28247.65</v>
      </c>
      <c r="AB1471" s="1421">
        <v>-24353.49</v>
      </c>
      <c r="AC1471" s="1421"/>
      <c r="AD1471" s="1421"/>
      <c r="AE1471" s="1421">
        <f t="shared" si="572"/>
        <v>-138411.82666666666</v>
      </c>
      <c r="AF1471" s="1673"/>
      <c r="AG1471" s="1674"/>
      <c r="AH1471" s="1424"/>
      <c r="AI1471" s="1424"/>
      <c r="AJ1471" s="1424"/>
      <c r="AK1471" s="1425">
        <f t="shared" si="579"/>
        <v>-138411.82666666666</v>
      </c>
      <c r="AL1471" s="1424">
        <f t="shared" si="567"/>
        <v>-138411.82666666666</v>
      </c>
      <c r="AM1471" s="1426"/>
      <c r="AN1471" s="1424"/>
      <c r="AO1471" s="1427">
        <f t="shared" si="568"/>
        <v>0</v>
      </c>
      <c r="AP1471" s="1369"/>
      <c r="AQ1471" s="1428">
        <f t="shared" si="564"/>
        <v>-24353.49</v>
      </c>
      <c r="AR1471" s="1424"/>
      <c r="AS1471" s="1424"/>
      <c r="AT1471" s="1424"/>
      <c r="AU1471" s="1425">
        <f t="shared" si="576"/>
        <v>-24353.49</v>
      </c>
      <c r="AV1471" s="1424">
        <f t="shared" si="569"/>
        <v>-24353.49</v>
      </c>
      <c r="AW1471" s="1426"/>
      <c r="AX1471" s="1424"/>
      <c r="AY1471" s="1426">
        <f t="shared" si="570"/>
        <v>0</v>
      </c>
      <c r="AZ1471" s="1372" t="s">
        <v>1616</v>
      </c>
      <c r="BA1471" s="1373">
        <f t="shared" si="586"/>
        <v>0</v>
      </c>
      <c r="BC1471" s="1419" t="str">
        <f t="shared" si="582"/>
        <v/>
      </c>
      <c r="BD1471" s="1419" t="str">
        <f t="shared" si="582"/>
        <v/>
      </c>
      <c r="BE1471" s="1419" t="str">
        <f t="shared" si="582"/>
        <v/>
      </c>
      <c r="BF1471" s="1419" t="str">
        <f t="shared" si="582"/>
        <v>Non-Op</v>
      </c>
      <c r="BG1471" s="1419" t="str">
        <f t="shared" si="575"/>
        <v>NO</v>
      </c>
      <c r="BH1471" s="1419" t="str">
        <f t="shared" si="575"/>
        <v>NO</v>
      </c>
      <c r="BI1471" s="1419" t="str">
        <f t="shared" si="571"/>
        <v/>
      </c>
      <c r="BK1471" s="1419" t="b">
        <f t="shared" si="589"/>
        <v>1</v>
      </c>
      <c r="BL1471" s="1419" t="b">
        <f t="shared" si="589"/>
        <v>1</v>
      </c>
      <c r="BM1471" s="1419" t="b">
        <f t="shared" si="589"/>
        <v>1</v>
      </c>
      <c r="BN1471" s="1419" t="b">
        <f t="shared" si="589"/>
        <v>1</v>
      </c>
      <c r="BO1471" s="1419" t="b">
        <f t="shared" si="589"/>
        <v>1</v>
      </c>
      <c r="BP1471" s="1419" t="b">
        <f t="shared" si="589"/>
        <v>1</v>
      </c>
      <c r="BQ1471" s="1419" t="b">
        <f t="shared" si="589"/>
        <v>1</v>
      </c>
      <c r="BS1471" s="1359"/>
    </row>
    <row r="1472" spans="1:71" s="1374" customFormat="1" ht="12" customHeight="1">
      <c r="A1472" s="1522">
        <v>25400812</v>
      </c>
      <c r="B1472" s="1524" t="str">
        <f t="shared" si="562"/>
        <v>25400812</v>
      </c>
      <c r="C1472" s="1395" t="s">
        <v>2534</v>
      </c>
      <c r="D1472" s="1396" t="str">
        <f t="shared" si="560"/>
        <v>Non-Op</v>
      </c>
      <c r="E1472" s="1396"/>
      <c r="F1472" s="1433">
        <v>43586</v>
      </c>
      <c r="G1472" s="1396"/>
      <c r="H1472" s="1398" t="str">
        <f t="shared" si="584"/>
        <v/>
      </c>
      <c r="I1472" s="1398" t="str">
        <f t="shared" si="584"/>
        <v/>
      </c>
      <c r="J1472" s="1398" t="str">
        <f t="shared" si="584"/>
        <v/>
      </c>
      <c r="K1472" s="1398" t="str">
        <f t="shared" si="584"/>
        <v>Non-Op</v>
      </c>
      <c r="L1472" s="1398" t="str">
        <f t="shared" si="573"/>
        <v>NO</v>
      </c>
      <c r="M1472" s="1398" t="str">
        <f t="shared" si="573"/>
        <v>NO</v>
      </c>
      <c r="N1472" s="1398"/>
      <c r="O1472" s="1399"/>
      <c r="P1472" s="1400">
        <v>0</v>
      </c>
      <c r="Q1472" s="1400">
        <v>-3393.24</v>
      </c>
      <c r="R1472" s="1400">
        <v>-7652.89</v>
      </c>
      <c r="S1472" s="1400">
        <v>-10332.27</v>
      </c>
      <c r="T1472" s="1400">
        <v>-16369.59</v>
      </c>
      <c r="U1472" s="1400">
        <v>-22767.43</v>
      </c>
      <c r="V1472" s="1400">
        <v>-29139.58</v>
      </c>
      <c r="W1472" s="1400">
        <v>-34796</v>
      </c>
      <c r="X1472" s="1400">
        <v>-40621.760000000002</v>
      </c>
      <c r="Y1472" s="1400">
        <v>-47215.32</v>
      </c>
      <c r="Z1472" s="1400">
        <v>-52925.09</v>
      </c>
      <c r="AA1472" s="1400">
        <v>-30026.880000000001</v>
      </c>
      <c r="AB1472" s="1400">
        <v>-37063.43</v>
      </c>
      <c r="AC1472" s="1400"/>
      <c r="AD1472" s="1400"/>
      <c r="AE1472" s="1400">
        <f t="shared" si="572"/>
        <v>-26147.647083333341</v>
      </c>
      <c r="AF1472" s="1677"/>
      <c r="AG1472" s="1678"/>
      <c r="AH1472" s="1403"/>
      <c r="AI1472" s="1403"/>
      <c r="AJ1472" s="1403"/>
      <c r="AK1472" s="1404">
        <f t="shared" si="579"/>
        <v>-26147.647083333341</v>
      </c>
      <c r="AL1472" s="1403">
        <f>SUM(AI1472:AK1472)</f>
        <v>-26147.647083333341</v>
      </c>
      <c r="AM1472" s="1405"/>
      <c r="AN1472" s="1403"/>
      <c r="AO1472" s="1406">
        <f t="shared" si="568"/>
        <v>0</v>
      </c>
      <c r="AP1472" s="1369"/>
      <c r="AQ1472" s="1407">
        <f t="shared" si="564"/>
        <v>-37063.43</v>
      </c>
      <c r="AR1472" s="1403"/>
      <c r="AS1472" s="1403"/>
      <c r="AT1472" s="1403"/>
      <c r="AU1472" s="1404">
        <f t="shared" si="576"/>
        <v>-37063.43</v>
      </c>
      <c r="AV1472" s="1403">
        <f t="shared" si="569"/>
        <v>-37063.43</v>
      </c>
      <c r="AW1472" s="1405"/>
      <c r="AX1472" s="1403"/>
      <c r="AY1472" s="1405">
        <f t="shared" si="570"/>
        <v>0</v>
      </c>
      <c r="AZ1472" s="1372" t="s">
        <v>1616</v>
      </c>
      <c r="BA1472" s="1373">
        <f t="shared" si="586"/>
        <v>0</v>
      </c>
      <c r="BC1472" s="1419"/>
      <c r="BD1472" s="1419"/>
      <c r="BE1472" s="1419"/>
      <c r="BF1472" s="1419"/>
      <c r="BG1472" s="1419"/>
      <c r="BH1472" s="1419"/>
      <c r="BI1472" s="1419"/>
      <c r="BK1472" s="1419"/>
      <c r="BL1472" s="1419"/>
      <c r="BM1472" s="1419"/>
      <c r="BN1472" s="1419"/>
      <c r="BO1472" s="1419"/>
      <c r="BP1472" s="1419"/>
      <c r="BQ1472" s="1419"/>
      <c r="BS1472" s="1359"/>
    </row>
    <row r="1473" spans="1:71" s="1374" customFormat="1" ht="12" customHeight="1">
      <c r="A1473" s="1497">
        <v>25400821</v>
      </c>
      <c r="B1473" s="1498" t="str">
        <f t="shared" si="562"/>
        <v>25400821</v>
      </c>
      <c r="C1473" s="1510" t="s">
        <v>2535</v>
      </c>
      <c r="D1473" s="1417" t="str">
        <f t="shared" si="560"/>
        <v>Non-Op</v>
      </c>
      <c r="E1473" s="1417"/>
      <c r="F1473" s="1483">
        <v>43221</v>
      </c>
      <c r="G1473" s="1417"/>
      <c r="H1473" s="1419" t="str">
        <f t="shared" si="584"/>
        <v/>
      </c>
      <c r="I1473" s="1419" t="str">
        <f t="shared" si="584"/>
        <v/>
      </c>
      <c r="J1473" s="1419" t="str">
        <f t="shared" si="584"/>
        <v/>
      </c>
      <c r="K1473" s="1419" t="str">
        <f t="shared" si="584"/>
        <v>Non-Op</v>
      </c>
      <c r="L1473" s="1419" t="str">
        <f t="shared" si="573"/>
        <v>NO</v>
      </c>
      <c r="M1473" s="1419" t="str">
        <f t="shared" si="573"/>
        <v>NO</v>
      </c>
      <c r="N1473" s="1419" t="str">
        <f t="shared" ref="N1473:N1478" si="590">IF(OR(CONCATENATE(L1473,M1473)="NOW/C",CONCATENATE(L1473,M1473)="W/CNO"),"W/C","")</f>
        <v/>
      </c>
      <c r="O1473" s="1420"/>
      <c r="P1473" s="1421">
        <v>0</v>
      </c>
      <c r="Q1473" s="1421">
        <v>0</v>
      </c>
      <c r="R1473" s="1421">
        <v>0</v>
      </c>
      <c r="S1473" s="1421">
        <v>0</v>
      </c>
      <c r="T1473" s="1421">
        <v>0</v>
      </c>
      <c r="U1473" s="1421">
        <v>0</v>
      </c>
      <c r="V1473" s="1421">
        <v>0</v>
      </c>
      <c r="W1473" s="1421">
        <v>0</v>
      </c>
      <c r="X1473" s="1421">
        <v>0</v>
      </c>
      <c r="Y1473" s="1421">
        <v>0</v>
      </c>
      <c r="Z1473" s="1421">
        <v>0</v>
      </c>
      <c r="AA1473" s="1421">
        <v>0</v>
      </c>
      <c r="AB1473" s="1421">
        <v>0</v>
      </c>
      <c r="AC1473" s="1421"/>
      <c r="AD1473" s="1421"/>
      <c r="AE1473" s="1421">
        <f t="shared" si="572"/>
        <v>0</v>
      </c>
      <c r="AF1473" s="1673"/>
      <c r="AG1473" s="1674"/>
      <c r="AH1473" s="1424"/>
      <c r="AI1473" s="1424"/>
      <c r="AJ1473" s="1424"/>
      <c r="AK1473" s="1425">
        <f t="shared" si="579"/>
        <v>0</v>
      </c>
      <c r="AL1473" s="1424">
        <f t="shared" ref="AL1473:AL1478" si="591">SUM(AI1473:AK1473)</f>
        <v>0</v>
      </c>
      <c r="AM1473" s="1426"/>
      <c r="AN1473" s="1424"/>
      <c r="AO1473" s="1427">
        <f t="shared" si="568"/>
        <v>0</v>
      </c>
      <c r="AP1473" s="1369"/>
      <c r="AQ1473" s="1428">
        <f t="shared" si="564"/>
        <v>0</v>
      </c>
      <c r="AR1473" s="1424"/>
      <c r="AS1473" s="1424"/>
      <c r="AT1473" s="1424"/>
      <c r="AU1473" s="1425">
        <f t="shared" si="576"/>
        <v>0</v>
      </c>
      <c r="AV1473" s="1424">
        <f t="shared" si="569"/>
        <v>0</v>
      </c>
      <c r="AW1473" s="1426"/>
      <c r="AX1473" s="1424"/>
      <c r="AY1473" s="1426">
        <f t="shared" si="570"/>
        <v>0</v>
      </c>
      <c r="AZ1473" s="1372" t="s">
        <v>1616</v>
      </c>
      <c r="BA1473" s="1373">
        <f t="shared" si="586"/>
        <v>0</v>
      </c>
      <c r="BC1473" s="1419" t="str">
        <f t="shared" si="582"/>
        <v/>
      </c>
      <c r="BD1473" s="1419" t="str">
        <f t="shared" si="582"/>
        <v/>
      </c>
      <c r="BE1473" s="1419" t="str">
        <f t="shared" si="582"/>
        <v/>
      </c>
      <c r="BF1473" s="1419" t="str">
        <f t="shared" si="582"/>
        <v>Non-Op</v>
      </c>
      <c r="BG1473" s="1419" t="str">
        <f t="shared" si="575"/>
        <v>NO</v>
      </c>
      <c r="BH1473" s="1419" t="str">
        <f t="shared" si="575"/>
        <v>NO</v>
      </c>
      <c r="BI1473" s="1419" t="str">
        <f t="shared" si="571"/>
        <v/>
      </c>
      <c r="BK1473" s="1419" t="b">
        <f t="shared" ref="BK1473:BQ1478" si="592">BC1473=H1473</f>
        <v>1</v>
      </c>
      <c r="BL1473" s="1419" t="b">
        <f t="shared" si="592"/>
        <v>1</v>
      </c>
      <c r="BM1473" s="1419" t="b">
        <f t="shared" si="592"/>
        <v>1</v>
      </c>
      <c r="BN1473" s="1419" t="b">
        <f t="shared" si="592"/>
        <v>1</v>
      </c>
      <c r="BO1473" s="1419" t="b">
        <f t="shared" si="592"/>
        <v>1</v>
      </c>
      <c r="BP1473" s="1419" t="b">
        <f t="shared" si="592"/>
        <v>1</v>
      </c>
      <c r="BQ1473" s="1419" t="b">
        <f t="shared" si="592"/>
        <v>1</v>
      </c>
      <c r="BS1473" s="1359"/>
    </row>
    <row r="1474" spans="1:71" s="1374" customFormat="1" ht="12" customHeight="1">
      <c r="A1474" s="1497">
        <v>25400831</v>
      </c>
      <c r="B1474" s="1498" t="str">
        <f t="shared" si="562"/>
        <v>25400831</v>
      </c>
      <c r="C1474" s="1510" t="s">
        <v>2536</v>
      </c>
      <c r="D1474" s="1417" t="str">
        <f t="shared" si="560"/>
        <v>Non-Op</v>
      </c>
      <c r="E1474" s="1417"/>
      <c r="F1474" s="1483">
        <v>43221</v>
      </c>
      <c r="G1474" s="1417"/>
      <c r="H1474" s="1419" t="str">
        <f t="shared" si="584"/>
        <v/>
      </c>
      <c r="I1474" s="1419" t="str">
        <f t="shared" si="584"/>
        <v/>
      </c>
      <c r="J1474" s="1419" t="str">
        <f t="shared" si="584"/>
        <v/>
      </c>
      <c r="K1474" s="1419" t="str">
        <f t="shared" si="584"/>
        <v>Non-Op</v>
      </c>
      <c r="L1474" s="1419" t="str">
        <f t="shared" si="573"/>
        <v>NO</v>
      </c>
      <c r="M1474" s="1419" t="str">
        <f t="shared" si="573"/>
        <v>NO</v>
      </c>
      <c r="N1474" s="1419" t="str">
        <f t="shared" si="590"/>
        <v/>
      </c>
      <c r="O1474" s="1420"/>
      <c r="P1474" s="1421">
        <v>0</v>
      </c>
      <c r="Q1474" s="1421">
        <v>0</v>
      </c>
      <c r="R1474" s="1421">
        <v>0</v>
      </c>
      <c r="S1474" s="1421">
        <v>0</v>
      </c>
      <c r="T1474" s="1421">
        <v>0</v>
      </c>
      <c r="U1474" s="1421">
        <v>0</v>
      </c>
      <c r="V1474" s="1421">
        <v>0</v>
      </c>
      <c r="W1474" s="1421">
        <v>0</v>
      </c>
      <c r="X1474" s="1421">
        <v>0</v>
      </c>
      <c r="Y1474" s="1421">
        <v>0</v>
      </c>
      <c r="Z1474" s="1421">
        <v>0</v>
      </c>
      <c r="AA1474" s="1421">
        <v>0</v>
      </c>
      <c r="AB1474" s="1421">
        <v>0</v>
      </c>
      <c r="AC1474" s="1421"/>
      <c r="AD1474" s="1421"/>
      <c r="AE1474" s="1421">
        <f t="shared" si="572"/>
        <v>0</v>
      </c>
      <c r="AF1474" s="1673"/>
      <c r="AG1474" s="1674"/>
      <c r="AH1474" s="1424"/>
      <c r="AI1474" s="1424"/>
      <c r="AJ1474" s="1424"/>
      <c r="AK1474" s="1425">
        <f t="shared" si="579"/>
        <v>0</v>
      </c>
      <c r="AL1474" s="1424">
        <f t="shared" si="591"/>
        <v>0</v>
      </c>
      <c r="AM1474" s="1426"/>
      <c r="AN1474" s="1424"/>
      <c r="AO1474" s="1427">
        <f t="shared" si="568"/>
        <v>0</v>
      </c>
      <c r="AP1474" s="1369"/>
      <c r="AQ1474" s="1428">
        <f t="shared" si="564"/>
        <v>0</v>
      </c>
      <c r="AR1474" s="1424"/>
      <c r="AS1474" s="1424"/>
      <c r="AT1474" s="1424"/>
      <c r="AU1474" s="1425">
        <f t="shared" si="576"/>
        <v>0</v>
      </c>
      <c r="AV1474" s="1424">
        <f t="shared" si="569"/>
        <v>0</v>
      </c>
      <c r="AW1474" s="1426"/>
      <c r="AX1474" s="1424"/>
      <c r="AY1474" s="1426">
        <f t="shared" si="570"/>
        <v>0</v>
      </c>
      <c r="AZ1474" s="1372" t="s">
        <v>1616</v>
      </c>
      <c r="BA1474" s="1373">
        <f t="shared" si="586"/>
        <v>0</v>
      </c>
      <c r="BC1474" s="1419" t="str">
        <f t="shared" si="582"/>
        <v/>
      </c>
      <c r="BD1474" s="1419" t="str">
        <f t="shared" si="582"/>
        <v/>
      </c>
      <c r="BE1474" s="1419" t="str">
        <f t="shared" si="582"/>
        <v/>
      </c>
      <c r="BF1474" s="1419" t="str">
        <f t="shared" si="582"/>
        <v>Non-Op</v>
      </c>
      <c r="BG1474" s="1419" t="str">
        <f t="shared" si="575"/>
        <v>NO</v>
      </c>
      <c r="BH1474" s="1419" t="str">
        <f t="shared" si="575"/>
        <v>NO</v>
      </c>
      <c r="BI1474" s="1419" t="str">
        <f t="shared" si="571"/>
        <v/>
      </c>
      <c r="BK1474" s="1419" t="b">
        <f t="shared" si="592"/>
        <v>1</v>
      </c>
      <c r="BL1474" s="1419" t="b">
        <f t="shared" si="592"/>
        <v>1</v>
      </c>
      <c r="BM1474" s="1419" t="b">
        <f t="shared" si="592"/>
        <v>1</v>
      </c>
      <c r="BN1474" s="1419" t="b">
        <f t="shared" si="592"/>
        <v>1</v>
      </c>
      <c r="BO1474" s="1419" t="b">
        <f t="shared" si="592"/>
        <v>1</v>
      </c>
      <c r="BP1474" s="1419" t="b">
        <f t="shared" si="592"/>
        <v>1</v>
      </c>
      <c r="BQ1474" s="1419" t="b">
        <f t="shared" si="592"/>
        <v>1</v>
      </c>
      <c r="BS1474" s="1359"/>
    </row>
    <row r="1475" spans="1:71" s="1374" customFormat="1" ht="12" customHeight="1">
      <c r="A1475" s="1497">
        <v>25400851</v>
      </c>
      <c r="B1475" s="1498" t="str">
        <f t="shared" si="562"/>
        <v>25400851</v>
      </c>
      <c r="C1475" s="1510" t="s">
        <v>2537</v>
      </c>
      <c r="D1475" s="1417" t="str">
        <f t="shared" si="560"/>
        <v>Non-Op</v>
      </c>
      <c r="E1475" s="1417"/>
      <c r="F1475" s="1483">
        <v>43221</v>
      </c>
      <c r="G1475" s="1417"/>
      <c r="H1475" s="1419" t="str">
        <f t="shared" si="584"/>
        <v/>
      </c>
      <c r="I1475" s="1419" t="str">
        <f t="shared" si="584"/>
        <v/>
      </c>
      <c r="J1475" s="1419" t="str">
        <f t="shared" si="584"/>
        <v/>
      </c>
      <c r="K1475" s="1419" t="str">
        <f t="shared" si="584"/>
        <v>Non-Op</v>
      </c>
      <c r="L1475" s="1419" t="str">
        <f t="shared" si="573"/>
        <v>NO</v>
      </c>
      <c r="M1475" s="1419" t="str">
        <f t="shared" si="573"/>
        <v>NO</v>
      </c>
      <c r="N1475" s="1419" t="str">
        <f t="shared" si="590"/>
        <v/>
      </c>
      <c r="O1475" s="1420"/>
      <c r="P1475" s="1421">
        <v>-1335180.56</v>
      </c>
      <c r="Q1475" s="1421">
        <v>-1242275.8500000001</v>
      </c>
      <c r="R1475" s="1421">
        <v>-1140405.82</v>
      </c>
      <c r="S1475" s="1421">
        <v>-1047716.57</v>
      </c>
      <c r="T1475" s="1421">
        <v>-918746.56</v>
      </c>
      <c r="U1475" s="1421">
        <v>-779306.86</v>
      </c>
      <c r="V1475" s="1421">
        <v>-611505.24</v>
      </c>
      <c r="W1475" s="1421">
        <v>-448488.79</v>
      </c>
      <c r="X1475" s="1421">
        <v>-294744.74</v>
      </c>
      <c r="Y1475" s="1421">
        <v>-139704.72</v>
      </c>
      <c r="Z1475" s="1421">
        <v>-25916.83</v>
      </c>
      <c r="AA1475" s="1421">
        <v>9857.18</v>
      </c>
      <c r="AB1475" s="1421">
        <v>0</v>
      </c>
      <c r="AC1475" s="1421"/>
      <c r="AD1475" s="1421"/>
      <c r="AE1475" s="1421">
        <f t="shared" si="572"/>
        <v>-608878.75666666671</v>
      </c>
      <c r="AF1475" s="1673"/>
      <c r="AG1475" s="1674"/>
      <c r="AH1475" s="1424"/>
      <c r="AI1475" s="1424"/>
      <c r="AJ1475" s="1424"/>
      <c r="AK1475" s="1425">
        <f t="shared" si="579"/>
        <v>-608878.75666666671</v>
      </c>
      <c r="AL1475" s="1424">
        <f t="shared" si="591"/>
        <v>-608878.75666666671</v>
      </c>
      <c r="AM1475" s="1426"/>
      <c r="AN1475" s="1424"/>
      <c r="AO1475" s="1427">
        <f t="shared" si="568"/>
        <v>0</v>
      </c>
      <c r="AP1475" s="1369"/>
      <c r="AQ1475" s="1428">
        <f t="shared" si="564"/>
        <v>0</v>
      </c>
      <c r="AR1475" s="1424"/>
      <c r="AS1475" s="1424"/>
      <c r="AT1475" s="1424"/>
      <c r="AU1475" s="1425">
        <f t="shared" si="576"/>
        <v>0</v>
      </c>
      <c r="AV1475" s="1424">
        <f t="shared" si="569"/>
        <v>0</v>
      </c>
      <c r="AW1475" s="1426"/>
      <c r="AX1475" s="1424"/>
      <c r="AY1475" s="1426">
        <f t="shared" si="570"/>
        <v>0</v>
      </c>
      <c r="AZ1475" s="1372" t="s">
        <v>1616</v>
      </c>
      <c r="BA1475" s="1373">
        <f t="shared" si="586"/>
        <v>0</v>
      </c>
      <c r="BC1475" s="1419" t="str">
        <f t="shared" si="582"/>
        <v/>
      </c>
      <c r="BD1475" s="1419" t="str">
        <f t="shared" si="582"/>
        <v/>
      </c>
      <c r="BE1475" s="1419" t="str">
        <f t="shared" si="582"/>
        <v/>
      </c>
      <c r="BF1475" s="1419" t="str">
        <f t="shared" si="582"/>
        <v>Non-Op</v>
      </c>
      <c r="BG1475" s="1419" t="str">
        <f t="shared" si="575"/>
        <v>NO</v>
      </c>
      <c r="BH1475" s="1419" t="str">
        <f t="shared" si="575"/>
        <v>NO</v>
      </c>
      <c r="BI1475" s="1419" t="str">
        <f t="shared" si="571"/>
        <v/>
      </c>
      <c r="BK1475" s="1419" t="b">
        <f t="shared" si="592"/>
        <v>1</v>
      </c>
      <c r="BL1475" s="1419" t="b">
        <f t="shared" si="592"/>
        <v>1</v>
      </c>
      <c r="BM1475" s="1419" t="b">
        <f t="shared" si="592"/>
        <v>1</v>
      </c>
      <c r="BN1475" s="1419" t="b">
        <f t="shared" si="592"/>
        <v>1</v>
      </c>
      <c r="BO1475" s="1419" t="b">
        <f t="shared" si="592"/>
        <v>1</v>
      </c>
      <c r="BP1475" s="1419" t="b">
        <f t="shared" si="592"/>
        <v>1</v>
      </c>
      <c r="BQ1475" s="1419" t="b">
        <f t="shared" si="592"/>
        <v>1</v>
      </c>
      <c r="BS1475" s="1359"/>
    </row>
    <row r="1476" spans="1:71" s="1374" customFormat="1" ht="12" customHeight="1">
      <c r="A1476" s="1497">
        <v>25400861</v>
      </c>
      <c r="B1476" s="1498" t="str">
        <f t="shared" si="562"/>
        <v>25400861</v>
      </c>
      <c r="C1476" s="1510" t="s">
        <v>2538</v>
      </c>
      <c r="D1476" s="1417" t="str">
        <f t="shared" si="560"/>
        <v>Non-Op</v>
      </c>
      <c r="E1476" s="1417"/>
      <c r="F1476" s="1483">
        <v>43221</v>
      </c>
      <c r="G1476" s="1417"/>
      <c r="H1476" s="1419" t="str">
        <f t="shared" si="584"/>
        <v/>
      </c>
      <c r="I1476" s="1419" t="str">
        <f t="shared" si="584"/>
        <v/>
      </c>
      <c r="J1476" s="1419" t="str">
        <f t="shared" si="584"/>
        <v/>
      </c>
      <c r="K1476" s="1419" t="str">
        <f t="shared" si="584"/>
        <v>Non-Op</v>
      </c>
      <c r="L1476" s="1419" t="str">
        <f t="shared" si="573"/>
        <v>NO</v>
      </c>
      <c r="M1476" s="1419" t="str">
        <f t="shared" si="573"/>
        <v>NO</v>
      </c>
      <c r="N1476" s="1419" t="str">
        <f t="shared" si="590"/>
        <v/>
      </c>
      <c r="O1476" s="1420"/>
      <c r="P1476" s="1421">
        <v>-3178649.24</v>
      </c>
      <c r="Q1476" s="1421">
        <v>-2891447.22</v>
      </c>
      <c r="R1476" s="1421">
        <v>-2568927.52</v>
      </c>
      <c r="S1476" s="1421">
        <v>-2287316.29</v>
      </c>
      <c r="T1476" s="1421">
        <v>-2050240.95</v>
      </c>
      <c r="U1476" s="1421">
        <v>-1776522.1</v>
      </c>
      <c r="V1476" s="1421">
        <v>-1408679.21</v>
      </c>
      <c r="W1476" s="1421">
        <v>-1133221.7</v>
      </c>
      <c r="X1476" s="1421">
        <v>-841671.14</v>
      </c>
      <c r="Y1476" s="1421">
        <v>-567984.03</v>
      </c>
      <c r="Z1476" s="1421">
        <v>-362747.17</v>
      </c>
      <c r="AA1476" s="1421">
        <v>-2533658.2000000002</v>
      </c>
      <c r="AB1476" s="1421">
        <v>-2056299.9</v>
      </c>
      <c r="AC1476" s="1421"/>
      <c r="AD1476" s="1421"/>
      <c r="AE1476" s="1421">
        <f t="shared" si="572"/>
        <v>-1753324.1749999998</v>
      </c>
      <c r="AF1476" s="1673"/>
      <c r="AG1476" s="1674"/>
      <c r="AH1476" s="1424"/>
      <c r="AI1476" s="1424"/>
      <c r="AJ1476" s="1424"/>
      <c r="AK1476" s="1425">
        <f t="shared" si="579"/>
        <v>-1753324.1749999998</v>
      </c>
      <c r="AL1476" s="1424">
        <f t="shared" si="591"/>
        <v>-1753324.1749999998</v>
      </c>
      <c r="AM1476" s="1426"/>
      <c r="AN1476" s="1424"/>
      <c r="AO1476" s="1427">
        <f t="shared" si="568"/>
        <v>0</v>
      </c>
      <c r="AP1476" s="1369"/>
      <c r="AQ1476" s="1428">
        <f t="shared" si="564"/>
        <v>-2056299.9</v>
      </c>
      <c r="AR1476" s="1424"/>
      <c r="AS1476" s="1424"/>
      <c r="AT1476" s="1424"/>
      <c r="AU1476" s="1425">
        <f t="shared" si="576"/>
        <v>-2056299.9</v>
      </c>
      <c r="AV1476" s="1424">
        <f t="shared" si="569"/>
        <v>-2056299.9</v>
      </c>
      <c r="AW1476" s="1426"/>
      <c r="AX1476" s="1424"/>
      <c r="AY1476" s="1426">
        <f t="shared" si="570"/>
        <v>0</v>
      </c>
      <c r="AZ1476" s="1372" t="s">
        <v>1616</v>
      </c>
      <c r="BA1476" s="1373">
        <f t="shared" si="586"/>
        <v>0</v>
      </c>
      <c r="BC1476" s="1419" t="str">
        <f t="shared" si="582"/>
        <v/>
      </c>
      <c r="BD1476" s="1419" t="str">
        <f t="shared" si="582"/>
        <v/>
      </c>
      <c r="BE1476" s="1419" t="str">
        <f t="shared" si="582"/>
        <v/>
      </c>
      <c r="BF1476" s="1419" t="str">
        <f t="shared" si="582"/>
        <v>Non-Op</v>
      </c>
      <c r="BG1476" s="1419" t="str">
        <f t="shared" si="575"/>
        <v>NO</v>
      </c>
      <c r="BH1476" s="1419" t="str">
        <f t="shared" si="575"/>
        <v>NO</v>
      </c>
      <c r="BI1476" s="1419" t="str">
        <f t="shared" si="571"/>
        <v/>
      </c>
      <c r="BK1476" s="1419" t="b">
        <f t="shared" si="592"/>
        <v>1</v>
      </c>
      <c r="BL1476" s="1419" t="b">
        <f t="shared" si="592"/>
        <v>1</v>
      </c>
      <c r="BM1476" s="1419" t="b">
        <f t="shared" si="592"/>
        <v>1</v>
      </c>
      <c r="BN1476" s="1419" t="b">
        <f t="shared" si="592"/>
        <v>1</v>
      </c>
      <c r="BO1476" s="1419" t="b">
        <f t="shared" si="592"/>
        <v>1</v>
      </c>
      <c r="BP1476" s="1419" t="b">
        <f t="shared" si="592"/>
        <v>1</v>
      </c>
      <c r="BQ1476" s="1419" t="b">
        <f t="shared" si="592"/>
        <v>1</v>
      </c>
      <c r="BS1476" s="1359"/>
    </row>
    <row r="1477" spans="1:71" s="1374" customFormat="1" ht="12" customHeight="1">
      <c r="A1477" s="1497">
        <v>25400871</v>
      </c>
      <c r="B1477" s="1498" t="str">
        <f t="shared" si="562"/>
        <v>25400871</v>
      </c>
      <c r="C1477" s="1510" t="s">
        <v>2539</v>
      </c>
      <c r="D1477" s="1417" t="str">
        <f t="shared" si="560"/>
        <v>Non-Op</v>
      </c>
      <c r="E1477" s="1417"/>
      <c r="F1477" s="1483">
        <v>43252</v>
      </c>
      <c r="G1477" s="1417"/>
      <c r="H1477" s="1419"/>
      <c r="I1477" s="1419"/>
      <c r="J1477" s="1419"/>
      <c r="K1477" s="1419" t="str">
        <f t="shared" si="584"/>
        <v>Non-Op</v>
      </c>
      <c r="L1477" s="1419" t="str">
        <f t="shared" si="573"/>
        <v>NO</v>
      </c>
      <c r="M1477" s="1419" t="str">
        <f t="shared" si="573"/>
        <v>NO</v>
      </c>
      <c r="N1477" s="1419"/>
      <c r="O1477" s="1420"/>
      <c r="P1477" s="1421">
        <v>0</v>
      </c>
      <c r="Q1477" s="1421">
        <v>0</v>
      </c>
      <c r="R1477" s="1421">
        <v>0</v>
      </c>
      <c r="S1477" s="1421">
        <v>0</v>
      </c>
      <c r="T1477" s="1421">
        <v>0</v>
      </c>
      <c r="U1477" s="1421">
        <v>0</v>
      </c>
      <c r="V1477" s="1421">
        <v>0</v>
      </c>
      <c r="W1477" s="1421">
        <v>0</v>
      </c>
      <c r="X1477" s="1421">
        <v>0</v>
      </c>
      <c r="Y1477" s="1421">
        <v>0</v>
      </c>
      <c r="Z1477" s="1421">
        <v>0</v>
      </c>
      <c r="AA1477" s="1421">
        <v>0</v>
      </c>
      <c r="AB1477" s="1421">
        <v>0</v>
      </c>
      <c r="AC1477" s="1421"/>
      <c r="AD1477" s="1421"/>
      <c r="AE1477" s="1421">
        <f t="shared" si="572"/>
        <v>0</v>
      </c>
      <c r="AF1477" s="1673"/>
      <c r="AG1477" s="1674"/>
      <c r="AH1477" s="1424"/>
      <c r="AI1477" s="1424"/>
      <c r="AJ1477" s="1424"/>
      <c r="AK1477" s="1425">
        <f t="shared" si="579"/>
        <v>0</v>
      </c>
      <c r="AL1477" s="1424">
        <f>SUM(AI1477:AK1477)</f>
        <v>0</v>
      </c>
      <c r="AM1477" s="1426"/>
      <c r="AN1477" s="1424"/>
      <c r="AO1477" s="1427">
        <f t="shared" si="568"/>
        <v>0</v>
      </c>
      <c r="AP1477" s="1369"/>
      <c r="AQ1477" s="1428">
        <f t="shared" si="564"/>
        <v>0</v>
      </c>
      <c r="AR1477" s="1424"/>
      <c r="AS1477" s="1424"/>
      <c r="AT1477" s="1424"/>
      <c r="AU1477" s="1425">
        <f t="shared" si="576"/>
        <v>0</v>
      </c>
      <c r="AV1477" s="1424">
        <f t="shared" si="569"/>
        <v>0</v>
      </c>
      <c r="AW1477" s="1426"/>
      <c r="AX1477" s="1424"/>
      <c r="AY1477" s="1426">
        <f t="shared" si="570"/>
        <v>0</v>
      </c>
      <c r="AZ1477" s="1372" t="s">
        <v>1616</v>
      </c>
      <c r="BA1477" s="1373">
        <f t="shared" si="586"/>
        <v>0</v>
      </c>
      <c r="BC1477" s="1419"/>
      <c r="BD1477" s="1419"/>
      <c r="BE1477" s="1419"/>
      <c r="BF1477" s="1419" t="str">
        <f t="shared" ref="BF1477:BF1512" si="593">IF(VALUE(AU1477),BF$7,IF(ISBLANK(AU1477),"",BF$7))</f>
        <v>Non-Op</v>
      </c>
      <c r="BG1477" s="1419" t="str">
        <f t="shared" si="575"/>
        <v>NO</v>
      </c>
      <c r="BH1477" s="1419" t="str">
        <f t="shared" si="575"/>
        <v>NO</v>
      </c>
      <c r="BI1477" s="1419"/>
      <c r="BK1477" s="1419" t="b">
        <f t="shared" si="592"/>
        <v>1</v>
      </c>
      <c r="BL1477" s="1419" t="b">
        <f t="shared" si="592"/>
        <v>1</v>
      </c>
      <c r="BM1477" s="1419" t="b">
        <f t="shared" si="592"/>
        <v>1</v>
      </c>
      <c r="BN1477" s="1419" t="b">
        <f t="shared" si="592"/>
        <v>1</v>
      </c>
      <c r="BO1477" s="1419" t="b">
        <f t="shared" si="592"/>
        <v>1</v>
      </c>
      <c r="BP1477" s="1419" t="b">
        <f t="shared" si="592"/>
        <v>1</v>
      </c>
      <c r="BQ1477" s="1419" t="b">
        <f t="shared" si="592"/>
        <v>1</v>
      </c>
      <c r="BS1477" s="1359"/>
    </row>
    <row r="1478" spans="1:71" s="1374" customFormat="1" ht="12" customHeight="1">
      <c r="A1478" s="1497">
        <v>25400881</v>
      </c>
      <c r="B1478" s="1498" t="str">
        <f t="shared" si="562"/>
        <v>25400881</v>
      </c>
      <c r="C1478" s="1510" t="s">
        <v>2540</v>
      </c>
      <c r="D1478" s="1417" t="str">
        <f t="shared" si="560"/>
        <v>Non-Op</v>
      </c>
      <c r="E1478" s="1417"/>
      <c r="F1478" s="1483">
        <v>43221</v>
      </c>
      <c r="G1478" s="1417"/>
      <c r="H1478" s="1419" t="str">
        <f t="shared" ref="H1478:K1528" si="594">IF(VALUE(AH1478),H$7,IF(ISBLANK(AH1478),"",H$7))</f>
        <v/>
      </c>
      <c r="I1478" s="1419" t="str">
        <f t="shared" si="594"/>
        <v/>
      </c>
      <c r="J1478" s="1419" t="str">
        <f t="shared" si="594"/>
        <v/>
      </c>
      <c r="K1478" s="1419" t="str">
        <f t="shared" si="584"/>
        <v>Non-Op</v>
      </c>
      <c r="L1478" s="1419" t="str">
        <f t="shared" si="573"/>
        <v>NO</v>
      </c>
      <c r="M1478" s="1419" t="str">
        <f t="shared" si="573"/>
        <v>NO</v>
      </c>
      <c r="N1478" s="1419" t="str">
        <f t="shared" si="590"/>
        <v/>
      </c>
      <c r="O1478" s="1420"/>
      <c r="P1478" s="1421">
        <v>-292489.49</v>
      </c>
      <c r="Q1478" s="1421">
        <v>-267634.14</v>
      </c>
      <c r="R1478" s="1421">
        <v>-240918.65</v>
      </c>
      <c r="S1478" s="1421">
        <v>-213707.43</v>
      </c>
      <c r="T1478" s="1421">
        <v>-187867.96</v>
      </c>
      <c r="U1478" s="1421">
        <v>-164057.60000000001</v>
      </c>
      <c r="V1478" s="1421">
        <v>-136236.1</v>
      </c>
      <c r="W1478" s="1421">
        <v>-112575.09</v>
      </c>
      <c r="X1478" s="1421">
        <v>-88258.51</v>
      </c>
      <c r="Y1478" s="1421">
        <v>-61368.92</v>
      </c>
      <c r="Z1478" s="1421">
        <v>-39676.629999999997</v>
      </c>
      <c r="AA1478" s="1421">
        <v>-39676.629999999997</v>
      </c>
      <c r="AB1478" s="1421">
        <v>0</v>
      </c>
      <c r="AC1478" s="1421"/>
      <c r="AD1478" s="1421"/>
      <c r="AE1478" s="1421">
        <f t="shared" si="572"/>
        <v>-141518.53374999997</v>
      </c>
      <c r="AF1478" s="1673"/>
      <c r="AG1478" s="1674"/>
      <c r="AH1478" s="1424"/>
      <c r="AI1478" s="1424"/>
      <c r="AJ1478" s="1424"/>
      <c r="AK1478" s="1425">
        <f t="shared" si="579"/>
        <v>-141518.53374999997</v>
      </c>
      <c r="AL1478" s="1424">
        <f t="shared" si="591"/>
        <v>-141518.53374999997</v>
      </c>
      <c r="AM1478" s="1426"/>
      <c r="AN1478" s="1424"/>
      <c r="AO1478" s="1427">
        <f t="shared" si="568"/>
        <v>0</v>
      </c>
      <c r="AP1478" s="1369"/>
      <c r="AQ1478" s="1428">
        <f t="shared" si="564"/>
        <v>0</v>
      </c>
      <c r="AR1478" s="1424"/>
      <c r="AS1478" s="1424"/>
      <c r="AT1478" s="1424"/>
      <c r="AU1478" s="1425">
        <f t="shared" si="576"/>
        <v>0</v>
      </c>
      <c r="AV1478" s="1424">
        <f t="shared" si="569"/>
        <v>0</v>
      </c>
      <c r="AW1478" s="1426"/>
      <c r="AX1478" s="1424"/>
      <c r="AY1478" s="1426">
        <f t="shared" si="570"/>
        <v>0</v>
      </c>
      <c r="AZ1478" s="1372" t="s">
        <v>1616</v>
      </c>
      <c r="BA1478" s="1373">
        <f t="shared" si="586"/>
        <v>0</v>
      </c>
      <c r="BC1478" s="1419" t="str">
        <f t="shared" ref="BC1478:BF1528" si="595">IF(VALUE(AR1478),BC$7,IF(ISBLANK(AR1478),"",BC$7))</f>
        <v/>
      </c>
      <c r="BD1478" s="1419" t="str">
        <f t="shared" si="595"/>
        <v/>
      </c>
      <c r="BE1478" s="1419" t="str">
        <f t="shared" si="595"/>
        <v/>
      </c>
      <c r="BF1478" s="1419" t="str">
        <f t="shared" si="593"/>
        <v>Non-Op</v>
      </c>
      <c r="BG1478" s="1419" t="str">
        <f t="shared" si="575"/>
        <v>NO</v>
      </c>
      <c r="BH1478" s="1419" t="str">
        <f t="shared" si="575"/>
        <v>NO</v>
      </c>
      <c r="BI1478" s="1419" t="str">
        <f t="shared" ref="BI1478:BI1553" si="596">IF(OR(CONCATENATE(BG1478,BH1478)="NOW/C",CONCATENATE(BG1478,BH1478)="W/CNO"),"W/C","")</f>
        <v/>
      </c>
      <c r="BK1478" s="1419" t="b">
        <f t="shared" si="592"/>
        <v>1</v>
      </c>
      <c r="BL1478" s="1419" t="b">
        <f t="shared" si="592"/>
        <v>1</v>
      </c>
      <c r="BM1478" s="1419" t="b">
        <f t="shared" si="592"/>
        <v>1</v>
      </c>
      <c r="BN1478" s="1419" t="b">
        <f t="shared" si="592"/>
        <v>1</v>
      </c>
      <c r="BO1478" s="1419" t="b">
        <f t="shared" si="592"/>
        <v>1</v>
      </c>
      <c r="BP1478" s="1419" t="b">
        <f t="shared" si="592"/>
        <v>1</v>
      </c>
      <c r="BQ1478" s="1419" t="b">
        <f t="shared" si="592"/>
        <v>1</v>
      </c>
      <c r="BS1478" s="1359"/>
    </row>
    <row r="1479" spans="1:71" s="1374" customFormat="1" ht="12" customHeight="1">
      <c r="A1479" s="1522">
        <v>25400891</v>
      </c>
      <c r="B1479" s="1524" t="str">
        <f t="shared" si="562"/>
        <v>25400891</v>
      </c>
      <c r="C1479" s="1395" t="s">
        <v>2541</v>
      </c>
      <c r="D1479" s="1396" t="str">
        <f t="shared" si="560"/>
        <v>Non-Op</v>
      </c>
      <c r="E1479" s="1396"/>
      <c r="F1479" s="1433">
        <v>43586</v>
      </c>
      <c r="G1479" s="1396"/>
      <c r="H1479" s="1398" t="str">
        <f t="shared" si="594"/>
        <v/>
      </c>
      <c r="I1479" s="1398" t="str">
        <f t="shared" si="594"/>
        <v/>
      </c>
      <c r="J1479" s="1398" t="str">
        <f t="shared" si="594"/>
        <v/>
      </c>
      <c r="K1479" s="1398" t="str">
        <f t="shared" si="584"/>
        <v>Non-Op</v>
      </c>
      <c r="L1479" s="1398" t="str">
        <f t="shared" si="573"/>
        <v>NO</v>
      </c>
      <c r="M1479" s="1398" t="str">
        <f t="shared" si="573"/>
        <v>NO</v>
      </c>
      <c r="N1479" s="1398"/>
      <c r="O1479" s="1399"/>
      <c r="P1479" s="1400">
        <v>-196143.7</v>
      </c>
      <c r="Q1479" s="1400">
        <v>-176725.81</v>
      </c>
      <c r="R1479" s="1400">
        <v>-152608.92000000001</v>
      </c>
      <c r="S1479" s="1400">
        <v>-136820.60999999999</v>
      </c>
      <c r="T1479" s="1400">
        <v>-117712.48</v>
      </c>
      <c r="U1479" s="1400">
        <v>-100989.69</v>
      </c>
      <c r="V1479" s="1400">
        <v>-81105.89</v>
      </c>
      <c r="W1479" s="1400">
        <v>-62176.38</v>
      </c>
      <c r="X1479" s="1400">
        <v>-44304.45</v>
      </c>
      <c r="Y1479" s="1400">
        <v>-26734.11</v>
      </c>
      <c r="Z1479" s="1400">
        <v>-10727.52</v>
      </c>
      <c r="AA1479" s="1400">
        <v>-5498.41</v>
      </c>
      <c r="AB1479" s="1400">
        <v>0</v>
      </c>
      <c r="AC1479" s="1400"/>
      <c r="AD1479" s="1400"/>
      <c r="AE1479" s="1400">
        <f t="shared" si="572"/>
        <v>-84456.343333333338</v>
      </c>
      <c r="AF1479" s="1677"/>
      <c r="AG1479" s="1678"/>
      <c r="AH1479" s="1403"/>
      <c r="AI1479" s="1403"/>
      <c r="AJ1479" s="1403"/>
      <c r="AK1479" s="1404">
        <f t="shared" si="579"/>
        <v>-84456.343333333338</v>
      </c>
      <c r="AL1479" s="1403">
        <f t="shared" ref="AL1479:AL1484" si="597">SUM(AI1479:AK1479)</f>
        <v>-84456.343333333338</v>
      </c>
      <c r="AM1479" s="1405"/>
      <c r="AN1479" s="1403"/>
      <c r="AO1479" s="1406">
        <f t="shared" si="568"/>
        <v>0</v>
      </c>
      <c r="AP1479" s="1369"/>
      <c r="AQ1479" s="1407">
        <f t="shared" si="564"/>
        <v>0</v>
      </c>
      <c r="AR1479" s="1403"/>
      <c r="AS1479" s="1403"/>
      <c r="AT1479" s="1403"/>
      <c r="AU1479" s="1404">
        <f t="shared" si="576"/>
        <v>0</v>
      </c>
      <c r="AV1479" s="1403">
        <f t="shared" si="569"/>
        <v>0</v>
      </c>
      <c r="AW1479" s="1405"/>
      <c r="AX1479" s="1403"/>
      <c r="AY1479" s="1405">
        <f t="shared" si="570"/>
        <v>0</v>
      </c>
      <c r="AZ1479" s="1372" t="s">
        <v>1616</v>
      </c>
      <c r="BA1479" s="1373">
        <f t="shared" si="586"/>
        <v>0</v>
      </c>
      <c r="BC1479" s="1419"/>
      <c r="BD1479" s="1419"/>
      <c r="BE1479" s="1419"/>
      <c r="BF1479" s="1419"/>
      <c r="BG1479" s="1419"/>
      <c r="BH1479" s="1419"/>
      <c r="BI1479" s="1419"/>
      <c r="BK1479" s="1419"/>
      <c r="BL1479" s="1419"/>
      <c r="BM1479" s="1419"/>
      <c r="BN1479" s="1419"/>
      <c r="BO1479" s="1419"/>
      <c r="BP1479" s="1419"/>
      <c r="BQ1479" s="1419"/>
      <c r="BS1479" s="1359"/>
    </row>
    <row r="1480" spans="1:71" s="1374" customFormat="1" ht="12" customHeight="1">
      <c r="A1480" s="1522">
        <v>25400901</v>
      </c>
      <c r="B1480" s="1524" t="str">
        <f t="shared" si="562"/>
        <v>25400901</v>
      </c>
      <c r="C1480" s="1395" t="s">
        <v>2542</v>
      </c>
      <c r="D1480" s="1396" t="str">
        <f t="shared" si="560"/>
        <v>Non-Op</v>
      </c>
      <c r="E1480" s="1396"/>
      <c r="F1480" s="1433">
        <v>43952</v>
      </c>
      <c r="G1480" s="1396"/>
      <c r="H1480" s="1398" t="str">
        <f t="shared" si="594"/>
        <v/>
      </c>
      <c r="I1480" s="1398" t="str">
        <f t="shared" si="594"/>
        <v/>
      </c>
      <c r="J1480" s="1398" t="str">
        <f t="shared" si="594"/>
        <v/>
      </c>
      <c r="K1480" s="1398" t="str">
        <f t="shared" si="584"/>
        <v>Non-Op</v>
      </c>
      <c r="L1480" s="1398" t="str">
        <f t="shared" si="573"/>
        <v>NO</v>
      </c>
      <c r="M1480" s="1398" t="str">
        <f t="shared" si="573"/>
        <v>NO</v>
      </c>
      <c r="N1480" s="1398"/>
      <c r="O1480" s="1399"/>
      <c r="P1480" s="1400"/>
      <c r="Q1480" s="1400"/>
      <c r="R1480" s="1400"/>
      <c r="S1480" s="1400"/>
      <c r="T1480" s="1400"/>
      <c r="U1480" s="1400"/>
      <c r="V1480" s="1400"/>
      <c r="W1480" s="1400"/>
      <c r="X1480" s="1400"/>
      <c r="Y1480" s="1400"/>
      <c r="Z1480" s="1400"/>
      <c r="AA1480" s="1400">
        <v>-44189.87</v>
      </c>
      <c r="AB1480" s="1400">
        <v>-16456.09</v>
      </c>
      <c r="AC1480" s="1400"/>
      <c r="AD1480" s="1400"/>
      <c r="AE1480" s="1400">
        <f t="shared" si="572"/>
        <v>-4368.1595833333331</v>
      </c>
      <c r="AF1480" s="1677"/>
      <c r="AG1480" s="1678"/>
      <c r="AH1480" s="1403"/>
      <c r="AI1480" s="1403"/>
      <c r="AJ1480" s="1403"/>
      <c r="AK1480" s="1404">
        <f t="shared" si="579"/>
        <v>-4368.1595833333331</v>
      </c>
      <c r="AL1480" s="1403">
        <f t="shared" si="597"/>
        <v>-4368.1595833333331</v>
      </c>
      <c r="AM1480" s="1405"/>
      <c r="AN1480" s="1403"/>
      <c r="AO1480" s="1406">
        <f t="shared" si="568"/>
        <v>0</v>
      </c>
      <c r="AP1480" s="1369"/>
      <c r="AQ1480" s="1407">
        <f t="shared" si="564"/>
        <v>-16456.09</v>
      </c>
      <c r="AR1480" s="1403"/>
      <c r="AS1480" s="1403"/>
      <c r="AT1480" s="1403"/>
      <c r="AU1480" s="1404">
        <f t="shared" si="576"/>
        <v>-16456.09</v>
      </c>
      <c r="AV1480" s="1403">
        <f>SUM(AS1480:AU1480)</f>
        <v>-16456.09</v>
      </c>
      <c r="AW1480" s="1405"/>
      <c r="AX1480" s="1403"/>
      <c r="AY1480" s="1405">
        <f t="shared" si="570"/>
        <v>0</v>
      </c>
      <c r="AZ1480" s="1372" t="s">
        <v>1616</v>
      </c>
      <c r="BA1480" s="1373"/>
      <c r="BC1480" s="1419"/>
      <c r="BD1480" s="1419"/>
      <c r="BE1480" s="1419"/>
      <c r="BF1480" s="1419"/>
      <c r="BG1480" s="1419"/>
      <c r="BH1480" s="1419"/>
      <c r="BI1480" s="1419"/>
      <c r="BK1480" s="1419"/>
      <c r="BL1480" s="1419"/>
      <c r="BM1480" s="1419"/>
      <c r="BN1480" s="1419"/>
      <c r="BO1480" s="1419"/>
      <c r="BP1480" s="1419"/>
      <c r="BQ1480" s="1419"/>
      <c r="BS1480" s="1359"/>
    </row>
    <row r="1481" spans="1:71" s="1374" customFormat="1" ht="12" customHeight="1">
      <c r="A1481" s="1522">
        <v>25400902</v>
      </c>
      <c r="B1481" s="1524" t="str">
        <f t="shared" si="562"/>
        <v>25400902</v>
      </c>
      <c r="C1481" s="1395" t="s">
        <v>2543</v>
      </c>
      <c r="D1481" s="1396" t="str">
        <f t="shared" si="560"/>
        <v>Non-Op</v>
      </c>
      <c r="E1481" s="1396"/>
      <c r="F1481" s="1433">
        <v>43586</v>
      </c>
      <c r="G1481" s="1396"/>
      <c r="H1481" s="1398" t="str">
        <f t="shared" si="594"/>
        <v/>
      </c>
      <c r="I1481" s="1398" t="str">
        <f t="shared" si="594"/>
        <v/>
      </c>
      <c r="J1481" s="1398" t="str">
        <f t="shared" si="594"/>
        <v/>
      </c>
      <c r="K1481" s="1398" t="str">
        <f t="shared" si="584"/>
        <v>Non-Op</v>
      </c>
      <c r="L1481" s="1398" t="str">
        <f t="shared" si="573"/>
        <v>NO</v>
      </c>
      <c r="M1481" s="1398" t="str">
        <f t="shared" si="573"/>
        <v>NO</v>
      </c>
      <c r="N1481" s="1398"/>
      <c r="O1481" s="1399"/>
      <c r="P1481" s="1400">
        <v>-1888659.31</v>
      </c>
      <c r="Q1481" s="1400">
        <v>-1809647.8</v>
      </c>
      <c r="R1481" s="1400">
        <v>-1722989.11</v>
      </c>
      <c r="S1481" s="1400">
        <v>-1864942.98</v>
      </c>
      <c r="T1481" s="1400">
        <v>-1678230.3</v>
      </c>
      <c r="U1481" s="1400">
        <v>-1463487.54</v>
      </c>
      <c r="V1481" s="1400">
        <v>-1139183.33</v>
      </c>
      <c r="W1481" s="1400">
        <v>-816196.2</v>
      </c>
      <c r="X1481" s="1400">
        <v>-528988.18000000005</v>
      </c>
      <c r="Y1481" s="1400">
        <v>-258386.02</v>
      </c>
      <c r="Z1481" s="1400">
        <v>-101788.9</v>
      </c>
      <c r="AA1481" s="1400">
        <v>-1633842.18</v>
      </c>
      <c r="AB1481" s="1400">
        <v>-1589128.5</v>
      </c>
      <c r="AC1481" s="1400"/>
      <c r="AD1481" s="1400"/>
      <c r="AE1481" s="1400">
        <f t="shared" si="572"/>
        <v>-1229714.7037499999</v>
      </c>
      <c r="AF1481" s="1677"/>
      <c r="AG1481" s="1678"/>
      <c r="AH1481" s="1403"/>
      <c r="AI1481" s="1403"/>
      <c r="AJ1481" s="1403"/>
      <c r="AK1481" s="1404">
        <f t="shared" si="579"/>
        <v>-1229714.7037499999</v>
      </c>
      <c r="AL1481" s="1403">
        <f t="shared" si="597"/>
        <v>-1229714.7037499999</v>
      </c>
      <c r="AM1481" s="1405"/>
      <c r="AN1481" s="1403"/>
      <c r="AO1481" s="1406">
        <f t="shared" si="568"/>
        <v>0</v>
      </c>
      <c r="AP1481" s="1369"/>
      <c r="AQ1481" s="1407">
        <f t="shared" si="564"/>
        <v>-1589128.5</v>
      </c>
      <c r="AR1481" s="1403"/>
      <c r="AS1481" s="1403"/>
      <c r="AT1481" s="1403"/>
      <c r="AU1481" s="1404">
        <f t="shared" si="576"/>
        <v>-1589128.5</v>
      </c>
      <c r="AV1481" s="1403">
        <f>SUM(AS1481:AU1481)</f>
        <v>-1589128.5</v>
      </c>
      <c r="AW1481" s="1405"/>
      <c r="AX1481" s="1403"/>
      <c r="AY1481" s="1405">
        <f t="shared" si="570"/>
        <v>0</v>
      </c>
      <c r="AZ1481" s="1372" t="s">
        <v>1616</v>
      </c>
      <c r="BA1481" s="1373">
        <f t="shared" si="586"/>
        <v>0</v>
      </c>
      <c r="BC1481" s="1419"/>
      <c r="BD1481" s="1419"/>
      <c r="BE1481" s="1419"/>
      <c r="BF1481" s="1419"/>
      <c r="BG1481" s="1419"/>
      <c r="BH1481" s="1419"/>
      <c r="BI1481" s="1419"/>
      <c r="BK1481" s="1419"/>
      <c r="BL1481" s="1419"/>
      <c r="BM1481" s="1419"/>
      <c r="BN1481" s="1419"/>
      <c r="BO1481" s="1419"/>
      <c r="BP1481" s="1419"/>
      <c r="BQ1481" s="1419"/>
      <c r="BS1481" s="1359"/>
    </row>
    <row r="1482" spans="1:71" s="1374" customFormat="1" ht="12" customHeight="1">
      <c r="A1482" s="1522">
        <v>25400912</v>
      </c>
      <c r="B1482" s="1524" t="str">
        <f t="shared" si="562"/>
        <v>25400912</v>
      </c>
      <c r="C1482" s="1395" t="s">
        <v>2544</v>
      </c>
      <c r="D1482" s="1396" t="str">
        <f t="shared" si="560"/>
        <v>Non-Op</v>
      </c>
      <c r="E1482" s="1396"/>
      <c r="F1482" s="1433">
        <v>43586</v>
      </c>
      <c r="G1482" s="1396"/>
      <c r="H1482" s="1398" t="str">
        <f t="shared" si="594"/>
        <v/>
      </c>
      <c r="I1482" s="1398" t="str">
        <f t="shared" si="594"/>
        <v/>
      </c>
      <c r="J1482" s="1398" t="str">
        <f t="shared" si="594"/>
        <v/>
      </c>
      <c r="K1482" s="1398" t="str">
        <f t="shared" si="584"/>
        <v>Non-Op</v>
      </c>
      <c r="L1482" s="1398" t="str">
        <f t="shared" si="573"/>
        <v>NO</v>
      </c>
      <c r="M1482" s="1398" t="str">
        <f t="shared" si="573"/>
        <v>NO</v>
      </c>
      <c r="N1482" s="1398"/>
      <c r="O1482" s="1399"/>
      <c r="P1482" s="1400">
        <v>-134121.60000000001</v>
      </c>
      <c r="Q1482" s="1400">
        <v>-124809.02</v>
      </c>
      <c r="R1482" s="1400">
        <v>-117379.63</v>
      </c>
      <c r="S1482" s="1400">
        <v>-109683.23</v>
      </c>
      <c r="T1482" s="1400">
        <v>-100240.16</v>
      </c>
      <c r="U1482" s="1400">
        <v>-89941.83</v>
      </c>
      <c r="V1482" s="1400">
        <v>-78731.5</v>
      </c>
      <c r="W1482" s="1400">
        <v>-67199.3</v>
      </c>
      <c r="X1482" s="1400">
        <v>-53422.94</v>
      </c>
      <c r="Y1482" s="1400">
        <v>-44521.62</v>
      </c>
      <c r="Z1482" s="1400">
        <v>-35929.519999999997</v>
      </c>
      <c r="AA1482" s="1400">
        <v>-1176816.52</v>
      </c>
      <c r="AB1482" s="1400">
        <v>-1062507.99</v>
      </c>
      <c r="AC1482" s="1400"/>
      <c r="AD1482" s="1400"/>
      <c r="AE1482" s="1400">
        <f t="shared" si="572"/>
        <v>-216415.83875</v>
      </c>
      <c r="AF1482" s="1677"/>
      <c r="AG1482" s="1678"/>
      <c r="AH1482" s="1403"/>
      <c r="AI1482" s="1403"/>
      <c r="AJ1482" s="1403"/>
      <c r="AK1482" s="1404">
        <f t="shared" si="579"/>
        <v>-216415.83875</v>
      </c>
      <c r="AL1482" s="1403">
        <f t="shared" si="597"/>
        <v>-216415.83875</v>
      </c>
      <c r="AM1482" s="1405"/>
      <c r="AN1482" s="1403"/>
      <c r="AO1482" s="1406">
        <f t="shared" si="568"/>
        <v>0</v>
      </c>
      <c r="AP1482" s="1369"/>
      <c r="AQ1482" s="1407">
        <f t="shared" si="564"/>
        <v>-1062507.99</v>
      </c>
      <c r="AR1482" s="1403"/>
      <c r="AS1482" s="1403"/>
      <c r="AT1482" s="1403"/>
      <c r="AU1482" s="1404">
        <f t="shared" si="576"/>
        <v>-1062507.99</v>
      </c>
      <c r="AV1482" s="1403">
        <f>SUM(AS1482:AU1482)</f>
        <v>-1062507.99</v>
      </c>
      <c r="AW1482" s="1405"/>
      <c r="AX1482" s="1403"/>
      <c r="AY1482" s="1405">
        <f t="shared" si="570"/>
        <v>0</v>
      </c>
      <c r="AZ1482" s="1372" t="s">
        <v>1616</v>
      </c>
      <c r="BA1482" s="1373">
        <f t="shared" si="586"/>
        <v>0</v>
      </c>
      <c r="BC1482" s="1419"/>
      <c r="BD1482" s="1419"/>
      <c r="BE1482" s="1419"/>
      <c r="BF1482" s="1419"/>
      <c r="BG1482" s="1419"/>
      <c r="BH1482" s="1419"/>
      <c r="BI1482" s="1419"/>
      <c r="BK1482" s="1419"/>
      <c r="BL1482" s="1419"/>
      <c r="BM1482" s="1419"/>
      <c r="BN1482" s="1419"/>
      <c r="BO1482" s="1419"/>
      <c r="BP1482" s="1419"/>
      <c r="BQ1482" s="1419"/>
      <c r="BS1482" s="1359"/>
    </row>
    <row r="1483" spans="1:71" s="1374" customFormat="1" ht="12" customHeight="1">
      <c r="A1483" s="1522">
        <v>25400931</v>
      </c>
      <c r="B1483" s="1524" t="str">
        <f t="shared" si="562"/>
        <v>25400931</v>
      </c>
      <c r="C1483" s="1395" t="s">
        <v>2458</v>
      </c>
      <c r="D1483" s="1396" t="str">
        <f t="shared" si="560"/>
        <v>W/C</v>
      </c>
      <c r="E1483" s="1396"/>
      <c r="F1483" s="1433">
        <v>43800</v>
      </c>
      <c r="G1483" s="1396"/>
      <c r="H1483" s="1398" t="str">
        <f t="shared" si="594"/>
        <v/>
      </c>
      <c r="I1483" s="1398" t="str">
        <f t="shared" si="594"/>
        <v/>
      </c>
      <c r="J1483" s="1398" t="str">
        <f t="shared" si="594"/>
        <v/>
      </c>
      <c r="K1483" s="1398" t="str">
        <f t="shared" si="584"/>
        <v/>
      </c>
      <c r="L1483" s="1398" t="str">
        <f t="shared" si="573"/>
        <v>NO</v>
      </c>
      <c r="M1483" s="1398" t="str">
        <f t="shared" si="573"/>
        <v>W/C</v>
      </c>
      <c r="N1483" s="1398" t="str">
        <f>IF(OR(CONCATENATE(L1483,M1483)="NOW/C",CONCATENATE(L1483,M1483)="W/CNO"),"W/C","")</f>
        <v>W/C</v>
      </c>
      <c r="O1483" s="1399"/>
      <c r="P1483" s="1400"/>
      <c r="Q1483" s="1400"/>
      <c r="R1483" s="1400"/>
      <c r="S1483" s="1400"/>
      <c r="T1483" s="1400"/>
      <c r="U1483" s="1400"/>
      <c r="V1483" s="1400">
        <v>-2420712</v>
      </c>
      <c r="W1483" s="1400">
        <v>-3157272</v>
      </c>
      <c r="X1483" s="1400">
        <v>-3010589</v>
      </c>
      <c r="Y1483" s="1400">
        <v>-3720365</v>
      </c>
      <c r="Z1483" s="1400">
        <v>-4401629</v>
      </c>
      <c r="AA1483" s="1400">
        <v>-5034509</v>
      </c>
      <c r="AB1483" s="1400">
        <v>-4497672.5999999996</v>
      </c>
      <c r="AC1483" s="1400"/>
      <c r="AD1483" s="1400"/>
      <c r="AE1483" s="1400">
        <f t="shared" si="572"/>
        <v>-1999492.6916666667</v>
      </c>
      <c r="AF1483" s="1677"/>
      <c r="AG1483" s="1678"/>
      <c r="AH1483" s="1403"/>
      <c r="AI1483" s="1403"/>
      <c r="AJ1483" s="1403"/>
      <c r="AK1483" s="1404"/>
      <c r="AL1483" s="1403">
        <f t="shared" si="597"/>
        <v>0</v>
      </c>
      <c r="AM1483" s="1405"/>
      <c r="AN1483" s="1403">
        <f>AE1483</f>
        <v>-1999492.6916666667</v>
      </c>
      <c r="AO1483" s="1406">
        <f t="shared" si="568"/>
        <v>-1999492.6916666667</v>
      </c>
      <c r="AP1483" s="1369"/>
      <c r="AQ1483" s="1407">
        <f t="shared" si="564"/>
        <v>-4497672.5999999996</v>
      </c>
      <c r="AR1483" s="1403"/>
      <c r="AS1483" s="1403"/>
      <c r="AT1483" s="1403"/>
      <c r="AU1483" s="1404"/>
      <c r="AV1483" s="1403">
        <f>SUM(AS1483:AU1483)</f>
        <v>0</v>
      </c>
      <c r="AW1483" s="1405"/>
      <c r="AX1483" s="1403">
        <f>AQ1483</f>
        <v>-4497672.5999999996</v>
      </c>
      <c r="AY1483" s="1405">
        <f t="shared" si="570"/>
        <v>-4497672.5999999996</v>
      </c>
      <c r="AZ1483" s="1372"/>
      <c r="BA1483" s="1373">
        <f t="shared" si="586"/>
        <v>0</v>
      </c>
      <c r="BC1483" s="1419"/>
      <c r="BD1483" s="1419"/>
      <c r="BE1483" s="1419"/>
      <c r="BF1483" s="1419"/>
      <c r="BG1483" s="1419"/>
      <c r="BH1483" s="1419"/>
      <c r="BI1483" s="1419"/>
      <c r="BK1483" s="1419"/>
      <c r="BL1483" s="1419"/>
      <c r="BM1483" s="1419"/>
      <c r="BN1483" s="1419"/>
      <c r="BO1483" s="1419"/>
      <c r="BP1483" s="1419"/>
      <c r="BQ1483" s="1419"/>
      <c r="BS1483" s="1359"/>
    </row>
    <row r="1484" spans="1:71" s="1374" customFormat="1" ht="12" customHeight="1">
      <c r="A1484" s="1522">
        <v>25400941</v>
      </c>
      <c r="B1484" s="1524" t="str">
        <f t="shared" si="562"/>
        <v>25400941</v>
      </c>
      <c r="C1484" s="1395" t="s">
        <v>2545</v>
      </c>
      <c r="D1484" s="1396" t="str">
        <f t="shared" ref="D1484:D1518" si="598">IF(CONCATENATE(H1484,I1484,J1484,K1484,N1484)= "ERBGRB","CRB",CONCATENATE(H1484,I1484,J1484,K1484,N1484))</f>
        <v>W/C</v>
      </c>
      <c r="E1484" s="1396"/>
      <c r="F1484" s="1433">
        <v>43800</v>
      </c>
      <c r="G1484" s="1396"/>
      <c r="H1484" s="1398" t="str">
        <f t="shared" si="594"/>
        <v/>
      </c>
      <c r="I1484" s="1398" t="str">
        <f t="shared" si="594"/>
        <v/>
      </c>
      <c r="J1484" s="1398" t="str">
        <f t="shared" si="594"/>
        <v/>
      </c>
      <c r="K1484" s="1398" t="str">
        <f t="shared" si="584"/>
        <v/>
      </c>
      <c r="L1484" s="1398" t="str">
        <f t="shared" si="573"/>
        <v>NO</v>
      </c>
      <c r="M1484" s="1398" t="str">
        <f t="shared" si="573"/>
        <v>W/C</v>
      </c>
      <c r="N1484" s="1398" t="str">
        <f>IF(OR(CONCATENATE(L1484,M1484)="NOW/C",CONCATENATE(L1484,M1484)="W/CNO"),"W/C","")</f>
        <v>W/C</v>
      </c>
      <c r="O1484" s="1399"/>
      <c r="P1484" s="1400"/>
      <c r="Q1484" s="1400"/>
      <c r="R1484" s="1400"/>
      <c r="S1484" s="1400"/>
      <c r="T1484" s="1400"/>
      <c r="U1484" s="1400"/>
      <c r="V1484" s="1400">
        <v>-12482801.029999999</v>
      </c>
      <c r="W1484" s="1400">
        <v>-12481138.09</v>
      </c>
      <c r="X1484" s="1400">
        <v>-12478957.449999999</v>
      </c>
      <c r="Y1484" s="1400">
        <v>-12471268.26</v>
      </c>
      <c r="Z1484" s="1400">
        <v>-12470333.68</v>
      </c>
      <c r="AA1484" s="1400">
        <v>-12465462.880000001</v>
      </c>
      <c r="AB1484" s="1400">
        <v>-12448532.550000001</v>
      </c>
      <c r="AC1484" s="1400"/>
      <c r="AD1484" s="1400"/>
      <c r="AE1484" s="1400">
        <f t="shared" si="572"/>
        <v>-6756185.638749999</v>
      </c>
      <c r="AF1484" s="1677"/>
      <c r="AG1484" s="1678"/>
      <c r="AH1484" s="1403"/>
      <c r="AI1484" s="1403"/>
      <c r="AJ1484" s="1403"/>
      <c r="AK1484" s="1404"/>
      <c r="AL1484" s="1403">
        <f t="shared" si="597"/>
        <v>0</v>
      </c>
      <c r="AM1484" s="1405"/>
      <c r="AN1484" s="1403">
        <f>AE1484</f>
        <v>-6756185.638749999</v>
      </c>
      <c r="AO1484" s="1406">
        <f t="shared" si="568"/>
        <v>-6756185.638749999</v>
      </c>
      <c r="AP1484" s="1369"/>
      <c r="AQ1484" s="1407">
        <f t="shared" si="564"/>
        <v>-12448532.550000001</v>
      </c>
      <c r="AR1484" s="1403"/>
      <c r="AS1484" s="1403"/>
      <c r="AT1484" s="1403"/>
      <c r="AU1484" s="1404"/>
      <c r="AV1484" s="1403">
        <f>SUM(AS1484:AU1484)</f>
        <v>0</v>
      </c>
      <c r="AW1484" s="1405"/>
      <c r="AX1484" s="1403">
        <f>AQ1484</f>
        <v>-12448532.550000001</v>
      </c>
      <c r="AY1484" s="1405">
        <f t="shared" si="570"/>
        <v>-12448532.550000001</v>
      </c>
      <c r="AZ1484" s="1372"/>
      <c r="BA1484" s="1373">
        <f t="shared" si="586"/>
        <v>0</v>
      </c>
      <c r="BC1484" s="1419"/>
      <c r="BD1484" s="1419"/>
      <c r="BE1484" s="1419"/>
      <c r="BF1484" s="1419"/>
      <c r="BG1484" s="1419"/>
      <c r="BH1484" s="1419"/>
      <c r="BI1484" s="1419"/>
      <c r="BK1484" s="1419"/>
      <c r="BL1484" s="1419"/>
      <c r="BM1484" s="1419"/>
      <c r="BN1484" s="1419"/>
      <c r="BO1484" s="1419"/>
      <c r="BP1484" s="1419"/>
      <c r="BQ1484" s="1419"/>
      <c r="BS1484" s="1359"/>
    </row>
    <row r="1485" spans="1:71" s="1374" customFormat="1" ht="12" customHeight="1">
      <c r="A1485" s="1412">
        <v>25500002</v>
      </c>
      <c r="B1485" s="1413" t="str">
        <f t="shared" si="562"/>
        <v>25500002</v>
      </c>
      <c r="C1485" s="1359" t="s">
        <v>2546</v>
      </c>
      <c r="D1485" s="1360" t="str">
        <f t="shared" si="598"/>
        <v>AIC</v>
      </c>
      <c r="E1485" s="1360"/>
      <c r="F1485" s="1359"/>
      <c r="G1485" s="1360"/>
      <c r="H1485" s="1361" t="str">
        <f t="shared" si="594"/>
        <v>AIC</v>
      </c>
      <c r="I1485" s="1361" t="str">
        <f t="shared" si="594"/>
        <v/>
      </c>
      <c r="J1485" s="1361" t="str">
        <f t="shared" si="594"/>
        <v/>
      </c>
      <c r="K1485" s="1361" t="str">
        <f t="shared" si="584"/>
        <v/>
      </c>
      <c r="L1485" s="1361" t="str">
        <f t="shared" si="573"/>
        <v>NO</v>
      </c>
      <c r="M1485" s="1361" t="str">
        <f t="shared" si="573"/>
        <v>NO</v>
      </c>
      <c r="N1485" s="1361" t="str">
        <f t="shared" si="588"/>
        <v/>
      </c>
      <c r="O1485" s="1362"/>
      <c r="P1485" s="1363">
        <v>-8165809</v>
      </c>
      <c r="Q1485" s="1363">
        <v>-8165809</v>
      </c>
      <c r="R1485" s="1363">
        <v>-8165809</v>
      </c>
      <c r="S1485" s="1363">
        <v>-8165809</v>
      </c>
      <c r="T1485" s="1363">
        <v>-8165809</v>
      </c>
      <c r="U1485" s="1363">
        <v>-8165809</v>
      </c>
      <c r="V1485" s="1363">
        <v>-8165809</v>
      </c>
      <c r="W1485" s="1363">
        <v>-8165809</v>
      </c>
      <c r="X1485" s="1363">
        <v>-8165809</v>
      </c>
      <c r="Y1485" s="1363">
        <v>-8165809</v>
      </c>
      <c r="Z1485" s="1363">
        <v>-8165809</v>
      </c>
      <c r="AA1485" s="1363">
        <v>-8165809</v>
      </c>
      <c r="AB1485" s="1363">
        <v>-8165809</v>
      </c>
      <c r="AC1485" s="1363"/>
      <c r="AD1485" s="1363"/>
      <c r="AE1485" s="1363">
        <f t="shared" si="572"/>
        <v>-8165809</v>
      </c>
      <c r="AF1485" s="1364"/>
      <c r="AG1485" s="1364"/>
      <c r="AH1485" s="1365">
        <f>AE1485</f>
        <v>-8165809</v>
      </c>
      <c r="AI1485" s="1365"/>
      <c r="AJ1485" s="1365"/>
      <c r="AK1485" s="1366"/>
      <c r="AL1485" s="1365">
        <f t="shared" si="567"/>
        <v>0</v>
      </c>
      <c r="AM1485" s="1367"/>
      <c r="AN1485" s="1365"/>
      <c r="AO1485" s="1368">
        <f t="shared" si="568"/>
        <v>0</v>
      </c>
      <c r="AP1485" s="1369"/>
      <c r="AQ1485" s="1370">
        <f t="shared" si="564"/>
        <v>-8165809</v>
      </c>
      <c r="AR1485" s="1365">
        <f>AQ1485</f>
        <v>-8165809</v>
      </c>
      <c r="AS1485" s="1365"/>
      <c r="AT1485" s="1365"/>
      <c r="AU1485" s="1366"/>
      <c r="AV1485" s="1365">
        <f t="shared" si="569"/>
        <v>0</v>
      </c>
      <c r="AW1485" s="1367"/>
      <c r="AX1485" s="1365"/>
      <c r="AY1485" s="1367">
        <f t="shared" si="570"/>
        <v>0</v>
      </c>
      <c r="AZ1485" s="1372"/>
      <c r="BA1485" s="1640"/>
      <c r="BC1485" s="1361" t="str">
        <f t="shared" si="595"/>
        <v>AIC</v>
      </c>
      <c r="BD1485" s="1361" t="str">
        <f t="shared" si="595"/>
        <v/>
      </c>
      <c r="BE1485" s="1361" t="str">
        <f t="shared" si="595"/>
        <v/>
      </c>
      <c r="BF1485" s="1361" t="str">
        <f t="shared" si="593"/>
        <v/>
      </c>
      <c r="BG1485" s="1361" t="str">
        <f t="shared" si="575"/>
        <v>NO</v>
      </c>
      <c r="BH1485" s="1361" t="str">
        <f t="shared" si="575"/>
        <v>NO</v>
      </c>
      <c r="BI1485" s="1361" t="str">
        <f t="shared" si="596"/>
        <v/>
      </c>
      <c r="BK1485" s="1361" t="b">
        <f t="shared" ref="BK1485:BQ1497" si="599">BC1485=H1485</f>
        <v>1</v>
      </c>
      <c r="BL1485" s="1361" t="b">
        <f t="shared" si="599"/>
        <v>1</v>
      </c>
      <c r="BM1485" s="1361" t="b">
        <f t="shared" si="599"/>
        <v>1</v>
      </c>
      <c r="BN1485" s="1361" t="b">
        <f t="shared" si="599"/>
        <v>1</v>
      </c>
      <c r="BO1485" s="1361" t="b">
        <f t="shared" si="599"/>
        <v>1</v>
      </c>
      <c r="BP1485" s="1361" t="b">
        <f t="shared" si="599"/>
        <v>1</v>
      </c>
      <c r="BQ1485" s="1361" t="b">
        <f t="shared" si="599"/>
        <v>1</v>
      </c>
      <c r="BS1485" s="1359"/>
    </row>
    <row r="1486" spans="1:71" s="1374" customFormat="1" ht="12" customHeight="1">
      <c r="A1486" s="1412">
        <v>25500022</v>
      </c>
      <c r="B1486" s="1413" t="str">
        <f t="shared" si="562"/>
        <v>25500022</v>
      </c>
      <c r="C1486" s="1359" t="s">
        <v>2546</v>
      </c>
      <c r="D1486" s="1360" t="str">
        <f t="shared" si="598"/>
        <v>AIC</v>
      </c>
      <c r="E1486" s="1360"/>
      <c r="F1486" s="1359"/>
      <c r="G1486" s="1360"/>
      <c r="H1486" s="1361" t="str">
        <f t="shared" si="594"/>
        <v>AIC</v>
      </c>
      <c r="I1486" s="1361" t="str">
        <f t="shared" si="594"/>
        <v/>
      </c>
      <c r="J1486" s="1361" t="str">
        <f t="shared" si="594"/>
        <v/>
      </c>
      <c r="K1486" s="1361" t="str">
        <f t="shared" si="584"/>
        <v/>
      </c>
      <c r="L1486" s="1361" t="str">
        <f t="shared" si="573"/>
        <v>NO</v>
      </c>
      <c r="M1486" s="1361" t="str">
        <f t="shared" si="573"/>
        <v>NO</v>
      </c>
      <c r="N1486" s="1361" t="str">
        <f t="shared" si="588"/>
        <v/>
      </c>
      <c r="O1486" s="1362"/>
      <c r="P1486" s="1363">
        <v>8165809</v>
      </c>
      <c r="Q1486" s="1363">
        <v>8165809</v>
      </c>
      <c r="R1486" s="1363">
        <v>8165809</v>
      </c>
      <c r="S1486" s="1363">
        <v>8165809</v>
      </c>
      <c r="T1486" s="1363">
        <v>8165809</v>
      </c>
      <c r="U1486" s="1363">
        <v>8165809</v>
      </c>
      <c r="V1486" s="1363">
        <v>8165809</v>
      </c>
      <c r="W1486" s="1363">
        <v>8165809</v>
      </c>
      <c r="X1486" s="1363">
        <v>8165809</v>
      </c>
      <c r="Y1486" s="1363">
        <v>8165809</v>
      </c>
      <c r="Z1486" s="1363">
        <v>8165809</v>
      </c>
      <c r="AA1486" s="1363">
        <v>8165809</v>
      </c>
      <c r="AB1486" s="1363">
        <v>8165809</v>
      </c>
      <c r="AC1486" s="1363"/>
      <c r="AD1486" s="1363"/>
      <c r="AE1486" s="1363">
        <f t="shared" si="572"/>
        <v>8165809</v>
      </c>
      <c r="AF1486" s="1376"/>
      <c r="AG1486" s="1364"/>
      <c r="AH1486" s="1365">
        <f>AE1486</f>
        <v>8165809</v>
      </c>
      <c r="AI1486" s="1365"/>
      <c r="AJ1486" s="1365"/>
      <c r="AK1486" s="1366"/>
      <c r="AL1486" s="1365">
        <f t="shared" si="567"/>
        <v>0</v>
      </c>
      <c r="AM1486" s="1367"/>
      <c r="AN1486" s="1365"/>
      <c r="AO1486" s="1368">
        <f t="shared" si="568"/>
        <v>0</v>
      </c>
      <c r="AP1486" s="1369"/>
      <c r="AQ1486" s="1370">
        <f t="shared" si="564"/>
        <v>8165809</v>
      </c>
      <c r="AR1486" s="1365">
        <f>AQ1486</f>
        <v>8165809</v>
      </c>
      <c r="AS1486" s="1365"/>
      <c r="AT1486" s="1365"/>
      <c r="AU1486" s="1366"/>
      <c r="AV1486" s="1365">
        <f t="shared" si="569"/>
        <v>0</v>
      </c>
      <c r="AW1486" s="1367"/>
      <c r="AX1486" s="1365"/>
      <c r="AY1486" s="1367">
        <f t="shared" si="570"/>
        <v>0</v>
      </c>
      <c r="AZ1486" s="1372"/>
      <c r="BA1486" s="1640"/>
      <c r="BC1486" s="1361" t="str">
        <f t="shared" si="595"/>
        <v>AIC</v>
      </c>
      <c r="BD1486" s="1361" t="str">
        <f t="shared" si="595"/>
        <v/>
      </c>
      <c r="BE1486" s="1361" t="str">
        <f t="shared" si="595"/>
        <v/>
      </c>
      <c r="BF1486" s="1361" t="str">
        <f t="shared" si="593"/>
        <v/>
      </c>
      <c r="BG1486" s="1361" t="str">
        <f t="shared" si="575"/>
        <v>NO</v>
      </c>
      <c r="BH1486" s="1361" t="str">
        <f t="shared" si="575"/>
        <v>NO</v>
      </c>
      <c r="BI1486" s="1361" t="str">
        <f t="shared" si="596"/>
        <v/>
      </c>
      <c r="BK1486" s="1361" t="b">
        <f t="shared" si="599"/>
        <v>1</v>
      </c>
      <c r="BL1486" s="1361" t="b">
        <f t="shared" si="599"/>
        <v>1</v>
      </c>
      <c r="BM1486" s="1361" t="b">
        <f t="shared" si="599"/>
        <v>1</v>
      </c>
      <c r="BN1486" s="1361" t="b">
        <f t="shared" si="599"/>
        <v>1</v>
      </c>
      <c r="BO1486" s="1361" t="b">
        <f t="shared" si="599"/>
        <v>1</v>
      </c>
      <c r="BP1486" s="1361" t="b">
        <f t="shared" si="599"/>
        <v>1</v>
      </c>
      <c r="BQ1486" s="1361" t="b">
        <f t="shared" si="599"/>
        <v>1</v>
      </c>
      <c r="BS1486" s="1359"/>
    </row>
    <row r="1487" spans="1:71" s="1374" customFormat="1" ht="12" customHeight="1">
      <c r="A1487" s="1412">
        <v>25600072</v>
      </c>
      <c r="B1487" s="1413" t="str">
        <f t="shared" si="562"/>
        <v>25600072</v>
      </c>
      <c r="C1487" s="1360" t="s">
        <v>2547</v>
      </c>
      <c r="D1487" s="1360" t="str">
        <f t="shared" si="598"/>
        <v>W/C</v>
      </c>
      <c r="E1487" s="1360"/>
      <c r="F1487" s="1360"/>
      <c r="G1487" s="1360"/>
      <c r="H1487" s="1361" t="str">
        <f t="shared" si="594"/>
        <v/>
      </c>
      <c r="I1487" s="1361" t="str">
        <f t="shared" si="594"/>
        <v/>
      </c>
      <c r="J1487" s="1361" t="str">
        <f t="shared" si="594"/>
        <v/>
      </c>
      <c r="K1487" s="1361" t="str">
        <f t="shared" si="584"/>
        <v/>
      </c>
      <c r="L1487" s="1361" t="str">
        <f t="shared" si="573"/>
        <v>NO</v>
      </c>
      <c r="M1487" s="1361" t="str">
        <f t="shared" si="573"/>
        <v>W/C</v>
      </c>
      <c r="N1487" s="1361" t="str">
        <f t="shared" si="588"/>
        <v>W/C</v>
      </c>
      <c r="O1487" s="1362"/>
      <c r="P1487" s="1363">
        <v>0</v>
      </c>
      <c r="Q1487" s="1363">
        <v>0</v>
      </c>
      <c r="R1487" s="1363">
        <v>0</v>
      </c>
      <c r="S1487" s="1363">
        <v>0</v>
      </c>
      <c r="T1487" s="1363">
        <v>0</v>
      </c>
      <c r="U1487" s="1363">
        <v>0</v>
      </c>
      <c r="V1487" s="1363">
        <v>0</v>
      </c>
      <c r="W1487" s="1363">
        <v>0</v>
      </c>
      <c r="X1487" s="1363">
        <v>0</v>
      </c>
      <c r="Y1487" s="1363">
        <v>0</v>
      </c>
      <c r="Z1487" s="1363">
        <v>0</v>
      </c>
      <c r="AA1487" s="1363">
        <v>0</v>
      </c>
      <c r="AB1487" s="1363">
        <v>0</v>
      </c>
      <c r="AC1487" s="1363"/>
      <c r="AD1487" s="1363"/>
      <c r="AE1487" s="1363">
        <f t="shared" si="572"/>
        <v>0</v>
      </c>
      <c r="AF1487" s="1376"/>
      <c r="AG1487" s="1376"/>
      <c r="AH1487" s="1365"/>
      <c r="AI1487" s="1365"/>
      <c r="AJ1487" s="1365"/>
      <c r="AK1487" s="1366"/>
      <c r="AL1487" s="1365">
        <f t="shared" si="567"/>
        <v>0</v>
      </c>
      <c r="AM1487" s="1367"/>
      <c r="AN1487" s="1365">
        <f t="shared" ref="AN1487:AN1492" si="600">AE1487</f>
        <v>0</v>
      </c>
      <c r="AO1487" s="1368">
        <f t="shared" si="568"/>
        <v>0</v>
      </c>
      <c r="AP1487" s="1369"/>
      <c r="AQ1487" s="1370">
        <f t="shared" si="564"/>
        <v>0</v>
      </c>
      <c r="AR1487" s="1365"/>
      <c r="AS1487" s="1365"/>
      <c r="AT1487" s="1365"/>
      <c r="AU1487" s="1366"/>
      <c r="AV1487" s="1365">
        <f t="shared" si="569"/>
        <v>0</v>
      </c>
      <c r="AW1487" s="1367"/>
      <c r="AX1487" s="1365">
        <f t="shared" ref="AX1487:AX1492" si="601">AQ1487</f>
        <v>0</v>
      </c>
      <c r="AY1487" s="1367">
        <f t="shared" si="570"/>
        <v>0</v>
      </c>
      <c r="AZ1487" s="1372"/>
      <c r="BA1487" s="1640"/>
      <c r="BC1487" s="1361" t="str">
        <f t="shared" si="595"/>
        <v/>
      </c>
      <c r="BD1487" s="1361" t="str">
        <f t="shared" si="595"/>
        <v/>
      </c>
      <c r="BE1487" s="1361" t="str">
        <f t="shared" si="595"/>
        <v/>
      </c>
      <c r="BF1487" s="1361" t="str">
        <f t="shared" si="593"/>
        <v/>
      </c>
      <c r="BG1487" s="1361" t="str">
        <f t="shared" si="575"/>
        <v>NO</v>
      </c>
      <c r="BH1487" s="1361" t="str">
        <f t="shared" si="575"/>
        <v>W/C</v>
      </c>
      <c r="BI1487" s="1361" t="str">
        <f t="shared" si="596"/>
        <v>W/C</v>
      </c>
      <c r="BK1487" s="1361" t="b">
        <f t="shared" si="599"/>
        <v>1</v>
      </c>
      <c r="BL1487" s="1361" t="b">
        <f t="shared" si="599"/>
        <v>1</v>
      </c>
      <c r="BM1487" s="1361" t="b">
        <f t="shared" si="599"/>
        <v>1</v>
      </c>
      <c r="BN1487" s="1361" t="b">
        <f t="shared" si="599"/>
        <v>1</v>
      </c>
      <c r="BO1487" s="1361" t="b">
        <f t="shared" si="599"/>
        <v>1</v>
      </c>
      <c r="BP1487" s="1361" t="b">
        <f t="shared" si="599"/>
        <v>1</v>
      </c>
      <c r="BQ1487" s="1361" t="b">
        <f t="shared" si="599"/>
        <v>1</v>
      </c>
      <c r="BS1487" s="1359"/>
    </row>
    <row r="1488" spans="1:71" s="1374" customFormat="1" ht="12" customHeight="1">
      <c r="A1488" s="1412">
        <v>25600081</v>
      </c>
      <c r="B1488" s="1413" t="str">
        <f t="shared" si="562"/>
        <v>25600081</v>
      </c>
      <c r="C1488" s="1360" t="s">
        <v>2548</v>
      </c>
      <c r="D1488" s="1360" t="str">
        <f t="shared" si="598"/>
        <v>W/C</v>
      </c>
      <c r="E1488" s="1360"/>
      <c r="F1488" s="1360"/>
      <c r="G1488" s="1360"/>
      <c r="H1488" s="1361" t="str">
        <f t="shared" si="594"/>
        <v/>
      </c>
      <c r="I1488" s="1361" t="str">
        <f t="shared" si="594"/>
        <v/>
      </c>
      <c r="J1488" s="1361" t="str">
        <f t="shared" si="594"/>
        <v/>
      </c>
      <c r="K1488" s="1361" t="str">
        <f t="shared" si="584"/>
        <v/>
      </c>
      <c r="L1488" s="1361" t="str">
        <f t="shared" si="573"/>
        <v>NO</v>
      </c>
      <c r="M1488" s="1361" t="str">
        <f t="shared" si="573"/>
        <v>W/C</v>
      </c>
      <c r="N1488" s="1361" t="str">
        <f t="shared" si="588"/>
        <v>W/C</v>
      </c>
      <c r="O1488" s="1362"/>
      <c r="P1488" s="1363">
        <v>-236650.34</v>
      </c>
      <c r="Q1488" s="1363">
        <v>-236650.34</v>
      </c>
      <c r="R1488" s="1363">
        <v>-431793.47</v>
      </c>
      <c r="S1488" s="1363">
        <v>-431793.47</v>
      </c>
      <c r="T1488" s="1363">
        <v>-433870.58</v>
      </c>
      <c r="U1488" s="1363">
        <v>-433870.58</v>
      </c>
      <c r="V1488" s="1363">
        <v>-683868.43</v>
      </c>
      <c r="W1488" s="1363">
        <v>-679726.21</v>
      </c>
      <c r="X1488" s="1363">
        <v>-677179.12</v>
      </c>
      <c r="Y1488" s="1363">
        <v>-680690.36</v>
      </c>
      <c r="Z1488" s="1363">
        <v>-837106.23</v>
      </c>
      <c r="AA1488" s="1363">
        <v>-851921.38</v>
      </c>
      <c r="AB1488" s="1363">
        <v>-857731.58</v>
      </c>
      <c r="AC1488" s="1363"/>
      <c r="AD1488" s="1363"/>
      <c r="AE1488" s="1363">
        <f t="shared" si="572"/>
        <v>-577138.42750000011</v>
      </c>
      <c r="AF1488" s="1376"/>
      <c r="AG1488" s="1376"/>
      <c r="AH1488" s="1365"/>
      <c r="AI1488" s="1365"/>
      <c r="AJ1488" s="1365"/>
      <c r="AK1488" s="1366"/>
      <c r="AL1488" s="1365">
        <f t="shared" si="567"/>
        <v>0</v>
      </c>
      <c r="AM1488" s="1367"/>
      <c r="AN1488" s="1365">
        <f t="shared" si="600"/>
        <v>-577138.42750000011</v>
      </c>
      <c r="AO1488" s="1368">
        <f t="shared" si="568"/>
        <v>-577138.42750000011</v>
      </c>
      <c r="AP1488" s="1369"/>
      <c r="AQ1488" s="1370">
        <f t="shared" si="564"/>
        <v>-857731.58</v>
      </c>
      <c r="AR1488" s="1365"/>
      <c r="AS1488" s="1365"/>
      <c r="AT1488" s="1365"/>
      <c r="AU1488" s="1366"/>
      <c r="AV1488" s="1365">
        <f t="shared" si="569"/>
        <v>0</v>
      </c>
      <c r="AW1488" s="1367"/>
      <c r="AX1488" s="1365">
        <f t="shared" si="601"/>
        <v>-857731.58</v>
      </c>
      <c r="AY1488" s="1367">
        <f t="shared" si="570"/>
        <v>-857731.58</v>
      </c>
      <c r="AZ1488" s="1372"/>
      <c r="BA1488" s="1640"/>
      <c r="BC1488" s="1361" t="str">
        <f t="shared" si="595"/>
        <v/>
      </c>
      <c r="BD1488" s="1361" t="str">
        <f t="shared" si="595"/>
        <v/>
      </c>
      <c r="BE1488" s="1361" t="str">
        <f t="shared" si="595"/>
        <v/>
      </c>
      <c r="BF1488" s="1361" t="str">
        <f t="shared" si="593"/>
        <v/>
      </c>
      <c r="BG1488" s="1361" t="str">
        <f t="shared" si="575"/>
        <v>NO</v>
      </c>
      <c r="BH1488" s="1361" t="str">
        <f t="shared" si="575"/>
        <v>W/C</v>
      </c>
      <c r="BI1488" s="1361" t="str">
        <f t="shared" si="596"/>
        <v>W/C</v>
      </c>
      <c r="BK1488" s="1361" t="b">
        <f t="shared" si="599"/>
        <v>1</v>
      </c>
      <c r="BL1488" s="1361" t="b">
        <f t="shared" si="599"/>
        <v>1</v>
      </c>
      <c r="BM1488" s="1361" t="b">
        <f t="shared" si="599"/>
        <v>1</v>
      </c>
      <c r="BN1488" s="1361" t="b">
        <f t="shared" si="599"/>
        <v>1</v>
      </c>
      <c r="BO1488" s="1361" t="b">
        <f t="shared" si="599"/>
        <v>1</v>
      </c>
      <c r="BP1488" s="1361" t="b">
        <f t="shared" si="599"/>
        <v>1</v>
      </c>
      <c r="BQ1488" s="1361" t="b">
        <f t="shared" si="599"/>
        <v>1</v>
      </c>
      <c r="BS1488" s="1359"/>
    </row>
    <row r="1489" spans="1:71" s="1374" customFormat="1" ht="12" customHeight="1">
      <c r="A1489" s="1412">
        <v>25600102</v>
      </c>
      <c r="B1489" s="1413" t="str">
        <f t="shared" si="562"/>
        <v>25600102</v>
      </c>
      <c r="C1489" s="1360" t="s">
        <v>2549</v>
      </c>
      <c r="D1489" s="1360" t="str">
        <f t="shared" si="598"/>
        <v>W/C</v>
      </c>
      <c r="E1489" s="1360"/>
      <c r="F1489" s="1360"/>
      <c r="G1489" s="1360"/>
      <c r="H1489" s="1361" t="str">
        <f t="shared" si="594"/>
        <v/>
      </c>
      <c r="I1489" s="1361" t="str">
        <f t="shared" si="594"/>
        <v/>
      </c>
      <c r="J1489" s="1361" t="str">
        <f t="shared" si="594"/>
        <v/>
      </c>
      <c r="K1489" s="1361" t="str">
        <f t="shared" si="584"/>
        <v/>
      </c>
      <c r="L1489" s="1361" t="str">
        <f t="shared" si="573"/>
        <v>NO</v>
      </c>
      <c r="M1489" s="1361" t="str">
        <f t="shared" si="573"/>
        <v>W/C</v>
      </c>
      <c r="N1489" s="1361" t="str">
        <f t="shared" si="588"/>
        <v>W/C</v>
      </c>
      <c r="O1489" s="1362"/>
      <c r="P1489" s="1363">
        <v>0</v>
      </c>
      <c r="Q1489" s="1363">
        <v>0</v>
      </c>
      <c r="R1489" s="1363">
        <v>0</v>
      </c>
      <c r="S1489" s="1363">
        <v>0</v>
      </c>
      <c r="T1489" s="1363">
        <v>0</v>
      </c>
      <c r="U1489" s="1363">
        <v>0</v>
      </c>
      <c r="V1489" s="1363">
        <v>0</v>
      </c>
      <c r="W1489" s="1363">
        <v>0</v>
      </c>
      <c r="X1489" s="1363">
        <v>0</v>
      </c>
      <c r="Y1489" s="1363">
        <v>0</v>
      </c>
      <c r="Z1489" s="1363">
        <v>0</v>
      </c>
      <c r="AA1489" s="1363">
        <v>0</v>
      </c>
      <c r="AB1489" s="1363">
        <v>0</v>
      </c>
      <c r="AC1489" s="1363"/>
      <c r="AD1489" s="1363"/>
      <c r="AE1489" s="1363">
        <f t="shared" si="572"/>
        <v>0</v>
      </c>
      <c r="AF1489" s="1376"/>
      <c r="AG1489" s="1376"/>
      <c r="AH1489" s="1365"/>
      <c r="AI1489" s="1365"/>
      <c r="AJ1489" s="1365"/>
      <c r="AK1489" s="1366"/>
      <c r="AL1489" s="1365">
        <f t="shared" si="567"/>
        <v>0</v>
      </c>
      <c r="AM1489" s="1367"/>
      <c r="AN1489" s="1365">
        <f t="shared" si="600"/>
        <v>0</v>
      </c>
      <c r="AO1489" s="1368">
        <f t="shared" si="568"/>
        <v>0</v>
      </c>
      <c r="AP1489" s="1369"/>
      <c r="AQ1489" s="1370">
        <f t="shared" si="564"/>
        <v>0</v>
      </c>
      <c r="AR1489" s="1365"/>
      <c r="AS1489" s="1365"/>
      <c r="AT1489" s="1365"/>
      <c r="AU1489" s="1366"/>
      <c r="AV1489" s="1365">
        <f t="shared" si="569"/>
        <v>0</v>
      </c>
      <c r="AW1489" s="1367"/>
      <c r="AX1489" s="1365">
        <f t="shared" si="601"/>
        <v>0</v>
      </c>
      <c r="AY1489" s="1367">
        <f t="shared" si="570"/>
        <v>0</v>
      </c>
      <c r="AZ1489" s="1372"/>
      <c r="BA1489" s="1640"/>
      <c r="BC1489" s="1361" t="str">
        <f t="shared" si="595"/>
        <v/>
      </c>
      <c r="BD1489" s="1361" t="str">
        <f t="shared" si="595"/>
        <v/>
      </c>
      <c r="BE1489" s="1361" t="str">
        <f t="shared" si="595"/>
        <v/>
      </c>
      <c r="BF1489" s="1361" t="str">
        <f t="shared" si="593"/>
        <v/>
      </c>
      <c r="BG1489" s="1361" t="str">
        <f t="shared" si="575"/>
        <v>NO</v>
      </c>
      <c r="BH1489" s="1361" t="str">
        <f t="shared" si="575"/>
        <v>W/C</v>
      </c>
      <c r="BI1489" s="1361" t="str">
        <f t="shared" si="596"/>
        <v>W/C</v>
      </c>
      <c r="BK1489" s="1361" t="b">
        <f t="shared" si="599"/>
        <v>1</v>
      </c>
      <c r="BL1489" s="1361" t="b">
        <f t="shared" si="599"/>
        <v>1</v>
      </c>
      <c r="BM1489" s="1361" t="b">
        <f t="shared" si="599"/>
        <v>1</v>
      </c>
      <c r="BN1489" s="1361" t="b">
        <f t="shared" si="599"/>
        <v>1</v>
      </c>
      <c r="BO1489" s="1361" t="b">
        <f t="shared" si="599"/>
        <v>1</v>
      </c>
      <c r="BP1489" s="1361" t="b">
        <f t="shared" si="599"/>
        <v>1</v>
      </c>
      <c r="BQ1489" s="1361" t="b">
        <f t="shared" si="599"/>
        <v>1</v>
      </c>
      <c r="BS1489" s="1359"/>
    </row>
    <row r="1490" spans="1:71" s="1374" customFormat="1" ht="12" customHeight="1">
      <c r="A1490" s="1412">
        <v>25600111</v>
      </c>
      <c r="B1490" s="1413" t="str">
        <f t="shared" si="562"/>
        <v>25600111</v>
      </c>
      <c r="C1490" s="1360" t="s">
        <v>2550</v>
      </c>
      <c r="D1490" s="1360" t="str">
        <f t="shared" si="598"/>
        <v>W/C</v>
      </c>
      <c r="E1490" s="1360"/>
      <c r="F1490" s="1360"/>
      <c r="G1490" s="1360"/>
      <c r="H1490" s="1361" t="str">
        <f t="shared" si="594"/>
        <v/>
      </c>
      <c r="I1490" s="1361" t="str">
        <f t="shared" si="594"/>
        <v/>
      </c>
      <c r="J1490" s="1361" t="str">
        <f t="shared" si="594"/>
        <v/>
      </c>
      <c r="K1490" s="1361" t="str">
        <f t="shared" si="584"/>
        <v/>
      </c>
      <c r="L1490" s="1361" t="str">
        <f t="shared" si="573"/>
        <v>NO</v>
      </c>
      <c r="M1490" s="1361" t="str">
        <f t="shared" si="573"/>
        <v>W/C</v>
      </c>
      <c r="N1490" s="1361" t="str">
        <f t="shared" si="588"/>
        <v>W/C</v>
      </c>
      <c r="O1490" s="1362"/>
      <c r="P1490" s="1363">
        <v>0</v>
      </c>
      <c r="Q1490" s="1363">
        <v>0</v>
      </c>
      <c r="R1490" s="1363">
        <v>0</v>
      </c>
      <c r="S1490" s="1363">
        <v>0</v>
      </c>
      <c r="T1490" s="1363">
        <v>0</v>
      </c>
      <c r="U1490" s="1363">
        <v>0</v>
      </c>
      <c r="V1490" s="1363">
        <v>0</v>
      </c>
      <c r="W1490" s="1363">
        <v>0</v>
      </c>
      <c r="X1490" s="1363">
        <v>0</v>
      </c>
      <c r="Y1490" s="1363">
        <v>0</v>
      </c>
      <c r="Z1490" s="1363">
        <v>0</v>
      </c>
      <c r="AA1490" s="1363">
        <v>0</v>
      </c>
      <c r="AB1490" s="1363">
        <v>0</v>
      </c>
      <c r="AC1490" s="1363"/>
      <c r="AD1490" s="1363"/>
      <c r="AE1490" s="1363">
        <f t="shared" si="572"/>
        <v>0</v>
      </c>
      <c r="AF1490" s="1376"/>
      <c r="AG1490" s="1376"/>
      <c r="AH1490" s="1365"/>
      <c r="AI1490" s="1365"/>
      <c r="AJ1490" s="1365"/>
      <c r="AK1490" s="1366"/>
      <c r="AL1490" s="1365">
        <f t="shared" si="567"/>
        <v>0</v>
      </c>
      <c r="AM1490" s="1367"/>
      <c r="AN1490" s="1365">
        <f t="shared" si="600"/>
        <v>0</v>
      </c>
      <c r="AO1490" s="1368">
        <f t="shared" si="568"/>
        <v>0</v>
      </c>
      <c r="AP1490" s="1369"/>
      <c r="AQ1490" s="1370">
        <f t="shared" si="564"/>
        <v>0</v>
      </c>
      <c r="AR1490" s="1365"/>
      <c r="AS1490" s="1365"/>
      <c r="AT1490" s="1365"/>
      <c r="AU1490" s="1366"/>
      <c r="AV1490" s="1365">
        <f>SUM(AS1490:AU1490)</f>
        <v>0</v>
      </c>
      <c r="AW1490" s="1367"/>
      <c r="AX1490" s="1365">
        <f t="shared" si="601"/>
        <v>0</v>
      </c>
      <c r="AY1490" s="1367">
        <f t="shared" si="570"/>
        <v>0</v>
      </c>
      <c r="AZ1490" s="1372"/>
      <c r="BA1490" s="1640"/>
      <c r="BC1490" s="1361" t="str">
        <f t="shared" si="595"/>
        <v/>
      </c>
      <c r="BD1490" s="1361" t="str">
        <f t="shared" si="595"/>
        <v/>
      </c>
      <c r="BE1490" s="1361" t="str">
        <f t="shared" si="595"/>
        <v/>
      </c>
      <c r="BF1490" s="1361" t="str">
        <f t="shared" si="593"/>
        <v/>
      </c>
      <c r="BG1490" s="1361" t="str">
        <f t="shared" si="575"/>
        <v>NO</v>
      </c>
      <c r="BH1490" s="1361" t="str">
        <f t="shared" si="575"/>
        <v>W/C</v>
      </c>
      <c r="BI1490" s="1361" t="str">
        <f t="shared" si="596"/>
        <v>W/C</v>
      </c>
      <c r="BK1490" s="1361" t="b">
        <f t="shared" si="599"/>
        <v>1</v>
      </c>
      <c r="BL1490" s="1361" t="b">
        <f t="shared" si="599"/>
        <v>1</v>
      </c>
      <c r="BM1490" s="1361" t="b">
        <f t="shared" si="599"/>
        <v>1</v>
      </c>
      <c r="BN1490" s="1361" t="b">
        <f t="shared" si="599"/>
        <v>1</v>
      </c>
      <c r="BO1490" s="1361" t="b">
        <f t="shared" si="599"/>
        <v>1</v>
      </c>
      <c r="BP1490" s="1361" t="b">
        <f t="shared" si="599"/>
        <v>1</v>
      </c>
      <c r="BQ1490" s="1361" t="b">
        <f t="shared" si="599"/>
        <v>1</v>
      </c>
      <c r="BS1490" s="1359"/>
    </row>
    <row r="1491" spans="1:71" s="1374" customFormat="1" ht="12" customHeight="1">
      <c r="A1491" s="1414">
        <v>25600121</v>
      </c>
      <c r="B1491" s="1415" t="str">
        <f t="shared" si="562"/>
        <v>25600121</v>
      </c>
      <c r="C1491" s="1417" t="s">
        <v>2551</v>
      </c>
      <c r="D1491" s="1417" t="str">
        <f t="shared" si="598"/>
        <v>W/C</v>
      </c>
      <c r="E1491" s="1417"/>
      <c r="F1491" s="1434">
        <v>43070</v>
      </c>
      <c r="G1491" s="1417"/>
      <c r="H1491" s="1419" t="str">
        <f t="shared" si="594"/>
        <v/>
      </c>
      <c r="I1491" s="1419" t="str">
        <f t="shared" si="594"/>
        <v/>
      </c>
      <c r="J1491" s="1419" t="str">
        <f t="shared" si="594"/>
        <v/>
      </c>
      <c r="K1491" s="1419" t="str">
        <f t="shared" si="594"/>
        <v/>
      </c>
      <c r="L1491" s="1419" t="str">
        <f t="shared" si="573"/>
        <v>NO</v>
      </c>
      <c r="M1491" s="1419" t="str">
        <f t="shared" si="573"/>
        <v>W/C</v>
      </c>
      <c r="N1491" s="1419" t="str">
        <f t="shared" si="588"/>
        <v>W/C</v>
      </c>
      <c r="O1491" s="1420"/>
      <c r="P1491" s="1421">
        <v>-1128806.6499999999</v>
      </c>
      <c r="Q1491" s="1421">
        <v>-1065857.57</v>
      </c>
      <c r="R1491" s="1421">
        <v>-1002908.49</v>
      </c>
      <c r="S1491" s="1421">
        <v>-939959.41</v>
      </c>
      <c r="T1491" s="1421">
        <v>-877010.33</v>
      </c>
      <c r="U1491" s="1421">
        <v>-814061.25</v>
      </c>
      <c r="V1491" s="1421">
        <v>-751112.17</v>
      </c>
      <c r="W1491" s="1421">
        <v>-688163.09</v>
      </c>
      <c r="X1491" s="1421">
        <v>-625214.01</v>
      </c>
      <c r="Y1491" s="1421">
        <v>-562264.93000000005</v>
      </c>
      <c r="Z1491" s="1421">
        <v>-499315.85</v>
      </c>
      <c r="AA1491" s="1421">
        <v>-436366.77</v>
      </c>
      <c r="AB1491" s="1421">
        <v>-373417.69</v>
      </c>
      <c r="AC1491" s="1421"/>
      <c r="AD1491" s="1421"/>
      <c r="AE1491" s="1421">
        <f t="shared" si="572"/>
        <v>-751112.16999999993</v>
      </c>
      <c r="AF1491" s="1422"/>
      <c r="AG1491" s="1422"/>
      <c r="AH1491" s="1424"/>
      <c r="AI1491" s="1424"/>
      <c r="AJ1491" s="1424"/>
      <c r="AK1491" s="1425"/>
      <c r="AL1491" s="1424">
        <f t="shared" si="567"/>
        <v>0</v>
      </c>
      <c r="AM1491" s="1426"/>
      <c r="AN1491" s="1424">
        <f t="shared" si="600"/>
        <v>-751112.16999999993</v>
      </c>
      <c r="AO1491" s="1427">
        <f t="shared" si="568"/>
        <v>-751112.16999999993</v>
      </c>
      <c r="AP1491" s="1369"/>
      <c r="AQ1491" s="1428">
        <f t="shared" si="564"/>
        <v>-373417.69</v>
      </c>
      <c r="AR1491" s="1424"/>
      <c r="AS1491" s="1424"/>
      <c r="AT1491" s="1424"/>
      <c r="AU1491" s="1425"/>
      <c r="AV1491" s="1424">
        <f t="shared" si="569"/>
        <v>0</v>
      </c>
      <c r="AW1491" s="1426"/>
      <c r="AX1491" s="1424">
        <f t="shared" si="601"/>
        <v>-373417.69</v>
      </c>
      <c r="AY1491" s="1426">
        <f t="shared" si="570"/>
        <v>-373417.69</v>
      </c>
      <c r="AZ1491" s="1372"/>
      <c r="BA1491" s="1640"/>
      <c r="BC1491" s="1419" t="str">
        <f t="shared" si="595"/>
        <v/>
      </c>
      <c r="BD1491" s="1419" t="str">
        <f t="shared" si="595"/>
        <v/>
      </c>
      <c r="BE1491" s="1419" t="str">
        <f t="shared" si="595"/>
        <v/>
      </c>
      <c r="BF1491" s="1419" t="str">
        <f t="shared" si="593"/>
        <v/>
      </c>
      <c r="BG1491" s="1419" t="str">
        <f t="shared" si="575"/>
        <v>NO</v>
      </c>
      <c r="BH1491" s="1419" t="str">
        <f t="shared" si="575"/>
        <v>W/C</v>
      </c>
      <c r="BI1491" s="1419" t="str">
        <f t="shared" si="596"/>
        <v>W/C</v>
      </c>
      <c r="BK1491" s="1419" t="b">
        <f t="shared" si="599"/>
        <v>1</v>
      </c>
      <c r="BL1491" s="1419" t="b">
        <f t="shared" si="599"/>
        <v>1</v>
      </c>
      <c r="BM1491" s="1419" t="b">
        <f t="shared" si="599"/>
        <v>1</v>
      </c>
      <c r="BN1491" s="1419" t="b">
        <f t="shared" si="599"/>
        <v>1</v>
      </c>
      <c r="BO1491" s="1419" t="b">
        <f t="shared" si="599"/>
        <v>1</v>
      </c>
      <c r="BP1491" s="1419" t="b">
        <f t="shared" si="599"/>
        <v>1</v>
      </c>
      <c r="BQ1491" s="1419" t="b">
        <f t="shared" si="599"/>
        <v>1</v>
      </c>
      <c r="BS1491" s="1359"/>
    </row>
    <row r="1492" spans="1:71" s="1374" customFormat="1" ht="12" customHeight="1">
      <c r="A1492" s="1414">
        <v>25600122</v>
      </c>
      <c r="B1492" s="1415" t="str">
        <f t="shared" si="562"/>
        <v>25600122</v>
      </c>
      <c r="C1492" s="1417" t="s">
        <v>2552</v>
      </c>
      <c r="D1492" s="1417" t="str">
        <f t="shared" si="598"/>
        <v>W/C</v>
      </c>
      <c r="E1492" s="1417"/>
      <c r="F1492" s="1434">
        <v>43070</v>
      </c>
      <c r="G1492" s="1417"/>
      <c r="H1492" s="1419" t="str">
        <f t="shared" si="594"/>
        <v/>
      </c>
      <c r="I1492" s="1419" t="str">
        <f t="shared" si="594"/>
        <v/>
      </c>
      <c r="J1492" s="1419" t="str">
        <f t="shared" si="594"/>
        <v/>
      </c>
      <c r="K1492" s="1419" t="str">
        <f t="shared" si="594"/>
        <v/>
      </c>
      <c r="L1492" s="1419" t="str">
        <f t="shared" si="573"/>
        <v>NO</v>
      </c>
      <c r="M1492" s="1419" t="str">
        <f t="shared" si="573"/>
        <v>W/C</v>
      </c>
      <c r="N1492" s="1419" t="str">
        <f t="shared" si="588"/>
        <v>W/C</v>
      </c>
      <c r="O1492" s="1420"/>
      <c r="P1492" s="1421">
        <v>35908.11</v>
      </c>
      <c r="Q1492" s="1421">
        <v>33742.69</v>
      </c>
      <c r="R1492" s="1421">
        <v>31577.27</v>
      </c>
      <c r="S1492" s="1421">
        <v>29411.85</v>
      </c>
      <c r="T1492" s="1421">
        <v>27246.43</v>
      </c>
      <c r="U1492" s="1421">
        <v>25081.01</v>
      </c>
      <c r="V1492" s="1421">
        <v>22915.59</v>
      </c>
      <c r="W1492" s="1421">
        <v>20750.169999999998</v>
      </c>
      <c r="X1492" s="1421">
        <v>18584.75</v>
      </c>
      <c r="Y1492" s="1421">
        <v>16419.330000000002</v>
      </c>
      <c r="Z1492" s="1421">
        <v>14253.91</v>
      </c>
      <c r="AA1492" s="1421">
        <v>12088.49</v>
      </c>
      <c r="AB1492" s="1421">
        <v>9923.07</v>
      </c>
      <c r="AC1492" s="1421"/>
      <c r="AD1492" s="1421"/>
      <c r="AE1492" s="1421">
        <f t="shared" si="572"/>
        <v>22915.59</v>
      </c>
      <c r="AF1492" s="1422"/>
      <c r="AG1492" s="1422"/>
      <c r="AH1492" s="1424"/>
      <c r="AI1492" s="1424"/>
      <c r="AJ1492" s="1424"/>
      <c r="AK1492" s="1425"/>
      <c r="AL1492" s="1424">
        <f t="shared" si="567"/>
        <v>0</v>
      </c>
      <c r="AM1492" s="1426"/>
      <c r="AN1492" s="1424">
        <f t="shared" si="600"/>
        <v>22915.59</v>
      </c>
      <c r="AO1492" s="1427">
        <f t="shared" si="568"/>
        <v>22915.59</v>
      </c>
      <c r="AP1492" s="1369"/>
      <c r="AQ1492" s="1428">
        <f t="shared" si="564"/>
        <v>9923.07</v>
      </c>
      <c r="AR1492" s="1424"/>
      <c r="AS1492" s="1424"/>
      <c r="AT1492" s="1424"/>
      <c r="AU1492" s="1425"/>
      <c r="AV1492" s="1424">
        <f t="shared" si="569"/>
        <v>0</v>
      </c>
      <c r="AW1492" s="1426"/>
      <c r="AX1492" s="1424">
        <f t="shared" si="601"/>
        <v>9923.07</v>
      </c>
      <c r="AY1492" s="1426">
        <f t="shared" si="570"/>
        <v>9923.07</v>
      </c>
      <c r="AZ1492" s="1372"/>
      <c r="BA1492" s="1640"/>
      <c r="BC1492" s="1419" t="str">
        <f t="shared" si="595"/>
        <v/>
      </c>
      <c r="BD1492" s="1419" t="str">
        <f t="shared" si="595"/>
        <v/>
      </c>
      <c r="BE1492" s="1419" t="str">
        <f t="shared" si="595"/>
        <v/>
      </c>
      <c r="BF1492" s="1419" t="str">
        <f t="shared" si="593"/>
        <v/>
      </c>
      <c r="BG1492" s="1419" t="str">
        <f t="shared" si="575"/>
        <v>NO</v>
      </c>
      <c r="BH1492" s="1419" t="str">
        <f t="shared" si="575"/>
        <v>W/C</v>
      </c>
      <c r="BI1492" s="1419" t="str">
        <f t="shared" si="596"/>
        <v>W/C</v>
      </c>
      <c r="BK1492" s="1419" t="b">
        <f t="shared" si="599"/>
        <v>1</v>
      </c>
      <c r="BL1492" s="1419" t="b">
        <f t="shared" si="599"/>
        <v>1</v>
      </c>
      <c r="BM1492" s="1419" t="b">
        <f t="shared" si="599"/>
        <v>1</v>
      </c>
      <c r="BN1492" s="1419" t="b">
        <f t="shared" si="599"/>
        <v>1</v>
      </c>
      <c r="BO1492" s="1419" t="b">
        <f t="shared" si="599"/>
        <v>1</v>
      </c>
      <c r="BP1492" s="1419" t="b">
        <f t="shared" si="599"/>
        <v>1</v>
      </c>
      <c r="BQ1492" s="1419" t="b">
        <f t="shared" si="599"/>
        <v>1</v>
      </c>
      <c r="BS1492" s="1359"/>
    </row>
    <row r="1493" spans="1:71" s="1374" customFormat="1" ht="12" customHeight="1">
      <c r="A1493" s="1412">
        <v>25700043</v>
      </c>
      <c r="B1493" s="1413" t="str">
        <f t="shared" si="562"/>
        <v>25700043</v>
      </c>
      <c r="C1493" s="1359" t="s">
        <v>2553</v>
      </c>
      <c r="D1493" s="1360" t="str">
        <f t="shared" si="598"/>
        <v>AIC</v>
      </c>
      <c r="E1493" s="1360"/>
      <c r="F1493" s="1359"/>
      <c r="G1493" s="1360"/>
      <c r="H1493" s="1361" t="str">
        <f t="shared" si="594"/>
        <v>AIC</v>
      </c>
      <c r="I1493" s="1361" t="str">
        <f t="shared" si="594"/>
        <v/>
      </c>
      <c r="J1493" s="1361" t="str">
        <f t="shared" si="594"/>
        <v/>
      </c>
      <c r="K1493" s="1361" t="str">
        <f t="shared" si="594"/>
        <v/>
      </c>
      <c r="L1493" s="1361" t="str">
        <f t="shared" si="573"/>
        <v>NO</v>
      </c>
      <c r="M1493" s="1361" t="str">
        <f t="shared" si="573"/>
        <v>NO</v>
      </c>
      <c r="N1493" s="1361" t="str">
        <f t="shared" si="588"/>
        <v/>
      </c>
      <c r="O1493" s="1362"/>
      <c r="P1493" s="1363">
        <v>0</v>
      </c>
      <c r="Q1493" s="1363">
        <v>0</v>
      </c>
      <c r="R1493" s="1363">
        <v>0</v>
      </c>
      <c r="S1493" s="1363">
        <v>0</v>
      </c>
      <c r="T1493" s="1363">
        <v>0</v>
      </c>
      <c r="U1493" s="1363">
        <v>0</v>
      </c>
      <c r="V1493" s="1363">
        <v>0</v>
      </c>
      <c r="W1493" s="1363">
        <v>0</v>
      </c>
      <c r="X1493" s="1363">
        <v>0</v>
      </c>
      <c r="Y1493" s="1363">
        <v>0</v>
      </c>
      <c r="Z1493" s="1363">
        <v>0</v>
      </c>
      <c r="AA1493" s="1363">
        <v>0</v>
      </c>
      <c r="AB1493" s="1363">
        <v>0</v>
      </c>
      <c r="AC1493" s="1363"/>
      <c r="AD1493" s="1363"/>
      <c r="AE1493" s="1363">
        <f t="shared" si="572"/>
        <v>0</v>
      </c>
      <c r="AF1493" s="1376"/>
      <c r="AG1493" s="1376"/>
      <c r="AH1493" s="1365">
        <f>AE1493</f>
        <v>0</v>
      </c>
      <c r="AI1493" s="1365"/>
      <c r="AJ1493" s="1365"/>
      <c r="AK1493" s="1366"/>
      <c r="AL1493" s="1365">
        <f t="shared" si="567"/>
        <v>0</v>
      </c>
      <c r="AM1493" s="1367"/>
      <c r="AN1493" s="1365"/>
      <c r="AO1493" s="1368">
        <f t="shared" si="568"/>
        <v>0</v>
      </c>
      <c r="AP1493" s="1369"/>
      <c r="AQ1493" s="1370">
        <f t="shared" si="564"/>
        <v>0</v>
      </c>
      <c r="AR1493" s="1365">
        <f>AQ1493</f>
        <v>0</v>
      </c>
      <c r="AS1493" s="1365"/>
      <c r="AT1493" s="1365"/>
      <c r="AU1493" s="1366"/>
      <c r="AV1493" s="1365">
        <f t="shared" si="569"/>
        <v>0</v>
      </c>
      <c r="AW1493" s="1367"/>
      <c r="AX1493" s="1365"/>
      <c r="AY1493" s="1367">
        <f t="shared" si="570"/>
        <v>0</v>
      </c>
      <c r="AZ1493" s="1372"/>
      <c r="BA1493" s="1640"/>
      <c r="BC1493" s="1361" t="str">
        <f t="shared" si="595"/>
        <v>AIC</v>
      </c>
      <c r="BD1493" s="1361" t="str">
        <f t="shared" si="595"/>
        <v/>
      </c>
      <c r="BE1493" s="1361" t="str">
        <f t="shared" si="595"/>
        <v/>
      </c>
      <c r="BF1493" s="1361" t="str">
        <f t="shared" si="593"/>
        <v/>
      </c>
      <c r="BG1493" s="1361" t="str">
        <f t="shared" si="575"/>
        <v>NO</v>
      </c>
      <c r="BH1493" s="1361" t="str">
        <f t="shared" si="575"/>
        <v>NO</v>
      </c>
      <c r="BI1493" s="1361" t="str">
        <f t="shared" si="596"/>
        <v/>
      </c>
      <c r="BK1493" s="1361" t="b">
        <f t="shared" si="599"/>
        <v>1</v>
      </c>
      <c r="BL1493" s="1361" t="b">
        <f t="shared" si="599"/>
        <v>1</v>
      </c>
      <c r="BM1493" s="1361" t="b">
        <f t="shared" si="599"/>
        <v>1</v>
      </c>
      <c r="BN1493" s="1361" t="b">
        <f t="shared" si="599"/>
        <v>1</v>
      </c>
      <c r="BO1493" s="1361" t="b">
        <f t="shared" si="599"/>
        <v>1</v>
      </c>
      <c r="BP1493" s="1361" t="b">
        <f t="shared" si="599"/>
        <v>1</v>
      </c>
      <c r="BQ1493" s="1361" t="b">
        <f t="shared" si="599"/>
        <v>1</v>
      </c>
      <c r="BS1493" s="1359"/>
    </row>
    <row r="1494" spans="1:71" s="1374" customFormat="1" ht="12" customHeight="1">
      <c r="A1494" s="1412">
        <v>28200002</v>
      </c>
      <c r="B1494" s="1413" t="str">
        <f t="shared" si="562"/>
        <v>28200002</v>
      </c>
      <c r="C1494" s="1359" t="s">
        <v>2554</v>
      </c>
      <c r="D1494" s="1360" t="str">
        <f t="shared" si="598"/>
        <v>GRB</v>
      </c>
      <c r="E1494" s="1360"/>
      <c r="F1494" s="1359"/>
      <c r="G1494" s="1360"/>
      <c r="H1494" s="1361" t="str">
        <f t="shared" si="594"/>
        <v/>
      </c>
      <c r="I1494" s="1361" t="str">
        <f t="shared" si="594"/>
        <v/>
      </c>
      <c r="J1494" s="1361" t="str">
        <f t="shared" si="594"/>
        <v>GRB</v>
      </c>
      <c r="K1494" s="1361" t="str">
        <f t="shared" si="594"/>
        <v/>
      </c>
      <c r="L1494" s="1361" t="str">
        <f t="shared" si="573"/>
        <v>NO</v>
      </c>
      <c r="M1494" s="1361" t="str">
        <f t="shared" si="573"/>
        <v>NO</v>
      </c>
      <c r="N1494" s="1361" t="str">
        <f t="shared" si="588"/>
        <v/>
      </c>
      <c r="O1494" s="1362"/>
      <c r="P1494" s="1363">
        <v>-579388858.91999996</v>
      </c>
      <c r="Q1494" s="1363">
        <v>-579572001</v>
      </c>
      <c r="R1494" s="1363">
        <v>-579755142.08000004</v>
      </c>
      <c r="S1494" s="1363">
        <v>-577968015.15999997</v>
      </c>
      <c r="T1494" s="1363">
        <v>-577975932.25</v>
      </c>
      <c r="U1494" s="1363">
        <v>-577983849.33000004</v>
      </c>
      <c r="V1494" s="1363">
        <v>-576082873.40999997</v>
      </c>
      <c r="W1494" s="1363">
        <v>-576212454.44000006</v>
      </c>
      <c r="X1494" s="1363">
        <v>-575682263.46000004</v>
      </c>
      <c r="Y1494" s="1363">
        <v>-575815637.49000001</v>
      </c>
      <c r="Z1494" s="1363">
        <v>-575726559.50999999</v>
      </c>
      <c r="AA1494" s="1363">
        <v>-575637481.52999997</v>
      </c>
      <c r="AB1494" s="1363">
        <v>-575548402.55999994</v>
      </c>
      <c r="AC1494" s="1363"/>
      <c r="AD1494" s="1363"/>
      <c r="AE1494" s="1363">
        <f t="shared" ref="AE1494:AE1560" si="602">(P1494+AB1494+SUM(Q1494:AA1494)*2)/24</f>
        <v>-577156736.69999993</v>
      </c>
      <c r="AF1494" s="1376"/>
      <c r="AG1494" s="1376">
        <v>10</v>
      </c>
      <c r="AH1494" s="1365"/>
      <c r="AI1494" s="1365"/>
      <c r="AJ1494" s="1365">
        <f>AE1494</f>
        <v>-577156736.69999993</v>
      </c>
      <c r="AK1494" s="1366"/>
      <c r="AL1494" s="1365">
        <f t="shared" si="567"/>
        <v>-577156736.69999993</v>
      </c>
      <c r="AM1494" s="1367"/>
      <c r="AN1494" s="1365"/>
      <c r="AO1494" s="1368">
        <f t="shared" si="568"/>
        <v>0</v>
      </c>
      <c r="AP1494" s="1369"/>
      <c r="AQ1494" s="1370">
        <f t="shared" si="564"/>
        <v>-575548402.55999994</v>
      </c>
      <c r="AR1494" s="1365"/>
      <c r="AS1494" s="1365"/>
      <c r="AT1494" s="1365">
        <f>AQ1494</f>
        <v>-575548402.55999994</v>
      </c>
      <c r="AU1494" s="1366"/>
      <c r="AV1494" s="1365">
        <f t="shared" si="569"/>
        <v>-575548402.55999994</v>
      </c>
      <c r="AW1494" s="1367"/>
      <c r="AX1494" s="1365"/>
      <c r="AY1494" s="1367">
        <f t="shared" si="570"/>
        <v>0</v>
      </c>
      <c r="AZ1494" s="1372"/>
      <c r="BA1494" s="1640"/>
      <c r="BC1494" s="1361" t="str">
        <f t="shared" si="595"/>
        <v/>
      </c>
      <c r="BD1494" s="1361" t="str">
        <f t="shared" si="595"/>
        <v/>
      </c>
      <c r="BE1494" s="1361" t="str">
        <f t="shared" si="595"/>
        <v>GRB</v>
      </c>
      <c r="BF1494" s="1361" t="str">
        <f t="shared" si="593"/>
        <v/>
      </c>
      <c r="BG1494" s="1361" t="str">
        <f t="shared" si="575"/>
        <v>NO</v>
      </c>
      <c r="BH1494" s="1361" t="str">
        <f t="shared" si="575"/>
        <v>NO</v>
      </c>
      <c r="BI1494" s="1361" t="str">
        <f t="shared" si="596"/>
        <v/>
      </c>
      <c r="BK1494" s="1361" t="b">
        <f t="shared" si="599"/>
        <v>1</v>
      </c>
      <c r="BL1494" s="1361" t="b">
        <f t="shared" si="599"/>
        <v>1</v>
      </c>
      <c r="BM1494" s="1361" t="b">
        <f t="shared" si="599"/>
        <v>1</v>
      </c>
      <c r="BN1494" s="1361" t="b">
        <f t="shared" si="599"/>
        <v>1</v>
      </c>
      <c r="BO1494" s="1361" t="b">
        <f t="shared" si="599"/>
        <v>1</v>
      </c>
      <c r="BP1494" s="1361" t="b">
        <f t="shared" si="599"/>
        <v>1</v>
      </c>
      <c r="BQ1494" s="1361" t="b">
        <f t="shared" si="599"/>
        <v>1</v>
      </c>
      <c r="BS1494" s="1359"/>
    </row>
    <row r="1495" spans="1:71" s="1374" customFormat="1" ht="12" customHeight="1">
      <c r="A1495" s="1412">
        <v>28200013</v>
      </c>
      <c r="B1495" s="1413" t="str">
        <f t="shared" si="562"/>
        <v>28200013</v>
      </c>
      <c r="C1495" s="1669" t="s">
        <v>2555</v>
      </c>
      <c r="D1495" s="1360" t="str">
        <f t="shared" si="598"/>
        <v>CRB</v>
      </c>
      <c r="E1495" s="1360"/>
      <c r="F1495" s="1670"/>
      <c r="G1495" s="1360"/>
      <c r="H1495" s="1361" t="str">
        <f t="shared" si="594"/>
        <v/>
      </c>
      <c r="I1495" s="1361" t="str">
        <f t="shared" si="594"/>
        <v>ERB</v>
      </c>
      <c r="J1495" s="1361" t="str">
        <f t="shared" si="594"/>
        <v>GRB</v>
      </c>
      <c r="K1495" s="1361" t="str">
        <f t="shared" si="594"/>
        <v/>
      </c>
      <c r="L1495" s="1361" t="str">
        <f t="shared" si="573"/>
        <v>NO</v>
      </c>
      <c r="M1495" s="1361" t="str">
        <f t="shared" si="573"/>
        <v>NO</v>
      </c>
      <c r="N1495" s="1361" t="str">
        <f t="shared" si="588"/>
        <v/>
      </c>
      <c r="O1495" s="1362"/>
      <c r="P1495" s="1363">
        <v>-68055332.519999996</v>
      </c>
      <c r="Q1495" s="1363">
        <v>-67033672.520000003</v>
      </c>
      <c r="R1495" s="1363">
        <v>-67072323.520000003</v>
      </c>
      <c r="S1495" s="1363">
        <v>-70411109.519999996</v>
      </c>
      <c r="T1495" s="1363">
        <v>-70727978.519999996</v>
      </c>
      <c r="U1495" s="1363">
        <v>-71044847.519999996</v>
      </c>
      <c r="V1495" s="1363">
        <v>-68880730.519999996</v>
      </c>
      <c r="W1495" s="1363">
        <v>-69534682.519999996</v>
      </c>
      <c r="X1495" s="1363">
        <v>-70055192.519999996</v>
      </c>
      <c r="Y1495" s="1363">
        <v>-70172172.519999996</v>
      </c>
      <c r="Z1495" s="1363">
        <v>-70602653.519999996</v>
      </c>
      <c r="AA1495" s="1363">
        <v>-71033134.519999996</v>
      </c>
      <c r="AB1495" s="1363">
        <v>-71463614.519999996</v>
      </c>
      <c r="AC1495" s="1363"/>
      <c r="AD1495" s="1363"/>
      <c r="AE1495" s="1363">
        <f t="shared" si="602"/>
        <v>-69693997.603333324</v>
      </c>
      <c r="AF1495" s="1376" t="s">
        <v>1996</v>
      </c>
      <c r="AG1495" s="1376" t="s">
        <v>1958</v>
      </c>
      <c r="AH1495" s="1365"/>
      <c r="AI1495" s="1365">
        <f>AE1495*C1572</f>
        <v>-46241967.409811661</v>
      </c>
      <c r="AJ1495" s="1365">
        <f>AE1495*C1573</f>
        <v>-23452030.193521664</v>
      </c>
      <c r="AK1495" s="1366"/>
      <c r="AL1495" s="1365">
        <f t="shared" si="567"/>
        <v>-69693997.603333324</v>
      </c>
      <c r="AM1495" s="1367"/>
      <c r="AN1495" s="1365"/>
      <c r="AO1495" s="1368">
        <f t="shared" si="568"/>
        <v>0</v>
      </c>
      <c r="AP1495" s="1369"/>
      <c r="AQ1495" s="1370">
        <f t="shared" si="564"/>
        <v>-71463614.519999996</v>
      </c>
      <c r="AR1495" s="1365"/>
      <c r="AS1495" s="1365">
        <f>AQ1495*C1572</f>
        <v>-47416108.234019995</v>
      </c>
      <c r="AT1495" s="1365">
        <f>AQ1495*C1573</f>
        <v>-24047506.285980001</v>
      </c>
      <c r="AU1495" s="1366"/>
      <c r="AV1495" s="1365">
        <f t="shared" si="569"/>
        <v>-71463614.519999996</v>
      </c>
      <c r="AW1495" s="1367"/>
      <c r="AX1495" s="1365"/>
      <c r="AY1495" s="1367">
        <f t="shared" si="570"/>
        <v>0</v>
      </c>
      <c r="AZ1495" s="1372"/>
      <c r="BA1495" s="1640"/>
      <c r="BC1495" s="1361" t="str">
        <f t="shared" si="595"/>
        <v/>
      </c>
      <c r="BD1495" s="1361" t="str">
        <f t="shared" si="595"/>
        <v>ERB</v>
      </c>
      <c r="BE1495" s="1361" t="str">
        <f t="shared" si="595"/>
        <v>GRB</v>
      </c>
      <c r="BF1495" s="1361" t="str">
        <f t="shared" si="593"/>
        <v/>
      </c>
      <c r="BG1495" s="1361" t="str">
        <f t="shared" si="575"/>
        <v>NO</v>
      </c>
      <c r="BH1495" s="1361" t="str">
        <f t="shared" si="575"/>
        <v>NO</v>
      </c>
      <c r="BI1495" s="1361" t="str">
        <f t="shared" si="596"/>
        <v/>
      </c>
      <c r="BK1495" s="1361" t="b">
        <f t="shared" si="599"/>
        <v>1</v>
      </c>
      <c r="BL1495" s="1361" t="b">
        <f t="shared" si="599"/>
        <v>1</v>
      </c>
      <c r="BM1495" s="1361" t="b">
        <f t="shared" si="599"/>
        <v>1</v>
      </c>
      <c r="BN1495" s="1361" t="b">
        <f t="shared" si="599"/>
        <v>1</v>
      </c>
      <c r="BO1495" s="1361" t="b">
        <f t="shared" si="599"/>
        <v>1</v>
      </c>
      <c r="BP1495" s="1361" t="b">
        <f t="shared" si="599"/>
        <v>1</v>
      </c>
      <c r="BQ1495" s="1361" t="b">
        <f t="shared" si="599"/>
        <v>1</v>
      </c>
      <c r="BS1495" s="1359"/>
    </row>
    <row r="1496" spans="1:71" s="1374" customFormat="1" ht="12" customHeight="1">
      <c r="A1496" s="1435" t="s">
        <v>2556</v>
      </c>
      <c r="B1496" s="1432" t="str">
        <f t="shared" si="562"/>
        <v>28200033</v>
      </c>
      <c r="C1496" s="1679" t="s">
        <v>2557</v>
      </c>
      <c r="D1496" s="1437" t="str">
        <f t="shared" si="598"/>
        <v>Non-Op</v>
      </c>
      <c r="E1496" s="1437"/>
      <c r="F1496" s="1397">
        <v>44012</v>
      </c>
      <c r="G1496" s="1437"/>
      <c r="H1496" s="1439" t="str">
        <f t="shared" si="594"/>
        <v/>
      </c>
      <c r="I1496" s="1439" t="str">
        <f t="shared" si="594"/>
        <v/>
      </c>
      <c r="J1496" s="1439" t="str">
        <f t="shared" si="594"/>
        <v/>
      </c>
      <c r="K1496" s="1439" t="str">
        <f t="shared" si="594"/>
        <v>Non-Op</v>
      </c>
      <c r="L1496" s="1439" t="str">
        <f t="shared" si="573"/>
        <v>NO</v>
      </c>
      <c r="M1496" s="1439" t="str">
        <f t="shared" si="573"/>
        <v>NO</v>
      </c>
      <c r="N1496" s="1439" t="str">
        <f t="shared" si="588"/>
        <v/>
      </c>
      <c r="O1496" s="1440"/>
      <c r="P1496" s="1441"/>
      <c r="Q1496" s="1441"/>
      <c r="R1496" s="1441"/>
      <c r="S1496" s="1441"/>
      <c r="T1496" s="1441"/>
      <c r="U1496" s="1441"/>
      <c r="V1496" s="1441"/>
      <c r="W1496" s="1441"/>
      <c r="X1496" s="1441"/>
      <c r="Y1496" s="1441"/>
      <c r="Z1496" s="1441"/>
      <c r="AA1496" s="1441"/>
      <c r="AB1496" s="1441">
        <v>633715</v>
      </c>
      <c r="AC1496" s="1441"/>
      <c r="AD1496" s="1441"/>
      <c r="AE1496" s="1441">
        <f t="shared" si="602"/>
        <v>26404.791666666668</v>
      </c>
      <c r="AF1496" s="1442"/>
      <c r="AG1496" s="1442"/>
      <c r="AH1496" s="1444"/>
      <c r="AI1496" s="1444"/>
      <c r="AJ1496" s="1444"/>
      <c r="AK1496" s="1404">
        <f>AE1496</f>
        <v>26404.791666666668</v>
      </c>
      <c r="AL1496" s="1403">
        <f>SUM(AI1496:AK1496)</f>
        <v>26404.791666666668</v>
      </c>
      <c r="AM1496" s="1405"/>
      <c r="AN1496" s="1403"/>
      <c r="AO1496" s="1406">
        <f t="shared" si="568"/>
        <v>0</v>
      </c>
      <c r="AP1496" s="1369"/>
      <c r="AQ1496" s="1407">
        <f t="shared" si="564"/>
        <v>633715</v>
      </c>
      <c r="AR1496" s="1403"/>
      <c r="AS1496" s="1403"/>
      <c r="AT1496" s="1403"/>
      <c r="AU1496" s="1404">
        <f>AQ1496</f>
        <v>633715</v>
      </c>
      <c r="AV1496" s="1403">
        <f t="shared" si="569"/>
        <v>633715</v>
      </c>
      <c r="AW1496" s="1405"/>
      <c r="AX1496" s="1403"/>
      <c r="AY1496" s="1405">
        <f t="shared" si="570"/>
        <v>0</v>
      </c>
      <c r="AZ1496" s="1372" t="s">
        <v>2558</v>
      </c>
      <c r="BA1496" s="1640"/>
      <c r="BC1496" s="1361"/>
      <c r="BD1496" s="1361"/>
      <c r="BE1496" s="1361"/>
      <c r="BF1496" s="1361"/>
      <c r="BG1496" s="1361"/>
      <c r="BH1496" s="1361"/>
      <c r="BI1496" s="1361"/>
      <c r="BK1496" s="1361"/>
      <c r="BL1496" s="1361"/>
      <c r="BM1496" s="1361"/>
      <c r="BN1496" s="1361"/>
      <c r="BO1496" s="1361"/>
      <c r="BP1496" s="1361"/>
      <c r="BQ1496" s="1361"/>
      <c r="BS1496" s="1359"/>
    </row>
    <row r="1497" spans="1:71" s="1374" customFormat="1" ht="12" customHeight="1">
      <c r="A1497" s="1412">
        <v>28200121</v>
      </c>
      <c r="B1497" s="1413" t="str">
        <f t="shared" si="562"/>
        <v>28200121</v>
      </c>
      <c r="C1497" s="1359" t="s">
        <v>929</v>
      </c>
      <c r="D1497" s="1360" t="str">
        <f t="shared" si="598"/>
        <v>ERB</v>
      </c>
      <c r="E1497" s="1360"/>
      <c r="F1497" s="1359"/>
      <c r="G1497" s="1360"/>
      <c r="H1497" s="1361" t="str">
        <f t="shared" si="594"/>
        <v/>
      </c>
      <c r="I1497" s="1361" t="str">
        <f t="shared" si="594"/>
        <v>ERB</v>
      </c>
      <c r="J1497" s="1361" t="str">
        <f t="shared" si="594"/>
        <v/>
      </c>
      <c r="K1497" s="1361" t="str">
        <f t="shared" si="594"/>
        <v/>
      </c>
      <c r="L1497" s="1361" t="str">
        <f t="shared" si="573"/>
        <v>NO</v>
      </c>
      <c r="M1497" s="1361" t="str">
        <f t="shared" si="573"/>
        <v>NO</v>
      </c>
      <c r="N1497" s="1361" t="str">
        <f t="shared" si="588"/>
        <v/>
      </c>
      <c r="O1497" s="1362"/>
      <c r="P1497" s="1363">
        <v>-1341520544.0799999</v>
      </c>
      <c r="Q1497" s="1363">
        <v>-1339496006.45</v>
      </c>
      <c r="R1497" s="1363">
        <v>-1337471468.8099999</v>
      </c>
      <c r="S1497" s="1363">
        <v>-1329324392.1800001</v>
      </c>
      <c r="T1497" s="1363">
        <v>-1328174157.54</v>
      </c>
      <c r="U1497" s="1363">
        <v>-1325262300.9000001</v>
      </c>
      <c r="V1497" s="1363">
        <v>-1298766312.27</v>
      </c>
      <c r="W1497" s="1363">
        <v>-1298461440.4200001</v>
      </c>
      <c r="X1497" s="1363">
        <v>-1294174861.5699999</v>
      </c>
      <c r="Y1497" s="1363">
        <v>-1295117268.72</v>
      </c>
      <c r="Z1497" s="1363">
        <v>-1293900920.8699999</v>
      </c>
      <c r="AA1497" s="1363">
        <v>-1292684573.02</v>
      </c>
      <c r="AB1497" s="1363">
        <v>-1291148851.1700001</v>
      </c>
      <c r="AC1497" s="1363"/>
      <c r="AD1497" s="1363"/>
      <c r="AE1497" s="1363">
        <f t="shared" si="602"/>
        <v>-1312430700.03125</v>
      </c>
      <c r="AF1497" s="1376">
        <v>33</v>
      </c>
      <c r="AG1497" s="1376"/>
      <c r="AH1497" s="1365"/>
      <c r="AI1497" s="1365">
        <f>AE1497</f>
        <v>-1312430700.03125</v>
      </c>
      <c r="AJ1497" s="1365"/>
      <c r="AK1497" s="1366"/>
      <c r="AL1497" s="1365">
        <f t="shared" si="567"/>
        <v>-1312430700.03125</v>
      </c>
      <c r="AM1497" s="1367"/>
      <c r="AN1497" s="1365"/>
      <c r="AO1497" s="1368">
        <f t="shared" si="568"/>
        <v>0</v>
      </c>
      <c r="AP1497" s="1369"/>
      <c r="AQ1497" s="1370">
        <f t="shared" si="564"/>
        <v>-1291148851.1700001</v>
      </c>
      <c r="AR1497" s="1365"/>
      <c r="AS1497" s="1365">
        <f>AQ1497</f>
        <v>-1291148851.1700001</v>
      </c>
      <c r="AT1497" s="1365"/>
      <c r="AU1497" s="1366"/>
      <c r="AV1497" s="1365">
        <f t="shared" si="569"/>
        <v>-1291148851.1700001</v>
      </c>
      <c r="AW1497" s="1367"/>
      <c r="AX1497" s="1365"/>
      <c r="AY1497" s="1367">
        <f t="shared" si="570"/>
        <v>0</v>
      </c>
      <c r="AZ1497" s="1372"/>
      <c r="BA1497" s="1640"/>
      <c r="BC1497" s="1361" t="str">
        <f t="shared" si="595"/>
        <v/>
      </c>
      <c r="BD1497" s="1361" t="str">
        <f t="shared" si="595"/>
        <v>ERB</v>
      </c>
      <c r="BE1497" s="1361" t="str">
        <f t="shared" si="595"/>
        <v/>
      </c>
      <c r="BF1497" s="1361" t="str">
        <f t="shared" si="593"/>
        <v/>
      </c>
      <c r="BG1497" s="1361" t="str">
        <f t="shared" si="575"/>
        <v>NO</v>
      </c>
      <c r="BH1497" s="1361" t="str">
        <f t="shared" si="575"/>
        <v>NO</v>
      </c>
      <c r="BI1497" s="1361" t="str">
        <f t="shared" si="596"/>
        <v/>
      </c>
      <c r="BK1497" s="1361" t="b">
        <f t="shared" si="599"/>
        <v>1</v>
      </c>
      <c r="BL1497" s="1361" t="b">
        <f t="shared" si="599"/>
        <v>1</v>
      </c>
      <c r="BM1497" s="1361" t="b">
        <f t="shared" si="599"/>
        <v>1</v>
      </c>
      <c r="BN1497" s="1361" t="b">
        <f t="shared" si="599"/>
        <v>1</v>
      </c>
      <c r="BO1497" s="1361" t="b">
        <f t="shared" si="599"/>
        <v>1</v>
      </c>
      <c r="BP1497" s="1361" t="b">
        <f t="shared" si="599"/>
        <v>1</v>
      </c>
      <c r="BQ1497" s="1361" t="b">
        <f t="shared" si="599"/>
        <v>1</v>
      </c>
      <c r="BS1497" s="1359"/>
    </row>
    <row r="1498" spans="1:71" s="1374" customFormat="1" ht="12" customHeight="1">
      <c r="A1498" s="1431" t="s">
        <v>2559</v>
      </c>
      <c r="B1498" s="1451" t="str">
        <f t="shared" si="562"/>
        <v>28300001</v>
      </c>
      <c r="C1498" s="1395" t="s">
        <v>2560</v>
      </c>
      <c r="D1498" s="1396" t="str">
        <f t="shared" si="598"/>
        <v>W/C</v>
      </c>
      <c r="E1498" s="1396"/>
      <c r="F1498" s="1397">
        <v>43298</v>
      </c>
      <c r="G1498" s="1396"/>
      <c r="H1498" s="1398" t="str">
        <f t="shared" si="594"/>
        <v/>
      </c>
      <c r="I1498" s="1398" t="str">
        <f t="shared" si="594"/>
        <v/>
      </c>
      <c r="J1498" s="1398" t="str">
        <f t="shared" si="594"/>
        <v/>
      </c>
      <c r="K1498" s="1398"/>
      <c r="L1498" s="1398" t="str">
        <f t="shared" si="573"/>
        <v>NO</v>
      </c>
      <c r="M1498" s="1398" t="str">
        <f t="shared" si="573"/>
        <v>W/C</v>
      </c>
      <c r="N1498" s="1398" t="str">
        <f t="shared" si="588"/>
        <v>W/C</v>
      </c>
      <c r="O1498" s="1399"/>
      <c r="P1498" s="1400">
        <v>-713006.72</v>
      </c>
      <c r="Q1498" s="1400">
        <v>-698504.96</v>
      </c>
      <c r="R1498" s="1400">
        <v>-684003.2</v>
      </c>
      <c r="S1498" s="1400">
        <v>-669501.43999999994</v>
      </c>
      <c r="T1498" s="1400">
        <v>-654999.68000000005</v>
      </c>
      <c r="U1498" s="1400">
        <v>-640497.92000000004</v>
      </c>
      <c r="V1498" s="1400">
        <v>-625996.16</v>
      </c>
      <c r="W1498" s="1400">
        <v>-611494.40000000002</v>
      </c>
      <c r="X1498" s="1400">
        <v>-596992.64</v>
      </c>
      <c r="Y1498" s="1400">
        <v>-582490.88</v>
      </c>
      <c r="Z1498" s="1400">
        <v>-567989.12</v>
      </c>
      <c r="AA1498" s="1400">
        <v>-553487.35999999999</v>
      </c>
      <c r="AB1498" s="1400">
        <v>-538985.6</v>
      </c>
      <c r="AC1498" s="1400"/>
      <c r="AD1498" s="1400"/>
      <c r="AE1498" s="1400">
        <f t="shared" si="602"/>
        <v>-625996.16</v>
      </c>
      <c r="AF1498" s="1401"/>
      <c r="AG1498" s="1402"/>
      <c r="AH1498" s="1403"/>
      <c r="AI1498" s="1403"/>
      <c r="AJ1498" s="1403"/>
      <c r="AK1498" s="1404"/>
      <c r="AL1498" s="1403">
        <f>SUM(AI1498:AK1498)</f>
        <v>0</v>
      </c>
      <c r="AM1498" s="1405"/>
      <c r="AN1498" s="1403">
        <f>AE1498</f>
        <v>-625996.16</v>
      </c>
      <c r="AO1498" s="1406">
        <f t="shared" si="568"/>
        <v>-625996.16</v>
      </c>
      <c r="AP1498" s="1369"/>
      <c r="AQ1498" s="1407">
        <f t="shared" si="564"/>
        <v>-538985.6</v>
      </c>
      <c r="AR1498" s="1403"/>
      <c r="AS1498" s="1403"/>
      <c r="AT1498" s="1403"/>
      <c r="AU1498" s="1404"/>
      <c r="AV1498" s="1403">
        <f t="shared" si="569"/>
        <v>0</v>
      </c>
      <c r="AW1498" s="1405"/>
      <c r="AX1498" s="1403">
        <f>AQ1498</f>
        <v>-538985.6</v>
      </c>
      <c r="AY1498" s="1405">
        <f t="shared" si="570"/>
        <v>-538985.6</v>
      </c>
      <c r="AZ1498" s="1372"/>
      <c r="BA1498" s="1640"/>
      <c r="BC1498" s="1361"/>
      <c r="BD1498" s="1361"/>
      <c r="BE1498" s="1361"/>
      <c r="BF1498" s="1361"/>
      <c r="BG1498" s="1361"/>
      <c r="BH1498" s="1361"/>
      <c r="BI1498" s="1361"/>
      <c r="BK1498" s="1361"/>
      <c r="BL1498" s="1361"/>
      <c r="BM1498" s="1361"/>
      <c r="BN1498" s="1361"/>
      <c r="BO1498" s="1361"/>
      <c r="BP1498" s="1361"/>
      <c r="BQ1498" s="1361"/>
      <c r="BS1498" s="1359"/>
    </row>
    <row r="1499" spans="1:71" s="1374" customFormat="1" ht="12" customHeight="1">
      <c r="A1499" s="1412">
        <v>28300031</v>
      </c>
      <c r="B1499" s="1413" t="str">
        <f t="shared" si="562"/>
        <v>28300031</v>
      </c>
      <c r="C1499" s="1359" t="s">
        <v>2561</v>
      </c>
      <c r="D1499" s="1360" t="str">
        <f t="shared" si="598"/>
        <v>Non-Op</v>
      </c>
      <c r="E1499" s="1360"/>
      <c r="F1499" s="1359"/>
      <c r="G1499" s="1360"/>
      <c r="H1499" s="1361" t="str">
        <f t="shared" si="594"/>
        <v/>
      </c>
      <c r="I1499" s="1361" t="str">
        <f t="shared" si="594"/>
        <v/>
      </c>
      <c r="J1499" s="1361" t="str">
        <f t="shared" si="594"/>
        <v/>
      </c>
      <c r="K1499" s="1361" t="str">
        <f t="shared" si="594"/>
        <v>Non-Op</v>
      </c>
      <c r="L1499" s="1361" t="str">
        <f t="shared" si="573"/>
        <v>NO</v>
      </c>
      <c r="M1499" s="1361" t="str">
        <f t="shared" si="573"/>
        <v>NO</v>
      </c>
      <c r="N1499" s="1361" t="str">
        <f t="shared" si="588"/>
        <v/>
      </c>
      <c r="O1499" s="1362"/>
      <c r="P1499" s="1363">
        <v>-3538498.01</v>
      </c>
      <c r="Q1499" s="1363">
        <v>-2172472.84</v>
      </c>
      <c r="R1499" s="1363">
        <v>-1246942.74</v>
      </c>
      <c r="S1499" s="1363">
        <v>-1759704.43</v>
      </c>
      <c r="T1499" s="1363">
        <v>-2026359.18</v>
      </c>
      <c r="U1499" s="1363">
        <v>-4955981.3600000003</v>
      </c>
      <c r="V1499" s="1363">
        <v>-3233849.09</v>
      </c>
      <c r="W1499" s="1363">
        <v>-2445086.11</v>
      </c>
      <c r="X1499" s="1363">
        <v>-1712789.27</v>
      </c>
      <c r="Y1499" s="1363">
        <v>-1911948.44</v>
      </c>
      <c r="Z1499" s="1363">
        <v>-5633828.0599999996</v>
      </c>
      <c r="AA1499" s="1363">
        <v>-4232446.63</v>
      </c>
      <c r="AB1499" s="1363">
        <v>-3459744.38</v>
      </c>
      <c r="AC1499" s="1363"/>
      <c r="AD1499" s="1363"/>
      <c r="AE1499" s="1363">
        <f t="shared" si="602"/>
        <v>-2902544.1120833331</v>
      </c>
      <c r="AF1499" s="1376"/>
      <c r="AG1499" s="1377"/>
      <c r="AH1499" s="1365"/>
      <c r="AI1499" s="1365"/>
      <c r="AJ1499" s="1365"/>
      <c r="AK1499" s="1366">
        <f>AE1499</f>
        <v>-2902544.1120833331</v>
      </c>
      <c r="AL1499" s="1365">
        <f t="shared" si="567"/>
        <v>-2902544.1120833331</v>
      </c>
      <c r="AM1499" s="1367"/>
      <c r="AN1499" s="1365"/>
      <c r="AO1499" s="1368">
        <f t="shared" si="568"/>
        <v>0</v>
      </c>
      <c r="AP1499" s="1369"/>
      <c r="AQ1499" s="1370">
        <f t="shared" si="564"/>
        <v>-3459744.38</v>
      </c>
      <c r="AR1499" s="1365"/>
      <c r="AS1499" s="1365"/>
      <c r="AT1499" s="1365"/>
      <c r="AU1499" s="1366">
        <f>AQ1499</f>
        <v>-3459744.38</v>
      </c>
      <c r="AV1499" s="1365">
        <f t="shared" si="569"/>
        <v>-3459744.38</v>
      </c>
      <c r="AW1499" s="1367"/>
      <c r="AX1499" s="1365"/>
      <c r="AY1499" s="1367">
        <f t="shared" si="570"/>
        <v>0</v>
      </c>
      <c r="AZ1499" s="1372" t="s">
        <v>1476</v>
      </c>
      <c r="BA1499" s="1640"/>
      <c r="BC1499" s="1361" t="str">
        <f t="shared" si="595"/>
        <v/>
      </c>
      <c r="BD1499" s="1361" t="str">
        <f t="shared" si="595"/>
        <v/>
      </c>
      <c r="BE1499" s="1361" t="str">
        <f t="shared" si="595"/>
        <v/>
      </c>
      <c r="BF1499" s="1361" t="str">
        <f t="shared" si="593"/>
        <v>Non-Op</v>
      </c>
      <c r="BG1499" s="1361" t="str">
        <f t="shared" si="575"/>
        <v>NO</v>
      </c>
      <c r="BH1499" s="1361" t="str">
        <f t="shared" si="575"/>
        <v>NO</v>
      </c>
      <c r="BI1499" s="1361" t="str">
        <f t="shared" si="596"/>
        <v/>
      </c>
      <c r="BK1499" s="1361" t="b">
        <f t="shared" ref="BK1499:BQ1502" si="603">BC1499=H1499</f>
        <v>1</v>
      </c>
      <c r="BL1499" s="1361" t="b">
        <f t="shared" si="603"/>
        <v>1</v>
      </c>
      <c r="BM1499" s="1361" t="b">
        <f t="shared" si="603"/>
        <v>1</v>
      </c>
      <c r="BN1499" s="1361" t="b">
        <f t="shared" si="603"/>
        <v>1</v>
      </c>
      <c r="BO1499" s="1361" t="b">
        <f t="shared" si="603"/>
        <v>1</v>
      </c>
      <c r="BP1499" s="1361" t="b">
        <f t="shared" si="603"/>
        <v>1</v>
      </c>
      <c r="BQ1499" s="1361" t="b">
        <f t="shared" si="603"/>
        <v>1</v>
      </c>
      <c r="BS1499" s="1359"/>
    </row>
    <row r="1500" spans="1:71" s="1374" customFormat="1" ht="12" customHeight="1">
      <c r="A1500" s="1412">
        <v>28300033</v>
      </c>
      <c r="B1500" s="1413" t="str">
        <f t="shared" si="562"/>
        <v>28300033</v>
      </c>
      <c r="C1500" s="1359" t="s">
        <v>2562</v>
      </c>
      <c r="D1500" s="1360" t="str">
        <f t="shared" si="598"/>
        <v>Non-Op</v>
      </c>
      <c r="E1500" s="1360"/>
      <c r="F1500" s="1359"/>
      <c r="G1500" s="1360"/>
      <c r="H1500" s="1361" t="str">
        <f t="shared" si="594"/>
        <v/>
      </c>
      <c r="I1500" s="1361" t="str">
        <f t="shared" si="594"/>
        <v/>
      </c>
      <c r="J1500" s="1361" t="str">
        <f t="shared" si="594"/>
        <v/>
      </c>
      <c r="K1500" s="1361" t="str">
        <f t="shared" si="594"/>
        <v>Non-Op</v>
      </c>
      <c r="L1500" s="1361" t="str">
        <f t="shared" si="573"/>
        <v>NO</v>
      </c>
      <c r="M1500" s="1361" t="str">
        <f t="shared" si="573"/>
        <v>NO</v>
      </c>
      <c r="N1500" s="1361" t="str">
        <f t="shared" si="588"/>
        <v/>
      </c>
      <c r="O1500" s="1362"/>
      <c r="P1500" s="1363">
        <v>-46952041.780000001</v>
      </c>
      <c r="Q1500" s="1363">
        <v>-46826080.280000001</v>
      </c>
      <c r="R1500" s="1363">
        <v>-46700118.780000001</v>
      </c>
      <c r="S1500" s="1363">
        <v>-50137751.649999999</v>
      </c>
      <c r="T1500" s="1363">
        <v>-49987745.079999998</v>
      </c>
      <c r="U1500" s="1363">
        <v>-49837738.509999998</v>
      </c>
      <c r="V1500" s="1363">
        <v>-49687731.939999998</v>
      </c>
      <c r="W1500" s="1363">
        <v>-49537725.369999997</v>
      </c>
      <c r="X1500" s="1363">
        <v>-49301886.340000004</v>
      </c>
      <c r="Y1500" s="1363">
        <v>-49108963.539999999</v>
      </c>
      <c r="Z1500" s="1363">
        <v>-48916040.740000002</v>
      </c>
      <c r="AA1500" s="1363">
        <v>-48723117.939999998</v>
      </c>
      <c r="AB1500" s="1363">
        <v>-48530195.130000003</v>
      </c>
      <c r="AC1500" s="1363"/>
      <c r="AD1500" s="1363"/>
      <c r="AE1500" s="1363">
        <f t="shared" si="602"/>
        <v>-48875501.552083343</v>
      </c>
      <c r="AF1500" s="1376"/>
      <c r="AG1500" s="1377"/>
      <c r="AH1500" s="1365"/>
      <c r="AI1500" s="1365"/>
      <c r="AJ1500" s="1365"/>
      <c r="AK1500" s="1366">
        <f>AE1500</f>
        <v>-48875501.552083343</v>
      </c>
      <c r="AL1500" s="1365">
        <f t="shared" si="567"/>
        <v>-48875501.552083343</v>
      </c>
      <c r="AM1500" s="1367"/>
      <c r="AN1500" s="1365"/>
      <c r="AO1500" s="1368">
        <f t="shared" si="568"/>
        <v>0</v>
      </c>
      <c r="AP1500" s="1369"/>
      <c r="AQ1500" s="1370">
        <f t="shared" ref="AQ1500:AQ1560" si="604">AB1500</f>
        <v>-48530195.130000003</v>
      </c>
      <c r="AR1500" s="1365"/>
      <c r="AS1500" s="1365"/>
      <c r="AT1500" s="1365"/>
      <c r="AU1500" s="1366">
        <f>AQ1500</f>
        <v>-48530195.130000003</v>
      </c>
      <c r="AV1500" s="1365">
        <f t="shared" si="569"/>
        <v>-48530195.130000003</v>
      </c>
      <c r="AW1500" s="1367"/>
      <c r="AX1500" s="1365"/>
      <c r="AY1500" s="1367">
        <f t="shared" si="570"/>
        <v>0</v>
      </c>
      <c r="AZ1500" s="1372" t="s">
        <v>2086</v>
      </c>
      <c r="BA1500" s="1640"/>
      <c r="BC1500" s="1361" t="str">
        <f t="shared" si="595"/>
        <v/>
      </c>
      <c r="BD1500" s="1361" t="str">
        <f t="shared" si="595"/>
        <v/>
      </c>
      <c r="BE1500" s="1361" t="str">
        <f t="shared" si="595"/>
        <v/>
      </c>
      <c r="BF1500" s="1361" t="str">
        <f t="shared" si="593"/>
        <v>Non-Op</v>
      </c>
      <c r="BG1500" s="1361" t="str">
        <f t="shared" si="575"/>
        <v>NO</v>
      </c>
      <c r="BH1500" s="1361" t="str">
        <f t="shared" si="575"/>
        <v>NO</v>
      </c>
      <c r="BI1500" s="1361" t="str">
        <f t="shared" si="596"/>
        <v/>
      </c>
      <c r="BK1500" s="1361" t="b">
        <f t="shared" si="603"/>
        <v>1</v>
      </c>
      <c r="BL1500" s="1361" t="b">
        <f t="shared" si="603"/>
        <v>1</v>
      </c>
      <c r="BM1500" s="1361" t="b">
        <f t="shared" si="603"/>
        <v>1</v>
      </c>
      <c r="BN1500" s="1361" t="b">
        <f t="shared" si="603"/>
        <v>1</v>
      </c>
      <c r="BO1500" s="1361" t="b">
        <f t="shared" si="603"/>
        <v>1</v>
      </c>
      <c r="BP1500" s="1361" t="b">
        <f t="shared" si="603"/>
        <v>1</v>
      </c>
      <c r="BQ1500" s="1361" t="b">
        <f t="shared" si="603"/>
        <v>1</v>
      </c>
      <c r="BS1500" s="1359"/>
    </row>
    <row r="1501" spans="1:71" s="1374" customFormat="1" ht="12" customHeight="1">
      <c r="A1501" s="1412">
        <v>28300041</v>
      </c>
      <c r="B1501" s="1413" t="str">
        <f t="shared" si="562"/>
        <v>28300041</v>
      </c>
      <c r="C1501" s="1359" t="s">
        <v>2563</v>
      </c>
      <c r="D1501" s="1360" t="str">
        <f t="shared" si="598"/>
        <v>Non-Op</v>
      </c>
      <c r="E1501" s="1360"/>
      <c r="F1501" s="1359"/>
      <c r="G1501" s="1360"/>
      <c r="H1501" s="1361" t="str">
        <f t="shared" si="594"/>
        <v/>
      </c>
      <c r="I1501" s="1361" t="str">
        <f t="shared" si="594"/>
        <v/>
      </c>
      <c r="J1501" s="1361" t="str">
        <f t="shared" si="594"/>
        <v/>
      </c>
      <c r="K1501" s="1361" t="str">
        <f t="shared" si="594"/>
        <v>Non-Op</v>
      </c>
      <c r="L1501" s="1361" t="str">
        <f t="shared" si="573"/>
        <v>NO</v>
      </c>
      <c r="M1501" s="1361" t="str">
        <f t="shared" si="573"/>
        <v>NO</v>
      </c>
      <c r="N1501" s="1361" t="str">
        <f t="shared" si="588"/>
        <v/>
      </c>
      <c r="O1501" s="1362"/>
      <c r="P1501" s="1363">
        <v>-341435.31</v>
      </c>
      <c r="Q1501" s="1363">
        <v>-221184.42</v>
      </c>
      <c r="R1501" s="1363">
        <v>-165554.45000000001</v>
      </c>
      <c r="S1501" s="1363">
        <v>-231638.5</v>
      </c>
      <c r="T1501" s="1363">
        <v>-807858.79</v>
      </c>
      <c r="U1501" s="1363">
        <v>-1413591.01</v>
      </c>
      <c r="V1501" s="1363">
        <v>-952054.12</v>
      </c>
      <c r="W1501" s="1363">
        <v>-228234.78</v>
      </c>
      <c r="X1501" s="1363">
        <v>-239911.05</v>
      </c>
      <c r="Y1501" s="1363">
        <v>-403754.06</v>
      </c>
      <c r="Z1501" s="1363">
        <v>-1414724.17</v>
      </c>
      <c r="AA1501" s="1363">
        <v>-1282975.8899999999</v>
      </c>
      <c r="AB1501" s="1363">
        <v>-800683.04</v>
      </c>
      <c r="AC1501" s="1363"/>
      <c r="AD1501" s="1363"/>
      <c r="AE1501" s="1363">
        <f t="shared" si="602"/>
        <v>-661045.0345833333</v>
      </c>
      <c r="AF1501" s="1376"/>
      <c r="AG1501" s="1377"/>
      <c r="AH1501" s="1365"/>
      <c r="AI1501" s="1365"/>
      <c r="AJ1501" s="1365"/>
      <c r="AK1501" s="1366">
        <f>AE1501</f>
        <v>-661045.0345833333</v>
      </c>
      <c r="AL1501" s="1365">
        <f t="shared" si="567"/>
        <v>-661045.0345833333</v>
      </c>
      <c r="AM1501" s="1367"/>
      <c r="AN1501" s="1365"/>
      <c r="AO1501" s="1368">
        <f t="shared" si="568"/>
        <v>0</v>
      </c>
      <c r="AP1501" s="1369"/>
      <c r="AQ1501" s="1370">
        <f t="shared" si="604"/>
        <v>-800683.04</v>
      </c>
      <c r="AR1501" s="1365"/>
      <c r="AS1501" s="1365"/>
      <c r="AT1501" s="1365"/>
      <c r="AU1501" s="1366">
        <f>AQ1501</f>
        <v>-800683.04</v>
      </c>
      <c r="AV1501" s="1365">
        <f t="shared" si="569"/>
        <v>-800683.04</v>
      </c>
      <c r="AW1501" s="1367"/>
      <c r="AX1501" s="1365"/>
      <c r="AY1501" s="1367">
        <f t="shared" si="570"/>
        <v>0</v>
      </c>
      <c r="AZ1501" s="1372" t="s">
        <v>1476</v>
      </c>
      <c r="BA1501" s="1640"/>
      <c r="BC1501" s="1361" t="str">
        <f t="shared" si="595"/>
        <v/>
      </c>
      <c r="BD1501" s="1361" t="str">
        <f t="shared" si="595"/>
        <v/>
      </c>
      <c r="BE1501" s="1361" t="str">
        <f t="shared" si="595"/>
        <v/>
      </c>
      <c r="BF1501" s="1361" t="str">
        <f t="shared" si="593"/>
        <v>Non-Op</v>
      </c>
      <c r="BG1501" s="1361" t="str">
        <f t="shared" si="575"/>
        <v>NO</v>
      </c>
      <c r="BH1501" s="1361" t="str">
        <f t="shared" si="575"/>
        <v>NO</v>
      </c>
      <c r="BI1501" s="1361" t="str">
        <f t="shared" si="596"/>
        <v/>
      </c>
      <c r="BK1501" s="1361" t="b">
        <f t="shared" si="603"/>
        <v>1</v>
      </c>
      <c r="BL1501" s="1361" t="b">
        <f t="shared" si="603"/>
        <v>1</v>
      </c>
      <c r="BM1501" s="1361" t="b">
        <f t="shared" si="603"/>
        <v>1</v>
      </c>
      <c r="BN1501" s="1361" t="b">
        <f t="shared" si="603"/>
        <v>1</v>
      </c>
      <c r="BO1501" s="1361" t="b">
        <f t="shared" si="603"/>
        <v>1</v>
      </c>
      <c r="BP1501" s="1361" t="b">
        <f t="shared" si="603"/>
        <v>1</v>
      </c>
      <c r="BQ1501" s="1361" t="b">
        <f t="shared" si="603"/>
        <v>1</v>
      </c>
      <c r="BS1501" s="1359"/>
    </row>
    <row r="1502" spans="1:71" s="1374" customFormat="1" ht="12" customHeight="1">
      <c r="A1502" s="1412">
        <v>28300043</v>
      </c>
      <c r="B1502" s="1413" t="str">
        <f t="shared" si="562"/>
        <v>28300043</v>
      </c>
      <c r="C1502" s="1359" t="s">
        <v>2564</v>
      </c>
      <c r="D1502" s="1360" t="str">
        <f t="shared" si="598"/>
        <v>AIC</v>
      </c>
      <c r="E1502" s="1360"/>
      <c r="F1502" s="1359"/>
      <c r="G1502" s="1360"/>
      <c r="H1502" s="1361" t="str">
        <f t="shared" si="594"/>
        <v>AIC</v>
      </c>
      <c r="I1502" s="1361" t="str">
        <f t="shared" si="594"/>
        <v/>
      </c>
      <c r="J1502" s="1361" t="str">
        <f t="shared" si="594"/>
        <v/>
      </c>
      <c r="K1502" s="1361" t="str">
        <f t="shared" si="594"/>
        <v/>
      </c>
      <c r="L1502" s="1361" t="str">
        <f t="shared" si="573"/>
        <v>NO</v>
      </c>
      <c r="M1502" s="1361" t="str">
        <f t="shared" si="573"/>
        <v>NO</v>
      </c>
      <c r="N1502" s="1361" t="str">
        <f t="shared" si="588"/>
        <v/>
      </c>
      <c r="O1502" s="1362"/>
      <c r="P1502" s="1363">
        <v>-14221163.640000001</v>
      </c>
      <c r="Q1502" s="1363">
        <v>-14182903.5</v>
      </c>
      <c r="R1502" s="1363">
        <v>-14144643.359999999</v>
      </c>
      <c r="S1502" s="1363">
        <v>-14106383.210000001</v>
      </c>
      <c r="T1502" s="1363">
        <v>-14068123.07</v>
      </c>
      <c r="U1502" s="1363">
        <v>-14029862.93</v>
      </c>
      <c r="V1502" s="1363">
        <v>-13991602.789999999</v>
      </c>
      <c r="W1502" s="1363">
        <v>-13953342.65</v>
      </c>
      <c r="X1502" s="1363">
        <v>-13915082.51</v>
      </c>
      <c r="Y1502" s="1363">
        <v>-13876822.369999999</v>
      </c>
      <c r="Z1502" s="1363">
        <v>-13838562.220000001</v>
      </c>
      <c r="AA1502" s="1363">
        <v>-13800302.08</v>
      </c>
      <c r="AB1502" s="1363">
        <v>-13762041.939999999</v>
      </c>
      <c r="AC1502" s="1363"/>
      <c r="AD1502" s="1363"/>
      <c r="AE1502" s="1363">
        <f t="shared" si="602"/>
        <v>-13991602.790000001</v>
      </c>
      <c r="AF1502" s="1376"/>
      <c r="AG1502" s="1377"/>
      <c r="AH1502" s="1365">
        <f>AE1502</f>
        <v>-13991602.790000001</v>
      </c>
      <c r="AI1502" s="1365"/>
      <c r="AJ1502" s="1365"/>
      <c r="AK1502" s="1366"/>
      <c r="AL1502" s="1365">
        <f t="shared" si="567"/>
        <v>0</v>
      </c>
      <c r="AM1502" s="1367"/>
      <c r="AN1502" s="1365"/>
      <c r="AO1502" s="1368">
        <f t="shared" si="568"/>
        <v>0</v>
      </c>
      <c r="AP1502" s="1369"/>
      <c r="AQ1502" s="1370">
        <f t="shared" si="604"/>
        <v>-13762041.939999999</v>
      </c>
      <c r="AR1502" s="1365">
        <f>AQ1502</f>
        <v>-13762041.939999999</v>
      </c>
      <c r="AS1502" s="1365"/>
      <c r="AT1502" s="1365"/>
      <c r="AU1502" s="1366"/>
      <c r="AV1502" s="1365">
        <f t="shared" si="569"/>
        <v>0</v>
      </c>
      <c r="AW1502" s="1367"/>
      <c r="AX1502" s="1365"/>
      <c r="AY1502" s="1367">
        <f t="shared" si="570"/>
        <v>0</v>
      </c>
      <c r="AZ1502" s="1372"/>
      <c r="BA1502" s="1640"/>
      <c r="BC1502" s="1361" t="str">
        <f t="shared" si="595"/>
        <v>AIC</v>
      </c>
      <c r="BD1502" s="1361" t="str">
        <f t="shared" si="595"/>
        <v/>
      </c>
      <c r="BE1502" s="1361" t="str">
        <f t="shared" si="595"/>
        <v/>
      </c>
      <c r="BF1502" s="1361" t="str">
        <f t="shared" si="593"/>
        <v/>
      </c>
      <c r="BG1502" s="1361" t="str">
        <f t="shared" si="575"/>
        <v>NO</v>
      </c>
      <c r="BH1502" s="1361" t="str">
        <f t="shared" si="575"/>
        <v>NO</v>
      </c>
      <c r="BI1502" s="1361" t="str">
        <f t="shared" si="596"/>
        <v/>
      </c>
      <c r="BK1502" s="1361" t="b">
        <f t="shared" si="603"/>
        <v>1</v>
      </c>
      <c r="BL1502" s="1361" t="b">
        <f t="shared" si="603"/>
        <v>1</v>
      </c>
      <c r="BM1502" s="1361" t="b">
        <f t="shared" si="603"/>
        <v>1</v>
      </c>
      <c r="BN1502" s="1361" t="b">
        <f t="shared" si="603"/>
        <v>1</v>
      </c>
      <c r="BO1502" s="1361" t="b">
        <f t="shared" si="603"/>
        <v>1</v>
      </c>
      <c r="BP1502" s="1361" t="b">
        <f t="shared" si="603"/>
        <v>1</v>
      </c>
      <c r="BQ1502" s="1361" t="b">
        <f t="shared" si="603"/>
        <v>1</v>
      </c>
      <c r="BS1502" s="1359"/>
    </row>
    <row r="1503" spans="1:71" s="1374" customFormat="1" ht="12" customHeight="1">
      <c r="A1503" s="1431">
        <v>28300073</v>
      </c>
      <c r="B1503" s="1451" t="str">
        <f t="shared" ref="B1503:B1560" si="605">TEXT(A1503,"##")</f>
        <v>28300073</v>
      </c>
      <c r="C1503" s="1395" t="s">
        <v>2565</v>
      </c>
      <c r="D1503" s="1396" t="str">
        <f t="shared" si="598"/>
        <v>Non-Op</v>
      </c>
      <c r="E1503" s="1396"/>
      <c r="F1503" s="1397">
        <v>43541</v>
      </c>
      <c r="G1503" s="1396"/>
      <c r="H1503" s="1398" t="str">
        <f t="shared" si="594"/>
        <v/>
      </c>
      <c r="I1503" s="1398" t="str">
        <f t="shared" si="594"/>
        <v/>
      </c>
      <c r="J1503" s="1398" t="str">
        <f t="shared" si="594"/>
        <v/>
      </c>
      <c r="K1503" s="1398" t="str">
        <f t="shared" si="594"/>
        <v>Non-Op</v>
      </c>
      <c r="L1503" s="1398" t="str">
        <f t="shared" si="573"/>
        <v>NO</v>
      </c>
      <c r="M1503" s="1398" t="str">
        <f t="shared" si="573"/>
        <v>NO</v>
      </c>
      <c r="N1503" s="1398" t="str">
        <f t="shared" si="588"/>
        <v/>
      </c>
      <c r="O1503" s="1399"/>
      <c r="P1503" s="1400">
        <v>-67834.509999999995</v>
      </c>
      <c r="Q1503" s="1400">
        <v>-99282.43</v>
      </c>
      <c r="R1503" s="1400">
        <v>-130672.67</v>
      </c>
      <c r="S1503" s="1400">
        <v>-180843.54</v>
      </c>
      <c r="T1503" s="1400">
        <v>-216275.08</v>
      </c>
      <c r="U1503" s="1400">
        <v>-255137.19</v>
      </c>
      <c r="V1503" s="1400">
        <v>-294611.68</v>
      </c>
      <c r="W1503" s="1400">
        <v>-329342.44</v>
      </c>
      <c r="X1503" s="1400">
        <v>-350874.63</v>
      </c>
      <c r="Y1503" s="1400">
        <v>-386402.8</v>
      </c>
      <c r="Z1503" s="1400">
        <v>-416128.29</v>
      </c>
      <c r="AA1503" s="1400">
        <v>-446411.89</v>
      </c>
      <c r="AB1503" s="1400">
        <v>-502019.77</v>
      </c>
      <c r="AC1503" s="1400"/>
      <c r="AD1503" s="1400"/>
      <c r="AE1503" s="1400">
        <f t="shared" si="602"/>
        <v>-282575.815</v>
      </c>
      <c r="AF1503" s="1401"/>
      <c r="AG1503" s="1402"/>
      <c r="AH1503" s="1403"/>
      <c r="AI1503" s="1403"/>
      <c r="AJ1503" s="1403"/>
      <c r="AK1503" s="1404">
        <f>AE1503</f>
        <v>-282575.815</v>
      </c>
      <c r="AL1503" s="1403">
        <f>SUM(AI1503:AK1503)</f>
        <v>-282575.815</v>
      </c>
      <c r="AM1503" s="1405"/>
      <c r="AN1503" s="1403"/>
      <c r="AO1503" s="1406">
        <f t="shared" si="568"/>
        <v>0</v>
      </c>
      <c r="AP1503" s="1369"/>
      <c r="AQ1503" s="1407">
        <f t="shared" si="604"/>
        <v>-502019.77</v>
      </c>
      <c r="AR1503" s="1403"/>
      <c r="AS1503" s="1403"/>
      <c r="AT1503" s="1403"/>
      <c r="AU1503" s="1404">
        <f>AQ1503</f>
        <v>-502019.77</v>
      </c>
      <c r="AV1503" s="1403">
        <f t="shared" si="569"/>
        <v>-502019.77</v>
      </c>
      <c r="AW1503" s="1405"/>
      <c r="AX1503" s="1403"/>
      <c r="AY1503" s="1405">
        <f t="shared" si="570"/>
        <v>0</v>
      </c>
      <c r="AZ1503" s="1372" t="s">
        <v>1050</v>
      </c>
      <c r="BA1503" s="1640"/>
      <c r="BC1503" s="1361"/>
      <c r="BD1503" s="1361"/>
      <c r="BE1503" s="1361"/>
      <c r="BF1503" s="1361"/>
      <c r="BG1503" s="1361"/>
      <c r="BH1503" s="1361"/>
      <c r="BI1503" s="1361"/>
      <c r="BK1503" s="1361"/>
      <c r="BL1503" s="1361"/>
      <c r="BM1503" s="1361"/>
      <c r="BN1503" s="1361"/>
      <c r="BO1503" s="1361"/>
      <c r="BP1503" s="1361"/>
      <c r="BQ1503" s="1361"/>
      <c r="BS1503" s="1359"/>
    </row>
    <row r="1504" spans="1:71" s="1374" customFormat="1" ht="12" customHeight="1">
      <c r="A1504" s="1412">
        <v>28300081</v>
      </c>
      <c r="B1504" s="1413" t="str">
        <f t="shared" si="605"/>
        <v>28300081</v>
      </c>
      <c r="C1504" s="1359" t="s">
        <v>701</v>
      </c>
      <c r="D1504" s="1360" t="str">
        <f t="shared" si="598"/>
        <v>ERB</v>
      </c>
      <c r="E1504" s="1360"/>
      <c r="F1504" s="1359"/>
      <c r="G1504" s="1360"/>
      <c r="H1504" s="1361" t="str">
        <f t="shared" si="594"/>
        <v/>
      </c>
      <c r="I1504" s="1361" t="str">
        <f t="shared" si="594"/>
        <v>ERB</v>
      </c>
      <c r="J1504" s="1361" t="str">
        <f t="shared" si="594"/>
        <v/>
      </c>
      <c r="K1504" s="1361" t="str">
        <f t="shared" si="594"/>
        <v/>
      </c>
      <c r="L1504" s="1361" t="str">
        <f t="shared" si="573"/>
        <v>NO</v>
      </c>
      <c r="M1504" s="1361" t="str">
        <f t="shared" si="573"/>
        <v>NO</v>
      </c>
      <c r="N1504" s="1361" t="str">
        <f t="shared" si="588"/>
        <v/>
      </c>
      <c r="O1504" s="1362"/>
      <c r="P1504" s="1363">
        <v>-4462754.0999999996</v>
      </c>
      <c r="Q1504" s="1363">
        <v>-4450724.25</v>
      </c>
      <c r="R1504" s="1363">
        <v>-4438694.4000000004</v>
      </c>
      <c r="S1504" s="1363">
        <v>-4426664.55</v>
      </c>
      <c r="T1504" s="1363">
        <v>-4414634.7</v>
      </c>
      <c r="U1504" s="1363">
        <v>-4402604.8499999996</v>
      </c>
      <c r="V1504" s="1363">
        <v>-4390575</v>
      </c>
      <c r="W1504" s="1363">
        <v>-4378545.1500000004</v>
      </c>
      <c r="X1504" s="1363">
        <v>-4366515.3</v>
      </c>
      <c r="Y1504" s="1363">
        <v>-4354485.45</v>
      </c>
      <c r="Z1504" s="1363">
        <v>-4342455.5999999996</v>
      </c>
      <c r="AA1504" s="1363">
        <v>-4330425.75</v>
      </c>
      <c r="AB1504" s="1363">
        <v>-4318395.9000000004</v>
      </c>
      <c r="AC1504" s="1363"/>
      <c r="AD1504" s="1363"/>
      <c r="AE1504" s="1363">
        <f t="shared" si="602"/>
        <v>-4390575</v>
      </c>
      <c r="AF1504" s="1376" t="s">
        <v>755</v>
      </c>
      <c r="AG1504" s="1376"/>
      <c r="AH1504" s="1365"/>
      <c r="AI1504" s="1365">
        <f>AE1504</f>
        <v>-4390575</v>
      </c>
      <c r="AJ1504" s="1365"/>
      <c r="AK1504" s="1366"/>
      <c r="AL1504" s="1365">
        <f t="shared" si="567"/>
        <v>-4390575</v>
      </c>
      <c r="AM1504" s="1367"/>
      <c r="AN1504" s="1365"/>
      <c r="AO1504" s="1368">
        <f t="shared" si="568"/>
        <v>0</v>
      </c>
      <c r="AP1504" s="1369"/>
      <c r="AQ1504" s="1370">
        <f t="shared" si="604"/>
        <v>-4318395.9000000004</v>
      </c>
      <c r="AR1504" s="1365"/>
      <c r="AS1504" s="1365">
        <f>AQ1504</f>
        <v>-4318395.9000000004</v>
      </c>
      <c r="AT1504" s="1365"/>
      <c r="AU1504" s="1366"/>
      <c r="AV1504" s="1365">
        <f t="shared" si="569"/>
        <v>-4318395.9000000004</v>
      </c>
      <c r="AW1504" s="1367"/>
      <c r="AX1504" s="1365"/>
      <c r="AY1504" s="1367">
        <f t="shared" si="570"/>
        <v>0</v>
      </c>
      <c r="AZ1504" s="1372"/>
      <c r="BA1504" s="1640"/>
      <c r="BC1504" s="1361" t="str">
        <f t="shared" si="595"/>
        <v/>
      </c>
      <c r="BD1504" s="1361" t="str">
        <f t="shared" si="595"/>
        <v>ERB</v>
      </c>
      <c r="BE1504" s="1361" t="str">
        <f t="shared" si="595"/>
        <v/>
      </c>
      <c r="BF1504" s="1361" t="str">
        <f t="shared" si="593"/>
        <v/>
      </c>
      <c r="BG1504" s="1361" t="str">
        <f t="shared" si="575"/>
        <v>NO</v>
      </c>
      <c r="BH1504" s="1361" t="str">
        <f t="shared" si="575"/>
        <v>NO</v>
      </c>
      <c r="BI1504" s="1361" t="str">
        <f t="shared" si="596"/>
        <v/>
      </c>
      <c r="BK1504" s="1361" t="b">
        <f t="shared" ref="BK1504:BQ1506" si="606">BC1504=H1504</f>
        <v>1</v>
      </c>
      <c r="BL1504" s="1361" t="b">
        <f t="shared" si="606"/>
        <v>1</v>
      </c>
      <c r="BM1504" s="1361" t="b">
        <f t="shared" si="606"/>
        <v>1</v>
      </c>
      <c r="BN1504" s="1361" t="b">
        <f t="shared" si="606"/>
        <v>1</v>
      </c>
      <c r="BO1504" s="1361" t="b">
        <f t="shared" si="606"/>
        <v>1</v>
      </c>
      <c r="BP1504" s="1361" t="b">
        <f t="shared" si="606"/>
        <v>1</v>
      </c>
      <c r="BQ1504" s="1361" t="b">
        <f t="shared" si="606"/>
        <v>1</v>
      </c>
      <c r="BS1504" s="1359"/>
    </row>
    <row r="1505" spans="1:71" s="1374" customFormat="1" ht="12" customHeight="1">
      <c r="A1505" s="1412">
        <v>28300091</v>
      </c>
      <c r="B1505" s="1413" t="str">
        <f t="shared" si="605"/>
        <v>28300091</v>
      </c>
      <c r="C1505" s="1359" t="s">
        <v>756</v>
      </c>
      <c r="D1505" s="1360" t="str">
        <f t="shared" si="598"/>
        <v>ERB</v>
      </c>
      <c r="E1505" s="1360"/>
      <c r="F1505" s="1359"/>
      <c r="G1505" s="1360"/>
      <c r="H1505" s="1361" t="str">
        <f t="shared" si="594"/>
        <v/>
      </c>
      <c r="I1505" s="1361" t="str">
        <f t="shared" si="594"/>
        <v>ERB</v>
      </c>
      <c r="J1505" s="1361" t="str">
        <f t="shared" si="594"/>
        <v/>
      </c>
      <c r="K1505" s="1361" t="str">
        <f t="shared" si="594"/>
        <v/>
      </c>
      <c r="L1505" s="1361" t="str">
        <f t="shared" si="573"/>
        <v>NO</v>
      </c>
      <c r="M1505" s="1361" t="str">
        <f t="shared" si="573"/>
        <v>NO</v>
      </c>
      <c r="N1505" s="1361" t="str">
        <f t="shared" si="588"/>
        <v/>
      </c>
      <c r="O1505" s="1362"/>
      <c r="P1505" s="1363">
        <v>-308479.03999999998</v>
      </c>
      <c r="Q1505" s="1363">
        <v>-308479.03999999998</v>
      </c>
      <c r="R1505" s="1363">
        <v>-308479.03999999998</v>
      </c>
      <c r="S1505" s="1363">
        <v>-308479.03999999998</v>
      </c>
      <c r="T1505" s="1363">
        <v>-308479.03999999998</v>
      </c>
      <c r="U1505" s="1363">
        <v>-308479.03999999998</v>
      </c>
      <c r="V1505" s="1363">
        <v>-308479.03999999998</v>
      </c>
      <c r="W1505" s="1363">
        <v>-308479.03999999998</v>
      </c>
      <c r="X1505" s="1363">
        <v>-308479.03999999998</v>
      </c>
      <c r="Y1505" s="1363">
        <v>-308479.03999999998</v>
      </c>
      <c r="Z1505" s="1363">
        <v>-308479.03999999998</v>
      </c>
      <c r="AA1505" s="1363">
        <v>-308479.03999999998</v>
      </c>
      <c r="AB1505" s="1363">
        <v>-308479.03999999998</v>
      </c>
      <c r="AC1505" s="1363"/>
      <c r="AD1505" s="1363"/>
      <c r="AE1505" s="1363">
        <f t="shared" si="602"/>
        <v>-308479.03999999998</v>
      </c>
      <c r="AF1505" s="1376" t="s">
        <v>757</v>
      </c>
      <c r="AG1505" s="1376"/>
      <c r="AH1505" s="1365"/>
      <c r="AI1505" s="1365">
        <f>AE1505</f>
        <v>-308479.03999999998</v>
      </c>
      <c r="AJ1505" s="1365"/>
      <c r="AK1505" s="1366"/>
      <c r="AL1505" s="1365">
        <f t="shared" si="567"/>
        <v>-308479.03999999998</v>
      </c>
      <c r="AM1505" s="1367"/>
      <c r="AN1505" s="1365"/>
      <c r="AO1505" s="1368">
        <f t="shared" si="568"/>
        <v>0</v>
      </c>
      <c r="AP1505" s="1369"/>
      <c r="AQ1505" s="1370">
        <f t="shared" si="604"/>
        <v>-308479.03999999998</v>
      </c>
      <c r="AR1505" s="1365"/>
      <c r="AS1505" s="1365">
        <f>AQ1505</f>
        <v>-308479.03999999998</v>
      </c>
      <c r="AT1505" s="1365"/>
      <c r="AU1505" s="1366"/>
      <c r="AV1505" s="1365">
        <f t="shared" si="569"/>
        <v>-308479.03999999998</v>
      </c>
      <c r="AW1505" s="1367"/>
      <c r="AX1505" s="1365"/>
      <c r="AY1505" s="1367">
        <f t="shared" si="570"/>
        <v>0</v>
      </c>
      <c r="AZ1505" s="1372"/>
      <c r="BA1505" s="1640"/>
      <c r="BC1505" s="1361" t="str">
        <f t="shared" si="595"/>
        <v/>
      </c>
      <c r="BD1505" s="1361" t="str">
        <f t="shared" si="595"/>
        <v>ERB</v>
      </c>
      <c r="BE1505" s="1361" t="str">
        <f t="shared" si="595"/>
        <v/>
      </c>
      <c r="BF1505" s="1361" t="str">
        <f t="shared" si="593"/>
        <v/>
      </c>
      <c r="BG1505" s="1361" t="str">
        <f t="shared" si="575"/>
        <v>NO</v>
      </c>
      <c r="BH1505" s="1361" t="str">
        <f t="shared" si="575"/>
        <v>NO</v>
      </c>
      <c r="BI1505" s="1361" t="str">
        <f t="shared" si="596"/>
        <v/>
      </c>
      <c r="BK1505" s="1361" t="b">
        <f t="shared" si="606"/>
        <v>1</v>
      </c>
      <c r="BL1505" s="1361" t="b">
        <f t="shared" si="606"/>
        <v>1</v>
      </c>
      <c r="BM1505" s="1361" t="b">
        <f t="shared" si="606"/>
        <v>1</v>
      </c>
      <c r="BN1505" s="1361" t="b">
        <f t="shared" si="606"/>
        <v>1</v>
      </c>
      <c r="BO1505" s="1361" t="b">
        <f t="shared" si="606"/>
        <v>1</v>
      </c>
      <c r="BP1505" s="1361" t="b">
        <f t="shared" si="606"/>
        <v>1</v>
      </c>
      <c r="BQ1505" s="1361" t="b">
        <f t="shared" si="606"/>
        <v>1</v>
      </c>
      <c r="BS1505" s="1359"/>
    </row>
    <row r="1506" spans="1:71" s="1374" customFormat="1" ht="12" customHeight="1">
      <c r="A1506" s="1414">
        <v>28300101</v>
      </c>
      <c r="B1506" s="1415" t="str">
        <f t="shared" si="605"/>
        <v>28300101</v>
      </c>
      <c r="C1506" s="1416" t="s">
        <v>2566</v>
      </c>
      <c r="D1506" s="1417" t="str">
        <f t="shared" si="598"/>
        <v>ERB</v>
      </c>
      <c r="E1506" s="1417"/>
      <c r="F1506" s="1434">
        <v>43070</v>
      </c>
      <c r="G1506" s="1417"/>
      <c r="H1506" s="1419" t="str">
        <f t="shared" si="594"/>
        <v/>
      </c>
      <c r="I1506" s="1419" t="str">
        <f t="shared" si="594"/>
        <v>ERB</v>
      </c>
      <c r="J1506" s="1419" t="str">
        <f t="shared" si="594"/>
        <v/>
      </c>
      <c r="K1506" s="1419" t="str">
        <f t="shared" si="594"/>
        <v/>
      </c>
      <c r="L1506" s="1419" t="str">
        <f t="shared" si="573"/>
        <v>NO</v>
      </c>
      <c r="M1506" s="1419" t="str">
        <f t="shared" si="573"/>
        <v>NO</v>
      </c>
      <c r="N1506" s="1419" t="str">
        <f t="shared" si="588"/>
        <v/>
      </c>
      <c r="O1506" s="1420"/>
      <c r="P1506" s="1421">
        <v>-4777990.79</v>
      </c>
      <c r="Q1506" s="1421">
        <v>-5737847.9299999997</v>
      </c>
      <c r="R1506" s="1421">
        <v>-6697788.5899999999</v>
      </c>
      <c r="S1506" s="1421">
        <v>-7657813.0300000003</v>
      </c>
      <c r="T1506" s="1421">
        <v>-8617921.4499999993</v>
      </c>
      <c r="U1506" s="1421">
        <v>-9578114.1099999994</v>
      </c>
      <c r="V1506" s="1421">
        <v>-9042537.9499999993</v>
      </c>
      <c r="W1506" s="1421">
        <v>-9068908.1199999992</v>
      </c>
      <c r="X1506" s="1421">
        <v>-9089397.5399999991</v>
      </c>
      <c r="Y1506" s="1421">
        <v>-9057570.3100000005</v>
      </c>
      <c r="Z1506" s="1421">
        <v>-9092868.4700000007</v>
      </c>
      <c r="AA1506" s="1421">
        <v>-9100469.1899999995</v>
      </c>
      <c r="AB1506" s="1421">
        <v>-9726781.4000000004</v>
      </c>
      <c r="AC1506" s="1421"/>
      <c r="AD1506" s="1421"/>
      <c r="AE1506" s="1421">
        <f t="shared" si="602"/>
        <v>-8332801.8987499997</v>
      </c>
      <c r="AF1506" s="1422" t="s">
        <v>2567</v>
      </c>
      <c r="AG1506" s="1423"/>
      <c r="AH1506" s="1424"/>
      <c r="AI1506" s="1424">
        <f>AE1506</f>
        <v>-8332801.8987499997</v>
      </c>
      <c r="AJ1506" s="1424"/>
      <c r="AK1506" s="1425"/>
      <c r="AL1506" s="1424">
        <f t="shared" si="567"/>
        <v>-8332801.8987499997</v>
      </c>
      <c r="AM1506" s="1426"/>
      <c r="AN1506" s="1424"/>
      <c r="AO1506" s="1427">
        <f t="shared" si="568"/>
        <v>0</v>
      </c>
      <c r="AP1506" s="1369"/>
      <c r="AQ1506" s="1428">
        <f t="shared" si="604"/>
        <v>-9726781.4000000004</v>
      </c>
      <c r="AR1506" s="1424"/>
      <c r="AS1506" s="1424">
        <f>AQ1506</f>
        <v>-9726781.4000000004</v>
      </c>
      <c r="AT1506" s="1424"/>
      <c r="AU1506" s="1425"/>
      <c r="AV1506" s="1424">
        <f t="shared" si="569"/>
        <v>-9726781.4000000004</v>
      </c>
      <c r="AW1506" s="1426"/>
      <c r="AX1506" s="1424"/>
      <c r="AY1506" s="1426">
        <f t="shared" si="570"/>
        <v>0</v>
      </c>
      <c r="AZ1506" s="1372"/>
      <c r="BA1506" s="1640"/>
      <c r="BC1506" s="1419" t="str">
        <f t="shared" si="595"/>
        <v/>
      </c>
      <c r="BD1506" s="1419" t="str">
        <f t="shared" si="595"/>
        <v>ERB</v>
      </c>
      <c r="BE1506" s="1419" t="str">
        <f t="shared" si="595"/>
        <v/>
      </c>
      <c r="BF1506" s="1419" t="str">
        <f t="shared" si="593"/>
        <v/>
      </c>
      <c r="BG1506" s="1419" t="str">
        <f t="shared" si="575"/>
        <v>NO</v>
      </c>
      <c r="BH1506" s="1419" t="str">
        <f t="shared" si="575"/>
        <v>NO</v>
      </c>
      <c r="BI1506" s="1419" t="str">
        <f t="shared" si="596"/>
        <v/>
      </c>
      <c r="BK1506" s="1419" t="b">
        <f t="shared" si="606"/>
        <v>1</v>
      </c>
      <c r="BL1506" s="1419" t="b">
        <f t="shared" si="606"/>
        <v>1</v>
      </c>
      <c r="BM1506" s="1419" t="b">
        <f t="shared" si="606"/>
        <v>1</v>
      </c>
      <c r="BN1506" s="1419" t="b">
        <f t="shared" si="606"/>
        <v>1</v>
      </c>
      <c r="BO1506" s="1419" t="b">
        <f t="shared" si="606"/>
        <v>1</v>
      </c>
      <c r="BP1506" s="1419" t="b">
        <f t="shared" si="606"/>
        <v>1</v>
      </c>
      <c r="BQ1506" s="1419" t="b">
        <f t="shared" si="606"/>
        <v>1</v>
      </c>
      <c r="BS1506" s="1359"/>
    </row>
    <row r="1507" spans="1:71" s="1374" customFormat="1" ht="12" customHeight="1">
      <c r="A1507" s="1431" t="s">
        <v>2568</v>
      </c>
      <c r="B1507" s="1451" t="str">
        <f t="shared" si="605"/>
        <v>28300111</v>
      </c>
      <c r="C1507" s="1395" t="s">
        <v>2569</v>
      </c>
      <c r="D1507" s="1396" t="str">
        <f t="shared" si="598"/>
        <v>W/C</v>
      </c>
      <c r="E1507" s="1396"/>
      <c r="F1507" s="1397">
        <v>43435</v>
      </c>
      <c r="G1507" s="1396"/>
      <c r="H1507" s="1398" t="str">
        <f t="shared" si="594"/>
        <v/>
      </c>
      <c r="I1507" s="1398" t="str">
        <f t="shared" si="594"/>
        <v/>
      </c>
      <c r="J1507" s="1398" t="str">
        <f t="shared" si="594"/>
        <v/>
      </c>
      <c r="K1507" s="1398"/>
      <c r="L1507" s="1398" t="str">
        <f t="shared" si="573"/>
        <v>NO</v>
      </c>
      <c r="M1507" s="1398" t="str">
        <f t="shared" si="573"/>
        <v>W/C</v>
      </c>
      <c r="N1507" s="1398" t="str">
        <f t="shared" si="588"/>
        <v>W/C</v>
      </c>
      <c r="O1507" s="1399"/>
      <c r="P1507" s="1400">
        <v>-2575234.0099999998</v>
      </c>
      <c r="Q1507" s="1400">
        <v>-2543729.63</v>
      </c>
      <c r="R1507" s="1400">
        <v>-2571105.33</v>
      </c>
      <c r="S1507" s="1400">
        <v>-2571926.59</v>
      </c>
      <c r="T1507" s="1400">
        <v>-2571926.59</v>
      </c>
      <c r="U1507" s="1400">
        <v>-2571926.59</v>
      </c>
      <c r="V1507" s="1400">
        <v>-2571926.59</v>
      </c>
      <c r="W1507" s="1400">
        <v>-2571926.59</v>
      </c>
      <c r="X1507" s="1400">
        <v>-2571926.59</v>
      </c>
      <c r="Y1507" s="1400">
        <v>-2571926.59</v>
      </c>
      <c r="Z1507" s="1400">
        <v>-2571926.59</v>
      </c>
      <c r="AA1507" s="1400">
        <v>-2571926.59</v>
      </c>
      <c r="AB1507" s="1400">
        <v>-2571926.59</v>
      </c>
      <c r="AC1507" s="1400"/>
      <c r="AD1507" s="1400"/>
      <c r="AE1507" s="1400">
        <f t="shared" si="602"/>
        <v>-2569646.2141666668</v>
      </c>
      <c r="AF1507" s="1401"/>
      <c r="AG1507" s="1402"/>
      <c r="AH1507" s="1403"/>
      <c r="AI1507" s="1403"/>
      <c r="AJ1507" s="1403"/>
      <c r="AK1507" s="1404"/>
      <c r="AL1507" s="1403">
        <f>SUM(AI1507:AK1507)</f>
        <v>0</v>
      </c>
      <c r="AM1507" s="1405"/>
      <c r="AN1507" s="1403">
        <f>AE1507</f>
        <v>-2569646.2141666668</v>
      </c>
      <c r="AO1507" s="1406">
        <f t="shared" si="568"/>
        <v>-2569646.2141666668</v>
      </c>
      <c r="AP1507" s="1369"/>
      <c r="AQ1507" s="1407">
        <f t="shared" si="604"/>
        <v>-2571926.59</v>
      </c>
      <c r="AR1507" s="1403"/>
      <c r="AS1507" s="1403"/>
      <c r="AT1507" s="1403"/>
      <c r="AU1507" s="1404"/>
      <c r="AV1507" s="1403">
        <f t="shared" si="569"/>
        <v>0</v>
      </c>
      <c r="AW1507" s="1405"/>
      <c r="AX1507" s="1403">
        <f>AQ1507</f>
        <v>-2571926.59</v>
      </c>
      <c r="AY1507" s="1405">
        <f t="shared" si="570"/>
        <v>-2571926.59</v>
      </c>
      <c r="AZ1507" s="1372"/>
      <c r="BA1507" s="1640"/>
      <c r="BC1507" s="1419"/>
      <c r="BD1507" s="1419"/>
      <c r="BE1507" s="1419"/>
      <c r="BF1507" s="1419"/>
      <c r="BG1507" s="1419"/>
      <c r="BH1507" s="1419"/>
      <c r="BI1507" s="1419"/>
      <c r="BK1507" s="1419"/>
      <c r="BL1507" s="1419"/>
      <c r="BM1507" s="1419"/>
      <c r="BN1507" s="1419"/>
      <c r="BO1507" s="1419"/>
      <c r="BP1507" s="1419"/>
      <c r="BQ1507" s="1419"/>
      <c r="BS1507" s="1359"/>
    </row>
    <row r="1508" spans="1:71" s="1374" customFormat="1" ht="12" customHeight="1">
      <c r="A1508" s="1431" t="s">
        <v>2570</v>
      </c>
      <c r="B1508" s="1451" t="str">
        <f t="shared" si="605"/>
        <v>28300121</v>
      </c>
      <c r="C1508" s="1395" t="s">
        <v>2571</v>
      </c>
      <c r="D1508" s="1396" t="str">
        <f t="shared" si="598"/>
        <v>W/C</v>
      </c>
      <c r="E1508" s="1396"/>
      <c r="F1508" s="1397">
        <v>43435</v>
      </c>
      <c r="G1508" s="1396"/>
      <c r="H1508" s="1398" t="str">
        <f t="shared" si="594"/>
        <v/>
      </c>
      <c r="I1508" s="1398" t="str">
        <f t="shared" si="594"/>
        <v/>
      </c>
      <c r="J1508" s="1398" t="str">
        <f t="shared" si="594"/>
        <v/>
      </c>
      <c r="K1508" s="1398"/>
      <c r="L1508" s="1398" t="str">
        <f t="shared" si="573"/>
        <v>NO</v>
      </c>
      <c r="M1508" s="1398" t="str">
        <f t="shared" si="573"/>
        <v>W/C</v>
      </c>
      <c r="N1508" s="1398" t="str">
        <f t="shared" si="588"/>
        <v>W/C</v>
      </c>
      <c r="O1508" s="1399"/>
      <c r="P1508" s="1400">
        <v>8276164.1200000001</v>
      </c>
      <c r="Q1508" s="1400">
        <v>8200018.4000000004</v>
      </c>
      <c r="R1508" s="1400">
        <v>8123872.6799999997</v>
      </c>
      <c r="S1508" s="1400">
        <v>7901197.9900000002</v>
      </c>
      <c r="T1508" s="1400">
        <v>7808771.2699999996</v>
      </c>
      <c r="U1508" s="1400">
        <v>7716344.54</v>
      </c>
      <c r="V1508" s="1400">
        <v>7582695.2400000002</v>
      </c>
      <c r="W1508" s="1400">
        <v>7599366.7199999997</v>
      </c>
      <c r="X1508" s="1400">
        <v>7616038.2000000002</v>
      </c>
      <c r="Y1508" s="1400">
        <v>7632709.6799999997</v>
      </c>
      <c r="Z1508" s="1400">
        <v>7739983.9800000004</v>
      </c>
      <c r="AA1508" s="1400">
        <v>7779306.1699999999</v>
      </c>
      <c r="AB1508" s="1400">
        <v>7818628.3499999996</v>
      </c>
      <c r="AC1508" s="1400"/>
      <c r="AD1508" s="1400"/>
      <c r="AE1508" s="1400">
        <f t="shared" si="602"/>
        <v>7812308.425416667</v>
      </c>
      <c r="AF1508" s="1401"/>
      <c r="AG1508" s="1402"/>
      <c r="AH1508" s="1403"/>
      <c r="AI1508" s="1403"/>
      <c r="AJ1508" s="1403"/>
      <c r="AK1508" s="1404"/>
      <c r="AL1508" s="1403">
        <f>SUM(AI1508:AK1508)</f>
        <v>0</v>
      </c>
      <c r="AM1508" s="1405"/>
      <c r="AN1508" s="1403">
        <f>AE1508</f>
        <v>7812308.425416667</v>
      </c>
      <c r="AO1508" s="1406">
        <f t="shared" si="568"/>
        <v>7812308.425416667</v>
      </c>
      <c r="AP1508" s="1369"/>
      <c r="AQ1508" s="1407">
        <f t="shared" si="604"/>
        <v>7818628.3499999996</v>
      </c>
      <c r="AR1508" s="1403"/>
      <c r="AS1508" s="1403"/>
      <c r="AT1508" s="1403"/>
      <c r="AU1508" s="1404"/>
      <c r="AV1508" s="1403">
        <f t="shared" si="569"/>
        <v>0</v>
      </c>
      <c r="AW1508" s="1405"/>
      <c r="AX1508" s="1403">
        <f>AQ1508</f>
        <v>7818628.3499999996</v>
      </c>
      <c r="AY1508" s="1405">
        <f t="shared" si="570"/>
        <v>7818628.3499999996</v>
      </c>
      <c r="AZ1508" s="1372"/>
      <c r="BA1508" s="1640"/>
      <c r="BC1508" s="1419"/>
      <c r="BD1508" s="1419"/>
      <c r="BE1508" s="1419"/>
      <c r="BF1508" s="1419"/>
      <c r="BG1508" s="1419"/>
      <c r="BH1508" s="1419"/>
      <c r="BI1508" s="1419"/>
      <c r="BK1508" s="1419"/>
      <c r="BL1508" s="1419"/>
      <c r="BM1508" s="1419"/>
      <c r="BN1508" s="1419"/>
      <c r="BO1508" s="1419"/>
      <c r="BP1508" s="1419"/>
      <c r="BQ1508" s="1419"/>
      <c r="BS1508" s="1359"/>
    </row>
    <row r="1509" spans="1:71" s="1374" customFormat="1" ht="12" customHeight="1">
      <c r="A1509" s="1431" t="s">
        <v>2572</v>
      </c>
      <c r="B1509" s="1451" t="str">
        <f t="shared" si="605"/>
        <v>28300131</v>
      </c>
      <c r="C1509" s="1395" t="s">
        <v>2573</v>
      </c>
      <c r="D1509" s="1396" t="str">
        <f t="shared" si="598"/>
        <v>ERB</v>
      </c>
      <c r="E1509" s="1396"/>
      <c r="F1509" s="1397">
        <v>43541</v>
      </c>
      <c r="G1509" s="1396"/>
      <c r="H1509" s="1398" t="str">
        <f t="shared" si="594"/>
        <v/>
      </c>
      <c r="I1509" s="1398" t="str">
        <f t="shared" si="594"/>
        <v>ERB</v>
      </c>
      <c r="J1509" s="1398" t="str">
        <f t="shared" si="594"/>
        <v/>
      </c>
      <c r="K1509" s="1398" t="str">
        <f>IF(VALUE(AK1509),K$7,IF(ISBLANK(AK1509),"",K$7))</f>
        <v/>
      </c>
      <c r="L1509" s="1398" t="str">
        <f t="shared" si="573"/>
        <v>NO</v>
      </c>
      <c r="M1509" s="1398" t="str">
        <f t="shared" si="573"/>
        <v>NO</v>
      </c>
      <c r="N1509" s="1398" t="str">
        <f t="shared" si="588"/>
        <v/>
      </c>
      <c r="O1509" s="1399"/>
      <c r="P1509" s="1400">
        <v>-662020.25</v>
      </c>
      <c r="Q1509" s="1400">
        <v>-836321.94</v>
      </c>
      <c r="R1509" s="1400">
        <v>-1010612.49</v>
      </c>
      <c r="S1509" s="1400">
        <v>-1215260.58</v>
      </c>
      <c r="T1509" s="1400">
        <v>-1398462.23</v>
      </c>
      <c r="U1509" s="1400">
        <v>-1581658.48</v>
      </c>
      <c r="V1509" s="1400">
        <v>-1766072.12</v>
      </c>
      <c r="W1509" s="1400">
        <v>-1951984.02</v>
      </c>
      <c r="X1509" s="1400">
        <v>-2136434.6800000002</v>
      </c>
      <c r="Y1509" s="1400">
        <v>-2320890.3199999998</v>
      </c>
      <c r="Z1509" s="1400">
        <v>-2505358.4700000002</v>
      </c>
      <c r="AA1509" s="1400">
        <v>-2689836.33</v>
      </c>
      <c r="AB1509" s="1400">
        <v>-2874316.46</v>
      </c>
      <c r="AC1509" s="1400"/>
      <c r="AD1509" s="1400"/>
      <c r="AE1509" s="1400">
        <f t="shared" si="602"/>
        <v>-1765088.3345833337</v>
      </c>
      <c r="AF1509" s="1401" t="s">
        <v>2574</v>
      </c>
      <c r="AG1509" s="1402"/>
      <c r="AH1509" s="1403"/>
      <c r="AI1509" s="1403">
        <f>AE1509</f>
        <v>-1765088.3345833337</v>
      </c>
      <c r="AJ1509" s="1403"/>
      <c r="AK1509" s="1404"/>
      <c r="AL1509" s="1403">
        <f>SUM(AI1509:AK1509)</f>
        <v>-1765088.3345833337</v>
      </c>
      <c r="AM1509" s="1405"/>
      <c r="AN1509" s="1403"/>
      <c r="AO1509" s="1406">
        <f t="shared" si="568"/>
        <v>0</v>
      </c>
      <c r="AP1509" s="1369"/>
      <c r="AQ1509" s="1407">
        <f t="shared" si="604"/>
        <v>-2874316.46</v>
      </c>
      <c r="AR1509" s="1403"/>
      <c r="AS1509" s="1403">
        <f>AQ1509</f>
        <v>-2874316.46</v>
      </c>
      <c r="AT1509" s="1403"/>
      <c r="AU1509" s="1404"/>
      <c r="AV1509" s="1403">
        <f t="shared" si="569"/>
        <v>-2874316.46</v>
      </c>
      <c r="AW1509" s="1405"/>
      <c r="AX1509" s="1403"/>
      <c r="AY1509" s="1405">
        <f t="shared" si="570"/>
        <v>0</v>
      </c>
      <c r="AZ1509" s="1372" t="s">
        <v>1683</v>
      </c>
      <c r="BA1509" s="1640"/>
      <c r="BC1509" s="1419"/>
      <c r="BD1509" s="1419"/>
      <c r="BE1509" s="1419"/>
      <c r="BF1509" s="1419"/>
      <c r="BG1509" s="1419"/>
      <c r="BH1509" s="1419"/>
      <c r="BI1509" s="1419"/>
      <c r="BK1509" s="1419"/>
      <c r="BL1509" s="1419"/>
      <c r="BM1509" s="1419"/>
      <c r="BN1509" s="1419"/>
      <c r="BO1509" s="1419"/>
      <c r="BP1509" s="1419"/>
      <c r="BQ1509" s="1419"/>
      <c r="BS1509" s="1359"/>
    </row>
    <row r="1510" spans="1:71" s="1374" customFormat="1" ht="12" customHeight="1">
      <c r="A1510" s="1412">
        <v>28300152</v>
      </c>
      <c r="B1510" s="1413" t="str">
        <f t="shared" si="605"/>
        <v>28300152</v>
      </c>
      <c r="C1510" s="1359" t="s">
        <v>2575</v>
      </c>
      <c r="D1510" s="1360" t="str">
        <f t="shared" si="598"/>
        <v>Non-Op</v>
      </c>
      <c r="E1510" s="1360"/>
      <c r="F1510" s="1359"/>
      <c r="G1510" s="1360"/>
      <c r="H1510" s="1361" t="str">
        <f t="shared" si="594"/>
        <v/>
      </c>
      <c r="I1510" s="1361" t="str">
        <f t="shared" si="594"/>
        <v/>
      </c>
      <c r="J1510" s="1361" t="str">
        <f t="shared" si="594"/>
        <v/>
      </c>
      <c r="K1510" s="1361" t="str">
        <f>IF(VALUE(AK1510),K$7,IF(ISBLANK(AK1510),"",K$7))</f>
        <v>Non-Op</v>
      </c>
      <c r="L1510" s="1361" t="str">
        <f t="shared" ref="L1510:M1560" si="607">IF(VALUE(AM1510),"W/C",IF(ISBLANK(AM1510),"NO","W/C"))</f>
        <v>NO</v>
      </c>
      <c r="M1510" s="1361" t="str">
        <f t="shared" si="607"/>
        <v>NO</v>
      </c>
      <c r="N1510" s="1361" t="str">
        <f t="shared" si="588"/>
        <v/>
      </c>
      <c r="O1510" s="1362"/>
      <c r="P1510" s="1363">
        <v>-1401804.47</v>
      </c>
      <c r="Q1510" s="1363">
        <v>-1119440.1399999999</v>
      </c>
      <c r="R1510" s="1363">
        <v>-860479.81</v>
      </c>
      <c r="S1510" s="1363">
        <v>-1211119.24</v>
      </c>
      <c r="T1510" s="1363">
        <v>-1978228.05</v>
      </c>
      <c r="U1510" s="1363">
        <v>-3607838.09</v>
      </c>
      <c r="V1510" s="1363">
        <v>-1727616.17</v>
      </c>
      <c r="W1510" s="1363">
        <v>-1395563.46</v>
      </c>
      <c r="X1510" s="1363">
        <v>-1129992.99</v>
      </c>
      <c r="Y1510" s="1363">
        <v>-1218195.73</v>
      </c>
      <c r="Z1510" s="1363">
        <v>-4649406.76</v>
      </c>
      <c r="AA1510" s="1363">
        <v>-3267891.02</v>
      </c>
      <c r="AB1510" s="1363">
        <v>-2298206.5299999998</v>
      </c>
      <c r="AC1510" s="1363"/>
      <c r="AD1510" s="1363"/>
      <c r="AE1510" s="1363">
        <f t="shared" si="602"/>
        <v>-2001314.7466666668</v>
      </c>
      <c r="AF1510" s="1376"/>
      <c r="AG1510" s="1377"/>
      <c r="AH1510" s="1365"/>
      <c r="AI1510" s="1365"/>
      <c r="AJ1510" s="1365"/>
      <c r="AK1510" s="1366">
        <f>AE1510</f>
        <v>-2001314.7466666668</v>
      </c>
      <c r="AL1510" s="1365">
        <f t="shared" si="567"/>
        <v>-2001314.7466666668</v>
      </c>
      <c r="AM1510" s="1367"/>
      <c r="AN1510" s="1365"/>
      <c r="AO1510" s="1368">
        <f t="shared" si="568"/>
        <v>0</v>
      </c>
      <c r="AP1510" s="1369"/>
      <c r="AQ1510" s="1370">
        <f t="shared" si="604"/>
        <v>-2298206.5299999998</v>
      </c>
      <c r="AR1510" s="1365"/>
      <c r="AS1510" s="1365"/>
      <c r="AT1510" s="1365"/>
      <c r="AU1510" s="1366">
        <f>AQ1510</f>
        <v>-2298206.5299999998</v>
      </c>
      <c r="AV1510" s="1365">
        <f t="shared" si="569"/>
        <v>-2298206.5299999998</v>
      </c>
      <c r="AW1510" s="1367"/>
      <c r="AX1510" s="1365"/>
      <c r="AY1510" s="1367">
        <f t="shared" si="570"/>
        <v>0</v>
      </c>
      <c r="AZ1510" s="1372" t="s">
        <v>1476</v>
      </c>
      <c r="BA1510" s="1640"/>
      <c r="BC1510" s="1361" t="str">
        <f t="shared" si="595"/>
        <v/>
      </c>
      <c r="BD1510" s="1361" t="str">
        <f t="shared" si="595"/>
        <v/>
      </c>
      <c r="BE1510" s="1361" t="str">
        <f t="shared" si="595"/>
        <v/>
      </c>
      <c r="BF1510" s="1361" t="str">
        <f t="shared" si="593"/>
        <v>Non-Op</v>
      </c>
      <c r="BG1510" s="1361" t="str">
        <f t="shared" si="575"/>
        <v>NO</v>
      </c>
      <c r="BH1510" s="1361" t="str">
        <f t="shared" si="575"/>
        <v>NO</v>
      </c>
      <c r="BI1510" s="1361" t="str">
        <f t="shared" si="596"/>
        <v/>
      </c>
      <c r="BK1510" s="1361" t="b">
        <f t="shared" ref="BK1510:BQ1514" si="608">BC1510=H1510</f>
        <v>1</v>
      </c>
      <c r="BL1510" s="1361" t="b">
        <f t="shared" si="608"/>
        <v>1</v>
      </c>
      <c r="BM1510" s="1361" t="b">
        <f t="shared" si="608"/>
        <v>1</v>
      </c>
      <c r="BN1510" s="1361" t="b">
        <f t="shared" si="608"/>
        <v>1</v>
      </c>
      <c r="BO1510" s="1361" t="b">
        <f t="shared" si="608"/>
        <v>1</v>
      </c>
      <c r="BP1510" s="1361" t="b">
        <f t="shared" si="608"/>
        <v>1</v>
      </c>
      <c r="BQ1510" s="1361" t="b">
        <f t="shared" si="608"/>
        <v>1</v>
      </c>
      <c r="BS1510" s="1359"/>
    </row>
    <row r="1511" spans="1:71" s="1374" customFormat="1" ht="12" customHeight="1">
      <c r="A1511" s="1412">
        <v>28300162</v>
      </c>
      <c r="B1511" s="1413" t="str">
        <f t="shared" si="605"/>
        <v>28300162</v>
      </c>
      <c r="C1511" s="1359" t="s">
        <v>2576</v>
      </c>
      <c r="D1511" s="1360" t="str">
        <f t="shared" si="598"/>
        <v>Non-Op</v>
      </c>
      <c r="E1511" s="1360"/>
      <c r="F1511" s="1359"/>
      <c r="G1511" s="1360"/>
      <c r="H1511" s="1361" t="str">
        <f t="shared" si="594"/>
        <v/>
      </c>
      <c r="I1511" s="1361" t="str">
        <f t="shared" si="594"/>
        <v/>
      </c>
      <c r="J1511" s="1361" t="str">
        <f t="shared" si="594"/>
        <v/>
      </c>
      <c r="K1511" s="1361" t="str">
        <f>IF(VALUE(AK1511),K$7,IF(ISBLANK(AK1511),"",K$7))</f>
        <v>Non-Op</v>
      </c>
      <c r="L1511" s="1361" t="str">
        <f t="shared" si="607"/>
        <v>NO</v>
      </c>
      <c r="M1511" s="1361" t="str">
        <f t="shared" si="607"/>
        <v>NO</v>
      </c>
      <c r="N1511" s="1361" t="str">
        <f t="shared" si="588"/>
        <v/>
      </c>
      <c r="O1511" s="1362"/>
      <c r="P1511" s="1363">
        <v>-340786.29</v>
      </c>
      <c r="Q1511" s="1363">
        <v>-305181.96999999997</v>
      </c>
      <c r="R1511" s="1363">
        <v>-254270.24</v>
      </c>
      <c r="S1511" s="1363">
        <v>-250210.32</v>
      </c>
      <c r="T1511" s="1363">
        <v>-355850.65</v>
      </c>
      <c r="U1511" s="1363">
        <v>-653620.53</v>
      </c>
      <c r="V1511" s="1363">
        <v>-660989.81999999995</v>
      </c>
      <c r="W1511" s="1363">
        <v>-194141.8</v>
      </c>
      <c r="X1511" s="1363">
        <v>-148781.26</v>
      </c>
      <c r="Y1511" s="1363">
        <v>-376931.09</v>
      </c>
      <c r="Z1511" s="1363">
        <v>-1448630.06</v>
      </c>
      <c r="AA1511" s="1363">
        <v>-1088211.75</v>
      </c>
      <c r="AB1511" s="1363">
        <v>-695264.44</v>
      </c>
      <c r="AC1511" s="1363"/>
      <c r="AD1511" s="1363"/>
      <c r="AE1511" s="1363">
        <f t="shared" si="602"/>
        <v>-521237.07125000004</v>
      </c>
      <c r="AF1511" s="1376"/>
      <c r="AG1511" s="1376"/>
      <c r="AH1511" s="1365"/>
      <c r="AI1511" s="1365"/>
      <c r="AJ1511" s="1365"/>
      <c r="AK1511" s="1366">
        <f>AE1511</f>
        <v>-521237.07125000004</v>
      </c>
      <c r="AL1511" s="1365">
        <f t="shared" si="567"/>
        <v>-521237.07125000004</v>
      </c>
      <c r="AM1511" s="1367"/>
      <c r="AN1511" s="1365"/>
      <c r="AO1511" s="1368">
        <f t="shared" si="568"/>
        <v>0</v>
      </c>
      <c r="AP1511" s="1369"/>
      <c r="AQ1511" s="1370">
        <f t="shared" si="604"/>
        <v>-695264.44</v>
      </c>
      <c r="AR1511" s="1365"/>
      <c r="AS1511" s="1365"/>
      <c r="AT1511" s="1365"/>
      <c r="AU1511" s="1366">
        <f>AQ1511</f>
        <v>-695264.44</v>
      </c>
      <c r="AV1511" s="1365">
        <f t="shared" si="569"/>
        <v>-695264.44</v>
      </c>
      <c r="AW1511" s="1367"/>
      <c r="AX1511" s="1365"/>
      <c r="AY1511" s="1367">
        <f t="shared" si="570"/>
        <v>0</v>
      </c>
      <c r="AZ1511" s="1372" t="s">
        <v>1476</v>
      </c>
      <c r="BA1511" s="1640"/>
      <c r="BC1511" s="1361" t="str">
        <f t="shared" si="595"/>
        <v/>
      </c>
      <c r="BD1511" s="1361" t="str">
        <f t="shared" si="595"/>
        <v/>
      </c>
      <c r="BE1511" s="1361" t="str">
        <f t="shared" si="595"/>
        <v/>
      </c>
      <c r="BF1511" s="1361" t="str">
        <f t="shared" si="593"/>
        <v>Non-Op</v>
      </c>
      <c r="BG1511" s="1361" t="str">
        <f t="shared" si="575"/>
        <v>NO</v>
      </c>
      <c r="BH1511" s="1361" t="str">
        <f t="shared" si="575"/>
        <v>NO</v>
      </c>
      <c r="BI1511" s="1361" t="str">
        <f t="shared" si="596"/>
        <v/>
      </c>
      <c r="BK1511" s="1361" t="b">
        <f t="shared" si="608"/>
        <v>1</v>
      </c>
      <c r="BL1511" s="1361" t="b">
        <f t="shared" si="608"/>
        <v>1</v>
      </c>
      <c r="BM1511" s="1361" t="b">
        <f t="shared" si="608"/>
        <v>1</v>
      </c>
      <c r="BN1511" s="1361" t="b">
        <f t="shared" si="608"/>
        <v>1</v>
      </c>
      <c r="BO1511" s="1361" t="b">
        <f t="shared" si="608"/>
        <v>1</v>
      </c>
      <c r="BP1511" s="1361" t="b">
        <f t="shared" si="608"/>
        <v>1</v>
      </c>
      <c r="BQ1511" s="1361" t="b">
        <f t="shared" si="608"/>
        <v>1</v>
      </c>
      <c r="BS1511" s="1359"/>
    </row>
    <row r="1512" spans="1:71" s="1374" customFormat="1" ht="12" customHeight="1">
      <c r="A1512" s="1412">
        <v>28300211</v>
      </c>
      <c r="B1512" s="1413" t="str">
        <f t="shared" si="605"/>
        <v>28300211</v>
      </c>
      <c r="C1512" s="1596" t="s">
        <v>2577</v>
      </c>
      <c r="D1512" s="1360" t="str">
        <f t="shared" si="598"/>
        <v>W/C</v>
      </c>
      <c r="E1512" s="1360"/>
      <c r="F1512" s="1596"/>
      <c r="G1512" s="1360"/>
      <c r="H1512" s="1361" t="str">
        <f t="shared" si="594"/>
        <v/>
      </c>
      <c r="I1512" s="1361" t="str">
        <f t="shared" si="594"/>
        <v/>
      </c>
      <c r="J1512" s="1361" t="str">
        <f t="shared" si="594"/>
        <v/>
      </c>
      <c r="K1512" s="1361" t="str">
        <f>IF(VALUE(AK1512),K$7,IF(ISBLANK(AK1512),"",K$7))</f>
        <v/>
      </c>
      <c r="L1512" s="1361" t="str">
        <f t="shared" si="607"/>
        <v>NO</v>
      </c>
      <c r="M1512" s="1361" t="str">
        <f t="shared" si="607"/>
        <v>W/C</v>
      </c>
      <c r="N1512" s="1361" t="str">
        <f t="shared" si="588"/>
        <v>W/C</v>
      </c>
      <c r="O1512" s="1362"/>
      <c r="P1512" s="1363">
        <v>-16253036.380000001</v>
      </c>
      <c r="Q1512" s="1363">
        <v>-16094462.23</v>
      </c>
      <c r="R1512" s="1363">
        <v>-15935888.08</v>
      </c>
      <c r="S1512" s="1363">
        <v>-15777313.93</v>
      </c>
      <c r="T1512" s="1363">
        <v>-15618739.779999999</v>
      </c>
      <c r="U1512" s="1363">
        <v>-15460165.630000001</v>
      </c>
      <c r="V1512" s="1363">
        <v>-15301591.48</v>
      </c>
      <c r="W1512" s="1363">
        <v>-15143017.33</v>
      </c>
      <c r="X1512" s="1363">
        <v>-14984443.18</v>
      </c>
      <c r="Y1512" s="1363">
        <v>-14825869.029999999</v>
      </c>
      <c r="Z1512" s="1363">
        <v>-14667294.880000001</v>
      </c>
      <c r="AA1512" s="1363">
        <v>-14508720.73</v>
      </c>
      <c r="AB1512" s="1363">
        <v>-14350146.58</v>
      </c>
      <c r="AC1512" s="1363"/>
      <c r="AD1512" s="1363"/>
      <c r="AE1512" s="1363">
        <f t="shared" si="602"/>
        <v>-15301591.479999999</v>
      </c>
      <c r="AF1512" s="1616"/>
      <c r="AG1512" s="1376"/>
      <c r="AH1512" s="1365"/>
      <c r="AI1512" s="1365"/>
      <c r="AJ1512" s="1365"/>
      <c r="AK1512" s="1366"/>
      <c r="AL1512" s="1365">
        <f t="shared" si="567"/>
        <v>0</v>
      </c>
      <c r="AM1512" s="1367"/>
      <c r="AN1512" s="1365">
        <f>AE1512</f>
        <v>-15301591.479999999</v>
      </c>
      <c r="AO1512" s="1368">
        <f t="shared" si="568"/>
        <v>-15301591.479999999</v>
      </c>
      <c r="AP1512" s="1369"/>
      <c r="AQ1512" s="1370">
        <f t="shared" si="604"/>
        <v>-14350146.58</v>
      </c>
      <c r="AR1512" s="1365"/>
      <c r="AS1512" s="1365"/>
      <c r="AT1512" s="1365"/>
      <c r="AU1512" s="1366"/>
      <c r="AV1512" s="1365">
        <f t="shared" si="569"/>
        <v>0</v>
      </c>
      <c r="AW1512" s="1367"/>
      <c r="AX1512" s="1365">
        <f>AQ1512</f>
        <v>-14350146.58</v>
      </c>
      <c r="AY1512" s="1367">
        <f t="shared" si="570"/>
        <v>-14350146.58</v>
      </c>
      <c r="AZ1512" s="1372"/>
      <c r="BA1512" s="1640"/>
      <c r="BC1512" s="1361" t="str">
        <f t="shared" si="595"/>
        <v/>
      </c>
      <c r="BD1512" s="1361" t="str">
        <f t="shared" si="595"/>
        <v/>
      </c>
      <c r="BE1512" s="1361" t="str">
        <f t="shared" si="595"/>
        <v/>
      </c>
      <c r="BF1512" s="1361" t="str">
        <f t="shared" si="593"/>
        <v/>
      </c>
      <c r="BG1512" s="1361" t="str">
        <f t="shared" si="575"/>
        <v>NO</v>
      </c>
      <c r="BH1512" s="1361" t="str">
        <f t="shared" si="575"/>
        <v>W/C</v>
      </c>
      <c r="BI1512" s="1361" t="str">
        <f t="shared" si="596"/>
        <v>W/C</v>
      </c>
      <c r="BK1512" s="1361" t="b">
        <f t="shared" si="608"/>
        <v>1</v>
      </c>
      <c r="BL1512" s="1361" t="b">
        <f t="shared" si="608"/>
        <v>1</v>
      </c>
      <c r="BM1512" s="1361" t="b">
        <f t="shared" si="608"/>
        <v>1</v>
      </c>
      <c r="BN1512" s="1361" t="b">
        <f t="shared" si="608"/>
        <v>1</v>
      </c>
      <c r="BO1512" s="1361" t="b">
        <f t="shared" si="608"/>
        <v>1</v>
      </c>
      <c r="BP1512" s="1361" t="b">
        <f t="shared" si="608"/>
        <v>1</v>
      </c>
      <c r="BQ1512" s="1361" t="b">
        <f t="shared" si="608"/>
        <v>1</v>
      </c>
      <c r="BS1512" s="1359"/>
    </row>
    <row r="1513" spans="1:71" s="1374" customFormat="1" ht="12" customHeight="1">
      <c r="A1513" s="1414" t="s">
        <v>2578</v>
      </c>
      <c r="B1513" s="1415" t="str">
        <f t="shared" si="605"/>
        <v>28300212</v>
      </c>
      <c r="C1513" s="1510" t="s">
        <v>2579</v>
      </c>
      <c r="D1513" s="1417" t="str">
        <f t="shared" si="598"/>
        <v>W/C</v>
      </c>
      <c r="E1513" s="1417"/>
      <c r="F1513" s="1418">
        <v>43237</v>
      </c>
      <c r="G1513" s="1417"/>
      <c r="H1513" s="1419" t="str">
        <f t="shared" si="594"/>
        <v/>
      </c>
      <c r="I1513" s="1419" t="str">
        <f t="shared" si="594"/>
        <v/>
      </c>
      <c r="J1513" s="1419" t="str">
        <f t="shared" si="594"/>
        <v/>
      </c>
      <c r="K1513" s="1419"/>
      <c r="L1513" s="1419" t="str">
        <f t="shared" si="607"/>
        <v>NO</v>
      </c>
      <c r="M1513" s="1419" t="str">
        <f t="shared" si="607"/>
        <v>W/C</v>
      </c>
      <c r="N1513" s="1419" t="str">
        <f t="shared" si="588"/>
        <v>W/C</v>
      </c>
      <c r="O1513" s="1420"/>
      <c r="P1513" s="1421">
        <v>-138517.94</v>
      </c>
      <c r="Q1513" s="1421">
        <v>-128063.93</v>
      </c>
      <c r="R1513" s="1421">
        <v>-117609.92</v>
      </c>
      <c r="S1513" s="1421">
        <v>-107155.91</v>
      </c>
      <c r="T1513" s="1421">
        <v>-96701.9</v>
      </c>
      <c r="U1513" s="1421">
        <v>-86247.89</v>
      </c>
      <c r="V1513" s="1421">
        <v>-75793.88</v>
      </c>
      <c r="W1513" s="1421">
        <v>-65339.87</v>
      </c>
      <c r="X1513" s="1421">
        <v>-54885.86</v>
      </c>
      <c r="Y1513" s="1421">
        <v>-44431.85</v>
      </c>
      <c r="Z1513" s="1421">
        <v>-33977.839999999997</v>
      </c>
      <c r="AA1513" s="1421">
        <v>-23523.83</v>
      </c>
      <c r="AB1513" s="1421">
        <v>-13069.82</v>
      </c>
      <c r="AC1513" s="1421"/>
      <c r="AD1513" s="1421"/>
      <c r="AE1513" s="1421">
        <f t="shared" si="602"/>
        <v>-75793.87999999999</v>
      </c>
      <c r="AF1513" s="1608"/>
      <c r="AG1513" s="1422"/>
      <c r="AH1513" s="1424"/>
      <c r="AI1513" s="1424"/>
      <c r="AJ1513" s="1424"/>
      <c r="AK1513" s="1425"/>
      <c r="AL1513" s="1424">
        <f>SUM(AI1513:AK1513)</f>
        <v>0</v>
      </c>
      <c r="AM1513" s="1426"/>
      <c r="AN1513" s="1424">
        <f>AE1513</f>
        <v>-75793.87999999999</v>
      </c>
      <c r="AO1513" s="1427">
        <f t="shared" si="568"/>
        <v>-75793.87999999999</v>
      </c>
      <c r="AP1513" s="1369"/>
      <c r="AQ1513" s="1428">
        <f t="shared" si="604"/>
        <v>-13069.82</v>
      </c>
      <c r="AR1513" s="1424"/>
      <c r="AS1513" s="1424"/>
      <c r="AT1513" s="1424"/>
      <c r="AU1513" s="1425"/>
      <c r="AV1513" s="1424">
        <f t="shared" si="569"/>
        <v>0</v>
      </c>
      <c r="AW1513" s="1426"/>
      <c r="AX1513" s="1424">
        <f>AQ1513</f>
        <v>-13069.82</v>
      </c>
      <c r="AY1513" s="1426">
        <f t="shared" si="570"/>
        <v>-13069.82</v>
      </c>
      <c r="AZ1513" s="1372"/>
      <c r="BA1513" s="1640"/>
      <c r="BC1513" s="1419" t="str">
        <f t="shared" si="595"/>
        <v/>
      </c>
      <c r="BD1513" s="1419" t="str">
        <f t="shared" si="595"/>
        <v/>
      </c>
      <c r="BE1513" s="1419" t="str">
        <f t="shared" si="595"/>
        <v/>
      </c>
      <c r="BF1513" s="1419"/>
      <c r="BG1513" s="1419" t="str">
        <f t="shared" si="575"/>
        <v>NO</v>
      </c>
      <c r="BH1513" s="1419" t="str">
        <f t="shared" si="575"/>
        <v>W/C</v>
      </c>
      <c r="BI1513" s="1419" t="str">
        <f t="shared" si="596"/>
        <v>W/C</v>
      </c>
      <c r="BK1513" s="1419" t="b">
        <f t="shared" si="608"/>
        <v>1</v>
      </c>
      <c r="BL1513" s="1419" t="b">
        <f t="shared" si="608"/>
        <v>1</v>
      </c>
      <c r="BM1513" s="1419" t="b">
        <f t="shared" si="608"/>
        <v>1</v>
      </c>
      <c r="BN1513" s="1419" t="b">
        <f t="shared" si="608"/>
        <v>1</v>
      </c>
      <c r="BO1513" s="1419" t="b">
        <f t="shared" si="608"/>
        <v>1</v>
      </c>
      <c r="BP1513" s="1419" t="b">
        <f t="shared" si="608"/>
        <v>1</v>
      </c>
      <c r="BQ1513" s="1419" t="b">
        <f t="shared" si="608"/>
        <v>1</v>
      </c>
      <c r="BS1513" s="1359"/>
    </row>
    <row r="1514" spans="1:71" s="1374" customFormat="1" ht="12" customHeight="1">
      <c r="A1514" s="1412">
        <v>28300221</v>
      </c>
      <c r="B1514" s="1413" t="str">
        <f t="shared" si="605"/>
        <v>28300221</v>
      </c>
      <c r="C1514" s="1596" t="s">
        <v>2580</v>
      </c>
      <c r="D1514" s="1360" t="str">
        <f t="shared" si="598"/>
        <v>W/C</v>
      </c>
      <c r="E1514" s="1360"/>
      <c r="F1514" s="1596"/>
      <c r="G1514" s="1360"/>
      <c r="H1514" s="1361" t="str">
        <f t="shared" si="594"/>
        <v/>
      </c>
      <c r="I1514" s="1361" t="str">
        <f t="shared" si="594"/>
        <v/>
      </c>
      <c r="J1514" s="1361" t="str">
        <f t="shared" si="594"/>
        <v/>
      </c>
      <c r="K1514" s="1361" t="str">
        <f>IF(VALUE(AK1514),K$7,IF(ISBLANK(AK1514),"",K$7))</f>
        <v/>
      </c>
      <c r="L1514" s="1361" t="str">
        <f t="shared" si="607"/>
        <v>NO</v>
      </c>
      <c r="M1514" s="1361" t="str">
        <f t="shared" si="607"/>
        <v>W/C</v>
      </c>
      <c r="N1514" s="1361" t="str">
        <f t="shared" si="588"/>
        <v>W/C</v>
      </c>
      <c r="O1514" s="1362"/>
      <c r="P1514" s="1363">
        <v>-2473461.15</v>
      </c>
      <c r="Q1514" s="1363">
        <v>-2473461.15</v>
      </c>
      <c r="R1514" s="1363">
        <v>-2473461.15</v>
      </c>
      <c r="S1514" s="1363">
        <v>-2473461.15</v>
      </c>
      <c r="T1514" s="1363">
        <v>-2473461.15</v>
      </c>
      <c r="U1514" s="1363">
        <v>-2473461.15</v>
      </c>
      <c r="V1514" s="1363">
        <v>-2473461.15</v>
      </c>
      <c r="W1514" s="1363">
        <v>-2473461.15</v>
      </c>
      <c r="X1514" s="1363">
        <v>-2473461.15</v>
      </c>
      <c r="Y1514" s="1363">
        <v>-2473461.15</v>
      </c>
      <c r="Z1514" s="1363">
        <v>-2473461.15</v>
      </c>
      <c r="AA1514" s="1363">
        <v>-2473461.15</v>
      </c>
      <c r="AB1514" s="1363">
        <v>-2473461.15</v>
      </c>
      <c r="AC1514" s="1363"/>
      <c r="AD1514" s="1363"/>
      <c r="AE1514" s="1363">
        <f t="shared" si="602"/>
        <v>-2473461.1499999994</v>
      </c>
      <c r="AF1514" s="1616"/>
      <c r="AG1514" s="1376"/>
      <c r="AH1514" s="1365"/>
      <c r="AI1514" s="1365"/>
      <c r="AJ1514" s="1365"/>
      <c r="AK1514" s="1366"/>
      <c r="AL1514" s="1365">
        <f t="shared" si="567"/>
        <v>0</v>
      </c>
      <c r="AM1514" s="1367"/>
      <c r="AN1514" s="1365">
        <f>AE1514</f>
        <v>-2473461.1499999994</v>
      </c>
      <c r="AO1514" s="1368">
        <f t="shared" si="568"/>
        <v>-2473461.1499999994</v>
      </c>
      <c r="AP1514" s="1369"/>
      <c r="AQ1514" s="1370">
        <f t="shared" si="604"/>
        <v>-2473461.15</v>
      </c>
      <c r="AR1514" s="1365"/>
      <c r="AS1514" s="1365"/>
      <c r="AT1514" s="1365"/>
      <c r="AU1514" s="1366"/>
      <c r="AV1514" s="1365">
        <f t="shared" si="569"/>
        <v>0</v>
      </c>
      <c r="AW1514" s="1367"/>
      <c r="AX1514" s="1365">
        <f>AQ1514</f>
        <v>-2473461.15</v>
      </c>
      <c r="AY1514" s="1367">
        <f t="shared" si="570"/>
        <v>-2473461.15</v>
      </c>
      <c r="AZ1514" s="1372"/>
      <c r="BA1514" s="1640"/>
      <c r="BC1514" s="1361" t="str">
        <f t="shared" si="595"/>
        <v/>
      </c>
      <c r="BD1514" s="1361" t="str">
        <f t="shared" si="595"/>
        <v/>
      </c>
      <c r="BE1514" s="1361" t="str">
        <f t="shared" si="595"/>
        <v/>
      </c>
      <c r="BF1514" s="1361" t="str">
        <f t="shared" si="595"/>
        <v/>
      </c>
      <c r="BG1514" s="1361" t="str">
        <f t="shared" ref="BG1514:BH1553" si="609">IF(VALUE(AW1514),"W/C",IF(ISBLANK(AW1514),"NO","W/C"))</f>
        <v>NO</v>
      </c>
      <c r="BH1514" s="1361" t="str">
        <f t="shared" si="609"/>
        <v>W/C</v>
      </c>
      <c r="BI1514" s="1361" t="str">
        <f t="shared" si="596"/>
        <v>W/C</v>
      </c>
      <c r="BK1514" s="1361" t="b">
        <f t="shared" si="608"/>
        <v>1</v>
      </c>
      <c r="BL1514" s="1361" t="b">
        <f t="shared" si="608"/>
        <v>1</v>
      </c>
      <c r="BM1514" s="1361" t="b">
        <f t="shared" si="608"/>
        <v>1</v>
      </c>
      <c r="BN1514" s="1361" t="b">
        <f t="shared" si="608"/>
        <v>1</v>
      </c>
      <c r="BO1514" s="1361" t="b">
        <f t="shared" si="608"/>
        <v>1</v>
      </c>
      <c r="BP1514" s="1361" t="b">
        <f t="shared" si="608"/>
        <v>1</v>
      </c>
      <c r="BQ1514" s="1361" t="b">
        <f t="shared" si="608"/>
        <v>1</v>
      </c>
      <c r="BS1514" s="1359"/>
    </row>
    <row r="1515" spans="1:71" s="1374" customFormat="1" ht="12" customHeight="1">
      <c r="A1515" s="1431" t="s">
        <v>2581</v>
      </c>
      <c r="B1515" s="1451" t="str">
        <f>TEXT(A1515,"##")</f>
        <v>28300222</v>
      </c>
      <c r="C1515" s="1395" t="s">
        <v>2582</v>
      </c>
      <c r="D1515" s="1396" t="str">
        <f t="shared" si="598"/>
        <v>W/C</v>
      </c>
      <c r="E1515" s="1396"/>
      <c r="F1515" s="1397">
        <v>43435</v>
      </c>
      <c r="G1515" s="1396"/>
      <c r="H1515" s="1398" t="str">
        <f t="shared" si="594"/>
        <v/>
      </c>
      <c r="I1515" s="1398" t="str">
        <f t="shared" si="594"/>
        <v/>
      </c>
      <c r="J1515" s="1398" t="str">
        <f t="shared" si="594"/>
        <v/>
      </c>
      <c r="K1515" s="1398"/>
      <c r="L1515" s="1398" t="str">
        <f>IF(VALUE(AM1515),"W/C",IF(ISBLANK(AM1515),"NO","W/C"))</f>
        <v>NO</v>
      </c>
      <c r="M1515" s="1398" t="str">
        <f>IF(VALUE(AN1515),"W/C",IF(ISBLANK(AN1515),"NO","W/C"))</f>
        <v>W/C</v>
      </c>
      <c r="N1515" s="1398" t="str">
        <f>IF(OR(CONCATENATE(L1515,M1515)="NOW/C",CONCATENATE(L1515,M1515)="W/CNO"),"W/C","")</f>
        <v>W/C</v>
      </c>
      <c r="O1515" s="1399"/>
      <c r="P1515" s="1400">
        <v>3732692.49</v>
      </c>
      <c r="Q1515" s="1400">
        <v>3683896.7</v>
      </c>
      <c r="R1515" s="1400">
        <v>3635100.91</v>
      </c>
      <c r="S1515" s="1400">
        <v>3513116.6</v>
      </c>
      <c r="T1515" s="1400">
        <v>3456188.75</v>
      </c>
      <c r="U1515" s="1400">
        <v>3399260.9</v>
      </c>
      <c r="V1515" s="1400">
        <v>3177304.34</v>
      </c>
      <c r="W1515" s="1400">
        <v>3194072.77</v>
      </c>
      <c r="X1515" s="1400">
        <v>3210841.2</v>
      </c>
      <c r="Y1515" s="1400">
        <v>3227609.63</v>
      </c>
      <c r="Z1515" s="1400">
        <v>3288412.4</v>
      </c>
      <c r="AA1515" s="1400">
        <v>3316189.4</v>
      </c>
      <c r="AB1515" s="1400">
        <v>3343966.39</v>
      </c>
      <c r="AC1515" s="1400"/>
      <c r="AD1515" s="1400"/>
      <c r="AE1515" s="1400">
        <f t="shared" si="602"/>
        <v>3386693.586666666</v>
      </c>
      <c r="AF1515" s="1401"/>
      <c r="AG1515" s="1402"/>
      <c r="AH1515" s="1403"/>
      <c r="AI1515" s="1403"/>
      <c r="AJ1515" s="1403"/>
      <c r="AK1515" s="1404"/>
      <c r="AL1515" s="1403">
        <f>SUM(AI1515:AK1515)</f>
        <v>0</v>
      </c>
      <c r="AM1515" s="1405"/>
      <c r="AN1515" s="1403">
        <f>AE1515</f>
        <v>3386693.586666666</v>
      </c>
      <c r="AO1515" s="1406">
        <f>AM1515+AN1515</f>
        <v>3386693.586666666</v>
      </c>
      <c r="AP1515" s="1369"/>
      <c r="AQ1515" s="1407">
        <f>AB1515</f>
        <v>3343966.39</v>
      </c>
      <c r="AR1515" s="1403"/>
      <c r="AS1515" s="1403"/>
      <c r="AT1515" s="1403"/>
      <c r="AU1515" s="1404"/>
      <c r="AV1515" s="1403">
        <f>SUM(AS1515:AU1515)</f>
        <v>0</v>
      </c>
      <c r="AW1515" s="1405"/>
      <c r="AX1515" s="1403">
        <f>AQ1515</f>
        <v>3343966.39</v>
      </c>
      <c r="AY1515" s="1405">
        <f>AW1515+AX1515</f>
        <v>3343966.39</v>
      </c>
      <c r="AZ1515" s="1372"/>
      <c r="BA1515" s="1640"/>
      <c r="BC1515" s="1419"/>
      <c r="BD1515" s="1419"/>
      <c r="BE1515" s="1419"/>
      <c r="BF1515" s="1419"/>
      <c r="BG1515" s="1419"/>
      <c r="BH1515" s="1419"/>
      <c r="BI1515" s="1419"/>
      <c r="BK1515" s="1419"/>
      <c r="BL1515" s="1419"/>
      <c r="BM1515" s="1419"/>
      <c r="BN1515" s="1419"/>
      <c r="BO1515" s="1419"/>
      <c r="BP1515" s="1419"/>
      <c r="BQ1515" s="1419"/>
      <c r="BS1515" s="1359"/>
    </row>
    <row r="1516" spans="1:71" s="1374" customFormat="1" ht="12" customHeight="1">
      <c r="A1516" s="1412">
        <v>28300232</v>
      </c>
      <c r="B1516" s="1413" t="str">
        <f t="shared" si="605"/>
        <v>28300232</v>
      </c>
      <c r="C1516" s="1359" t="s">
        <v>2583</v>
      </c>
      <c r="D1516" s="1360" t="str">
        <f t="shared" si="598"/>
        <v>Non-Op</v>
      </c>
      <c r="E1516" s="1360"/>
      <c r="F1516" s="1359"/>
      <c r="G1516" s="1360"/>
      <c r="H1516" s="1361" t="str">
        <f t="shared" si="594"/>
        <v/>
      </c>
      <c r="I1516" s="1361" t="str">
        <f t="shared" si="594"/>
        <v/>
      </c>
      <c r="J1516" s="1361" t="str">
        <f t="shared" si="594"/>
        <v/>
      </c>
      <c r="K1516" s="1361" t="str">
        <f t="shared" si="594"/>
        <v>Non-Op</v>
      </c>
      <c r="L1516" s="1361" t="str">
        <f t="shared" si="607"/>
        <v>NO</v>
      </c>
      <c r="M1516" s="1361" t="str">
        <f t="shared" si="607"/>
        <v>NO</v>
      </c>
      <c r="N1516" s="1361" t="str">
        <f t="shared" si="588"/>
        <v/>
      </c>
      <c r="O1516" s="1362"/>
      <c r="P1516" s="1363">
        <v>-2778469.73</v>
      </c>
      <c r="Q1516" s="1363">
        <v>-2681150.92</v>
      </c>
      <c r="R1516" s="1363">
        <v>-2995292.88</v>
      </c>
      <c r="S1516" s="1363">
        <v>-1769674.51</v>
      </c>
      <c r="T1516" s="1363">
        <v>-100131.61</v>
      </c>
      <c r="U1516" s="1363">
        <v>-0.02</v>
      </c>
      <c r="V1516" s="1363">
        <v>0</v>
      </c>
      <c r="W1516" s="1363">
        <v>-3566403.35</v>
      </c>
      <c r="X1516" s="1363">
        <v>-4138156.17</v>
      </c>
      <c r="Y1516" s="1363">
        <v>-1360574.03</v>
      </c>
      <c r="Z1516" s="1363">
        <v>0</v>
      </c>
      <c r="AA1516" s="1363">
        <v>0</v>
      </c>
      <c r="AB1516" s="1363">
        <v>0</v>
      </c>
      <c r="AC1516" s="1363"/>
      <c r="AD1516" s="1363"/>
      <c r="AE1516" s="1363">
        <f t="shared" si="602"/>
        <v>-1500051.5295833331</v>
      </c>
      <c r="AF1516" s="1376"/>
      <c r="AG1516" s="1376"/>
      <c r="AH1516" s="1365"/>
      <c r="AI1516" s="1365"/>
      <c r="AJ1516" s="1365"/>
      <c r="AK1516" s="1366">
        <f>AE1516</f>
        <v>-1500051.5295833331</v>
      </c>
      <c r="AL1516" s="1365">
        <f t="shared" si="567"/>
        <v>-1500051.5295833331</v>
      </c>
      <c r="AM1516" s="1367"/>
      <c r="AN1516" s="1365"/>
      <c r="AO1516" s="1368">
        <f t="shared" si="568"/>
        <v>0</v>
      </c>
      <c r="AP1516" s="1369"/>
      <c r="AQ1516" s="1370">
        <f t="shared" si="604"/>
        <v>0</v>
      </c>
      <c r="AR1516" s="1365"/>
      <c r="AS1516" s="1365"/>
      <c r="AT1516" s="1365"/>
      <c r="AU1516" s="1366">
        <f>AQ1516</f>
        <v>0</v>
      </c>
      <c r="AV1516" s="1365">
        <f t="shared" si="569"/>
        <v>0</v>
      </c>
      <c r="AW1516" s="1367"/>
      <c r="AX1516" s="1365"/>
      <c r="AY1516" s="1367">
        <f t="shared" si="570"/>
        <v>0</v>
      </c>
      <c r="AZ1516" s="1372" t="s">
        <v>1476</v>
      </c>
      <c r="BA1516" s="1640"/>
      <c r="BC1516" s="1361" t="str">
        <f t="shared" si="595"/>
        <v/>
      </c>
      <c r="BD1516" s="1361" t="str">
        <f t="shared" si="595"/>
        <v/>
      </c>
      <c r="BE1516" s="1361" t="str">
        <f t="shared" si="595"/>
        <v/>
      </c>
      <c r="BF1516" s="1361" t="str">
        <f t="shared" si="595"/>
        <v>Non-Op</v>
      </c>
      <c r="BG1516" s="1361" t="str">
        <f t="shared" si="609"/>
        <v>NO</v>
      </c>
      <c r="BH1516" s="1361" t="str">
        <f t="shared" si="609"/>
        <v>NO</v>
      </c>
      <c r="BI1516" s="1361" t="str">
        <f t="shared" si="596"/>
        <v/>
      </c>
      <c r="BK1516" s="1361" t="b">
        <f t="shared" ref="BK1516:BQ1518" si="610">BC1516=H1516</f>
        <v>1</v>
      </c>
      <c r="BL1516" s="1361" t="b">
        <f t="shared" si="610"/>
        <v>1</v>
      </c>
      <c r="BM1516" s="1361" t="b">
        <f t="shared" si="610"/>
        <v>1</v>
      </c>
      <c r="BN1516" s="1361" t="b">
        <f t="shared" si="610"/>
        <v>1</v>
      </c>
      <c r="BO1516" s="1361" t="b">
        <f t="shared" si="610"/>
        <v>1</v>
      </c>
      <c r="BP1516" s="1361" t="b">
        <f t="shared" si="610"/>
        <v>1</v>
      </c>
      <c r="BQ1516" s="1361" t="b">
        <f t="shared" si="610"/>
        <v>1</v>
      </c>
      <c r="BS1516" s="1359"/>
    </row>
    <row r="1517" spans="1:71" s="1374" customFormat="1" ht="12" customHeight="1">
      <c r="A1517" s="1412">
        <v>28300252</v>
      </c>
      <c r="B1517" s="1413" t="str">
        <f t="shared" si="605"/>
        <v>28300252</v>
      </c>
      <c r="C1517" s="1359" t="s">
        <v>2584</v>
      </c>
      <c r="D1517" s="1360" t="str">
        <f t="shared" si="598"/>
        <v>W/C</v>
      </c>
      <c r="E1517" s="1360"/>
      <c r="F1517" s="1359"/>
      <c r="G1517" s="1360"/>
      <c r="H1517" s="1361" t="str">
        <f t="shared" si="594"/>
        <v/>
      </c>
      <c r="I1517" s="1361" t="str">
        <f t="shared" si="594"/>
        <v/>
      </c>
      <c r="J1517" s="1361" t="str">
        <f t="shared" si="594"/>
        <v/>
      </c>
      <c r="K1517" s="1361" t="str">
        <f t="shared" si="594"/>
        <v/>
      </c>
      <c r="L1517" s="1361" t="str">
        <f t="shared" si="607"/>
        <v>NO</v>
      </c>
      <c r="M1517" s="1361" t="str">
        <f t="shared" si="607"/>
        <v>W/C</v>
      </c>
      <c r="N1517" s="1361" t="str">
        <f t="shared" si="588"/>
        <v>W/C</v>
      </c>
      <c r="O1517" s="1362"/>
      <c r="P1517" s="1363">
        <v>-6925063.7999999998</v>
      </c>
      <c r="Q1517" s="1363">
        <v>-6810947.1200000001</v>
      </c>
      <c r="R1517" s="1363">
        <v>-6678744.5199999996</v>
      </c>
      <c r="S1517" s="1363">
        <v>-6555493.1900000004</v>
      </c>
      <c r="T1517" s="1363">
        <v>-6450774.3700000001</v>
      </c>
      <c r="U1517" s="1363">
        <v>-6349689.6799999997</v>
      </c>
      <c r="V1517" s="1363">
        <v>-6234267.6799999997</v>
      </c>
      <c r="W1517" s="1363">
        <v>-6111150.4800000004</v>
      </c>
      <c r="X1517" s="1363">
        <v>-5993032.4299999997</v>
      </c>
      <c r="Y1517" s="1363">
        <v>-5882324.7000000002</v>
      </c>
      <c r="Z1517" s="1363">
        <v>-5772765.5199999996</v>
      </c>
      <c r="AA1517" s="1363">
        <v>-5678262.0099999998</v>
      </c>
      <c r="AB1517" s="1363">
        <v>-5561035.1500000004</v>
      </c>
      <c r="AC1517" s="1363"/>
      <c r="AD1517" s="1363"/>
      <c r="AE1517" s="1363">
        <f t="shared" si="602"/>
        <v>-6230041.7645833343</v>
      </c>
      <c r="AF1517" s="1364"/>
      <c r="AG1517" s="1364"/>
      <c r="AH1517" s="1365"/>
      <c r="AI1517" s="1365"/>
      <c r="AJ1517" s="1365"/>
      <c r="AK1517" s="1366"/>
      <c r="AL1517" s="1365">
        <f t="shared" si="567"/>
        <v>0</v>
      </c>
      <c r="AM1517" s="1367"/>
      <c r="AN1517" s="1365">
        <f>AE1517</f>
        <v>-6230041.7645833343</v>
      </c>
      <c r="AO1517" s="1368">
        <f t="shared" si="568"/>
        <v>-6230041.7645833343</v>
      </c>
      <c r="AP1517" s="1369"/>
      <c r="AQ1517" s="1370">
        <f t="shared" si="604"/>
        <v>-5561035.1500000004</v>
      </c>
      <c r="AR1517" s="1365"/>
      <c r="AS1517" s="1365"/>
      <c r="AT1517" s="1365"/>
      <c r="AU1517" s="1366"/>
      <c r="AV1517" s="1365">
        <f t="shared" si="569"/>
        <v>0</v>
      </c>
      <c r="AW1517" s="1367"/>
      <c r="AX1517" s="1365">
        <f>AQ1517</f>
        <v>-5561035.1500000004</v>
      </c>
      <c r="AY1517" s="1367">
        <f t="shared" si="570"/>
        <v>-5561035.1500000004</v>
      </c>
      <c r="AZ1517" s="1372"/>
      <c r="BA1517" s="1640"/>
      <c r="BC1517" s="1361" t="str">
        <f t="shared" si="595"/>
        <v/>
      </c>
      <c r="BD1517" s="1361" t="str">
        <f t="shared" si="595"/>
        <v/>
      </c>
      <c r="BE1517" s="1361" t="str">
        <f t="shared" si="595"/>
        <v/>
      </c>
      <c r="BF1517" s="1361" t="str">
        <f t="shared" si="595"/>
        <v/>
      </c>
      <c r="BG1517" s="1361" t="str">
        <f t="shared" si="609"/>
        <v>NO</v>
      </c>
      <c r="BH1517" s="1361" t="str">
        <f t="shared" si="609"/>
        <v>W/C</v>
      </c>
      <c r="BI1517" s="1361" t="str">
        <f t="shared" si="596"/>
        <v>W/C</v>
      </c>
      <c r="BK1517" s="1361" t="b">
        <f t="shared" si="610"/>
        <v>1</v>
      </c>
      <c r="BL1517" s="1361" t="b">
        <f t="shared" si="610"/>
        <v>1</v>
      </c>
      <c r="BM1517" s="1361" t="b">
        <f t="shared" si="610"/>
        <v>1</v>
      </c>
      <c r="BN1517" s="1361" t="b">
        <f t="shared" si="610"/>
        <v>1</v>
      </c>
      <c r="BO1517" s="1361" t="b">
        <f t="shared" si="610"/>
        <v>1</v>
      </c>
      <c r="BP1517" s="1361" t="b">
        <f t="shared" si="610"/>
        <v>1</v>
      </c>
      <c r="BQ1517" s="1361" t="b">
        <f t="shared" si="610"/>
        <v>1</v>
      </c>
      <c r="BS1517" s="1359"/>
    </row>
    <row r="1518" spans="1:71" s="1374" customFormat="1" ht="12" customHeight="1">
      <c r="A1518" s="1412">
        <v>28300262</v>
      </c>
      <c r="B1518" s="1413" t="str">
        <f t="shared" si="605"/>
        <v>28300262</v>
      </c>
      <c r="C1518" s="1359" t="s">
        <v>2585</v>
      </c>
      <c r="D1518" s="1360" t="str">
        <f t="shared" si="598"/>
        <v>W/C</v>
      </c>
      <c r="E1518" s="1360"/>
      <c r="F1518" s="1359"/>
      <c r="G1518" s="1360"/>
      <c r="H1518" s="1361" t="str">
        <f t="shared" si="594"/>
        <v/>
      </c>
      <c r="I1518" s="1361" t="str">
        <f t="shared" si="594"/>
        <v/>
      </c>
      <c r="J1518" s="1361" t="str">
        <f t="shared" si="594"/>
        <v/>
      </c>
      <c r="K1518" s="1361" t="str">
        <f t="shared" si="594"/>
        <v/>
      </c>
      <c r="L1518" s="1361" t="str">
        <f t="shared" si="607"/>
        <v>NO</v>
      </c>
      <c r="M1518" s="1361" t="str">
        <f t="shared" si="607"/>
        <v>W/C</v>
      </c>
      <c r="N1518" s="1361" t="str">
        <f t="shared" si="588"/>
        <v>W/C</v>
      </c>
      <c r="O1518" s="1362"/>
      <c r="P1518" s="1363">
        <v>-2635816.8199999998</v>
      </c>
      <c r="Q1518" s="1363">
        <v>-2976099.32</v>
      </c>
      <c r="R1518" s="1363">
        <v>-3110282.32</v>
      </c>
      <c r="S1518" s="1363">
        <v>-3191506.46</v>
      </c>
      <c r="T1518" s="1363">
        <v>-3098158.67</v>
      </c>
      <c r="U1518" s="1363">
        <v>-2992965.61</v>
      </c>
      <c r="V1518" s="1363">
        <v>-3103817.87</v>
      </c>
      <c r="W1518" s="1363">
        <v>-2920961.25</v>
      </c>
      <c r="X1518" s="1363">
        <v>-2679961.2799999998</v>
      </c>
      <c r="Y1518" s="1363">
        <v>-2502568.85</v>
      </c>
      <c r="Z1518" s="1363">
        <v>-2470711.92</v>
      </c>
      <c r="AA1518" s="1363">
        <v>-2699191.41</v>
      </c>
      <c r="AB1518" s="1363">
        <v>-2773199.89</v>
      </c>
      <c r="AC1518" s="1363"/>
      <c r="AD1518" s="1363"/>
      <c r="AE1518" s="1363">
        <f t="shared" si="602"/>
        <v>-2870894.4429166671</v>
      </c>
      <c r="AF1518" s="1671"/>
      <c r="AG1518" s="1671"/>
      <c r="AH1518" s="1365"/>
      <c r="AI1518" s="1365"/>
      <c r="AJ1518" s="1365"/>
      <c r="AK1518" s="1366"/>
      <c r="AL1518" s="1365">
        <f t="shared" si="567"/>
        <v>0</v>
      </c>
      <c r="AM1518" s="1367"/>
      <c r="AN1518" s="1365">
        <f>AE1518</f>
        <v>-2870894.4429166671</v>
      </c>
      <c r="AO1518" s="1368">
        <f t="shared" si="568"/>
        <v>-2870894.4429166671</v>
      </c>
      <c r="AP1518" s="1369"/>
      <c r="AQ1518" s="1370">
        <f t="shared" si="604"/>
        <v>-2773199.89</v>
      </c>
      <c r="AR1518" s="1365"/>
      <c r="AS1518" s="1365"/>
      <c r="AT1518" s="1365"/>
      <c r="AU1518" s="1366"/>
      <c r="AV1518" s="1365">
        <f t="shared" si="569"/>
        <v>0</v>
      </c>
      <c r="AW1518" s="1367"/>
      <c r="AX1518" s="1365">
        <f>AQ1518</f>
        <v>-2773199.89</v>
      </c>
      <c r="AY1518" s="1367">
        <f t="shared" si="570"/>
        <v>-2773199.89</v>
      </c>
      <c r="AZ1518" s="1372"/>
      <c r="BA1518" s="1640"/>
      <c r="BC1518" s="1361" t="str">
        <f t="shared" si="595"/>
        <v/>
      </c>
      <c r="BD1518" s="1361" t="str">
        <f t="shared" si="595"/>
        <v/>
      </c>
      <c r="BE1518" s="1361" t="str">
        <f t="shared" si="595"/>
        <v/>
      </c>
      <c r="BF1518" s="1361" t="str">
        <f t="shared" si="595"/>
        <v/>
      </c>
      <c r="BG1518" s="1361" t="str">
        <f t="shared" si="609"/>
        <v>NO</v>
      </c>
      <c r="BH1518" s="1361" t="str">
        <f t="shared" si="609"/>
        <v>W/C</v>
      </c>
      <c r="BI1518" s="1361" t="str">
        <f t="shared" si="596"/>
        <v>W/C</v>
      </c>
      <c r="BK1518" s="1361" t="b">
        <f t="shared" si="610"/>
        <v>1</v>
      </c>
      <c r="BL1518" s="1361" t="b">
        <f t="shared" si="610"/>
        <v>1</v>
      </c>
      <c r="BM1518" s="1361" t="b">
        <f t="shared" si="610"/>
        <v>1</v>
      </c>
      <c r="BN1518" s="1361" t="b">
        <f t="shared" si="610"/>
        <v>1</v>
      </c>
      <c r="BO1518" s="1361" t="b">
        <f t="shared" si="610"/>
        <v>1</v>
      </c>
      <c r="BP1518" s="1361" t="b">
        <f t="shared" si="610"/>
        <v>1</v>
      </c>
      <c r="BQ1518" s="1361" t="b">
        <f t="shared" si="610"/>
        <v>1</v>
      </c>
      <c r="BS1518" s="1359"/>
    </row>
    <row r="1519" spans="1:71" s="1374" customFormat="1" ht="12" customHeight="1">
      <c r="A1519" s="1431" t="s">
        <v>2586</v>
      </c>
      <c r="B1519" s="1451" t="str">
        <f t="shared" si="605"/>
        <v>28300272</v>
      </c>
      <c r="C1519" s="1395" t="s">
        <v>2587</v>
      </c>
      <c r="D1519" s="1396" t="s">
        <v>963</v>
      </c>
      <c r="E1519" s="1396"/>
      <c r="F1519" s="1397">
        <v>43541</v>
      </c>
      <c r="G1519" s="1396"/>
      <c r="H1519" s="1398" t="str">
        <f t="shared" si="594"/>
        <v/>
      </c>
      <c r="I1519" s="1398" t="str">
        <f t="shared" si="594"/>
        <v/>
      </c>
      <c r="J1519" s="1398" t="str">
        <f t="shared" si="594"/>
        <v>GRB</v>
      </c>
      <c r="K1519" s="1398" t="str">
        <f t="shared" si="594"/>
        <v/>
      </c>
      <c r="L1519" s="1398" t="str">
        <f t="shared" si="607"/>
        <v>NO</v>
      </c>
      <c r="M1519" s="1398" t="str">
        <f t="shared" si="607"/>
        <v>NO</v>
      </c>
      <c r="N1519" s="1398" t="str">
        <f t="shared" si="588"/>
        <v/>
      </c>
      <c r="O1519" s="1399"/>
      <c r="P1519" s="1400">
        <v>-300501.21999999997</v>
      </c>
      <c r="Q1519" s="1400">
        <v>-378913.14</v>
      </c>
      <c r="R1519" s="1400">
        <v>-457319.36</v>
      </c>
      <c r="S1519" s="1400">
        <v>-551230.05000000005</v>
      </c>
      <c r="T1519" s="1400">
        <v>-634185.85</v>
      </c>
      <c r="U1519" s="1400">
        <v>-717138.89</v>
      </c>
      <c r="V1519" s="1400">
        <v>-800713.78</v>
      </c>
      <c r="W1519" s="1400">
        <v>-885096.45</v>
      </c>
      <c r="X1519" s="1400">
        <v>-968211.52</v>
      </c>
      <c r="Y1519" s="1400">
        <v>-1051329.1100000001</v>
      </c>
      <c r="Z1519" s="1400">
        <v>-1134453.05</v>
      </c>
      <c r="AA1519" s="1400">
        <v>-1217581.9099999999</v>
      </c>
      <c r="AB1519" s="1400">
        <v>-1300711.93</v>
      </c>
      <c r="AC1519" s="1400"/>
      <c r="AD1519" s="1400"/>
      <c r="AE1519" s="1400">
        <f t="shared" si="602"/>
        <v>-799731.64041666675</v>
      </c>
      <c r="AF1519" s="1677"/>
      <c r="AG1519" s="1654" t="s">
        <v>1954</v>
      </c>
      <c r="AH1519" s="1403"/>
      <c r="AI1519" s="1403"/>
      <c r="AJ1519" s="1403">
        <f>AE1519</f>
        <v>-799731.64041666675</v>
      </c>
      <c r="AK1519" s="1404"/>
      <c r="AL1519" s="1403">
        <f t="shared" si="567"/>
        <v>-799731.64041666675</v>
      </c>
      <c r="AM1519" s="1405"/>
      <c r="AN1519" s="1403"/>
      <c r="AO1519" s="1406">
        <f t="shared" si="568"/>
        <v>0</v>
      </c>
      <c r="AP1519" s="1369"/>
      <c r="AQ1519" s="1407">
        <f t="shared" si="604"/>
        <v>-1300711.93</v>
      </c>
      <c r="AR1519" s="1403"/>
      <c r="AS1519" s="1403"/>
      <c r="AT1519" s="1403">
        <f>AQ1519</f>
        <v>-1300711.93</v>
      </c>
      <c r="AU1519" s="1404"/>
      <c r="AV1519" s="1403">
        <f t="shared" si="569"/>
        <v>-1300711.93</v>
      </c>
      <c r="AW1519" s="1405"/>
      <c r="AX1519" s="1403"/>
      <c r="AY1519" s="1405">
        <f t="shared" si="570"/>
        <v>0</v>
      </c>
      <c r="AZ1519" s="1372" t="s">
        <v>1683</v>
      </c>
      <c r="BA1519" s="1640"/>
      <c r="BC1519" s="1361"/>
      <c r="BD1519" s="1361"/>
      <c r="BE1519" s="1361"/>
      <c r="BF1519" s="1361"/>
      <c r="BG1519" s="1361"/>
      <c r="BH1519" s="1361"/>
      <c r="BI1519" s="1361"/>
      <c r="BK1519" s="1361"/>
      <c r="BL1519" s="1361"/>
      <c r="BM1519" s="1361"/>
      <c r="BN1519" s="1361"/>
      <c r="BO1519" s="1361"/>
      <c r="BP1519" s="1361"/>
      <c r="BQ1519" s="1361"/>
      <c r="BS1519" s="1359"/>
    </row>
    <row r="1520" spans="1:71" s="1374" customFormat="1" ht="12" customHeight="1">
      <c r="A1520" s="1431" t="s">
        <v>2588</v>
      </c>
      <c r="B1520" s="1451" t="str">
        <f t="shared" si="605"/>
        <v>28300282</v>
      </c>
      <c r="C1520" s="1395" t="s">
        <v>2589</v>
      </c>
      <c r="D1520" s="1396" t="s">
        <v>963</v>
      </c>
      <c r="E1520" s="1396"/>
      <c r="F1520" s="1397">
        <v>43647</v>
      </c>
      <c r="G1520" s="1396"/>
      <c r="H1520" s="1398" t="str">
        <f t="shared" si="594"/>
        <v/>
      </c>
      <c r="I1520" s="1398" t="str">
        <f t="shared" si="594"/>
        <v/>
      </c>
      <c r="J1520" s="1398" t="str">
        <f t="shared" si="594"/>
        <v>GRB</v>
      </c>
      <c r="K1520" s="1398" t="str">
        <f t="shared" si="594"/>
        <v/>
      </c>
      <c r="L1520" s="1398" t="str">
        <f t="shared" si="607"/>
        <v>NO</v>
      </c>
      <c r="M1520" s="1398" t="str">
        <f t="shared" si="607"/>
        <v>NO</v>
      </c>
      <c r="N1520" s="1398" t="str">
        <f t="shared" si="588"/>
        <v/>
      </c>
      <c r="O1520" s="1399"/>
      <c r="P1520" s="1400"/>
      <c r="Q1520" s="1400">
        <v>-1029.1600000000001</v>
      </c>
      <c r="R1520" s="1400">
        <v>-3551.2</v>
      </c>
      <c r="S1520" s="1400">
        <v>-7200.07</v>
      </c>
      <c r="T1520" s="1400">
        <v>-11672.57</v>
      </c>
      <c r="U1520" s="1400">
        <v>-18250.509999999998</v>
      </c>
      <c r="V1520" s="1400">
        <v>-27635.61</v>
      </c>
      <c r="W1520" s="1400">
        <v>-38956.379999999997</v>
      </c>
      <c r="X1520" s="1400">
        <v>-51181.15</v>
      </c>
      <c r="Y1520" s="1400">
        <v>-65440.22</v>
      </c>
      <c r="Z1520" s="1400">
        <v>-81372.259999999995</v>
      </c>
      <c r="AA1520" s="1400">
        <v>-99007.54</v>
      </c>
      <c r="AB1520" s="1400">
        <v>-118563.91</v>
      </c>
      <c r="AC1520" s="1400"/>
      <c r="AD1520" s="1400"/>
      <c r="AE1520" s="1400">
        <f t="shared" si="602"/>
        <v>-38714.885416666664</v>
      </c>
      <c r="AF1520" s="1677"/>
      <c r="AG1520" s="1654" t="s">
        <v>1954</v>
      </c>
      <c r="AH1520" s="1403"/>
      <c r="AI1520" s="1403"/>
      <c r="AJ1520" s="1403">
        <f>AE1520</f>
        <v>-38714.885416666664</v>
      </c>
      <c r="AK1520" s="1404"/>
      <c r="AL1520" s="1403">
        <f>SUM(AI1520:AK1520)</f>
        <v>-38714.885416666664</v>
      </c>
      <c r="AM1520" s="1405"/>
      <c r="AN1520" s="1403"/>
      <c r="AO1520" s="1406">
        <f t="shared" si="568"/>
        <v>0</v>
      </c>
      <c r="AP1520" s="1369"/>
      <c r="AQ1520" s="1407">
        <f t="shared" si="604"/>
        <v>-118563.91</v>
      </c>
      <c r="AR1520" s="1403"/>
      <c r="AS1520" s="1403"/>
      <c r="AT1520" s="1403">
        <f>AQ1520</f>
        <v>-118563.91</v>
      </c>
      <c r="AU1520" s="1404"/>
      <c r="AV1520" s="1403">
        <f t="shared" si="569"/>
        <v>-118563.91</v>
      </c>
      <c r="AW1520" s="1405"/>
      <c r="AX1520" s="1403"/>
      <c r="AY1520" s="1405">
        <f t="shared" si="570"/>
        <v>0</v>
      </c>
      <c r="AZ1520" s="1372" t="s">
        <v>1683</v>
      </c>
      <c r="BA1520" s="1640"/>
      <c r="BC1520" s="1361"/>
      <c r="BD1520" s="1361"/>
      <c r="BE1520" s="1361"/>
      <c r="BF1520" s="1361"/>
      <c r="BG1520" s="1361"/>
      <c r="BH1520" s="1361"/>
      <c r="BI1520" s="1361"/>
      <c r="BK1520" s="1361"/>
      <c r="BL1520" s="1361"/>
      <c r="BM1520" s="1361"/>
      <c r="BN1520" s="1361"/>
      <c r="BO1520" s="1361"/>
      <c r="BP1520" s="1361"/>
      <c r="BQ1520" s="1361"/>
      <c r="BS1520" s="1359"/>
    </row>
    <row r="1521" spans="1:71" s="1374" customFormat="1" ht="12" customHeight="1">
      <c r="A1521" s="1412">
        <v>28300311</v>
      </c>
      <c r="B1521" s="1413" t="str">
        <f t="shared" si="605"/>
        <v>28300311</v>
      </c>
      <c r="C1521" s="1413" t="s">
        <v>2590</v>
      </c>
      <c r="D1521" s="1360" t="str">
        <f t="shared" ref="D1521:D1560" si="611">IF(CONCATENATE(H1521,I1521,J1521,K1521,N1521)= "ERBGRB","CRB",CONCATENATE(H1521,I1521,J1521,K1521,N1521))</f>
        <v>W/C</v>
      </c>
      <c r="E1521" s="1360"/>
      <c r="F1521" s="1413"/>
      <c r="G1521" s="1360"/>
      <c r="H1521" s="1361" t="str">
        <f t="shared" si="594"/>
        <v/>
      </c>
      <c r="I1521" s="1361" t="str">
        <f t="shared" si="594"/>
        <v/>
      </c>
      <c r="J1521" s="1361" t="str">
        <f t="shared" si="594"/>
        <v/>
      </c>
      <c r="K1521" s="1361" t="str">
        <f t="shared" si="594"/>
        <v/>
      </c>
      <c r="L1521" s="1361" t="str">
        <f t="shared" si="607"/>
        <v>NO</v>
      </c>
      <c r="M1521" s="1361" t="str">
        <f t="shared" si="607"/>
        <v>W/C</v>
      </c>
      <c r="N1521" s="1361" t="str">
        <f t="shared" si="588"/>
        <v>W/C</v>
      </c>
      <c r="O1521" s="1362"/>
      <c r="P1521" s="1363">
        <v>-7043035.5899999999</v>
      </c>
      <c r="Q1521" s="1363">
        <v>-6758458.71</v>
      </c>
      <c r="R1521" s="1363">
        <v>-6473881.8300000001</v>
      </c>
      <c r="S1521" s="1363">
        <v>-6189304.9500000002</v>
      </c>
      <c r="T1521" s="1363">
        <v>-5904728.0700000003</v>
      </c>
      <c r="U1521" s="1363">
        <v>-5620151.1900000004</v>
      </c>
      <c r="V1521" s="1363">
        <v>-5335574.3099999996</v>
      </c>
      <c r="W1521" s="1363">
        <v>-5050997.43</v>
      </c>
      <c r="X1521" s="1363">
        <v>-4766420.55</v>
      </c>
      <c r="Y1521" s="1363">
        <v>-4481843.67</v>
      </c>
      <c r="Z1521" s="1363">
        <v>-4197266.79</v>
      </c>
      <c r="AA1521" s="1363">
        <v>-3912689.91</v>
      </c>
      <c r="AB1521" s="1363">
        <v>-3628113.03</v>
      </c>
      <c r="AC1521" s="1363"/>
      <c r="AD1521" s="1363"/>
      <c r="AE1521" s="1363">
        <f t="shared" si="602"/>
        <v>-5335574.3099999996</v>
      </c>
      <c r="AF1521" s="1376"/>
      <c r="AG1521" s="1376"/>
      <c r="AH1521" s="1365"/>
      <c r="AI1521" s="1365"/>
      <c r="AJ1521" s="1365"/>
      <c r="AK1521" s="1366"/>
      <c r="AL1521" s="1365">
        <f t="shared" si="567"/>
        <v>0</v>
      </c>
      <c r="AM1521" s="1367"/>
      <c r="AN1521" s="1365">
        <f>AE1521</f>
        <v>-5335574.3099999996</v>
      </c>
      <c r="AO1521" s="1368">
        <f t="shared" si="568"/>
        <v>-5335574.3099999996</v>
      </c>
      <c r="AP1521" s="1369"/>
      <c r="AQ1521" s="1370">
        <f t="shared" si="604"/>
        <v>-3628113.03</v>
      </c>
      <c r="AR1521" s="1365"/>
      <c r="AS1521" s="1365"/>
      <c r="AT1521" s="1365"/>
      <c r="AU1521" s="1366"/>
      <c r="AV1521" s="1365">
        <f t="shared" si="569"/>
        <v>0</v>
      </c>
      <c r="AW1521" s="1367"/>
      <c r="AX1521" s="1365">
        <f>AQ1521</f>
        <v>-3628113.03</v>
      </c>
      <c r="AY1521" s="1367">
        <f t="shared" si="570"/>
        <v>-3628113.03</v>
      </c>
      <c r="AZ1521" s="1372"/>
      <c r="BA1521" s="1640"/>
      <c r="BC1521" s="1361" t="str">
        <f t="shared" si="595"/>
        <v/>
      </c>
      <c r="BD1521" s="1361" t="str">
        <f t="shared" si="595"/>
        <v/>
      </c>
      <c r="BE1521" s="1361" t="str">
        <f t="shared" si="595"/>
        <v/>
      </c>
      <c r="BF1521" s="1361" t="str">
        <f t="shared" si="595"/>
        <v/>
      </c>
      <c r="BG1521" s="1361" t="str">
        <f t="shared" si="609"/>
        <v>NO</v>
      </c>
      <c r="BH1521" s="1361" t="str">
        <f t="shared" si="609"/>
        <v>W/C</v>
      </c>
      <c r="BI1521" s="1361" t="str">
        <f t="shared" si="596"/>
        <v>W/C</v>
      </c>
      <c r="BK1521" s="1361" t="b">
        <f t="shared" ref="BK1521:BQ1537" si="612">BC1521=H1521</f>
        <v>1</v>
      </c>
      <c r="BL1521" s="1361" t="b">
        <f t="shared" si="612"/>
        <v>1</v>
      </c>
      <c r="BM1521" s="1361" t="b">
        <f t="shared" si="612"/>
        <v>1</v>
      </c>
      <c r="BN1521" s="1361" t="b">
        <f t="shared" si="612"/>
        <v>1</v>
      </c>
      <c r="BO1521" s="1361" t="b">
        <f t="shared" si="612"/>
        <v>1</v>
      </c>
      <c r="BP1521" s="1361" t="b">
        <f t="shared" si="612"/>
        <v>1</v>
      </c>
      <c r="BQ1521" s="1361" t="b">
        <f t="shared" si="612"/>
        <v>1</v>
      </c>
      <c r="BS1521" s="1359"/>
    </row>
    <row r="1522" spans="1:71" s="1374" customFormat="1" ht="12" customHeight="1">
      <c r="A1522" s="1412">
        <v>28300361</v>
      </c>
      <c r="B1522" s="1413" t="str">
        <f t="shared" si="605"/>
        <v>28300361</v>
      </c>
      <c r="C1522" s="1359" t="s">
        <v>2591</v>
      </c>
      <c r="D1522" s="1360" t="str">
        <f t="shared" si="611"/>
        <v>Non-Op</v>
      </c>
      <c r="E1522" s="1360"/>
      <c r="F1522" s="1359"/>
      <c r="G1522" s="1360"/>
      <c r="H1522" s="1361" t="str">
        <f t="shared" si="594"/>
        <v/>
      </c>
      <c r="I1522" s="1361" t="str">
        <f t="shared" si="594"/>
        <v/>
      </c>
      <c r="J1522" s="1361" t="str">
        <f t="shared" si="594"/>
        <v/>
      </c>
      <c r="K1522" s="1361" t="str">
        <f t="shared" si="594"/>
        <v>Non-Op</v>
      </c>
      <c r="L1522" s="1361" t="str">
        <f t="shared" si="607"/>
        <v>NO</v>
      </c>
      <c r="M1522" s="1361" t="str">
        <f t="shared" si="607"/>
        <v>NO</v>
      </c>
      <c r="N1522" s="1361" t="str">
        <f t="shared" si="588"/>
        <v/>
      </c>
      <c r="O1522" s="1362"/>
      <c r="P1522" s="1363">
        <v>-1.1100000000000001</v>
      </c>
      <c r="Q1522" s="1363">
        <v>-1.1100000000000001</v>
      </c>
      <c r="R1522" s="1363">
        <v>-1.1100000000000001</v>
      </c>
      <c r="S1522" s="1363">
        <v>-1.1100000000000001</v>
      </c>
      <c r="T1522" s="1363">
        <v>-1.1100000000000001</v>
      </c>
      <c r="U1522" s="1363">
        <v>-1.1100000000000001</v>
      </c>
      <c r="V1522" s="1363">
        <v>0</v>
      </c>
      <c r="W1522" s="1363">
        <v>0</v>
      </c>
      <c r="X1522" s="1363">
        <v>0</v>
      </c>
      <c r="Y1522" s="1363">
        <v>0</v>
      </c>
      <c r="Z1522" s="1363">
        <v>0</v>
      </c>
      <c r="AA1522" s="1363">
        <v>0</v>
      </c>
      <c r="AB1522" s="1363">
        <v>0</v>
      </c>
      <c r="AC1522" s="1363"/>
      <c r="AD1522" s="1363"/>
      <c r="AE1522" s="1363">
        <f t="shared" si="602"/>
        <v>-0.50875000000000004</v>
      </c>
      <c r="AF1522" s="1376"/>
      <c r="AG1522" s="1376"/>
      <c r="AH1522" s="1365"/>
      <c r="AI1522" s="1365"/>
      <c r="AJ1522" s="1365"/>
      <c r="AK1522" s="1366">
        <f>AE1522</f>
        <v>-0.50875000000000004</v>
      </c>
      <c r="AL1522" s="1365">
        <f t="shared" si="567"/>
        <v>-0.50875000000000004</v>
      </c>
      <c r="AM1522" s="1367"/>
      <c r="AN1522" s="1365"/>
      <c r="AO1522" s="1368">
        <f t="shared" si="568"/>
        <v>0</v>
      </c>
      <c r="AP1522" s="1369"/>
      <c r="AQ1522" s="1370">
        <f t="shared" si="604"/>
        <v>0</v>
      </c>
      <c r="AR1522" s="1365"/>
      <c r="AS1522" s="1365"/>
      <c r="AT1522" s="1365"/>
      <c r="AU1522" s="1366">
        <f>AQ1522</f>
        <v>0</v>
      </c>
      <c r="AV1522" s="1365">
        <f t="shared" si="569"/>
        <v>0</v>
      </c>
      <c r="AW1522" s="1367"/>
      <c r="AX1522" s="1365"/>
      <c r="AY1522" s="1367">
        <f t="shared" si="570"/>
        <v>0</v>
      </c>
      <c r="AZ1522" s="1372" t="s">
        <v>1531</v>
      </c>
      <c r="BA1522" s="1640"/>
      <c r="BC1522" s="1361" t="str">
        <f t="shared" si="595"/>
        <v/>
      </c>
      <c r="BD1522" s="1361" t="str">
        <f t="shared" si="595"/>
        <v/>
      </c>
      <c r="BE1522" s="1361" t="str">
        <f t="shared" si="595"/>
        <v/>
      </c>
      <c r="BF1522" s="1361" t="str">
        <f t="shared" si="595"/>
        <v>Non-Op</v>
      </c>
      <c r="BG1522" s="1361" t="str">
        <f t="shared" si="609"/>
        <v>NO</v>
      </c>
      <c r="BH1522" s="1361" t="str">
        <f t="shared" si="609"/>
        <v>NO</v>
      </c>
      <c r="BI1522" s="1361" t="str">
        <f t="shared" si="596"/>
        <v/>
      </c>
      <c r="BK1522" s="1361" t="b">
        <f t="shared" si="612"/>
        <v>1</v>
      </c>
      <c r="BL1522" s="1361" t="b">
        <f t="shared" si="612"/>
        <v>1</v>
      </c>
      <c r="BM1522" s="1361" t="b">
        <f t="shared" si="612"/>
        <v>1</v>
      </c>
      <c r="BN1522" s="1361" t="b">
        <f t="shared" si="612"/>
        <v>1</v>
      </c>
      <c r="BO1522" s="1361" t="b">
        <f t="shared" si="612"/>
        <v>1</v>
      </c>
      <c r="BP1522" s="1361" t="b">
        <f t="shared" si="612"/>
        <v>1</v>
      </c>
      <c r="BQ1522" s="1361" t="b">
        <f t="shared" si="612"/>
        <v>1</v>
      </c>
      <c r="BS1522" s="1359"/>
    </row>
    <row r="1523" spans="1:71" s="1374" customFormat="1" ht="12" customHeight="1">
      <c r="A1523" s="1412">
        <v>28300362</v>
      </c>
      <c r="B1523" s="1413" t="str">
        <f t="shared" si="605"/>
        <v>28300362</v>
      </c>
      <c r="C1523" s="1359" t="s">
        <v>2592</v>
      </c>
      <c r="D1523" s="1360" t="str">
        <f t="shared" si="611"/>
        <v>Non-Op</v>
      </c>
      <c r="E1523" s="1360"/>
      <c r="F1523" s="1359"/>
      <c r="G1523" s="1360"/>
      <c r="H1523" s="1361" t="str">
        <f t="shared" si="594"/>
        <v/>
      </c>
      <c r="I1523" s="1361" t="str">
        <f t="shared" si="594"/>
        <v/>
      </c>
      <c r="J1523" s="1361" t="str">
        <f t="shared" si="594"/>
        <v/>
      </c>
      <c r="K1523" s="1361" t="str">
        <f t="shared" si="594"/>
        <v>Non-Op</v>
      </c>
      <c r="L1523" s="1361" t="str">
        <f t="shared" si="607"/>
        <v>NO</v>
      </c>
      <c r="M1523" s="1361" t="str">
        <f t="shared" si="607"/>
        <v>NO</v>
      </c>
      <c r="N1523" s="1361" t="str">
        <f t="shared" si="588"/>
        <v/>
      </c>
      <c r="O1523" s="1362"/>
      <c r="P1523" s="1363">
        <v>-0.35</v>
      </c>
      <c r="Q1523" s="1363">
        <v>-0.35</v>
      </c>
      <c r="R1523" s="1363">
        <v>-0.35</v>
      </c>
      <c r="S1523" s="1363">
        <v>-0.35</v>
      </c>
      <c r="T1523" s="1363">
        <v>-0.35</v>
      </c>
      <c r="U1523" s="1363">
        <v>-0.35</v>
      </c>
      <c r="V1523" s="1363">
        <v>0</v>
      </c>
      <c r="W1523" s="1363">
        <v>0</v>
      </c>
      <c r="X1523" s="1363">
        <v>0</v>
      </c>
      <c r="Y1523" s="1363">
        <v>0</v>
      </c>
      <c r="Z1523" s="1363">
        <v>0</v>
      </c>
      <c r="AA1523" s="1363">
        <v>0</v>
      </c>
      <c r="AB1523" s="1363">
        <v>0</v>
      </c>
      <c r="AC1523" s="1363"/>
      <c r="AD1523" s="1363"/>
      <c r="AE1523" s="1363">
        <f t="shared" si="602"/>
        <v>-0.16041666666666668</v>
      </c>
      <c r="AF1523" s="1376"/>
      <c r="AG1523" s="1376"/>
      <c r="AH1523" s="1365"/>
      <c r="AI1523" s="1365"/>
      <c r="AJ1523" s="1365"/>
      <c r="AK1523" s="1366">
        <f>AE1523</f>
        <v>-0.16041666666666668</v>
      </c>
      <c r="AL1523" s="1365">
        <f t="shared" si="567"/>
        <v>-0.16041666666666668</v>
      </c>
      <c r="AM1523" s="1367"/>
      <c r="AN1523" s="1365"/>
      <c r="AO1523" s="1368">
        <f t="shared" si="568"/>
        <v>0</v>
      </c>
      <c r="AP1523" s="1369"/>
      <c r="AQ1523" s="1370">
        <f t="shared" si="604"/>
        <v>0</v>
      </c>
      <c r="AR1523" s="1365"/>
      <c r="AS1523" s="1365"/>
      <c r="AT1523" s="1365"/>
      <c r="AU1523" s="1366">
        <f>AQ1523</f>
        <v>0</v>
      </c>
      <c r="AV1523" s="1365">
        <f t="shared" si="569"/>
        <v>0</v>
      </c>
      <c r="AW1523" s="1367"/>
      <c r="AX1523" s="1365"/>
      <c r="AY1523" s="1367">
        <f t="shared" si="570"/>
        <v>0</v>
      </c>
      <c r="AZ1523" s="1372" t="s">
        <v>1531</v>
      </c>
      <c r="BA1523" s="1640"/>
      <c r="BC1523" s="1361" t="str">
        <f t="shared" si="595"/>
        <v/>
      </c>
      <c r="BD1523" s="1361" t="str">
        <f t="shared" si="595"/>
        <v/>
      </c>
      <c r="BE1523" s="1361" t="str">
        <f t="shared" si="595"/>
        <v/>
      </c>
      <c r="BF1523" s="1361" t="str">
        <f t="shared" si="595"/>
        <v>Non-Op</v>
      </c>
      <c r="BG1523" s="1361" t="str">
        <f t="shared" si="609"/>
        <v>NO</v>
      </c>
      <c r="BH1523" s="1361" t="str">
        <f t="shared" si="609"/>
        <v>NO</v>
      </c>
      <c r="BI1523" s="1361" t="str">
        <f t="shared" si="596"/>
        <v/>
      </c>
      <c r="BK1523" s="1361" t="b">
        <f t="shared" si="612"/>
        <v>1</v>
      </c>
      <c r="BL1523" s="1361" t="b">
        <f t="shared" si="612"/>
        <v>1</v>
      </c>
      <c r="BM1523" s="1361" t="b">
        <f t="shared" si="612"/>
        <v>1</v>
      </c>
      <c r="BN1523" s="1361" t="b">
        <f t="shared" si="612"/>
        <v>1</v>
      </c>
      <c r="BO1523" s="1361" t="b">
        <f t="shared" si="612"/>
        <v>1</v>
      </c>
      <c r="BP1523" s="1361" t="b">
        <f t="shared" si="612"/>
        <v>1</v>
      </c>
      <c r="BQ1523" s="1361" t="b">
        <f t="shared" si="612"/>
        <v>1</v>
      </c>
      <c r="BS1523" s="1359"/>
    </row>
    <row r="1524" spans="1:71" s="1374" customFormat="1" ht="12" customHeight="1">
      <c r="A1524" s="1412">
        <v>28300431</v>
      </c>
      <c r="B1524" s="1413" t="str">
        <f t="shared" si="605"/>
        <v>28300431</v>
      </c>
      <c r="C1524" s="1359" t="s">
        <v>2593</v>
      </c>
      <c r="D1524" s="1360" t="str">
        <f t="shared" si="611"/>
        <v>ERB</v>
      </c>
      <c r="E1524" s="1360"/>
      <c r="F1524" s="1359"/>
      <c r="G1524" s="1360"/>
      <c r="H1524" s="1361" t="str">
        <f t="shared" si="594"/>
        <v/>
      </c>
      <c r="I1524" s="1361" t="str">
        <f t="shared" si="594"/>
        <v>ERB</v>
      </c>
      <c r="J1524" s="1361" t="str">
        <f t="shared" si="594"/>
        <v/>
      </c>
      <c r="K1524" s="1361" t="str">
        <f t="shared" si="594"/>
        <v/>
      </c>
      <c r="L1524" s="1361" t="str">
        <f t="shared" si="607"/>
        <v>NO</v>
      </c>
      <c r="M1524" s="1361" t="str">
        <f t="shared" si="607"/>
        <v>NO</v>
      </c>
      <c r="N1524" s="1361" t="str">
        <f t="shared" si="588"/>
        <v/>
      </c>
      <c r="O1524" s="1362"/>
      <c r="P1524" s="1363">
        <v>0</v>
      </c>
      <c r="Q1524" s="1363">
        <v>0</v>
      </c>
      <c r="R1524" s="1363">
        <v>0</v>
      </c>
      <c r="S1524" s="1363">
        <v>0</v>
      </c>
      <c r="T1524" s="1363">
        <v>0</v>
      </c>
      <c r="U1524" s="1363">
        <v>0</v>
      </c>
      <c r="V1524" s="1363">
        <v>0</v>
      </c>
      <c r="W1524" s="1363">
        <v>0</v>
      </c>
      <c r="X1524" s="1363">
        <v>0</v>
      </c>
      <c r="Y1524" s="1363">
        <v>0</v>
      </c>
      <c r="Z1524" s="1363">
        <v>0</v>
      </c>
      <c r="AA1524" s="1363">
        <v>0</v>
      </c>
      <c r="AB1524" s="1363">
        <v>0</v>
      </c>
      <c r="AC1524" s="1363"/>
      <c r="AD1524" s="1363"/>
      <c r="AE1524" s="1363">
        <f t="shared" si="602"/>
        <v>0</v>
      </c>
      <c r="AF1524" s="1376" t="s">
        <v>2594</v>
      </c>
      <c r="AG1524" s="1376"/>
      <c r="AH1524" s="1365"/>
      <c r="AI1524" s="1365">
        <f>AE1524</f>
        <v>0</v>
      </c>
      <c r="AJ1524" s="1365"/>
      <c r="AK1524" s="1366"/>
      <c r="AL1524" s="1365">
        <f t="shared" si="567"/>
        <v>0</v>
      </c>
      <c r="AM1524" s="1367"/>
      <c r="AN1524" s="1365"/>
      <c r="AO1524" s="1368">
        <f t="shared" si="568"/>
        <v>0</v>
      </c>
      <c r="AP1524" s="1369"/>
      <c r="AQ1524" s="1370">
        <f t="shared" si="604"/>
        <v>0</v>
      </c>
      <c r="AR1524" s="1365"/>
      <c r="AS1524" s="1365">
        <f>AQ1524</f>
        <v>0</v>
      </c>
      <c r="AT1524" s="1365"/>
      <c r="AU1524" s="1366"/>
      <c r="AV1524" s="1365">
        <f t="shared" si="569"/>
        <v>0</v>
      </c>
      <c r="AW1524" s="1367"/>
      <c r="AX1524" s="1365"/>
      <c r="AY1524" s="1367">
        <f t="shared" si="570"/>
        <v>0</v>
      </c>
      <c r="AZ1524" s="1372"/>
      <c r="BA1524" s="1640"/>
      <c r="BC1524" s="1361" t="str">
        <f t="shared" si="595"/>
        <v/>
      </c>
      <c r="BD1524" s="1361" t="str">
        <f t="shared" si="595"/>
        <v>ERB</v>
      </c>
      <c r="BE1524" s="1361" t="str">
        <f t="shared" si="595"/>
        <v/>
      </c>
      <c r="BF1524" s="1361" t="str">
        <f t="shared" si="595"/>
        <v/>
      </c>
      <c r="BG1524" s="1361" t="str">
        <f t="shared" si="609"/>
        <v>NO</v>
      </c>
      <c r="BH1524" s="1361" t="str">
        <f t="shared" si="609"/>
        <v>NO</v>
      </c>
      <c r="BI1524" s="1361" t="str">
        <f t="shared" si="596"/>
        <v/>
      </c>
      <c r="BK1524" s="1361" t="b">
        <f t="shared" si="612"/>
        <v>1</v>
      </c>
      <c r="BL1524" s="1361" t="b">
        <f t="shared" si="612"/>
        <v>1</v>
      </c>
      <c r="BM1524" s="1361" t="b">
        <f t="shared" si="612"/>
        <v>1</v>
      </c>
      <c r="BN1524" s="1361" t="b">
        <f t="shared" si="612"/>
        <v>1</v>
      </c>
      <c r="BO1524" s="1361" t="b">
        <f t="shared" si="612"/>
        <v>1</v>
      </c>
      <c r="BP1524" s="1361" t="b">
        <f t="shared" si="612"/>
        <v>1</v>
      </c>
      <c r="BQ1524" s="1361" t="b">
        <f t="shared" si="612"/>
        <v>1</v>
      </c>
      <c r="BS1524" s="1359"/>
    </row>
    <row r="1525" spans="1:71" s="1374" customFormat="1" ht="12" customHeight="1">
      <c r="A1525" s="1412">
        <v>28300441</v>
      </c>
      <c r="B1525" s="1413" t="str">
        <f t="shared" si="605"/>
        <v>28300441</v>
      </c>
      <c r="C1525" s="1359" t="s">
        <v>2595</v>
      </c>
      <c r="D1525" s="1360" t="str">
        <f t="shared" si="611"/>
        <v>W/C</v>
      </c>
      <c r="E1525" s="1360"/>
      <c r="F1525" s="1359"/>
      <c r="G1525" s="1360"/>
      <c r="H1525" s="1361" t="str">
        <f t="shared" si="594"/>
        <v/>
      </c>
      <c r="I1525" s="1361" t="str">
        <f t="shared" si="594"/>
        <v/>
      </c>
      <c r="J1525" s="1361" t="str">
        <f t="shared" si="594"/>
        <v/>
      </c>
      <c r="K1525" s="1361" t="str">
        <f t="shared" si="594"/>
        <v/>
      </c>
      <c r="L1525" s="1361" t="str">
        <f t="shared" si="607"/>
        <v>NO</v>
      </c>
      <c r="M1525" s="1361" t="str">
        <f t="shared" si="607"/>
        <v>W/C</v>
      </c>
      <c r="N1525" s="1361" t="str">
        <f t="shared" si="588"/>
        <v>W/C</v>
      </c>
      <c r="O1525" s="1362"/>
      <c r="P1525" s="1363">
        <v>-3653111.77</v>
      </c>
      <c r="Q1525" s="1363">
        <v>-3653111.77</v>
      </c>
      <c r="R1525" s="1363">
        <v>-3653111.77</v>
      </c>
      <c r="S1525" s="1363">
        <v>-3653111.77</v>
      </c>
      <c r="T1525" s="1363">
        <v>-3653111.77</v>
      </c>
      <c r="U1525" s="1363">
        <v>-3653111.77</v>
      </c>
      <c r="V1525" s="1363">
        <v>-3653111.77</v>
      </c>
      <c r="W1525" s="1363">
        <v>-3653111.77</v>
      </c>
      <c r="X1525" s="1363">
        <v>-3653111.77</v>
      </c>
      <c r="Y1525" s="1363">
        <v>-3653111.77</v>
      </c>
      <c r="Z1525" s="1363">
        <v>-3653111.77</v>
      </c>
      <c r="AA1525" s="1363">
        <v>-3653111.77</v>
      </c>
      <c r="AB1525" s="1363">
        <v>-3653111.77</v>
      </c>
      <c r="AC1525" s="1363"/>
      <c r="AD1525" s="1363"/>
      <c r="AE1525" s="1363">
        <f>(P1525+AB1525+SUM(Q1525:AA1525)*2)/24</f>
        <v>-3653111.7700000009</v>
      </c>
      <c r="AF1525" s="1376"/>
      <c r="AG1525" s="1376"/>
      <c r="AH1525" s="1365"/>
      <c r="AI1525" s="1365"/>
      <c r="AJ1525" s="1365"/>
      <c r="AK1525" s="1366"/>
      <c r="AL1525" s="1365">
        <f t="shared" ref="AL1525:AL1555" si="613">SUM(AI1525:AK1525)</f>
        <v>0</v>
      </c>
      <c r="AM1525" s="1367"/>
      <c r="AN1525" s="1365">
        <f>AE1525</f>
        <v>-3653111.7700000009</v>
      </c>
      <c r="AO1525" s="1368">
        <f t="shared" ref="AO1525:AO1560" si="614">AM1525+AN1525</f>
        <v>-3653111.7700000009</v>
      </c>
      <c r="AP1525" s="1369"/>
      <c r="AQ1525" s="1370">
        <f t="shared" si="604"/>
        <v>-3653111.77</v>
      </c>
      <c r="AR1525" s="1365"/>
      <c r="AS1525" s="1365"/>
      <c r="AT1525" s="1365"/>
      <c r="AU1525" s="1366"/>
      <c r="AV1525" s="1365">
        <f t="shared" ref="AV1525:AV1550" si="615">SUM(AS1525:AU1525)</f>
        <v>0</v>
      </c>
      <c r="AW1525" s="1367"/>
      <c r="AX1525" s="1365">
        <f>AQ1525</f>
        <v>-3653111.77</v>
      </c>
      <c r="AY1525" s="1367">
        <f t="shared" ref="AY1525:AY1560" si="616">AW1525+AX1525</f>
        <v>-3653111.77</v>
      </c>
      <c r="AZ1525" s="1372"/>
      <c r="BA1525" s="1640"/>
      <c r="BC1525" s="1361" t="str">
        <f t="shared" si="595"/>
        <v/>
      </c>
      <c r="BD1525" s="1361" t="str">
        <f t="shared" si="595"/>
        <v/>
      </c>
      <c r="BE1525" s="1361" t="str">
        <f t="shared" si="595"/>
        <v/>
      </c>
      <c r="BF1525" s="1361" t="str">
        <f t="shared" si="595"/>
        <v/>
      </c>
      <c r="BG1525" s="1361" t="str">
        <f t="shared" si="609"/>
        <v>NO</v>
      </c>
      <c r="BH1525" s="1361" t="str">
        <f t="shared" si="609"/>
        <v>W/C</v>
      </c>
      <c r="BI1525" s="1361" t="str">
        <f t="shared" si="596"/>
        <v>W/C</v>
      </c>
      <c r="BK1525" s="1361" t="b">
        <f t="shared" si="612"/>
        <v>1</v>
      </c>
      <c r="BL1525" s="1361" t="b">
        <f t="shared" si="612"/>
        <v>1</v>
      </c>
      <c r="BM1525" s="1361" t="b">
        <f t="shared" si="612"/>
        <v>1</v>
      </c>
      <c r="BN1525" s="1361" t="b">
        <f t="shared" si="612"/>
        <v>1</v>
      </c>
      <c r="BO1525" s="1361" t="b">
        <f t="shared" si="612"/>
        <v>1</v>
      </c>
      <c r="BP1525" s="1361" t="b">
        <f t="shared" si="612"/>
        <v>1</v>
      </c>
      <c r="BQ1525" s="1361" t="b">
        <f t="shared" si="612"/>
        <v>1</v>
      </c>
      <c r="BS1525" s="1359"/>
    </row>
    <row r="1526" spans="1:71" s="1374" customFormat="1" ht="12" customHeight="1">
      <c r="A1526" s="1412">
        <v>28300501</v>
      </c>
      <c r="B1526" s="1413" t="str">
        <f t="shared" si="605"/>
        <v>28300501</v>
      </c>
      <c r="C1526" s="1359" t="s">
        <v>2596</v>
      </c>
      <c r="D1526" s="1360" t="str">
        <f t="shared" si="611"/>
        <v>CRB</v>
      </c>
      <c r="E1526" s="1360"/>
      <c r="F1526" s="1359"/>
      <c r="G1526" s="1360"/>
      <c r="H1526" s="1361" t="str">
        <f t="shared" si="594"/>
        <v/>
      </c>
      <c r="I1526" s="1361" t="str">
        <f t="shared" si="594"/>
        <v>ERB</v>
      </c>
      <c r="J1526" s="1361" t="str">
        <f t="shared" si="594"/>
        <v>GRB</v>
      </c>
      <c r="K1526" s="1361" t="str">
        <f t="shared" si="594"/>
        <v/>
      </c>
      <c r="L1526" s="1361" t="str">
        <f t="shared" si="607"/>
        <v>NO</v>
      </c>
      <c r="M1526" s="1361" t="str">
        <f t="shared" si="607"/>
        <v>NO</v>
      </c>
      <c r="N1526" s="1361" t="str">
        <f t="shared" si="588"/>
        <v/>
      </c>
      <c r="O1526" s="1362"/>
      <c r="P1526" s="1363">
        <v>964756.94</v>
      </c>
      <c r="Q1526" s="1363">
        <v>958861.73</v>
      </c>
      <c r="R1526" s="1363">
        <v>952966.53</v>
      </c>
      <c r="S1526" s="1363">
        <v>947071.32</v>
      </c>
      <c r="T1526" s="1363">
        <v>941176.11</v>
      </c>
      <c r="U1526" s="1363">
        <v>935280.91</v>
      </c>
      <c r="V1526" s="1363">
        <v>929385.7</v>
      </c>
      <c r="W1526" s="1363">
        <v>922977.8</v>
      </c>
      <c r="X1526" s="1363">
        <v>916569.9</v>
      </c>
      <c r="Y1526" s="1363">
        <v>910161.98</v>
      </c>
      <c r="Z1526" s="1363">
        <v>903754.08</v>
      </c>
      <c r="AA1526" s="1363">
        <v>897346.18</v>
      </c>
      <c r="AB1526" s="1363">
        <v>890938.26</v>
      </c>
      <c r="AC1526" s="1363"/>
      <c r="AD1526" s="1363"/>
      <c r="AE1526" s="1363">
        <f t="shared" si="602"/>
        <v>928616.65333333332</v>
      </c>
      <c r="AF1526" s="1376" t="s">
        <v>1996</v>
      </c>
      <c r="AG1526" s="1376" t="s">
        <v>1958</v>
      </c>
      <c r="AH1526" s="1365"/>
      <c r="AI1526" s="1365">
        <f>AE1526*C1572</f>
        <v>616137.14948666666</v>
      </c>
      <c r="AJ1526" s="1365">
        <f>AE1526*C1573</f>
        <v>312479.50384666666</v>
      </c>
      <c r="AK1526" s="1366"/>
      <c r="AL1526" s="1365">
        <f t="shared" si="613"/>
        <v>928616.65333333332</v>
      </c>
      <c r="AM1526" s="1367"/>
      <c r="AN1526" s="1365"/>
      <c r="AO1526" s="1368">
        <f t="shared" si="614"/>
        <v>0</v>
      </c>
      <c r="AP1526" s="1369"/>
      <c r="AQ1526" s="1370">
        <f t="shared" si="604"/>
        <v>890938.26</v>
      </c>
      <c r="AR1526" s="1365"/>
      <c r="AS1526" s="1365">
        <f>AQ1526*C1572</f>
        <v>591137.53550999996</v>
      </c>
      <c r="AT1526" s="1365">
        <f>AQ1526*C1573</f>
        <v>299800.72448999999</v>
      </c>
      <c r="AU1526" s="1366"/>
      <c r="AV1526" s="1365">
        <f t="shared" si="615"/>
        <v>890938.26</v>
      </c>
      <c r="AW1526" s="1367"/>
      <c r="AX1526" s="1365"/>
      <c r="AY1526" s="1367">
        <f t="shared" si="616"/>
        <v>0</v>
      </c>
      <c r="AZ1526" s="1372"/>
      <c r="BA1526" s="1640"/>
      <c r="BC1526" s="1361" t="str">
        <f t="shared" si="595"/>
        <v/>
      </c>
      <c r="BD1526" s="1361" t="str">
        <f t="shared" si="595"/>
        <v>ERB</v>
      </c>
      <c r="BE1526" s="1361" t="str">
        <f t="shared" si="595"/>
        <v>GRB</v>
      </c>
      <c r="BF1526" s="1361" t="str">
        <f t="shared" si="595"/>
        <v/>
      </c>
      <c r="BG1526" s="1361" t="str">
        <f t="shared" si="609"/>
        <v>NO</v>
      </c>
      <c r="BH1526" s="1361" t="str">
        <f t="shared" si="609"/>
        <v>NO</v>
      </c>
      <c r="BI1526" s="1361" t="str">
        <f t="shared" si="596"/>
        <v/>
      </c>
      <c r="BK1526" s="1361" t="b">
        <f t="shared" si="612"/>
        <v>1</v>
      </c>
      <c r="BL1526" s="1361" t="b">
        <f t="shared" si="612"/>
        <v>1</v>
      </c>
      <c r="BM1526" s="1361" t="b">
        <f t="shared" si="612"/>
        <v>1</v>
      </c>
      <c r="BN1526" s="1361" t="b">
        <f t="shared" si="612"/>
        <v>1</v>
      </c>
      <c r="BO1526" s="1361" t="b">
        <f t="shared" si="612"/>
        <v>1</v>
      </c>
      <c r="BP1526" s="1361" t="b">
        <f t="shared" si="612"/>
        <v>1</v>
      </c>
      <c r="BQ1526" s="1361" t="b">
        <f t="shared" si="612"/>
        <v>1</v>
      </c>
      <c r="BS1526" s="1359"/>
    </row>
    <row r="1527" spans="1:71" s="1374" customFormat="1" ht="12" customHeight="1">
      <c r="A1527" s="1412">
        <v>28300503</v>
      </c>
      <c r="B1527" s="1413" t="str">
        <f t="shared" si="605"/>
        <v>28300503</v>
      </c>
      <c r="C1527" s="1359" t="s">
        <v>2597</v>
      </c>
      <c r="D1527" s="1360" t="str">
        <f t="shared" si="611"/>
        <v>AIC</v>
      </c>
      <c r="E1527" s="1360"/>
      <c r="F1527" s="1359"/>
      <c r="G1527" s="1360"/>
      <c r="H1527" s="1361" t="str">
        <f t="shared" si="594"/>
        <v>AIC</v>
      </c>
      <c r="I1527" s="1361" t="str">
        <f t="shared" si="594"/>
        <v/>
      </c>
      <c r="J1527" s="1361" t="str">
        <f t="shared" si="594"/>
        <v/>
      </c>
      <c r="K1527" s="1361" t="str">
        <f t="shared" si="594"/>
        <v/>
      </c>
      <c r="L1527" s="1361" t="str">
        <f t="shared" si="607"/>
        <v>NO</v>
      </c>
      <c r="M1527" s="1361" t="str">
        <f t="shared" si="607"/>
        <v>NO</v>
      </c>
      <c r="N1527" s="1361" t="str">
        <f t="shared" si="588"/>
        <v/>
      </c>
      <c r="O1527" s="1362"/>
      <c r="P1527" s="1363">
        <v>-4377832.17</v>
      </c>
      <c r="Q1527" s="1363">
        <v>-4365395.13</v>
      </c>
      <c r="R1527" s="1363">
        <v>-4352958.09</v>
      </c>
      <c r="S1527" s="1363">
        <v>-4340521.05</v>
      </c>
      <c r="T1527" s="1363">
        <v>-4328084.01</v>
      </c>
      <c r="U1527" s="1363">
        <v>-4315646.97</v>
      </c>
      <c r="V1527" s="1363">
        <v>-4303209.93</v>
      </c>
      <c r="W1527" s="1363">
        <v>-4290772.8899999997</v>
      </c>
      <c r="X1527" s="1363">
        <v>-4278335.8499999996</v>
      </c>
      <c r="Y1527" s="1363">
        <v>-4265898.8099999996</v>
      </c>
      <c r="Z1527" s="1363">
        <v>-4253461.7699999996</v>
      </c>
      <c r="AA1527" s="1363">
        <v>-4241024.7300000004</v>
      </c>
      <c r="AB1527" s="1363">
        <v>-4228587.6900000004</v>
      </c>
      <c r="AC1527" s="1363"/>
      <c r="AD1527" s="1363"/>
      <c r="AE1527" s="1363">
        <f t="shared" si="602"/>
        <v>-4303209.9300000006</v>
      </c>
      <c r="AF1527" s="1476"/>
      <c r="AG1527" s="1476"/>
      <c r="AH1527" s="1365">
        <f>AE1527</f>
        <v>-4303209.9300000006</v>
      </c>
      <c r="AI1527" s="1365"/>
      <c r="AJ1527" s="1365"/>
      <c r="AK1527" s="1366"/>
      <c r="AL1527" s="1365">
        <f t="shared" si="613"/>
        <v>0</v>
      </c>
      <c r="AM1527" s="1367"/>
      <c r="AN1527" s="1365"/>
      <c r="AO1527" s="1368">
        <f t="shared" si="614"/>
        <v>0</v>
      </c>
      <c r="AP1527" s="1369"/>
      <c r="AQ1527" s="1370">
        <f t="shared" si="604"/>
        <v>-4228587.6900000004</v>
      </c>
      <c r="AR1527" s="1365">
        <f>AQ1527</f>
        <v>-4228587.6900000004</v>
      </c>
      <c r="AS1527" s="1365"/>
      <c r="AT1527" s="1365"/>
      <c r="AU1527" s="1366"/>
      <c r="AV1527" s="1365">
        <f t="shared" si="615"/>
        <v>0</v>
      </c>
      <c r="AW1527" s="1367"/>
      <c r="AX1527" s="1365"/>
      <c r="AY1527" s="1367">
        <f t="shared" si="616"/>
        <v>0</v>
      </c>
      <c r="AZ1527" s="1372"/>
      <c r="BA1527" s="1640"/>
      <c r="BC1527" s="1361" t="str">
        <f t="shared" si="595"/>
        <v>AIC</v>
      </c>
      <c r="BD1527" s="1361" t="str">
        <f t="shared" si="595"/>
        <v/>
      </c>
      <c r="BE1527" s="1361" t="str">
        <f t="shared" si="595"/>
        <v/>
      </c>
      <c r="BF1527" s="1361" t="str">
        <f t="shared" si="595"/>
        <v/>
      </c>
      <c r="BG1527" s="1361" t="str">
        <f t="shared" si="609"/>
        <v>NO</v>
      </c>
      <c r="BH1527" s="1361" t="str">
        <f t="shared" si="609"/>
        <v>NO</v>
      </c>
      <c r="BI1527" s="1361" t="str">
        <f t="shared" si="596"/>
        <v/>
      </c>
      <c r="BK1527" s="1361" t="b">
        <f t="shared" si="612"/>
        <v>1</v>
      </c>
      <c r="BL1527" s="1361" t="b">
        <f t="shared" si="612"/>
        <v>1</v>
      </c>
      <c r="BM1527" s="1361" t="b">
        <f t="shared" si="612"/>
        <v>1</v>
      </c>
      <c r="BN1527" s="1361" t="b">
        <f t="shared" si="612"/>
        <v>1</v>
      </c>
      <c r="BO1527" s="1361" t="b">
        <f t="shared" si="612"/>
        <v>1</v>
      </c>
      <c r="BP1527" s="1361" t="b">
        <f t="shared" si="612"/>
        <v>1</v>
      </c>
      <c r="BQ1527" s="1361" t="b">
        <f t="shared" si="612"/>
        <v>1</v>
      </c>
      <c r="BS1527" s="1359"/>
    </row>
    <row r="1528" spans="1:71" s="1374" customFormat="1" ht="12" customHeight="1">
      <c r="A1528" s="1412">
        <v>28300511</v>
      </c>
      <c r="B1528" s="1413" t="str">
        <f t="shared" si="605"/>
        <v>28300511</v>
      </c>
      <c r="C1528" s="1359" t="s">
        <v>2598</v>
      </c>
      <c r="D1528" s="1360" t="str">
        <f t="shared" si="611"/>
        <v>Non-Op</v>
      </c>
      <c r="E1528" s="1360"/>
      <c r="F1528" s="1359"/>
      <c r="G1528" s="1360"/>
      <c r="H1528" s="1361" t="str">
        <f t="shared" si="594"/>
        <v/>
      </c>
      <c r="I1528" s="1361" t="str">
        <f t="shared" si="594"/>
        <v/>
      </c>
      <c r="J1528" s="1361" t="str">
        <f t="shared" si="594"/>
        <v/>
      </c>
      <c r="K1528" s="1361" t="str">
        <f t="shared" si="594"/>
        <v>Non-Op</v>
      </c>
      <c r="L1528" s="1361" t="str">
        <f t="shared" si="607"/>
        <v>NO</v>
      </c>
      <c r="M1528" s="1361" t="str">
        <f t="shared" si="607"/>
        <v>NO</v>
      </c>
      <c r="N1528" s="1361" t="str">
        <f t="shared" si="588"/>
        <v/>
      </c>
      <c r="O1528" s="1411"/>
      <c r="P1528" s="1363">
        <v>-4349630.46</v>
      </c>
      <c r="Q1528" s="1363">
        <v>-4517280.8099999996</v>
      </c>
      <c r="R1528" s="1363">
        <v>-4182477.39</v>
      </c>
      <c r="S1528" s="1363">
        <v>-4814256.51</v>
      </c>
      <c r="T1528" s="1363">
        <v>-6174275.9400000004</v>
      </c>
      <c r="U1528" s="1363">
        <v>-7191425.4299999997</v>
      </c>
      <c r="V1528" s="1363">
        <v>-8287285.6500000004</v>
      </c>
      <c r="W1528" s="1363">
        <v>-8287285.6500000004</v>
      </c>
      <c r="X1528" s="1363">
        <v>-8287285.6500000004</v>
      </c>
      <c r="Y1528" s="1363">
        <v>-9136729.9800000004</v>
      </c>
      <c r="Z1528" s="1363">
        <v>-10002678</v>
      </c>
      <c r="AA1528" s="1363">
        <v>-11141755.800000001</v>
      </c>
      <c r="AB1528" s="1363">
        <v>-12374840.1</v>
      </c>
      <c r="AC1528" s="1363"/>
      <c r="AD1528" s="1363"/>
      <c r="AE1528" s="1363">
        <f t="shared" si="602"/>
        <v>-7532081.0074999994</v>
      </c>
      <c r="AF1528" s="1476"/>
      <c r="AG1528" s="1477"/>
      <c r="AH1528" s="1365"/>
      <c r="AI1528" s="1365"/>
      <c r="AJ1528" s="1365"/>
      <c r="AK1528" s="1366">
        <f>AE1528</f>
        <v>-7532081.0074999994</v>
      </c>
      <c r="AL1528" s="1365">
        <f t="shared" si="613"/>
        <v>-7532081.0074999994</v>
      </c>
      <c r="AM1528" s="1367"/>
      <c r="AN1528" s="1365"/>
      <c r="AO1528" s="1368">
        <f t="shared" si="614"/>
        <v>0</v>
      </c>
      <c r="AP1528" s="1369"/>
      <c r="AQ1528" s="1370">
        <f t="shared" si="604"/>
        <v>-12374840.1</v>
      </c>
      <c r="AR1528" s="1365"/>
      <c r="AS1528" s="1365"/>
      <c r="AT1528" s="1365"/>
      <c r="AU1528" s="1366">
        <f>AQ1528</f>
        <v>-12374840.1</v>
      </c>
      <c r="AV1528" s="1365">
        <f t="shared" si="615"/>
        <v>-12374840.1</v>
      </c>
      <c r="AW1528" s="1367"/>
      <c r="AX1528" s="1365"/>
      <c r="AY1528" s="1367">
        <f t="shared" si="616"/>
        <v>0</v>
      </c>
      <c r="AZ1528" s="1372" t="s">
        <v>1543</v>
      </c>
      <c r="BA1528" s="1640"/>
      <c r="BC1528" s="1361" t="str">
        <f t="shared" si="595"/>
        <v/>
      </c>
      <c r="BD1528" s="1361" t="str">
        <f t="shared" si="595"/>
        <v/>
      </c>
      <c r="BE1528" s="1361" t="str">
        <f t="shared" si="595"/>
        <v/>
      </c>
      <c r="BF1528" s="1361" t="str">
        <f t="shared" si="595"/>
        <v>Non-Op</v>
      </c>
      <c r="BG1528" s="1361" t="str">
        <f t="shared" si="609"/>
        <v>NO</v>
      </c>
      <c r="BH1528" s="1361" t="str">
        <f t="shared" si="609"/>
        <v>NO</v>
      </c>
      <c r="BI1528" s="1361" t="str">
        <f t="shared" si="596"/>
        <v/>
      </c>
      <c r="BK1528" s="1361" t="b">
        <f t="shared" si="612"/>
        <v>1</v>
      </c>
      <c r="BL1528" s="1361" t="b">
        <f t="shared" si="612"/>
        <v>1</v>
      </c>
      <c r="BM1528" s="1361" t="b">
        <f t="shared" si="612"/>
        <v>1</v>
      </c>
      <c r="BN1528" s="1361" t="b">
        <f t="shared" si="612"/>
        <v>1</v>
      </c>
      <c r="BO1528" s="1361" t="b">
        <f t="shared" si="612"/>
        <v>1</v>
      </c>
      <c r="BP1528" s="1361" t="b">
        <f t="shared" si="612"/>
        <v>1</v>
      </c>
      <c r="BQ1528" s="1361" t="b">
        <f t="shared" si="612"/>
        <v>1</v>
      </c>
      <c r="BS1528" s="1359"/>
    </row>
    <row r="1529" spans="1:71" s="1374" customFormat="1" ht="12" customHeight="1">
      <c r="A1529" s="1414" t="s">
        <v>2599</v>
      </c>
      <c r="B1529" s="1415" t="str">
        <f t="shared" si="605"/>
        <v>28300541</v>
      </c>
      <c r="C1529" s="1510" t="s">
        <v>2600</v>
      </c>
      <c r="D1529" s="1417" t="str">
        <f t="shared" si="611"/>
        <v>W/C</v>
      </c>
      <c r="E1529" s="1417"/>
      <c r="F1529" s="1418">
        <v>43237</v>
      </c>
      <c r="G1529" s="1417"/>
      <c r="H1529" s="1419" t="str">
        <f t="shared" ref="H1529:I1555" si="617">IF(VALUE(AH1529),H$7,IF(ISBLANK(AH1529),"",H$7))</f>
        <v/>
      </c>
      <c r="I1529" s="1419"/>
      <c r="J1529" s="1419" t="str">
        <f t="shared" ref="J1529:K1555" si="618">IF(VALUE(AJ1529),J$7,IF(ISBLANK(AJ1529),"",J$7))</f>
        <v/>
      </c>
      <c r="K1529" s="1419"/>
      <c r="L1529" s="1419" t="str">
        <f t="shared" si="607"/>
        <v>NO</v>
      </c>
      <c r="M1529" s="1419" t="str">
        <f t="shared" si="607"/>
        <v>W/C</v>
      </c>
      <c r="N1529" s="1419" t="str">
        <f t="shared" si="588"/>
        <v>W/C</v>
      </c>
      <c r="O1529" s="1420"/>
      <c r="P1529" s="1421">
        <v>-126645.74</v>
      </c>
      <c r="Q1529" s="1421">
        <v>-123027.29</v>
      </c>
      <c r="R1529" s="1421">
        <v>-119408.84</v>
      </c>
      <c r="S1529" s="1421">
        <v>-115790.39</v>
      </c>
      <c r="T1529" s="1421">
        <v>-112171.94</v>
      </c>
      <c r="U1529" s="1421">
        <v>-108553.49</v>
      </c>
      <c r="V1529" s="1421">
        <v>-104935.03999999999</v>
      </c>
      <c r="W1529" s="1421">
        <v>-101316.59</v>
      </c>
      <c r="X1529" s="1421">
        <v>-97698.14</v>
      </c>
      <c r="Y1529" s="1421">
        <v>-94079.69</v>
      </c>
      <c r="Z1529" s="1421">
        <v>-90461.24</v>
      </c>
      <c r="AA1529" s="1421">
        <v>-86842.79</v>
      </c>
      <c r="AB1529" s="1421">
        <v>-83224.350000000006</v>
      </c>
      <c r="AC1529" s="1421"/>
      <c r="AD1529" s="1421"/>
      <c r="AE1529" s="1421">
        <f t="shared" si="602"/>
        <v>-104935.04041666667</v>
      </c>
      <c r="AF1529" s="1422"/>
      <c r="AG1529" s="1422"/>
      <c r="AH1529" s="1424"/>
      <c r="AI1529" s="1424"/>
      <c r="AJ1529" s="1424"/>
      <c r="AK1529" s="1425"/>
      <c r="AL1529" s="1424">
        <f>SUM(AI1529:AK1529)</f>
        <v>0</v>
      </c>
      <c r="AM1529" s="1426"/>
      <c r="AN1529" s="1424">
        <f>AE1529</f>
        <v>-104935.04041666667</v>
      </c>
      <c r="AO1529" s="1427">
        <f t="shared" si="614"/>
        <v>-104935.04041666667</v>
      </c>
      <c r="AP1529" s="1369"/>
      <c r="AQ1529" s="1428">
        <f t="shared" si="604"/>
        <v>-83224.350000000006</v>
      </c>
      <c r="AR1529" s="1424"/>
      <c r="AS1529" s="1424"/>
      <c r="AT1529" s="1424"/>
      <c r="AU1529" s="1425"/>
      <c r="AV1529" s="1424">
        <f t="shared" si="615"/>
        <v>0</v>
      </c>
      <c r="AW1529" s="1426"/>
      <c r="AX1529" s="1424">
        <f>AQ1529</f>
        <v>-83224.350000000006</v>
      </c>
      <c r="AY1529" s="1426">
        <f t="shared" si="616"/>
        <v>-83224.350000000006</v>
      </c>
      <c r="AZ1529" s="1372"/>
      <c r="BA1529" s="1640"/>
      <c r="BC1529" s="1361" t="str">
        <f t="shared" ref="BC1529:BD1553" si="619">IF(VALUE(AR1529),BC$7,IF(ISBLANK(AR1529),"",BC$7))</f>
        <v/>
      </c>
      <c r="BD1529" s="1361"/>
      <c r="BE1529" s="1361" t="str">
        <f t="shared" ref="BE1529:BF1553" si="620">IF(VALUE(AT1529),BE$7,IF(ISBLANK(AT1529),"",BE$7))</f>
        <v/>
      </c>
      <c r="BF1529" s="1361"/>
      <c r="BG1529" s="1361" t="str">
        <f t="shared" si="609"/>
        <v>NO</v>
      </c>
      <c r="BH1529" s="1361" t="str">
        <f t="shared" si="609"/>
        <v>W/C</v>
      </c>
      <c r="BI1529" s="1361" t="str">
        <f t="shared" si="596"/>
        <v>W/C</v>
      </c>
      <c r="BK1529" s="1361" t="b">
        <f t="shared" si="612"/>
        <v>1</v>
      </c>
      <c r="BL1529" s="1361" t="b">
        <f t="shared" si="612"/>
        <v>1</v>
      </c>
      <c r="BM1529" s="1361" t="b">
        <f t="shared" si="612"/>
        <v>1</v>
      </c>
      <c r="BN1529" s="1361" t="b">
        <f t="shared" si="612"/>
        <v>1</v>
      </c>
      <c r="BO1529" s="1361" t="b">
        <f t="shared" si="612"/>
        <v>1</v>
      </c>
      <c r="BP1529" s="1361" t="b">
        <f t="shared" si="612"/>
        <v>1</v>
      </c>
      <c r="BQ1529" s="1361" t="b">
        <f t="shared" si="612"/>
        <v>1</v>
      </c>
      <c r="BS1529" s="1359"/>
    </row>
    <row r="1530" spans="1:71" s="1374" customFormat="1" ht="12" customHeight="1">
      <c r="A1530" s="1412">
        <v>28300561</v>
      </c>
      <c r="B1530" s="1413" t="str">
        <f t="shared" si="605"/>
        <v>28300561</v>
      </c>
      <c r="C1530" s="1359" t="s">
        <v>705</v>
      </c>
      <c r="D1530" s="1360" t="str">
        <f t="shared" si="611"/>
        <v>ERB</v>
      </c>
      <c r="E1530" s="1360"/>
      <c r="F1530" s="1359"/>
      <c r="G1530" s="1360"/>
      <c r="H1530" s="1361" t="str">
        <f t="shared" si="617"/>
        <v/>
      </c>
      <c r="I1530" s="1361" t="str">
        <f t="shared" si="617"/>
        <v>ERB</v>
      </c>
      <c r="J1530" s="1361" t="str">
        <f t="shared" si="618"/>
        <v/>
      </c>
      <c r="K1530" s="1361" t="str">
        <f t="shared" si="618"/>
        <v/>
      </c>
      <c r="L1530" s="1361" t="str">
        <f t="shared" si="607"/>
        <v>NO</v>
      </c>
      <c r="M1530" s="1361" t="str">
        <f t="shared" si="607"/>
        <v>NO</v>
      </c>
      <c r="N1530" s="1361" t="str">
        <f t="shared" si="588"/>
        <v/>
      </c>
      <c r="O1530" s="1411"/>
      <c r="P1530" s="1363">
        <v>-11941451.43</v>
      </c>
      <c r="Q1530" s="1363">
        <v>-11895285.279999999</v>
      </c>
      <c r="R1530" s="1363">
        <v>-11849119.140000001</v>
      </c>
      <c r="S1530" s="1363">
        <v>-11802952.99</v>
      </c>
      <c r="T1530" s="1363">
        <v>-11756786.84</v>
      </c>
      <c r="U1530" s="1363">
        <v>-11710620.689999999</v>
      </c>
      <c r="V1530" s="1363">
        <v>-11664454.539999999</v>
      </c>
      <c r="W1530" s="1363">
        <v>-11618288.390000001</v>
      </c>
      <c r="X1530" s="1363">
        <v>-11572122.24</v>
      </c>
      <c r="Y1530" s="1363">
        <v>-11525956.1</v>
      </c>
      <c r="Z1530" s="1363">
        <v>-11479789.949999999</v>
      </c>
      <c r="AA1530" s="1363">
        <v>-11433623.800000001</v>
      </c>
      <c r="AB1530" s="1363">
        <v>-11387457.65</v>
      </c>
      <c r="AC1530" s="1363"/>
      <c r="AD1530" s="1363"/>
      <c r="AE1530" s="1363">
        <f t="shared" si="602"/>
        <v>-11664454.541666664</v>
      </c>
      <c r="AF1530" s="1376" t="s">
        <v>760</v>
      </c>
      <c r="AG1530" s="1376"/>
      <c r="AH1530" s="1365"/>
      <c r="AI1530" s="1365">
        <f>AE1530</f>
        <v>-11664454.541666664</v>
      </c>
      <c r="AJ1530" s="1365"/>
      <c r="AK1530" s="1366"/>
      <c r="AL1530" s="1365">
        <f t="shared" si="613"/>
        <v>-11664454.541666664</v>
      </c>
      <c r="AM1530" s="1367"/>
      <c r="AN1530" s="1365"/>
      <c r="AO1530" s="1368">
        <f t="shared" si="614"/>
        <v>0</v>
      </c>
      <c r="AP1530" s="1369"/>
      <c r="AQ1530" s="1370">
        <f t="shared" si="604"/>
        <v>-11387457.65</v>
      </c>
      <c r="AR1530" s="1365"/>
      <c r="AS1530" s="1365">
        <f>AQ1530</f>
        <v>-11387457.65</v>
      </c>
      <c r="AT1530" s="1365"/>
      <c r="AU1530" s="1366"/>
      <c r="AV1530" s="1365">
        <f t="shared" si="615"/>
        <v>-11387457.65</v>
      </c>
      <c r="AW1530" s="1367"/>
      <c r="AX1530" s="1365"/>
      <c r="AY1530" s="1367">
        <f t="shared" si="616"/>
        <v>0</v>
      </c>
      <c r="AZ1530" s="1372"/>
      <c r="BA1530" s="1640"/>
      <c r="BC1530" s="1361" t="str">
        <f t="shared" si="619"/>
        <v/>
      </c>
      <c r="BD1530" s="1361" t="str">
        <f t="shared" si="619"/>
        <v>ERB</v>
      </c>
      <c r="BE1530" s="1361" t="str">
        <f t="shared" si="620"/>
        <v/>
      </c>
      <c r="BF1530" s="1361" t="str">
        <f t="shared" si="620"/>
        <v/>
      </c>
      <c r="BG1530" s="1361" t="str">
        <f t="shared" si="609"/>
        <v>NO</v>
      </c>
      <c r="BH1530" s="1361" t="str">
        <f t="shared" si="609"/>
        <v>NO</v>
      </c>
      <c r="BI1530" s="1361" t="str">
        <f t="shared" si="596"/>
        <v/>
      </c>
      <c r="BK1530" s="1361" t="b">
        <f t="shared" si="612"/>
        <v>1</v>
      </c>
      <c r="BL1530" s="1361" t="b">
        <f t="shared" si="612"/>
        <v>1</v>
      </c>
      <c r="BM1530" s="1361" t="b">
        <f t="shared" si="612"/>
        <v>1</v>
      </c>
      <c r="BN1530" s="1361" t="b">
        <f t="shared" si="612"/>
        <v>1</v>
      </c>
      <c r="BO1530" s="1361" t="b">
        <f t="shared" si="612"/>
        <v>1</v>
      </c>
      <c r="BP1530" s="1361" t="b">
        <f t="shared" si="612"/>
        <v>1</v>
      </c>
      <c r="BQ1530" s="1361" t="b">
        <f t="shared" si="612"/>
        <v>1</v>
      </c>
      <c r="BS1530" s="1359"/>
    </row>
    <row r="1531" spans="1:71" s="1374" customFormat="1" ht="12" customHeight="1">
      <c r="A1531" s="1412">
        <v>28300581</v>
      </c>
      <c r="B1531" s="1413" t="str">
        <f t="shared" si="605"/>
        <v>28300581</v>
      </c>
      <c r="C1531" s="1359" t="s">
        <v>2601</v>
      </c>
      <c r="D1531" s="1360" t="str">
        <f t="shared" si="611"/>
        <v>W/C</v>
      </c>
      <c r="E1531" s="1360"/>
      <c r="F1531" s="1359"/>
      <c r="G1531" s="1360"/>
      <c r="H1531" s="1361" t="str">
        <f t="shared" si="617"/>
        <v/>
      </c>
      <c r="I1531" s="1361" t="str">
        <f t="shared" si="617"/>
        <v/>
      </c>
      <c r="J1531" s="1361" t="str">
        <f t="shared" si="618"/>
        <v/>
      </c>
      <c r="K1531" s="1361" t="str">
        <f t="shared" si="618"/>
        <v/>
      </c>
      <c r="L1531" s="1361" t="str">
        <f t="shared" si="607"/>
        <v>NO</v>
      </c>
      <c r="M1531" s="1361" t="str">
        <f t="shared" si="607"/>
        <v>W/C</v>
      </c>
      <c r="N1531" s="1361" t="str">
        <f t="shared" si="588"/>
        <v>W/C</v>
      </c>
      <c r="O1531" s="1362"/>
      <c r="P1531" s="1363">
        <v>-6291272.9900000002</v>
      </c>
      <c r="Q1531" s="1363">
        <v>-6716216.2800000003</v>
      </c>
      <c r="R1531" s="1363">
        <v>-6860122.6200000001</v>
      </c>
      <c r="S1531" s="1363">
        <v>-7234661.1299999999</v>
      </c>
      <c r="T1531" s="1363">
        <v>-7143702.1500000004</v>
      </c>
      <c r="U1531" s="1363">
        <v>-6957051.0300000003</v>
      </c>
      <c r="V1531" s="1363">
        <v>-7178632.3300000001</v>
      </c>
      <c r="W1531" s="1363">
        <v>-6717399.46</v>
      </c>
      <c r="X1531" s="1363">
        <v>-6242050.6699999999</v>
      </c>
      <c r="Y1531" s="1363">
        <v>-6056340.5099999998</v>
      </c>
      <c r="Z1531" s="1363">
        <v>-5804630.1200000001</v>
      </c>
      <c r="AA1531" s="1363">
        <v>-5506686.2800000003</v>
      </c>
      <c r="AB1531" s="1363">
        <v>-5368517.4800000004</v>
      </c>
      <c r="AC1531" s="1363"/>
      <c r="AD1531" s="1363"/>
      <c r="AE1531" s="1363">
        <f t="shared" si="602"/>
        <v>-6520615.6512500001</v>
      </c>
      <c r="AF1531" s="1376"/>
      <c r="AG1531" s="1376"/>
      <c r="AH1531" s="1365"/>
      <c r="AI1531" s="1365"/>
      <c r="AJ1531" s="1365"/>
      <c r="AK1531" s="1366"/>
      <c r="AL1531" s="1365">
        <f t="shared" si="613"/>
        <v>0</v>
      </c>
      <c r="AM1531" s="1367"/>
      <c r="AN1531" s="1365">
        <f>AE1531</f>
        <v>-6520615.6512500001</v>
      </c>
      <c r="AO1531" s="1368">
        <f t="shared" si="614"/>
        <v>-6520615.6512500001</v>
      </c>
      <c r="AP1531" s="1369"/>
      <c r="AQ1531" s="1370">
        <f t="shared" si="604"/>
        <v>-5368517.4800000004</v>
      </c>
      <c r="AR1531" s="1365"/>
      <c r="AS1531" s="1365"/>
      <c r="AT1531" s="1365"/>
      <c r="AU1531" s="1366"/>
      <c r="AV1531" s="1365">
        <f t="shared" si="615"/>
        <v>0</v>
      </c>
      <c r="AW1531" s="1367"/>
      <c r="AX1531" s="1365">
        <f>AQ1531</f>
        <v>-5368517.4800000004</v>
      </c>
      <c r="AY1531" s="1367">
        <f t="shared" si="616"/>
        <v>-5368517.4800000004</v>
      </c>
      <c r="AZ1531" s="1372"/>
      <c r="BA1531" s="1640"/>
      <c r="BC1531" s="1361" t="str">
        <f t="shared" si="619"/>
        <v/>
      </c>
      <c r="BD1531" s="1361" t="str">
        <f t="shared" si="619"/>
        <v/>
      </c>
      <c r="BE1531" s="1361" t="str">
        <f t="shared" si="620"/>
        <v/>
      </c>
      <c r="BF1531" s="1361" t="str">
        <f t="shared" si="620"/>
        <v/>
      </c>
      <c r="BG1531" s="1361" t="str">
        <f t="shared" si="609"/>
        <v>NO</v>
      </c>
      <c r="BH1531" s="1361" t="str">
        <f t="shared" si="609"/>
        <v>W/C</v>
      </c>
      <c r="BI1531" s="1361" t="str">
        <f t="shared" si="596"/>
        <v>W/C</v>
      </c>
      <c r="BK1531" s="1361" t="b">
        <f t="shared" si="612"/>
        <v>1</v>
      </c>
      <c r="BL1531" s="1361" t="b">
        <f t="shared" si="612"/>
        <v>1</v>
      </c>
      <c r="BM1531" s="1361" t="b">
        <f t="shared" si="612"/>
        <v>1</v>
      </c>
      <c r="BN1531" s="1361" t="b">
        <f t="shared" si="612"/>
        <v>1</v>
      </c>
      <c r="BO1531" s="1361" t="b">
        <f t="shared" si="612"/>
        <v>1</v>
      </c>
      <c r="BP1531" s="1361" t="b">
        <f t="shared" si="612"/>
        <v>1</v>
      </c>
      <c r="BQ1531" s="1361" t="b">
        <f t="shared" si="612"/>
        <v>1</v>
      </c>
      <c r="BS1531" s="1359"/>
    </row>
    <row r="1532" spans="1:71" s="1374" customFormat="1" ht="12" customHeight="1">
      <c r="A1532" s="1412">
        <v>28300651</v>
      </c>
      <c r="B1532" s="1413" t="str">
        <f t="shared" si="605"/>
        <v>28300651</v>
      </c>
      <c r="C1532" s="1359" t="s">
        <v>723</v>
      </c>
      <c r="D1532" s="1360" t="str">
        <f t="shared" si="611"/>
        <v>ERB</v>
      </c>
      <c r="E1532" s="1360"/>
      <c r="F1532" s="1359"/>
      <c r="G1532" s="1360"/>
      <c r="H1532" s="1361" t="str">
        <f t="shared" si="617"/>
        <v/>
      </c>
      <c r="I1532" s="1361" t="str">
        <f t="shared" si="617"/>
        <v>ERB</v>
      </c>
      <c r="J1532" s="1361" t="str">
        <f t="shared" si="618"/>
        <v/>
      </c>
      <c r="K1532" s="1361" t="str">
        <f t="shared" si="618"/>
        <v/>
      </c>
      <c r="L1532" s="1361" t="str">
        <f t="shared" si="607"/>
        <v>NO</v>
      </c>
      <c r="M1532" s="1361" t="str">
        <f t="shared" si="607"/>
        <v>NO</v>
      </c>
      <c r="N1532" s="1361" t="str">
        <f t="shared" si="588"/>
        <v/>
      </c>
      <c r="O1532" s="1362"/>
      <c r="P1532" s="1363">
        <v>-4761332.88</v>
      </c>
      <c r="Q1532" s="1363">
        <v>-4646644.17</v>
      </c>
      <c r="R1532" s="1363">
        <v>-4531955.46</v>
      </c>
      <c r="S1532" s="1363">
        <v>-4417907.67</v>
      </c>
      <c r="T1532" s="1363">
        <v>-4303371.84</v>
      </c>
      <c r="U1532" s="1363">
        <v>-4188683.13</v>
      </c>
      <c r="V1532" s="1363">
        <v>-4073994.42</v>
      </c>
      <c r="W1532" s="1363">
        <v>-3959305.71</v>
      </c>
      <c r="X1532" s="1363">
        <v>-3844617</v>
      </c>
      <c r="Y1532" s="1363">
        <v>-3729928.29</v>
      </c>
      <c r="Z1532" s="1363">
        <v>-3615239.58</v>
      </c>
      <c r="AA1532" s="1363">
        <v>-3500550.87</v>
      </c>
      <c r="AB1532" s="1363">
        <v>-3385862.17</v>
      </c>
      <c r="AC1532" s="1363"/>
      <c r="AD1532" s="1363"/>
      <c r="AE1532" s="1363">
        <f t="shared" si="602"/>
        <v>-4073816.305416666</v>
      </c>
      <c r="AF1532" s="1376" t="s">
        <v>2602</v>
      </c>
      <c r="AG1532" s="1376"/>
      <c r="AH1532" s="1365"/>
      <c r="AI1532" s="1365">
        <f>AE1532</f>
        <v>-4073816.305416666</v>
      </c>
      <c r="AJ1532" s="1365"/>
      <c r="AK1532" s="1366"/>
      <c r="AL1532" s="1365">
        <f t="shared" si="613"/>
        <v>-4073816.305416666</v>
      </c>
      <c r="AM1532" s="1367"/>
      <c r="AN1532" s="1365"/>
      <c r="AO1532" s="1368">
        <f t="shared" si="614"/>
        <v>0</v>
      </c>
      <c r="AP1532" s="1369"/>
      <c r="AQ1532" s="1370">
        <f t="shared" si="604"/>
        <v>-3385862.17</v>
      </c>
      <c r="AR1532" s="1365"/>
      <c r="AS1532" s="1365">
        <f>AQ1532</f>
        <v>-3385862.17</v>
      </c>
      <c r="AT1532" s="1365"/>
      <c r="AU1532" s="1366"/>
      <c r="AV1532" s="1365">
        <f t="shared" si="615"/>
        <v>-3385862.17</v>
      </c>
      <c r="AW1532" s="1367"/>
      <c r="AX1532" s="1365"/>
      <c r="AY1532" s="1367">
        <f t="shared" si="616"/>
        <v>0</v>
      </c>
      <c r="AZ1532" s="1372"/>
      <c r="BA1532" s="1640"/>
      <c r="BC1532" s="1361" t="str">
        <f t="shared" si="619"/>
        <v/>
      </c>
      <c r="BD1532" s="1361" t="str">
        <f t="shared" si="619"/>
        <v>ERB</v>
      </c>
      <c r="BE1532" s="1361" t="str">
        <f t="shared" si="620"/>
        <v/>
      </c>
      <c r="BF1532" s="1361" t="str">
        <f t="shared" si="620"/>
        <v/>
      </c>
      <c r="BG1532" s="1361" t="str">
        <f t="shared" si="609"/>
        <v>NO</v>
      </c>
      <c r="BH1532" s="1361" t="str">
        <f t="shared" si="609"/>
        <v>NO</v>
      </c>
      <c r="BI1532" s="1361" t="str">
        <f t="shared" si="596"/>
        <v/>
      </c>
      <c r="BK1532" s="1361" t="b">
        <f t="shared" si="612"/>
        <v>1</v>
      </c>
      <c r="BL1532" s="1361" t="b">
        <f t="shared" si="612"/>
        <v>1</v>
      </c>
      <c r="BM1532" s="1361" t="b">
        <f t="shared" si="612"/>
        <v>1</v>
      </c>
      <c r="BN1532" s="1361" t="b">
        <f t="shared" si="612"/>
        <v>1</v>
      </c>
      <c r="BO1532" s="1361" t="b">
        <f t="shared" si="612"/>
        <v>1</v>
      </c>
      <c r="BP1532" s="1361" t="b">
        <f t="shared" si="612"/>
        <v>1</v>
      </c>
      <c r="BQ1532" s="1361" t="b">
        <f t="shared" si="612"/>
        <v>1</v>
      </c>
      <c r="BS1532" s="1359"/>
    </row>
    <row r="1533" spans="1:71" s="1374" customFormat="1" ht="12" customHeight="1">
      <c r="A1533" s="1412">
        <v>28300661</v>
      </c>
      <c r="B1533" s="1413" t="str">
        <f t="shared" si="605"/>
        <v>28300661</v>
      </c>
      <c r="C1533" s="1359" t="s">
        <v>709</v>
      </c>
      <c r="D1533" s="1360" t="str">
        <f t="shared" si="611"/>
        <v>ERB</v>
      </c>
      <c r="E1533" s="1360"/>
      <c r="F1533" s="1359"/>
      <c r="G1533" s="1360"/>
      <c r="H1533" s="1361" t="str">
        <f t="shared" si="617"/>
        <v/>
      </c>
      <c r="I1533" s="1361" t="str">
        <f t="shared" si="617"/>
        <v>ERB</v>
      </c>
      <c r="J1533" s="1361" t="str">
        <f t="shared" si="618"/>
        <v/>
      </c>
      <c r="K1533" s="1361" t="str">
        <f t="shared" si="618"/>
        <v/>
      </c>
      <c r="L1533" s="1361" t="str">
        <f t="shared" si="607"/>
        <v>NO</v>
      </c>
      <c r="M1533" s="1361" t="str">
        <f t="shared" si="607"/>
        <v>NO</v>
      </c>
      <c r="N1533" s="1361" t="str">
        <f t="shared" si="588"/>
        <v/>
      </c>
      <c r="O1533" s="1362"/>
      <c r="P1533" s="1363">
        <v>-6353844.0700000003</v>
      </c>
      <c r="Q1533" s="1363">
        <v>-6303355.6600000001</v>
      </c>
      <c r="R1533" s="1363">
        <v>-6252867.25</v>
      </c>
      <c r="S1533" s="1363">
        <v>-6202378.8399999999</v>
      </c>
      <c r="T1533" s="1363">
        <v>-6151890.4299999997</v>
      </c>
      <c r="U1533" s="1363">
        <v>-6101402.0199999996</v>
      </c>
      <c r="V1533" s="1363">
        <v>-6050913.6100000003</v>
      </c>
      <c r="W1533" s="1363">
        <v>-6000425.2000000002</v>
      </c>
      <c r="X1533" s="1363">
        <v>-5949936.79</v>
      </c>
      <c r="Y1533" s="1363">
        <v>-5899448.3799999999</v>
      </c>
      <c r="Z1533" s="1363">
        <v>-5848959.9699999997</v>
      </c>
      <c r="AA1533" s="1363">
        <v>-5798471.5599999996</v>
      </c>
      <c r="AB1533" s="1363">
        <v>-5747983.1500000004</v>
      </c>
      <c r="AC1533" s="1363"/>
      <c r="AD1533" s="1363"/>
      <c r="AE1533" s="1363">
        <f t="shared" si="602"/>
        <v>-6050913.6100000003</v>
      </c>
      <c r="AF1533" s="1376" t="s">
        <v>761</v>
      </c>
      <c r="AG1533" s="1376"/>
      <c r="AH1533" s="1365"/>
      <c r="AI1533" s="1365">
        <f>AE1533</f>
        <v>-6050913.6100000003</v>
      </c>
      <c r="AJ1533" s="1365"/>
      <c r="AK1533" s="1366"/>
      <c r="AL1533" s="1365">
        <f t="shared" si="613"/>
        <v>-6050913.6100000003</v>
      </c>
      <c r="AM1533" s="1367"/>
      <c r="AN1533" s="1365"/>
      <c r="AO1533" s="1368">
        <f t="shared" si="614"/>
        <v>0</v>
      </c>
      <c r="AP1533" s="1369"/>
      <c r="AQ1533" s="1370">
        <f t="shared" si="604"/>
        <v>-5747983.1500000004</v>
      </c>
      <c r="AR1533" s="1365"/>
      <c r="AS1533" s="1365">
        <f>AQ1533</f>
        <v>-5747983.1500000004</v>
      </c>
      <c r="AT1533" s="1365"/>
      <c r="AU1533" s="1366"/>
      <c r="AV1533" s="1365">
        <f t="shared" si="615"/>
        <v>-5747983.1500000004</v>
      </c>
      <c r="AW1533" s="1367"/>
      <c r="AX1533" s="1365"/>
      <c r="AY1533" s="1367">
        <f t="shared" si="616"/>
        <v>0</v>
      </c>
      <c r="AZ1533" s="1372"/>
      <c r="BA1533" s="1640"/>
      <c r="BC1533" s="1361" t="str">
        <f t="shared" si="619"/>
        <v/>
      </c>
      <c r="BD1533" s="1361" t="str">
        <f t="shared" si="619"/>
        <v>ERB</v>
      </c>
      <c r="BE1533" s="1361" t="str">
        <f t="shared" si="620"/>
        <v/>
      </c>
      <c r="BF1533" s="1361" t="str">
        <f t="shared" si="620"/>
        <v/>
      </c>
      <c r="BG1533" s="1361" t="str">
        <f t="shared" si="609"/>
        <v>NO</v>
      </c>
      <c r="BH1533" s="1361" t="str">
        <f t="shared" si="609"/>
        <v>NO</v>
      </c>
      <c r="BI1533" s="1361" t="str">
        <f t="shared" si="596"/>
        <v/>
      </c>
      <c r="BK1533" s="1361" t="b">
        <f t="shared" si="612"/>
        <v>1</v>
      </c>
      <c r="BL1533" s="1361" t="b">
        <f t="shared" si="612"/>
        <v>1</v>
      </c>
      <c r="BM1533" s="1361" t="b">
        <f t="shared" si="612"/>
        <v>1</v>
      </c>
      <c r="BN1533" s="1361" t="b">
        <f t="shared" si="612"/>
        <v>1</v>
      </c>
      <c r="BO1533" s="1361" t="b">
        <f t="shared" si="612"/>
        <v>1</v>
      </c>
      <c r="BP1533" s="1361" t="b">
        <f t="shared" si="612"/>
        <v>1</v>
      </c>
      <c r="BQ1533" s="1361" t="b">
        <f t="shared" si="612"/>
        <v>1</v>
      </c>
      <c r="BS1533" s="1359"/>
    </row>
    <row r="1534" spans="1:71" s="1374" customFormat="1" ht="12" customHeight="1">
      <c r="A1534" s="1412">
        <v>28300721</v>
      </c>
      <c r="B1534" s="1413" t="str">
        <f t="shared" si="605"/>
        <v>28300721</v>
      </c>
      <c r="C1534" s="1359" t="s">
        <v>2603</v>
      </c>
      <c r="D1534" s="1360" t="str">
        <f t="shared" si="611"/>
        <v>ERB</v>
      </c>
      <c r="E1534" s="1360"/>
      <c r="F1534" s="1359"/>
      <c r="G1534" s="1360"/>
      <c r="H1534" s="1361" t="str">
        <f t="shared" si="617"/>
        <v/>
      </c>
      <c r="I1534" s="1361" t="str">
        <f t="shared" si="617"/>
        <v>ERB</v>
      </c>
      <c r="J1534" s="1361" t="str">
        <f t="shared" si="618"/>
        <v/>
      </c>
      <c r="K1534" s="1361" t="str">
        <f t="shared" si="618"/>
        <v/>
      </c>
      <c r="L1534" s="1361" t="str">
        <f t="shared" si="607"/>
        <v>NO</v>
      </c>
      <c r="M1534" s="1361" t="str">
        <f t="shared" si="607"/>
        <v>NO</v>
      </c>
      <c r="N1534" s="1361" t="str">
        <f t="shared" si="588"/>
        <v/>
      </c>
      <c r="O1534" s="1362"/>
      <c r="P1534" s="1363">
        <v>0</v>
      </c>
      <c r="Q1534" s="1363">
        <v>0</v>
      </c>
      <c r="R1534" s="1363">
        <v>0</v>
      </c>
      <c r="S1534" s="1363">
        <v>0</v>
      </c>
      <c r="T1534" s="1363">
        <v>0</v>
      </c>
      <c r="U1534" s="1363">
        <v>0</v>
      </c>
      <c r="V1534" s="1363">
        <v>0</v>
      </c>
      <c r="W1534" s="1363">
        <v>0</v>
      </c>
      <c r="X1534" s="1363">
        <v>0</v>
      </c>
      <c r="Y1534" s="1363">
        <v>0</v>
      </c>
      <c r="Z1534" s="1363">
        <v>0</v>
      </c>
      <c r="AA1534" s="1363">
        <v>0</v>
      </c>
      <c r="AB1534" s="1363">
        <v>0</v>
      </c>
      <c r="AC1534" s="1363"/>
      <c r="AD1534" s="1363"/>
      <c r="AE1534" s="1363">
        <f t="shared" si="602"/>
        <v>0</v>
      </c>
      <c r="AF1534" s="1376" t="s">
        <v>755</v>
      </c>
      <c r="AG1534" s="1376"/>
      <c r="AH1534" s="1365"/>
      <c r="AI1534" s="1365">
        <f>AE1534</f>
        <v>0</v>
      </c>
      <c r="AJ1534" s="1365"/>
      <c r="AK1534" s="1366"/>
      <c r="AL1534" s="1365">
        <f t="shared" si="613"/>
        <v>0</v>
      </c>
      <c r="AM1534" s="1367"/>
      <c r="AN1534" s="1365"/>
      <c r="AO1534" s="1368">
        <f t="shared" si="614"/>
        <v>0</v>
      </c>
      <c r="AP1534" s="1369"/>
      <c r="AQ1534" s="1370">
        <f t="shared" si="604"/>
        <v>0</v>
      </c>
      <c r="AR1534" s="1365"/>
      <c r="AS1534" s="1365">
        <f>AQ1534</f>
        <v>0</v>
      </c>
      <c r="AT1534" s="1365"/>
      <c r="AU1534" s="1366"/>
      <c r="AV1534" s="1365">
        <f>SUM(AS1534:AU1534)</f>
        <v>0</v>
      </c>
      <c r="AW1534" s="1367"/>
      <c r="AX1534" s="1365"/>
      <c r="AY1534" s="1367">
        <f t="shared" si="616"/>
        <v>0</v>
      </c>
      <c r="AZ1534" s="1372"/>
      <c r="BA1534" s="1640"/>
      <c r="BC1534" s="1361" t="str">
        <f t="shared" si="619"/>
        <v/>
      </c>
      <c r="BD1534" s="1361" t="str">
        <f t="shared" si="619"/>
        <v>ERB</v>
      </c>
      <c r="BE1534" s="1361" t="str">
        <f t="shared" si="620"/>
        <v/>
      </c>
      <c r="BF1534" s="1361" t="str">
        <f t="shared" si="620"/>
        <v/>
      </c>
      <c r="BG1534" s="1361" t="str">
        <f t="shared" si="609"/>
        <v>NO</v>
      </c>
      <c r="BH1534" s="1361" t="str">
        <f t="shared" si="609"/>
        <v>NO</v>
      </c>
      <c r="BI1534" s="1361" t="str">
        <f t="shared" si="596"/>
        <v/>
      </c>
      <c r="BK1534" s="1361" t="b">
        <f t="shared" si="612"/>
        <v>1</v>
      </c>
      <c r="BL1534" s="1361" t="b">
        <f t="shared" si="612"/>
        <v>1</v>
      </c>
      <c r="BM1534" s="1361" t="b">
        <f t="shared" si="612"/>
        <v>1</v>
      </c>
      <c r="BN1534" s="1361" t="b">
        <f t="shared" si="612"/>
        <v>1</v>
      </c>
      <c r="BO1534" s="1361" t="b">
        <f t="shared" si="612"/>
        <v>1</v>
      </c>
      <c r="BP1534" s="1361" t="b">
        <f t="shared" si="612"/>
        <v>1</v>
      </c>
      <c r="BQ1534" s="1361" t="b">
        <f t="shared" si="612"/>
        <v>1</v>
      </c>
      <c r="BS1534" s="1359"/>
    </row>
    <row r="1535" spans="1:71" s="1374" customFormat="1" ht="12" customHeight="1">
      <c r="A1535" s="1412">
        <v>28300731</v>
      </c>
      <c r="B1535" s="1413" t="str">
        <f t="shared" si="605"/>
        <v>28300731</v>
      </c>
      <c r="C1535" s="1359" t="s">
        <v>764</v>
      </c>
      <c r="D1535" s="1360" t="str">
        <f t="shared" si="611"/>
        <v>ERB</v>
      </c>
      <c r="E1535" s="1360"/>
      <c r="F1535" s="1359"/>
      <c r="G1535" s="1360"/>
      <c r="H1535" s="1361" t="str">
        <f t="shared" si="617"/>
        <v/>
      </c>
      <c r="I1535" s="1361" t="str">
        <f t="shared" si="617"/>
        <v>ERB</v>
      </c>
      <c r="J1535" s="1361" t="str">
        <f t="shared" si="618"/>
        <v/>
      </c>
      <c r="K1535" s="1361" t="str">
        <f t="shared" si="618"/>
        <v/>
      </c>
      <c r="L1535" s="1361" t="str">
        <f t="shared" si="607"/>
        <v>NO</v>
      </c>
      <c r="M1535" s="1361" t="str">
        <f t="shared" si="607"/>
        <v>NO</v>
      </c>
      <c r="N1535" s="1361" t="str">
        <f t="shared" si="588"/>
        <v/>
      </c>
      <c r="O1535" s="1362"/>
      <c r="P1535" s="1363">
        <v>-1476669.66</v>
      </c>
      <c r="Q1535" s="1363">
        <v>-1397562.24</v>
      </c>
      <c r="R1535" s="1363">
        <v>-1318454.82</v>
      </c>
      <c r="S1535" s="1363">
        <v>-1239347.3999999999</v>
      </c>
      <c r="T1535" s="1363">
        <v>-1160241.29</v>
      </c>
      <c r="U1535" s="1363">
        <v>-1160241.29</v>
      </c>
      <c r="V1535" s="1363">
        <v>-1160241.29</v>
      </c>
      <c r="W1535" s="1363">
        <v>-1160241.29</v>
      </c>
      <c r="X1535" s="1363">
        <v>-1160241.29</v>
      </c>
      <c r="Y1535" s="1363">
        <v>-1160241.29</v>
      </c>
      <c r="Z1535" s="1363">
        <v>-1160241.29</v>
      </c>
      <c r="AA1535" s="1363">
        <v>-1160241.29</v>
      </c>
      <c r="AB1535" s="1363">
        <v>-1160241.29</v>
      </c>
      <c r="AC1535" s="1363"/>
      <c r="AD1535" s="1363"/>
      <c r="AE1535" s="1363">
        <f t="shared" si="602"/>
        <v>-1212979.1879166665</v>
      </c>
      <c r="AF1535" s="1376" t="s">
        <v>752</v>
      </c>
      <c r="AG1535" s="1376"/>
      <c r="AH1535" s="1365"/>
      <c r="AI1535" s="1365">
        <f>AE1535</f>
        <v>-1212979.1879166665</v>
      </c>
      <c r="AJ1535" s="1365"/>
      <c r="AK1535" s="1366"/>
      <c r="AL1535" s="1365">
        <f t="shared" si="613"/>
        <v>-1212979.1879166665</v>
      </c>
      <c r="AM1535" s="1367"/>
      <c r="AN1535" s="1365"/>
      <c r="AO1535" s="1368">
        <f t="shared" si="614"/>
        <v>0</v>
      </c>
      <c r="AP1535" s="1369"/>
      <c r="AQ1535" s="1370">
        <f t="shared" si="604"/>
        <v>-1160241.29</v>
      </c>
      <c r="AR1535" s="1365"/>
      <c r="AS1535" s="1365">
        <f>AQ1535</f>
        <v>-1160241.29</v>
      </c>
      <c r="AT1535" s="1365"/>
      <c r="AU1535" s="1366"/>
      <c r="AV1535" s="1365">
        <f t="shared" si="615"/>
        <v>-1160241.29</v>
      </c>
      <c r="AW1535" s="1367"/>
      <c r="AX1535" s="1365"/>
      <c r="AY1535" s="1367">
        <f t="shared" si="616"/>
        <v>0</v>
      </c>
      <c r="AZ1535" s="1372"/>
      <c r="BA1535" s="1640"/>
      <c r="BC1535" s="1361" t="str">
        <f t="shared" si="619"/>
        <v/>
      </c>
      <c r="BD1535" s="1361" t="str">
        <f t="shared" si="619"/>
        <v>ERB</v>
      </c>
      <c r="BE1535" s="1361" t="str">
        <f t="shared" si="620"/>
        <v/>
      </c>
      <c r="BF1535" s="1361" t="str">
        <f t="shared" si="620"/>
        <v/>
      </c>
      <c r="BG1535" s="1361" t="str">
        <f t="shared" si="609"/>
        <v>NO</v>
      </c>
      <c r="BH1535" s="1361" t="str">
        <f t="shared" si="609"/>
        <v>NO</v>
      </c>
      <c r="BI1535" s="1361" t="str">
        <f t="shared" si="596"/>
        <v/>
      </c>
      <c r="BK1535" s="1361" t="b">
        <f t="shared" si="612"/>
        <v>1</v>
      </c>
      <c r="BL1535" s="1361" t="b">
        <f t="shared" si="612"/>
        <v>1</v>
      </c>
      <c r="BM1535" s="1361" t="b">
        <f t="shared" si="612"/>
        <v>1</v>
      </c>
      <c r="BN1535" s="1361" t="b">
        <f t="shared" si="612"/>
        <v>1</v>
      </c>
      <c r="BO1535" s="1361" t="b">
        <f t="shared" si="612"/>
        <v>1</v>
      </c>
      <c r="BP1535" s="1361" t="b">
        <f t="shared" si="612"/>
        <v>1</v>
      </c>
      <c r="BQ1535" s="1361" t="b">
        <f t="shared" si="612"/>
        <v>1</v>
      </c>
      <c r="BS1535" s="1359"/>
    </row>
    <row r="1536" spans="1:71" s="1374" customFormat="1" ht="12" customHeight="1">
      <c r="A1536" s="1412">
        <v>28300741</v>
      </c>
      <c r="B1536" s="1413" t="str">
        <f t="shared" si="605"/>
        <v>28300741</v>
      </c>
      <c r="C1536" s="1359" t="s">
        <v>765</v>
      </c>
      <c r="D1536" s="1360" t="str">
        <f t="shared" si="611"/>
        <v>ERB</v>
      </c>
      <c r="E1536" s="1360"/>
      <c r="F1536" s="1359"/>
      <c r="G1536" s="1360"/>
      <c r="H1536" s="1361" t="str">
        <f t="shared" si="617"/>
        <v/>
      </c>
      <c r="I1536" s="1361" t="str">
        <f t="shared" si="617"/>
        <v>ERB</v>
      </c>
      <c r="J1536" s="1361" t="str">
        <f t="shared" si="618"/>
        <v/>
      </c>
      <c r="K1536" s="1361" t="str">
        <f t="shared" si="618"/>
        <v/>
      </c>
      <c r="L1536" s="1361" t="str">
        <f t="shared" si="607"/>
        <v>NO</v>
      </c>
      <c r="M1536" s="1361" t="str">
        <f t="shared" si="607"/>
        <v>NO</v>
      </c>
      <c r="N1536" s="1361" t="str">
        <f t="shared" si="588"/>
        <v/>
      </c>
      <c r="O1536" s="1362"/>
      <c r="P1536" s="1363">
        <v>-78555.81</v>
      </c>
      <c r="Q1536" s="1363">
        <v>-78555.81</v>
      </c>
      <c r="R1536" s="1363">
        <v>-78555.81</v>
      </c>
      <c r="S1536" s="1363">
        <v>-78555.81</v>
      </c>
      <c r="T1536" s="1363">
        <v>-78555.81</v>
      </c>
      <c r="U1536" s="1363">
        <v>-78555.81</v>
      </c>
      <c r="V1536" s="1363">
        <v>-78555.81</v>
      </c>
      <c r="W1536" s="1363">
        <v>-78555.81</v>
      </c>
      <c r="X1536" s="1363">
        <v>-78555.81</v>
      </c>
      <c r="Y1536" s="1363">
        <v>-78555.81</v>
      </c>
      <c r="Z1536" s="1363">
        <v>-78555.81</v>
      </c>
      <c r="AA1536" s="1363">
        <v>-78555.81</v>
      </c>
      <c r="AB1536" s="1363">
        <v>-78555.81</v>
      </c>
      <c r="AC1536" s="1363"/>
      <c r="AD1536" s="1363"/>
      <c r="AE1536" s="1363">
        <f t="shared" si="602"/>
        <v>-78555.810000000012</v>
      </c>
      <c r="AF1536" s="1376" t="s">
        <v>758</v>
      </c>
      <c r="AG1536" s="1376"/>
      <c r="AH1536" s="1365"/>
      <c r="AI1536" s="1365">
        <f>AE1536</f>
        <v>-78555.810000000012</v>
      </c>
      <c r="AJ1536" s="1365"/>
      <c r="AK1536" s="1366"/>
      <c r="AL1536" s="1365">
        <f t="shared" si="613"/>
        <v>-78555.810000000012</v>
      </c>
      <c r="AM1536" s="1367"/>
      <c r="AN1536" s="1365"/>
      <c r="AO1536" s="1368">
        <f t="shared" si="614"/>
        <v>0</v>
      </c>
      <c r="AP1536" s="1369"/>
      <c r="AQ1536" s="1370">
        <f t="shared" si="604"/>
        <v>-78555.81</v>
      </c>
      <c r="AR1536" s="1365"/>
      <c r="AS1536" s="1365">
        <f>AQ1536</f>
        <v>-78555.81</v>
      </c>
      <c r="AT1536" s="1365"/>
      <c r="AU1536" s="1366"/>
      <c r="AV1536" s="1365">
        <f t="shared" si="615"/>
        <v>-78555.81</v>
      </c>
      <c r="AW1536" s="1367"/>
      <c r="AX1536" s="1365"/>
      <c r="AY1536" s="1367">
        <f t="shared" si="616"/>
        <v>0</v>
      </c>
      <c r="AZ1536" s="1372"/>
      <c r="BA1536" s="1640"/>
      <c r="BC1536" s="1361" t="str">
        <f t="shared" si="619"/>
        <v/>
      </c>
      <c r="BD1536" s="1361" t="str">
        <f t="shared" si="619"/>
        <v>ERB</v>
      </c>
      <c r="BE1536" s="1361" t="str">
        <f t="shared" si="620"/>
        <v/>
      </c>
      <c r="BF1536" s="1361" t="str">
        <f t="shared" si="620"/>
        <v/>
      </c>
      <c r="BG1536" s="1361" t="str">
        <f t="shared" si="609"/>
        <v>NO</v>
      </c>
      <c r="BH1536" s="1361" t="str">
        <f t="shared" si="609"/>
        <v>NO</v>
      </c>
      <c r="BI1536" s="1361" t="str">
        <f t="shared" si="596"/>
        <v/>
      </c>
      <c r="BK1536" s="1361" t="b">
        <f t="shared" si="612"/>
        <v>1</v>
      </c>
      <c r="BL1536" s="1361" t="b">
        <f t="shared" si="612"/>
        <v>1</v>
      </c>
      <c r="BM1536" s="1361" t="b">
        <f t="shared" si="612"/>
        <v>1</v>
      </c>
      <c r="BN1536" s="1361" t="b">
        <f t="shared" si="612"/>
        <v>1</v>
      </c>
      <c r="BO1536" s="1361" t="b">
        <f t="shared" si="612"/>
        <v>1</v>
      </c>
      <c r="BP1536" s="1361" t="b">
        <f t="shared" si="612"/>
        <v>1</v>
      </c>
      <c r="BQ1536" s="1361" t="b">
        <f t="shared" si="612"/>
        <v>1</v>
      </c>
      <c r="BS1536" s="1359"/>
    </row>
    <row r="1537" spans="1:71" s="1374" customFormat="1" ht="12" customHeight="1">
      <c r="A1537" s="1526">
        <v>28300761</v>
      </c>
      <c r="B1537" s="1360" t="str">
        <f t="shared" si="605"/>
        <v>28300761</v>
      </c>
      <c r="C1537" s="1359" t="s">
        <v>2020</v>
      </c>
      <c r="D1537" s="1360" t="str">
        <f t="shared" si="611"/>
        <v>Non-Op</v>
      </c>
      <c r="E1537" s="1360"/>
      <c r="F1537" s="1359"/>
      <c r="G1537" s="1360"/>
      <c r="H1537" s="1361" t="str">
        <f t="shared" si="617"/>
        <v/>
      </c>
      <c r="I1537" s="1361" t="str">
        <f t="shared" si="617"/>
        <v/>
      </c>
      <c r="J1537" s="1361" t="str">
        <f t="shared" si="618"/>
        <v/>
      </c>
      <c r="K1537" s="1361" t="str">
        <f t="shared" si="618"/>
        <v>Non-Op</v>
      </c>
      <c r="L1537" s="1361" t="str">
        <f t="shared" si="607"/>
        <v>NO</v>
      </c>
      <c r="M1537" s="1361" t="str">
        <f t="shared" si="607"/>
        <v>NO</v>
      </c>
      <c r="N1537" s="1361" t="str">
        <f t="shared" si="588"/>
        <v/>
      </c>
      <c r="O1537" s="1362"/>
      <c r="P1537" s="1363">
        <v>-212.56</v>
      </c>
      <c r="Q1537" s="1363">
        <v>1354.35</v>
      </c>
      <c r="R1537" s="1363">
        <v>28218.79</v>
      </c>
      <c r="S1537" s="1363">
        <v>37697.480000000003</v>
      </c>
      <c r="T1537" s="1363">
        <v>53462.52</v>
      </c>
      <c r="U1537" s="1363">
        <v>68741.86</v>
      </c>
      <c r="V1537" s="1363">
        <v>95190.99</v>
      </c>
      <c r="W1537" s="1363">
        <v>48240.37</v>
      </c>
      <c r="X1537" s="1363">
        <v>-99796.08</v>
      </c>
      <c r="Y1537" s="1363">
        <v>-68562.86</v>
      </c>
      <c r="Z1537" s="1363">
        <v>-37208.800000000003</v>
      </c>
      <c r="AA1537" s="1363">
        <v>-29291.439999999999</v>
      </c>
      <c r="AB1537" s="1363">
        <v>487.22</v>
      </c>
      <c r="AC1537" s="1363"/>
      <c r="AD1537" s="1363"/>
      <c r="AE1537" s="1363">
        <f t="shared" si="602"/>
        <v>8182.0424999999987</v>
      </c>
      <c r="AF1537" s="1376"/>
      <c r="AG1537" s="1376"/>
      <c r="AH1537" s="1365"/>
      <c r="AI1537" s="1365"/>
      <c r="AJ1537" s="1365"/>
      <c r="AK1537" s="1366">
        <f t="shared" ref="AK1537:AK1543" si="621">AE1537</f>
        <v>8182.0424999999987</v>
      </c>
      <c r="AL1537" s="1365">
        <f t="shared" si="613"/>
        <v>8182.0424999999987</v>
      </c>
      <c r="AM1537" s="1367"/>
      <c r="AN1537" s="1365"/>
      <c r="AO1537" s="1368">
        <f t="shared" si="614"/>
        <v>0</v>
      </c>
      <c r="AP1537" s="1369"/>
      <c r="AQ1537" s="1370">
        <f t="shared" si="604"/>
        <v>487.22</v>
      </c>
      <c r="AR1537" s="1365"/>
      <c r="AS1537" s="1365"/>
      <c r="AT1537" s="1365"/>
      <c r="AU1537" s="1366">
        <f t="shared" ref="AU1537:AU1543" si="622">AQ1537</f>
        <v>487.22</v>
      </c>
      <c r="AV1537" s="1365">
        <f t="shared" si="615"/>
        <v>487.22</v>
      </c>
      <c r="AW1537" s="1367"/>
      <c r="AX1537" s="1365"/>
      <c r="AY1537" s="1367">
        <f t="shared" si="616"/>
        <v>0</v>
      </c>
      <c r="AZ1537" s="1372" t="s">
        <v>1106</v>
      </c>
      <c r="BA1537" s="1640"/>
      <c r="BC1537" s="1361" t="str">
        <f t="shared" si="619"/>
        <v/>
      </c>
      <c r="BD1537" s="1361" t="str">
        <f t="shared" si="619"/>
        <v/>
      </c>
      <c r="BE1537" s="1361" t="str">
        <f t="shared" si="620"/>
        <v/>
      </c>
      <c r="BF1537" s="1361" t="str">
        <f t="shared" si="620"/>
        <v>Non-Op</v>
      </c>
      <c r="BG1537" s="1361" t="str">
        <f t="shared" si="609"/>
        <v>NO</v>
      </c>
      <c r="BH1537" s="1361" t="str">
        <f t="shared" si="609"/>
        <v>NO</v>
      </c>
      <c r="BI1537" s="1361" t="str">
        <f t="shared" si="596"/>
        <v/>
      </c>
      <c r="BK1537" s="1361" t="b">
        <f t="shared" si="612"/>
        <v>1</v>
      </c>
      <c r="BL1537" s="1361" t="b">
        <f t="shared" si="612"/>
        <v>1</v>
      </c>
      <c r="BM1537" s="1361" t="b">
        <f t="shared" si="612"/>
        <v>1</v>
      </c>
      <c r="BN1537" s="1361" t="b">
        <f t="shared" si="612"/>
        <v>1</v>
      </c>
      <c r="BO1537" s="1361" t="b">
        <f t="shared" si="612"/>
        <v>1</v>
      </c>
      <c r="BP1537" s="1361" t="b">
        <f t="shared" si="612"/>
        <v>1</v>
      </c>
      <c r="BQ1537" s="1361" t="b">
        <f t="shared" si="612"/>
        <v>1</v>
      </c>
      <c r="BS1537" s="1359"/>
    </row>
    <row r="1538" spans="1:71" s="1374" customFormat="1" ht="12" customHeight="1">
      <c r="A1538" s="1680">
        <v>28300771</v>
      </c>
      <c r="B1538" s="1396" t="str">
        <f t="shared" si="605"/>
        <v>28300771</v>
      </c>
      <c r="C1538" s="1646" t="s">
        <v>2604</v>
      </c>
      <c r="D1538" s="1396" t="str">
        <f t="shared" si="611"/>
        <v>Non-Op</v>
      </c>
      <c r="E1538" s="1396"/>
      <c r="F1538" s="1397">
        <v>43360</v>
      </c>
      <c r="G1538" s="1396"/>
      <c r="H1538" s="1398" t="str">
        <f t="shared" si="617"/>
        <v/>
      </c>
      <c r="I1538" s="1398" t="str">
        <f t="shared" si="617"/>
        <v/>
      </c>
      <c r="J1538" s="1398" t="str">
        <f t="shared" si="618"/>
        <v/>
      </c>
      <c r="K1538" s="1398" t="str">
        <f t="shared" si="618"/>
        <v>Non-Op</v>
      </c>
      <c r="L1538" s="1398" t="str">
        <f t="shared" si="607"/>
        <v>NO</v>
      </c>
      <c r="M1538" s="1398" t="str">
        <f t="shared" si="607"/>
        <v>NO</v>
      </c>
      <c r="N1538" s="1398" t="str">
        <f t="shared" si="588"/>
        <v/>
      </c>
      <c r="O1538" s="1399"/>
      <c r="P1538" s="1400">
        <v>0</v>
      </c>
      <c r="Q1538" s="1400">
        <v>0</v>
      </c>
      <c r="R1538" s="1400">
        <v>0</v>
      </c>
      <c r="S1538" s="1400">
        <v>0</v>
      </c>
      <c r="T1538" s="1400">
        <v>0</v>
      </c>
      <c r="U1538" s="1400">
        <v>0</v>
      </c>
      <c r="V1538" s="1400">
        <v>0</v>
      </c>
      <c r="W1538" s="1400">
        <v>0</v>
      </c>
      <c r="X1538" s="1400">
        <v>0</v>
      </c>
      <c r="Y1538" s="1400">
        <v>0</v>
      </c>
      <c r="Z1538" s="1400">
        <v>0</v>
      </c>
      <c r="AA1538" s="1400">
        <v>0</v>
      </c>
      <c r="AB1538" s="1400">
        <v>0</v>
      </c>
      <c r="AC1538" s="1400"/>
      <c r="AD1538" s="1400"/>
      <c r="AE1538" s="1400">
        <f t="shared" si="602"/>
        <v>0</v>
      </c>
      <c r="AF1538" s="1401"/>
      <c r="AG1538" s="1401"/>
      <c r="AH1538" s="1403"/>
      <c r="AI1538" s="1403"/>
      <c r="AJ1538" s="1403"/>
      <c r="AK1538" s="1404">
        <f t="shared" si="621"/>
        <v>0</v>
      </c>
      <c r="AL1538" s="1403">
        <f>SUM(AI1538:AK1538)</f>
        <v>0</v>
      </c>
      <c r="AM1538" s="1405"/>
      <c r="AN1538" s="1403"/>
      <c r="AO1538" s="1406">
        <f t="shared" si="614"/>
        <v>0</v>
      </c>
      <c r="AP1538" s="1369"/>
      <c r="AQ1538" s="1407">
        <f t="shared" si="604"/>
        <v>0</v>
      </c>
      <c r="AR1538" s="1403"/>
      <c r="AS1538" s="1403"/>
      <c r="AT1538" s="1403"/>
      <c r="AU1538" s="1404">
        <f t="shared" si="622"/>
        <v>0</v>
      </c>
      <c r="AV1538" s="1403">
        <f>SUM(AS1538:AU1538)</f>
        <v>0</v>
      </c>
      <c r="AW1538" s="1405"/>
      <c r="AX1538" s="1403"/>
      <c r="AY1538" s="1405">
        <f t="shared" si="616"/>
        <v>0</v>
      </c>
      <c r="AZ1538" s="1372" t="s">
        <v>1001</v>
      </c>
      <c r="BA1538" s="1640"/>
      <c r="BC1538" s="1361"/>
      <c r="BD1538" s="1361"/>
      <c r="BE1538" s="1361"/>
      <c r="BF1538" s="1361"/>
      <c r="BG1538" s="1361"/>
      <c r="BH1538" s="1361"/>
      <c r="BI1538" s="1361"/>
      <c r="BK1538" s="1361"/>
      <c r="BL1538" s="1361"/>
      <c r="BM1538" s="1361"/>
      <c r="BN1538" s="1361"/>
      <c r="BO1538" s="1361"/>
      <c r="BP1538" s="1361"/>
      <c r="BQ1538" s="1361"/>
      <c r="BS1538" s="1359"/>
    </row>
    <row r="1539" spans="1:71" s="1374" customFormat="1" ht="12" customHeight="1">
      <c r="A1539" s="1680">
        <v>28300791</v>
      </c>
      <c r="B1539" s="1396" t="str">
        <f t="shared" si="605"/>
        <v>28300791</v>
      </c>
      <c r="C1539" s="1395" t="s">
        <v>2605</v>
      </c>
      <c r="D1539" s="1396" t="str">
        <f t="shared" si="611"/>
        <v>ERB</v>
      </c>
      <c r="E1539" s="1396"/>
      <c r="F1539" s="1397">
        <v>43647</v>
      </c>
      <c r="G1539" s="1396"/>
      <c r="H1539" s="1398" t="str">
        <f t="shared" si="617"/>
        <v/>
      </c>
      <c r="I1539" s="1398" t="str">
        <f t="shared" si="617"/>
        <v>ERB</v>
      </c>
      <c r="J1539" s="1398" t="str">
        <f t="shared" si="618"/>
        <v/>
      </c>
      <c r="K1539" s="1398" t="str">
        <f t="shared" si="618"/>
        <v/>
      </c>
      <c r="L1539" s="1398" t="str">
        <f t="shared" si="607"/>
        <v>NO</v>
      </c>
      <c r="M1539" s="1398" t="str">
        <f t="shared" si="607"/>
        <v>NO</v>
      </c>
      <c r="N1539" s="1398" t="str">
        <f t="shared" si="588"/>
        <v/>
      </c>
      <c r="O1539" s="1399"/>
      <c r="P1539" s="1400"/>
      <c r="Q1539" s="1400">
        <v>-76.38</v>
      </c>
      <c r="R1539" s="1400">
        <v>-2118.34</v>
      </c>
      <c r="S1539" s="1400">
        <v>-12553.66</v>
      </c>
      <c r="T1539" s="1400">
        <v>-31773.45</v>
      </c>
      <c r="U1539" s="1400">
        <v>-53560.32</v>
      </c>
      <c r="V1539" s="1400">
        <v>-79093.13</v>
      </c>
      <c r="W1539" s="1400">
        <v>-113985.21</v>
      </c>
      <c r="X1539" s="1400">
        <v>-147765.23000000001</v>
      </c>
      <c r="Y1539" s="1400">
        <v>-183130.22</v>
      </c>
      <c r="Z1539" s="1400">
        <v>-218983.95</v>
      </c>
      <c r="AA1539" s="1400">
        <v>-257070.56</v>
      </c>
      <c r="AB1539" s="1400">
        <v>-298424.19</v>
      </c>
      <c r="AC1539" s="1400"/>
      <c r="AD1539" s="1400"/>
      <c r="AE1539" s="1400">
        <f t="shared" si="602"/>
        <v>-104110.21208333333</v>
      </c>
      <c r="AF1539" s="1401" t="s">
        <v>2574</v>
      </c>
      <c r="AG1539" s="1401"/>
      <c r="AH1539" s="1403"/>
      <c r="AI1539" s="1403">
        <f>AE1539</f>
        <v>-104110.21208333333</v>
      </c>
      <c r="AJ1539" s="1403"/>
      <c r="AK1539" s="1404"/>
      <c r="AL1539" s="1403">
        <f>SUM(AI1539:AK1539)</f>
        <v>-104110.21208333333</v>
      </c>
      <c r="AM1539" s="1405"/>
      <c r="AN1539" s="1403"/>
      <c r="AO1539" s="1406">
        <f t="shared" si="614"/>
        <v>0</v>
      </c>
      <c r="AP1539" s="1369"/>
      <c r="AQ1539" s="1407">
        <f t="shared" si="604"/>
        <v>-298424.19</v>
      </c>
      <c r="AR1539" s="1403"/>
      <c r="AS1539" s="1403">
        <f>AQ1539</f>
        <v>-298424.19</v>
      </c>
      <c r="AT1539" s="1403"/>
      <c r="AU1539" s="1403"/>
      <c r="AV1539" s="1408">
        <f>SUM(AS1539:AU1539)</f>
        <v>-298424.19</v>
      </c>
      <c r="AW1539" s="1405"/>
      <c r="AX1539" s="1403"/>
      <c r="AY1539" s="1405">
        <f t="shared" si="616"/>
        <v>0</v>
      </c>
      <c r="AZ1539" s="1372" t="s">
        <v>1683</v>
      </c>
      <c r="BA1539" s="1640"/>
      <c r="BC1539" s="1361"/>
      <c r="BD1539" s="1361"/>
      <c r="BE1539" s="1361"/>
      <c r="BF1539" s="1361"/>
      <c r="BG1539" s="1361"/>
      <c r="BH1539" s="1361"/>
      <c r="BI1539" s="1361"/>
      <c r="BK1539" s="1361"/>
      <c r="BL1539" s="1361"/>
      <c r="BM1539" s="1361"/>
      <c r="BN1539" s="1361"/>
      <c r="BO1539" s="1361"/>
      <c r="BP1539" s="1361"/>
      <c r="BQ1539" s="1361"/>
      <c r="BS1539" s="1359"/>
    </row>
    <row r="1540" spans="1:71" s="1374" customFormat="1" ht="12" customHeight="1">
      <c r="A1540" s="1412">
        <v>28302001</v>
      </c>
      <c r="B1540" s="1413" t="str">
        <f t="shared" si="605"/>
        <v>28302001</v>
      </c>
      <c r="C1540" s="1359" t="s">
        <v>2606</v>
      </c>
      <c r="D1540" s="1360" t="str">
        <f t="shared" si="611"/>
        <v>Non-Op</v>
      </c>
      <c r="E1540" s="1360"/>
      <c r="F1540" s="1359"/>
      <c r="G1540" s="1360"/>
      <c r="H1540" s="1361" t="str">
        <f t="shared" si="617"/>
        <v/>
      </c>
      <c r="I1540" s="1361" t="str">
        <f t="shared" si="617"/>
        <v/>
      </c>
      <c r="J1540" s="1361" t="str">
        <f t="shared" si="618"/>
        <v/>
      </c>
      <c r="K1540" s="1361" t="str">
        <f t="shared" si="618"/>
        <v>Non-Op</v>
      </c>
      <c r="L1540" s="1361" t="str">
        <f t="shared" si="607"/>
        <v>NO</v>
      </c>
      <c r="M1540" s="1361" t="str">
        <f t="shared" si="607"/>
        <v>NO</v>
      </c>
      <c r="N1540" s="1361" t="str">
        <f t="shared" si="588"/>
        <v/>
      </c>
      <c r="O1540" s="1362"/>
      <c r="P1540" s="1363">
        <v>-1819862.89</v>
      </c>
      <c r="Q1540" s="1363">
        <v>-1934235.42</v>
      </c>
      <c r="R1540" s="1363">
        <v>-1686571.58</v>
      </c>
      <c r="S1540" s="1363">
        <v>-1665998</v>
      </c>
      <c r="T1540" s="1363">
        <v>-1157838.22</v>
      </c>
      <c r="U1540" s="1363">
        <v>-1424906.02</v>
      </c>
      <c r="V1540" s="1363">
        <v>-1914742.19</v>
      </c>
      <c r="W1540" s="1363">
        <v>-2307169.94</v>
      </c>
      <c r="X1540" s="1363">
        <v>-1917219</v>
      </c>
      <c r="Y1540" s="1363">
        <v>-1557767.97</v>
      </c>
      <c r="Z1540" s="1363">
        <v>-1835037.31</v>
      </c>
      <c r="AA1540" s="1363">
        <v>-1659803.72</v>
      </c>
      <c r="AB1540" s="1363">
        <v>-1636107.67</v>
      </c>
      <c r="AC1540" s="1363"/>
      <c r="AD1540" s="1363"/>
      <c r="AE1540" s="1363">
        <f t="shared" si="602"/>
        <v>-1732439.5541666665</v>
      </c>
      <c r="AF1540" s="1476"/>
      <c r="AG1540" s="1476"/>
      <c r="AH1540" s="1365"/>
      <c r="AI1540" s="1365"/>
      <c r="AJ1540" s="1365"/>
      <c r="AK1540" s="1366">
        <f t="shared" si="621"/>
        <v>-1732439.5541666665</v>
      </c>
      <c r="AL1540" s="1365">
        <f t="shared" si="613"/>
        <v>-1732439.5541666665</v>
      </c>
      <c r="AM1540" s="1367"/>
      <c r="AN1540" s="1365"/>
      <c r="AO1540" s="1368">
        <f t="shared" si="614"/>
        <v>0</v>
      </c>
      <c r="AP1540" s="1369"/>
      <c r="AQ1540" s="1370">
        <f t="shared" si="604"/>
        <v>-1636107.67</v>
      </c>
      <c r="AR1540" s="1365"/>
      <c r="AS1540" s="1365"/>
      <c r="AT1540" s="1365"/>
      <c r="AU1540" s="1366">
        <f t="shared" si="622"/>
        <v>-1636107.67</v>
      </c>
      <c r="AV1540" s="1365">
        <f t="shared" si="615"/>
        <v>-1636107.67</v>
      </c>
      <c r="AW1540" s="1367"/>
      <c r="AX1540" s="1365"/>
      <c r="AY1540" s="1367">
        <f t="shared" si="616"/>
        <v>0</v>
      </c>
      <c r="AZ1540" s="1372" t="s">
        <v>1616</v>
      </c>
      <c r="BA1540" s="1373">
        <f>AQ1540-AV1540-AY1540</f>
        <v>0</v>
      </c>
      <c r="BC1540" s="1361" t="str">
        <f t="shared" si="619"/>
        <v/>
      </c>
      <c r="BD1540" s="1361" t="str">
        <f t="shared" si="619"/>
        <v/>
      </c>
      <c r="BE1540" s="1361" t="str">
        <f t="shared" si="620"/>
        <v/>
      </c>
      <c r="BF1540" s="1361" t="str">
        <f t="shared" si="620"/>
        <v>Non-Op</v>
      </c>
      <c r="BG1540" s="1361" t="str">
        <f t="shared" si="609"/>
        <v>NO</v>
      </c>
      <c r="BH1540" s="1361" t="str">
        <f t="shared" si="609"/>
        <v>NO</v>
      </c>
      <c r="BI1540" s="1361" t="str">
        <f t="shared" si="596"/>
        <v/>
      </c>
      <c r="BK1540" s="1361" t="b">
        <f t="shared" ref="BK1540:BQ1546" si="623">BC1540=H1540</f>
        <v>1</v>
      </c>
      <c r="BL1540" s="1361" t="b">
        <f t="shared" si="623"/>
        <v>1</v>
      </c>
      <c r="BM1540" s="1361" t="b">
        <f t="shared" si="623"/>
        <v>1</v>
      </c>
      <c r="BN1540" s="1361" t="b">
        <f t="shared" si="623"/>
        <v>1</v>
      </c>
      <c r="BO1540" s="1361" t="b">
        <f t="shared" si="623"/>
        <v>1</v>
      </c>
      <c r="BP1540" s="1361" t="b">
        <f t="shared" si="623"/>
        <v>1</v>
      </c>
      <c r="BQ1540" s="1361" t="b">
        <f t="shared" si="623"/>
        <v>1</v>
      </c>
      <c r="BS1540" s="1359"/>
    </row>
    <row r="1541" spans="1:71" s="1374" customFormat="1" ht="12" customHeight="1">
      <c r="A1541" s="1412">
        <v>28302002</v>
      </c>
      <c r="B1541" s="1413" t="str">
        <f t="shared" si="605"/>
        <v>28302002</v>
      </c>
      <c r="C1541" s="1359" t="s">
        <v>2607</v>
      </c>
      <c r="D1541" s="1360" t="str">
        <f t="shared" si="611"/>
        <v>Non-Op</v>
      </c>
      <c r="E1541" s="1360"/>
      <c r="F1541" s="1359"/>
      <c r="G1541" s="1360"/>
      <c r="H1541" s="1361" t="str">
        <f t="shared" si="617"/>
        <v/>
      </c>
      <c r="I1541" s="1361" t="str">
        <f t="shared" si="617"/>
        <v/>
      </c>
      <c r="J1541" s="1361" t="str">
        <f t="shared" si="618"/>
        <v/>
      </c>
      <c r="K1541" s="1361" t="str">
        <f t="shared" si="618"/>
        <v>Non-Op</v>
      </c>
      <c r="L1541" s="1361" t="str">
        <f t="shared" si="607"/>
        <v>NO</v>
      </c>
      <c r="M1541" s="1361" t="str">
        <f t="shared" si="607"/>
        <v>NO</v>
      </c>
      <c r="N1541" s="1361" t="str">
        <f t="shared" si="588"/>
        <v/>
      </c>
      <c r="O1541" s="1362"/>
      <c r="P1541" s="1363">
        <v>-2953799.73</v>
      </c>
      <c r="Q1541" s="1363">
        <v>-2894724.5</v>
      </c>
      <c r="R1541" s="1363">
        <v>-2859289.46</v>
      </c>
      <c r="S1541" s="1363">
        <v>-3075417.25</v>
      </c>
      <c r="T1541" s="1363">
        <v>-2435848.58</v>
      </c>
      <c r="U1541" s="1363">
        <v>-2660894.44</v>
      </c>
      <c r="V1541" s="1363">
        <v>-2660816.5099999998</v>
      </c>
      <c r="W1541" s="1363">
        <v>-3217060.94</v>
      </c>
      <c r="X1541" s="1363">
        <v>-2425291.9700000002</v>
      </c>
      <c r="Y1541" s="1363">
        <v>-1983747.77</v>
      </c>
      <c r="Z1541" s="1363">
        <v>-2129097.4900000002</v>
      </c>
      <c r="AA1541" s="1363">
        <v>-2308897.2999999998</v>
      </c>
      <c r="AB1541" s="1363">
        <v>-2126323.69</v>
      </c>
      <c r="AC1541" s="1363"/>
      <c r="AD1541" s="1363"/>
      <c r="AE1541" s="1363">
        <f t="shared" si="602"/>
        <v>-2599262.3266666667</v>
      </c>
      <c r="AF1541" s="1476"/>
      <c r="AG1541" s="1476"/>
      <c r="AH1541" s="1365"/>
      <c r="AI1541" s="1365"/>
      <c r="AJ1541" s="1365"/>
      <c r="AK1541" s="1366">
        <f t="shared" si="621"/>
        <v>-2599262.3266666667</v>
      </c>
      <c r="AL1541" s="1365">
        <f t="shared" si="613"/>
        <v>-2599262.3266666667</v>
      </c>
      <c r="AM1541" s="1367"/>
      <c r="AN1541" s="1365"/>
      <c r="AO1541" s="1368">
        <f t="shared" si="614"/>
        <v>0</v>
      </c>
      <c r="AP1541" s="1369"/>
      <c r="AQ1541" s="1370">
        <f t="shared" si="604"/>
        <v>-2126323.69</v>
      </c>
      <c r="AR1541" s="1365"/>
      <c r="AS1541" s="1365"/>
      <c r="AT1541" s="1365"/>
      <c r="AU1541" s="1366">
        <f t="shared" si="622"/>
        <v>-2126323.69</v>
      </c>
      <c r="AV1541" s="1365">
        <f t="shared" si="615"/>
        <v>-2126323.69</v>
      </c>
      <c r="AW1541" s="1367"/>
      <c r="AX1541" s="1365"/>
      <c r="AY1541" s="1367">
        <f t="shared" si="616"/>
        <v>0</v>
      </c>
      <c r="AZ1541" s="1372" t="s">
        <v>1616</v>
      </c>
      <c r="BA1541" s="1373">
        <f>AQ1541-AV1541-AY1541</f>
        <v>0</v>
      </c>
      <c r="BC1541" s="1361" t="str">
        <f t="shared" si="619"/>
        <v/>
      </c>
      <c r="BD1541" s="1361" t="str">
        <f t="shared" si="619"/>
        <v/>
      </c>
      <c r="BE1541" s="1361" t="str">
        <f t="shared" si="620"/>
        <v/>
      </c>
      <c r="BF1541" s="1361" t="str">
        <f t="shared" si="620"/>
        <v>Non-Op</v>
      </c>
      <c r="BG1541" s="1361" t="str">
        <f t="shared" si="609"/>
        <v>NO</v>
      </c>
      <c r="BH1541" s="1361" t="str">
        <f t="shared" si="609"/>
        <v>NO</v>
      </c>
      <c r="BI1541" s="1361" t="str">
        <f t="shared" si="596"/>
        <v/>
      </c>
      <c r="BK1541" s="1361" t="b">
        <f t="shared" si="623"/>
        <v>1</v>
      </c>
      <c r="BL1541" s="1361" t="b">
        <f t="shared" si="623"/>
        <v>1</v>
      </c>
      <c r="BM1541" s="1361" t="b">
        <f t="shared" si="623"/>
        <v>1</v>
      </c>
      <c r="BN1541" s="1361" t="b">
        <f t="shared" si="623"/>
        <v>1</v>
      </c>
      <c r="BO1541" s="1361" t="b">
        <f t="shared" si="623"/>
        <v>1</v>
      </c>
      <c r="BP1541" s="1361" t="b">
        <f t="shared" si="623"/>
        <v>1</v>
      </c>
      <c r="BQ1541" s="1361" t="b">
        <f t="shared" si="623"/>
        <v>1</v>
      </c>
      <c r="BS1541" s="1359"/>
    </row>
    <row r="1542" spans="1:71" s="1374" customFormat="1" ht="12" customHeight="1">
      <c r="A1542" s="1412">
        <v>28302011</v>
      </c>
      <c r="B1542" s="1413" t="str">
        <f t="shared" si="605"/>
        <v>28302011</v>
      </c>
      <c r="C1542" s="1359" t="s">
        <v>2608</v>
      </c>
      <c r="D1542" s="1360" t="str">
        <f t="shared" si="611"/>
        <v>Non-Op</v>
      </c>
      <c r="E1542" s="1360"/>
      <c r="F1542" s="1359"/>
      <c r="G1542" s="1360"/>
      <c r="H1542" s="1361" t="str">
        <f t="shared" si="617"/>
        <v/>
      </c>
      <c r="I1542" s="1361" t="str">
        <f t="shared" si="617"/>
        <v/>
      </c>
      <c r="J1542" s="1361" t="str">
        <f t="shared" si="618"/>
        <v/>
      </c>
      <c r="K1542" s="1361" t="str">
        <f t="shared" si="618"/>
        <v>Non-Op</v>
      </c>
      <c r="L1542" s="1361" t="str">
        <f t="shared" si="607"/>
        <v>NO</v>
      </c>
      <c r="M1542" s="1361" t="str">
        <f t="shared" si="607"/>
        <v>NO</v>
      </c>
      <c r="N1542" s="1361" t="str">
        <f t="shared" si="588"/>
        <v/>
      </c>
      <c r="O1542" s="1362"/>
      <c r="P1542" s="1363">
        <v>-2207584.0499999998</v>
      </c>
      <c r="Q1542" s="1363">
        <v>-2273538.71</v>
      </c>
      <c r="R1542" s="1363">
        <v>-2196110</v>
      </c>
      <c r="S1542" s="1363">
        <v>-2091942.33</v>
      </c>
      <c r="T1542" s="1363">
        <v>-2231401.89</v>
      </c>
      <c r="U1542" s="1363">
        <v>-2441308.9700000002</v>
      </c>
      <c r="V1542" s="1363">
        <v>-2089131.81</v>
      </c>
      <c r="W1542" s="1363">
        <v>-2144340.89</v>
      </c>
      <c r="X1542" s="1363">
        <v>-2176071.91</v>
      </c>
      <c r="Y1542" s="1363">
        <v>-2487543.81</v>
      </c>
      <c r="Z1542" s="1363">
        <v>-3237210.9</v>
      </c>
      <c r="AA1542" s="1363">
        <v>-3791830.04</v>
      </c>
      <c r="AB1542" s="1363">
        <v>-4142618.5</v>
      </c>
      <c r="AC1542" s="1363"/>
      <c r="AD1542" s="1363"/>
      <c r="AE1542" s="1363">
        <f t="shared" si="602"/>
        <v>-2527961.0445833332</v>
      </c>
      <c r="AF1542" s="1476"/>
      <c r="AG1542" s="1476"/>
      <c r="AH1542" s="1365"/>
      <c r="AI1542" s="1365"/>
      <c r="AJ1542" s="1365"/>
      <c r="AK1542" s="1366">
        <f t="shared" si="621"/>
        <v>-2527961.0445833332</v>
      </c>
      <c r="AL1542" s="1365">
        <f t="shared" si="613"/>
        <v>-2527961.0445833332</v>
      </c>
      <c r="AM1542" s="1367"/>
      <c r="AN1542" s="1365"/>
      <c r="AO1542" s="1368">
        <f t="shared" si="614"/>
        <v>0</v>
      </c>
      <c r="AP1542" s="1369"/>
      <c r="AQ1542" s="1370">
        <f t="shared" si="604"/>
        <v>-4142618.5</v>
      </c>
      <c r="AR1542" s="1365"/>
      <c r="AS1542" s="1365"/>
      <c r="AT1542" s="1365"/>
      <c r="AU1542" s="1366">
        <f t="shared" si="622"/>
        <v>-4142618.5</v>
      </c>
      <c r="AV1542" s="1365">
        <f t="shared" si="615"/>
        <v>-4142618.5</v>
      </c>
      <c r="AW1542" s="1367"/>
      <c r="AX1542" s="1365"/>
      <c r="AY1542" s="1367">
        <f t="shared" si="616"/>
        <v>0</v>
      </c>
      <c r="AZ1542" s="1372" t="s">
        <v>1616</v>
      </c>
      <c r="BA1542" s="1373">
        <f>AQ1542-AV1542-AY1542</f>
        <v>0</v>
      </c>
      <c r="BC1542" s="1361" t="str">
        <f t="shared" si="619"/>
        <v/>
      </c>
      <c r="BD1542" s="1361" t="str">
        <f t="shared" si="619"/>
        <v/>
      </c>
      <c r="BE1542" s="1361" t="str">
        <f t="shared" si="620"/>
        <v/>
      </c>
      <c r="BF1542" s="1361" t="str">
        <f t="shared" si="620"/>
        <v>Non-Op</v>
      </c>
      <c r="BG1542" s="1361" t="str">
        <f t="shared" si="609"/>
        <v>NO</v>
      </c>
      <c r="BH1542" s="1361" t="str">
        <f t="shared" si="609"/>
        <v>NO</v>
      </c>
      <c r="BI1542" s="1361" t="str">
        <f t="shared" si="596"/>
        <v/>
      </c>
      <c r="BK1542" s="1361" t="b">
        <f t="shared" si="623"/>
        <v>1</v>
      </c>
      <c r="BL1542" s="1361" t="b">
        <f t="shared" si="623"/>
        <v>1</v>
      </c>
      <c r="BM1542" s="1361" t="b">
        <f t="shared" si="623"/>
        <v>1</v>
      </c>
      <c r="BN1542" s="1361" t="b">
        <f t="shared" si="623"/>
        <v>1</v>
      </c>
      <c r="BO1542" s="1361" t="b">
        <f t="shared" si="623"/>
        <v>1</v>
      </c>
      <c r="BP1542" s="1361" t="b">
        <f t="shared" si="623"/>
        <v>1</v>
      </c>
      <c r="BQ1542" s="1361" t="b">
        <f t="shared" si="623"/>
        <v>1</v>
      </c>
      <c r="BS1542" s="1359"/>
    </row>
    <row r="1543" spans="1:71" s="1374" customFormat="1" ht="12" customHeight="1">
      <c r="A1543" s="1412">
        <v>28302012</v>
      </c>
      <c r="B1543" s="1413" t="str">
        <f t="shared" si="605"/>
        <v>28302012</v>
      </c>
      <c r="C1543" s="1359" t="s">
        <v>2609</v>
      </c>
      <c r="D1543" s="1360" t="str">
        <f t="shared" si="611"/>
        <v>Non-Op</v>
      </c>
      <c r="E1543" s="1360"/>
      <c r="F1543" s="1359"/>
      <c r="G1543" s="1360"/>
      <c r="H1543" s="1361" t="str">
        <f t="shared" si="617"/>
        <v/>
      </c>
      <c r="I1543" s="1361" t="str">
        <f t="shared" si="617"/>
        <v/>
      </c>
      <c r="J1543" s="1361" t="str">
        <f t="shared" si="618"/>
        <v/>
      </c>
      <c r="K1543" s="1361" t="str">
        <f t="shared" si="618"/>
        <v>Non-Op</v>
      </c>
      <c r="L1543" s="1361" t="str">
        <f t="shared" si="607"/>
        <v>NO</v>
      </c>
      <c r="M1543" s="1361" t="str">
        <f t="shared" si="607"/>
        <v>NO</v>
      </c>
      <c r="N1543" s="1361" t="str">
        <f t="shared" si="588"/>
        <v/>
      </c>
      <c r="O1543" s="1362"/>
      <c r="P1543" s="1363">
        <v>798563.6</v>
      </c>
      <c r="Q1543" s="1363">
        <v>849437.08</v>
      </c>
      <c r="R1543" s="1363">
        <v>942735.1</v>
      </c>
      <c r="S1543" s="1363">
        <v>1078722</v>
      </c>
      <c r="T1543" s="1363">
        <v>1182101.48</v>
      </c>
      <c r="U1543" s="1363">
        <v>876531.58</v>
      </c>
      <c r="V1543" s="1363">
        <v>858195.32</v>
      </c>
      <c r="W1543" s="1363">
        <v>668451.86</v>
      </c>
      <c r="X1543" s="1363">
        <v>791628.55</v>
      </c>
      <c r="Y1543" s="1363">
        <v>648768.14</v>
      </c>
      <c r="Z1543" s="1363">
        <v>369794.9</v>
      </c>
      <c r="AA1543" s="1363">
        <v>179916.95</v>
      </c>
      <c r="AB1543" s="1363">
        <v>272575.42</v>
      </c>
      <c r="AC1543" s="1363"/>
      <c r="AD1543" s="1363"/>
      <c r="AE1543" s="1363">
        <f t="shared" si="602"/>
        <v>748487.7058333332</v>
      </c>
      <c r="AF1543" s="1476"/>
      <c r="AG1543" s="1476"/>
      <c r="AH1543" s="1365"/>
      <c r="AI1543" s="1365"/>
      <c r="AJ1543" s="1365"/>
      <c r="AK1543" s="1366">
        <f t="shared" si="621"/>
        <v>748487.7058333332</v>
      </c>
      <c r="AL1543" s="1365">
        <f t="shared" si="613"/>
        <v>748487.7058333332</v>
      </c>
      <c r="AM1543" s="1367"/>
      <c r="AN1543" s="1365"/>
      <c r="AO1543" s="1368">
        <f t="shared" si="614"/>
        <v>0</v>
      </c>
      <c r="AP1543" s="1369"/>
      <c r="AQ1543" s="1370">
        <f t="shared" si="604"/>
        <v>272575.42</v>
      </c>
      <c r="AR1543" s="1365"/>
      <c r="AS1543" s="1365"/>
      <c r="AT1543" s="1365"/>
      <c r="AU1543" s="1366">
        <f t="shared" si="622"/>
        <v>272575.42</v>
      </c>
      <c r="AV1543" s="1365">
        <f t="shared" si="615"/>
        <v>272575.42</v>
      </c>
      <c r="AW1543" s="1367"/>
      <c r="AX1543" s="1365"/>
      <c r="AY1543" s="1367">
        <f t="shared" si="616"/>
        <v>0</v>
      </c>
      <c r="AZ1543" s="1372" t="s">
        <v>1616</v>
      </c>
      <c r="BA1543" s="1373">
        <f>AQ1543-AV1543-AY1543</f>
        <v>0</v>
      </c>
      <c r="BC1543" s="1361" t="str">
        <f t="shared" si="619"/>
        <v/>
      </c>
      <c r="BD1543" s="1361" t="str">
        <f t="shared" si="619"/>
        <v/>
      </c>
      <c r="BE1543" s="1361" t="str">
        <f t="shared" si="620"/>
        <v/>
      </c>
      <c r="BF1543" s="1361" t="str">
        <f t="shared" si="620"/>
        <v>Non-Op</v>
      </c>
      <c r="BG1543" s="1361" t="str">
        <f t="shared" si="609"/>
        <v>NO</v>
      </c>
      <c r="BH1543" s="1361" t="str">
        <f t="shared" si="609"/>
        <v>NO</v>
      </c>
      <c r="BI1543" s="1361" t="str">
        <f t="shared" si="596"/>
        <v/>
      </c>
      <c r="BK1543" s="1361" t="b">
        <f t="shared" si="623"/>
        <v>1</v>
      </c>
      <c r="BL1543" s="1361" t="b">
        <f t="shared" si="623"/>
        <v>1</v>
      </c>
      <c r="BM1543" s="1361" t="b">
        <f t="shared" si="623"/>
        <v>1</v>
      </c>
      <c r="BN1543" s="1361" t="b">
        <f t="shared" si="623"/>
        <v>1</v>
      </c>
      <c r="BO1543" s="1361" t="b">
        <f t="shared" si="623"/>
        <v>1</v>
      </c>
      <c r="BP1543" s="1361" t="b">
        <f t="shared" si="623"/>
        <v>1</v>
      </c>
      <c r="BQ1543" s="1361" t="b">
        <f t="shared" si="623"/>
        <v>1</v>
      </c>
      <c r="BS1543" s="1359"/>
    </row>
    <row r="1544" spans="1:71" s="1374" customFormat="1" ht="12" customHeight="1">
      <c r="A1544" s="1412">
        <v>28302021</v>
      </c>
      <c r="B1544" s="1413" t="str">
        <f t="shared" si="605"/>
        <v>28302021</v>
      </c>
      <c r="C1544" s="1359" t="s">
        <v>2610</v>
      </c>
      <c r="D1544" s="1360" t="str">
        <f t="shared" si="611"/>
        <v>W/C</v>
      </c>
      <c r="E1544" s="1360"/>
      <c r="F1544" s="1359"/>
      <c r="G1544" s="1360"/>
      <c r="H1544" s="1361" t="str">
        <f t="shared" si="617"/>
        <v/>
      </c>
      <c r="I1544" s="1361" t="str">
        <f t="shared" si="617"/>
        <v/>
      </c>
      <c r="J1544" s="1361" t="str">
        <f t="shared" si="618"/>
        <v/>
      </c>
      <c r="K1544" s="1361" t="str">
        <f t="shared" si="618"/>
        <v/>
      </c>
      <c r="L1544" s="1361" t="str">
        <f t="shared" si="607"/>
        <v>NO</v>
      </c>
      <c r="M1544" s="1361" t="str">
        <f t="shared" si="607"/>
        <v>W/C</v>
      </c>
      <c r="N1544" s="1361" t="str">
        <f t="shared" si="588"/>
        <v>W/C</v>
      </c>
      <c r="O1544" s="1362"/>
      <c r="P1544" s="1363">
        <v>-9075325.3200000003</v>
      </c>
      <c r="Q1544" s="1363">
        <v>-9198844.5899999999</v>
      </c>
      <c r="R1544" s="1363">
        <v>-8952566.4600000009</v>
      </c>
      <c r="S1544" s="1363">
        <v>-9026581.3800000008</v>
      </c>
      <c r="T1544" s="1363">
        <v>-8916737.5199999996</v>
      </c>
      <c r="U1544" s="1363">
        <v>-8693304.4499999993</v>
      </c>
      <c r="V1544" s="1363">
        <v>-8321652.9900000002</v>
      </c>
      <c r="W1544" s="1363">
        <v>-8039656.5899999999</v>
      </c>
      <c r="X1544" s="1363">
        <v>-7806493.1699999999</v>
      </c>
      <c r="Y1544" s="1363">
        <v>-8250149.3399999999</v>
      </c>
      <c r="Z1544" s="1363">
        <v>-8340348.75</v>
      </c>
      <c r="AA1544" s="1363">
        <v>-8462530.1099999994</v>
      </c>
      <c r="AB1544" s="1363">
        <v>-8622462.1199999992</v>
      </c>
      <c r="AC1544" s="1363"/>
      <c r="AD1544" s="1363"/>
      <c r="AE1544" s="1363">
        <f t="shared" si="602"/>
        <v>-8571479.9225000013</v>
      </c>
      <c r="AF1544" s="1476"/>
      <c r="AG1544" s="1476"/>
      <c r="AH1544" s="1365"/>
      <c r="AI1544" s="1365"/>
      <c r="AJ1544" s="1365"/>
      <c r="AK1544" s="1366"/>
      <c r="AL1544" s="1365">
        <f t="shared" si="613"/>
        <v>0</v>
      </c>
      <c r="AM1544" s="1367"/>
      <c r="AN1544" s="1365">
        <f>AE1544</f>
        <v>-8571479.9225000013</v>
      </c>
      <c r="AO1544" s="1368">
        <f t="shared" si="614"/>
        <v>-8571479.9225000013</v>
      </c>
      <c r="AP1544" s="1369"/>
      <c r="AQ1544" s="1370">
        <f t="shared" si="604"/>
        <v>-8622462.1199999992</v>
      </c>
      <c r="AR1544" s="1365"/>
      <c r="AS1544" s="1365"/>
      <c r="AT1544" s="1365"/>
      <c r="AU1544" s="1366"/>
      <c r="AV1544" s="1365">
        <f t="shared" si="615"/>
        <v>0</v>
      </c>
      <c r="AW1544" s="1367"/>
      <c r="AX1544" s="1365">
        <f>AQ1544</f>
        <v>-8622462.1199999992</v>
      </c>
      <c r="AY1544" s="1367">
        <f t="shared" si="616"/>
        <v>-8622462.1199999992</v>
      </c>
      <c r="AZ1544" s="1372"/>
      <c r="BA1544" s="1640"/>
      <c r="BC1544" s="1361" t="str">
        <f t="shared" si="619"/>
        <v/>
      </c>
      <c r="BD1544" s="1361" t="str">
        <f t="shared" si="619"/>
        <v/>
      </c>
      <c r="BE1544" s="1361" t="str">
        <f t="shared" si="620"/>
        <v/>
      </c>
      <c r="BF1544" s="1361" t="str">
        <f t="shared" si="620"/>
        <v/>
      </c>
      <c r="BG1544" s="1361" t="str">
        <f t="shared" si="609"/>
        <v>NO</v>
      </c>
      <c r="BH1544" s="1361" t="str">
        <f t="shared" si="609"/>
        <v>W/C</v>
      </c>
      <c r="BI1544" s="1361" t="str">
        <f t="shared" si="596"/>
        <v>W/C</v>
      </c>
      <c r="BK1544" s="1361" t="b">
        <f t="shared" si="623"/>
        <v>1</v>
      </c>
      <c r="BL1544" s="1361" t="b">
        <f t="shared" si="623"/>
        <v>1</v>
      </c>
      <c r="BM1544" s="1361" t="b">
        <f t="shared" si="623"/>
        <v>1</v>
      </c>
      <c r="BN1544" s="1361" t="b">
        <f t="shared" si="623"/>
        <v>1</v>
      </c>
      <c r="BO1544" s="1361" t="b">
        <f t="shared" si="623"/>
        <v>1</v>
      </c>
      <c r="BP1544" s="1361" t="b">
        <f t="shared" si="623"/>
        <v>1</v>
      </c>
      <c r="BQ1544" s="1361" t="b">
        <f t="shared" si="623"/>
        <v>1</v>
      </c>
      <c r="BS1544" s="1359"/>
    </row>
    <row r="1545" spans="1:71" s="1374" customFormat="1" ht="12" customHeight="1">
      <c r="A1545" s="1412">
        <v>28302022</v>
      </c>
      <c r="B1545" s="1413" t="str">
        <f t="shared" si="605"/>
        <v>28302022</v>
      </c>
      <c r="C1545" s="1359" t="s">
        <v>2611</v>
      </c>
      <c r="D1545" s="1360" t="str">
        <f t="shared" si="611"/>
        <v>W/C</v>
      </c>
      <c r="E1545" s="1360"/>
      <c r="F1545" s="1359"/>
      <c r="G1545" s="1360"/>
      <c r="H1545" s="1361" t="str">
        <f t="shared" si="617"/>
        <v/>
      </c>
      <c r="I1545" s="1361" t="str">
        <f t="shared" si="617"/>
        <v/>
      </c>
      <c r="J1545" s="1361" t="str">
        <f t="shared" si="618"/>
        <v/>
      </c>
      <c r="K1545" s="1361" t="str">
        <f t="shared" si="618"/>
        <v/>
      </c>
      <c r="L1545" s="1361" t="str">
        <f t="shared" si="607"/>
        <v>NO</v>
      </c>
      <c r="M1545" s="1361" t="str">
        <f t="shared" si="607"/>
        <v>W/C</v>
      </c>
      <c r="N1545" s="1361" t="str">
        <f t="shared" si="588"/>
        <v>W/C</v>
      </c>
      <c r="O1545" s="1362"/>
      <c r="P1545" s="1363">
        <v>-1906074.48</v>
      </c>
      <c r="Q1545" s="1363">
        <v>-2098728.27</v>
      </c>
      <c r="R1545" s="1363">
        <v>-1973835.18</v>
      </c>
      <c r="S1545" s="1363">
        <v>-2093852.07</v>
      </c>
      <c r="T1545" s="1363">
        <v>-2011658.07</v>
      </c>
      <c r="U1545" s="1363">
        <v>-1845068.43</v>
      </c>
      <c r="V1545" s="1363">
        <v>-1503642.45</v>
      </c>
      <c r="W1545" s="1363">
        <v>-1223457.0900000001</v>
      </c>
      <c r="X1545" s="1363">
        <v>-972604.95</v>
      </c>
      <c r="Y1545" s="1363">
        <v>-1145973.2</v>
      </c>
      <c r="Z1545" s="1363">
        <v>-1165201.01</v>
      </c>
      <c r="AA1545" s="1363">
        <v>-1348427.69</v>
      </c>
      <c r="AB1545" s="1363">
        <v>-1549173.2</v>
      </c>
      <c r="AC1545" s="1363"/>
      <c r="AD1545" s="1363"/>
      <c r="AE1545" s="1363">
        <f t="shared" si="602"/>
        <v>-1592506.0208333333</v>
      </c>
      <c r="AF1545" s="1476"/>
      <c r="AG1545" s="1476"/>
      <c r="AH1545" s="1365"/>
      <c r="AI1545" s="1365"/>
      <c r="AJ1545" s="1365"/>
      <c r="AK1545" s="1366"/>
      <c r="AL1545" s="1365">
        <f t="shared" si="613"/>
        <v>0</v>
      </c>
      <c r="AM1545" s="1367"/>
      <c r="AN1545" s="1365">
        <f>AE1545</f>
        <v>-1592506.0208333333</v>
      </c>
      <c r="AO1545" s="1368">
        <f t="shared" si="614"/>
        <v>-1592506.0208333333</v>
      </c>
      <c r="AP1545" s="1369"/>
      <c r="AQ1545" s="1370">
        <f t="shared" si="604"/>
        <v>-1549173.2</v>
      </c>
      <c r="AR1545" s="1365"/>
      <c r="AS1545" s="1365"/>
      <c r="AT1545" s="1365"/>
      <c r="AU1545" s="1366"/>
      <c r="AV1545" s="1365">
        <f t="shared" si="615"/>
        <v>0</v>
      </c>
      <c r="AW1545" s="1367"/>
      <c r="AX1545" s="1365">
        <f>AQ1545</f>
        <v>-1549173.2</v>
      </c>
      <c r="AY1545" s="1367">
        <f t="shared" si="616"/>
        <v>-1549173.2</v>
      </c>
      <c r="AZ1545" s="1372"/>
      <c r="BA1545" s="1640"/>
      <c r="BC1545" s="1361" t="str">
        <f t="shared" si="619"/>
        <v/>
      </c>
      <c r="BD1545" s="1361" t="str">
        <f t="shared" si="619"/>
        <v/>
      </c>
      <c r="BE1545" s="1361" t="str">
        <f t="shared" si="620"/>
        <v/>
      </c>
      <c r="BF1545" s="1361" t="str">
        <f t="shared" si="620"/>
        <v/>
      </c>
      <c r="BG1545" s="1361" t="str">
        <f t="shared" si="609"/>
        <v>NO</v>
      </c>
      <c r="BH1545" s="1361" t="str">
        <f t="shared" si="609"/>
        <v>W/C</v>
      </c>
      <c r="BI1545" s="1361" t="str">
        <f t="shared" si="596"/>
        <v>W/C</v>
      </c>
      <c r="BK1545" s="1361" t="b">
        <f t="shared" si="623"/>
        <v>1</v>
      </c>
      <c r="BL1545" s="1361" t="b">
        <f t="shared" si="623"/>
        <v>1</v>
      </c>
      <c r="BM1545" s="1361" t="b">
        <f t="shared" si="623"/>
        <v>1</v>
      </c>
      <c r="BN1545" s="1361" t="b">
        <f t="shared" si="623"/>
        <v>1</v>
      </c>
      <c r="BO1545" s="1361" t="b">
        <f t="shared" si="623"/>
        <v>1</v>
      </c>
      <c r="BP1545" s="1361" t="b">
        <f t="shared" si="623"/>
        <v>1</v>
      </c>
      <c r="BQ1545" s="1361" t="b">
        <f t="shared" si="623"/>
        <v>1</v>
      </c>
      <c r="BS1545" s="1359"/>
    </row>
    <row r="1546" spans="1:71" s="1374" customFormat="1" ht="12" customHeight="1">
      <c r="A1546" s="1412">
        <v>28302031</v>
      </c>
      <c r="B1546" s="1413" t="str">
        <f t="shared" si="605"/>
        <v>28302031</v>
      </c>
      <c r="C1546" s="1359" t="s">
        <v>2612</v>
      </c>
      <c r="D1546" s="1360" t="str">
        <f t="shared" si="611"/>
        <v>Non-Op</v>
      </c>
      <c r="E1546" s="1360"/>
      <c r="F1546" s="1359"/>
      <c r="G1546" s="1360"/>
      <c r="H1546" s="1361" t="str">
        <f t="shared" si="617"/>
        <v/>
      </c>
      <c r="I1546" s="1361" t="str">
        <f t="shared" si="617"/>
        <v/>
      </c>
      <c r="J1546" s="1361" t="str">
        <f t="shared" si="618"/>
        <v/>
      </c>
      <c r="K1546" s="1361" t="str">
        <f t="shared" si="618"/>
        <v>Non-Op</v>
      </c>
      <c r="L1546" s="1361" t="str">
        <f t="shared" si="607"/>
        <v>NO</v>
      </c>
      <c r="M1546" s="1361" t="str">
        <f t="shared" si="607"/>
        <v>NO</v>
      </c>
      <c r="N1546" s="1361" t="str">
        <f t="shared" si="588"/>
        <v/>
      </c>
      <c r="O1546" s="1362"/>
      <c r="P1546" s="1363">
        <v>-898541.95</v>
      </c>
      <c r="Q1546" s="1363">
        <v>-855206.75</v>
      </c>
      <c r="R1546" s="1363">
        <v>-1085781.3400000001</v>
      </c>
      <c r="S1546" s="1363">
        <v>-1265481.8600000001</v>
      </c>
      <c r="T1546" s="1363">
        <v>-590463.47</v>
      </c>
      <c r="U1546" s="1363">
        <v>-645437.93999999994</v>
      </c>
      <c r="V1546" s="1363">
        <v>-624435.86</v>
      </c>
      <c r="W1546" s="1363">
        <v>-674550.75</v>
      </c>
      <c r="X1546" s="1363">
        <v>-707720.8</v>
      </c>
      <c r="Y1546" s="1363">
        <v>-646928.4</v>
      </c>
      <c r="Z1546" s="1363">
        <v>-887380.9</v>
      </c>
      <c r="AA1546" s="1363">
        <v>-919417.22</v>
      </c>
      <c r="AB1546" s="1363">
        <v>-977088.84</v>
      </c>
      <c r="AC1546" s="1363"/>
      <c r="AD1546" s="1363"/>
      <c r="AE1546" s="1363">
        <f t="shared" si="602"/>
        <v>-820051.72375</v>
      </c>
      <c r="AF1546" s="1476"/>
      <c r="AG1546" s="1476"/>
      <c r="AH1546" s="1365"/>
      <c r="AI1546" s="1365"/>
      <c r="AJ1546" s="1365"/>
      <c r="AK1546" s="1366">
        <f>AE1546</f>
        <v>-820051.72375</v>
      </c>
      <c r="AL1546" s="1365">
        <f t="shared" si="613"/>
        <v>-820051.72375</v>
      </c>
      <c r="AM1546" s="1367"/>
      <c r="AN1546" s="1365"/>
      <c r="AO1546" s="1368">
        <f t="shared" si="614"/>
        <v>0</v>
      </c>
      <c r="AP1546" s="1369"/>
      <c r="AQ1546" s="1370">
        <f t="shared" si="604"/>
        <v>-977088.84</v>
      </c>
      <c r="AR1546" s="1365"/>
      <c r="AS1546" s="1365"/>
      <c r="AT1546" s="1365"/>
      <c r="AU1546" s="1366">
        <f>AQ1546</f>
        <v>-977088.84</v>
      </c>
      <c r="AV1546" s="1365">
        <f t="shared" si="615"/>
        <v>-977088.84</v>
      </c>
      <c r="AW1546" s="1367"/>
      <c r="AX1546" s="1365"/>
      <c r="AY1546" s="1367">
        <f t="shared" si="616"/>
        <v>0</v>
      </c>
      <c r="AZ1546" s="1372" t="s">
        <v>1616</v>
      </c>
      <c r="BA1546" s="1373">
        <f>AQ1546-AV1546-AY1546</f>
        <v>0</v>
      </c>
      <c r="BC1546" s="1361" t="str">
        <f t="shared" si="619"/>
        <v/>
      </c>
      <c r="BD1546" s="1361" t="str">
        <f t="shared" si="619"/>
        <v/>
      </c>
      <c r="BE1546" s="1361" t="str">
        <f t="shared" si="620"/>
        <v/>
      </c>
      <c r="BF1546" s="1361" t="str">
        <f t="shared" si="620"/>
        <v>Non-Op</v>
      </c>
      <c r="BG1546" s="1361" t="str">
        <f t="shared" si="609"/>
        <v>NO</v>
      </c>
      <c r="BH1546" s="1361" t="str">
        <f t="shared" si="609"/>
        <v>NO</v>
      </c>
      <c r="BI1546" s="1361" t="str">
        <f t="shared" si="596"/>
        <v/>
      </c>
      <c r="BK1546" s="1361" t="b">
        <f t="shared" si="623"/>
        <v>1</v>
      </c>
      <c r="BL1546" s="1361" t="b">
        <f t="shared" si="623"/>
        <v>1</v>
      </c>
      <c r="BM1546" s="1361" t="b">
        <f t="shared" si="623"/>
        <v>1</v>
      </c>
      <c r="BN1546" s="1361" t="b">
        <f t="shared" si="623"/>
        <v>1</v>
      </c>
      <c r="BO1546" s="1361" t="b">
        <f t="shared" si="623"/>
        <v>1</v>
      </c>
      <c r="BP1546" s="1361" t="b">
        <f t="shared" si="623"/>
        <v>1</v>
      </c>
      <c r="BQ1546" s="1361" t="b">
        <f t="shared" si="623"/>
        <v>1</v>
      </c>
      <c r="BS1546" s="1359"/>
    </row>
    <row r="1547" spans="1:71" s="1374" customFormat="1" ht="12" customHeight="1">
      <c r="A1547" s="1431" t="s">
        <v>2613</v>
      </c>
      <c r="B1547" s="1451" t="str">
        <f t="shared" si="605"/>
        <v>28302033</v>
      </c>
      <c r="C1547" s="1450" t="s">
        <v>2614</v>
      </c>
      <c r="D1547" s="1437" t="str">
        <f t="shared" si="611"/>
        <v>Non-Op</v>
      </c>
      <c r="E1547" s="1437"/>
      <c r="F1547" s="1397">
        <v>43647</v>
      </c>
      <c r="G1547" s="1437"/>
      <c r="H1547" s="1439" t="str">
        <f t="shared" si="617"/>
        <v/>
      </c>
      <c r="I1547" s="1439" t="str">
        <f t="shared" si="617"/>
        <v/>
      </c>
      <c r="J1547" s="1439" t="str">
        <f t="shared" si="618"/>
        <v/>
      </c>
      <c r="K1547" s="1439" t="str">
        <f t="shared" si="618"/>
        <v>Non-Op</v>
      </c>
      <c r="L1547" s="1439" t="str">
        <f t="shared" si="607"/>
        <v>NO</v>
      </c>
      <c r="M1547" s="1439" t="str">
        <f t="shared" si="607"/>
        <v>NO</v>
      </c>
      <c r="N1547" s="1439" t="str">
        <f t="shared" si="588"/>
        <v/>
      </c>
      <c r="O1547" s="1440"/>
      <c r="P1547" s="1441"/>
      <c r="Q1547" s="1441">
        <v>-1639149.96</v>
      </c>
      <c r="R1547" s="1441">
        <v>-2171262.66</v>
      </c>
      <c r="S1547" s="1441">
        <v>-2701017.69</v>
      </c>
      <c r="T1547" s="1441">
        <v>-3272938.83</v>
      </c>
      <c r="U1547" s="1441">
        <v>-3897845.91</v>
      </c>
      <c r="V1547" s="1441">
        <v>-4550047.1100000003</v>
      </c>
      <c r="W1547" s="1441">
        <v>-5220019.3499999996</v>
      </c>
      <c r="X1547" s="1441">
        <v>-5890733.9400000004</v>
      </c>
      <c r="Y1547" s="1441">
        <v>0</v>
      </c>
      <c r="Z1547" s="1441">
        <v>0</v>
      </c>
      <c r="AA1547" s="1441">
        <v>0</v>
      </c>
      <c r="AB1547" s="1441">
        <v>0</v>
      </c>
      <c r="AC1547" s="1441"/>
      <c r="AD1547" s="1441"/>
      <c r="AE1547" s="1441">
        <f t="shared" si="602"/>
        <v>-2445251.2875000001</v>
      </c>
      <c r="AF1547" s="1579"/>
      <c r="AG1547" s="1579"/>
      <c r="AH1547" s="1444"/>
      <c r="AI1547" s="1444"/>
      <c r="AJ1547" s="1444"/>
      <c r="AK1547" s="1445">
        <f>AE1547</f>
        <v>-2445251.2875000001</v>
      </c>
      <c r="AL1547" s="1444">
        <f>SUM(AI1547:AK1547)</f>
        <v>-2445251.2875000001</v>
      </c>
      <c r="AM1547" s="1446"/>
      <c r="AN1547" s="1444"/>
      <c r="AO1547" s="1447">
        <f t="shared" si="614"/>
        <v>0</v>
      </c>
      <c r="AP1547" s="1369"/>
      <c r="AQ1547" s="1448">
        <f t="shared" si="604"/>
        <v>0</v>
      </c>
      <c r="AR1547" s="1444"/>
      <c r="AS1547" s="1444"/>
      <c r="AT1547" s="1444"/>
      <c r="AU1547" s="1445">
        <f>AQ1547</f>
        <v>0</v>
      </c>
      <c r="AV1547" s="1444">
        <f>SUM(AS1547:AU1547)</f>
        <v>0</v>
      </c>
      <c r="AW1547" s="1446"/>
      <c r="AX1547" s="1444"/>
      <c r="AY1547" s="1446">
        <f t="shared" si="616"/>
        <v>0</v>
      </c>
      <c r="AZ1547" s="1372" t="s">
        <v>1801</v>
      </c>
      <c r="BA1547" s="1373">
        <f>AQ1547-AV1547-AY1547</f>
        <v>0</v>
      </c>
      <c r="BC1547" s="1361"/>
      <c r="BD1547" s="1361"/>
      <c r="BE1547" s="1361"/>
      <c r="BF1547" s="1361"/>
      <c r="BG1547" s="1361"/>
      <c r="BH1547" s="1361"/>
      <c r="BI1547" s="1361"/>
      <c r="BK1547" s="1361"/>
      <c r="BL1547" s="1361"/>
      <c r="BM1547" s="1361"/>
      <c r="BN1547" s="1361"/>
      <c r="BO1547" s="1361"/>
      <c r="BP1547" s="1361"/>
      <c r="BQ1547" s="1361"/>
      <c r="BS1547" s="1359"/>
    </row>
    <row r="1548" spans="1:71" s="1374" customFormat="1" ht="12" customHeight="1">
      <c r="A1548" s="1412">
        <v>28302041</v>
      </c>
      <c r="B1548" s="1413" t="str">
        <f t="shared" si="605"/>
        <v>28302041</v>
      </c>
      <c r="C1548" s="1359" t="s">
        <v>2615</v>
      </c>
      <c r="D1548" s="1360" t="str">
        <f t="shared" si="611"/>
        <v>W/C</v>
      </c>
      <c r="E1548" s="1360"/>
      <c r="F1548" s="1359"/>
      <c r="G1548" s="1360"/>
      <c r="H1548" s="1361" t="str">
        <f t="shared" si="617"/>
        <v/>
      </c>
      <c r="I1548" s="1361" t="str">
        <f t="shared" si="617"/>
        <v/>
      </c>
      <c r="J1548" s="1361" t="str">
        <f t="shared" si="618"/>
        <v/>
      </c>
      <c r="K1548" s="1361" t="str">
        <f t="shared" si="618"/>
        <v/>
      </c>
      <c r="L1548" s="1361" t="str">
        <f t="shared" si="607"/>
        <v>NO</v>
      </c>
      <c r="M1548" s="1361" t="str">
        <f t="shared" si="607"/>
        <v>W/C</v>
      </c>
      <c r="N1548" s="1361" t="str">
        <f t="shared" si="588"/>
        <v>W/C</v>
      </c>
      <c r="O1548" s="1362"/>
      <c r="P1548" s="1363">
        <v>-10177783.970000001</v>
      </c>
      <c r="Q1548" s="1363">
        <v>-10312703.85</v>
      </c>
      <c r="R1548" s="1363">
        <v>-10572499.02</v>
      </c>
      <c r="S1548" s="1363">
        <v>-10481299.08</v>
      </c>
      <c r="T1548" s="1363">
        <v>-10409142.5</v>
      </c>
      <c r="U1548" s="1363">
        <v>-10321038.1</v>
      </c>
      <c r="V1548" s="1363">
        <v>-10317393.039999999</v>
      </c>
      <c r="W1548" s="1363">
        <v>-10231233.439999999</v>
      </c>
      <c r="X1548" s="1363">
        <v>-10136572.189999999</v>
      </c>
      <c r="Y1548" s="1363">
        <v>-10041910.880000001</v>
      </c>
      <c r="Z1548" s="1363">
        <v>-10010188.199999999</v>
      </c>
      <c r="AA1548" s="1363">
        <v>-9925181.3900000006</v>
      </c>
      <c r="AB1548" s="1363">
        <v>-9840174.5700000003</v>
      </c>
      <c r="AC1548" s="1363"/>
      <c r="AD1548" s="1363"/>
      <c r="AE1548" s="1363">
        <f t="shared" si="602"/>
        <v>-10230678.413333332</v>
      </c>
      <c r="AF1548" s="1376"/>
      <c r="AG1548" s="1376"/>
      <c r="AH1548" s="1365"/>
      <c r="AI1548" s="1365"/>
      <c r="AJ1548" s="1365"/>
      <c r="AK1548" s="1366"/>
      <c r="AL1548" s="1365">
        <f t="shared" si="613"/>
        <v>0</v>
      </c>
      <c r="AM1548" s="1367"/>
      <c r="AN1548" s="1365">
        <f>AE1548</f>
        <v>-10230678.413333332</v>
      </c>
      <c r="AO1548" s="1368">
        <f t="shared" si="614"/>
        <v>-10230678.413333332</v>
      </c>
      <c r="AP1548" s="1369"/>
      <c r="AQ1548" s="1370">
        <f t="shared" si="604"/>
        <v>-9840174.5700000003</v>
      </c>
      <c r="AR1548" s="1365"/>
      <c r="AS1548" s="1365"/>
      <c r="AT1548" s="1365"/>
      <c r="AU1548" s="1366"/>
      <c r="AV1548" s="1365">
        <f t="shared" si="615"/>
        <v>0</v>
      </c>
      <c r="AW1548" s="1367"/>
      <c r="AX1548" s="1365">
        <f>AQ1548</f>
        <v>-9840174.5700000003</v>
      </c>
      <c r="AY1548" s="1367">
        <f t="shared" si="616"/>
        <v>-9840174.5700000003</v>
      </c>
      <c r="AZ1548" s="1372"/>
      <c r="BA1548" s="1640"/>
      <c r="BC1548" s="1361" t="str">
        <f t="shared" si="619"/>
        <v/>
      </c>
      <c r="BD1548" s="1361" t="str">
        <f t="shared" si="619"/>
        <v/>
      </c>
      <c r="BE1548" s="1361" t="str">
        <f t="shared" si="620"/>
        <v/>
      </c>
      <c r="BF1548" s="1361" t="str">
        <f t="shared" si="620"/>
        <v/>
      </c>
      <c r="BG1548" s="1361" t="str">
        <f t="shared" si="609"/>
        <v>NO</v>
      </c>
      <c r="BH1548" s="1361" t="str">
        <f t="shared" si="609"/>
        <v>W/C</v>
      </c>
      <c r="BI1548" s="1361" t="str">
        <f t="shared" si="596"/>
        <v>W/C</v>
      </c>
      <c r="BK1548" s="1361" t="b">
        <f t="shared" ref="BK1548:BQ1553" si="624">BC1548=H1548</f>
        <v>1</v>
      </c>
      <c r="BL1548" s="1361" t="b">
        <f t="shared" si="624"/>
        <v>1</v>
      </c>
      <c r="BM1548" s="1361" t="b">
        <f t="shared" si="624"/>
        <v>1</v>
      </c>
      <c r="BN1548" s="1361" t="b">
        <f t="shared" si="624"/>
        <v>1</v>
      </c>
      <c r="BO1548" s="1361" t="b">
        <f t="shared" si="624"/>
        <v>1</v>
      </c>
      <c r="BP1548" s="1361" t="b">
        <f t="shared" si="624"/>
        <v>1</v>
      </c>
      <c r="BQ1548" s="1361" t="b">
        <f t="shared" si="624"/>
        <v>1</v>
      </c>
      <c r="BS1548" s="1359"/>
    </row>
    <row r="1549" spans="1:71" s="1374" customFormat="1" ht="12" customHeight="1">
      <c r="A1549" s="1412">
        <v>28302042</v>
      </c>
      <c r="B1549" s="1413" t="str">
        <f t="shared" si="605"/>
        <v>28302042</v>
      </c>
      <c r="C1549" s="1359" t="s">
        <v>2616</v>
      </c>
      <c r="D1549" s="1360" t="str">
        <f t="shared" si="611"/>
        <v>Non-Op</v>
      </c>
      <c r="E1549" s="1360"/>
      <c r="F1549" s="1359"/>
      <c r="G1549" s="1360"/>
      <c r="H1549" s="1361" t="str">
        <f t="shared" si="617"/>
        <v/>
      </c>
      <c r="I1549" s="1361" t="str">
        <f t="shared" si="617"/>
        <v/>
      </c>
      <c r="J1549" s="1361" t="str">
        <f t="shared" si="618"/>
        <v/>
      </c>
      <c r="K1549" s="1361" t="str">
        <f t="shared" si="618"/>
        <v>Non-Op</v>
      </c>
      <c r="L1549" s="1361" t="str">
        <f t="shared" si="607"/>
        <v>NO</v>
      </c>
      <c r="M1549" s="1361" t="str">
        <f t="shared" si="607"/>
        <v>NO</v>
      </c>
      <c r="N1549" s="1361" t="str">
        <f t="shared" si="588"/>
        <v/>
      </c>
      <c r="O1549" s="1411"/>
      <c r="P1549" s="1363">
        <v>0</v>
      </c>
      <c r="Q1549" s="1363">
        <v>0</v>
      </c>
      <c r="R1549" s="1363">
        <v>0</v>
      </c>
      <c r="S1549" s="1363">
        <v>0</v>
      </c>
      <c r="T1549" s="1363">
        <v>0</v>
      </c>
      <c r="U1549" s="1363">
        <v>0</v>
      </c>
      <c r="V1549" s="1363">
        <v>0</v>
      </c>
      <c r="W1549" s="1363">
        <v>0</v>
      </c>
      <c r="X1549" s="1363">
        <v>0</v>
      </c>
      <c r="Y1549" s="1363">
        <v>0</v>
      </c>
      <c r="Z1549" s="1363">
        <v>0</v>
      </c>
      <c r="AA1549" s="1363">
        <v>0</v>
      </c>
      <c r="AB1549" s="1363">
        <v>0</v>
      </c>
      <c r="AC1549" s="1363"/>
      <c r="AD1549" s="1363"/>
      <c r="AE1549" s="1363">
        <f t="shared" si="602"/>
        <v>0</v>
      </c>
      <c r="AF1549" s="1616"/>
      <c r="AG1549" s="1616"/>
      <c r="AH1549" s="1365"/>
      <c r="AI1549" s="1365"/>
      <c r="AJ1549" s="1365"/>
      <c r="AK1549" s="1366">
        <f>AE1549</f>
        <v>0</v>
      </c>
      <c r="AL1549" s="1365">
        <f t="shared" si="613"/>
        <v>0</v>
      </c>
      <c r="AM1549" s="1367"/>
      <c r="AN1549" s="1365"/>
      <c r="AO1549" s="1368">
        <f t="shared" si="614"/>
        <v>0</v>
      </c>
      <c r="AP1549" s="1369"/>
      <c r="AQ1549" s="1370">
        <f t="shared" si="604"/>
        <v>0</v>
      </c>
      <c r="AR1549" s="1365"/>
      <c r="AS1549" s="1365"/>
      <c r="AT1549" s="1365"/>
      <c r="AU1549" s="1366">
        <f>AQ1549</f>
        <v>0</v>
      </c>
      <c r="AV1549" s="1365">
        <f t="shared" si="615"/>
        <v>0</v>
      </c>
      <c r="AW1549" s="1367"/>
      <c r="AX1549" s="1365"/>
      <c r="AY1549" s="1367">
        <f t="shared" si="616"/>
        <v>0</v>
      </c>
      <c r="AZ1549" s="1372" t="s">
        <v>1616</v>
      </c>
      <c r="BA1549" s="1373">
        <f>AQ1549-AV1549-AY1549</f>
        <v>0</v>
      </c>
      <c r="BC1549" s="1361" t="str">
        <f t="shared" si="619"/>
        <v/>
      </c>
      <c r="BD1549" s="1361" t="str">
        <f t="shared" si="619"/>
        <v/>
      </c>
      <c r="BE1549" s="1361" t="str">
        <f t="shared" si="620"/>
        <v/>
      </c>
      <c r="BF1549" s="1361" t="str">
        <f t="shared" si="620"/>
        <v>Non-Op</v>
      </c>
      <c r="BG1549" s="1361" t="str">
        <f t="shared" si="609"/>
        <v>NO</v>
      </c>
      <c r="BH1549" s="1361" t="str">
        <f t="shared" si="609"/>
        <v>NO</v>
      </c>
      <c r="BI1549" s="1361" t="str">
        <f t="shared" si="596"/>
        <v/>
      </c>
      <c r="BK1549" s="1361" t="b">
        <f t="shared" si="624"/>
        <v>1</v>
      </c>
      <c r="BL1549" s="1361" t="b">
        <f t="shared" si="624"/>
        <v>1</v>
      </c>
      <c r="BM1549" s="1361" t="b">
        <f t="shared" si="624"/>
        <v>1</v>
      </c>
      <c r="BN1549" s="1361" t="b">
        <f t="shared" si="624"/>
        <v>1</v>
      </c>
      <c r="BO1549" s="1361" t="b">
        <f t="shared" si="624"/>
        <v>1</v>
      </c>
      <c r="BP1549" s="1361" t="b">
        <f t="shared" si="624"/>
        <v>1</v>
      </c>
      <c r="BQ1549" s="1361" t="b">
        <f t="shared" si="624"/>
        <v>1</v>
      </c>
      <c r="BS1549" s="1359"/>
    </row>
    <row r="1550" spans="1:71" s="1374" customFormat="1" ht="12" customHeight="1">
      <c r="A1550" s="1412">
        <v>28302051</v>
      </c>
      <c r="B1550" s="1413" t="str">
        <f t="shared" si="605"/>
        <v>28302051</v>
      </c>
      <c r="C1550" s="1359" t="s">
        <v>2617</v>
      </c>
      <c r="D1550" s="1360" t="str">
        <f t="shared" si="611"/>
        <v>W/C</v>
      </c>
      <c r="E1550" s="1360"/>
      <c r="F1550" s="1359"/>
      <c r="G1550" s="1360"/>
      <c r="H1550" s="1361" t="str">
        <f t="shared" si="617"/>
        <v/>
      </c>
      <c r="I1550" s="1361" t="str">
        <f t="shared" si="617"/>
        <v/>
      </c>
      <c r="J1550" s="1361" t="str">
        <f t="shared" si="618"/>
        <v/>
      </c>
      <c r="K1550" s="1361" t="str">
        <f t="shared" si="618"/>
        <v/>
      </c>
      <c r="L1550" s="1361" t="str">
        <f t="shared" si="607"/>
        <v>NO</v>
      </c>
      <c r="M1550" s="1361" t="str">
        <f t="shared" si="607"/>
        <v>W/C</v>
      </c>
      <c r="N1550" s="1361" t="str">
        <f t="shared" si="588"/>
        <v>W/C</v>
      </c>
      <c r="O1550" s="1362"/>
      <c r="P1550" s="1363">
        <v>-2176648.9900000002</v>
      </c>
      <c r="Q1550" s="1363">
        <v>-2119943.5</v>
      </c>
      <c r="R1550" s="1363">
        <v>-2063238.01</v>
      </c>
      <c r="S1550" s="1363">
        <v>-2006532.51</v>
      </c>
      <c r="T1550" s="1363">
        <v>-1949827.02</v>
      </c>
      <c r="U1550" s="1363">
        <v>-1893121.53</v>
      </c>
      <c r="V1550" s="1363">
        <v>-1836416.03</v>
      </c>
      <c r="W1550" s="1363">
        <v>-1779710.54</v>
      </c>
      <c r="X1550" s="1363">
        <v>-1723005.04</v>
      </c>
      <c r="Y1550" s="1363">
        <v>-1666299.55</v>
      </c>
      <c r="Z1550" s="1363">
        <v>-1609594.06</v>
      </c>
      <c r="AA1550" s="1363">
        <v>-1552888.56</v>
      </c>
      <c r="AB1550" s="1363">
        <v>-1496183.06</v>
      </c>
      <c r="AC1550" s="1363"/>
      <c r="AD1550" s="1363"/>
      <c r="AE1550" s="1363">
        <f t="shared" si="602"/>
        <v>-1836416.0312499993</v>
      </c>
      <c r="AF1550" s="1376"/>
      <c r="AG1550" s="1376"/>
      <c r="AH1550" s="1365"/>
      <c r="AI1550" s="1365"/>
      <c r="AJ1550" s="1365"/>
      <c r="AK1550" s="1366"/>
      <c r="AL1550" s="1365">
        <f t="shared" si="613"/>
        <v>0</v>
      </c>
      <c r="AM1550" s="1367"/>
      <c r="AN1550" s="1365">
        <f>AE1550</f>
        <v>-1836416.0312499993</v>
      </c>
      <c r="AO1550" s="1368">
        <f t="shared" si="614"/>
        <v>-1836416.0312499993</v>
      </c>
      <c r="AP1550" s="1369"/>
      <c r="AQ1550" s="1370">
        <f t="shared" si="604"/>
        <v>-1496183.06</v>
      </c>
      <c r="AR1550" s="1365"/>
      <c r="AS1550" s="1365"/>
      <c r="AT1550" s="1365"/>
      <c r="AU1550" s="1366"/>
      <c r="AV1550" s="1365">
        <f t="shared" si="615"/>
        <v>0</v>
      </c>
      <c r="AW1550" s="1367"/>
      <c r="AX1550" s="1365">
        <f>AQ1550</f>
        <v>-1496183.06</v>
      </c>
      <c r="AY1550" s="1367">
        <f t="shared" si="616"/>
        <v>-1496183.06</v>
      </c>
      <c r="AZ1550" s="1372"/>
      <c r="BA1550" s="1640"/>
      <c r="BC1550" s="1361" t="str">
        <f t="shared" si="619"/>
        <v/>
      </c>
      <c r="BD1550" s="1361" t="str">
        <f t="shared" si="619"/>
        <v/>
      </c>
      <c r="BE1550" s="1361" t="str">
        <f t="shared" si="620"/>
        <v/>
      </c>
      <c r="BF1550" s="1361" t="str">
        <f t="shared" si="620"/>
        <v/>
      </c>
      <c r="BG1550" s="1361" t="str">
        <f t="shared" si="609"/>
        <v>NO</v>
      </c>
      <c r="BH1550" s="1361" t="str">
        <f t="shared" si="609"/>
        <v>W/C</v>
      </c>
      <c r="BI1550" s="1361" t="str">
        <f t="shared" si="596"/>
        <v>W/C</v>
      </c>
      <c r="BK1550" s="1361" t="b">
        <f t="shared" si="624"/>
        <v>1</v>
      </c>
      <c r="BL1550" s="1361" t="b">
        <f t="shared" si="624"/>
        <v>1</v>
      </c>
      <c r="BM1550" s="1361" t="b">
        <f t="shared" si="624"/>
        <v>1</v>
      </c>
      <c r="BN1550" s="1361" t="b">
        <f t="shared" si="624"/>
        <v>1</v>
      </c>
      <c r="BO1550" s="1361" t="b">
        <f t="shared" si="624"/>
        <v>1</v>
      </c>
      <c r="BP1550" s="1361" t="b">
        <f t="shared" si="624"/>
        <v>1</v>
      </c>
      <c r="BQ1550" s="1361" t="b">
        <f t="shared" si="624"/>
        <v>1</v>
      </c>
      <c r="BS1550" s="1359"/>
    </row>
    <row r="1551" spans="1:71" s="1374" customFormat="1" ht="12" customHeight="1">
      <c r="A1551" s="1412">
        <v>28302061</v>
      </c>
      <c r="B1551" s="1413" t="str">
        <f t="shared" si="605"/>
        <v>28302061</v>
      </c>
      <c r="C1551" s="1359" t="s">
        <v>818</v>
      </c>
      <c r="D1551" s="1360" t="str">
        <f t="shared" si="611"/>
        <v>ERB</v>
      </c>
      <c r="E1551" s="1360"/>
      <c r="F1551" s="1359"/>
      <c r="G1551" s="1360"/>
      <c r="H1551" s="1361" t="str">
        <f t="shared" si="617"/>
        <v/>
      </c>
      <c r="I1551" s="1361" t="str">
        <f t="shared" si="617"/>
        <v>ERB</v>
      </c>
      <c r="J1551" s="1361" t="str">
        <f t="shared" si="618"/>
        <v/>
      </c>
      <c r="K1551" s="1361" t="str">
        <f t="shared" si="618"/>
        <v/>
      </c>
      <c r="L1551" s="1361" t="str">
        <f t="shared" si="607"/>
        <v>NO</v>
      </c>
      <c r="M1551" s="1361" t="str">
        <f t="shared" si="607"/>
        <v>NO</v>
      </c>
      <c r="N1551" s="1361" t="str">
        <f t="shared" si="588"/>
        <v/>
      </c>
      <c r="O1551" s="1362"/>
      <c r="P1551" s="1363">
        <v>-530083.09</v>
      </c>
      <c r="Q1551" s="1363">
        <v>-530083.09</v>
      </c>
      <c r="R1551" s="1363">
        <v>-530083.09</v>
      </c>
      <c r="S1551" s="1363">
        <v>-530083.09</v>
      </c>
      <c r="T1551" s="1363">
        <v>-530083.09</v>
      </c>
      <c r="U1551" s="1363">
        <v>-530083.09</v>
      </c>
      <c r="V1551" s="1363">
        <v>-530083.09</v>
      </c>
      <c r="W1551" s="1363">
        <v>-530083.09</v>
      </c>
      <c r="X1551" s="1363">
        <v>-530083.09</v>
      </c>
      <c r="Y1551" s="1363">
        <v>-530083.09</v>
      </c>
      <c r="Z1551" s="1363">
        <v>-530083.09</v>
      </c>
      <c r="AA1551" s="1363">
        <v>-530083.09</v>
      </c>
      <c r="AB1551" s="1363">
        <v>-530083.09</v>
      </c>
      <c r="AC1551" s="1363"/>
      <c r="AD1551" s="1363"/>
      <c r="AE1551" s="1363">
        <f t="shared" si="602"/>
        <v>-530083.09</v>
      </c>
      <c r="AF1551" s="1376" t="s">
        <v>759</v>
      </c>
      <c r="AG1551" s="1376"/>
      <c r="AH1551" s="1365"/>
      <c r="AI1551" s="1365">
        <f>AE1551</f>
        <v>-530083.09</v>
      </c>
      <c r="AJ1551" s="1365"/>
      <c r="AK1551" s="1366"/>
      <c r="AL1551" s="1681">
        <f t="shared" si="613"/>
        <v>-530083.09</v>
      </c>
      <c r="AM1551" s="1365"/>
      <c r="AN1551" s="1365"/>
      <c r="AO1551" s="1368">
        <f t="shared" si="614"/>
        <v>0</v>
      </c>
      <c r="AP1551" s="1369"/>
      <c r="AQ1551" s="1370">
        <f t="shared" si="604"/>
        <v>-530083.09</v>
      </c>
      <c r="AR1551" s="1365"/>
      <c r="AS1551" s="1365">
        <f>AQ1551</f>
        <v>-530083.09</v>
      </c>
      <c r="AT1551" s="1365"/>
      <c r="AU1551" s="1366"/>
      <c r="AV1551" s="1681">
        <f t="shared" ref="AV1551:AV1556" si="625">SUM(AS1551:AU1551)</f>
        <v>-530083.09</v>
      </c>
      <c r="AW1551" s="1365"/>
      <c r="AX1551" s="1365"/>
      <c r="AY1551" s="1367">
        <f t="shared" si="616"/>
        <v>0</v>
      </c>
      <c r="AZ1551" s="1372"/>
      <c r="BA1551" s="1640"/>
      <c r="BC1551" s="1361" t="str">
        <f t="shared" si="619"/>
        <v/>
      </c>
      <c r="BD1551" s="1361" t="str">
        <f t="shared" si="619"/>
        <v>ERB</v>
      </c>
      <c r="BE1551" s="1361" t="str">
        <f t="shared" si="620"/>
        <v/>
      </c>
      <c r="BF1551" s="1361" t="str">
        <f t="shared" si="620"/>
        <v/>
      </c>
      <c r="BG1551" s="1361" t="str">
        <f t="shared" si="609"/>
        <v>NO</v>
      </c>
      <c r="BH1551" s="1361" t="str">
        <f t="shared" si="609"/>
        <v>NO</v>
      </c>
      <c r="BI1551" s="1361" t="str">
        <f t="shared" si="596"/>
        <v/>
      </c>
      <c r="BK1551" s="1361" t="b">
        <f t="shared" si="624"/>
        <v>1</v>
      </c>
      <c r="BL1551" s="1361" t="b">
        <f t="shared" si="624"/>
        <v>1</v>
      </c>
      <c r="BM1551" s="1361" t="b">
        <f t="shared" si="624"/>
        <v>1</v>
      </c>
      <c r="BN1551" s="1361" t="b">
        <f t="shared" si="624"/>
        <v>1</v>
      </c>
      <c r="BO1551" s="1361" t="b">
        <f t="shared" si="624"/>
        <v>1</v>
      </c>
      <c r="BP1551" s="1361" t="b">
        <f t="shared" si="624"/>
        <v>1</v>
      </c>
      <c r="BQ1551" s="1361" t="b">
        <f t="shared" si="624"/>
        <v>1</v>
      </c>
      <c r="BS1551" s="1359"/>
    </row>
    <row r="1552" spans="1:71" s="1374" customFormat="1" ht="12" customHeight="1">
      <c r="A1552" s="1412">
        <v>28302071</v>
      </c>
      <c r="B1552" s="1413" t="str">
        <f t="shared" si="605"/>
        <v>28302071</v>
      </c>
      <c r="C1552" s="1359" t="s">
        <v>2618</v>
      </c>
      <c r="D1552" s="1360" t="str">
        <f t="shared" si="611"/>
        <v>Non-Op</v>
      </c>
      <c r="E1552" s="1360"/>
      <c r="F1552" s="1359"/>
      <c r="G1552" s="1360"/>
      <c r="H1552" s="1361" t="str">
        <f t="shared" si="617"/>
        <v/>
      </c>
      <c r="I1552" s="1361" t="str">
        <f t="shared" si="617"/>
        <v/>
      </c>
      <c r="J1552" s="1361" t="str">
        <f t="shared" si="618"/>
        <v/>
      </c>
      <c r="K1552" s="1361" t="str">
        <f t="shared" si="618"/>
        <v>Non-Op</v>
      </c>
      <c r="L1552" s="1361" t="str">
        <f t="shared" si="607"/>
        <v>NO</v>
      </c>
      <c r="M1552" s="1361" t="str">
        <f t="shared" si="607"/>
        <v>NO</v>
      </c>
      <c r="N1552" s="1361" t="str">
        <f t="shared" si="588"/>
        <v/>
      </c>
      <c r="O1552" s="1411"/>
      <c r="P1552" s="1363">
        <v>0</v>
      </c>
      <c r="Q1552" s="1363">
        <v>0</v>
      </c>
      <c r="R1552" s="1363">
        <v>0</v>
      </c>
      <c r="S1552" s="1363">
        <v>0</v>
      </c>
      <c r="T1552" s="1363">
        <v>0</v>
      </c>
      <c r="U1552" s="1363">
        <v>0</v>
      </c>
      <c r="V1552" s="1363">
        <v>0</v>
      </c>
      <c r="W1552" s="1363">
        <v>0</v>
      </c>
      <c r="X1552" s="1363">
        <v>0</v>
      </c>
      <c r="Y1552" s="1363">
        <v>0</v>
      </c>
      <c r="Z1552" s="1363">
        <v>0</v>
      </c>
      <c r="AA1552" s="1363">
        <v>0</v>
      </c>
      <c r="AB1552" s="1363">
        <v>0</v>
      </c>
      <c r="AC1552" s="1363"/>
      <c r="AD1552" s="1363"/>
      <c r="AE1552" s="1363">
        <f t="shared" si="602"/>
        <v>0</v>
      </c>
      <c r="AF1552" s="1616"/>
      <c r="AG1552" s="1616"/>
      <c r="AH1552" s="1365"/>
      <c r="AI1552" s="1365"/>
      <c r="AJ1552" s="1365"/>
      <c r="AK1552" s="1366">
        <f>AE1552</f>
        <v>0</v>
      </c>
      <c r="AL1552" s="1681">
        <f t="shared" si="613"/>
        <v>0</v>
      </c>
      <c r="AM1552" s="1365"/>
      <c r="AN1552" s="1365"/>
      <c r="AO1552" s="1368">
        <f t="shared" si="614"/>
        <v>0</v>
      </c>
      <c r="AP1552" s="1369"/>
      <c r="AQ1552" s="1370">
        <f t="shared" si="604"/>
        <v>0</v>
      </c>
      <c r="AR1552" s="1365"/>
      <c r="AS1552" s="1365"/>
      <c r="AT1552" s="1365"/>
      <c r="AU1552" s="1366">
        <f>AQ1552</f>
        <v>0</v>
      </c>
      <c r="AV1552" s="1681">
        <f t="shared" si="625"/>
        <v>0</v>
      </c>
      <c r="AW1552" s="1365"/>
      <c r="AX1552" s="1365"/>
      <c r="AY1552" s="1367">
        <f t="shared" si="616"/>
        <v>0</v>
      </c>
      <c r="AZ1552" s="1372" t="s">
        <v>1616</v>
      </c>
      <c r="BA1552" s="1373">
        <f>AQ1552-AV1552-AY1552</f>
        <v>0</v>
      </c>
      <c r="BC1552" s="1361" t="str">
        <f t="shared" si="619"/>
        <v/>
      </c>
      <c r="BD1552" s="1361" t="str">
        <f t="shared" si="619"/>
        <v/>
      </c>
      <c r="BE1552" s="1361" t="str">
        <f t="shared" si="620"/>
        <v/>
      </c>
      <c r="BF1552" s="1361" t="str">
        <f t="shared" si="620"/>
        <v>Non-Op</v>
      </c>
      <c r="BG1552" s="1361" t="str">
        <f t="shared" si="609"/>
        <v>NO</v>
      </c>
      <c r="BH1552" s="1361" t="str">
        <f t="shared" si="609"/>
        <v>NO</v>
      </c>
      <c r="BI1552" s="1361" t="str">
        <f t="shared" si="596"/>
        <v/>
      </c>
      <c r="BK1552" s="1361" t="b">
        <f t="shared" si="624"/>
        <v>1</v>
      </c>
      <c r="BL1552" s="1361" t="b">
        <f t="shared" si="624"/>
        <v>1</v>
      </c>
      <c r="BM1552" s="1361" t="b">
        <f t="shared" si="624"/>
        <v>1</v>
      </c>
      <c r="BN1552" s="1361" t="b">
        <f t="shared" si="624"/>
        <v>1</v>
      </c>
      <c r="BO1552" s="1361" t="b">
        <f t="shared" si="624"/>
        <v>1</v>
      </c>
      <c r="BP1552" s="1361" t="b">
        <f t="shared" si="624"/>
        <v>1</v>
      </c>
      <c r="BQ1552" s="1361" t="b">
        <f t="shared" si="624"/>
        <v>1</v>
      </c>
      <c r="BS1552" s="1359"/>
    </row>
    <row r="1553" spans="1:71" s="1374" customFormat="1" ht="12" customHeight="1" thickBot="1">
      <c r="A1553" s="1498">
        <v>28302081</v>
      </c>
      <c r="B1553" s="1498" t="str">
        <f t="shared" si="605"/>
        <v>28302081</v>
      </c>
      <c r="C1553" s="1416" t="s">
        <v>2619</v>
      </c>
      <c r="D1553" s="1417" t="str">
        <f t="shared" si="611"/>
        <v>W/C</v>
      </c>
      <c r="E1553" s="1417"/>
      <c r="F1553" s="1418">
        <v>42783</v>
      </c>
      <c r="G1553" s="1419"/>
      <c r="H1553" s="1419" t="str">
        <f t="shared" si="617"/>
        <v/>
      </c>
      <c r="I1553" s="1419" t="str">
        <f t="shared" si="617"/>
        <v/>
      </c>
      <c r="J1553" s="1419" t="str">
        <f t="shared" si="618"/>
        <v/>
      </c>
      <c r="K1553" s="1419" t="str">
        <f t="shared" si="618"/>
        <v/>
      </c>
      <c r="L1553" s="1419" t="str">
        <f t="shared" si="607"/>
        <v>NO</v>
      </c>
      <c r="M1553" s="1419" t="str">
        <f t="shared" si="607"/>
        <v>W/C</v>
      </c>
      <c r="N1553" s="1419" t="str">
        <f t="shared" si="588"/>
        <v>W/C</v>
      </c>
      <c r="O1553" s="1682"/>
      <c r="P1553" s="1421">
        <v>-8265353.7699999996</v>
      </c>
      <c r="Q1553" s="1421">
        <v>-8265353.7699999996</v>
      </c>
      <c r="R1553" s="1421">
        <v>-8265353.7699999996</v>
      </c>
      <c r="S1553" s="1421">
        <v>-8265353.7699999996</v>
      </c>
      <c r="T1553" s="1421">
        <v>-8265353.7699999996</v>
      </c>
      <c r="U1553" s="1421">
        <v>-8265353.7699999996</v>
      </c>
      <c r="V1553" s="1421">
        <v>-8265353.7699999996</v>
      </c>
      <c r="W1553" s="1421">
        <v>-8265353.7699999996</v>
      </c>
      <c r="X1553" s="1421">
        <v>-8265353.7699999996</v>
      </c>
      <c r="Y1553" s="1421">
        <v>-8265353.7699999996</v>
      </c>
      <c r="Z1553" s="1421">
        <v>-8265353.7699999996</v>
      </c>
      <c r="AA1553" s="1421">
        <v>-8265353.7699999996</v>
      </c>
      <c r="AB1553" s="1421">
        <v>-8265353.7699999996</v>
      </c>
      <c r="AC1553" s="1421"/>
      <c r="AD1553" s="1421"/>
      <c r="AE1553" s="1421">
        <f t="shared" si="602"/>
        <v>-8265353.7699999968</v>
      </c>
      <c r="AF1553" s="1608"/>
      <c r="AG1553" s="1608"/>
      <c r="AH1553" s="1424"/>
      <c r="AI1553" s="1424"/>
      <c r="AJ1553" s="1424"/>
      <c r="AK1553" s="1424"/>
      <c r="AL1553" s="1683">
        <f t="shared" si="613"/>
        <v>0</v>
      </c>
      <c r="AM1553" s="1424"/>
      <c r="AN1553" s="1424">
        <f>AE1553</f>
        <v>-8265353.7699999968</v>
      </c>
      <c r="AO1553" s="1427">
        <f t="shared" si="614"/>
        <v>-8265353.7699999968</v>
      </c>
      <c r="AP1553" s="1369"/>
      <c r="AQ1553" s="1424">
        <f t="shared" si="604"/>
        <v>-8265353.7699999996</v>
      </c>
      <c r="AR1553" s="1424"/>
      <c r="AS1553" s="1424"/>
      <c r="AT1553" s="1424"/>
      <c r="AU1553" s="1424"/>
      <c r="AV1553" s="1683">
        <f t="shared" si="625"/>
        <v>0</v>
      </c>
      <c r="AW1553" s="1424"/>
      <c r="AX1553" s="1424">
        <f>AQ1553</f>
        <v>-8265353.7699999996</v>
      </c>
      <c r="AY1553" s="1426">
        <f t="shared" si="616"/>
        <v>-8265353.7699999996</v>
      </c>
      <c r="AZ1553" s="1372"/>
      <c r="BA1553" s="1640"/>
      <c r="BC1553" s="1684" t="str">
        <f t="shared" si="619"/>
        <v/>
      </c>
      <c r="BD1553" s="1684" t="str">
        <f t="shared" si="619"/>
        <v/>
      </c>
      <c r="BE1553" s="1684" t="str">
        <f t="shared" si="620"/>
        <v/>
      </c>
      <c r="BF1553" s="1684" t="str">
        <f t="shared" si="620"/>
        <v/>
      </c>
      <c r="BG1553" s="1684" t="str">
        <f t="shared" si="609"/>
        <v>NO</v>
      </c>
      <c r="BH1553" s="1684" t="str">
        <f t="shared" si="609"/>
        <v>W/C</v>
      </c>
      <c r="BI1553" s="1684" t="str">
        <f t="shared" si="596"/>
        <v>W/C</v>
      </c>
      <c r="BK1553" s="1684" t="b">
        <f t="shared" si="624"/>
        <v>1</v>
      </c>
      <c r="BL1553" s="1684" t="b">
        <f t="shared" si="624"/>
        <v>1</v>
      </c>
      <c r="BM1553" s="1684" t="b">
        <f t="shared" si="624"/>
        <v>1</v>
      </c>
      <c r="BN1553" s="1684" t="b">
        <f t="shared" si="624"/>
        <v>1</v>
      </c>
      <c r="BO1553" s="1684" t="b">
        <f t="shared" si="624"/>
        <v>1</v>
      </c>
      <c r="BP1553" s="1684" t="b">
        <f t="shared" si="624"/>
        <v>1</v>
      </c>
      <c r="BQ1553" s="1684" t="b">
        <f t="shared" si="624"/>
        <v>1</v>
      </c>
      <c r="BS1553" s="1359"/>
    </row>
    <row r="1554" spans="1:71" s="1374" customFormat="1" ht="12" customHeight="1">
      <c r="A1554" s="1500">
        <v>28302082</v>
      </c>
      <c r="B1554" s="1432" t="str">
        <f t="shared" si="605"/>
        <v>28302082</v>
      </c>
      <c r="C1554" s="1450" t="s">
        <v>2620</v>
      </c>
      <c r="D1554" s="1437" t="str">
        <f t="shared" si="611"/>
        <v>ERB</v>
      </c>
      <c r="E1554" s="1437"/>
      <c r="F1554" s="1685">
        <v>43800</v>
      </c>
      <c r="G1554" s="1439"/>
      <c r="H1554" s="1439" t="str">
        <f t="shared" si="617"/>
        <v/>
      </c>
      <c r="I1554" s="1439" t="str">
        <f t="shared" si="617"/>
        <v>ERB</v>
      </c>
      <c r="J1554" s="1439" t="str">
        <f t="shared" si="618"/>
        <v/>
      </c>
      <c r="K1554" s="1439" t="str">
        <f t="shared" si="618"/>
        <v/>
      </c>
      <c r="L1554" s="1439" t="str">
        <f t="shared" si="607"/>
        <v>NO</v>
      </c>
      <c r="M1554" s="1439" t="str">
        <f t="shared" si="607"/>
        <v>NO</v>
      </c>
      <c r="N1554" s="1439" t="str">
        <f t="shared" si="588"/>
        <v/>
      </c>
      <c r="O1554" s="1686"/>
      <c r="P1554" s="1441"/>
      <c r="Q1554" s="1441"/>
      <c r="R1554" s="1441"/>
      <c r="S1554" s="1441"/>
      <c r="T1554" s="1441"/>
      <c r="U1554" s="1441"/>
      <c r="V1554" s="1441">
        <v>-26575420.859999999</v>
      </c>
      <c r="W1554" s="1400">
        <v>-26575420.859999999</v>
      </c>
      <c r="X1554" s="1400">
        <v>-25927920.859999999</v>
      </c>
      <c r="Y1554" s="1400">
        <v>-25604170.859999999</v>
      </c>
      <c r="Z1554" s="1400">
        <v>-25280420.859999999</v>
      </c>
      <c r="AA1554" s="1400">
        <v>-24956670.859999999</v>
      </c>
      <c r="AB1554" s="1400">
        <v>-24632920.859999999</v>
      </c>
      <c r="AC1554" s="1400"/>
      <c r="AD1554" s="1400"/>
      <c r="AE1554" s="1400">
        <f t="shared" si="602"/>
        <v>-13936373.799166666</v>
      </c>
      <c r="AF1554" s="1401" t="s">
        <v>2621</v>
      </c>
      <c r="AG1554" s="1623"/>
      <c r="AH1554" s="1403"/>
      <c r="AI1554" s="1403">
        <f>AE1554</f>
        <v>-13936373.799166666</v>
      </c>
      <c r="AJ1554" s="1403"/>
      <c r="AK1554" s="1404"/>
      <c r="AL1554" s="1631">
        <f>SUM(AI1554:AK1554)</f>
        <v>-13936373.799166666</v>
      </c>
      <c r="AM1554" s="1403"/>
      <c r="AN1554" s="1403"/>
      <c r="AO1554" s="1406">
        <f t="shared" si="614"/>
        <v>0</v>
      </c>
      <c r="AP1554" s="1369"/>
      <c r="AQ1554" s="1403">
        <f t="shared" si="604"/>
        <v>-24632920.859999999</v>
      </c>
      <c r="AR1554" s="1403"/>
      <c r="AS1554" s="1403">
        <f>AQ1554</f>
        <v>-24632920.859999999</v>
      </c>
      <c r="AT1554" s="1403"/>
      <c r="AU1554" s="1403"/>
      <c r="AV1554" s="1631">
        <f t="shared" si="625"/>
        <v>-24632920.859999999</v>
      </c>
      <c r="AW1554" s="1403"/>
      <c r="AX1554" s="1403"/>
      <c r="AY1554" s="1405">
        <f t="shared" si="616"/>
        <v>0</v>
      </c>
      <c r="AZ1554" s="1372"/>
      <c r="BA1554" s="1640"/>
      <c r="BC1554" s="1419"/>
      <c r="BD1554" s="1419"/>
      <c r="BE1554" s="1419"/>
      <c r="BF1554" s="1419"/>
      <c r="BG1554" s="1419"/>
      <c r="BH1554" s="1419"/>
      <c r="BI1554" s="1419"/>
      <c r="BK1554" s="1419"/>
      <c r="BL1554" s="1419"/>
      <c r="BM1554" s="1419"/>
      <c r="BN1554" s="1419"/>
      <c r="BO1554" s="1419"/>
      <c r="BP1554" s="1419"/>
      <c r="BQ1554" s="1419"/>
      <c r="BS1554" s="1359"/>
    </row>
    <row r="1555" spans="1:71" s="1374" customFormat="1" ht="12" customHeight="1">
      <c r="A1555" s="1500">
        <v>28302091</v>
      </c>
      <c r="B1555" s="1500" t="str">
        <f t="shared" si="605"/>
        <v>28302091</v>
      </c>
      <c r="C1555" s="1450" t="s">
        <v>2622</v>
      </c>
      <c r="D1555" s="1437" t="str">
        <f t="shared" si="611"/>
        <v>W/C</v>
      </c>
      <c r="E1555" s="1437"/>
      <c r="F1555" s="1685">
        <v>43541</v>
      </c>
      <c r="G1555" s="1439"/>
      <c r="H1555" s="1439" t="str">
        <f t="shared" si="617"/>
        <v/>
      </c>
      <c r="I1555" s="1439" t="str">
        <f t="shared" si="617"/>
        <v/>
      </c>
      <c r="J1555" s="1439" t="str">
        <f t="shared" si="618"/>
        <v/>
      </c>
      <c r="K1555" s="1439" t="str">
        <f t="shared" si="618"/>
        <v/>
      </c>
      <c r="L1555" s="1439" t="str">
        <f t="shared" si="607"/>
        <v>NO</v>
      </c>
      <c r="M1555" s="1439" t="str">
        <f t="shared" si="607"/>
        <v>W/C</v>
      </c>
      <c r="N1555" s="1439" t="str">
        <f t="shared" si="588"/>
        <v>W/C</v>
      </c>
      <c r="O1555" s="1686"/>
      <c r="P1555" s="1441">
        <v>-5948545.7000000002</v>
      </c>
      <c r="Q1555" s="1441">
        <v>-5975333.9100000001</v>
      </c>
      <c r="R1555" s="1441">
        <v>-5970094.5300000003</v>
      </c>
      <c r="S1555" s="1441">
        <v>-5981380.0300000003</v>
      </c>
      <c r="T1555" s="1441">
        <v>-5986987.75</v>
      </c>
      <c r="U1555" s="1441">
        <v>-5987043.7699999996</v>
      </c>
      <c r="V1555" s="1441">
        <v>-5987829.2699999996</v>
      </c>
      <c r="W1555" s="1400">
        <v>-5987829.2699999996</v>
      </c>
      <c r="X1555" s="1400">
        <v>-6149137.9100000001</v>
      </c>
      <c r="Y1555" s="1400">
        <v>-5987829.2699999996</v>
      </c>
      <c r="Z1555" s="1400">
        <v>-5987829.2699999996</v>
      </c>
      <c r="AA1555" s="1400">
        <v>-5987829.2699999996</v>
      </c>
      <c r="AB1555" s="1400">
        <v>-5987829.2699999996</v>
      </c>
      <c r="AC1555" s="1400"/>
      <c r="AD1555" s="1400"/>
      <c r="AE1555" s="1400">
        <f t="shared" si="602"/>
        <v>-5996442.6445833324</v>
      </c>
      <c r="AF1555" s="1623"/>
      <c r="AG1555" s="1623"/>
      <c r="AH1555" s="1403"/>
      <c r="AI1555" s="1403"/>
      <c r="AJ1555" s="1403"/>
      <c r="AK1555" s="1403"/>
      <c r="AL1555" s="1631">
        <f t="shared" si="613"/>
        <v>0</v>
      </c>
      <c r="AM1555" s="1403"/>
      <c r="AN1555" s="1403">
        <f>AE1555</f>
        <v>-5996442.6445833324</v>
      </c>
      <c r="AO1555" s="1406">
        <f t="shared" si="614"/>
        <v>-5996442.6445833324</v>
      </c>
      <c r="AP1555" s="1369"/>
      <c r="AQ1555" s="1403">
        <f t="shared" si="604"/>
        <v>-5987829.2699999996</v>
      </c>
      <c r="AR1555" s="1403"/>
      <c r="AS1555" s="1403"/>
      <c r="AT1555" s="1403"/>
      <c r="AU1555" s="1403"/>
      <c r="AV1555" s="1631">
        <f t="shared" si="625"/>
        <v>0</v>
      </c>
      <c r="AW1555" s="1403"/>
      <c r="AX1555" s="1403">
        <f>AQ1555</f>
        <v>-5987829.2699999996</v>
      </c>
      <c r="AY1555" s="1405">
        <f t="shared" si="616"/>
        <v>-5987829.2699999996</v>
      </c>
      <c r="AZ1555" s="1372"/>
      <c r="BA1555" s="1640"/>
      <c r="BC1555" s="1419"/>
      <c r="BD1555" s="1419"/>
      <c r="BE1555" s="1419"/>
      <c r="BF1555" s="1419"/>
      <c r="BG1555" s="1419"/>
      <c r="BH1555" s="1419"/>
      <c r="BI1555" s="1419"/>
      <c r="BK1555" s="1419"/>
      <c r="BL1555" s="1419"/>
      <c r="BM1555" s="1419"/>
      <c r="BN1555" s="1419"/>
      <c r="BO1555" s="1419"/>
      <c r="BP1555" s="1419"/>
      <c r="BQ1555" s="1419"/>
      <c r="BS1555" s="1359"/>
    </row>
    <row r="1556" spans="1:71" s="1374" customFormat="1" ht="12" customHeight="1">
      <c r="A1556" s="1500">
        <v>28302121</v>
      </c>
      <c r="B1556" s="1500" t="str">
        <f t="shared" si="605"/>
        <v>28302121</v>
      </c>
      <c r="C1556" s="1450" t="s">
        <v>2623</v>
      </c>
      <c r="D1556" s="1437" t="str">
        <f t="shared" si="611"/>
        <v>W/C</v>
      </c>
      <c r="E1556" s="1437"/>
      <c r="F1556" s="1685">
        <v>43938</v>
      </c>
      <c r="G1556" s="1439"/>
      <c r="H1556" s="1439" t="str">
        <f t="shared" ref="H1556:K1560" si="626">IF(VALUE(AH1556),H$7,IF(ISBLANK(AH1556),"",H$7))</f>
        <v/>
      </c>
      <c r="I1556" s="1439" t="str">
        <f t="shared" si="626"/>
        <v/>
      </c>
      <c r="J1556" s="1439" t="str">
        <f t="shared" si="626"/>
        <v/>
      </c>
      <c r="K1556" s="1439" t="str">
        <f t="shared" si="626"/>
        <v/>
      </c>
      <c r="L1556" s="1439" t="str">
        <f t="shared" si="607"/>
        <v>NO</v>
      </c>
      <c r="M1556" s="1439" t="str">
        <f t="shared" si="607"/>
        <v>W/C</v>
      </c>
      <c r="N1556" s="1439" t="str">
        <f t="shared" si="588"/>
        <v>W/C</v>
      </c>
      <c r="O1556" s="1686"/>
      <c r="P1556" s="1441"/>
      <c r="Q1556" s="1441"/>
      <c r="R1556" s="1441"/>
      <c r="S1556" s="1441"/>
      <c r="T1556" s="1441"/>
      <c r="U1556" s="1441"/>
      <c r="V1556" s="1441"/>
      <c r="W1556" s="1400"/>
      <c r="X1556" s="1400"/>
      <c r="Y1556" s="1400"/>
      <c r="Z1556" s="1400">
        <v>-75047.460000000006</v>
      </c>
      <c r="AA1556" s="1400">
        <v>0</v>
      </c>
      <c r="AB1556" s="1400">
        <v>0</v>
      </c>
      <c r="AC1556" s="1400"/>
      <c r="AD1556" s="1400"/>
      <c r="AE1556" s="1400">
        <f t="shared" si="602"/>
        <v>-6253.9550000000008</v>
      </c>
      <c r="AF1556" s="1623"/>
      <c r="AG1556" s="1623"/>
      <c r="AH1556" s="1403"/>
      <c r="AI1556" s="1403"/>
      <c r="AJ1556" s="1403"/>
      <c r="AK1556" s="1403"/>
      <c r="AL1556" s="1631">
        <f>SUM(AI1556:AK1556)</f>
        <v>0</v>
      </c>
      <c r="AM1556" s="1403"/>
      <c r="AN1556" s="1403">
        <f>AE1556</f>
        <v>-6253.9550000000008</v>
      </c>
      <c r="AO1556" s="1406">
        <f t="shared" si="614"/>
        <v>-6253.9550000000008</v>
      </c>
      <c r="AP1556" s="1369"/>
      <c r="AQ1556" s="1403">
        <f t="shared" si="604"/>
        <v>0</v>
      </c>
      <c r="AR1556" s="1403"/>
      <c r="AS1556" s="1403"/>
      <c r="AT1556" s="1403"/>
      <c r="AU1556" s="1403"/>
      <c r="AV1556" s="1631">
        <f t="shared" si="625"/>
        <v>0</v>
      </c>
      <c r="AW1556" s="1403"/>
      <c r="AX1556" s="1403">
        <f>AQ1556</f>
        <v>0</v>
      </c>
      <c r="AY1556" s="1405">
        <f t="shared" si="616"/>
        <v>0</v>
      </c>
      <c r="AZ1556" s="1372"/>
      <c r="BA1556" s="1640"/>
      <c r="BC1556" s="1419"/>
      <c r="BD1556" s="1419"/>
      <c r="BE1556" s="1419"/>
      <c r="BF1556" s="1419"/>
      <c r="BG1556" s="1419"/>
      <c r="BH1556" s="1419"/>
      <c r="BI1556" s="1419"/>
      <c r="BK1556" s="1419"/>
      <c r="BL1556" s="1419"/>
      <c r="BM1556" s="1419"/>
      <c r="BN1556" s="1419"/>
      <c r="BO1556" s="1419"/>
      <c r="BP1556" s="1419"/>
      <c r="BQ1556" s="1419"/>
      <c r="BS1556" s="1359"/>
    </row>
    <row r="1557" spans="1:71" s="1374" customFormat="1" ht="12" customHeight="1">
      <c r="A1557" s="1500">
        <v>28302123</v>
      </c>
      <c r="B1557" s="1500" t="str">
        <f t="shared" si="605"/>
        <v>28302123</v>
      </c>
      <c r="C1557" s="1450" t="s">
        <v>2624</v>
      </c>
      <c r="D1557" s="1437" t="str">
        <f t="shared" si="611"/>
        <v>Non-Op</v>
      </c>
      <c r="E1557" s="1437"/>
      <c r="F1557" s="1685">
        <v>43891</v>
      </c>
      <c r="G1557" s="1439"/>
      <c r="H1557" s="1439" t="str">
        <f t="shared" si="626"/>
        <v/>
      </c>
      <c r="I1557" s="1439" t="str">
        <f t="shared" si="626"/>
        <v/>
      </c>
      <c r="J1557" s="1439" t="str">
        <f t="shared" si="626"/>
        <v/>
      </c>
      <c r="K1557" s="1439" t="str">
        <f t="shared" si="626"/>
        <v>Non-Op</v>
      </c>
      <c r="L1557" s="1439" t="str">
        <f t="shared" si="607"/>
        <v>NO</v>
      </c>
      <c r="M1557" s="1439" t="str">
        <f t="shared" si="607"/>
        <v>NO</v>
      </c>
      <c r="N1557" s="1439" t="str">
        <f t="shared" si="588"/>
        <v/>
      </c>
      <c r="O1557" s="1686"/>
      <c r="P1557" s="1441"/>
      <c r="Q1557" s="1441"/>
      <c r="R1557" s="1441"/>
      <c r="S1557" s="1441"/>
      <c r="T1557" s="1441"/>
      <c r="U1557" s="1441"/>
      <c r="V1557" s="1441"/>
      <c r="W1557" s="1400"/>
      <c r="X1557" s="1400"/>
      <c r="Y1557" s="1400">
        <v>-737245.74</v>
      </c>
      <c r="Z1557" s="1400">
        <v>-905242.17</v>
      </c>
      <c r="AA1557" s="1400">
        <v>-1074037.44</v>
      </c>
      <c r="AB1557" s="1400">
        <v>-1243262.3700000001</v>
      </c>
      <c r="AC1557" s="1400"/>
      <c r="AD1557" s="1400"/>
      <c r="AE1557" s="1400">
        <f t="shared" si="602"/>
        <v>-278179.71124999999</v>
      </c>
      <c r="AF1557" s="1623"/>
      <c r="AG1557" s="1623"/>
      <c r="AH1557" s="1403"/>
      <c r="AI1557" s="1403"/>
      <c r="AJ1557" s="1403"/>
      <c r="AK1557" s="1403">
        <f>AE1557</f>
        <v>-278179.71124999999</v>
      </c>
      <c r="AL1557" s="1631">
        <f>SUM(AI1557:AK1557)</f>
        <v>-278179.71124999999</v>
      </c>
      <c r="AM1557" s="1403"/>
      <c r="AN1557" s="1403"/>
      <c r="AO1557" s="1406">
        <f t="shared" si="614"/>
        <v>0</v>
      </c>
      <c r="AP1557" s="1369"/>
      <c r="AQ1557" s="1403">
        <f t="shared" si="604"/>
        <v>-1243262.3700000001</v>
      </c>
      <c r="AR1557" s="1403"/>
      <c r="AS1557" s="1403"/>
      <c r="AT1557" s="1403"/>
      <c r="AU1557" s="1445">
        <f>AQ1557</f>
        <v>-1243262.3700000001</v>
      </c>
      <c r="AV1557" s="1444">
        <f>SUM(AS1557:AU1557)</f>
        <v>-1243262.3700000001</v>
      </c>
      <c r="AW1557" s="1446"/>
      <c r="AX1557" s="1444"/>
      <c r="AY1557" s="1446">
        <f t="shared" si="616"/>
        <v>0</v>
      </c>
      <c r="AZ1557" s="1372" t="s">
        <v>1801</v>
      </c>
      <c r="BA1557" s="1373">
        <f>AQ1557-AV1557-AY1557</f>
        <v>0</v>
      </c>
      <c r="BC1557" s="1419"/>
      <c r="BD1557" s="1419"/>
      <c r="BE1557" s="1419"/>
      <c r="BF1557" s="1419"/>
      <c r="BG1557" s="1419"/>
      <c r="BH1557" s="1419"/>
      <c r="BI1557" s="1419"/>
      <c r="BK1557" s="1419"/>
      <c r="BL1557" s="1419"/>
      <c r="BM1557" s="1419"/>
      <c r="BN1557" s="1419"/>
      <c r="BO1557" s="1419"/>
      <c r="BP1557" s="1419"/>
      <c r="BQ1557" s="1419"/>
      <c r="BS1557" s="1359"/>
    </row>
    <row r="1558" spans="1:71" s="1374" customFormat="1" ht="12" customHeight="1">
      <c r="A1558" s="1500">
        <v>28302133</v>
      </c>
      <c r="B1558" s="1500" t="str">
        <f t="shared" si="605"/>
        <v>28302133</v>
      </c>
      <c r="C1558" s="1450" t="s">
        <v>2625</v>
      </c>
      <c r="D1558" s="1437" t="str">
        <f t="shared" si="611"/>
        <v>Non-Op</v>
      </c>
      <c r="E1558" s="1437"/>
      <c r="F1558" s="1685">
        <v>43891</v>
      </c>
      <c r="G1558" s="1439"/>
      <c r="H1558" s="1439" t="str">
        <f t="shared" si="626"/>
        <v/>
      </c>
      <c r="I1558" s="1439" t="str">
        <f t="shared" si="626"/>
        <v/>
      </c>
      <c r="J1558" s="1439" t="str">
        <f t="shared" si="626"/>
        <v/>
      </c>
      <c r="K1558" s="1439" t="str">
        <f t="shared" si="626"/>
        <v>Non-Op</v>
      </c>
      <c r="L1558" s="1439" t="str">
        <f t="shared" si="607"/>
        <v>NO</v>
      </c>
      <c r="M1558" s="1439" t="str">
        <f t="shared" si="607"/>
        <v>NO</v>
      </c>
      <c r="N1558" s="1439" t="str">
        <f t="shared" si="588"/>
        <v/>
      </c>
      <c r="O1558" s="1686"/>
      <c r="P1558" s="1441"/>
      <c r="Q1558" s="1441"/>
      <c r="R1558" s="1441"/>
      <c r="S1558" s="1441"/>
      <c r="T1558" s="1441"/>
      <c r="U1558" s="1441"/>
      <c r="V1558" s="1441"/>
      <c r="W1558" s="1400"/>
      <c r="X1558" s="1400"/>
      <c r="Y1558" s="1400">
        <v>-13335</v>
      </c>
      <c r="Z1558" s="1400">
        <v>-19303.830000000002</v>
      </c>
      <c r="AA1558" s="1400">
        <v>-26496.54</v>
      </c>
      <c r="AB1558" s="1400">
        <v>-34917.54</v>
      </c>
      <c r="AC1558" s="1400"/>
      <c r="AD1558" s="1400"/>
      <c r="AE1558" s="1400">
        <f t="shared" si="602"/>
        <v>-6382.8450000000003</v>
      </c>
      <c r="AF1558" s="1623"/>
      <c r="AG1558" s="1623"/>
      <c r="AH1558" s="1403"/>
      <c r="AI1558" s="1403"/>
      <c r="AJ1558" s="1403"/>
      <c r="AK1558" s="1403">
        <f>AE1558</f>
        <v>-6382.8450000000003</v>
      </c>
      <c r="AL1558" s="1631">
        <f>SUM(AI1558:AK1558)</f>
        <v>-6382.8450000000003</v>
      </c>
      <c r="AM1558" s="1403"/>
      <c r="AN1558" s="1403"/>
      <c r="AO1558" s="1406">
        <f t="shared" si="614"/>
        <v>0</v>
      </c>
      <c r="AP1558" s="1369"/>
      <c r="AQ1558" s="1403">
        <f t="shared" si="604"/>
        <v>-34917.54</v>
      </c>
      <c r="AR1558" s="1403"/>
      <c r="AS1558" s="1403"/>
      <c r="AT1558" s="1403"/>
      <c r="AU1558" s="1445">
        <f>AQ1558</f>
        <v>-34917.54</v>
      </c>
      <c r="AV1558" s="1444">
        <f>SUM(AS1558:AU1558)</f>
        <v>-34917.54</v>
      </c>
      <c r="AW1558" s="1446"/>
      <c r="AX1558" s="1444"/>
      <c r="AY1558" s="1446">
        <f t="shared" si="616"/>
        <v>0</v>
      </c>
      <c r="AZ1558" s="1372" t="s">
        <v>1801</v>
      </c>
      <c r="BA1558" s="1373">
        <f>AQ1558-AV1558-AY1558</f>
        <v>0</v>
      </c>
      <c r="BC1558" s="1419"/>
      <c r="BD1558" s="1419"/>
      <c r="BE1558" s="1419"/>
      <c r="BF1558" s="1419"/>
      <c r="BG1558" s="1419"/>
      <c r="BH1558" s="1419"/>
      <c r="BI1558" s="1419"/>
      <c r="BK1558" s="1419"/>
      <c r="BL1558" s="1419"/>
      <c r="BM1558" s="1419"/>
      <c r="BN1558" s="1419"/>
      <c r="BO1558" s="1419"/>
      <c r="BP1558" s="1419"/>
      <c r="BQ1558" s="1419"/>
      <c r="BS1558" s="1359"/>
    </row>
    <row r="1559" spans="1:71" s="1374" customFormat="1" ht="12" customHeight="1">
      <c r="A1559" s="1500">
        <v>28302143</v>
      </c>
      <c r="B1559" s="1500" t="str">
        <f t="shared" si="605"/>
        <v>28302143</v>
      </c>
      <c r="C1559" s="1450" t="s">
        <v>2626</v>
      </c>
      <c r="D1559" s="1437" t="str">
        <f t="shared" si="611"/>
        <v>Non-Op</v>
      </c>
      <c r="E1559" s="1437"/>
      <c r="F1559" s="1685">
        <v>43891</v>
      </c>
      <c r="G1559" s="1439"/>
      <c r="H1559" s="1439" t="str">
        <f t="shared" si="626"/>
        <v/>
      </c>
      <c r="I1559" s="1439" t="str">
        <f t="shared" si="626"/>
        <v/>
      </c>
      <c r="J1559" s="1439" t="str">
        <f t="shared" si="626"/>
        <v/>
      </c>
      <c r="K1559" s="1439" t="str">
        <f t="shared" si="626"/>
        <v>Non-Op</v>
      </c>
      <c r="L1559" s="1439" t="str">
        <f t="shared" si="607"/>
        <v>NO</v>
      </c>
      <c r="M1559" s="1439" t="str">
        <f t="shared" si="607"/>
        <v>NO</v>
      </c>
      <c r="N1559" s="1439" t="str">
        <f t="shared" si="588"/>
        <v/>
      </c>
      <c r="O1559" s="1686"/>
      <c r="P1559" s="1441"/>
      <c r="Q1559" s="1441"/>
      <c r="R1559" s="1441"/>
      <c r="S1559" s="1441"/>
      <c r="T1559" s="1441"/>
      <c r="U1559" s="1441"/>
      <c r="V1559" s="1441"/>
      <c r="W1559" s="1400"/>
      <c r="X1559" s="1400"/>
      <c r="Y1559" s="1400">
        <v>-235762.59</v>
      </c>
      <c r="Z1559" s="1400">
        <v>-280031.64</v>
      </c>
      <c r="AA1559" s="1400">
        <v>-328076.07</v>
      </c>
      <c r="AB1559" s="1400">
        <v>-379895.88</v>
      </c>
      <c r="AC1559" s="1400"/>
      <c r="AD1559" s="1400"/>
      <c r="AE1559" s="1400">
        <f t="shared" si="602"/>
        <v>-86151.52</v>
      </c>
      <c r="AF1559" s="1623"/>
      <c r="AG1559" s="1623"/>
      <c r="AH1559" s="1403"/>
      <c r="AI1559" s="1403"/>
      <c r="AJ1559" s="1403"/>
      <c r="AK1559" s="1403">
        <f>AE1559</f>
        <v>-86151.52</v>
      </c>
      <c r="AL1559" s="1631">
        <f>SUM(AI1559:AK1559)</f>
        <v>-86151.52</v>
      </c>
      <c r="AM1559" s="1403"/>
      <c r="AN1559" s="1403"/>
      <c r="AO1559" s="1406">
        <f t="shared" si="614"/>
        <v>0</v>
      </c>
      <c r="AP1559" s="1369"/>
      <c r="AQ1559" s="1403">
        <f t="shared" si="604"/>
        <v>-379895.88</v>
      </c>
      <c r="AR1559" s="1403"/>
      <c r="AS1559" s="1403"/>
      <c r="AT1559" s="1403"/>
      <c r="AU1559" s="1445">
        <f>AQ1559</f>
        <v>-379895.88</v>
      </c>
      <c r="AV1559" s="1444">
        <f>SUM(AS1559:AU1559)</f>
        <v>-379895.88</v>
      </c>
      <c r="AW1559" s="1446"/>
      <c r="AX1559" s="1444"/>
      <c r="AY1559" s="1446">
        <f t="shared" si="616"/>
        <v>0</v>
      </c>
      <c r="AZ1559" s="1372" t="s">
        <v>1801</v>
      </c>
      <c r="BA1559" s="1373">
        <f>AQ1559-AV1559-AY1559</f>
        <v>0</v>
      </c>
      <c r="BC1559" s="1419"/>
      <c r="BD1559" s="1419"/>
      <c r="BE1559" s="1419"/>
      <c r="BF1559" s="1419"/>
      <c r="BG1559" s="1419"/>
      <c r="BH1559" s="1419"/>
      <c r="BI1559" s="1419"/>
      <c r="BK1559" s="1419"/>
      <c r="BL1559" s="1419"/>
      <c r="BM1559" s="1419"/>
      <c r="BN1559" s="1419"/>
      <c r="BO1559" s="1419"/>
      <c r="BP1559" s="1419"/>
      <c r="BQ1559" s="1419"/>
      <c r="BS1559" s="1359"/>
    </row>
    <row r="1560" spans="1:71" s="1374" customFormat="1" ht="12" customHeight="1" thickBot="1">
      <c r="A1560" s="1687">
        <v>28302153</v>
      </c>
      <c r="B1560" s="1687" t="str">
        <f t="shared" si="605"/>
        <v>28302153</v>
      </c>
      <c r="C1560" s="1688" t="s">
        <v>2614</v>
      </c>
      <c r="D1560" s="1689" t="str">
        <f t="shared" si="611"/>
        <v>Non-Op</v>
      </c>
      <c r="E1560" s="1689"/>
      <c r="F1560" s="1690">
        <v>43891</v>
      </c>
      <c r="G1560" s="1691"/>
      <c r="H1560" s="1691" t="str">
        <f t="shared" si="626"/>
        <v/>
      </c>
      <c r="I1560" s="1691" t="str">
        <f t="shared" si="626"/>
        <v/>
      </c>
      <c r="J1560" s="1691" t="str">
        <f t="shared" si="626"/>
        <v/>
      </c>
      <c r="K1560" s="1691" t="str">
        <f t="shared" si="626"/>
        <v>Non-Op</v>
      </c>
      <c r="L1560" s="1691" t="str">
        <f t="shared" si="607"/>
        <v>NO</v>
      </c>
      <c r="M1560" s="1691" t="str">
        <f t="shared" si="607"/>
        <v>NO</v>
      </c>
      <c r="N1560" s="1691" t="str">
        <f t="shared" si="588"/>
        <v/>
      </c>
      <c r="O1560" s="1692"/>
      <c r="P1560" s="1693"/>
      <c r="Q1560" s="1693"/>
      <c r="R1560" s="1693"/>
      <c r="S1560" s="1693"/>
      <c r="T1560" s="1693"/>
      <c r="U1560" s="1693"/>
      <c r="V1560" s="1693"/>
      <c r="W1560" s="1694"/>
      <c r="X1560" s="1694"/>
      <c r="Y1560" s="1694">
        <v>-5832312.1500000004</v>
      </c>
      <c r="Z1560" s="1694">
        <v>-6351767.3099999996</v>
      </c>
      <c r="AA1560" s="1694">
        <v>-6871218.6900000004</v>
      </c>
      <c r="AB1560" s="1694">
        <v>-7389645.6900000004</v>
      </c>
      <c r="AC1560" s="1694"/>
      <c r="AD1560" s="1694"/>
      <c r="AE1560" s="1695">
        <f t="shared" si="602"/>
        <v>-1895843.41625</v>
      </c>
      <c r="AF1560" s="1696"/>
      <c r="AG1560" s="1696"/>
      <c r="AH1560" s="1697"/>
      <c r="AI1560" s="1697"/>
      <c r="AJ1560" s="1697"/>
      <c r="AK1560" s="1698">
        <f>AE1560</f>
        <v>-1895843.41625</v>
      </c>
      <c r="AL1560" s="1699">
        <f>SUM(AI1560:AK1560)</f>
        <v>-1895843.41625</v>
      </c>
      <c r="AM1560" s="1697"/>
      <c r="AN1560" s="1697"/>
      <c r="AO1560" s="1700">
        <f t="shared" si="614"/>
        <v>0</v>
      </c>
      <c r="AP1560" s="1701"/>
      <c r="AQ1560" s="1702">
        <f t="shared" si="604"/>
        <v>-7389645.6900000004</v>
      </c>
      <c r="AR1560" s="1697"/>
      <c r="AS1560" s="1697"/>
      <c r="AT1560" s="1697"/>
      <c r="AU1560" s="1698">
        <f>AQ1560</f>
        <v>-7389645.6900000004</v>
      </c>
      <c r="AV1560" s="1702">
        <f>SUM(AS1560:AU1560)</f>
        <v>-7389645.6900000004</v>
      </c>
      <c r="AW1560" s="1703"/>
      <c r="AX1560" s="1702"/>
      <c r="AY1560" s="1703">
        <f t="shared" si="616"/>
        <v>0</v>
      </c>
      <c r="AZ1560" s="1704" t="s">
        <v>1801</v>
      </c>
      <c r="BA1560" s="1373">
        <f>AQ1560-AV1560-AY1560</f>
        <v>0</v>
      </c>
      <c r="BC1560" s="1419"/>
      <c r="BD1560" s="1419"/>
      <c r="BE1560" s="1419"/>
      <c r="BF1560" s="1419"/>
      <c r="BG1560" s="1419"/>
      <c r="BH1560" s="1419"/>
      <c r="BI1560" s="1419"/>
      <c r="BK1560" s="1419"/>
      <c r="BL1560" s="1419"/>
      <c r="BM1560" s="1419"/>
      <c r="BN1560" s="1419"/>
      <c r="BO1560" s="1419"/>
      <c r="BP1560" s="1419"/>
      <c r="BQ1560" s="1419"/>
      <c r="BS1560" s="1359"/>
    </row>
    <row r="1561" spans="1:71" s="1374" customFormat="1" ht="15" customHeight="1">
      <c r="A1561" s="1705" t="s">
        <v>2627</v>
      </c>
      <c r="B1561" s="1705"/>
      <c r="C1561" s="1615"/>
      <c r="D1561" s="1615"/>
      <c r="E1561" s="1615"/>
      <c r="F1561" s="1615"/>
      <c r="G1561" s="1615"/>
      <c r="H1561" s="1615"/>
      <c r="I1561" s="1615"/>
      <c r="J1561" s="1615"/>
      <c r="K1561" s="1615"/>
      <c r="L1561" s="1615"/>
      <c r="M1561" s="1615"/>
      <c r="N1561" s="1615"/>
      <c r="O1561" s="1362"/>
      <c r="P1561" s="1706">
        <f>SUM(P999:P1560)</f>
        <v>-13102476568.509981</v>
      </c>
      <c r="Q1561" s="1706">
        <f t="shared" ref="Q1561:AB1561" si="627">SUM(Q999:Q1560)</f>
        <v>-13114624467.949993</v>
      </c>
      <c r="R1561" s="1706">
        <f t="shared" si="627"/>
        <v>-13148018705.289991</v>
      </c>
      <c r="S1561" s="1706">
        <f t="shared" si="627"/>
        <v>-13108372506.480001</v>
      </c>
      <c r="T1561" s="1706">
        <f t="shared" si="627"/>
        <v>-13172950205.580015</v>
      </c>
      <c r="U1561" s="1706">
        <f t="shared" si="627"/>
        <v>-13276970618.270002</v>
      </c>
      <c r="V1561" s="1706">
        <f t="shared" si="627"/>
        <v>-13378099609.770002</v>
      </c>
      <c r="W1561" s="1706">
        <f t="shared" si="627"/>
        <v>-13360684399.90999</v>
      </c>
      <c r="X1561" s="1706">
        <f t="shared" si="627"/>
        <v>-13315755707.990004</v>
      </c>
      <c r="Y1561" s="1706">
        <f t="shared" si="627"/>
        <v>-13298842869.649996</v>
      </c>
      <c r="Z1561" s="1706">
        <f t="shared" si="627"/>
        <v>-13366037483.370008</v>
      </c>
      <c r="AA1561" s="1706">
        <f t="shared" si="627"/>
        <v>-13228083515.810007</v>
      </c>
      <c r="AB1561" s="1706">
        <f t="shared" si="627"/>
        <v>-13274986699.110022</v>
      </c>
      <c r="AC1561" s="1706"/>
      <c r="AD1561" s="1706"/>
      <c r="AE1561" s="1706">
        <f>SUM(AE999:AE1560)</f>
        <v>-13246430976.990017</v>
      </c>
      <c r="AF1561" s="1707"/>
      <c r="AG1561" s="1707"/>
      <c r="AH1561" s="1706">
        <f>SUM(AH999:AH1560)</f>
        <v>-8650543134.3758354</v>
      </c>
      <c r="AI1561" s="1706">
        <f t="shared" ref="AI1561:AO1561" si="628">SUM(AI999:AI1560)</f>
        <v>-1694328997.1874983</v>
      </c>
      <c r="AJ1561" s="1706">
        <f t="shared" si="628"/>
        <v>-636126201.23458457</v>
      </c>
      <c r="AK1561" s="1706">
        <f t="shared" si="628"/>
        <v>-1599409085.8366656</v>
      </c>
      <c r="AL1561" s="1706">
        <f t="shared" si="628"/>
        <v>-3929864284.25875</v>
      </c>
      <c r="AM1561" s="1706">
        <f t="shared" si="628"/>
        <v>0</v>
      </c>
      <c r="AN1561" s="1706">
        <f t="shared" si="628"/>
        <v>-666023558.35541677</v>
      </c>
      <c r="AO1561" s="1706">
        <f t="shared" si="628"/>
        <v>-666023558.35541677</v>
      </c>
      <c r="AP1561" s="1708"/>
      <c r="AQ1561" s="1706">
        <f t="shared" ref="AQ1561:AY1561" si="629">SUM(AQ999:AQ1560)</f>
        <v>-13274986699.110022</v>
      </c>
      <c r="AR1561" s="1706">
        <f t="shared" si="629"/>
        <v>-8776260204.6100006</v>
      </c>
      <c r="AS1561" s="1706">
        <f t="shared" si="629"/>
        <v>-1688124274.3058653</v>
      </c>
      <c r="AT1561" s="1706">
        <f t="shared" si="629"/>
        <v>-632723217.48413479</v>
      </c>
      <c r="AU1561" s="1706">
        <f t="shared" si="629"/>
        <v>-1551417333.6500001</v>
      </c>
      <c r="AV1561" s="1706">
        <f t="shared" si="629"/>
        <v>-3872264825.440001</v>
      </c>
      <c r="AW1561" s="1706">
        <f t="shared" si="629"/>
        <v>0</v>
      </c>
      <c r="AX1561" s="1706">
        <f t="shared" si="629"/>
        <v>-626461669.05999994</v>
      </c>
      <c r="AY1561" s="1706">
        <f t="shared" si="629"/>
        <v>-626461669.05999994</v>
      </c>
      <c r="BA1561" s="1640"/>
      <c r="BS1561" s="1359"/>
    </row>
    <row r="1562" spans="1:71" ht="11.25" customHeight="1">
      <c r="O1562" s="1362"/>
      <c r="P1562" s="1363"/>
      <c r="Q1562" s="1363"/>
      <c r="R1562" s="1363"/>
      <c r="S1562" s="1363"/>
      <c r="T1562" s="1363"/>
      <c r="U1562" s="1363"/>
      <c r="V1562" s="1363"/>
      <c r="W1562" s="1363"/>
      <c r="X1562" s="1363"/>
      <c r="Y1562" s="1363"/>
      <c r="Z1562" s="1363"/>
      <c r="AA1562" s="1363"/>
      <c r="AB1562" s="1363"/>
      <c r="AC1562" s="1709"/>
      <c r="AD1562" s="1709"/>
      <c r="AE1562" s="1363"/>
      <c r="AF1562" s="1710"/>
      <c r="AG1562" s="1710"/>
      <c r="AH1562" s="1711"/>
      <c r="AI1562" s="1711"/>
      <c r="AJ1562" s="1711"/>
      <c r="AK1562" s="1711"/>
      <c r="AL1562" s="1711"/>
      <c r="AM1562" s="1711"/>
      <c r="AN1562" s="1711"/>
      <c r="AO1562" s="1711"/>
      <c r="AP1562" s="1711"/>
      <c r="AY1562" s="1312"/>
      <c r="AZ1562" s="1312"/>
      <c r="BA1562" s="1640"/>
    </row>
    <row r="1563" spans="1:71" ht="13.8" thickBot="1">
      <c r="O1563" s="1362"/>
      <c r="P1563" s="1362"/>
      <c r="Q1563" s="1362"/>
      <c r="R1563" s="1362"/>
      <c r="S1563" s="1362"/>
      <c r="T1563" s="1362"/>
      <c r="U1563" s="1362"/>
      <c r="V1563" s="1362"/>
      <c r="W1563" s="1362"/>
      <c r="X1563" s="1362"/>
      <c r="Y1563" s="1362"/>
      <c r="Z1563" s="1362"/>
      <c r="AA1563" s="1362"/>
      <c r="AB1563" s="1362"/>
      <c r="AC1563" s="1712"/>
      <c r="AD1563" s="1712"/>
      <c r="AE1563" s="1713" t="s">
        <v>2628</v>
      </c>
      <c r="AH1563" s="1714">
        <f>AH998+AH1561</f>
        <v>-8576871546.7720852</v>
      </c>
      <c r="AI1563" s="1714">
        <f>AI998+AI1561</f>
        <v>5248509189.9853239</v>
      </c>
      <c r="AJ1563" s="1714">
        <f>AJ998+AJ1561</f>
        <v>2210346291.0900955</v>
      </c>
      <c r="AK1563" s="1714">
        <f>AK998+AK1561</f>
        <v>869244147.05916834</v>
      </c>
      <c r="AL1563" s="1714">
        <f>AL998+AL1561</f>
        <v>8328099628.134593</v>
      </c>
      <c r="AM1563" s="1714">
        <f>AM998</f>
        <v>914795477.01833284</v>
      </c>
      <c r="AN1563" s="1714">
        <f>AN1561</f>
        <v>-666023558.35541677</v>
      </c>
      <c r="AO1563" s="1714">
        <f>AM1563+AN1563</f>
        <v>248771918.66291606</v>
      </c>
      <c r="AP1563" s="1715"/>
      <c r="AQ1563" s="1313"/>
      <c r="AR1563" s="1714">
        <f>AR998+AR1561</f>
        <v>-8704691802.9200001</v>
      </c>
      <c r="AS1563" s="1714">
        <f>AS998+AS1561</f>
        <v>5224332592.8049345</v>
      </c>
      <c r="AT1563" s="1714">
        <f>AT998+AT1561</f>
        <v>2284153481.9250646</v>
      </c>
      <c r="AU1563" s="1714">
        <f>AU998+AU1561</f>
        <v>992681245.09999895</v>
      </c>
      <c r="AV1563" s="1714">
        <f>AV998+AV1561</f>
        <v>8501167319.8299923</v>
      </c>
      <c r="AW1563" s="1714">
        <f>AW998</f>
        <v>829986152.15000069</v>
      </c>
      <c r="AX1563" s="1714">
        <f>AX1561</f>
        <v>-626461669.05999994</v>
      </c>
      <c r="AY1563" s="1714">
        <f>AW1563+AX1563</f>
        <v>203524483.09000075</v>
      </c>
      <c r="AZ1563" s="1716"/>
      <c r="BA1563" s="1640"/>
      <c r="BB1563" s="1313"/>
      <c r="BC1563" s="1313"/>
      <c r="BD1563" s="1313"/>
      <c r="BE1563" s="1717"/>
      <c r="BF1563" s="1714" t="str">
        <f>BF998</f>
        <v xml:space="preserve"> </v>
      </c>
      <c r="BG1563" s="1714">
        <f>BG1561</f>
        <v>0</v>
      </c>
      <c r="BH1563" s="1714" t="e">
        <f>BH998+BH1561</f>
        <v>#VALUE!</v>
      </c>
      <c r="BI1563" s="1714" t="e">
        <f>BI998+BI1561</f>
        <v>#VALUE!</v>
      </c>
      <c r="BJ1563" s="1714">
        <f>BJ998+BJ1561</f>
        <v>0</v>
      </c>
      <c r="BK1563" s="1313">
        <f>BK998+BK1561</f>
        <v>1</v>
      </c>
      <c r="BL1563" s="1313">
        <f>BL998+BL1561</f>
        <v>1</v>
      </c>
      <c r="BM1563" s="1717"/>
      <c r="BN1563" s="1714"/>
      <c r="BO1563" s="1714"/>
      <c r="BP1563" s="1714"/>
      <c r="BQ1563" s="1714"/>
    </row>
    <row r="1564" spans="1:71" ht="11.25" customHeight="1" thickTop="1">
      <c r="O1564" s="1362"/>
      <c r="P1564" s="1362"/>
      <c r="Q1564" s="1362"/>
      <c r="R1564" s="1362"/>
      <c r="S1564" s="1718"/>
      <c r="T1564" s="1362"/>
      <c r="U1564" s="1362"/>
      <c r="V1564" s="1362"/>
      <c r="W1564" s="1362"/>
      <c r="Y1564" s="1718" t="s">
        <v>2629</v>
      </c>
      <c r="Z1564" s="1362"/>
      <c r="AA1564" s="1362"/>
      <c r="AB1564" s="1362"/>
      <c r="AC1564" s="1712"/>
      <c r="AD1564" s="1712"/>
      <c r="AE1564" s="1719"/>
      <c r="AH1564" s="1314"/>
      <c r="AI1564" s="1314"/>
      <c r="AJ1564" s="1314"/>
      <c r="AK1564" s="1314"/>
      <c r="AL1564" s="1314"/>
      <c r="AM1564" s="1314"/>
      <c r="AN1564" s="1314"/>
      <c r="AO1564" s="1314"/>
      <c r="AZ1564" s="1312"/>
      <c r="BA1564" s="1640"/>
    </row>
    <row r="1565" spans="1:71" ht="11.25" customHeight="1">
      <c r="C1565" s="1362"/>
      <c r="D1565" s="1720"/>
      <c r="E1565" s="1720"/>
      <c r="F1565" s="1720"/>
      <c r="G1565" s="1720"/>
      <c r="H1565" s="1720"/>
      <c r="I1565" s="1720"/>
      <c r="J1565" s="1720"/>
      <c r="K1565" s="1720"/>
      <c r="L1565" s="1720"/>
      <c r="M1565" s="1720"/>
      <c r="N1565" s="1720"/>
      <c r="O1565" s="1362"/>
      <c r="P1565" s="1362"/>
      <c r="Q1565" s="1362"/>
      <c r="R1565" s="1362"/>
      <c r="S1565" s="1721"/>
      <c r="T1565" s="1362"/>
      <c r="U1565" s="1362"/>
      <c r="V1565" s="1362"/>
      <c r="W1565" s="1362"/>
      <c r="Y1565" s="1721" t="s">
        <v>2630</v>
      </c>
      <c r="Z1565" s="1362"/>
      <c r="AA1565" s="1362"/>
      <c r="AB1565" s="1362"/>
      <c r="AC1565" s="1712"/>
      <c r="AD1565" s="1712"/>
      <c r="AE1565" s="1719"/>
      <c r="AH1565" s="1315" t="s">
        <v>2631</v>
      </c>
      <c r="AI1565" s="1722">
        <f>AI1563/AL1563</f>
        <v>0.63021690713862588</v>
      </c>
      <c r="AJ1565" s="1722">
        <f>AJ1563/AL1563</f>
        <v>0.26540824315104766</v>
      </c>
      <c r="AK1565" s="1722">
        <f>AK1563/AL1563</f>
        <v>0.1043748497103258</v>
      </c>
      <c r="AL1565" s="1315"/>
      <c r="AM1565" s="1314"/>
      <c r="AN1565" s="1314"/>
      <c r="AO1565" s="1314"/>
      <c r="AR1565" s="1315" t="s">
        <v>2631</v>
      </c>
      <c r="AS1565" s="1722">
        <f>AS1563/AV1563</f>
        <v>0.6145429676014672</v>
      </c>
      <c r="AT1565" s="1722">
        <f>AT1563/AV1563</f>
        <v>0.26868703979005359</v>
      </c>
      <c r="AU1565" s="1722">
        <f>AU1563/AV1563</f>
        <v>0.11676999260847988</v>
      </c>
      <c r="AV1565" s="1315"/>
      <c r="BA1565" s="1640"/>
    </row>
    <row r="1566" spans="1:71" ht="12" customHeight="1" thickBot="1">
      <c r="C1566" s="1362"/>
      <c r="D1566" s="1723"/>
      <c r="E1566" s="1723"/>
      <c r="F1566" s="1723"/>
      <c r="G1566" s="1723"/>
      <c r="H1566" s="1723"/>
      <c r="I1566" s="1723"/>
      <c r="J1566" s="1723"/>
      <c r="K1566" s="1723"/>
      <c r="L1566" s="1723"/>
      <c r="M1566" s="1723"/>
      <c r="N1566" s="1723"/>
      <c r="O1566" s="1362"/>
      <c r="P1566" s="1362"/>
      <c r="Q1566" s="1362"/>
      <c r="R1566" s="1362"/>
      <c r="S1566" s="1362"/>
      <c r="T1566" s="1362"/>
      <c r="U1566" s="1362"/>
      <c r="V1566" s="1362"/>
      <c r="W1566" s="1362"/>
      <c r="Y1566" s="1362"/>
      <c r="Z1566" s="1362"/>
      <c r="AA1566" s="1362"/>
      <c r="AB1566" s="1362"/>
      <c r="AC1566" s="1712"/>
      <c r="AD1566" s="1712"/>
      <c r="AE1566" s="1719"/>
      <c r="AH1566" s="1314"/>
      <c r="AI1566" s="1315"/>
      <c r="AJ1566" s="1314"/>
      <c r="AK1566" s="1314"/>
      <c r="AL1566" s="1314"/>
      <c r="AM1566" s="1314"/>
      <c r="AN1566" s="1314"/>
      <c r="AO1566" s="1314"/>
      <c r="BA1566" s="1640"/>
    </row>
    <row r="1567" spans="1:71" ht="11.25" customHeight="1">
      <c r="C1567" s="1362"/>
      <c r="D1567" s="1723"/>
      <c r="E1567" s="1723"/>
      <c r="F1567" s="1723"/>
      <c r="G1567" s="1723"/>
      <c r="H1567" s="1723"/>
      <c r="I1567" s="1723"/>
      <c r="J1567" s="1723"/>
      <c r="K1567" s="1723"/>
      <c r="L1567" s="1723"/>
      <c r="M1567" s="1723"/>
      <c r="N1567" s="1723"/>
      <c r="O1567" s="1362"/>
      <c r="P1567" s="1362"/>
      <c r="Q1567" s="1362"/>
      <c r="R1567" s="1362"/>
      <c r="S1567" s="1362"/>
      <c r="T1567" s="1362"/>
      <c r="U1567" s="1362"/>
      <c r="V1567" s="1362"/>
      <c r="W1567" s="1362"/>
      <c r="X1567" s="1362"/>
      <c r="Y1567" s="1362"/>
      <c r="Z1567" s="1362"/>
      <c r="AA1567" s="1362"/>
      <c r="AB1567" s="1362"/>
      <c r="AC1567" s="1362"/>
      <c r="AD1567" s="1362"/>
      <c r="AE1567" s="1724"/>
      <c r="AH1567" s="1316"/>
      <c r="AI1567" s="1316"/>
      <c r="AJ1567" s="1314"/>
      <c r="AK1567" s="1314"/>
      <c r="AL1567" s="1316"/>
      <c r="AM1567" s="1949" t="s">
        <v>2632</v>
      </c>
      <c r="AN1567" s="1950"/>
      <c r="AO1567" s="1312"/>
      <c r="AP1567" s="1312"/>
      <c r="AR1567" s="1313"/>
      <c r="AS1567" s="1717"/>
      <c r="AT1567" s="1949" t="s">
        <v>2632</v>
      </c>
      <c r="AU1567" s="1950"/>
      <c r="AV1567" s="1313"/>
      <c r="AW1567" s="1314"/>
      <c r="AX1567" s="1313"/>
      <c r="BA1567" s="1640"/>
    </row>
    <row r="1568" spans="1:71" ht="12" customHeight="1">
      <c r="C1568" s="1362"/>
      <c r="D1568" s="1723"/>
      <c r="E1568" s="1723"/>
      <c r="F1568" s="1723"/>
      <c r="G1568" s="1723"/>
      <c r="H1568" s="1723"/>
      <c r="I1568" s="1723"/>
      <c r="J1568" s="1723"/>
      <c r="K1568" s="1723"/>
      <c r="L1568" s="1723"/>
      <c r="M1568" s="1723"/>
      <c r="N1568" s="1723"/>
      <c r="O1568" s="1362"/>
      <c r="P1568" s="1362"/>
      <c r="Q1568" s="1362"/>
      <c r="R1568" s="1362"/>
      <c r="S1568" s="1362"/>
      <c r="T1568" s="1362"/>
      <c r="U1568" s="1362"/>
      <c r="V1568" s="1362"/>
      <c r="W1568" s="1362"/>
      <c r="X1568" s="1362"/>
      <c r="Y1568" s="1362"/>
      <c r="Z1568" s="1362"/>
      <c r="AA1568" s="1362"/>
      <c r="AB1568" s="1362"/>
      <c r="AC1568" s="1362"/>
      <c r="AD1568" s="1362"/>
      <c r="AE1568" s="1724"/>
      <c r="AH1568" s="1725"/>
      <c r="AI1568" s="1362"/>
      <c r="AJ1568" s="1362"/>
      <c r="AK1568" s="1314"/>
      <c r="AL1568" s="1316"/>
      <c r="AM1568" s="1726">
        <f>AI1565</f>
        <v>0.63021690713862588</v>
      </c>
      <c r="AN1568" s="1727">
        <f>AO1563*AM1568</f>
        <v>156780269.16268477</v>
      </c>
      <c r="AO1568" s="1314"/>
      <c r="AR1568" s="1313"/>
      <c r="AS1568" s="1717"/>
      <c r="AT1568" s="1726">
        <f>AS1565</f>
        <v>0.6145429676014672</v>
      </c>
      <c r="AU1568" s="1727">
        <f>AY1563*AT1568</f>
        <v>125074539.8176837</v>
      </c>
      <c r="AV1568" s="1313"/>
      <c r="AW1568" s="1314"/>
      <c r="AX1568" s="1313"/>
      <c r="BA1568" s="1640"/>
    </row>
    <row r="1569" spans="1:53" ht="13.2" customHeight="1" thickBot="1">
      <c r="C1569" s="1720"/>
      <c r="D1569" s="1720"/>
      <c r="E1569" s="1720"/>
      <c r="F1569" s="1720"/>
      <c r="G1569" s="1720"/>
      <c r="H1569" s="1720"/>
      <c r="I1569" s="1720"/>
      <c r="J1569" s="1720"/>
      <c r="K1569" s="1720"/>
      <c r="L1569" s="1720"/>
      <c r="M1569" s="1720"/>
      <c r="N1569" s="1720"/>
      <c r="O1569" s="1362"/>
      <c r="P1569" s="1362"/>
      <c r="Q1569" s="1362"/>
      <c r="R1569" s="1362"/>
      <c r="S1569" s="1362"/>
      <c r="T1569" s="1362"/>
      <c r="U1569" s="1362"/>
      <c r="V1569" s="1362"/>
      <c r="W1569" s="1362"/>
      <c r="X1569" s="1362"/>
      <c r="Y1569" s="1362"/>
      <c r="Z1569" s="1362"/>
      <c r="AA1569" s="1362"/>
      <c r="AB1569" s="1362"/>
      <c r="AC1569" s="1362"/>
      <c r="AD1569" s="1362"/>
      <c r="AE1569" s="1724"/>
      <c r="AH1569" s="1324"/>
      <c r="AI1569" s="1362"/>
      <c r="AJ1569" s="1362"/>
      <c r="AK1569" s="1314"/>
      <c r="AL1569" s="1316"/>
      <c r="AM1569" s="1726">
        <f>AJ1565</f>
        <v>0.26540824315104766</v>
      </c>
      <c r="AN1569" s="1727">
        <f>AO1563*AM1569</f>
        <v>66026117.877639882</v>
      </c>
      <c r="AO1569" s="1314"/>
      <c r="AR1569" s="1313"/>
      <c r="AS1569" s="1717"/>
      <c r="AT1569" s="1726">
        <f>AT1565</f>
        <v>0.26868703979005359</v>
      </c>
      <c r="AU1569" s="1727">
        <f>AY1563*AT1569</f>
        <v>54684390.886253119</v>
      </c>
      <c r="AV1569" s="1313"/>
      <c r="AW1569" s="1314"/>
      <c r="AX1569" s="1313"/>
      <c r="BA1569" s="1640"/>
    </row>
    <row r="1570" spans="1:53" ht="15.6" customHeight="1">
      <c r="A1570" s="1314"/>
      <c r="B1570" s="1314"/>
      <c r="C1570" s="1728" t="s">
        <v>2633</v>
      </c>
      <c r="D1570" s="1720"/>
      <c r="E1570" s="1720"/>
      <c r="F1570" s="1720"/>
      <c r="G1570" s="1720"/>
      <c r="H1570" s="1720"/>
      <c r="I1570" s="1720"/>
      <c r="J1570" s="1720"/>
      <c r="K1570" s="1720"/>
      <c r="L1570" s="1720"/>
      <c r="M1570" s="1720"/>
      <c r="N1570" s="1720"/>
      <c r="O1570" s="1362"/>
      <c r="P1570" s="1362"/>
      <c r="Q1570" s="1362"/>
      <c r="R1570" s="1362"/>
      <c r="S1570" s="1362"/>
      <c r="T1570" s="1362"/>
      <c r="U1570" s="1362"/>
      <c r="V1570" s="1362"/>
      <c r="W1570" s="1362"/>
      <c r="X1570" s="1362"/>
      <c r="Y1570" s="1362"/>
      <c r="Z1570" s="1362"/>
      <c r="AA1570" s="1362"/>
      <c r="AB1570" s="1362"/>
      <c r="AC1570" s="1362"/>
      <c r="AD1570" s="1362"/>
      <c r="AE1570" s="1729"/>
      <c r="AH1570" s="1725"/>
      <c r="AI1570" s="1362"/>
      <c r="AJ1570" s="1362"/>
      <c r="AK1570" s="1314"/>
      <c r="AL1570" s="1316"/>
      <c r="AM1570" s="1730">
        <f>AK1565</f>
        <v>0.1043748497103258</v>
      </c>
      <c r="AN1570" s="1731">
        <f>AO1563*AM1570</f>
        <v>25965531.622591261</v>
      </c>
      <c r="AO1570" s="1711"/>
      <c r="AP1570" s="1711"/>
      <c r="AR1570" s="1313"/>
      <c r="AS1570" s="1717"/>
      <c r="AT1570" s="1730">
        <f>AU1565</f>
        <v>0.11676999260847988</v>
      </c>
      <c r="AU1570" s="1731">
        <f>AY1563*AT1570</f>
        <v>23765552.386064075</v>
      </c>
      <c r="AV1570" s="1313"/>
      <c r="AW1570" s="1314"/>
      <c r="AX1570" s="1313"/>
      <c r="BA1570" s="1640"/>
    </row>
    <row r="1571" spans="1:53" ht="13.8" thickBot="1">
      <c r="A1571" s="1316"/>
      <c r="B1571" s="1316"/>
      <c r="C1571" s="1732" t="s">
        <v>2634</v>
      </c>
      <c r="D1571" s="1720"/>
      <c r="E1571" s="1720"/>
      <c r="F1571" s="1720"/>
      <c r="G1571" s="1720"/>
      <c r="H1571" s="1720"/>
      <c r="I1571" s="1720"/>
      <c r="J1571" s="1720"/>
      <c r="K1571" s="1720"/>
      <c r="L1571" s="1720"/>
      <c r="M1571" s="1720"/>
      <c r="N1571" s="1720"/>
      <c r="O1571" s="1362"/>
      <c r="P1571" s="1362"/>
      <c r="Q1571" s="1362"/>
      <c r="R1571" s="1362"/>
      <c r="S1571" s="1362"/>
      <c r="T1571" s="1362"/>
      <c r="U1571" s="1362"/>
      <c r="V1571" s="1362"/>
      <c r="W1571" s="1362"/>
      <c r="X1571" s="1362"/>
      <c r="Y1571" s="1362"/>
      <c r="Z1571" s="1362"/>
      <c r="AA1571" s="1362"/>
      <c r="AB1571" s="1362"/>
      <c r="AC1571" s="1362"/>
      <c r="AD1571" s="1362"/>
      <c r="AE1571" s="1362"/>
      <c r="AH1571" s="1316"/>
      <c r="AI1571" s="1362"/>
      <c r="AJ1571" s="1733"/>
      <c r="AK1571" s="1314"/>
      <c r="AL1571" s="1316"/>
      <c r="AM1571" s="1734">
        <f>SUM(AM1568:AM1570)</f>
        <v>0.99999999999999933</v>
      </c>
      <c r="AN1571" s="1735">
        <f>SUM(AN1568:AN1570)</f>
        <v>248771918.66291592</v>
      </c>
      <c r="AO1571" s="1314"/>
      <c r="AR1571" s="1313"/>
      <c r="AS1571" s="1717"/>
      <c r="AT1571" s="1734">
        <f>SUM(AT1568:AT1570)</f>
        <v>1.0000000000000007</v>
      </c>
      <c r="AU1571" s="1735">
        <f>SUM(AU1568:AU1570)</f>
        <v>203524483.0900009</v>
      </c>
      <c r="AV1571" s="1313"/>
      <c r="AW1571" s="1314"/>
      <c r="AX1571" s="1313"/>
      <c r="BA1571" s="1640"/>
    </row>
    <row r="1572" spans="1:53" ht="11.55" customHeight="1">
      <c r="A1572" s="1316"/>
      <c r="B1572" s="1316"/>
      <c r="C1572" s="1736">
        <v>0.66349999999999998</v>
      </c>
      <c r="D1572" s="1723"/>
      <c r="E1572" s="1723"/>
      <c r="F1572" s="1723"/>
      <c r="G1572" s="1723"/>
      <c r="H1572" s="1723"/>
      <c r="I1572" s="1723"/>
      <c r="J1572" s="1723"/>
      <c r="K1572" s="1723"/>
      <c r="L1572" s="1723"/>
      <c r="M1572" s="1723"/>
      <c r="N1572" s="1723"/>
      <c r="O1572" s="1362"/>
      <c r="P1572" s="1362"/>
      <c r="Q1572" s="1362"/>
      <c r="R1572" s="1362"/>
      <c r="S1572" s="1362"/>
      <c r="T1572" s="1362"/>
      <c r="U1572" s="1362"/>
      <c r="V1572" s="1362"/>
      <c r="W1572" s="1362"/>
      <c r="X1572" s="1362"/>
      <c r="Y1572" s="1362"/>
      <c r="Z1572" s="1362"/>
      <c r="AA1572" s="1362"/>
      <c r="AB1572" s="1362"/>
      <c r="AC1572" s="1362"/>
      <c r="AD1572" s="1362"/>
      <c r="AE1572" s="1362"/>
      <c r="AH1572" s="1316"/>
      <c r="AI1572" s="1314"/>
      <c r="AJ1572" s="1314"/>
      <c r="AK1572" s="1316"/>
      <c r="AL1572" s="1316"/>
      <c r="AM1572" s="1316"/>
      <c r="AN1572" s="1316"/>
      <c r="AO1572" s="1316"/>
      <c r="AP1572" s="1316"/>
      <c r="BA1572" s="1640"/>
    </row>
    <row r="1573" spans="1:53" ht="11.25" customHeight="1">
      <c r="A1573" s="1316"/>
      <c r="B1573" s="1316"/>
      <c r="C1573" s="1737">
        <v>0.33650000000000002</v>
      </c>
      <c r="D1573" s="1723"/>
      <c r="E1573" s="1723"/>
      <c r="F1573" s="1723"/>
      <c r="G1573" s="1723"/>
      <c r="H1573" s="1723"/>
      <c r="I1573" s="1723"/>
      <c r="J1573" s="1723"/>
      <c r="K1573" s="1723"/>
      <c r="L1573" s="1723"/>
      <c r="M1573" s="1723"/>
      <c r="N1573" s="1723"/>
      <c r="O1573" s="1362"/>
      <c r="P1573" s="1362"/>
      <c r="Q1573" s="1362"/>
      <c r="R1573" s="1362"/>
      <c r="S1573" s="1362"/>
      <c r="T1573" s="1362"/>
      <c r="U1573" s="1362"/>
      <c r="V1573" s="1362"/>
      <c r="W1573" s="1362"/>
      <c r="X1573" s="1362"/>
      <c r="Y1573" s="1362"/>
      <c r="Z1573" s="1362"/>
      <c r="AA1573" s="1362"/>
      <c r="AB1573" s="1362"/>
      <c r="AC1573" s="1362"/>
      <c r="AD1573" s="1362"/>
      <c r="AE1573" s="1362"/>
      <c r="AH1573" s="1316"/>
      <c r="AI1573" s="1316"/>
      <c r="AJ1573" s="1314"/>
      <c r="AK1573" s="1316"/>
      <c r="AL1573" s="1316"/>
      <c r="AM1573" s="1316"/>
      <c r="AN1573" s="1316"/>
      <c r="AO1573" s="1316"/>
      <c r="AP1573" s="1316"/>
      <c r="BA1573" s="1640"/>
    </row>
    <row r="1574" spans="1:53" ht="11.25" customHeight="1" thickBot="1">
      <c r="A1574" s="1316"/>
      <c r="B1574" s="1316"/>
      <c r="C1574" s="1738">
        <f>SUM(C1572:C1573)</f>
        <v>1</v>
      </c>
      <c r="D1574" s="1723"/>
      <c r="E1574" s="1723"/>
      <c r="F1574" s="1723"/>
      <c r="G1574" s="1723"/>
      <c r="H1574" s="1723"/>
      <c r="I1574" s="1723"/>
      <c r="J1574" s="1723"/>
      <c r="K1574" s="1723"/>
      <c r="L1574" s="1723"/>
      <c r="M1574" s="1723"/>
      <c r="N1574" s="1723"/>
      <c r="O1574" s="1362"/>
      <c r="P1574" s="1362"/>
      <c r="Q1574" s="1362"/>
      <c r="R1574" s="1362"/>
      <c r="S1574" s="1362"/>
      <c r="T1574" s="1362"/>
      <c r="U1574" s="1362"/>
      <c r="V1574" s="1362"/>
      <c r="W1574" s="1362"/>
      <c r="X1574" s="1362"/>
      <c r="Y1574" s="1362"/>
      <c r="Z1574" s="1362"/>
      <c r="AA1574" s="1362"/>
      <c r="AB1574" s="1362"/>
      <c r="AC1574" s="1362"/>
      <c r="AD1574" s="1362"/>
      <c r="AE1574" s="1362"/>
      <c r="AH1574" s="1316"/>
      <c r="AI1574" s="1362"/>
      <c r="AJ1574" s="1362"/>
      <c r="AK1574" s="1362"/>
      <c r="AL1574" s="1316"/>
      <c r="AM1574" s="1316"/>
      <c r="AN1574" s="1316"/>
      <c r="AO1574" s="1316"/>
      <c r="AP1574" s="1316"/>
      <c r="BA1574" s="1640"/>
    </row>
    <row r="1575" spans="1:53" ht="12" customHeight="1">
      <c r="O1575" s="1362"/>
      <c r="P1575" s="1362"/>
      <c r="Q1575" s="1362"/>
      <c r="R1575" s="1362"/>
      <c r="S1575" s="1362"/>
      <c r="T1575" s="1362"/>
      <c r="U1575" s="1362"/>
      <c r="V1575" s="1362"/>
      <c r="W1575" s="1362"/>
      <c r="X1575" s="1362"/>
      <c r="Y1575" s="1362"/>
      <c r="Z1575" s="1362"/>
      <c r="AA1575" s="1362"/>
      <c r="AB1575" s="1362"/>
      <c r="AC1575" s="1362"/>
      <c r="AD1575" s="1362"/>
      <c r="AE1575" s="1362"/>
      <c r="AH1575" s="1316"/>
      <c r="AI1575" s="1362"/>
      <c r="AJ1575" s="1362"/>
      <c r="AK1575" s="1362"/>
      <c r="AL1575" s="1739"/>
      <c r="AM1575" s="1316"/>
      <c r="AN1575" s="1316"/>
      <c r="AO1575" s="1316"/>
      <c r="AP1575" s="1316"/>
      <c r="BA1575" s="1640"/>
    </row>
    <row r="1576" spans="1:53" ht="12" customHeight="1">
      <c r="O1576" s="1362"/>
      <c r="P1576" s="1362"/>
      <c r="Q1576" s="1362"/>
      <c r="R1576" s="1362"/>
      <c r="S1576" s="1362"/>
      <c r="T1576" s="1362"/>
      <c r="U1576" s="1362"/>
      <c r="V1576" s="1362"/>
      <c r="W1576" s="1362"/>
      <c r="X1576" s="1362"/>
      <c r="Y1576" s="1362"/>
      <c r="Z1576" s="1362"/>
      <c r="AA1576" s="1362"/>
      <c r="AB1576" s="1362"/>
      <c r="AC1576" s="1362"/>
      <c r="AD1576" s="1362"/>
      <c r="AE1576" s="1362"/>
      <c r="AH1576" s="1314"/>
      <c r="AI1576" s="1362"/>
      <c r="AJ1576" s="1362"/>
      <c r="AK1576" s="1362"/>
      <c r="AL1576" s="1725"/>
      <c r="AM1576" s="1316"/>
      <c r="AN1576" s="1316"/>
      <c r="AO1576" s="1314"/>
      <c r="AP1576" s="1316"/>
      <c r="BA1576" s="1640"/>
    </row>
    <row r="1577" spans="1:53">
      <c r="A1577" s="1314"/>
      <c r="B1577" s="1314"/>
      <c r="O1577" s="1362"/>
      <c r="P1577" s="1362"/>
      <c r="Q1577" s="1362"/>
      <c r="R1577" s="1362"/>
      <c r="S1577" s="1362"/>
      <c r="T1577" s="1362"/>
      <c r="U1577" s="1362"/>
      <c r="V1577" s="1362"/>
      <c r="W1577" s="1362"/>
      <c r="X1577" s="1362"/>
      <c r="Y1577" s="1362"/>
      <c r="Z1577" s="1362"/>
      <c r="AA1577" s="1362"/>
      <c r="AB1577" s="1362"/>
      <c r="AC1577" s="1362"/>
      <c r="AD1577" s="1362"/>
      <c r="AE1577" s="1362"/>
      <c r="AH1577" s="1316"/>
      <c r="AI1577" s="1362"/>
      <c r="AJ1577" s="1362"/>
      <c r="AK1577" s="1362"/>
      <c r="AL1577" s="1739"/>
      <c r="AM1577" s="1316"/>
      <c r="AN1577" s="1316"/>
      <c r="AO1577" s="1316"/>
      <c r="AP1577" s="1316"/>
      <c r="BA1577" s="1640"/>
    </row>
    <row r="1578" spans="1:53">
      <c r="A1578" s="1316"/>
      <c r="B1578" s="1316"/>
      <c r="O1578" s="1362"/>
      <c r="P1578" s="1363"/>
      <c r="Q1578" s="1363"/>
      <c r="R1578" s="1363"/>
      <c r="S1578" s="1363"/>
      <c r="T1578" s="1363"/>
      <c r="U1578" s="1363"/>
      <c r="V1578" s="1363"/>
      <c r="W1578" s="1362"/>
      <c r="X1578" s="1362"/>
      <c r="Y1578" s="1362"/>
      <c r="Z1578" s="1362"/>
      <c r="AA1578" s="1362"/>
      <c r="AB1578" s="1362"/>
      <c r="AC1578" s="1362"/>
      <c r="AD1578" s="1362"/>
      <c r="AE1578" s="1362" t="s">
        <v>552</v>
      </c>
      <c r="AH1578" s="1316"/>
      <c r="AI1578" s="1362"/>
      <c r="AJ1578" s="1362"/>
      <c r="AK1578" s="1362"/>
      <c r="AL1578" s="1739"/>
      <c r="AM1578" s="1316"/>
      <c r="AN1578" s="1316"/>
      <c r="AO1578" s="1316"/>
      <c r="AP1578" s="1316"/>
      <c r="BA1578" s="1640"/>
    </row>
    <row r="1579" spans="1:53">
      <c r="A1579" s="1316"/>
      <c r="B1579" s="1316"/>
      <c r="O1579" s="1362"/>
      <c r="P1579" s="1363"/>
      <c r="Q1579" s="1363"/>
      <c r="R1579" s="1363"/>
      <c r="S1579" s="1363"/>
      <c r="T1579" s="1363"/>
      <c r="U1579" s="1363"/>
      <c r="V1579" s="1363"/>
      <c r="W1579" s="1362"/>
      <c r="X1579" s="1362"/>
      <c r="Y1579" s="1362"/>
      <c r="Z1579" s="1362"/>
      <c r="AA1579" s="1362"/>
      <c r="AB1579" s="1362"/>
      <c r="AC1579" s="1362"/>
      <c r="AD1579" s="1362"/>
      <c r="AE1579" s="1362"/>
      <c r="AH1579" s="1316"/>
      <c r="AI1579" s="1362"/>
      <c r="AJ1579" s="1362"/>
      <c r="AK1579" s="1362"/>
      <c r="AL1579" s="1739"/>
      <c r="AM1579" s="1316"/>
      <c r="AN1579" s="1316"/>
      <c r="AO1579" s="1316"/>
      <c r="AP1579" s="1316"/>
      <c r="BA1579" s="1640"/>
    </row>
    <row r="1580" spans="1:53">
      <c r="A1580" s="1314"/>
      <c r="B1580" s="1314"/>
      <c r="O1580" s="1362"/>
      <c r="P1580" s="1363"/>
      <c r="Q1580" s="1363"/>
      <c r="R1580" s="1363"/>
      <c r="S1580" s="1363"/>
      <c r="T1580" s="1363"/>
      <c r="U1580" s="1363"/>
      <c r="V1580" s="1363"/>
      <c r="W1580" s="1362"/>
      <c r="X1580" s="1362"/>
      <c r="Y1580" s="1362"/>
      <c r="Z1580" s="1362"/>
      <c r="AA1580" s="1362"/>
      <c r="AB1580" s="1362"/>
      <c r="AC1580" s="1362"/>
      <c r="AD1580" s="1362"/>
      <c r="AE1580" s="1362"/>
      <c r="AH1580" s="1316"/>
      <c r="AI1580" s="1362"/>
      <c r="AJ1580" s="1362"/>
      <c r="AK1580" s="1362"/>
      <c r="AL1580" s="1739"/>
      <c r="AM1580" s="1316"/>
      <c r="AN1580" s="1316"/>
      <c r="AO1580" s="1316"/>
      <c r="AP1580" s="1316"/>
      <c r="BA1580" s="1640"/>
    </row>
    <row r="1581" spans="1:53">
      <c r="A1581" s="1316"/>
      <c r="B1581" s="1316"/>
      <c r="O1581" s="1362"/>
      <c r="P1581" s="1363"/>
      <c r="Q1581" s="1363"/>
      <c r="R1581" s="1363"/>
      <c r="S1581" s="1363"/>
      <c r="T1581" s="1363"/>
      <c r="U1581" s="1363"/>
      <c r="V1581" s="1363"/>
      <c r="W1581" s="1363"/>
      <c r="X1581" s="1363"/>
      <c r="Y1581" s="1363"/>
      <c r="Z1581" s="1363"/>
      <c r="AA1581" s="1363"/>
      <c r="AB1581" s="1363"/>
      <c r="AE1581" s="1363"/>
      <c r="AF1581" s="1740"/>
      <c r="AG1581" s="1740"/>
      <c r="AH1581" s="1316"/>
      <c r="AI1581" s="1362"/>
      <c r="AJ1581" s="1362"/>
      <c r="AK1581" s="1362"/>
      <c r="AL1581" s="1739"/>
      <c r="AM1581" s="1316"/>
      <c r="AN1581" s="1316"/>
      <c r="AO1581" s="1316"/>
      <c r="AP1581" s="1316"/>
      <c r="BA1581" s="1640"/>
    </row>
    <row r="1582" spans="1:53">
      <c r="A1582" s="1316"/>
      <c r="B1582" s="1316"/>
      <c r="O1582" s="1362"/>
      <c r="P1582" s="1363"/>
      <c r="Q1582" s="1363"/>
      <c r="R1582" s="1363"/>
      <c r="S1582" s="1363"/>
      <c r="T1582" s="1363"/>
      <c r="U1582" s="1363"/>
      <c r="V1582" s="1363"/>
      <c r="W1582" s="1363"/>
      <c r="X1582" s="1363"/>
      <c r="Y1582" s="1363"/>
      <c r="Z1582" s="1363"/>
      <c r="AA1582" s="1363"/>
      <c r="AB1582" s="1363"/>
      <c r="AE1582" s="1363"/>
      <c r="AH1582" s="1316"/>
      <c r="AI1582" s="1362"/>
      <c r="AJ1582" s="1362"/>
      <c r="AK1582" s="1362"/>
      <c r="AL1582" s="1739"/>
      <c r="AM1582" s="1316"/>
      <c r="AN1582" s="1316"/>
      <c r="AO1582" s="1316"/>
      <c r="AP1582" s="1316"/>
      <c r="BA1582" s="1640"/>
    </row>
    <row r="1583" spans="1:53" ht="13.8" thickBot="1">
      <c r="A1583" s="1316"/>
      <c r="B1583" s="1316"/>
      <c r="O1583" s="1362"/>
      <c r="P1583" s="1363"/>
      <c r="Q1583" s="1363"/>
      <c r="R1583" s="1363"/>
      <c r="S1583" s="1363"/>
      <c r="T1583" s="1363"/>
      <c r="U1583" s="1363"/>
      <c r="V1583" s="1363"/>
      <c r="W1583" s="1363"/>
      <c r="X1583" s="1363"/>
      <c r="Y1583" s="1363"/>
      <c r="Z1583" s="1363"/>
      <c r="AA1583" s="1363"/>
      <c r="AB1583" s="1363"/>
      <c r="AC1583" s="1712"/>
      <c r="AD1583" s="1712"/>
      <c r="AE1583" s="1363"/>
      <c r="AH1583" s="1316"/>
      <c r="AI1583" s="1362"/>
      <c r="AJ1583" s="1362"/>
      <c r="AK1583" s="1362"/>
      <c r="AL1583" s="1316"/>
      <c r="AM1583" s="1316"/>
      <c r="AN1583" s="1316"/>
      <c r="AO1583" s="1316"/>
      <c r="AP1583" s="1316"/>
      <c r="BA1583" s="1640"/>
    </row>
    <row r="1584" spans="1:53">
      <c r="A1584" s="1316"/>
      <c r="B1584" s="1316"/>
      <c r="C1584" s="1411"/>
      <c r="O1584" s="1362"/>
      <c r="P1584" s="1741"/>
      <c r="Q1584" s="1742"/>
      <c r="R1584" s="1742"/>
      <c r="S1584" s="1742"/>
      <c r="T1584" s="1742"/>
      <c r="U1584" s="1742"/>
      <c r="V1584" s="1742"/>
      <c r="W1584" s="1742"/>
      <c r="X1584" s="1742"/>
      <c r="Y1584" s="1742"/>
      <c r="Z1584" s="1742"/>
      <c r="AA1584" s="1742"/>
      <c r="AB1584" s="1743"/>
      <c r="AC1584" s="1712"/>
      <c r="AD1584" s="1712"/>
      <c r="AE1584" s="1363"/>
      <c r="AH1584" s="1316"/>
      <c r="AI1584" s="1362"/>
      <c r="AJ1584" s="1362"/>
      <c r="AK1584" s="1362"/>
      <c r="AL1584" s="1316"/>
      <c r="AM1584" s="1316"/>
      <c r="AN1584" s="1316"/>
      <c r="AO1584" s="1316"/>
      <c r="AP1584" s="1316"/>
      <c r="BA1584" s="1640"/>
    </row>
    <row r="1585" spans="1:53">
      <c r="A1585" s="1316"/>
      <c r="B1585" s="1316"/>
      <c r="C1585" s="1411"/>
      <c r="D1585" s="1712"/>
      <c r="E1585" s="1712"/>
      <c r="F1585" s="1712"/>
      <c r="G1585" s="1712"/>
      <c r="H1585" s="1712"/>
      <c r="I1585" s="1712"/>
      <c r="J1585" s="1712"/>
      <c r="K1585" s="1712"/>
      <c r="L1585" s="1712"/>
      <c r="M1585" s="1712"/>
      <c r="N1585" s="1712"/>
      <c r="O1585" s="1362"/>
      <c r="P1585" s="1744">
        <v>13102476568.509998</v>
      </c>
      <c r="Q1585" s="1745">
        <v>13114624467.95002</v>
      </c>
      <c r="R1585" s="1745">
        <v>13148018705.290018</v>
      </c>
      <c r="S1585" s="1745">
        <v>13108372506.480011</v>
      </c>
      <c r="T1585" s="1745">
        <v>13172950205.580034</v>
      </c>
      <c r="U1585" s="1745">
        <v>13276970618.269991</v>
      </c>
      <c r="V1585" s="1745">
        <v>13378099610.019997</v>
      </c>
      <c r="W1585" s="1745">
        <v>13360684399.909988</v>
      </c>
      <c r="X1585" s="1745">
        <v>13315755707.989979</v>
      </c>
      <c r="Y1585" s="1745">
        <v>13298842869.650005</v>
      </c>
      <c r="Z1585" s="1745">
        <v>13366037483.369995</v>
      </c>
      <c r="AA1585" s="1745">
        <v>13228083515.809982</v>
      </c>
      <c r="AB1585" s="1746">
        <v>13274986699.109991</v>
      </c>
      <c r="AC1585" s="1747"/>
      <c r="AD1585" s="1747"/>
      <c r="AE1585" s="1314"/>
      <c r="AH1585" s="1316"/>
      <c r="AI1585" s="1362"/>
      <c r="AJ1585" s="1362"/>
      <c r="AK1585" s="1362"/>
      <c r="AL1585" s="1316"/>
      <c r="AM1585" s="1316"/>
      <c r="AN1585" s="1316"/>
      <c r="AO1585" s="1316"/>
      <c r="AP1585" s="1316"/>
      <c r="BA1585" s="1640"/>
    </row>
    <row r="1586" spans="1:53">
      <c r="A1586" s="1316"/>
      <c r="B1586" s="1316"/>
      <c r="C1586" s="1411"/>
      <c r="D1586" s="1748"/>
      <c r="E1586" s="1748"/>
      <c r="F1586" s="1748"/>
      <c r="G1586" s="1748"/>
      <c r="H1586" s="1748"/>
      <c r="I1586" s="1748"/>
      <c r="J1586" s="1748"/>
      <c r="K1586" s="1748"/>
      <c r="L1586" s="1748"/>
      <c r="M1586" s="1748"/>
      <c r="N1586" s="1712"/>
      <c r="O1586" s="1362"/>
      <c r="P1586" s="1744">
        <v>-13102476568.509981</v>
      </c>
      <c r="Q1586" s="1745">
        <v>-13114624467.949993</v>
      </c>
      <c r="R1586" s="1745">
        <v>-13148018705.289991</v>
      </c>
      <c r="S1586" s="1745">
        <v>-13108372506.480001</v>
      </c>
      <c r="T1586" s="1745">
        <v>-13172950205.580015</v>
      </c>
      <c r="U1586" s="1745">
        <v>-13276970618.270002</v>
      </c>
      <c r="V1586" s="1745">
        <v>-13378099609.770002</v>
      </c>
      <c r="W1586" s="1745">
        <v>-13360684399.90999</v>
      </c>
      <c r="X1586" s="1745">
        <v>-13315755707.990004</v>
      </c>
      <c r="Y1586" s="1745">
        <v>-13298842869.649996</v>
      </c>
      <c r="Z1586" s="1745">
        <v>-13366037483.370008</v>
      </c>
      <c r="AA1586" s="1745">
        <v>-13228083515.810007</v>
      </c>
      <c r="AB1586" s="1746">
        <v>-13274986699</v>
      </c>
      <c r="AC1586" s="1314"/>
      <c r="AD1586" s="1314"/>
      <c r="AE1586" s="1314"/>
      <c r="AH1586" s="1316"/>
      <c r="AI1586" s="1316"/>
      <c r="AJ1586" s="1316"/>
      <c r="AK1586" s="1316"/>
      <c r="AL1586" s="1316"/>
      <c r="AM1586" s="1316"/>
      <c r="AN1586" s="1316"/>
      <c r="AO1586" s="1316"/>
      <c r="AP1586" s="1316"/>
      <c r="BA1586" s="1640"/>
    </row>
    <row r="1587" spans="1:53">
      <c r="A1587" s="1316"/>
      <c r="B1587" s="1316"/>
      <c r="C1587" s="1411"/>
      <c r="O1587" s="1362"/>
      <c r="P1587" s="1749"/>
      <c r="Q1587" s="1719"/>
      <c r="R1587" s="1719"/>
      <c r="S1587" s="1719"/>
      <c r="T1587" s="1719"/>
      <c r="U1587" s="1719"/>
      <c r="V1587" s="1719"/>
      <c r="W1587" s="1719"/>
      <c r="X1587" s="1719"/>
      <c r="Y1587" s="1719"/>
      <c r="Z1587" s="1719"/>
      <c r="AA1587" s="1719"/>
      <c r="AB1587" s="1750"/>
      <c r="AC1587" s="1712"/>
      <c r="AD1587" s="1712"/>
      <c r="AE1587" s="1363"/>
      <c r="AH1587" s="1316"/>
      <c r="AI1587" s="1316"/>
      <c r="AJ1587" s="1316"/>
      <c r="AK1587" s="1316"/>
      <c r="AL1587" s="1316"/>
      <c r="AM1587" s="1316"/>
      <c r="AN1587" s="1316"/>
      <c r="AO1587" s="1316"/>
      <c r="AP1587" s="1316"/>
      <c r="BA1587" s="1640"/>
    </row>
    <row r="1588" spans="1:53">
      <c r="A1588" s="1316"/>
      <c r="B1588" s="1316"/>
      <c r="C1588" s="1411"/>
      <c r="O1588" s="1362"/>
      <c r="P1588" s="1749"/>
      <c r="Q1588" s="1719"/>
      <c r="R1588" s="1719"/>
      <c r="S1588" s="1719"/>
      <c r="T1588" s="1719"/>
      <c r="U1588" s="1719"/>
      <c r="V1588" s="1719"/>
      <c r="W1588" s="1719"/>
      <c r="X1588" s="1719"/>
      <c r="Y1588" s="1719"/>
      <c r="Z1588" s="1719"/>
      <c r="AA1588" s="1719"/>
      <c r="AB1588" s="1750"/>
      <c r="AC1588" s="1716"/>
      <c r="AD1588" s="1716"/>
      <c r="AE1588" s="1363"/>
      <c r="AH1588" s="1316"/>
      <c r="AI1588" s="1316"/>
      <c r="AJ1588" s="1316"/>
      <c r="AK1588" s="1316"/>
      <c r="AL1588" s="1316"/>
      <c r="AM1588" s="1316"/>
      <c r="AN1588" s="1316"/>
      <c r="AO1588" s="1316"/>
      <c r="AP1588" s="1316"/>
      <c r="BA1588" s="1640"/>
    </row>
    <row r="1589" spans="1:53">
      <c r="A1589" s="1316"/>
      <c r="B1589" s="1316"/>
      <c r="C1589" s="1411"/>
      <c r="O1589" s="1362"/>
      <c r="P1589" s="1744">
        <f t="shared" ref="P1589:AB1589" si="630">P998</f>
        <v>13102476568.509998</v>
      </c>
      <c r="Q1589" s="1745">
        <f t="shared" si="630"/>
        <v>13114624467.95002</v>
      </c>
      <c r="R1589" s="1745">
        <f t="shared" si="630"/>
        <v>13148018705.290018</v>
      </c>
      <c r="S1589" s="1745">
        <f t="shared" si="630"/>
        <v>13108372506.480011</v>
      </c>
      <c r="T1589" s="1745">
        <f t="shared" si="630"/>
        <v>13172950205.580034</v>
      </c>
      <c r="U1589" s="1745">
        <f t="shared" si="630"/>
        <v>13276970618.269991</v>
      </c>
      <c r="V1589" s="1745">
        <f t="shared" si="630"/>
        <v>13378099610.019997</v>
      </c>
      <c r="W1589" s="1745">
        <f t="shared" si="630"/>
        <v>13360684399.909988</v>
      </c>
      <c r="X1589" s="1745">
        <f t="shared" si="630"/>
        <v>13315755707.989979</v>
      </c>
      <c r="Y1589" s="1745">
        <f t="shared" si="630"/>
        <v>13298842869.650005</v>
      </c>
      <c r="Z1589" s="1745">
        <f t="shared" si="630"/>
        <v>13366037483.369995</v>
      </c>
      <c r="AA1589" s="1745">
        <f t="shared" si="630"/>
        <v>13228083515.809982</v>
      </c>
      <c r="AB1589" s="1746">
        <f t="shared" si="630"/>
        <v>13274986699.109991</v>
      </c>
      <c r="AC1589" s="1314"/>
      <c r="AD1589" s="1314"/>
      <c r="AE1589" s="1314"/>
      <c r="AH1589" s="1316"/>
      <c r="AI1589" s="1316"/>
      <c r="AJ1589" s="1316"/>
      <c r="AK1589" s="1316"/>
      <c r="AL1589" s="1316"/>
      <c r="AM1589" s="1316"/>
      <c r="AN1589" s="1316"/>
      <c r="AO1589" s="1316"/>
      <c r="AP1589" s="1316"/>
      <c r="BA1589" s="1640"/>
    </row>
    <row r="1590" spans="1:53">
      <c r="A1590" s="1316"/>
      <c r="B1590" s="1316"/>
      <c r="C1590" s="1411"/>
      <c r="O1590" s="1362"/>
      <c r="P1590" s="1744">
        <f t="shared" ref="P1590:AB1590" si="631">P1561</f>
        <v>-13102476568.509981</v>
      </c>
      <c r="Q1590" s="1745">
        <f t="shared" si="631"/>
        <v>-13114624467.949993</v>
      </c>
      <c r="R1590" s="1745">
        <f t="shared" si="631"/>
        <v>-13148018705.289991</v>
      </c>
      <c r="S1590" s="1745">
        <f t="shared" si="631"/>
        <v>-13108372506.480001</v>
      </c>
      <c r="T1590" s="1745">
        <f t="shared" si="631"/>
        <v>-13172950205.580015</v>
      </c>
      <c r="U1590" s="1745">
        <f t="shared" si="631"/>
        <v>-13276970618.270002</v>
      </c>
      <c r="V1590" s="1745">
        <f t="shared" si="631"/>
        <v>-13378099609.770002</v>
      </c>
      <c r="W1590" s="1745">
        <f t="shared" si="631"/>
        <v>-13360684399.90999</v>
      </c>
      <c r="X1590" s="1745">
        <f t="shared" si="631"/>
        <v>-13315755707.990004</v>
      </c>
      <c r="Y1590" s="1745">
        <f t="shared" si="631"/>
        <v>-13298842869.649996</v>
      </c>
      <c r="Z1590" s="1745">
        <f t="shared" si="631"/>
        <v>-13366037483.370008</v>
      </c>
      <c r="AA1590" s="1745">
        <f t="shared" si="631"/>
        <v>-13228083515.810007</v>
      </c>
      <c r="AB1590" s="1746">
        <f t="shared" si="631"/>
        <v>-13274986699.110022</v>
      </c>
      <c r="AC1590" s="1314"/>
      <c r="AD1590" s="1314"/>
      <c r="AE1590" s="1314"/>
      <c r="AF1590" s="1316"/>
      <c r="AG1590" s="1316"/>
      <c r="AH1590" s="1316"/>
      <c r="AI1590" s="1316"/>
      <c r="AJ1590" s="1316"/>
      <c r="AK1590" s="1316"/>
      <c r="AL1590" s="1316"/>
      <c r="AM1590" s="1316"/>
      <c r="AN1590" s="1316"/>
      <c r="AO1590" s="1316"/>
      <c r="AP1590" s="1316"/>
      <c r="BA1590" s="1640"/>
    </row>
    <row r="1591" spans="1:53">
      <c r="A1591" s="1316"/>
      <c r="B1591" s="1316"/>
      <c r="C1591" s="1411"/>
      <c r="O1591" s="1362"/>
      <c r="P1591" s="1751"/>
      <c r="Q1591" s="1752"/>
      <c r="R1591" s="1752"/>
      <c r="S1591" s="1752"/>
      <c r="T1591" s="1752"/>
      <c r="U1591" s="1752"/>
      <c r="V1591" s="1752"/>
      <c r="W1591" s="1752"/>
      <c r="X1591" s="1752"/>
      <c r="Y1591" s="1752"/>
      <c r="Z1591" s="1752"/>
      <c r="AA1591" s="1752"/>
      <c r="AB1591" s="1753"/>
      <c r="AF1591" s="1316"/>
      <c r="AG1591" s="1316"/>
      <c r="AH1591" s="1316"/>
      <c r="AI1591" s="1316"/>
      <c r="AJ1591" s="1316"/>
      <c r="AK1591" s="1316"/>
      <c r="AL1591" s="1316"/>
      <c r="AM1591" s="1316"/>
      <c r="AN1591" s="1316"/>
      <c r="AO1591" s="1316"/>
      <c r="AP1591" s="1316"/>
      <c r="BA1591" s="1640"/>
    </row>
    <row r="1592" spans="1:53">
      <c r="C1592" s="1411"/>
      <c r="N1592" s="1754" t="s">
        <v>2635</v>
      </c>
      <c r="O1592" s="1362"/>
      <c r="P1592" s="1744">
        <f>P1585-P1589</f>
        <v>0</v>
      </c>
      <c r="Q1592" s="1745">
        <f>Q1585-Q1589</f>
        <v>0</v>
      </c>
      <c r="R1592" s="1745">
        <v>0</v>
      </c>
      <c r="S1592" s="1745">
        <f t="shared" ref="S1592:AB1593" si="632">S1585-S1589</f>
        <v>0</v>
      </c>
      <c r="T1592" s="1745">
        <f t="shared" si="632"/>
        <v>0</v>
      </c>
      <c r="U1592" s="1745">
        <f t="shared" si="632"/>
        <v>0</v>
      </c>
      <c r="V1592" s="1745">
        <f t="shared" si="632"/>
        <v>0</v>
      </c>
      <c r="W1592" s="1745">
        <f t="shared" si="632"/>
        <v>0</v>
      </c>
      <c r="X1592" s="1745">
        <f t="shared" si="632"/>
        <v>0</v>
      </c>
      <c r="Y1592" s="1745">
        <f t="shared" si="632"/>
        <v>0</v>
      </c>
      <c r="Z1592" s="1745">
        <f t="shared" si="632"/>
        <v>0</v>
      </c>
      <c r="AA1592" s="1745">
        <f t="shared" si="632"/>
        <v>0</v>
      </c>
      <c r="AB1592" s="1746">
        <f>AB1585-AB1589</f>
        <v>0</v>
      </c>
      <c r="AC1592" s="1314"/>
      <c r="AD1592" s="1314"/>
      <c r="AE1592" s="1314"/>
      <c r="AF1592" s="1316"/>
      <c r="AG1592" s="1316"/>
      <c r="AH1592" s="1316"/>
      <c r="AI1592" s="1316"/>
      <c r="AJ1592" s="1316"/>
      <c r="AK1592" s="1316"/>
      <c r="AL1592" s="1316"/>
      <c r="AM1592" s="1316"/>
      <c r="AN1592" s="1316"/>
      <c r="AO1592" s="1316"/>
      <c r="AP1592" s="1316"/>
      <c r="BA1592" s="1640"/>
    </row>
    <row r="1593" spans="1:53" ht="13.8" thickBot="1">
      <c r="C1593" s="1411"/>
      <c r="N1593" s="1754" t="s">
        <v>2635</v>
      </c>
      <c r="O1593" s="1362"/>
      <c r="P1593" s="1755">
        <f>P1586-P1590</f>
        <v>0</v>
      </c>
      <c r="Q1593" s="1756">
        <f>Q1586-Q1590</f>
        <v>0</v>
      </c>
      <c r="R1593" s="1756">
        <v>0</v>
      </c>
      <c r="S1593" s="1756">
        <f t="shared" si="632"/>
        <v>0</v>
      </c>
      <c r="T1593" s="1756">
        <f t="shared" si="632"/>
        <v>0</v>
      </c>
      <c r="U1593" s="1756">
        <f t="shared" si="632"/>
        <v>0</v>
      </c>
      <c r="V1593" s="1756">
        <f t="shared" si="632"/>
        <v>0</v>
      </c>
      <c r="W1593" s="1756">
        <f t="shared" si="632"/>
        <v>0</v>
      </c>
      <c r="X1593" s="1756">
        <f t="shared" si="632"/>
        <v>0</v>
      </c>
      <c r="Y1593" s="1756">
        <f t="shared" si="632"/>
        <v>0</v>
      </c>
      <c r="Z1593" s="1756">
        <f t="shared" si="632"/>
        <v>0</v>
      </c>
      <c r="AA1593" s="1756">
        <f t="shared" si="632"/>
        <v>0</v>
      </c>
      <c r="AB1593" s="1757">
        <f t="shared" si="632"/>
        <v>0.11002159118652344</v>
      </c>
      <c r="AC1593" s="1314"/>
      <c r="AD1593" s="1314"/>
      <c r="AE1593" s="1314"/>
      <c r="AF1593" s="1316"/>
      <c r="AG1593" s="1316"/>
      <c r="AH1593" s="1316"/>
      <c r="AI1593" s="1316"/>
      <c r="AJ1593" s="1316"/>
      <c r="AK1593" s="1316"/>
      <c r="AL1593" s="1316"/>
      <c r="AM1593" s="1316"/>
      <c r="AN1593" s="1316"/>
      <c r="AO1593" s="1316"/>
      <c r="AP1593" s="1316"/>
      <c r="BA1593" s="1640"/>
    </row>
    <row r="1594" spans="1:53">
      <c r="O1594" s="1362"/>
      <c r="AF1594" s="1316"/>
      <c r="AG1594" s="1316"/>
      <c r="AH1594" s="1316"/>
      <c r="AI1594" s="1316"/>
      <c r="AJ1594" s="1316"/>
      <c r="AK1594" s="1316"/>
      <c r="AL1594" s="1316"/>
      <c r="AM1594" s="1316"/>
      <c r="AN1594" s="1316"/>
      <c r="AO1594" s="1316"/>
      <c r="AP1594" s="1316"/>
      <c r="BA1594" s="1640"/>
    </row>
    <row r="1595" spans="1:53">
      <c r="AF1595" s="1316"/>
      <c r="AG1595" s="1316"/>
      <c r="AH1595" s="1316"/>
      <c r="AI1595" s="1316"/>
      <c r="AJ1595" s="1316"/>
      <c r="AK1595" s="1316"/>
      <c r="AL1595" s="1316"/>
      <c r="AM1595" s="1316"/>
      <c r="AN1595" s="1316"/>
      <c r="AO1595" s="1316"/>
      <c r="AP1595" s="1316"/>
      <c r="BA1595" s="1640"/>
    </row>
    <row r="1596" spans="1:53">
      <c r="AB1596" s="1758"/>
      <c r="AF1596" s="1316"/>
      <c r="AG1596" s="1316"/>
      <c r="AH1596" s="1316"/>
      <c r="AI1596" s="1316"/>
      <c r="AJ1596" s="1316"/>
      <c r="AK1596" s="1316"/>
      <c r="AL1596" s="1316"/>
      <c r="AM1596" s="1316"/>
      <c r="AN1596" s="1316"/>
      <c r="AO1596" s="1316"/>
      <c r="AP1596" s="1316"/>
      <c r="BA1596" s="1640"/>
    </row>
    <row r="1597" spans="1:53">
      <c r="AF1597" s="1316"/>
      <c r="AG1597" s="1316"/>
      <c r="AH1597" s="1314"/>
      <c r="AI1597" s="1314"/>
      <c r="AJ1597" s="1314"/>
      <c r="AK1597" s="1314"/>
      <c r="AL1597" s="1314"/>
      <c r="AM1597" s="1314"/>
      <c r="AN1597" s="1314"/>
      <c r="AO1597" s="1314"/>
      <c r="BA1597" s="1640"/>
    </row>
    <row r="1598" spans="1:53">
      <c r="AF1598" s="1316"/>
      <c r="AG1598" s="1316"/>
      <c r="AH1598" s="1314"/>
      <c r="AI1598" s="1314"/>
      <c r="AJ1598" s="1314"/>
      <c r="AK1598" s="1314"/>
      <c r="AL1598" s="1314"/>
      <c r="AM1598" s="1314"/>
      <c r="AN1598" s="1314"/>
      <c r="AO1598" s="1314"/>
      <c r="BA1598" s="1640"/>
    </row>
    <row r="1599" spans="1:53">
      <c r="AF1599" s="1316"/>
      <c r="AG1599" s="1316"/>
      <c r="AH1599" s="1314"/>
      <c r="AI1599" s="1314"/>
      <c r="AJ1599" s="1314"/>
      <c r="AK1599" s="1314"/>
      <c r="AL1599" s="1314"/>
      <c r="AM1599" s="1314"/>
      <c r="AN1599" s="1314"/>
      <c r="AO1599" s="1314"/>
      <c r="BA1599" s="1640"/>
    </row>
    <row r="1600" spans="1:53">
      <c r="AH1600" s="1314"/>
      <c r="AI1600" s="1314"/>
      <c r="AJ1600" s="1314"/>
      <c r="AK1600" s="1314"/>
      <c r="AL1600" s="1314"/>
      <c r="AM1600" s="1314"/>
      <c r="AN1600" s="1314"/>
      <c r="AO1600" s="1314"/>
      <c r="BA1600" s="1640"/>
    </row>
    <row r="1601" spans="34:53">
      <c r="AH1601" s="1314"/>
      <c r="AI1601" s="1314"/>
      <c r="AJ1601" s="1314"/>
      <c r="AK1601" s="1314"/>
      <c r="AL1601" s="1314"/>
      <c r="AM1601" s="1314"/>
      <c r="AN1601" s="1314"/>
      <c r="AO1601" s="1314"/>
      <c r="BA1601" s="1640"/>
    </row>
    <row r="1602" spans="34:53">
      <c r="AH1602" s="1314"/>
      <c r="AI1602" s="1314"/>
      <c r="AJ1602" s="1314"/>
      <c r="AK1602" s="1314"/>
      <c r="AL1602" s="1314"/>
      <c r="AM1602" s="1314"/>
      <c r="AN1602" s="1314"/>
      <c r="AO1602" s="1314"/>
      <c r="BA1602" s="1640"/>
    </row>
    <row r="1603" spans="34:53">
      <c r="AH1603" s="1314"/>
      <c r="AI1603" s="1314"/>
      <c r="AJ1603" s="1314"/>
      <c r="AK1603" s="1314"/>
      <c r="AL1603" s="1314"/>
      <c r="AM1603" s="1314"/>
      <c r="AN1603" s="1314"/>
      <c r="AO1603" s="1314"/>
      <c r="BA1603" s="1640"/>
    </row>
    <row r="1604" spans="34:53">
      <c r="AH1604" s="1314"/>
      <c r="AI1604" s="1314"/>
      <c r="AJ1604" s="1314"/>
      <c r="AK1604" s="1314"/>
      <c r="AL1604" s="1314"/>
      <c r="AM1604" s="1314"/>
      <c r="AN1604" s="1314"/>
      <c r="AO1604" s="1314"/>
      <c r="BA1604" s="1640"/>
    </row>
    <row r="1605" spans="34:53">
      <c r="AH1605" s="1314"/>
      <c r="AI1605" s="1314"/>
      <c r="AJ1605" s="1314"/>
      <c r="AK1605" s="1314"/>
      <c r="AL1605" s="1314"/>
      <c r="AM1605" s="1314"/>
      <c r="AN1605" s="1314"/>
      <c r="AO1605" s="1314"/>
    </row>
    <row r="1606" spans="34:53">
      <c r="AH1606" s="1314"/>
      <c r="AI1606" s="1314"/>
      <c r="AJ1606" s="1314"/>
      <c r="AK1606" s="1314"/>
      <c r="AL1606" s="1314"/>
      <c r="AM1606" s="1314"/>
      <c r="AN1606" s="1314"/>
      <c r="AO1606" s="1314"/>
    </row>
    <row r="1607" spans="34:53">
      <c r="AH1607" s="1314"/>
      <c r="AI1607" s="1314"/>
      <c r="AJ1607" s="1314"/>
      <c r="AK1607" s="1314"/>
      <c r="AL1607" s="1314"/>
      <c r="AM1607" s="1314"/>
      <c r="AN1607" s="1314"/>
      <c r="AO1607" s="1314"/>
    </row>
    <row r="1608" spans="34:53">
      <c r="AH1608" s="1314"/>
      <c r="AI1608" s="1314"/>
      <c r="AJ1608" s="1314"/>
      <c r="AK1608" s="1314"/>
      <c r="AL1608" s="1314"/>
      <c r="AM1608" s="1314"/>
      <c r="AN1608" s="1314"/>
      <c r="AO1608" s="1314"/>
    </row>
    <row r="1609" spans="34:53">
      <c r="AH1609" s="1314"/>
      <c r="AI1609" s="1314"/>
      <c r="AJ1609" s="1314"/>
      <c r="AK1609" s="1314"/>
      <c r="AL1609" s="1314"/>
      <c r="AM1609" s="1314"/>
      <c r="AN1609" s="1314"/>
      <c r="AO1609" s="1314"/>
    </row>
    <row r="1610" spans="34:53">
      <c r="AH1610" s="1314"/>
      <c r="AI1610" s="1314"/>
      <c r="AJ1610" s="1314"/>
      <c r="AK1610" s="1314"/>
      <c r="AL1610" s="1314"/>
      <c r="AM1610" s="1314"/>
      <c r="AN1610" s="1314"/>
      <c r="AO1610" s="1314"/>
    </row>
    <row r="1611" spans="34:53">
      <c r="AH1611" s="1314"/>
      <c r="AI1611" s="1314"/>
      <c r="AJ1611" s="1314"/>
      <c r="AK1611" s="1314"/>
      <c r="AL1611" s="1314"/>
      <c r="AM1611" s="1314"/>
      <c r="AN1611" s="1314"/>
      <c r="AO1611" s="1314"/>
    </row>
    <row r="1612" spans="34:53">
      <c r="AH1612" s="1314"/>
      <c r="AI1612" s="1314"/>
      <c r="AJ1612" s="1314"/>
      <c r="AK1612" s="1314"/>
      <c r="AL1612" s="1314"/>
      <c r="AM1612" s="1314"/>
      <c r="AN1612" s="1314"/>
      <c r="AO1612" s="1314"/>
    </row>
    <row r="1613" spans="34:53">
      <c r="AH1613" s="1314"/>
      <c r="AI1613" s="1314"/>
      <c r="AJ1613" s="1314"/>
      <c r="AK1613" s="1314"/>
      <c r="AL1613" s="1314"/>
      <c r="AM1613" s="1314"/>
      <c r="AN1613" s="1314"/>
      <c r="AO1613" s="1314"/>
    </row>
    <row r="1614" spans="34:53">
      <c r="AH1614" s="1314"/>
      <c r="AI1614" s="1314"/>
      <c r="AJ1614" s="1314"/>
      <c r="AK1614" s="1314"/>
      <c r="AL1614" s="1314"/>
      <c r="AM1614" s="1314"/>
      <c r="AN1614" s="1314"/>
      <c r="AO1614" s="1314"/>
    </row>
    <row r="1615" spans="34:53">
      <c r="AH1615" s="1314"/>
      <c r="AI1615" s="1314"/>
      <c r="AJ1615" s="1314"/>
      <c r="AK1615" s="1314"/>
      <c r="AL1615" s="1314"/>
      <c r="AM1615" s="1314"/>
      <c r="AN1615" s="1314"/>
      <c r="AO1615" s="1314"/>
    </row>
    <row r="1616" spans="34:53">
      <c r="AH1616" s="1314"/>
      <c r="AI1616" s="1314"/>
      <c r="AJ1616" s="1314"/>
      <c r="AK1616" s="1314"/>
      <c r="AL1616" s="1314"/>
      <c r="AM1616" s="1314"/>
      <c r="AN1616" s="1314"/>
      <c r="AO1616" s="1314"/>
    </row>
    <row r="1617" spans="34:41">
      <c r="AH1617" s="1314"/>
      <c r="AI1617" s="1314"/>
      <c r="AJ1617" s="1314"/>
      <c r="AK1617" s="1314"/>
      <c r="AL1617" s="1314"/>
      <c r="AM1617" s="1314"/>
      <c r="AN1617" s="1314"/>
      <c r="AO1617" s="1314"/>
    </row>
    <row r="1618" spans="34:41">
      <c r="AH1618" s="1314"/>
      <c r="AI1618" s="1314"/>
      <c r="AJ1618" s="1314"/>
      <c r="AK1618" s="1314"/>
      <c r="AL1618" s="1314"/>
      <c r="AM1618" s="1314"/>
      <c r="AN1618" s="1314"/>
      <c r="AO1618" s="1314"/>
    </row>
    <row r="1619" spans="34:41">
      <c r="AH1619" s="1314"/>
      <c r="AI1619" s="1314"/>
      <c r="AJ1619" s="1314"/>
      <c r="AK1619" s="1314"/>
      <c r="AL1619" s="1314"/>
      <c r="AM1619" s="1314"/>
      <c r="AN1619" s="1314"/>
      <c r="AO1619" s="1314"/>
    </row>
    <row r="1620" spans="34:41">
      <c r="AH1620" s="1314"/>
      <c r="AI1620" s="1314"/>
      <c r="AJ1620" s="1314"/>
      <c r="AK1620" s="1314"/>
      <c r="AL1620" s="1314"/>
      <c r="AM1620" s="1314"/>
      <c r="AN1620" s="1314"/>
      <c r="AO1620" s="1314"/>
    </row>
    <row r="1621" spans="34:41">
      <c r="AH1621" s="1314"/>
      <c r="AI1621" s="1314"/>
      <c r="AJ1621" s="1314"/>
      <c r="AK1621" s="1314"/>
      <c r="AL1621" s="1314"/>
      <c r="AM1621" s="1314"/>
      <c r="AN1621" s="1314"/>
      <c r="AO1621" s="1314"/>
    </row>
    <row r="1622" spans="34:41">
      <c r="AH1622" s="1314"/>
      <c r="AI1622" s="1314"/>
      <c r="AJ1622" s="1314"/>
      <c r="AK1622" s="1314"/>
      <c r="AL1622" s="1314"/>
      <c r="AM1622" s="1314"/>
      <c r="AN1622" s="1314"/>
      <c r="AO1622" s="1314"/>
    </row>
    <row r="1623" spans="34:41">
      <c r="AH1623" s="1314"/>
      <c r="AI1623" s="1314"/>
      <c r="AJ1623" s="1314"/>
      <c r="AK1623" s="1314"/>
      <c r="AL1623" s="1314"/>
      <c r="AM1623" s="1314"/>
      <c r="AN1623" s="1314"/>
      <c r="AO1623" s="1314"/>
    </row>
    <row r="1624" spans="34:41">
      <c r="AH1624" s="1314"/>
      <c r="AI1624" s="1314"/>
      <c r="AJ1624" s="1314"/>
      <c r="AK1624" s="1314"/>
      <c r="AL1624" s="1314"/>
      <c r="AM1624" s="1314"/>
      <c r="AN1624" s="1314"/>
      <c r="AO1624" s="1314"/>
    </row>
    <row r="1625" spans="34:41">
      <c r="AH1625" s="1314"/>
      <c r="AI1625" s="1314"/>
      <c r="AJ1625" s="1314"/>
      <c r="AK1625" s="1314"/>
      <c r="AL1625" s="1314"/>
      <c r="AM1625" s="1314"/>
      <c r="AN1625" s="1314"/>
      <c r="AO1625" s="1314"/>
    </row>
    <row r="1626" spans="34:41">
      <c r="AH1626" s="1314"/>
      <c r="AI1626" s="1314"/>
      <c r="AJ1626" s="1314"/>
      <c r="AK1626" s="1314"/>
      <c r="AL1626" s="1314"/>
      <c r="AM1626" s="1314"/>
      <c r="AN1626" s="1314"/>
      <c r="AO1626" s="1314"/>
    </row>
    <row r="1627" spans="34:41">
      <c r="AH1627" s="1314"/>
      <c r="AI1627" s="1314"/>
      <c r="AJ1627" s="1314"/>
      <c r="AK1627" s="1314"/>
      <c r="AL1627" s="1314"/>
      <c r="AM1627" s="1314"/>
      <c r="AN1627" s="1314"/>
      <c r="AO1627" s="1314"/>
    </row>
    <row r="1628" spans="34:41">
      <c r="AH1628" s="1314"/>
      <c r="AI1628" s="1314"/>
      <c r="AJ1628" s="1314"/>
      <c r="AK1628" s="1314"/>
      <c r="AL1628" s="1314"/>
      <c r="AM1628" s="1314"/>
      <c r="AN1628" s="1314"/>
      <c r="AO1628" s="1314"/>
    </row>
    <row r="1629" spans="34:41">
      <c r="AH1629" s="1314"/>
      <c r="AI1629" s="1314"/>
      <c r="AJ1629" s="1314"/>
      <c r="AK1629" s="1314"/>
      <c r="AL1629" s="1314"/>
      <c r="AM1629" s="1314"/>
      <c r="AN1629" s="1314"/>
      <c r="AO1629" s="1314"/>
    </row>
    <row r="1630" spans="34:41">
      <c r="AH1630" s="1314"/>
      <c r="AI1630" s="1314"/>
      <c r="AJ1630" s="1314"/>
      <c r="AK1630" s="1314"/>
      <c r="AL1630" s="1314"/>
      <c r="AM1630" s="1314"/>
      <c r="AN1630" s="1314"/>
      <c r="AO1630" s="1314"/>
    </row>
    <row r="1631" spans="34:41">
      <c r="AH1631" s="1314"/>
      <c r="AI1631" s="1314"/>
      <c r="AJ1631" s="1314"/>
      <c r="AK1631" s="1314"/>
      <c r="AL1631" s="1314"/>
      <c r="AM1631" s="1314"/>
      <c r="AN1631" s="1314"/>
      <c r="AO1631" s="1314"/>
    </row>
    <row r="1632" spans="34:41">
      <c r="AH1632" s="1314"/>
      <c r="AI1632" s="1314"/>
      <c r="AJ1632" s="1314"/>
      <c r="AK1632" s="1314"/>
      <c r="AL1632" s="1314"/>
      <c r="AM1632" s="1314"/>
      <c r="AN1632" s="1314"/>
      <c r="AO1632" s="1314"/>
    </row>
    <row r="1633" spans="34:41">
      <c r="AH1633" s="1314"/>
      <c r="AI1633" s="1314"/>
      <c r="AJ1633" s="1314"/>
      <c r="AK1633" s="1314"/>
      <c r="AL1633" s="1314"/>
      <c r="AM1633" s="1314"/>
      <c r="AN1633" s="1314"/>
      <c r="AO1633" s="1314"/>
    </row>
    <row r="1634" spans="34:41">
      <c r="AH1634" s="1314"/>
      <c r="AI1634" s="1314"/>
      <c r="AJ1634" s="1314"/>
      <c r="AK1634" s="1314"/>
      <c r="AL1634" s="1314"/>
      <c r="AM1634" s="1314"/>
      <c r="AN1634" s="1314"/>
      <c r="AO1634" s="1314"/>
    </row>
    <row r="1635" spans="34:41">
      <c r="AH1635" s="1314"/>
      <c r="AI1635" s="1314"/>
      <c r="AJ1635" s="1314"/>
      <c r="AK1635" s="1314"/>
      <c r="AL1635" s="1314"/>
      <c r="AM1635" s="1314"/>
      <c r="AN1635" s="1314"/>
      <c r="AO1635" s="1314"/>
    </row>
    <row r="1636" spans="34:41">
      <c r="AH1636" s="1314"/>
      <c r="AI1636" s="1314"/>
      <c r="AJ1636" s="1314"/>
      <c r="AK1636" s="1314"/>
      <c r="AL1636" s="1314"/>
      <c r="AM1636" s="1314"/>
      <c r="AN1636" s="1314"/>
      <c r="AO1636" s="1314"/>
    </row>
    <row r="1637" spans="34:41">
      <c r="AH1637" s="1314"/>
      <c r="AI1637" s="1314"/>
      <c r="AJ1637" s="1314"/>
      <c r="AK1637" s="1314"/>
      <c r="AL1637" s="1314"/>
      <c r="AM1637" s="1314"/>
      <c r="AN1637" s="1314"/>
      <c r="AO1637" s="1314"/>
    </row>
    <row r="1638" spans="34:41">
      <c r="AH1638" s="1314"/>
      <c r="AI1638" s="1314"/>
      <c r="AJ1638" s="1314"/>
      <c r="AK1638" s="1314"/>
      <c r="AL1638" s="1314"/>
      <c r="AM1638" s="1314"/>
      <c r="AN1638" s="1314"/>
      <c r="AO1638" s="1314"/>
    </row>
    <row r="1639" spans="34:41">
      <c r="AH1639" s="1314"/>
      <c r="AI1639" s="1314"/>
      <c r="AJ1639" s="1314"/>
      <c r="AK1639" s="1314"/>
      <c r="AL1639" s="1314"/>
      <c r="AM1639" s="1314"/>
      <c r="AN1639" s="1314"/>
      <c r="AO1639" s="1314"/>
    </row>
    <row r="1640" spans="34:41">
      <c r="AH1640" s="1314"/>
      <c r="AI1640" s="1314"/>
      <c r="AJ1640" s="1314"/>
      <c r="AK1640" s="1314"/>
      <c r="AL1640" s="1314"/>
      <c r="AM1640" s="1314"/>
      <c r="AN1640" s="1314"/>
      <c r="AO1640" s="1314"/>
    </row>
    <row r="1641" spans="34:41">
      <c r="AH1641" s="1314"/>
      <c r="AI1641" s="1314"/>
      <c r="AJ1641" s="1314"/>
      <c r="AK1641" s="1314"/>
      <c r="AL1641" s="1314"/>
      <c r="AM1641" s="1314"/>
      <c r="AN1641" s="1314"/>
      <c r="AO1641" s="1314"/>
    </row>
    <row r="1642" spans="34:41">
      <c r="AH1642" s="1314"/>
      <c r="AI1642" s="1314"/>
      <c r="AJ1642" s="1314"/>
      <c r="AK1642" s="1314"/>
      <c r="AL1642" s="1314"/>
      <c r="AM1642" s="1314"/>
      <c r="AN1642" s="1314"/>
      <c r="AO1642" s="1314"/>
    </row>
    <row r="1643" spans="34:41">
      <c r="AH1643" s="1314"/>
      <c r="AI1643" s="1314"/>
      <c r="AJ1643" s="1314"/>
      <c r="AK1643" s="1314"/>
      <c r="AL1643" s="1314"/>
      <c r="AM1643" s="1314"/>
      <c r="AN1643" s="1314"/>
      <c r="AO1643" s="1314"/>
    </row>
    <row r="1644" spans="34:41">
      <c r="AH1644" s="1314"/>
      <c r="AI1644" s="1314"/>
      <c r="AJ1644" s="1314"/>
      <c r="AK1644" s="1314"/>
      <c r="AL1644" s="1314"/>
      <c r="AM1644" s="1314"/>
      <c r="AN1644" s="1314"/>
      <c r="AO1644" s="1314"/>
    </row>
    <row r="1645" spans="34:41">
      <c r="AH1645" s="1314"/>
      <c r="AI1645" s="1314"/>
      <c r="AJ1645" s="1314"/>
      <c r="AK1645" s="1314"/>
      <c r="AL1645" s="1314"/>
      <c r="AM1645" s="1314"/>
      <c r="AN1645" s="1314"/>
      <c r="AO1645" s="1314"/>
    </row>
    <row r="1646" spans="34:41">
      <c r="AH1646" s="1314"/>
      <c r="AI1646" s="1314"/>
      <c r="AJ1646" s="1314"/>
      <c r="AK1646" s="1314"/>
      <c r="AL1646" s="1314"/>
      <c r="AM1646" s="1314"/>
      <c r="AN1646" s="1314"/>
      <c r="AO1646" s="1314"/>
    </row>
    <row r="1647" spans="34:41">
      <c r="AH1647" s="1314"/>
      <c r="AI1647" s="1314"/>
      <c r="AJ1647" s="1314"/>
      <c r="AK1647" s="1314"/>
      <c r="AL1647" s="1314"/>
      <c r="AM1647" s="1314"/>
      <c r="AN1647" s="1314"/>
      <c r="AO1647" s="1314"/>
    </row>
    <row r="1648" spans="34:41">
      <c r="AH1648" s="1314"/>
      <c r="AI1648" s="1314"/>
      <c r="AJ1648" s="1314"/>
      <c r="AK1648" s="1314"/>
      <c r="AL1648" s="1314"/>
      <c r="AM1648" s="1314"/>
      <c r="AN1648" s="1314"/>
      <c r="AO1648" s="1314"/>
    </row>
    <row r="1649" spans="34:41">
      <c r="AH1649" s="1314"/>
      <c r="AI1649" s="1314"/>
      <c r="AJ1649" s="1314"/>
      <c r="AK1649" s="1314"/>
      <c r="AL1649" s="1314"/>
      <c r="AM1649" s="1314"/>
      <c r="AN1649" s="1314"/>
      <c r="AO1649" s="1314"/>
    </row>
    <row r="1650" spans="34:41">
      <c r="AH1650" s="1314"/>
      <c r="AI1650" s="1314"/>
      <c r="AJ1650" s="1314"/>
      <c r="AK1650" s="1314"/>
      <c r="AL1650" s="1314"/>
      <c r="AM1650" s="1314"/>
      <c r="AN1650" s="1314"/>
      <c r="AO1650" s="1314"/>
    </row>
    <row r="1651" spans="34:41">
      <c r="AH1651" s="1314"/>
      <c r="AI1651" s="1314"/>
      <c r="AJ1651" s="1314"/>
      <c r="AK1651" s="1314"/>
      <c r="AL1651" s="1314"/>
      <c r="AM1651" s="1314"/>
      <c r="AN1651" s="1314"/>
      <c r="AO1651" s="1314"/>
    </row>
    <row r="1652" spans="34:41">
      <c r="AH1652" s="1314"/>
      <c r="AI1652" s="1314"/>
      <c r="AJ1652" s="1314"/>
      <c r="AK1652" s="1314"/>
      <c r="AL1652" s="1314"/>
      <c r="AM1652" s="1314"/>
      <c r="AN1652" s="1314"/>
      <c r="AO1652" s="1314"/>
    </row>
    <row r="1653" spans="34:41">
      <c r="AH1653" s="1314"/>
      <c r="AI1653" s="1314"/>
      <c r="AJ1653" s="1314"/>
      <c r="AK1653" s="1314"/>
      <c r="AL1653" s="1314"/>
      <c r="AM1653" s="1314"/>
      <c r="AN1653" s="1314"/>
      <c r="AO1653" s="1314"/>
    </row>
    <row r="1654" spans="34:41">
      <c r="AH1654" s="1314"/>
      <c r="AI1654" s="1314"/>
      <c r="AJ1654" s="1314"/>
      <c r="AK1654" s="1314"/>
      <c r="AL1654" s="1314"/>
      <c r="AM1654" s="1314"/>
      <c r="AN1654" s="1314"/>
      <c r="AO1654" s="1314"/>
    </row>
    <row r="1655" spans="34:41">
      <c r="AH1655" s="1314"/>
      <c r="AI1655" s="1314"/>
      <c r="AJ1655" s="1314"/>
      <c r="AK1655" s="1314"/>
      <c r="AL1655" s="1314"/>
      <c r="AM1655" s="1314"/>
      <c r="AN1655" s="1314"/>
      <c r="AO1655" s="1314"/>
    </row>
    <row r="1656" spans="34:41">
      <c r="AH1656" s="1314"/>
      <c r="AI1656" s="1314"/>
      <c r="AJ1656" s="1314"/>
      <c r="AK1656" s="1314"/>
      <c r="AL1656" s="1314"/>
      <c r="AM1656" s="1314"/>
      <c r="AN1656" s="1314"/>
      <c r="AO1656" s="1314"/>
    </row>
    <row r="1657" spans="34:41">
      <c r="AH1657" s="1314"/>
      <c r="AI1657" s="1314"/>
      <c r="AJ1657" s="1314"/>
      <c r="AK1657" s="1314"/>
      <c r="AL1657" s="1314"/>
      <c r="AM1657" s="1314"/>
      <c r="AN1657" s="1314"/>
      <c r="AO1657" s="1314"/>
    </row>
    <row r="1658" spans="34:41">
      <c r="AH1658" s="1314"/>
      <c r="AI1658" s="1314"/>
      <c r="AJ1658" s="1314"/>
      <c r="AK1658" s="1314"/>
      <c r="AL1658" s="1314"/>
      <c r="AM1658" s="1314"/>
      <c r="AN1658" s="1314"/>
      <c r="AO1658" s="1314"/>
    </row>
    <row r="1659" spans="34:41">
      <c r="AH1659" s="1314"/>
      <c r="AI1659" s="1314"/>
      <c r="AJ1659" s="1314"/>
      <c r="AK1659" s="1314"/>
      <c r="AL1659" s="1314"/>
      <c r="AM1659" s="1314"/>
      <c r="AN1659" s="1314"/>
      <c r="AO1659" s="1314"/>
    </row>
    <row r="1660" spans="34:41">
      <c r="AH1660" s="1314"/>
      <c r="AI1660" s="1314"/>
      <c r="AJ1660" s="1314"/>
      <c r="AK1660" s="1314"/>
      <c r="AL1660" s="1314"/>
      <c r="AM1660" s="1314"/>
      <c r="AN1660" s="1314"/>
      <c r="AO1660" s="1314"/>
    </row>
    <row r="1661" spans="34:41">
      <c r="AH1661" s="1314"/>
      <c r="AI1661" s="1314"/>
      <c r="AJ1661" s="1314"/>
      <c r="AK1661" s="1314"/>
      <c r="AL1661" s="1314"/>
      <c r="AM1661" s="1314"/>
      <c r="AN1661" s="1314"/>
      <c r="AO1661" s="1314"/>
    </row>
    <row r="1662" spans="34:41">
      <c r="AH1662" s="1314"/>
      <c r="AI1662" s="1314"/>
      <c r="AJ1662" s="1314"/>
      <c r="AK1662" s="1314"/>
      <c r="AL1662" s="1314"/>
      <c r="AM1662" s="1314"/>
      <c r="AN1662" s="1314"/>
      <c r="AO1662" s="1314"/>
    </row>
    <row r="1663" spans="34:41">
      <c r="AH1663" s="1314"/>
      <c r="AI1663" s="1314"/>
      <c r="AJ1663" s="1314"/>
      <c r="AK1663" s="1314"/>
      <c r="AL1663" s="1314"/>
      <c r="AM1663" s="1314"/>
      <c r="AN1663" s="1314"/>
      <c r="AO1663" s="1314"/>
    </row>
    <row r="1664" spans="34:41">
      <c r="AH1664" s="1314"/>
      <c r="AI1664" s="1314"/>
      <c r="AJ1664" s="1314"/>
      <c r="AK1664" s="1314"/>
      <c r="AL1664" s="1314"/>
      <c r="AM1664" s="1314"/>
      <c r="AN1664" s="1314"/>
      <c r="AO1664" s="1314"/>
    </row>
    <row r="1665" spans="34:41">
      <c r="AH1665" s="1314"/>
      <c r="AI1665" s="1314"/>
      <c r="AJ1665" s="1314"/>
      <c r="AK1665" s="1314"/>
      <c r="AL1665" s="1314"/>
      <c r="AM1665" s="1314"/>
      <c r="AN1665" s="1314"/>
      <c r="AO1665" s="1314"/>
    </row>
    <row r="1666" spans="34:41">
      <c r="AH1666" s="1314"/>
      <c r="AI1666" s="1314"/>
      <c r="AJ1666" s="1314"/>
      <c r="AK1666" s="1314"/>
      <c r="AL1666" s="1314"/>
      <c r="AM1666" s="1314"/>
      <c r="AN1666" s="1314"/>
      <c r="AO1666" s="1314"/>
    </row>
    <row r="1667" spans="34:41">
      <c r="AH1667" s="1314"/>
      <c r="AI1667" s="1314"/>
      <c r="AJ1667" s="1314"/>
      <c r="AK1667" s="1314"/>
      <c r="AL1667" s="1314"/>
      <c r="AM1667" s="1314"/>
      <c r="AN1667" s="1314"/>
      <c r="AO1667" s="1314"/>
    </row>
    <row r="1668" spans="34:41">
      <c r="AH1668" s="1314"/>
      <c r="AI1668" s="1314"/>
      <c r="AJ1668" s="1314"/>
      <c r="AK1668" s="1314"/>
      <c r="AL1668" s="1314"/>
      <c r="AM1668" s="1314"/>
      <c r="AN1668" s="1314"/>
      <c r="AO1668" s="1314"/>
    </row>
    <row r="1669" spans="34:41">
      <c r="AH1669" s="1314"/>
      <c r="AI1669" s="1314"/>
      <c r="AJ1669" s="1314"/>
      <c r="AK1669" s="1314"/>
      <c r="AL1669" s="1314"/>
      <c r="AM1669" s="1314"/>
      <c r="AN1669" s="1314"/>
      <c r="AO1669" s="1314"/>
    </row>
    <row r="1670" spans="34:41">
      <c r="AH1670" s="1314"/>
      <c r="AI1670" s="1314"/>
      <c r="AJ1670" s="1314"/>
      <c r="AK1670" s="1314"/>
      <c r="AL1670" s="1314"/>
      <c r="AM1670" s="1314"/>
      <c r="AN1670" s="1314"/>
      <c r="AO1670" s="1314"/>
    </row>
    <row r="1671" spans="34:41">
      <c r="AH1671" s="1314"/>
      <c r="AI1671" s="1314"/>
      <c r="AJ1671" s="1314"/>
      <c r="AK1671" s="1314"/>
      <c r="AL1671" s="1314"/>
      <c r="AM1671" s="1314"/>
      <c r="AN1671" s="1314"/>
      <c r="AO1671" s="1314"/>
    </row>
    <row r="1672" spans="34:41">
      <c r="AH1672" s="1314"/>
      <c r="AI1672" s="1314"/>
      <c r="AJ1672" s="1314"/>
      <c r="AK1672" s="1314"/>
      <c r="AL1672" s="1314"/>
      <c r="AM1672" s="1314"/>
      <c r="AN1672" s="1314"/>
      <c r="AO1672" s="1314"/>
    </row>
    <row r="1673" spans="34:41">
      <c r="AH1673" s="1314"/>
      <c r="AI1673" s="1314"/>
      <c r="AJ1673" s="1314"/>
      <c r="AK1673" s="1314"/>
      <c r="AL1673" s="1314"/>
      <c r="AM1673" s="1314"/>
      <c r="AN1673" s="1314"/>
      <c r="AO1673" s="1314"/>
    </row>
    <row r="1674" spans="34:41">
      <c r="AH1674" s="1314"/>
      <c r="AI1674" s="1314"/>
      <c r="AJ1674" s="1314"/>
      <c r="AK1674" s="1314"/>
      <c r="AL1674" s="1314"/>
      <c r="AM1674" s="1314"/>
      <c r="AN1674" s="1314"/>
      <c r="AO1674" s="1314"/>
    </row>
    <row r="1675" spans="34:41">
      <c r="AH1675" s="1314"/>
      <c r="AI1675" s="1314"/>
      <c r="AJ1675" s="1314"/>
      <c r="AK1675" s="1314"/>
      <c r="AL1675" s="1314"/>
      <c r="AM1675" s="1314"/>
      <c r="AN1675" s="1314"/>
      <c r="AO1675" s="1314"/>
    </row>
    <row r="1676" spans="34:41">
      <c r="AH1676" s="1314"/>
      <c r="AI1676" s="1314"/>
      <c r="AJ1676" s="1314"/>
      <c r="AK1676" s="1314"/>
      <c r="AL1676" s="1314"/>
      <c r="AM1676" s="1314"/>
      <c r="AN1676" s="1314"/>
      <c r="AO1676" s="1314"/>
    </row>
    <row r="1677" spans="34:41">
      <c r="AH1677" s="1314"/>
      <c r="AI1677" s="1314"/>
      <c r="AJ1677" s="1314"/>
      <c r="AK1677" s="1314"/>
      <c r="AL1677" s="1314"/>
      <c r="AM1677" s="1314"/>
      <c r="AN1677" s="1314"/>
      <c r="AO1677" s="1314"/>
    </row>
    <row r="1678" spans="34:41">
      <c r="AH1678" s="1314"/>
      <c r="AI1678" s="1314"/>
      <c r="AJ1678" s="1314"/>
      <c r="AK1678" s="1314"/>
      <c r="AL1678" s="1314"/>
      <c r="AM1678" s="1314"/>
      <c r="AN1678" s="1314"/>
      <c r="AO1678" s="1314"/>
    </row>
    <row r="1679" spans="34:41">
      <c r="AH1679" s="1314"/>
      <c r="AI1679" s="1314"/>
      <c r="AJ1679" s="1314"/>
      <c r="AK1679" s="1314"/>
      <c r="AL1679" s="1314"/>
      <c r="AM1679" s="1314"/>
      <c r="AN1679" s="1314"/>
      <c r="AO1679" s="1314"/>
    </row>
    <row r="1680" spans="34:41">
      <c r="AH1680" s="1314"/>
      <c r="AI1680" s="1314"/>
      <c r="AJ1680" s="1314"/>
      <c r="AK1680" s="1314"/>
      <c r="AL1680" s="1314"/>
      <c r="AM1680" s="1314"/>
      <c r="AN1680" s="1314"/>
      <c r="AO1680" s="1314"/>
    </row>
    <row r="1681" spans="34:41">
      <c r="AH1681" s="1314"/>
      <c r="AI1681" s="1314"/>
      <c r="AJ1681" s="1314"/>
      <c r="AK1681" s="1314"/>
      <c r="AL1681" s="1314"/>
      <c r="AM1681" s="1314"/>
      <c r="AN1681" s="1314"/>
      <c r="AO1681" s="1314"/>
    </row>
    <row r="1682" spans="34:41">
      <c r="AH1682" s="1314"/>
      <c r="AI1682" s="1314"/>
      <c r="AJ1682" s="1314"/>
      <c r="AK1682" s="1314"/>
      <c r="AL1682" s="1314"/>
      <c r="AM1682" s="1314"/>
      <c r="AN1682" s="1314"/>
      <c r="AO1682" s="1314"/>
    </row>
    <row r="1683" spans="34:41">
      <c r="AH1683" s="1314"/>
      <c r="AI1683" s="1314"/>
      <c r="AJ1683" s="1314"/>
      <c r="AK1683" s="1314"/>
      <c r="AL1683" s="1314"/>
      <c r="AM1683" s="1314"/>
      <c r="AN1683" s="1314"/>
      <c r="AO1683" s="1314"/>
    </row>
    <row r="1684" spans="34:41">
      <c r="AH1684" s="1314"/>
      <c r="AI1684" s="1314"/>
      <c r="AJ1684" s="1314"/>
      <c r="AK1684" s="1314"/>
      <c r="AL1684" s="1314"/>
      <c r="AM1684" s="1314"/>
      <c r="AN1684" s="1314"/>
      <c r="AO1684" s="1314"/>
    </row>
    <row r="1685" spans="34:41">
      <c r="AH1685" s="1314"/>
      <c r="AI1685" s="1314"/>
      <c r="AJ1685" s="1314"/>
      <c r="AK1685" s="1314"/>
      <c r="AL1685" s="1314"/>
      <c r="AM1685" s="1314"/>
      <c r="AN1685" s="1314"/>
      <c r="AO1685" s="1314"/>
    </row>
    <row r="1686" spans="34:41">
      <c r="AH1686" s="1314"/>
      <c r="AI1686" s="1314"/>
      <c r="AJ1686" s="1314"/>
      <c r="AK1686" s="1314"/>
      <c r="AL1686" s="1314"/>
      <c r="AM1686" s="1314"/>
      <c r="AN1686" s="1314"/>
      <c r="AO1686" s="1314"/>
    </row>
    <row r="1687" spans="34:41">
      <c r="AH1687" s="1314"/>
      <c r="AI1687" s="1314"/>
      <c r="AJ1687" s="1314"/>
      <c r="AK1687" s="1314"/>
      <c r="AL1687" s="1314"/>
      <c r="AM1687" s="1314"/>
      <c r="AN1687" s="1314"/>
      <c r="AO1687" s="1314"/>
    </row>
    <row r="1688" spans="34:41">
      <c r="AH1688" s="1314"/>
      <c r="AI1688" s="1314"/>
      <c r="AJ1688" s="1314"/>
      <c r="AK1688" s="1314"/>
      <c r="AL1688" s="1314"/>
      <c r="AM1688" s="1314"/>
      <c r="AN1688" s="1314"/>
      <c r="AO1688" s="1314"/>
    </row>
    <row r="1689" spans="34:41">
      <c r="AH1689" s="1314"/>
      <c r="AI1689" s="1314"/>
      <c r="AJ1689" s="1314"/>
      <c r="AK1689" s="1314"/>
      <c r="AL1689" s="1314"/>
      <c r="AM1689" s="1314"/>
      <c r="AN1689" s="1314"/>
      <c r="AO1689" s="1314"/>
    </row>
    <row r="1690" spans="34:41">
      <c r="AH1690" s="1314"/>
      <c r="AI1690" s="1314"/>
      <c r="AJ1690" s="1314"/>
      <c r="AK1690" s="1314"/>
      <c r="AL1690" s="1314"/>
      <c r="AM1690" s="1314"/>
      <c r="AN1690" s="1314"/>
      <c r="AO1690" s="1314"/>
    </row>
    <row r="1691" spans="34:41">
      <c r="AH1691" s="1314"/>
      <c r="AI1691" s="1314"/>
      <c r="AJ1691" s="1314"/>
      <c r="AK1691" s="1314"/>
      <c r="AL1691" s="1314"/>
      <c r="AM1691" s="1314"/>
      <c r="AN1691" s="1314"/>
      <c r="AO1691" s="1314"/>
    </row>
    <row r="1692" spans="34:41">
      <c r="AH1692" s="1314"/>
      <c r="AI1692" s="1314"/>
      <c r="AJ1692" s="1314"/>
      <c r="AK1692" s="1314"/>
      <c r="AL1692" s="1314"/>
      <c r="AM1692" s="1314"/>
      <c r="AN1692" s="1314"/>
      <c r="AO1692" s="1314"/>
    </row>
    <row r="1693" spans="34:41">
      <c r="AH1693" s="1314"/>
      <c r="AI1693" s="1314"/>
      <c r="AJ1693" s="1314"/>
      <c r="AK1693" s="1314"/>
      <c r="AL1693" s="1314"/>
      <c r="AM1693" s="1314"/>
      <c r="AN1693" s="1314"/>
      <c r="AO1693" s="1314"/>
    </row>
    <row r="1694" spans="34:41">
      <c r="AH1694" s="1314"/>
      <c r="AI1694" s="1314"/>
      <c r="AJ1694" s="1314"/>
      <c r="AK1694" s="1314"/>
      <c r="AL1694" s="1314"/>
      <c r="AM1694" s="1314"/>
      <c r="AN1694" s="1314"/>
      <c r="AO1694" s="1314"/>
    </row>
    <row r="1695" spans="34:41">
      <c r="AH1695" s="1314"/>
      <c r="AI1695" s="1314"/>
      <c r="AJ1695" s="1314"/>
      <c r="AK1695" s="1314"/>
      <c r="AL1695" s="1314"/>
      <c r="AM1695" s="1314"/>
      <c r="AN1695" s="1314"/>
      <c r="AO1695" s="1314"/>
    </row>
    <row r="1696" spans="34:41">
      <c r="AH1696" s="1314"/>
      <c r="AI1696" s="1314"/>
      <c r="AJ1696" s="1314"/>
      <c r="AK1696" s="1314"/>
      <c r="AL1696" s="1314"/>
      <c r="AM1696" s="1314"/>
      <c r="AN1696" s="1314"/>
      <c r="AO1696" s="1314"/>
    </row>
    <row r="1697" spans="34:41">
      <c r="AH1697" s="1314"/>
      <c r="AI1697" s="1314"/>
      <c r="AJ1697" s="1314"/>
      <c r="AK1697" s="1314"/>
      <c r="AL1697" s="1314"/>
      <c r="AM1697" s="1314"/>
      <c r="AN1697" s="1314"/>
      <c r="AO1697" s="1314"/>
    </row>
    <row r="1698" spans="34:41">
      <c r="AH1698" s="1314"/>
      <c r="AI1698" s="1314"/>
      <c r="AJ1698" s="1314"/>
      <c r="AK1698" s="1314"/>
      <c r="AL1698" s="1314"/>
      <c r="AM1698" s="1314"/>
      <c r="AN1698" s="1314"/>
      <c r="AO1698" s="1314"/>
    </row>
    <row r="1699" spans="34:41">
      <c r="AH1699" s="1314"/>
      <c r="AI1699" s="1314"/>
      <c r="AJ1699" s="1314"/>
      <c r="AK1699" s="1314"/>
      <c r="AL1699" s="1314"/>
      <c r="AM1699" s="1314"/>
      <c r="AN1699" s="1314"/>
      <c r="AO1699" s="1314"/>
    </row>
    <row r="1700" spans="34:41">
      <c r="AH1700" s="1314"/>
      <c r="AI1700" s="1314"/>
      <c r="AJ1700" s="1314"/>
      <c r="AK1700" s="1314"/>
      <c r="AL1700" s="1314"/>
      <c r="AM1700" s="1314"/>
      <c r="AN1700" s="1314"/>
      <c r="AO1700" s="1314"/>
    </row>
    <row r="1701" spans="34:41">
      <c r="AH1701" s="1314"/>
      <c r="AI1701" s="1314"/>
      <c r="AJ1701" s="1314"/>
      <c r="AK1701" s="1314"/>
      <c r="AL1701" s="1314"/>
      <c r="AM1701" s="1314"/>
      <c r="AN1701" s="1314"/>
      <c r="AO1701" s="1314"/>
    </row>
    <row r="1702" spans="34:41">
      <c r="AH1702" s="1314"/>
      <c r="AI1702" s="1314"/>
      <c r="AJ1702" s="1314"/>
      <c r="AK1702" s="1314"/>
      <c r="AL1702" s="1314"/>
      <c r="AM1702" s="1314"/>
      <c r="AN1702" s="1314"/>
      <c r="AO1702" s="1314"/>
    </row>
    <row r="1703" spans="34:41">
      <c r="AH1703" s="1314"/>
      <c r="AI1703" s="1314"/>
      <c r="AJ1703" s="1314"/>
      <c r="AK1703" s="1314"/>
      <c r="AL1703" s="1314"/>
      <c r="AM1703" s="1314"/>
      <c r="AN1703" s="1314"/>
      <c r="AO1703" s="1314"/>
    </row>
    <row r="1704" spans="34:41">
      <c r="AH1704" s="1314"/>
      <c r="AI1704" s="1314"/>
      <c r="AJ1704" s="1314"/>
      <c r="AK1704" s="1314"/>
      <c r="AL1704" s="1314"/>
      <c r="AM1704" s="1314"/>
      <c r="AN1704" s="1314"/>
      <c r="AO1704" s="1314"/>
    </row>
    <row r="1705" spans="34:41">
      <c r="AH1705" s="1314"/>
      <c r="AI1705" s="1314"/>
      <c r="AJ1705" s="1314"/>
      <c r="AK1705" s="1314"/>
      <c r="AL1705" s="1314"/>
      <c r="AM1705" s="1314"/>
      <c r="AN1705" s="1314"/>
      <c r="AO1705" s="1314"/>
    </row>
    <row r="1706" spans="34:41">
      <c r="AH1706" s="1314"/>
      <c r="AI1706" s="1314"/>
      <c r="AJ1706" s="1314"/>
      <c r="AK1706" s="1314"/>
      <c r="AL1706" s="1314"/>
      <c r="AM1706" s="1314"/>
      <c r="AN1706" s="1314"/>
      <c r="AO1706" s="1314"/>
    </row>
    <row r="1707" spans="34:41">
      <c r="AH1707" s="1314"/>
      <c r="AI1707" s="1314"/>
      <c r="AJ1707" s="1314"/>
      <c r="AK1707" s="1314"/>
      <c r="AL1707" s="1314"/>
      <c r="AM1707" s="1314"/>
      <c r="AN1707" s="1314"/>
      <c r="AO1707" s="1314"/>
    </row>
    <row r="1708" spans="34:41">
      <c r="AH1708" s="1314"/>
      <c r="AI1708" s="1314"/>
      <c r="AJ1708" s="1314"/>
      <c r="AK1708" s="1314"/>
      <c r="AL1708" s="1314"/>
      <c r="AM1708" s="1314"/>
      <c r="AN1708" s="1314"/>
      <c r="AO1708" s="1314"/>
    </row>
    <row r="1709" spans="34:41">
      <c r="AH1709" s="1314"/>
      <c r="AI1709" s="1314"/>
      <c r="AJ1709" s="1314"/>
      <c r="AK1709" s="1314"/>
      <c r="AL1709" s="1314"/>
      <c r="AM1709" s="1314"/>
      <c r="AN1709" s="1314"/>
      <c r="AO1709" s="1314"/>
    </row>
    <row r="1710" spans="34:41">
      <c r="AH1710" s="1314"/>
      <c r="AI1710" s="1314"/>
      <c r="AJ1710" s="1314"/>
      <c r="AK1710" s="1314"/>
      <c r="AL1710" s="1314"/>
      <c r="AM1710" s="1314"/>
      <c r="AN1710" s="1314"/>
      <c r="AO1710" s="1314"/>
    </row>
    <row r="1711" spans="34:41">
      <c r="AH1711" s="1314"/>
      <c r="AI1711" s="1314"/>
      <c r="AJ1711" s="1314"/>
      <c r="AK1711" s="1314"/>
      <c r="AL1711" s="1314"/>
      <c r="AM1711" s="1314"/>
      <c r="AN1711" s="1314"/>
      <c r="AO1711" s="1314"/>
    </row>
    <row r="1712" spans="34:41">
      <c r="AH1712" s="1314"/>
      <c r="AI1712" s="1314"/>
      <c r="AJ1712" s="1314"/>
      <c r="AK1712" s="1314"/>
      <c r="AL1712" s="1314"/>
      <c r="AM1712" s="1314"/>
      <c r="AN1712" s="1314"/>
      <c r="AO1712" s="1314"/>
    </row>
    <row r="1713" spans="34:41">
      <c r="AH1713" s="1314"/>
      <c r="AI1713" s="1314"/>
      <c r="AJ1713" s="1314"/>
      <c r="AK1713" s="1314"/>
      <c r="AL1713" s="1314"/>
      <c r="AM1713" s="1314"/>
      <c r="AN1713" s="1314"/>
      <c r="AO1713" s="1314"/>
    </row>
    <row r="1714" spans="34:41">
      <c r="AH1714" s="1314"/>
      <c r="AI1714" s="1314"/>
      <c r="AJ1714" s="1314"/>
      <c r="AK1714" s="1314"/>
      <c r="AL1714" s="1314"/>
      <c r="AM1714" s="1314"/>
      <c r="AN1714" s="1314"/>
      <c r="AO1714" s="1314"/>
    </row>
    <row r="1715" spans="34:41">
      <c r="AH1715" s="1314"/>
      <c r="AI1715" s="1314"/>
      <c r="AJ1715" s="1314"/>
      <c r="AK1715" s="1314"/>
      <c r="AL1715" s="1314"/>
      <c r="AM1715" s="1314"/>
      <c r="AN1715" s="1314"/>
      <c r="AO1715" s="1314"/>
    </row>
    <row r="1716" spans="34:41">
      <c r="AH1716" s="1314"/>
      <c r="AI1716" s="1314"/>
      <c r="AJ1716" s="1314"/>
      <c r="AK1716" s="1314"/>
      <c r="AL1716" s="1314"/>
      <c r="AM1716" s="1314"/>
      <c r="AN1716" s="1314"/>
      <c r="AO1716" s="1314"/>
    </row>
    <row r="1717" spans="34:41">
      <c r="AH1717" s="1314"/>
      <c r="AI1717" s="1314"/>
      <c r="AJ1717" s="1314"/>
      <c r="AK1717" s="1314"/>
      <c r="AL1717" s="1314"/>
      <c r="AM1717" s="1314"/>
      <c r="AN1717" s="1314"/>
      <c r="AO1717" s="1314"/>
    </row>
    <row r="1718" spans="34:41">
      <c r="AH1718" s="1314"/>
      <c r="AI1718" s="1314"/>
      <c r="AJ1718" s="1314"/>
      <c r="AK1718" s="1314"/>
      <c r="AL1718" s="1314"/>
      <c r="AM1718" s="1314"/>
      <c r="AN1718" s="1314"/>
      <c r="AO1718" s="1314"/>
    </row>
    <row r="1719" spans="34:41">
      <c r="AH1719" s="1314"/>
      <c r="AI1719" s="1314"/>
      <c r="AJ1719" s="1314"/>
      <c r="AK1719" s="1314"/>
      <c r="AL1719" s="1314"/>
      <c r="AM1719" s="1314"/>
      <c r="AN1719" s="1314"/>
      <c r="AO1719" s="1314"/>
    </row>
    <row r="1720" spans="34:41">
      <c r="AH1720" s="1314"/>
      <c r="AI1720" s="1314"/>
      <c r="AJ1720" s="1314"/>
      <c r="AK1720" s="1314"/>
      <c r="AL1720" s="1314"/>
      <c r="AM1720" s="1314"/>
      <c r="AN1720" s="1314"/>
      <c r="AO1720" s="1314"/>
    </row>
    <row r="1721" spans="34:41">
      <c r="AH1721" s="1314"/>
      <c r="AI1721" s="1314"/>
      <c r="AJ1721" s="1314"/>
      <c r="AK1721" s="1314"/>
      <c r="AL1721" s="1314"/>
      <c r="AM1721" s="1314"/>
      <c r="AN1721" s="1314"/>
      <c r="AO1721" s="1314"/>
    </row>
    <row r="1722" spans="34:41">
      <c r="AH1722" s="1314"/>
      <c r="AI1722" s="1314"/>
      <c r="AJ1722" s="1314"/>
      <c r="AK1722" s="1314"/>
      <c r="AL1722" s="1314"/>
      <c r="AM1722" s="1314"/>
      <c r="AN1722" s="1314"/>
      <c r="AO1722" s="1314"/>
    </row>
    <row r="1723" spans="34:41">
      <c r="AH1723" s="1314"/>
      <c r="AI1723" s="1314"/>
      <c r="AJ1723" s="1314"/>
      <c r="AK1723" s="1314"/>
      <c r="AL1723" s="1314"/>
      <c r="AM1723" s="1314"/>
      <c r="AN1723" s="1314"/>
      <c r="AO1723" s="1314"/>
    </row>
    <row r="1724" spans="34:41">
      <c r="AH1724" s="1314"/>
      <c r="AI1724" s="1314"/>
      <c r="AJ1724" s="1314"/>
      <c r="AK1724" s="1314"/>
      <c r="AL1724" s="1314"/>
      <c r="AM1724" s="1314"/>
      <c r="AN1724" s="1314"/>
      <c r="AO1724" s="1314"/>
    </row>
    <row r="1725" spans="34:41">
      <c r="AH1725" s="1314"/>
      <c r="AI1725" s="1314"/>
      <c r="AJ1725" s="1314"/>
      <c r="AK1725" s="1314"/>
      <c r="AL1725" s="1314"/>
      <c r="AM1725" s="1314"/>
      <c r="AN1725" s="1314"/>
      <c r="AO1725" s="1314"/>
    </row>
    <row r="1726" spans="34:41">
      <c r="AH1726" s="1314"/>
      <c r="AI1726" s="1314"/>
      <c r="AJ1726" s="1314"/>
      <c r="AK1726" s="1314"/>
      <c r="AL1726" s="1314"/>
      <c r="AM1726" s="1314"/>
      <c r="AN1726" s="1314"/>
      <c r="AO1726" s="1314"/>
    </row>
    <row r="1727" spans="34:41">
      <c r="AH1727" s="1314"/>
      <c r="AI1727" s="1314"/>
      <c r="AJ1727" s="1314"/>
      <c r="AK1727" s="1314"/>
      <c r="AL1727" s="1314"/>
      <c r="AM1727" s="1314"/>
      <c r="AN1727" s="1314"/>
      <c r="AO1727" s="1314"/>
    </row>
    <row r="1728" spans="34:41">
      <c r="AH1728" s="1314"/>
      <c r="AI1728" s="1314"/>
      <c r="AJ1728" s="1314"/>
      <c r="AK1728" s="1314"/>
      <c r="AL1728" s="1314"/>
      <c r="AM1728" s="1314"/>
      <c r="AN1728" s="1314"/>
      <c r="AO1728" s="1314"/>
    </row>
    <row r="1729" spans="34:41">
      <c r="AH1729" s="1314"/>
      <c r="AI1729" s="1314"/>
      <c r="AJ1729" s="1314"/>
      <c r="AK1729" s="1314"/>
      <c r="AL1729" s="1314"/>
      <c r="AM1729" s="1314"/>
      <c r="AN1729" s="1314"/>
      <c r="AO1729" s="1314"/>
    </row>
    <row r="1730" spans="34:41">
      <c r="AH1730" s="1314"/>
      <c r="AI1730" s="1314"/>
      <c r="AJ1730" s="1314"/>
      <c r="AK1730" s="1314"/>
      <c r="AL1730" s="1314"/>
      <c r="AM1730" s="1314"/>
      <c r="AN1730" s="1314"/>
      <c r="AO1730" s="1314"/>
    </row>
    <row r="1731" spans="34:41">
      <c r="AH1731" s="1314"/>
      <c r="AI1731" s="1314"/>
      <c r="AJ1731" s="1314"/>
      <c r="AK1731" s="1314"/>
      <c r="AL1731" s="1314"/>
      <c r="AM1731" s="1314"/>
      <c r="AN1731" s="1314"/>
      <c r="AO1731" s="1314"/>
    </row>
    <row r="1732" spans="34:41">
      <c r="AH1732" s="1314"/>
      <c r="AI1732" s="1314"/>
      <c r="AJ1732" s="1314"/>
      <c r="AK1732" s="1314"/>
      <c r="AL1732" s="1314"/>
      <c r="AM1732" s="1314"/>
      <c r="AN1732" s="1314"/>
      <c r="AO1732" s="1314"/>
    </row>
    <row r="1733" spans="34:41">
      <c r="AH1733" s="1314"/>
      <c r="AI1733" s="1314"/>
      <c r="AJ1733" s="1314"/>
      <c r="AK1733" s="1314"/>
      <c r="AL1733" s="1314"/>
      <c r="AM1733" s="1314"/>
      <c r="AN1733" s="1314"/>
      <c r="AO1733" s="1314"/>
    </row>
    <row r="1734" spans="34:41">
      <c r="AH1734" s="1314"/>
      <c r="AI1734" s="1314"/>
      <c r="AJ1734" s="1314"/>
      <c r="AK1734" s="1314"/>
      <c r="AL1734" s="1314"/>
      <c r="AM1734" s="1314"/>
      <c r="AN1734" s="1314"/>
      <c r="AO1734" s="1314"/>
    </row>
    <row r="1735" spans="34:41">
      <c r="AH1735" s="1314"/>
      <c r="AI1735" s="1314"/>
      <c r="AJ1735" s="1314"/>
      <c r="AK1735" s="1314"/>
      <c r="AL1735" s="1314"/>
      <c r="AM1735" s="1314"/>
      <c r="AN1735" s="1314"/>
      <c r="AO1735" s="1314"/>
    </row>
    <row r="1736" spans="34:41">
      <c r="AH1736" s="1314"/>
      <c r="AI1736" s="1314"/>
      <c r="AJ1736" s="1314"/>
      <c r="AK1736" s="1314"/>
      <c r="AL1736" s="1314"/>
      <c r="AM1736" s="1314"/>
      <c r="AN1736" s="1314"/>
      <c r="AO1736" s="1314"/>
    </row>
    <row r="1737" spans="34:41">
      <c r="AH1737" s="1314"/>
      <c r="AI1737" s="1314"/>
      <c r="AJ1737" s="1314"/>
      <c r="AK1737" s="1314"/>
      <c r="AL1737" s="1314"/>
      <c r="AM1737" s="1314"/>
      <c r="AN1737" s="1314"/>
      <c r="AO1737" s="1314"/>
    </row>
    <row r="1738" spans="34:41">
      <c r="AH1738" s="1314"/>
      <c r="AI1738" s="1314"/>
      <c r="AJ1738" s="1314"/>
      <c r="AK1738" s="1314"/>
      <c r="AL1738" s="1314"/>
      <c r="AM1738" s="1314"/>
      <c r="AN1738" s="1314"/>
      <c r="AO1738" s="1314"/>
    </row>
    <row r="1739" spans="34:41">
      <c r="AH1739" s="1314"/>
      <c r="AI1739" s="1314"/>
      <c r="AJ1739" s="1314"/>
      <c r="AK1739" s="1314"/>
      <c r="AL1739" s="1314"/>
      <c r="AM1739" s="1314"/>
      <c r="AN1739" s="1314"/>
      <c r="AO1739" s="1314"/>
    </row>
    <row r="1740" spans="34:41">
      <c r="AH1740" s="1314"/>
      <c r="AI1740" s="1314"/>
      <c r="AJ1740" s="1314"/>
      <c r="AK1740" s="1314"/>
      <c r="AL1740" s="1314"/>
      <c r="AM1740" s="1314"/>
      <c r="AN1740" s="1314"/>
      <c r="AO1740" s="1314"/>
    </row>
    <row r="1741" spans="34:41">
      <c r="AH1741" s="1314"/>
      <c r="AI1741" s="1314"/>
      <c r="AJ1741" s="1314"/>
      <c r="AK1741" s="1314"/>
      <c r="AL1741" s="1314"/>
      <c r="AM1741" s="1314"/>
      <c r="AN1741" s="1314"/>
      <c r="AO1741" s="1314"/>
    </row>
    <row r="1742" spans="34:41">
      <c r="AH1742" s="1314"/>
      <c r="AI1742" s="1314"/>
      <c r="AJ1742" s="1314"/>
      <c r="AK1742" s="1314"/>
      <c r="AL1742" s="1314"/>
      <c r="AM1742" s="1314"/>
      <c r="AN1742" s="1314"/>
      <c r="AO1742" s="1314"/>
    </row>
    <row r="1743" spans="34:41">
      <c r="AH1743" s="1314"/>
      <c r="AI1743" s="1314"/>
      <c r="AJ1743" s="1314"/>
      <c r="AK1743" s="1314"/>
      <c r="AL1743" s="1314"/>
      <c r="AM1743" s="1314"/>
      <c r="AN1743" s="1314"/>
      <c r="AO1743" s="1314"/>
    </row>
    <row r="1744" spans="34:41">
      <c r="AH1744" s="1314"/>
      <c r="AI1744" s="1314"/>
      <c r="AJ1744" s="1314"/>
      <c r="AK1744" s="1314"/>
      <c r="AL1744" s="1314"/>
      <c r="AM1744" s="1314"/>
      <c r="AN1744" s="1314"/>
      <c r="AO1744" s="1314"/>
    </row>
    <row r="1745" spans="34:41">
      <c r="AH1745" s="1314"/>
      <c r="AI1745" s="1314"/>
      <c r="AJ1745" s="1314"/>
      <c r="AK1745" s="1314"/>
      <c r="AL1745" s="1314"/>
      <c r="AM1745" s="1314"/>
      <c r="AN1745" s="1314"/>
      <c r="AO1745" s="1314"/>
    </row>
    <row r="1746" spans="34:41">
      <c r="AH1746" s="1314"/>
      <c r="AI1746" s="1314"/>
      <c r="AJ1746" s="1314"/>
      <c r="AK1746" s="1314"/>
      <c r="AL1746" s="1314"/>
      <c r="AM1746" s="1314"/>
      <c r="AN1746" s="1314"/>
      <c r="AO1746" s="1314"/>
    </row>
    <row r="1747" spans="34:41">
      <c r="AH1747" s="1314"/>
      <c r="AI1747" s="1314"/>
      <c r="AJ1747" s="1314"/>
      <c r="AK1747" s="1314"/>
      <c r="AL1747" s="1314"/>
      <c r="AM1747" s="1314"/>
      <c r="AN1747" s="1314"/>
      <c r="AO1747" s="1314"/>
    </row>
    <row r="1748" spans="34:41">
      <c r="AH1748" s="1314"/>
      <c r="AI1748" s="1314"/>
      <c r="AJ1748" s="1314"/>
      <c r="AK1748" s="1314"/>
      <c r="AL1748" s="1314"/>
      <c r="AM1748" s="1314"/>
      <c r="AN1748" s="1314"/>
      <c r="AO1748" s="1314"/>
    </row>
    <row r="1749" spans="34:41">
      <c r="AH1749" s="1314"/>
      <c r="AI1749" s="1314"/>
      <c r="AJ1749" s="1314"/>
      <c r="AK1749" s="1314"/>
      <c r="AL1749" s="1314"/>
      <c r="AM1749" s="1314"/>
      <c r="AN1749" s="1314"/>
      <c r="AO1749" s="1314"/>
    </row>
    <row r="1750" spans="34:41">
      <c r="AH1750" s="1314"/>
      <c r="AI1750" s="1314"/>
      <c r="AJ1750" s="1314"/>
      <c r="AK1750" s="1314"/>
      <c r="AL1750" s="1314"/>
      <c r="AM1750" s="1314"/>
      <c r="AN1750" s="1314"/>
      <c r="AO1750" s="1314"/>
    </row>
    <row r="1751" spans="34:41">
      <c r="AH1751" s="1314"/>
      <c r="AI1751" s="1314"/>
      <c r="AJ1751" s="1314"/>
      <c r="AK1751" s="1314"/>
      <c r="AL1751" s="1314"/>
      <c r="AM1751" s="1314"/>
      <c r="AN1751" s="1314"/>
      <c r="AO1751" s="1314"/>
    </row>
    <row r="1752" spans="34:41">
      <c r="AH1752" s="1314"/>
      <c r="AI1752" s="1314"/>
      <c r="AJ1752" s="1314"/>
      <c r="AK1752" s="1314"/>
      <c r="AL1752" s="1314"/>
      <c r="AM1752" s="1314"/>
      <c r="AN1752" s="1314"/>
      <c r="AO1752" s="1314"/>
    </row>
    <row r="1753" spans="34:41">
      <c r="AH1753" s="1314"/>
      <c r="AI1753" s="1314"/>
      <c r="AJ1753" s="1314"/>
      <c r="AK1753" s="1314"/>
      <c r="AL1753" s="1314"/>
      <c r="AM1753" s="1314"/>
      <c r="AN1753" s="1314"/>
      <c r="AO1753" s="1314"/>
    </row>
    <row r="1754" spans="34:41">
      <c r="AH1754" s="1314"/>
      <c r="AI1754" s="1314"/>
      <c r="AJ1754" s="1314"/>
      <c r="AK1754" s="1314"/>
      <c r="AL1754" s="1314"/>
      <c r="AM1754" s="1314"/>
      <c r="AN1754" s="1314"/>
      <c r="AO1754" s="1314"/>
    </row>
    <row r="1755" spans="34:41">
      <c r="AH1755" s="1314"/>
      <c r="AI1755" s="1314"/>
      <c r="AJ1755" s="1314"/>
      <c r="AK1755" s="1314"/>
      <c r="AL1755" s="1314"/>
      <c r="AM1755" s="1314"/>
      <c r="AN1755" s="1314"/>
      <c r="AO1755" s="1314"/>
    </row>
    <row r="1756" spans="34:41">
      <c r="AH1756" s="1314"/>
      <c r="AI1756" s="1314"/>
      <c r="AJ1756" s="1314"/>
      <c r="AK1756" s="1314"/>
      <c r="AL1756" s="1314"/>
      <c r="AM1756" s="1314"/>
      <c r="AN1756" s="1314"/>
      <c r="AO1756" s="1314"/>
    </row>
    <row r="1757" spans="34:41">
      <c r="AH1757" s="1314"/>
      <c r="AI1757" s="1314"/>
      <c r="AJ1757" s="1314"/>
      <c r="AK1757" s="1314"/>
      <c r="AL1757" s="1314"/>
      <c r="AM1757" s="1314"/>
      <c r="AN1757" s="1314"/>
      <c r="AO1757" s="1314"/>
    </row>
    <row r="1758" spans="34:41">
      <c r="AH1758" s="1314"/>
      <c r="AI1758" s="1314"/>
      <c r="AJ1758" s="1314"/>
      <c r="AK1758" s="1314"/>
      <c r="AL1758" s="1314"/>
      <c r="AM1758" s="1314"/>
      <c r="AN1758" s="1314"/>
      <c r="AO1758" s="1314"/>
    </row>
    <row r="1759" spans="34:41">
      <c r="AH1759" s="1314"/>
      <c r="AI1759" s="1314"/>
      <c r="AJ1759" s="1314"/>
      <c r="AK1759" s="1314"/>
      <c r="AL1759" s="1314"/>
      <c r="AM1759" s="1314"/>
      <c r="AN1759" s="1314"/>
      <c r="AO1759" s="1314"/>
    </row>
    <row r="1760" spans="34:41">
      <c r="AH1760" s="1314"/>
      <c r="AI1760" s="1314"/>
      <c r="AJ1760" s="1314"/>
      <c r="AK1760" s="1314"/>
      <c r="AL1760" s="1314"/>
      <c r="AM1760" s="1314"/>
      <c r="AN1760" s="1314"/>
      <c r="AO1760" s="1314"/>
    </row>
    <row r="1761" spans="34:41">
      <c r="AH1761" s="1314"/>
      <c r="AI1761" s="1314"/>
      <c r="AJ1761" s="1314"/>
      <c r="AK1761" s="1314"/>
      <c r="AL1761" s="1314"/>
      <c r="AM1761" s="1314"/>
      <c r="AN1761" s="1314"/>
      <c r="AO1761" s="1314"/>
    </row>
    <row r="1762" spans="34:41">
      <c r="AH1762" s="1314"/>
      <c r="AI1762" s="1314"/>
      <c r="AJ1762" s="1314"/>
      <c r="AK1762" s="1314"/>
      <c r="AL1762" s="1314"/>
      <c r="AM1762" s="1314"/>
      <c r="AN1762" s="1314"/>
      <c r="AO1762" s="1314"/>
    </row>
    <row r="1763" spans="34:41">
      <c r="AH1763" s="1314"/>
      <c r="AI1763" s="1314"/>
      <c r="AJ1763" s="1314"/>
      <c r="AK1763" s="1314"/>
      <c r="AL1763" s="1314"/>
      <c r="AM1763" s="1314"/>
      <c r="AN1763" s="1314"/>
      <c r="AO1763" s="1314"/>
    </row>
    <row r="1764" spans="34:41">
      <c r="AH1764" s="1314"/>
      <c r="AI1764" s="1314"/>
      <c r="AJ1764" s="1314"/>
      <c r="AK1764" s="1314"/>
      <c r="AL1764" s="1314"/>
      <c r="AM1764" s="1314"/>
      <c r="AN1764" s="1314"/>
      <c r="AO1764" s="1314"/>
    </row>
    <row r="1765" spans="34:41">
      <c r="AH1765" s="1314"/>
      <c r="AI1765" s="1314"/>
      <c r="AJ1765" s="1314"/>
      <c r="AK1765" s="1314"/>
      <c r="AL1765" s="1314"/>
      <c r="AM1765" s="1314"/>
      <c r="AN1765" s="1314"/>
      <c r="AO1765" s="1314"/>
    </row>
    <row r="1766" spans="34:41">
      <c r="AH1766" s="1314"/>
      <c r="AI1766" s="1314"/>
      <c r="AJ1766" s="1314"/>
      <c r="AK1766" s="1314"/>
      <c r="AL1766" s="1314"/>
      <c r="AM1766" s="1314"/>
      <c r="AN1766" s="1314"/>
      <c r="AO1766" s="1314"/>
    </row>
    <row r="1767" spans="34:41">
      <c r="AH1767" s="1314"/>
      <c r="AI1767" s="1314"/>
      <c r="AJ1767" s="1314"/>
      <c r="AK1767" s="1314"/>
      <c r="AL1767" s="1314"/>
      <c r="AM1767" s="1314"/>
      <c r="AN1767" s="1314"/>
      <c r="AO1767" s="1314"/>
    </row>
    <row r="1768" spans="34:41">
      <c r="AH1768" s="1314"/>
      <c r="AI1768" s="1314"/>
      <c r="AJ1768" s="1314"/>
      <c r="AK1768" s="1314"/>
      <c r="AL1768" s="1314"/>
      <c r="AM1768" s="1314"/>
      <c r="AN1768" s="1314"/>
      <c r="AO1768" s="1314"/>
    </row>
    <row r="1769" spans="34:41">
      <c r="AH1769" s="1314"/>
      <c r="AI1769" s="1314"/>
      <c r="AJ1769" s="1314"/>
      <c r="AK1769" s="1314"/>
      <c r="AL1769" s="1314"/>
      <c r="AM1769" s="1314"/>
      <c r="AN1769" s="1314"/>
      <c r="AO1769" s="1314"/>
    </row>
    <row r="1770" spans="34:41">
      <c r="AH1770" s="1314"/>
      <c r="AI1770" s="1314"/>
      <c r="AJ1770" s="1314"/>
      <c r="AK1770" s="1314"/>
      <c r="AL1770" s="1314"/>
      <c r="AM1770" s="1314"/>
      <c r="AN1770" s="1314"/>
      <c r="AO1770" s="1314"/>
    </row>
    <row r="1771" spans="34:41">
      <c r="AH1771" s="1314"/>
      <c r="AI1771" s="1314"/>
      <c r="AJ1771" s="1314"/>
      <c r="AK1771" s="1314"/>
      <c r="AL1771" s="1314"/>
      <c r="AM1771" s="1314"/>
      <c r="AN1771" s="1314"/>
      <c r="AO1771" s="1314"/>
    </row>
    <row r="1772" spans="34:41">
      <c r="AH1772" s="1314"/>
      <c r="AI1772" s="1314"/>
      <c r="AJ1772" s="1314"/>
      <c r="AK1772" s="1314"/>
      <c r="AL1772" s="1314"/>
      <c r="AM1772" s="1314"/>
      <c r="AN1772" s="1314"/>
      <c r="AO1772" s="1314"/>
    </row>
    <row r="1773" spans="34:41">
      <c r="AH1773" s="1314"/>
      <c r="AI1773" s="1314"/>
      <c r="AJ1773" s="1314"/>
      <c r="AK1773" s="1314"/>
      <c r="AL1773" s="1314"/>
      <c r="AM1773" s="1314"/>
      <c r="AN1773" s="1314"/>
      <c r="AO1773" s="1314"/>
    </row>
    <row r="1774" spans="34:41">
      <c r="AH1774" s="1314"/>
      <c r="AI1774" s="1314"/>
      <c r="AJ1774" s="1314"/>
      <c r="AK1774" s="1314"/>
      <c r="AL1774" s="1314"/>
      <c r="AM1774" s="1314"/>
      <c r="AN1774" s="1314"/>
      <c r="AO1774" s="1314"/>
    </row>
    <row r="1775" spans="34:41">
      <c r="AH1775" s="1314"/>
      <c r="AI1775" s="1314"/>
      <c r="AJ1775" s="1314"/>
      <c r="AK1775" s="1314"/>
      <c r="AL1775" s="1314"/>
      <c r="AM1775" s="1314"/>
      <c r="AN1775" s="1314"/>
      <c r="AO1775" s="1314"/>
    </row>
    <row r="1776" spans="34:41">
      <c r="AH1776" s="1314"/>
      <c r="AI1776" s="1314"/>
      <c r="AJ1776" s="1314"/>
      <c r="AK1776" s="1314"/>
      <c r="AL1776" s="1314"/>
      <c r="AM1776" s="1314"/>
      <c r="AN1776" s="1314"/>
      <c r="AO1776" s="1314"/>
    </row>
    <row r="1777" spans="34:41">
      <c r="AH1777" s="1314"/>
      <c r="AI1777" s="1314"/>
      <c r="AJ1777" s="1314"/>
      <c r="AK1777" s="1314"/>
      <c r="AL1777" s="1314"/>
      <c r="AM1777" s="1314"/>
      <c r="AN1777" s="1314"/>
      <c r="AO1777" s="1314"/>
    </row>
    <row r="1778" spans="34:41">
      <c r="AH1778" s="1314"/>
      <c r="AI1778" s="1314"/>
      <c r="AJ1778" s="1314"/>
      <c r="AK1778" s="1314"/>
      <c r="AL1778" s="1314"/>
      <c r="AM1778" s="1314"/>
      <c r="AN1778" s="1314"/>
      <c r="AO1778" s="1314"/>
    </row>
    <row r="1779" spans="34:41">
      <c r="AH1779" s="1314"/>
      <c r="AI1779" s="1314"/>
      <c r="AJ1779" s="1314"/>
      <c r="AK1779" s="1314"/>
      <c r="AL1779" s="1314"/>
      <c r="AM1779" s="1314"/>
      <c r="AN1779" s="1314"/>
      <c r="AO1779" s="1314"/>
    </row>
    <row r="1780" spans="34:41">
      <c r="AH1780" s="1314"/>
      <c r="AI1780" s="1314"/>
      <c r="AJ1780" s="1314"/>
      <c r="AK1780" s="1314"/>
      <c r="AL1780" s="1314"/>
      <c r="AM1780" s="1314"/>
      <c r="AN1780" s="1314"/>
      <c r="AO1780" s="1314"/>
    </row>
    <row r="1781" spans="34:41">
      <c r="AH1781" s="1314"/>
      <c r="AI1781" s="1314"/>
      <c r="AJ1781" s="1314"/>
      <c r="AK1781" s="1314"/>
      <c r="AL1781" s="1314"/>
      <c r="AM1781" s="1314"/>
      <c r="AN1781" s="1314"/>
      <c r="AO1781" s="1314"/>
    </row>
    <row r="1782" spans="34:41">
      <c r="AH1782" s="1314"/>
      <c r="AI1782" s="1314"/>
      <c r="AJ1782" s="1314"/>
      <c r="AK1782" s="1314"/>
      <c r="AL1782" s="1314"/>
      <c r="AM1782" s="1314"/>
      <c r="AN1782" s="1314"/>
      <c r="AO1782" s="1314"/>
    </row>
    <row r="1783" spans="34:41">
      <c r="AH1783" s="1314"/>
      <c r="AI1783" s="1314"/>
      <c r="AJ1783" s="1314"/>
      <c r="AK1783" s="1314"/>
      <c r="AL1783" s="1314"/>
      <c r="AM1783" s="1314"/>
      <c r="AN1783" s="1314"/>
      <c r="AO1783" s="1314"/>
    </row>
    <row r="1784" spans="34:41">
      <c r="AH1784" s="1314"/>
      <c r="AI1784" s="1314"/>
      <c r="AJ1784" s="1314"/>
      <c r="AK1784" s="1314"/>
      <c r="AL1784" s="1314"/>
      <c r="AM1784" s="1314"/>
      <c r="AN1784" s="1314"/>
      <c r="AO1784" s="1314"/>
    </row>
    <row r="1785" spans="34:41">
      <c r="AH1785" s="1314"/>
      <c r="AI1785" s="1314"/>
      <c r="AJ1785" s="1314"/>
      <c r="AK1785" s="1314"/>
      <c r="AL1785" s="1314"/>
      <c r="AM1785" s="1314"/>
      <c r="AN1785" s="1314"/>
      <c r="AO1785" s="1314"/>
    </row>
    <row r="1786" spans="34:41">
      <c r="AH1786" s="1314"/>
      <c r="AI1786" s="1314"/>
      <c r="AJ1786" s="1314"/>
      <c r="AK1786" s="1314"/>
      <c r="AL1786" s="1314"/>
      <c r="AM1786" s="1314"/>
      <c r="AN1786" s="1314"/>
      <c r="AO1786" s="1314"/>
    </row>
    <row r="1787" spans="34:41">
      <c r="AH1787" s="1314"/>
      <c r="AI1787" s="1314"/>
      <c r="AJ1787" s="1314"/>
      <c r="AK1787" s="1314"/>
      <c r="AL1787" s="1314"/>
      <c r="AM1787" s="1314"/>
      <c r="AN1787" s="1314"/>
      <c r="AO1787" s="1314"/>
    </row>
    <row r="1788" spans="34:41">
      <c r="AH1788" s="1314"/>
      <c r="AI1788" s="1314"/>
      <c r="AJ1788" s="1314"/>
      <c r="AK1788" s="1314"/>
      <c r="AL1788" s="1314"/>
      <c r="AM1788" s="1314"/>
      <c r="AN1788" s="1314"/>
      <c r="AO1788" s="1314"/>
    </row>
    <row r="1789" spans="34:41">
      <c r="AH1789" s="1314"/>
      <c r="AI1789" s="1314"/>
      <c r="AJ1789" s="1314"/>
      <c r="AK1789" s="1314"/>
      <c r="AL1789" s="1314"/>
      <c r="AM1789" s="1314"/>
      <c r="AN1789" s="1314"/>
      <c r="AO1789" s="1314"/>
    </row>
    <row r="1790" spans="34:41">
      <c r="AH1790" s="1314"/>
      <c r="AI1790" s="1314"/>
      <c r="AJ1790" s="1314"/>
      <c r="AK1790" s="1314"/>
      <c r="AL1790" s="1314"/>
      <c r="AM1790" s="1314"/>
      <c r="AN1790" s="1314"/>
      <c r="AO1790" s="1314"/>
    </row>
    <row r="1791" spans="34:41">
      <c r="AH1791" s="1314"/>
      <c r="AI1791" s="1314"/>
      <c r="AJ1791" s="1314"/>
      <c r="AK1791" s="1314"/>
      <c r="AL1791" s="1314"/>
      <c r="AM1791" s="1314"/>
      <c r="AN1791" s="1314"/>
      <c r="AO1791" s="1314"/>
    </row>
    <row r="1792" spans="34:41">
      <c r="AH1792" s="1314"/>
      <c r="AI1792" s="1314"/>
      <c r="AJ1792" s="1314"/>
      <c r="AK1792" s="1314"/>
      <c r="AL1792" s="1314"/>
      <c r="AM1792" s="1314"/>
      <c r="AN1792" s="1314"/>
      <c r="AO1792" s="1314"/>
    </row>
    <row r="1793" spans="34:41">
      <c r="AH1793" s="1314"/>
      <c r="AI1793" s="1314"/>
      <c r="AJ1793" s="1314"/>
      <c r="AK1793" s="1314"/>
      <c r="AL1793" s="1314"/>
      <c r="AM1793" s="1314"/>
      <c r="AN1793" s="1314"/>
      <c r="AO1793" s="1314"/>
    </row>
    <row r="1794" spans="34:41">
      <c r="AH1794" s="1314"/>
      <c r="AI1794" s="1314"/>
      <c r="AJ1794" s="1314"/>
      <c r="AK1794" s="1314"/>
      <c r="AL1794" s="1314"/>
      <c r="AM1794" s="1314"/>
      <c r="AN1794" s="1314"/>
      <c r="AO1794" s="1314"/>
    </row>
    <row r="1795" spans="34:41">
      <c r="AH1795" s="1314"/>
      <c r="AI1795" s="1314"/>
      <c r="AJ1795" s="1314"/>
      <c r="AK1795" s="1314"/>
      <c r="AL1795" s="1314"/>
      <c r="AM1795" s="1314"/>
      <c r="AN1795" s="1314"/>
      <c r="AO1795" s="1314"/>
    </row>
    <row r="1796" spans="34:41">
      <c r="AH1796" s="1314"/>
      <c r="AI1796" s="1314"/>
      <c r="AJ1796" s="1314"/>
      <c r="AK1796" s="1314"/>
      <c r="AL1796" s="1314"/>
      <c r="AM1796" s="1314"/>
      <c r="AN1796" s="1314"/>
      <c r="AO1796" s="1314"/>
    </row>
    <row r="1797" spans="34:41">
      <c r="AH1797" s="1314"/>
      <c r="AI1797" s="1314"/>
      <c r="AJ1797" s="1314"/>
      <c r="AK1797" s="1314"/>
      <c r="AL1797" s="1314"/>
      <c r="AM1797" s="1314"/>
      <c r="AN1797" s="1314"/>
      <c r="AO1797" s="1314"/>
    </row>
    <row r="1798" spans="34:41">
      <c r="AH1798" s="1314"/>
      <c r="AI1798" s="1314"/>
      <c r="AJ1798" s="1314"/>
      <c r="AK1798" s="1314"/>
      <c r="AL1798" s="1314"/>
      <c r="AM1798" s="1314"/>
      <c r="AN1798" s="1314"/>
      <c r="AO1798" s="1314"/>
    </row>
    <row r="1799" spans="34:41">
      <c r="AH1799" s="1314"/>
      <c r="AI1799" s="1314"/>
      <c r="AJ1799" s="1314"/>
      <c r="AK1799" s="1314"/>
      <c r="AL1799" s="1314"/>
      <c r="AM1799" s="1314"/>
      <c r="AN1799" s="1314"/>
      <c r="AO1799" s="1314"/>
    </row>
    <row r="1800" spans="34:41">
      <c r="AH1800" s="1314"/>
      <c r="AI1800" s="1314"/>
      <c r="AJ1800" s="1314"/>
      <c r="AK1800" s="1314"/>
      <c r="AL1800" s="1314"/>
      <c r="AM1800" s="1314"/>
      <c r="AN1800" s="1314"/>
      <c r="AO1800" s="1314"/>
    </row>
    <row r="1801" spans="34:41">
      <c r="AH1801" s="1314"/>
      <c r="AI1801" s="1314"/>
      <c r="AJ1801" s="1314"/>
      <c r="AK1801" s="1314"/>
      <c r="AL1801" s="1314"/>
      <c r="AM1801" s="1314"/>
      <c r="AN1801" s="1314"/>
      <c r="AO1801" s="1314"/>
    </row>
    <row r="1802" spans="34:41">
      <c r="AH1802" s="1314"/>
      <c r="AI1802" s="1314"/>
      <c r="AJ1802" s="1314"/>
      <c r="AK1802" s="1314"/>
      <c r="AL1802" s="1314"/>
      <c r="AM1802" s="1314"/>
      <c r="AN1802" s="1314"/>
      <c r="AO1802" s="1314"/>
    </row>
    <row r="1803" spans="34:41">
      <c r="AH1803" s="1314"/>
      <c r="AI1803" s="1314"/>
      <c r="AJ1803" s="1314"/>
      <c r="AK1803" s="1314"/>
      <c r="AL1803" s="1314"/>
      <c r="AM1803" s="1314"/>
      <c r="AN1803" s="1314"/>
      <c r="AO1803" s="1314"/>
    </row>
    <row r="1804" spans="34:41">
      <c r="AH1804" s="1314"/>
      <c r="AI1804" s="1314"/>
      <c r="AJ1804" s="1314"/>
      <c r="AK1804" s="1314"/>
      <c r="AL1804" s="1314"/>
      <c r="AM1804" s="1314"/>
      <c r="AN1804" s="1314"/>
      <c r="AO1804" s="1314"/>
    </row>
    <row r="1805" spans="34:41">
      <c r="AH1805" s="1314"/>
      <c r="AI1805" s="1314"/>
      <c r="AJ1805" s="1314"/>
      <c r="AK1805" s="1314"/>
      <c r="AL1805" s="1314"/>
      <c r="AM1805" s="1314"/>
      <c r="AN1805" s="1314"/>
      <c r="AO1805" s="1314"/>
    </row>
    <row r="1806" spans="34:41">
      <c r="AH1806" s="1314"/>
      <c r="AI1806" s="1314"/>
      <c r="AJ1806" s="1314"/>
      <c r="AK1806" s="1314"/>
      <c r="AL1806" s="1314"/>
      <c r="AM1806" s="1314"/>
      <c r="AN1806" s="1314"/>
      <c r="AO1806" s="1314"/>
    </row>
    <row r="1807" spans="34:41">
      <c r="AH1807" s="1314"/>
      <c r="AI1807" s="1314"/>
      <c r="AJ1807" s="1314"/>
      <c r="AK1807" s="1314"/>
      <c r="AL1807" s="1314"/>
      <c r="AM1807" s="1314"/>
      <c r="AN1807" s="1314"/>
      <c r="AO1807" s="1314"/>
    </row>
    <row r="1808" spans="34:41">
      <c r="AH1808" s="1314"/>
      <c r="AI1808" s="1314"/>
      <c r="AJ1808" s="1314"/>
      <c r="AK1808" s="1314"/>
      <c r="AL1808" s="1314"/>
      <c r="AM1808" s="1314"/>
      <c r="AN1808" s="1314"/>
      <c r="AO1808" s="1314"/>
    </row>
    <row r="1809" spans="34:41">
      <c r="AH1809" s="1314"/>
      <c r="AI1809" s="1314"/>
      <c r="AJ1809" s="1314"/>
      <c r="AK1809" s="1314"/>
      <c r="AL1809" s="1314"/>
      <c r="AM1809" s="1314"/>
      <c r="AN1809" s="1314"/>
      <c r="AO1809" s="1314"/>
    </row>
    <row r="1810" spans="34:41">
      <c r="AH1810" s="1314"/>
      <c r="AI1810" s="1314"/>
      <c r="AJ1810" s="1314"/>
      <c r="AK1810" s="1314"/>
      <c r="AL1810" s="1314"/>
      <c r="AM1810" s="1314"/>
      <c r="AN1810" s="1314"/>
      <c r="AO1810" s="1314"/>
    </row>
    <row r="1811" spans="34:41">
      <c r="AH1811" s="1314"/>
      <c r="AI1811" s="1314"/>
      <c r="AJ1811" s="1314"/>
      <c r="AK1811" s="1314"/>
      <c r="AL1811" s="1314"/>
      <c r="AM1811" s="1314"/>
      <c r="AN1811" s="1314"/>
      <c r="AO1811" s="1314"/>
    </row>
    <row r="1812" spans="34:41">
      <c r="AH1812" s="1314"/>
      <c r="AI1812" s="1314"/>
      <c r="AJ1812" s="1314"/>
      <c r="AK1812" s="1314"/>
      <c r="AL1812" s="1314"/>
      <c r="AM1812" s="1314"/>
      <c r="AN1812" s="1314"/>
      <c r="AO1812" s="1314"/>
    </row>
    <row r="1813" spans="34:41">
      <c r="AH1813" s="1314"/>
      <c r="AI1813" s="1314"/>
      <c r="AJ1813" s="1314"/>
      <c r="AK1813" s="1314"/>
      <c r="AL1813" s="1314"/>
      <c r="AM1813" s="1314"/>
      <c r="AN1813" s="1314"/>
      <c r="AO1813" s="1314"/>
    </row>
    <row r="1814" spans="34:41">
      <c r="AH1814" s="1314"/>
      <c r="AI1814" s="1314"/>
      <c r="AJ1814" s="1314"/>
      <c r="AK1814" s="1314"/>
      <c r="AL1814" s="1314"/>
      <c r="AM1814" s="1314"/>
      <c r="AN1814" s="1314"/>
      <c r="AO1814" s="1314"/>
    </row>
    <row r="1815" spans="34:41">
      <c r="AH1815" s="1314"/>
      <c r="AI1815" s="1314"/>
      <c r="AJ1815" s="1314"/>
      <c r="AK1815" s="1314"/>
      <c r="AL1815" s="1314"/>
      <c r="AM1815" s="1314"/>
      <c r="AN1815" s="1314"/>
      <c r="AO1815" s="1314"/>
    </row>
    <row r="1816" spans="34:41">
      <c r="AH1816" s="1314"/>
      <c r="AI1816" s="1314"/>
      <c r="AJ1816" s="1314"/>
      <c r="AK1816" s="1314"/>
      <c r="AL1816" s="1314"/>
      <c r="AM1816" s="1314"/>
      <c r="AN1816" s="1314"/>
      <c r="AO1816" s="1314"/>
    </row>
    <row r="1817" spans="34:41">
      <c r="AH1817" s="1314"/>
      <c r="AI1817" s="1314"/>
      <c r="AJ1817" s="1314"/>
      <c r="AK1817" s="1314"/>
      <c r="AL1817" s="1314"/>
      <c r="AM1817" s="1314"/>
      <c r="AN1817" s="1314"/>
      <c r="AO1817" s="1314"/>
    </row>
    <row r="1818" spans="34:41">
      <c r="AH1818" s="1314"/>
      <c r="AI1818" s="1314"/>
      <c r="AJ1818" s="1314"/>
      <c r="AK1818" s="1314"/>
      <c r="AL1818" s="1314"/>
      <c r="AM1818" s="1314"/>
      <c r="AN1818" s="1314"/>
      <c r="AO1818" s="1314"/>
    </row>
    <row r="1819" spans="34:41">
      <c r="AH1819" s="1314"/>
      <c r="AI1819" s="1314"/>
      <c r="AJ1819" s="1314"/>
      <c r="AK1819" s="1314"/>
      <c r="AL1819" s="1314"/>
      <c r="AM1819" s="1314"/>
      <c r="AN1819" s="1314"/>
      <c r="AO1819" s="1314"/>
    </row>
    <row r="1820" spans="34:41">
      <c r="AH1820" s="1314"/>
      <c r="AI1820" s="1314"/>
      <c r="AJ1820" s="1314"/>
      <c r="AK1820" s="1314"/>
      <c r="AL1820" s="1314"/>
      <c r="AM1820" s="1314"/>
      <c r="AN1820" s="1314"/>
      <c r="AO1820" s="1314"/>
    </row>
    <row r="1821" spans="34:41">
      <c r="AH1821" s="1314"/>
      <c r="AI1821" s="1314"/>
      <c r="AJ1821" s="1314"/>
      <c r="AK1821" s="1314"/>
      <c r="AL1821" s="1314"/>
      <c r="AM1821" s="1314"/>
      <c r="AN1821" s="1314"/>
      <c r="AO1821" s="1314"/>
    </row>
    <row r="1822" spans="34:41">
      <c r="AH1822" s="1314"/>
      <c r="AI1822" s="1314"/>
      <c r="AJ1822" s="1314"/>
      <c r="AK1822" s="1314"/>
      <c r="AL1822" s="1314"/>
      <c r="AM1822" s="1314"/>
      <c r="AN1822" s="1314"/>
      <c r="AO1822" s="1314"/>
    </row>
    <row r="1823" spans="34:41">
      <c r="AH1823" s="1314"/>
      <c r="AI1823" s="1314"/>
      <c r="AJ1823" s="1314"/>
      <c r="AK1823" s="1314"/>
      <c r="AL1823" s="1314"/>
      <c r="AM1823" s="1314"/>
      <c r="AN1823" s="1314"/>
      <c r="AO1823" s="1314"/>
    </row>
    <row r="1824" spans="34:41">
      <c r="AH1824" s="1314"/>
      <c r="AI1824" s="1314"/>
      <c r="AJ1824" s="1314"/>
      <c r="AK1824" s="1314"/>
      <c r="AL1824" s="1314"/>
      <c r="AM1824" s="1314"/>
      <c r="AN1824" s="1314"/>
      <c r="AO1824" s="1314"/>
    </row>
    <row r="1825" spans="34:41">
      <c r="AH1825" s="1314"/>
      <c r="AI1825" s="1314"/>
      <c r="AJ1825" s="1314"/>
      <c r="AK1825" s="1314"/>
      <c r="AL1825" s="1314"/>
      <c r="AM1825" s="1314"/>
      <c r="AN1825" s="1314"/>
      <c r="AO1825" s="1314"/>
    </row>
    <row r="1826" spans="34:41">
      <c r="AH1826" s="1314"/>
      <c r="AI1826" s="1314"/>
      <c r="AJ1826" s="1314"/>
      <c r="AK1826" s="1314"/>
      <c r="AL1826" s="1314"/>
      <c r="AM1826" s="1314"/>
      <c r="AN1826" s="1314"/>
      <c r="AO1826" s="1314"/>
    </row>
    <row r="1827" spans="34:41">
      <c r="AH1827" s="1314"/>
      <c r="AI1827" s="1314"/>
      <c r="AJ1827" s="1314"/>
      <c r="AK1827" s="1314"/>
      <c r="AL1827" s="1314"/>
      <c r="AM1827" s="1314"/>
      <c r="AN1827" s="1314"/>
      <c r="AO1827" s="1314"/>
    </row>
    <row r="1828" spans="34:41">
      <c r="AH1828" s="1314"/>
      <c r="AI1828" s="1314"/>
      <c r="AJ1828" s="1314"/>
      <c r="AK1828" s="1314"/>
      <c r="AL1828" s="1314"/>
      <c r="AM1828" s="1314"/>
      <c r="AN1828" s="1314"/>
      <c r="AO1828" s="1314"/>
    </row>
    <row r="1829" spans="34:41">
      <c r="AH1829" s="1314"/>
      <c r="AI1829" s="1314"/>
      <c r="AJ1829" s="1314"/>
      <c r="AK1829" s="1314"/>
      <c r="AL1829" s="1314"/>
      <c r="AM1829" s="1314"/>
      <c r="AN1829" s="1314"/>
      <c r="AO1829" s="1314"/>
    </row>
    <row r="1830" spans="34:41">
      <c r="AH1830" s="1314"/>
      <c r="AI1830" s="1314"/>
      <c r="AJ1830" s="1314"/>
      <c r="AK1830" s="1314"/>
      <c r="AL1830" s="1314"/>
      <c r="AM1830" s="1314"/>
      <c r="AN1830" s="1314"/>
      <c r="AO1830" s="1314"/>
    </row>
    <row r="1831" spans="34:41">
      <c r="AH1831" s="1314"/>
      <c r="AI1831" s="1314"/>
      <c r="AJ1831" s="1314"/>
      <c r="AK1831" s="1314"/>
      <c r="AL1831" s="1314"/>
      <c r="AM1831" s="1314"/>
      <c r="AN1831" s="1314"/>
      <c r="AO1831" s="1314"/>
    </row>
    <row r="1832" spans="34:41">
      <c r="AH1832" s="1314"/>
      <c r="AI1832" s="1314"/>
      <c r="AJ1832" s="1314"/>
      <c r="AK1832" s="1314"/>
      <c r="AL1832" s="1314"/>
      <c r="AM1832" s="1314"/>
      <c r="AN1832" s="1314"/>
      <c r="AO1832" s="1314"/>
    </row>
    <row r="1833" spans="34:41">
      <c r="AH1833" s="1314"/>
      <c r="AI1833" s="1314"/>
      <c r="AJ1833" s="1314"/>
      <c r="AK1833" s="1314"/>
      <c r="AL1833" s="1314"/>
      <c r="AM1833" s="1314"/>
      <c r="AN1833" s="1314"/>
      <c r="AO1833" s="1314"/>
    </row>
    <row r="1834" spans="34:41">
      <c r="AH1834" s="1314"/>
      <c r="AI1834" s="1314"/>
      <c r="AJ1834" s="1314"/>
      <c r="AK1834" s="1314"/>
      <c r="AL1834" s="1314"/>
      <c r="AM1834" s="1314"/>
      <c r="AN1834" s="1314"/>
      <c r="AO1834" s="1314"/>
    </row>
    <row r="1835" spans="34:41">
      <c r="AH1835" s="1314"/>
      <c r="AI1835" s="1314"/>
      <c r="AJ1835" s="1314"/>
      <c r="AK1835" s="1314"/>
      <c r="AL1835" s="1314"/>
      <c r="AM1835" s="1314"/>
      <c r="AN1835" s="1314"/>
      <c r="AO1835" s="1314"/>
    </row>
    <row r="1836" spans="34:41">
      <c r="AH1836" s="1314"/>
      <c r="AI1836" s="1314"/>
      <c r="AJ1836" s="1314"/>
      <c r="AK1836" s="1314"/>
      <c r="AL1836" s="1314"/>
      <c r="AM1836" s="1314"/>
      <c r="AN1836" s="1314"/>
      <c r="AO1836" s="1314"/>
    </row>
    <row r="1837" spans="34:41">
      <c r="AH1837" s="1314"/>
      <c r="AI1837" s="1314"/>
      <c r="AJ1837" s="1314"/>
      <c r="AK1837" s="1314"/>
      <c r="AL1837" s="1314"/>
      <c r="AM1837" s="1314"/>
      <c r="AN1837" s="1314"/>
      <c r="AO1837" s="1314"/>
    </row>
    <row r="1838" spans="34:41">
      <c r="AH1838" s="1314"/>
      <c r="AI1838" s="1314"/>
      <c r="AJ1838" s="1314"/>
      <c r="AK1838" s="1314"/>
      <c r="AL1838" s="1314"/>
      <c r="AM1838" s="1314"/>
      <c r="AN1838" s="1314"/>
      <c r="AO1838" s="1314"/>
    </row>
    <row r="1839" spans="34:41">
      <c r="AH1839" s="1314"/>
      <c r="AI1839" s="1314"/>
      <c r="AJ1839" s="1314"/>
      <c r="AK1839" s="1314"/>
      <c r="AL1839" s="1314"/>
      <c r="AM1839" s="1314"/>
      <c r="AN1839" s="1314"/>
      <c r="AO1839" s="1314"/>
    </row>
    <row r="1840" spans="34:41">
      <c r="AH1840" s="1314"/>
      <c r="AI1840" s="1314"/>
      <c r="AJ1840" s="1314"/>
      <c r="AK1840" s="1314"/>
      <c r="AL1840" s="1314"/>
      <c r="AM1840" s="1314"/>
      <c r="AN1840" s="1314"/>
      <c r="AO1840" s="1314"/>
    </row>
    <row r="1841" spans="34:41">
      <c r="AH1841" s="1314"/>
      <c r="AI1841" s="1314"/>
      <c r="AJ1841" s="1314"/>
      <c r="AK1841" s="1314"/>
      <c r="AL1841" s="1314"/>
      <c r="AM1841" s="1314"/>
      <c r="AN1841" s="1314"/>
      <c r="AO1841" s="1314"/>
    </row>
    <row r="1842" spans="34:41">
      <c r="AH1842" s="1314"/>
      <c r="AI1842" s="1314"/>
      <c r="AJ1842" s="1314"/>
      <c r="AK1842" s="1314"/>
      <c r="AL1842" s="1314"/>
      <c r="AM1842" s="1314"/>
      <c r="AN1842" s="1314"/>
      <c r="AO1842" s="1314"/>
    </row>
    <row r="1843" spans="34:41">
      <c r="AH1843" s="1314"/>
      <c r="AI1843" s="1314"/>
      <c r="AJ1843" s="1314"/>
      <c r="AK1843" s="1314"/>
      <c r="AL1843" s="1314"/>
      <c r="AM1843" s="1314"/>
      <c r="AN1843" s="1314"/>
      <c r="AO1843" s="1314"/>
    </row>
    <row r="1844" spans="34:41">
      <c r="AH1844" s="1314"/>
      <c r="AI1844" s="1314"/>
      <c r="AJ1844" s="1314"/>
      <c r="AK1844" s="1314"/>
      <c r="AL1844" s="1314"/>
      <c r="AM1844" s="1314"/>
      <c r="AN1844" s="1314"/>
      <c r="AO1844" s="1314"/>
    </row>
    <row r="1845" spans="34:41">
      <c r="AH1845" s="1314"/>
      <c r="AI1845" s="1314"/>
      <c r="AJ1845" s="1314"/>
      <c r="AK1845" s="1314"/>
      <c r="AL1845" s="1314"/>
      <c r="AM1845" s="1314"/>
      <c r="AN1845" s="1314"/>
      <c r="AO1845" s="1314"/>
    </row>
    <row r="1846" spans="34:41">
      <c r="AH1846" s="1314"/>
      <c r="AI1846" s="1314"/>
      <c r="AJ1846" s="1314"/>
      <c r="AK1846" s="1314"/>
      <c r="AL1846" s="1314"/>
      <c r="AM1846" s="1314"/>
      <c r="AN1846" s="1314"/>
      <c r="AO1846" s="1314"/>
    </row>
    <row r="1847" spans="34:41">
      <c r="AH1847" s="1314"/>
      <c r="AI1847" s="1314"/>
      <c r="AJ1847" s="1314"/>
      <c r="AK1847" s="1314"/>
      <c r="AL1847" s="1314"/>
      <c r="AM1847" s="1314"/>
      <c r="AN1847" s="1314"/>
      <c r="AO1847" s="1314"/>
    </row>
    <row r="1848" spans="34:41">
      <c r="AH1848" s="1314"/>
      <c r="AI1848" s="1314"/>
      <c r="AJ1848" s="1314"/>
      <c r="AK1848" s="1314"/>
      <c r="AL1848" s="1314"/>
      <c r="AM1848" s="1314"/>
      <c r="AN1848" s="1314"/>
      <c r="AO1848" s="1314"/>
    </row>
    <row r="1849" spans="34:41">
      <c r="AH1849" s="1314"/>
      <c r="AI1849" s="1314"/>
      <c r="AJ1849" s="1314"/>
      <c r="AK1849" s="1314"/>
      <c r="AL1849" s="1314"/>
      <c r="AM1849" s="1314"/>
      <c r="AN1849" s="1314"/>
      <c r="AO1849" s="1314"/>
    </row>
    <row r="1850" spans="34:41">
      <c r="AH1850" s="1314"/>
      <c r="AI1850" s="1314"/>
      <c r="AJ1850" s="1314"/>
      <c r="AK1850" s="1314"/>
      <c r="AL1850" s="1314"/>
      <c r="AM1850" s="1314"/>
      <c r="AN1850" s="1314"/>
      <c r="AO1850" s="1314"/>
    </row>
    <row r="1851" spans="34:41">
      <c r="AH1851" s="1314"/>
      <c r="AI1851" s="1314"/>
      <c r="AJ1851" s="1314"/>
      <c r="AK1851" s="1314"/>
      <c r="AL1851" s="1314"/>
      <c r="AM1851" s="1314"/>
      <c r="AN1851" s="1314"/>
      <c r="AO1851" s="1314"/>
    </row>
    <row r="1852" spans="34:41">
      <c r="AH1852" s="1314"/>
      <c r="AI1852" s="1314"/>
      <c r="AJ1852" s="1314"/>
      <c r="AK1852" s="1314"/>
      <c r="AL1852" s="1314"/>
      <c r="AM1852" s="1314"/>
      <c r="AN1852" s="1314"/>
      <c r="AO1852" s="1314"/>
    </row>
    <row r="1853" spans="34:41">
      <c r="AH1853" s="1314"/>
      <c r="AI1853" s="1314"/>
      <c r="AJ1853" s="1314"/>
      <c r="AK1853" s="1314"/>
      <c r="AL1853" s="1314"/>
      <c r="AM1853" s="1314"/>
      <c r="AN1853" s="1314"/>
      <c r="AO1853" s="1314"/>
    </row>
    <row r="1854" spans="34:41">
      <c r="AH1854" s="1314"/>
      <c r="AI1854" s="1314"/>
      <c r="AJ1854" s="1314"/>
      <c r="AK1854" s="1314"/>
      <c r="AL1854" s="1314"/>
      <c r="AM1854" s="1314"/>
      <c r="AN1854" s="1314"/>
      <c r="AO1854" s="1314"/>
    </row>
    <row r="1855" spans="34:41">
      <c r="AH1855" s="1314"/>
      <c r="AI1855" s="1314"/>
      <c r="AJ1855" s="1314"/>
      <c r="AK1855" s="1314"/>
      <c r="AL1855" s="1314"/>
      <c r="AM1855" s="1314"/>
      <c r="AN1855" s="1314"/>
      <c r="AO1855" s="1314"/>
    </row>
    <row r="1856" spans="34:41">
      <c r="AH1856" s="1314"/>
      <c r="AI1856" s="1314"/>
      <c r="AJ1856" s="1314"/>
      <c r="AK1856" s="1314"/>
      <c r="AL1856" s="1314"/>
      <c r="AM1856" s="1314"/>
      <c r="AN1856" s="1314"/>
      <c r="AO1856" s="1314"/>
    </row>
    <row r="1857" spans="34:41">
      <c r="AH1857" s="1314"/>
      <c r="AI1857" s="1314"/>
      <c r="AJ1857" s="1314"/>
      <c r="AK1857" s="1314"/>
      <c r="AL1857" s="1314"/>
      <c r="AM1857" s="1314"/>
      <c r="AN1857" s="1314"/>
      <c r="AO1857" s="1314"/>
    </row>
    <row r="1858" spans="34:41">
      <c r="AH1858" s="1314"/>
      <c r="AI1858" s="1314"/>
      <c r="AJ1858" s="1314"/>
      <c r="AK1858" s="1314"/>
      <c r="AL1858" s="1314"/>
      <c r="AM1858" s="1314"/>
      <c r="AN1858" s="1314"/>
      <c r="AO1858" s="1314"/>
    </row>
    <row r="1859" spans="34:41">
      <c r="AH1859" s="1314"/>
      <c r="AI1859" s="1314"/>
      <c r="AJ1859" s="1314"/>
      <c r="AK1859" s="1314"/>
      <c r="AL1859" s="1314"/>
      <c r="AM1859" s="1314"/>
      <c r="AN1859" s="1314"/>
      <c r="AO1859" s="1314"/>
    </row>
    <row r="1860" spans="34:41">
      <c r="AH1860" s="1314"/>
      <c r="AI1860" s="1314"/>
      <c r="AJ1860" s="1314"/>
      <c r="AK1860" s="1314"/>
      <c r="AL1860" s="1314"/>
      <c r="AM1860" s="1314"/>
      <c r="AN1860" s="1314"/>
      <c r="AO1860" s="1314"/>
    </row>
    <row r="1861" spans="34:41">
      <c r="AH1861" s="1314"/>
      <c r="AI1861" s="1314"/>
      <c r="AJ1861" s="1314"/>
      <c r="AK1861" s="1314"/>
      <c r="AL1861" s="1314"/>
      <c r="AM1861" s="1314"/>
      <c r="AN1861" s="1314"/>
      <c r="AO1861" s="1314"/>
    </row>
    <row r="1862" spans="34:41">
      <c r="AH1862" s="1314"/>
      <c r="AI1862" s="1314"/>
      <c r="AJ1862" s="1314"/>
      <c r="AK1862" s="1314"/>
      <c r="AL1862" s="1314"/>
      <c r="AM1862" s="1314"/>
      <c r="AN1862" s="1314"/>
      <c r="AO1862" s="1314"/>
    </row>
    <row r="1863" spans="34:41">
      <c r="AH1863" s="1314"/>
      <c r="AI1863" s="1314"/>
      <c r="AJ1863" s="1314"/>
      <c r="AK1863" s="1314"/>
      <c r="AL1863" s="1314"/>
      <c r="AM1863" s="1314"/>
      <c r="AN1863" s="1314"/>
      <c r="AO1863" s="1314"/>
    </row>
    <row r="1864" spans="34:41">
      <c r="AH1864" s="1314"/>
      <c r="AI1864" s="1314"/>
      <c r="AJ1864" s="1314"/>
      <c r="AK1864" s="1314"/>
      <c r="AL1864" s="1314"/>
      <c r="AM1864" s="1314"/>
      <c r="AN1864" s="1314"/>
      <c r="AO1864" s="1314"/>
    </row>
    <row r="1865" spans="34:41">
      <c r="AH1865" s="1314"/>
      <c r="AI1865" s="1314"/>
      <c r="AJ1865" s="1314"/>
      <c r="AK1865" s="1314"/>
      <c r="AL1865" s="1314"/>
      <c r="AM1865" s="1314"/>
      <c r="AN1865" s="1314"/>
      <c r="AO1865" s="1314"/>
    </row>
    <row r="1866" spans="34:41">
      <c r="AH1866" s="1314"/>
      <c r="AI1866" s="1314"/>
      <c r="AJ1866" s="1314"/>
      <c r="AK1866" s="1314"/>
      <c r="AL1866" s="1314"/>
      <c r="AM1866" s="1314"/>
      <c r="AN1866" s="1314"/>
      <c r="AO1866" s="1314"/>
    </row>
    <row r="1867" spans="34:41">
      <c r="AH1867" s="1314"/>
      <c r="AI1867" s="1314"/>
      <c r="AJ1867" s="1314"/>
      <c r="AK1867" s="1314"/>
      <c r="AL1867" s="1314"/>
      <c r="AM1867" s="1314"/>
      <c r="AN1867" s="1314"/>
      <c r="AO1867" s="1314"/>
    </row>
    <row r="1868" spans="34:41">
      <c r="AH1868" s="1314"/>
      <c r="AI1868" s="1314"/>
      <c r="AJ1868" s="1314"/>
      <c r="AK1868" s="1314"/>
      <c r="AL1868" s="1314"/>
      <c r="AM1868" s="1314"/>
      <c r="AN1868" s="1314"/>
      <c r="AO1868" s="1314"/>
    </row>
    <row r="1869" spans="34:41">
      <c r="AH1869" s="1314"/>
      <c r="AI1869" s="1314"/>
      <c r="AJ1869" s="1314"/>
      <c r="AK1869" s="1314"/>
      <c r="AL1869" s="1314"/>
      <c r="AM1869" s="1314"/>
      <c r="AN1869" s="1314"/>
      <c r="AO1869" s="1314"/>
    </row>
    <row r="1870" spans="34:41">
      <c r="AH1870" s="1314"/>
      <c r="AI1870" s="1314"/>
      <c r="AJ1870" s="1314"/>
      <c r="AK1870" s="1314"/>
      <c r="AL1870" s="1314"/>
      <c r="AM1870" s="1314"/>
      <c r="AN1870" s="1314"/>
      <c r="AO1870" s="1314"/>
    </row>
    <row r="1871" spans="34:41">
      <c r="AH1871" s="1314"/>
      <c r="AI1871" s="1314"/>
      <c r="AJ1871" s="1314"/>
      <c r="AK1871" s="1314"/>
      <c r="AL1871" s="1314"/>
      <c r="AM1871" s="1314"/>
      <c r="AN1871" s="1314"/>
      <c r="AO1871" s="1314"/>
    </row>
    <row r="1872" spans="34:41">
      <c r="AH1872" s="1314"/>
      <c r="AI1872" s="1314"/>
      <c r="AJ1872" s="1314"/>
      <c r="AK1872" s="1314"/>
      <c r="AL1872" s="1314"/>
      <c r="AM1872" s="1314"/>
      <c r="AN1872" s="1314"/>
      <c r="AO1872" s="1314"/>
    </row>
    <row r="1873" spans="34:41">
      <c r="AH1873" s="1314"/>
      <c r="AI1873" s="1314"/>
      <c r="AJ1873" s="1314"/>
      <c r="AK1873" s="1314"/>
      <c r="AL1873" s="1314"/>
      <c r="AM1873" s="1314"/>
      <c r="AN1873" s="1314"/>
      <c r="AO1873" s="1314"/>
    </row>
    <row r="1874" spans="34:41">
      <c r="AH1874" s="1314"/>
      <c r="AI1874" s="1314"/>
      <c r="AJ1874" s="1314"/>
      <c r="AK1874" s="1314"/>
      <c r="AL1874" s="1314"/>
      <c r="AM1874" s="1314"/>
      <c r="AN1874" s="1314"/>
      <c r="AO1874" s="1314"/>
    </row>
    <row r="1875" spans="34:41">
      <c r="AH1875" s="1314"/>
      <c r="AI1875" s="1314"/>
      <c r="AJ1875" s="1314"/>
      <c r="AK1875" s="1314"/>
      <c r="AL1875" s="1314"/>
      <c r="AM1875" s="1314"/>
      <c r="AN1875" s="1314"/>
      <c r="AO1875" s="1314"/>
    </row>
    <row r="1876" spans="34:41">
      <c r="AH1876" s="1314"/>
      <c r="AI1876" s="1314"/>
      <c r="AJ1876" s="1314"/>
      <c r="AK1876" s="1314"/>
      <c r="AL1876" s="1314"/>
      <c r="AM1876" s="1314"/>
      <c r="AN1876" s="1314"/>
      <c r="AO1876" s="1314"/>
    </row>
    <row r="1877" spans="34:41">
      <c r="AH1877" s="1314"/>
      <c r="AI1877" s="1314"/>
      <c r="AJ1877" s="1314"/>
      <c r="AK1877" s="1314"/>
      <c r="AL1877" s="1314"/>
      <c r="AM1877" s="1314"/>
      <c r="AN1877" s="1314"/>
      <c r="AO1877" s="1314"/>
    </row>
    <row r="1878" spans="34:41">
      <c r="AH1878" s="1314"/>
      <c r="AI1878" s="1314"/>
      <c r="AJ1878" s="1314"/>
      <c r="AK1878" s="1314"/>
      <c r="AL1878" s="1314"/>
      <c r="AM1878" s="1314"/>
      <c r="AN1878" s="1314"/>
      <c r="AO1878" s="1314"/>
    </row>
    <row r="1879" spans="34:41">
      <c r="AH1879" s="1314"/>
      <c r="AI1879" s="1314"/>
      <c r="AJ1879" s="1314"/>
      <c r="AK1879" s="1314"/>
      <c r="AL1879" s="1314"/>
      <c r="AM1879" s="1314"/>
      <c r="AN1879" s="1314"/>
      <c r="AO1879" s="1314"/>
    </row>
    <row r="1880" spans="34:41">
      <c r="AH1880" s="1314"/>
      <c r="AI1880" s="1314"/>
      <c r="AJ1880" s="1314"/>
      <c r="AK1880" s="1314"/>
      <c r="AL1880" s="1314"/>
      <c r="AM1880" s="1314"/>
      <c r="AN1880" s="1314"/>
      <c r="AO1880" s="1314"/>
    </row>
    <row r="1881" spans="34:41">
      <c r="AH1881" s="1314"/>
      <c r="AI1881" s="1314"/>
      <c r="AJ1881" s="1314"/>
      <c r="AK1881" s="1314"/>
      <c r="AL1881" s="1314"/>
      <c r="AM1881" s="1314"/>
      <c r="AN1881" s="1314"/>
      <c r="AO1881" s="1314"/>
    </row>
    <row r="1882" spans="34:41">
      <c r="AH1882" s="1314"/>
      <c r="AI1882" s="1314"/>
      <c r="AJ1882" s="1314"/>
      <c r="AK1882" s="1314"/>
      <c r="AL1882" s="1314"/>
      <c r="AM1882" s="1314"/>
      <c r="AN1882" s="1314"/>
      <c r="AO1882" s="1314"/>
    </row>
    <row r="1883" spans="34:41">
      <c r="AH1883" s="1314"/>
      <c r="AI1883" s="1314"/>
      <c r="AJ1883" s="1314"/>
      <c r="AK1883" s="1314"/>
      <c r="AL1883" s="1314"/>
      <c r="AM1883" s="1314"/>
      <c r="AN1883" s="1314"/>
      <c r="AO1883" s="1314"/>
    </row>
    <row r="1884" spans="34:41">
      <c r="AH1884" s="1314"/>
      <c r="AI1884" s="1314"/>
      <c r="AJ1884" s="1314"/>
      <c r="AK1884" s="1314"/>
      <c r="AL1884" s="1314"/>
      <c r="AM1884" s="1314"/>
      <c r="AN1884" s="1314"/>
      <c r="AO1884" s="1314"/>
    </row>
    <row r="1885" spans="34:41">
      <c r="AH1885" s="1314"/>
      <c r="AI1885" s="1314"/>
      <c r="AJ1885" s="1314"/>
      <c r="AK1885" s="1314"/>
      <c r="AL1885" s="1314"/>
      <c r="AM1885" s="1314"/>
      <c r="AN1885" s="1314"/>
      <c r="AO1885" s="1314"/>
    </row>
    <row r="1886" spans="34:41">
      <c r="AH1886" s="1314"/>
      <c r="AI1886" s="1314"/>
      <c r="AJ1886" s="1314"/>
      <c r="AK1886" s="1314"/>
      <c r="AL1886" s="1314"/>
      <c r="AM1886" s="1314"/>
      <c r="AN1886" s="1314"/>
      <c r="AO1886" s="1314"/>
    </row>
    <row r="1887" spans="34:41">
      <c r="AH1887" s="1314"/>
      <c r="AI1887" s="1314"/>
      <c r="AJ1887" s="1314"/>
      <c r="AK1887" s="1314"/>
      <c r="AL1887" s="1314"/>
      <c r="AM1887" s="1314"/>
      <c r="AN1887" s="1314"/>
      <c r="AO1887" s="1314"/>
    </row>
    <row r="1888" spans="34:41">
      <c r="AH1888" s="1314"/>
      <c r="AI1888" s="1314"/>
      <c r="AJ1888" s="1314"/>
      <c r="AK1888" s="1314"/>
      <c r="AL1888" s="1314"/>
      <c r="AM1888" s="1314"/>
      <c r="AN1888" s="1314"/>
      <c r="AO1888" s="1314"/>
    </row>
    <row r="1889" spans="34:41">
      <c r="AH1889" s="1314"/>
      <c r="AI1889" s="1314"/>
      <c r="AJ1889" s="1314"/>
      <c r="AK1889" s="1314"/>
      <c r="AL1889" s="1314"/>
      <c r="AM1889" s="1314"/>
      <c r="AN1889" s="1314"/>
      <c r="AO1889" s="1314"/>
    </row>
    <row r="1890" spans="34:41">
      <c r="AH1890" s="1314"/>
      <c r="AI1890" s="1314"/>
      <c r="AJ1890" s="1314"/>
      <c r="AK1890" s="1314"/>
      <c r="AL1890" s="1314"/>
      <c r="AM1890" s="1314"/>
      <c r="AN1890" s="1314"/>
      <c r="AO1890" s="1314"/>
    </row>
    <row r="1891" spans="34:41">
      <c r="AH1891" s="1314"/>
      <c r="AI1891" s="1314"/>
      <c r="AJ1891" s="1314"/>
      <c r="AK1891" s="1314"/>
      <c r="AL1891" s="1314"/>
      <c r="AM1891" s="1314"/>
      <c r="AN1891" s="1314"/>
      <c r="AO1891" s="1314"/>
    </row>
    <row r="1892" spans="34:41">
      <c r="AH1892" s="1314"/>
      <c r="AI1892" s="1314"/>
      <c r="AJ1892" s="1314"/>
      <c r="AK1892" s="1314"/>
      <c r="AL1892" s="1314"/>
      <c r="AM1892" s="1314"/>
      <c r="AN1892" s="1314"/>
      <c r="AO1892" s="1314"/>
    </row>
    <row r="1893" spans="34:41">
      <c r="AH1893" s="1314"/>
      <c r="AI1893" s="1314"/>
      <c r="AJ1893" s="1314"/>
      <c r="AK1893" s="1314"/>
      <c r="AL1893" s="1314"/>
      <c r="AM1893" s="1314"/>
      <c r="AN1893" s="1314"/>
      <c r="AO1893" s="1314"/>
    </row>
    <row r="1894" spans="34:41">
      <c r="AH1894" s="1314"/>
      <c r="AI1894" s="1314"/>
      <c r="AJ1894" s="1314"/>
      <c r="AK1894" s="1314"/>
      <c r="AL1894" s="1314"/>
      <c r="AM1894" s="1314"/>
      <c r="AN1894" s="1314"/>
      <c r="AO1894" s="1314"/>
    </row>
    <row r="1895" spans="34:41">
      <c r="AH1895" s="1314"/>
      <c r="AI1895" s="1314"/>
      <c r="AJ1895" s="1314"/>
      <c r="AK1895" s="1314"/>
      <c r="AL1895" s="1314"/>
      <c r="AM1895" s="1314"/>
      <c r="AN1895" s="1314"/>
      <c r="AO1895" s="1314"/>
    </row>
    <row r="1896" spans="34:41">
      <c r="AH1896" s="1314"/>
      <c r="AI1896" s="1314"/>
      <c r="AJ1896" s="1314"/>
      <c r="AK1896" s="1314"/>
      <c r="AL1896" s="1314"/>
      <c r="AM1896" s="1314"/>
      <c r="AN1896" s="1314"/>
      <c r="AO1896" s="1314"/>
    </row>
    <row r="1897" spans="34:41">
      <c r="AH1897" s="1314"/>
      <c r="AI1897" s="1314"/>
      <c r="AJ1897" s="1314"/>
      <c r="AK1897" s="1314"/>
      <c r="AL1897" s="1314"/>
      <c r="AM1897" s="1314"/>
      <c r="AN1897" s="1314"/>
      <c r="AO1897" s="1314"/>
    </row>
    <row r="1898" spans="34:41">
      <c r="AH1898" s="1314"/>
      <c r="AI1898" s="1314"/>
      <c r="AJ1898" s="1314"/>
      <c r="AK1898" s="1314"/>
      <c r="AL1898" s="1314"/>
      <c r="AM1898" s="1314"/>
      <c r="AN1898" s="1314"/>
      <c r="AO1898" s="1314"/>
    </row>
    <row r="1899" spans="34:41">
      <c r="AH1899" s="1314"/>
      <c r="AI1899" s="1314"/>
      <c r="AJ1899" s="1314"/>
      <c r="AK1899" s="1314"/>
      <c r="AL1899" s="1314"/>
      <c r="AM1899" s="1314"/>
      <c r="AN1899" s="1314"/>
      <c r="AO1899" s="1314"/>
    </row>
    <row r="1900" spans="34:41">
      <c r="AH1900" s="1314"/>
      <c r="AI1900" s="1314"/>
      <c r="AJ1900" s="1314"/>
      <c r="AK1900" s="1314"/>
      <c r="AL1900" s="1314"/>
      <c r="AM1900" s="1314"/>
      <c r="AN1900" s="1314"/>
      <c r="AO1900" s="1314"/>
    </row>
    <row r="1901" spans="34:41">
      <c r="AH1901" s="1314"/>
      <c r="AI1901" s="1314"/>
      <c r="AJ1901" s="1314"/>
      <c r="AK1901" s="1314"/>
      <c r="AL1901" s="1314"/>
      <c r="AM1901" s="1314"/>
      <c r="AN1901" s="1314"/>
      <c r="AO1901" s="1314"/>
    </row>
    <row r="1902" spans="34:41">
      <c r="AH1902" s="1314"/>
      <c r="AI1902" s="1314"/>
      <c r="AJ1902" s="1314"/>
      <c r="AK1902" s="1314"/>
      <c r="AL1902" s="1314"/>
      <c r="AM1902" s="1314"/>
      <c r="AN1902" s="1314"/>
      <c r="AO1902" s="1314"/>
    </row>
    <row r="1903" spans="34:41">
      <c r="AH1903" s="1314"/>
      <c r="AI1903" s="1314"/>
      <c r="AJ1903" s="1314"/>
      <c r="AK1903" s="1314"/>
      <c r="AL1903" s="1314"/>
      <c r="AM1903" s="1314"/>
      <c r="AN1903" s="1314"/>
      <c r="AO1903" s="1314"/>
    </row>
    <row r="1904" spans="34:41">
      <c r="AH1904" s="1314"/>
      <c r="AI1904" s="1314"/>
      <c r="AJ1904" s="1314"/>
      <c r="AK1904" s="1314"/>
      <c r="AL1904" s="1314"/>
      <c r="AM1904" s="1314"/>
      <c r="AN1904" s="1314"/>
      <c r="AO1904" s="1314"/>
    </row>
    <row r="1905" spans="34:41">
      <c r="AH1905" s="1314"/>
      <c r="AI1905" s="1314"/>
      <c r="AJ1905" s="1314"/>
      <c r="AK1905" s="1314"/>
      <c r="AL1905" s="1314"/>
      <c r="AM1905" s="1314"/>
      <c r="AN1905" s="1314"/>
      <c r="AO1905" s="1314"/>
    </row>
    <row r="1906" spans="34:41">
      <c r="AH1906" s="1314"/>
      <c r="AI1906" s="1314"/>
      <c r="AJ1906" s="1314"/>
      <c r="AK1906" s="1314"/>
      <c r="AL1906" s="1314"/>
      <c r="AM1906" s="1314"/>
      <c r="AN1906" s="1314"/>
      <c r="AO1906" s="1314"/>
    </row>
    <row r="1907" spans="34:41">
      <c r="AH1907" s="1314"/>
      <c r="AI1907" s="1314"/>
      <c r="AJ1907" s="1314"/>
      <c r="AK1907" s="1314"/>
      <c r="AL1907" s="1314"/>
      <c r="AM1907" s="1314"/>
      <c r="AN1907" s="1314"/>
      <c r="AO1907" s="1314"/>
    </row>
    <row r="1908" spans="34:41">
      <c r="AH1908" s="1314"/>
      <c r="AI1908" s="1314"/>
      <c r="AJ1908" s="1314"/>
      <c r="AK1908" s="1314"/>
      <c r="AL1908" s="1314"/>
      <c r="AM1908" s="1314"/>
      <c r="AN1908" s="1314"/>
      <c r="AO1908" s="1314"/>
    </row>
    <row r="1909" spans="34:41">
      <c r="AH1909" s="1314"/>
      <c r="AI1909" s="1314"/>
      <c r="AJ1909" s="1314"/>
      <c r="AK1909" s="1314"/>
      <c r="AL1909" s="1314"/>
      <c r="AM1909" s="1314"/>
      <c r="AN1909" s="1314"/>
      <c r="AO1909" s="1314"/>
    </row>
    <row r="1910" spans="34:41">
      <c r="AH1910" s="1314"/>
      <c r="AI1910" s="1314"/>
      <c r="AJ1910" s="1314"/>
      <c r="AK1910" s="1314"/>
      <c r="AL1910" s="1314"/>
      <c r="AM1910" s="1314"/>
      <c r="AN1910" s="1314"/>
      <c r="AO1910" s="1314"/>
    </row>
    <row r="1911" spans="34:41">
      <c r="AH1911" s="1314"/>
      <c r="AI1911" s="1314"/>
      <c r="AJ1911" s="1314"/>
      <c r="AK1911" s="1314"/>
      <c r="AL1911" s="1314"/>
      <c r="AM1911" s="1314"/>
      <c r="AN1911" s="1314"/>
      <c r="AO1911" s="1314"/>
    </row>
    <row r="1912" spans="34:41">
      <c r="AH1912" s="1314"/>
      <c r="AI1912" s="1314"/>
      <c r="AJ1912" s="1314"/>
      <c r="AK1912" s="1314"/>
      <c r="AL1912" s="1314"/>
      <c r="AM1912" s="1314"/>
      <c r="AN1912" s="1314"/>
      <c r="AO1912" s="1314"/>
    </row>
    <row r="1913" spans="34:41">
      <c r="AH1913" s="1314"/>
      <c r="AI1913" s="1314"/>
      <c r="AJ1913" s="1314"/>
      <c r="AK1913" s="1314"/>
      <c r="AL1913" s="1314"/>
      <c r="AM1913" s="1314"/>
      <c r="AN1913" s="1314"/>
      <c r="AO1913" s="1314"/>
    </row>
    <row r="1914" spans="34:41">
      <c r="AH1914" s="1314"/>
      <c r="AI1914" s="1314"/>
      <c r="AJ1914" s="1314"/>
      <c r="AK1914" s="1314"/>
      <c r="AL1914" s="1314"/>
      <c r="AM1914" s="1314"/>
      <c r="AN1914" s="1314"/>
      <c r="AO1914" s="1314"/>
    </row>
    <row r="1915" spans="34:41">
      <c r="AH1915" s="1314"/>
      <c r="AI1915" s="1314"/>
      <c r="AJ1915" s="1314"/>
      <c r="AK1915" s="1314"/>
      <c r="AL1915" s="1314"/>
      <c r="AM1915" s="1314"/>
      <c r="AN1915" s="1314"/>
      <c r="AO1915" s="1314"/>
    </row>
    <row r="1916" spans="34:41">
      <c r="AH1916" s="1314"/>
      <c r="AI1916" s="1314"/>
      <c r="AJ1916" s="1314"/>
      <c r="AK1916" s="1314"/>
      <c r="AL1916" s="1314"/>
      <c r="AM1916" s="1314"/>
      <c r="AN1916" s="1314"/>
      <c r="AO1916" s="1314"/>
    </row>
    <row r="1917" spans="34:41">
      <c r="AH1917" s="1314"/>
      <c r="AI1917" s="1314"/>
      <c r="AJ1917" s="1314"/>
      <c r="AK1917" s="1314"/>
      <c r="AL1917" s="1314"/>
      <c r="AM1917" s="1314"/>
      <c r="AN1917" s="1314"/>
      <c r="AO1917" s="1314"/>
    </row>
    <row r="1918" spans="34:41">
      <c r="AH1918" s="1314"/>
      <c r="AI1918" s="1314"/>
      <c r="AJ1918" s="1314"/>
      <c r="AK1918" s="1314"/>
      <c r="AL1918" s="1314"/>
      <c r="AM1918" s="1314"/>
      <c r="AN1918" s="1314"/>
      <c r="AO1918" s="1314"/>
    </row>
    <row r="1919" spans="34:41">
      <c r="AH1919" s="1314"/>
      <c r="AI1919" s="1314"/>
      <c r="AJ1919" s="1314"/>
      <c r="AK1919" s="1314"/>
      <c r="AL1919" s="1314"/>
      <c r="AM1919" s="1314"/>
      <c r="AN1919" s="1314"/>
      <c r="AO1919" s="1314"/>
    </row>
    <row r="1920" spans="34:41">
      <c r="AH1920" s="1314"/>
      <c r="AI1920" s="1314"/>
      <c r="AJ1920" s="1314"/>
      <c r="AK1920" s="1314"/>
      <c r="AL1920" s="1314"/>
      <c r="AM1920" s="1314"/>
      <c r="AN1920" s="1314"/>
      <c r="AO1920" s="1314"/>
    </row>
    <row r="1921" spans="34:41">
      <c r="AH1921" s="1314"/>
      <c r="AI1921" s="1314"/>
      <c r="AJ1921" s="1314"/>
      <c r="AK1921" s="1314"/>
      <c r="AL1921" s="1314"/>
      <c r="AM1921" s="1314"/>
      <c r="AN1921" s="1314"/>
      <c r="AO1921" s="1314"/>
    </row>
    <row r="1922" spans="34:41">
      <c r="AH1922" s="1314"/>
      <c r="AI1922" s="1314"/>
      <c r="AJ1922" s="1314"/>
      <c r="AK1922" s="1314"/>
      <c r="AL1922" s="1314"/>
      <c r="AM1922" s="1314"/>
      <c r="AN1922" s="1314"/>
      <c r="AO1922" s="1314"/>
    </row>
    <row r="1923" spans="34:41">
      <c r="AH1923" s="1314"/>
      <c r="AI1923" s="1314"/>
      <c r="AJ1923" s="1314"/>
      <c r="AK1923" s="1314"/>
      <c r="AL1923" s="1314"/>
      <c r="AM1923" s="1314"/>
      <c r="AN1923" s="1314"/>
      <c r="AO1923" s="1314"/>
    </row>
    <row r="1924" spans="34:41">
      <c r="AH1924" s="1314"/>
      <c r="AI1924" s="1314"/>
      <c r="AJ1924" s="1314"/>
      <c r="AK1924" s="1314"/>
      <c r="AL1924" s="1314"/>
      <c r="AM1924" s="1314"/>
      <c r="AN1924" s="1314"/>
      <c r="AO1924" s="1314"/>
    </row>
    <row r="1925" spans="34:41">
      <c r="AH1925" s="1314"/>
      <c r="AI1925" s="1314"/>
      <c r="AJ1925" s="1314"/>
      <c r="AK1925" s="1314"/>
      <c r="AL1925" s="1314"/>
      <c r="AM1925" s="1314"/>
      <c r="AN1925" s="1314"/>
      <c r="AO1925" s="1314"/>
    </row>
    <row r="1926" spans="34:41">
      <c r="AH1926" s="1314"/>
      <c r="AI1926" s="1314"/>
      <c r="AJ1926" s="1314"/>
      <c r="AK1926" s="1314"/>
      <c r="AL1926" s="1314"/>
      <c r="AM1926" s="1314"/>
      <c r="AN1926" s="1314"/>
      <c r="AO1926" s="1314"/>
    </row>
    <row r="1927" spans="34:41">
      <c r="AH1927" s="1314"/>
      <c r="AI1927" s="1314"/>
      <c r="AJ1927" s="1314"/>
      <c r="AK1927" s="1314"/>
      <c r="AL1927" s="1314"/>
      <c r="AM1927" s="1314"/>
      <c r="AN1927" s="1314"/>
      <c r="AO1927" s="1314"/>
    </row>
    <row r="1928" spans="34:41">
      <c r="AH1928" s="1314"/>
      <c r="AI1928" s="1314"/>
      <c r="AJ1928" s="1314"/>
      <c r="AK1928" s="1314"/>
      <c r="AL1928" s="1314"/>
      <c r="AM1928" s="1314"/>
      <c r="AN1928" s="1314"/>
      <c r="AO1928" s="1314"/>
    </row>
    <row r="1929" spans="34:41">
      <c r="AH1929" s="1314"/>
      <c r="AI1929" s="1314"/>
      <c r="AJ1929" s="1314"/>
      <c r="AK1929" s="1314"/>
      <c r="AL1929" s="1314"/>
      <c r="AM1929" s="1314"/>
      <c r="AN1929" s="1314"/>
      <c r="AO1929" s="1314"/>
    </row>
    <row r="1930" spans="34:41">
      <c r="AH1930" s="1314"/>
      <c r="AI1930" s="1314"/>
      <c r="AJ1930" s="1314"/>
      <c r="AK1930" s="1314"/>
      <c r="AL1930" s="1314"/>
      <c r="AM1930" s="1314"/>
      <c r="AN1930" s="1314"/>
      <c r="AO1930" s="1314"/>
    </row>
    <row r="1931" spans="34:41">
      <c r="AH1931" s="1314"/>
      <c r="AI1931" s="1314"/>
      <c r="AJ1931" s="1314"/>
      <c r="AK1931" s="1314"/>
      <c r="AL1931" s="1314"/>
      <c r="AM1931" s="1314"/>
      <c r="AN1931" s="1314"/>
      <c r="AO1931" s="1314"/>
    </row>
    <row r="1932" spans="34:41">
      <c r="AH1932" s="1314"/>
      <c r="AI1932" s="1314"/>
      <c r="AJ1932" s="1314"/>
      <c r="AK1932" s="1314"/>
      <c r="AL1932" s="1314"/>
      <c r="AM1932" s="1314"/>
      <c r="AN1932" s="1314"/>
      <c r="AO1932" s="1314"/>
    </row>
    <row r="1933" spans="34:41">
      <c r="AH1933" s="1314"/>
      <c r="AI1933" s="1314"/>
      <c r="AJ1933" s="1314"/>
      <c r="AK1933" s="1314"/>
      <c r="AL1933" s="1314"/>
      <c r="AM1933" s="1314"/>
      <c r="AN1933" s="1314"/>
      <c r="AO1933" s="1314"/>
    </row>
    <row r="1934" spans="34:41">
      <c r="AH1934" s="1314"/>
      <c r="AI1934" s="1314"/>
      <c r="AJ1934" s="1314"/>
      <c r="AK1934" s="1314"/>
      <c r="AL1934" s="1314"/>
      <c r="AM1934" s="1314"/>
      <c r="AN1934" s="1314"/>
      <c r="AO1934" s="1314"/>
    </row>
    <row r="1935" spans="34:41">
      <c r="AH1935" s="1314"/>
      <c r="AI1935" s="1314"/>
      <c r="AJ1935" s="1314"/>
      <c r="AK1935" s="1314"/>
      <c r="AL1935" s="1314"/>
      <c r="AM1935" s="1314"/>
      <c r="AN1935" s="1314"/>
      <c r="AO1935" s="1314"/>
    </row>
    <row r="1936" spans="34:41">
      <c r="AH1936" s="1314"/>
      <c r="AI1936" s="1314"/>
      <c r="AJ1936" s="1314"/>
      <c r="AK1936" s="1314"/>
      <c r="AL1936" s="1314"/>
      <c r="AM1936" s="1314"/>
      <c r="AN1936" s="1314"/>
      <c r="AO1936" s="1314"/>
    </row>
    <row r="1937" spans="34:41">
      <c r="AH1937" s="1314"/>
      <c r="AI1937" s="1314"/>
      <c r="AJ1937" s="1314"/>
      <c r="AK1937" s="1314"/>
      <c r="AL1937" s="1314"/>
      <c r="AM1937" s="1314"/>
      <c r="AN1937" s="1314"/>
      <c r="AO1937" s="1314"/>
    </row>
    <row r="1938" spans="34:41">
      <c r="AH1938" s="1314"/>
      <c r="AI1938" s="1314"/>
      <c r="AJ1938" s="1314"/>
      <c r="AK1938" s="1314"/>
      <c r="AL1938" s="1314"/>
      <c r="AM1938" s="1314"/>
      <c r="AN1938" s="1314"/>
      <c r="AO1938" s="1314"/>
    </row>
    <row r="1939" spans="34:41">
      <c r="AH1939" s="1314"/>
      <c r="AI1939" s="1314"/>
      <c r="AJ1939" s="1314"/>
      <c r="AK1939" s="1314"/>
      <c r="AL1939" s="1314"/>
      <c r="AM1939" s="1314"/>
      <c r="AN1939" s="1314"/>
      <c r="AO1939" s="1314"/>
    </row>
    <row r="1940" spans="34:41">
      <c r="AH1940" s="1314"/>
      <c r="AI1940" s="1314"/>
      <c r="AJ1940" s="1314"/>
      <c r="AK1940" s="1314"/>
      <c r="AL1940" s="1314"/>
      <c r="AM1940" s="1314"/>
      <c r="AN1940" s="1314"/>
      <c r="AO1940" s="1314"/>
    </row>
    <row r="1941" spans="34:41">
      <c r="AH1941" s="1314"/>
      <c r="AI1941" s="1314"/>
      <c r="AJ1941" s="1314"/>
      <c r="AK1941" s="1314"/>
      <c r="AL1941" s="1314"/>
      <c r="AM1941" s="1314"/>
      <c r="AN1941" s="1314"/>
      <c r="AO1941" s="1314"/>
    </row>
    <row r="1942" spans="34:41">
      <c r="AH1942" s="1314"/>
      <c r="AI1942" s="1314"/>
      <c r="AJ1942" s="1314"/>
      <c r="AK1942" s="1314"/>
      <c r="AL1942" s="1314"/>
      <c r="AM1942" s="1314"/>
      <c r="AN1942" s="1314"/>
      <c r="AO1942" s="1314"/>
    </row>
    <row r="1943" spans="34:41">
      <c r="AH1943" s="1314"/>
      <c r="AI1943" s="1314"/>
      <c r="AJ1943" s="1314"/>
      <c r="AK1943" s="1314"/>
      <c r="AL1943" s="1314"/>
      <c r="AM1943" s="1314"/>
      <c r="AN1943" s="1314"/>
      <c r="AO1943" s="1314"/>
    </row>
    <row r="1944" spans="34:41">
      <c r="AH1944" s="1314"/>
      <c r="AI1944" s="1314"/>
      <c r="AJ1944" s="1314"/>
      <c r="AK1944" s="1314"/>
      <c r="AL1944" s="1314"/>
      <c r="AM1944" s="1314"/>
      <c r="AN1944" s="1314"/>
      <c r="AO1944" s="1314"/>
    </row>
    <row r="1945" spans="34:41">
      <c r="AH1945" s="1314"/>
      <c r="AI1945" s="1314"/>
      <c r="AJ1945" s="1314"/>
      <c r="AK1945" s="1314"/>
      <c r="AL1945" s="1314"/>
      <c r="AM1945" s="1314"/>
      <c r="AN1945" s="1314"/>
      <c r="AO1945" s="1314"/>
    </row>
    <row r="1946" spans="34:41">
      <c r="AH1946" s="1314"/>
      <c r="AI1946" s="1314"/>
      <c r="AJ1946" s="1314"/>
      <c r="AK1946" s="1314"/>
      <c r="AL1946" s="1314"/>
      <c r="AM1946" s="1314"/>
      <c r="AN1946" s="1314"/>
      <c r="AO1946" s="1314"/>
    </row>
    <row r="1947" spans="34:41">
      <c r="AH1947" s="1314"/>
      <c r="AI1947" s="1314"/>
      <c r="AJ1947" s="1314"/>
      <c r="AK1947" s="1314"/>
      <c r="AL1947" s="1314"/>
      <c r="AM1947" s="1314"/>
      <c r="AN1947" s="1314"/>
      <c r="AO1947" s="1314"/>
    </row>
    <row r="1948" spans="34:41">
      <c r="AH1948" s="1314"/>
      <c r="AI1948" s="1314"/>
      <c r="AJ1948" s="1314"/>
      <c r="AK1948" s="1314"/>
      <c r="AL1948" s="1314"/>
      <c r="AM1948" s="1314"/>
      <c r="AN1948" s="1314"/>
      <c r="AO1948" s="1314"/>
    </row>
    <row r="1949" spans="34:41">
      <c r="AH1949" s="1314"/>
      <c r="AI1949" s="1314"/>
      <c r="AJ1949" s="1314"/>
      <c r="AK1949" s="1314"/>
      <c r="AL1949" s="1314"/>
      <c r="AM1949" s="1314"/>
      <c r="AN1949" s="1314"/>
      <c r="AO1949" s="1314"/>
    </row>
    <row r="1950" spans="34:41">
      <c r="AH1950" s="1314"/>
      <c r="AI1950" s="1314"/>
      <c r="AJ1950" s="1314"/>
      <c r="AK1950" s="1314"/>
      <c r="AL1950" s="1314"/>
      <c r="AM1950" s="1314"/>
      <c r="AN1950" s="1314"/>
      <c r="AO1950" s="1314"/>
    </row>
    <row r="1951" spans="34:41">
      <c r="AH1951" s="1314"/>
      <c r="AI1951" s="1314"/>
      <c r="AJ1951" s="1314"/>
      <c r="AK1951" s="1314"/>
      <c r="AL1951" s="1314"/>
      <c r="AM1951" s="1314"/>
      <c r="AN1951" s="1314"/>
      <c r="AO1951" s="1314"/>
    </row>
    <row r="1952" spans="34:41">
      <c r="AH1952" s="1314"/>
      <c r="AI1952" s="1314"/>
      <c r="AJ1952" s="1314"/>
      <c r="AK1952" s="1314"/>
      <c r="AL1952" s="1314"/>
      <c r="AM1952" s="1314"/>
      <c r="AN1952" s="1314"/>
      <c r="AO1952" s="1314"/>
    </row>
    <row r="1953" spans="1:42">
      <c r="AH1953" s="1314"/>
      <c r="AI1953" s="1314"/>
      <c r="AJ1953" s="1314"/>
      <c r="AK1953" s="1314"/>
      <c r="AL1953" s="1314"/>
      <c r="AM1953" s="1314"/>
      <c r="AN1953" s="1314"/>
      <c r="AO1953" s="1314"/>
    </row>
    <row r="1954" spans="1:42">
      <c r="AH1954" s="1314"/>
      <c r="AI1954" s="1314"/>
      <c r="AJ1954" s="1314"/>
      <c r="AK1954" s="1314"/>
      <c r="AL1954" s="1314"/>
      <c r="AM1954" s="1314"/>
      <c r="AN1954" s="1314"/>
      <c r="AO1954" s="1314"/>
    </row>
    <row r="1955" spans="1:42">
      <c r="AH1955" s="1314"/>
      <c r="AI1955" s="1314"/>
      <c r="AJ1955" s="1314"/>
      <c r="AK1955" s="1314"/>
      <c r="AL1955" s="1314"/>
      <c r="AM1955" s="1314"/>
      <c r="AN1955" s="1314"/>
      <c r="AO1955" s="1314"/>
    </row>
    <row r="1956" spans="1:42">
      <c r="AH1956" s="1316"/>
      <c r="AI1956" s="1316"/>
      <c r="AJ1956" s="1316"/>
      <c r="AK1956" s="1316"/>
      <c r="AL1956" s="1316"/>
      <c r="AM1956" s="1316"/>
      <c r="AN1956" s="1316"/>
      <c r="AO1956" s="1316"/>
      <c r="AP1956" s="1316"/>
    </row>
    <row r="1957" spans="1:42">
      <c r="AH1957" s="1316"/>
      <c r="AI1957" s="1316"/>
      <c r="AJ1957" s="1316"/>
      <c r="AK1957" s="1316"/>
      <c r="AL1957" s="1316"/>
      <c r="AM1957" s="1316"/>
      <c r="AN1957" s="1316"/>
      <c r="AO1957" s="1316"/>
      <c r="AP1957" s="1316"/>
    </row>
    <row r="1958" spans="1:42">
      <c r="AH1958" s="1316"/>
      <c r="AI1958" s="1316"/>
      <c r="AJ1958" s="1316"/>
      <c r="AK1958" s="1316"/>
      <c r="AL1958" s="1316"/>
      <c r="AM1958" s="1316"/>
      <c r="AN1958" s="1316"/>
      <c r="AO1958" s="1316"/>
      <c r="AP1958" s="1316"/>
    </row>
    <row r="1959" spans="1:42">
      <c r="A1959" s="1316"/>
      <c r="B1959" s="1316"/>
      <c r="AH1959" s="1316"/>
      <c r="AI1959" s="1316"/>
      <c r="AJ1959" s="1316"/>
      <c r="AK1959" s="1316"/>
      <c r="AL1959" s="1316"/>
      <c r="AM1959" s="1316"/>
      <c r="AN1959" s="1316"/>
      <c r="AO1959" s="1316"/>
      <c r="AP1959" s="1316"/>
    </row>
    <row r="1960" spans="1:42">
      <c r="A1960" s="1316"/>
      <c r="B1960" s="1316"/>
      <c r="AH1960" s="1316"/>
      <c r="AI1960" s="1316"/>
      <c r="AJ1960" s="1316"/>
      <c r="AK1960" s="1316"/>
      <c r="AL1960" s="1316"/>
      <c r="AM1960" s="1316"/>
      <c r="AN1960" s="1316"/>
      <c r="AO1960" s="1316"/>
      <c r="AP1960" s="1316"/>
    </row>
    <row r="1961" spans="1:42">
      <c r="A1961" s="1316"/>
      <c r="B1961" s="1316"/>
      <c r="AH1961" s="1316"/>
      <c r="AI1961" s="1316"/>
      <c r="AJ1961" s="1316"/>
      <c r="AK1961" s="1316"/>
      <c r="AL1961" s="1316"/>
      <c r="AM1961" s="1316"/>
      <c r="AN1961" s="1316"/>
      <c r="AO1961" s="1316"/>
      <c r="AP1961" s="1316"/>
    </row>
    <row r="1962" spans="1:42">
      <c r="A1962" s="1316"/>
      <c r="B1962" s="1316"/>
      <c r="AH1962" s="1316"/>
      <c r="AI1962" s="1316"/>
      <c r="AJ1962" s="1316"/>
      <c r="AK1962" s="1316"/>
      <c r="AL1962" s="1316"/>
      <c r="AM1962" s="1316"/>
      <c r="AN1962" s="1316"/>
      <c r="AO1962" s="1316"/>
      <c r="AP1962" s="1316"/>
    </row>
    <row r="1963" spans="1:42">
      <c r="A1963" s="1316"/>
      <c r="B1963" s="1316"/>
      <c r="AH1963" s="1314"/>
      <c r="AI1963" s="1314"/>
      <c r="AJ1963" s="1314"/>
      <c r="AK1963" s="1314"/>
      <c r="AL1963" s="1314"/>
      <c r="AM1963" s="1314"/>
      <c r="AN1963" s="1314"/>
      <c r="AO1963" s="1314"/>
    </row>
    <row r="1964" spans="1:42">
      <c r="A1964" s="1316"/>
      <c r="B1964" s="1316"/>
      <c r="AH1964" s="1316"/>
      <c r="AI1964" s="1316"/>
      <c r="AJ1964" s="1316"/>
      <c r="AK1964" s="1316"/>
      <c r="AL1964" s="1316"/>
      <c r="AM1964" s="1316"/>
      <c r="AN1964" s="1316"/>
      <c r="AO1964" s="1316"/>
      <c r="AP1964" s="1316"/>
    </row>
    <row r="1965" spans="1:42">
      <c r="A1965" s="1316"/>
      <c r="B1965" s="1316"/>
      <c r="AH1965" s="1316"/>
      <c r="AI1965" s="1316"/>
      <c r="AJ1965" s="1316"/>
      <c r="AK1965" s="1316"/>
      <c r="AL1965" s="1316"/>
      <c r="AM1965" s="1316"/>
      <c r="AN1965" s="1316"/>
      <c r="AO1965" s="1316"/>
      <c r="AP1965" s="1316"/>
    </row>
    <row r="1966" spans="1:42">
      <c r="AH1966" s="1316"/>
      <c r="AI1966" s="1316"/>
      <c r="AJ1966" s="1316"/>
      <c r="AK1966" s="1316"/>
      <c r="AL1966" s="1316"/>
      <c r="AM1966" s="1316"/>
      <c r="AN1966" s="1316"/>
      <c r="AO1966" s="1316"/>
      <c r="AP1966" s="1316"/>
    </row>
    <row r="1967" spans="1:42">
      <c r="AF1967" s="1316"/>
      <c r="AG1967" s="1316"/>
      <c r="AH1967" s="1316"/>
      <c r="AI1967" s="1316"/>
      <c r="AJ1967" s="1316"/>
      <c r="AK1967" s="1316"/>
      <c r="AL1967" s="1316"/>
      <c r="AM1967" s="1316"/>
      <c r="AN1967" s="1316"/>
      <c r="AO1967" s="1316"/>
      <c r="AP1967" s="1316"/>
    </row>
    <row r="1968" spans="1:42">
      <c r="AF1968" s="1316"/>
      <c r="AG1968" s="1316"/>
      <c r="AH1968" s="1316"/>
      <c r="AI1968" s="1316"/>
      <c r="AJ1968" s="1316"/>
      <c r="AK1968" s="1316"/>
      <c r="AL1968" s="1316"/>
      <c r="AM1968" s="1316"/>
      <c r="AN1968" s="1316"/>
      <c r="AO1968" s="1316"/>
      <c r="AP1968" s="1316"/>
    </row>
    <row r="1969" spans="32:42">
      <c r="AF1969" s="1316"/>
      <c r="AG1969" s="1316"/>
      <c r="AH1969" s="1316"/>
      <c r="AI1969" s="1316"/>
      <c r="AJ1969" s="1316"/>
      <c r="AK1969" s="1316"/>
      <c r="AL1969" s="1316"/>
      <c r="AM1969" s="1316"/>
      <c r="AN1969" s="1316"/>
      <c r="AO1969" s="1316"/>
      <c r="AP1969" s="1316"/>
    </row>
    <row r="1970" spans="32:42">
      <c r="AF1970" s="1316"/>
      <c r="AG1970" s="1316"/>
      <c r="AH1970" s="1316"/>
      <c r="AI1970" s="1316"/>
      <c r="AJ1970" s="1316"/>
      <c r="AK1970" s="1316"/>
      <c r="AL1970" s="1316"/>
      <c r="AM1970" s="1316"/>
      <c r="AN1970" s="1316"/>
      <c r="AO1970" s="1316"/>
      <c r="AP1970" s="1316"/>
    </row>
    <row r="1971" spans="32:42">
      <c r="AF1971" s="1316"/>
      <c r="AG1971" s="1316"/>
      <c r="AH1971" s="1314"/>
      <c r="AI1971" s="1314"/>
      <c r="AJ1971" s="1314"/>
      <c r="AK1971" s="1314"/>
      <c r="AL1971" s="1314"/>
      <c r="AM1971" s="1314"/>
      <c r="AN1971" s="1314"/>
      <c r="AO1971" s="1314"/>
    </row>
    <row r="1972" spans="32:42">
      <c r="AF1972" s="1316"/>
      <c r="AG1972" s="1316"/>
      <c r="AH1972" s="1314"/>
      <c r="AI1972" s="1314"/>
      <c r="AJ1972" s="1314"/>
      <c r="AK1972" s="1314"/>
      <c r="AL1972" s="1314"/>
      <c r="AM1972" s="1314"/>
      <c r="AN1972" s="1314"/>
      <c r="AO1972" s="1314"/>
    </row>
    <row r="1973" spans="32:42">
      <c r="AF1973" s="1316"/>
      <c r="AG1973" s="1316"/>
      <c r="AH1973" s="1314"/>
      <c r="AI1973" s="1314"/>
      <c r="AJ1973" s="1314"/>
      <c r="AK1973" s="1314"/>
      <c r="AL1973" s="1314"/>
      <c r="AM1973" s="1314"/>
      <c r="AN1973" s="1314"/>
      <c r="AO1973" s="1314"/>
    </row>
    <row r="1974" spans="32:42">
      <c r="AH1974" s="1314"/>
      <c r="AI1974" s="1314"/>
      <c r="AJ1974" s="1314"/>
      <c r="AK1974" s="1314"/>
      <c r="AL1974" s="1314"/>
      <c r="AM1974" s="1314"/>
      <c r="AN1974" s="1314"/>
      <c r="AO1974" s="1314"/>
    </row>
    <row r="1975" spans="32:42">
      <c r="AH1975" s="1314"/>
      <c r="AI1975" s="1314"/>
      <c r="AJ1975" s="1314"/>
      <c r="AK1975" s="1314"/>
      <c r="AL1975" s="1314"/>
      <c r="AM1975" s="1314"/>
      <c r="AN1975" s="1314"/>
      <c r="AO1975" s="1314"/>
    </row>
    <row r="1976" spans="32:42">
      <c r="AH1976" s="1314"/>
      <c r="AI1976" s="1314"/>
      <c r="AJ1976" s="1314"/>
      <c r="AK1976" s="1314"/>
      <c r="AL1976" s="1314"/>
      <c r="AM1976" s="1314"/>
      <c r="AN1976" s="1314"/>
      <c r="AO1976" s="1314"/>
    </row>
    <row r="1977" spans="32:42">
      <c r="AH1977" s="1314"/>
      <c r="AI1977" s="1314"/>
      <c r="AJ1977" s="1314"/>
      <c r="AK1977" s="1314"/>
      <c r="AL1977" s="1314"/>
      <c r="AM1977" s="1314"/>
      <c r="AN1977" s="1314"/>
      <c r="AO1977" s="1314"/>
    </row>
    <row r="1978" spans="32:42">
      <c r="AH1978" s="1314"/>
      <c r="AI1978" s="1314"/>
      <c r="AJ1978" s="1314"/>
      <c r="AK1978" s="1314"/>
      <c r="AL1978" s="1314"/>
      <c r="AM1978" s="1314"/>
      <c r="AN1978" s="1314"/>
      <c r="AO1978" s="1314"/>
    </row>
    <row r="1979" spans="32:42">
      <c r="AH1979" s="1314"/>
      <c r="AI1979" s="1314"/>
      <c r="AJ1979" s="1314"/>
      <c r="AK1979" s="1314"/>
      <c r="AL1979" s="1314"/>
      <c r="AM1979" s="1314"/>
      <c r="AN1979" s="1314"/>
      <c r="AO1979" s="1314"/>
    </row>
    <row r="1980" spans="32:42">
      <c r="AH1980" s="1314"/>
      <c r="AI1980" s="1314"/>
      <c r="AJ1980" s="1314"/>
      <c r="AK1980" s="1314"/>
      <c r="AL1980" s="1314"/>
      <c r="AM1980" s="1314"/>
      <c r="AN1980" s="1314"/>
      <c r="AO1980" s="1314"/>
    </row>
    <row r="1981" spans="32:42">
      <c r="AH1981" s="1314"/>
      <c r="AI1981" s="1314"/>
      <c r="AJ1981" s="1314"/>
      <c r="AK1981" s="1314"/>
      <c r="AL1981" s="1314"/>
      <c r="AM1981" s="1314"/>
      <c r="AN1981" s="1314"/>
      <c r="AO1981" s="1314"/>
    </row>
    <row r="1982" spans="32:42">
      <c r="AH1982" s="1314"/>
      <c r="AI1982" s="1314"/>
      <c r="AJ1982" s="1314"/>
      <c r="AK1982" s="1314"/>
      <c r="AL1982" s="1314"/>
      <c r="AM1982" s="1314"/>
      <c r="AN1982" s="1314"/>
      <c r="AO1982" s="1314"/>
    </row>
    <row r="1983" spans="32:42">
      <c r="AH1983" s="1314"/>
      <c r="AI1983" s="1314"/>
      <c r="AJ1983" s="1314"/>
      <c r="AK1983" s="1314"/>
      <c r="AL1983" s="1314"/>
      <c r="AM1983" s="1314"/>
      <c r="AN1983" s="1314"/>
      <c r="AO1983" s="1314"/>
    </row>
    <row r="1984" spans="32:42">
      <c r="AH1984" s="1314"/>
      <c r="AI1984" s="1314"/>
      <c r="AJ1984" s="1314"/>
      <c r="AK1984" s="1314"/>
      <c r="AL1984" s="1314"/>
      <c r="AM1984" s="1314"/>
      <c r="AN1984" s="1314"/>
      <c r="AO1984" s="1314"/>
    </row>
    <row r="1985" spans="34:41">
      <c r="AH1985" s="1314"/>
      <c r="AI1985" s="1314"/>
      <c r="AJ1985" s="1314"/>
      <c r="AK1985" s="1314"/>
      <c r="AL1985" s="1314"/>
      <c r="AM1985" s="1314"/>
      <c r="AN1985" s="1314"/>
      <c r="AO1985" s="1314"/>
    </row>
    <row r="1986" spans="34:41">
      <c r="AH1986" s="1314"/>
      <c r="AI1986" s="1314"/>
      <c r="AJ1986" s="1314"/>
      <c r="AK1986" s="1314"/>
      <c r="AL1986" s="1314"/>
      <c r="AM1986" s="1314"/>
      <c r="AN1986" s="1314"/>
      <c r="AO1986" s="1314"/>
    </row>
    <row r="1987" spans="34:41">
      <c r="AH1987" s="1314"/>
      <c r="AI1987" s="1314"/>
      <c r="AJ1987" s="1314"/>
      <c r="AK1987" s="1314"/>
      <c r="AL1987" s="1314"/>
      <c r="AM1987" s="1314"/>
      <c r="AN1987" s="1314"/>
      <c r="AO1987" s="1314"/>
    </row>
    <row r="1988" spans="34:41">
      <c r="AH1988" s="1314"/>
      <c r="AI1988" s="1314"/>
      <c r="AJ1988" s="1314"/>
      <c r="AK1988" s="1314"/>
      <c r="AL1988" s="1314"/>
      <c r="AM1988" s="1314"/>
      <c r="AN1988" s="1314"/>
      <c r="AO1988" s="1314"/>
    </row>
    <row r="1989" spans="34:41">
      <c r="AH1989" s="1314"/>
      <c r="AI1989" s="1314"/>
      <c r="AJ1989" s="1314"/>
      <c r="AK1989" s="1314"/>
      <c r="AL1989" s="1314"/>
      <c r="AM1989" s="1314"/>
      <c r="AN1989" s="1314"/>
      <c r="AO1989" s="1314"/>
    </row>
    <row r="1990" spans="34:41">
      <c r="AH1990" s="1314"/>
      <c r="AI1990" s="1314"/>
      <c r="AJ1990" s="1314"/>
      <c r="AK1990" s="1314"/>
      <c r="AL1990" s="1314"/>
      <c r="AM1990" s="1314"/>
      <c r="AN1990" s="1314"/>
      <c r="AO1990" s="1314"/>
    </row>
    <row r="1991" spans="34:41">
      <c r="AH1991" s="1314"/>
      <c r="AI1991" s="1314"/>
      <c r="AJ1991" s="1314"/>
      <c r="AK1991" s="1314"/>
      <c r="AL1991" s="1314"/>
      <c r="AM1991" s="1314"/>
      <c r="AN1991" s="1314"/>
      <c r="AO1991" s="1314"/>
    </row>
    <row r="1992" spans="34:41">
      <c r="AH1992" s="1314"/>
      <c r="AI1992" s="1314"/>
      <c r="AJ1992" s="1314"/>
      <c r="AK1992" s="1314"/>
      <c r="AL1992" s="1314"/>
      <c r="AM1992" s="1314"/>
      <c r="AN1992" s="1314"/>
      <c r="AO1992" s="1314"/>
    </row>
    <row r="1993" spans="34:41">
      <c r="AH1993" s="1314"/>
      <c r="AI1993" s="1314"/>
      <c r="AJ1993" s="1314"/>
      <c r="AK1993" s="1314"/>
      <c r="AL1993" s="1314"/>
      <c r="AM1993" s="1314"/>
      <c r="AN1993" s="1314"/>
      <c r="AO1993" s="1314"/>
    </row>
    <row r="1994" spans="34:41">
      <c r="AH1994" s="1314"/>
      <c r="AI1994" s="1314"/>
      <c r="AJ1994" s="1314"/>
      <c r="AK1994" s="1314"/>
      <c r="AL1994" s="1314"/>
      <c r="AM1994" s="1314"/>
      <c r="AN1994" s="1314"/>
      <c r="AO1994" s="1314"/>
    </row>
    <row r="1995" spans="34:41">
      <c r="AH1995" s="1314"/>
      <c r="AI1995" s="1314"/>
      <c r="AJ1995" s="1314"/>
      <c r="AK1995" s="1314"/>
      <c r="AL1995" s="1314"/>
      <c r="AM1995" s="1314"/>
      <c r="AN1995" s="1314"/>
      <c r="AO1995" s="1314"/>
    </row>
    <row r="1996" spans="34:41">
      <c r="AH1996" s="1314"/>
      <c r="AI1996" s="1314"/>
      <c r="AJ1996" s="1314"/>
      <c r="AK1996" s="1314"/>
      <c r="AL1996" s="1314"/>
      <c r="AM1996" s="1314"/>
      <c r="AN1996" s="1314"/>
      <c r="AO1996" s="1314"/>
    </row>
    <row r="1997" spans="34:41">
      <c r="AH1997" s="1314"/>
      <c r="AI1997" s="1314"/>
      <c r="AJ1997" s="1314"/>
      <c r="AK1997" s="1314"/>
      <c r="AL1997" s="1314"/>
      <c r="AM1997" s="1314"/>
      <c r="AN1997" s="1314"/>
      <c r="AO1997" s="1314"/>
    </row>
    <row r="1998" spans="34:41">
      <c r="AH1998" s="1314"/>
      <c r="AI1998" s="1314"/>
      <c r="AJ1998" s="1314"/>
      <c r="AK1998" s="1314"/>
      <c r="AL1998" s="1314"/>
      <c r="AM1998" s="1314"/>
      <c r="AN1998" s="1314"/>
      <c r="AO1998" s="1314"/>
    </row>
    <row r="1999" spans="34:41">
      <c r="AH1999" s="1314"/>
      <c r="AI1999" s="1314"/>
      <c r="AJ1999" s="1314"/>
      <c r="AK1999" s="1314"/>
      <c r="AL1999" s="1314"/>
      <c r="AM1999" s="1314"/>
      <c r="AN1999" s="1314"/>
      <c r="AO1999" s="1314"/>
    </row>
    <row r="2000" spans="34:41">
      <c r="AH2000" s="1314"/>
      <c r="AI2000" s="1314"/>
      <c r="AJ2000" s="1314"/>
      <c r="AK2000" s="1314"/>
      <c r="AL2000" s="1314"/>
      <c r="AM2000" s="1314"/>
      <c r="AN2000" s="1314"/>
      <c r="AO2000" s="1314"/>
    </row>
    <row r="2001" spans="34:41">
      <c r="AH2001" s="1314"/>
      <c r="AI2001" s="1314"/>
      <c r="AJ2001" s="1314"/>
      <c r="AK2001" s="1314"/>
      <c r="AL2001" s="1314"/>
      <c r="AM2001" s="1314"/>
      <c r="AN2001" s="1314"/>
      <c r="AO2001" s="1314"/>
    </row>
    <row r="2002" spans="34:41">
      <c r="AH2002" s="1314"/>
      <c r="AI2002" s="1314"/>
      <c r="AJ2002" s="1314"/>
      <c r="AK2002" s="1314"/>
      <c r="AL2002" s="1314"/>
      <c r="AM2002" s="1314"/>
      <c r="AN2002" s="1314"/>
      <c r="AO2002" s="1314"/>
    </row>
    <row r="2003" spans="34:41">
      <c r="AH2003" s="1314"/>
      <c r="AI2003" s="1314"/>
      <c r="AJ2003" s="1314"/>
      <c r="AK2003" s="1314"/>
      <c r="AL2003" s="1314"/>
      <c r="AM2003" s="1314"/>
      <c r="AN2003" s="1314"/>
      <c r="AO2003" s="1314"/>
    </row>
    <row r="2004" spans="34:41">
      <c r="AH2004" s="1314"/>
      <c r="AI2004" s="1314"/>
      <c r="AJ2004" s="1314"/>
      <c r="AK2004" s="1314"/>
      <c r="AL2004" s="1314"/>
      <c r="AM2004" s="1314"/>
      <c r="AN2004" s="1314"/>
      <c r="AO2004" s="1314"/>
    </row>
    <row r="2005" spans="34:41">
      <c r="AH2005" s="1314"/>
      <c r="AI2005" s="1314"/>
      <c r="AJ2005" s="1314"/>
      <c r="AK2005" s="1314"/>
      <c r="AL2005" s="1314"/>
      <c r="AM2005" s="1314"/>
      <c r="AN2005" s="1314"/>
      <c r="AO2005" s="1314"/>
    </row>
    <row r="2006" spans="34:41">
      <c r="AH2006" s="1314"/>
      <c r="AI2006" s="1314"/>
      <c r="AJ2006" s="1314"/>
      <c r="AK2006" s="1314"/>
      <c r="AL2006" s="1314"/>
      <c r="AM2006" s="1314"/>
      <c r="AN2006" s="1314"/>
      <c r="AO2006" s="1314"/>
    </row>
    <row r="2007" spans="34:41">
      <c r="AH2007" s="1314"/>
      <c r="AI2007" s="1314"/>
      <c r="AJ2007" s="1314"/>
      <c r="AK2007" s="1314"/>
      <c r="AL2007" s="1314"/>
      <c r="AM2007" s="1314"/>
      <c r="AN2007" s="1314"/>
      <c r="AO2007" s="1314"/>
    </row>
    <row r="2008" spans="34:41">
      <c r="AH2008" s="1314"/>
      <c r="AI2008" s="1314"/>
      <c r="AJ2008" s="1314"/>
      <c r="AK2008" s="1314"/>
      <c r="AL2008" s="1314"/>
      <c r="AM2008" s="1314"/>
      <c r="AN2008" s="1314"/>
      <c r="AO2008" s="1314"/>
    </row>
    <row r="2009" spans="34:41">
      <c r="AH2009" s="1314"/>
      <c r="AI2009" s="1314"/>
      <c r="AJ2009" s="1314"/>
      <c r="AK2009" s="1314"/>
      <c r="AL2009" s="1314"/>
      <c r="AM2009" s="1314"/>
      <c r="AN2009" s="1314"/>
      <c r="AO2009" s="1314"/>
    </row>
    <row r="2010" spans="34:41">
      <c r="AH2010" s="1314"/>
      <c r="AI2010" s="1314"/>
      <c r="AJ2010" s="1314"/>
      <c r="AK2010" s="1314"/>
      <c r="AL2010" s="1314"/>
      <c r="AM2010" s="1314"/>
      <c r="AN2010" s="1314"/>
      <c r="AO2010" s="1314"/>
    </row>
    <row r="2011" spans="34:41">
      <c r="AH2011" s="1314"/>
      <c r="AI2011" s="1314"/>
      <c r="AJ2011" s="1314"/>
      <c r="AK2011" s="1314"/>
      <c r="AL2011" s="1314"/>
      <c r="AM2011" s="1314"/>
      <c r="AN2011" s="1314"/>
      <c r="AO2011" s="1314"/>
    </row>
    <row r="2012" spans="34:41">
      <c r="AH2012" s="1314"/>
      <c r="AI2012" s="1314"/>
      <c r="AJ2012" s="1314"/>
      <c r="AK2012" s="1314"/>
      <c r="AL2012" s="1314"/>
      <c r="AM2012" s="1314"/>
      <c r="AN2012" s="1314"/>
      <c r="AO2012" s="1314"/>
    </row>
    <row r="2013" spans="34:41">
      <c r="AH2013" s="1314"/>
      <c r="AI2013" s="1314"/>
      <c r="AJ2013" s="1314"/>
      <c r="AK2013" s="1314"/>
      <c r="AL2013" s="1314"/>
      <c r="AM2013" s="1314"/>
      <c r="AN2013" s="1314"/>
      <c r="AO2013" s="1314"/>
    </row>
    <row r="2014" spans="34:41">
      <c r="AH2014" s="1314"/>
      <c r="AI2014" s="1314"/>
      <c r="AJ2014" s="1314"/>
      <c r="AK2014" s="1314"/>
      <c r="AL2014" s="1314"/>
      <c r="AM2014" s="1314"/>
      <c r="AN2014" s="1314"/>
      <c r="AO2014" s="1314"/>
    </row>
    <row r="2015" spans="34:41">
      <c r="AH2015" s="1314"/>
      <c r="AI2015" s="1314"/>
      <c r="AJ2015" s="1314"/>
      <c r="AK2015" s="1314"/>
      <c r="AL2015" s="1314"/>
      <c r="AM2015" s="1314"/>
      <c r="AN2015" s="1314"/>
      <c r="AO2015" s="1314"/>
    </row>
    <row r="2016" spans="34:41">
      <c r="AH2016" s="1314"/>
      <c r="AI2016" s="1314"/>
      <c r="AJ2016" s="1314"/>
      <c r="AK2016" s="1314"/>
      <c r="AL2016" s="1314"/>
      <c r="AM2016" s="1314"/>
      <c r="AN2016" s="1314"/>
      <c r="AO2016" s="1314"/>
    </row>
    <row r="2017" spans="34:42">
      <c r="AH2017" s="1314"/>
      <c r="AI2017" s="1314"/>
      <c r="AJ2017" s="1314"/>
      <c r="AK2017" s="1314"/>
      <c r="AL2017" s="1314"/>
      <c r="AM2017" s="1314"/>
      <c r="AN2017" s="1314"/>
      <c r="AO2017" s="1314"/>
    </row>
    <row r="2018" spans="34:42">
      <c r="AH2018" s="1314"/>
      <c r="AI2018" s="1314"/>
      <c r="AJ2018" s="1314"/>
      <c r="AK2018" s="1314"/>
      <c r="AL2018" s="1314"/>
      <c r="AM2018" s="1314"/>
      <c r="AN2018" s="1314"/>
      <c r="AO2018" s="1314"/>
    </row>
    <row r="2019" spans="34:42">
      <c r="AH2019" s="1314"/>
      <c r="AI2019" s="1314"/>
      <c r="AJ2019" s="1314"/>
      <c r="AK2019" s="1314"/>
      <c r="AL2019" s="1314"/>
      <c r="AM2019" s="1314"/>
      <c r="AN2019" s="1314"/>
      <c r="AO2019" s="1314"/>
    </row>
    <row r="2020" spans="34:42">
      <c r="AH2020" s="1314"/>
      <c r="AI2020" s="1314"/>
      <c r="AJ2020" s="1314"/>
      <c r="AK2020" s="1314"/>
      <c r="AL2020" s="1314"/>
      <c r="AM2020" s="1314"/>
      <c r="AN2020" s="1314"/>
      <c r="AO2020" s="1314"/>
    </row>
    <row r="2021" spans="34:42">
      <c r="AH2021" s="1314"/>
      <c r="AI2021" s="1314"/>
      <c r="AJ2021" s="1314"/>
      <c r="AK2021" s="1314"/>
      <c r="AL2021" s="1314"/>
      <c r="AM2021" s="1314"/>
      <c r="AN2021" s="1314"/>
      <c r="AO2021" s="1314"/>
    </row>
    <row r="2022" spans="34:42">
      <c r="AH2022" s="1314"/>
      <c r="AI2022" s="1314"/>
      <c r="AJ2022" s="1314"/>
      <c r="AK2022" s="1314"/>
      <c r="AL2022" s="1314"/>
      <c r="AM2022" s="1314"/>
      <c r="AN2022" s="1314"/>
      <c r="AO2022" s="1314"/>
    </row>
    <row r="2023" spans="34:42">
      <c r="AH2023" s="1314"/>
      <c r="AI2023" s="1314"/>
      <c r="AJ2023" s="1314"/>
      <c r="AK2023" s="1314"/>
      <c r="AL2023" s="1314"/>
      <c r="AM2023" s="1314"/>
      <c r="AN2023" s="1314"/>
      <c r="AO2023" s="1314"/>
    </row>
    <row r="2024" spans="34:42">
      <c r="AH2024" s="1314"/>
      <c r="AI2024" s="1314"/>
      <c r="AJ2024" s="1314"/>
      <c r="AK2024" s="1314"/>
      <c r="AL2024" s="1314"/>
      <c r="AM2024" s="1314"/>
      <c r="AN2024" s="1314"/>
      <c r="AO2024" s="1314"/>
    </row>
    <row r="2025" spans="34:42">
      <c r="AH2025" s="1314"/>
      <c r="AI2025" s="1314"/>
      <c r="AJ2025" s="1314"/>
      <c r="AK2025" s="1314"/>
      <c r="AL2025" s="1314"/>
      <c r="AM2025" s="1314"/>
      <c r="AN2025" s="1314"/>
      <c r="AO2025" s="1314"/>
    </row>
    <row r="2026" spans="34:42">
      <c r="AH2026" s="1314"/>
      <c r="AI2026" s="1314"/>
      <c r="AJ2026" s="1314"/>
      <c r="AK2026" s="1314"/>
      <c r="AL2026" s="1314"/>
      <c r="AM2026" s="1314"/>
      <c r="AN2026" s="1314"/>
      <c r="AO2026" s="1314"/>
    </row>
    <row r="2027" spans="34:42">
      <c r="AH2027" s="1314"/>
      <c r="AI2027" s="1314"/>
      <c r="AJ2027" s="1314"/>
      <c r="AK2027" s="1314"/>
      <c r="AL2027" s="1314"/>
      <c r="AM2027" s="1314"/>
      <c r="AN2027" s="1314"/>
      <c r="AO2027" s="1314"/>
    </row>
    <row r="2028" spans="34:42">
      <c r="AH2028" s="1314"/>
      <c r="AI2028" s="1314"/>
      <c r="AJ2028" s="1314"/>
      <c r="AK2028" s="1314"/>
      <c r="AL2028" s="1314"/>
      <c r="AM2028" s="1314"/>
      <c r="AN2028" s="1314"/>
      <c r="AO2028" s="1314"/>
    </row>
    <row r="2029" spans="34:42">
      <c r="AH2029" s="1314"/>
      <c r="AI2029" s="1314"/>
      <c r="AJ2029" s="1314"/>
      <c r="AK2029" s="1314"/>
      <c r="AL2029" s="1314"/>
      <c r="AM2029" s="1314"/>
      <c r="AN2029" s="1314"/>
      <c r="AO2029" s="1314"/>
    </row>
    <row r="2030" spans="34:42">
      <c r="AH2030" s="1316"/>
      <c r="AI2030" s="1316"/>
      <c r="AJ2030" s="1316"/>
      <c r="AK2030" s="1316"/>
      <c r="AL2030" s="1316"/>
      <c r="AM2030" s="1316"/>
      <c r="AN2030" s="1316"/>
      <c r="AO2030" s="1316"/>
      <c r="AP2030" s="1316"/>
    </row>
    <row r="2031" spans="34:42">
      <c r="AH2031" s="1314"/>
      <c r="AI2031" s="1314"/>
      <c r="AJ2031" s="1314"/>
      <c r="AK2031" s="1314"/>
      <c r="AL2031" s="1314"/>
      <c r="AM2031" s="1314"/>
      <c r="AN2031" s="1314"/>
      <c r="AO2031" s="1314"/>
    </row>
    <row r="2032" spans="34:42">
      <c r="AH2032" s="1314"/>
      <c r="AI2032" s="1314"/>
      <c r="AJ2032" s="1314"/>
      <c r="AK2032" s="1314"/>
      <c r="AL2032" s="1314"/>
      <c r="AM2032" s="1314"/>
      <c r="AN2032" s="1314"/>
      <c r="AO2032" s="1314"/>
    </row>
    <row r="2033" spans="1:42">
      <c r="A2033" s="1316"/>
      <c r="B2033" s="1316"/>
      <c r="AF2033" s="1316"/>
      <c r="AG2033" s="1316"/>
      <c r="AH2033" s="1314"/>
      <c r="AI2033" s="1314"/>
      <c r="AJ2033" s="1314"/>
      <c r="AK2033" s="1314"/>
      <c r="AL2033" s="1314"/>
      <c r="AM2033" s="1314"/>
      <c r="AN2033" s="1314"/>
      <c r="AO2033" s="1314"/>
    </row>
    <row r="2034" spans="1:42">
      <c r="AH2034" s="1314"/>
      <c r="AI2034" s="1314"/>
      <c r="AJ2034" s="1314"/>
      <c r="AK2034" s="1314"/>
      <c r="AL2034" s="1314"/>
      <c r="AM2034" s="1314"/>
      <c r="AN2034" s="1314"/>
      <c r="AO2034" s="1314"/>
    </row>
    <row r="2035" spans="1:42">
      <c r="AH2035" s="1314"/>
      <c r="AI2035" s="1314"/>
      <c r="AJ2035" s="1314"/>
      <c r="AK2035" s="1314"/>
      <c r="AL2035" s="1314"/>
      <c r="AM2035" s="1314"/>
      <c r="AN2035" s="1314"/>
      <c r="AO2035" s="1314"/>
    </row>
    <row r="2036" spans="1:42">
      <c r="AH2036" s="1314"/>
      <c r="AI2036" s="1314"/>
      <c r="AJ2036" s="1314"/>
      <c r="AK2036" s="1314"/>
      <c r="AL2036" s="1314"/>
      <c r="AM2036" s="1314"/>
      <c r="AN2036" s="1314"/>
      <c r="AO2036" s="1314"/>
    </row>
    <row r="2037" spans="1:42">
      <c r="AH2037" s="1316"/>
      <c r="AI2037" s="1316"/>
      <c r="AJ2037" s="1316"/>
      <c r="AK2037" s="1316"/>
      <c r="AL2037" s="1316"/>
      <c r="AM2037" s="1316"/>
      <c r="AN2037" s="1316"/>
      <c r="AO2037" s="1316"/>
      <c r="AP2037" s="1316"/>
    </row>
    <row r="2038" spans="1:42">
      <c r="AH2038" s="1316"/>
      <c r="AI2038" s="1316"/>
      <c r="AJ2038" s="1316"/>
      <c r="AK2038" s="1316"/>
      <c r="AL2038" s="1316"/>
      <c r="AM2038" s="1316"/>
      <c r="AN2038" s="1316"/>
      <c r="AO2038" s="1316"/>
      <c r="AP2038" s="1316"/>
    </row>
    <row r="2039" spans="1:42">
      <c r="AH2039" s="1316"/>
      <c r="AI2039" s="1316"/>
      <c r="AJ2039" s="1316"/>
      <c r="AK2039" s="1316"/>
      <c r="AL2039" s="1316"/>
      <c r="AM2039" s="1316"/>
      <c r="AN2039" s="1316"/>
      <c r="AO2039" s="1316"/>
      <c r="AP2039" s="1316"/>
    </row>
    <row r="2040" spans="1:42">
      <c r="A2040" s="1316"/>
      <c r="B2040" s="1316"/>
      <c r="AH2040" s="1316"/>
      <c r="AI2040" s="1316"/>
      <c r="AJ2040" s="1316"/>
      <c r="AK2040" s="1316"/>
      <c r="AL2040" s="1316"/>
      <c r="AM2040" s="1316"/>
      <c r="AN2040" s="1316"/>
      <c r="AO2040" s="1316"/>
      <c r="AP2040" s="1316"/>
    </row>
    <row r="2041" spans="1:42">
      <c r="A2041" s="1316"/>
      <c r="B2041" s="1316"/>
      <c r="AF2041" s="1316"/>
      <c r="AG2041" s="1316"/>
      <c r="AH2041" s="1316"/>
      <c r="AI2041" s="1316"/>
      <c r="AJ2041" s="1316"/>
      <c r="AK2041" s="1316"/>
      <c r="AL2041" s="1316"/>
      <c r="AM2041" s="1316"/>
      <c r="AN2041" s="1316"/>
      <c r="AO2041" s="1316"/>
      <c r="AP2041" s="1316"/>
    </row>
    <row r="2042" spans="1:42">
      <c r="A2042" s="1316"/>
      <c r="B2042" s="1316"/>
      <c r="AH2042" s="1316"/>
      <c r="AI2042" s="1316"/>
      <c r="AJ2042" s="1316"/>
      <c r="AK2042" s="1316"/>
      <c r="AL2042" s="1316"/>
      <c r="AM2042" s="1316"/>
      <c r="AN2042" s="1316"/>
      <c r="AO2042" s="1316"/>
      <c r="AP2042" s="1316"/>
    </row>
    <row r="2043" spans="1:42">
      <c r="A2043" s="1316"/>
      <c r="B2043" s="1316"/>
      <c r="AH2043" s="1316"/>
      <c r="AI2043" s="1316"/>
      <c r="AJ2043" s="1316"/>
      <c r="AK2043" s="1316"/>
      <c r="AL2043" s="1316"/>
      <c r="AM2043" s="1316"/>
      <c r="AN2043" s="1316"/>
      <c r="AO2043" s="1316"/>
      <c r="AP2043" s="1316"/>
    </row>
    <row r="2044" spans="1:42">
      <c r="A2044" s="1316"/>
      <c r="B2044" s="1316"/>
      <c r="AH2044" s="1316"/>
      <c r="AI2044" s="1316"/>
      <c r="AJ2044" s="1316"/>
      <c r="AK2044" s="1316"/>
      <c r="AL2044" s="1316"/>
      <c r="AM2044" s="1316"/>
      <c r="AN2044" s="1316"/>
      <c r="AO2044" s="1316"/>
      <c r="AP2044" s="1316"/>
    </row>
    <row r="2045" spans="1:42">
      <c r="A2045" s="1316"/>
      <c r="B2045" s="1316"/>
      <c r="AH2045" s="1316"/>
      <c r="AI2045" s="1316"/>
      <c r="AJ2045" s="1316"/>
      <c r="AK2045" s="1316"/>
      <c r="AL2045" s="1316"/>
      <c r="AM2045" s="1316"/>
      <c r="AN2045" s="1316"/>
      <c r="AO2045" s="1316"/>
      <c r="AP2045" s="1316"/>
    </row>
    <row r="2046" spans="1:42">
      <c r="A2046" s="1316"/>
      <c r="B2046" s="1316"/>
      <c r="AH2046" s="1316"/>
      <c r="AI2046" s="1316"/>
      <c r="AJ2046" s="1316"/>
      <c r="AK2046" s="1316"/>
      <c r="AL2046" s="1316"/>
      <c r="AM2046" s="1316"/>
      <c r="AN2046" s="1316"/>
      <c r="AO2046" s="1316"/>
      <c r="AP2046" s="1316"/>
    </row>
    <row r="2047" spans="1:42">
      <c r="A2047" s="1316"/>
      <c r="B2047" s="1316"/>
      <c r="AH2047" s="1316"/>
      <c r="AI2047" s="1316"/>
      <c r="AJ2047" s="1316"/>
      <c r="AK2047" s="1316"/>
      <c r="AL2047" s="1316"/>
      <c r="AM2047" s="1316"/>
      <c r="AN2047" s="1316"/>
      <c r="AO2047" s="1316"/>
      <c r="AP2047" s="1316"/>
    </row>
    <row r="2048" spans="1:42">
      <c r="A2048" s="1316"/>
      <c r="B2048" s="1316"/>
      <c r="AF2048" s="1316"/>
      <c r="AG2048" s="1316"/>
      <c r="AH2048" s="1316"/>
      <c r="AI2048" s="1316"/>
      <c r="AJ2048" s="1316"/>
      <c r="AK2048" s="1316"/>
      <c r="AL2048" s="1316"/>
      <c r="AM2048" s="1316"/>
      <c r="AN2048" s="1316"/>
      <c r="AO2048" s="1316"/>
      <c r="AP2048" s="1316"/>
    </row>
    <row r="2049" spans="1:42">
      <c r="A2049" s="1316"/>
      <c r="B2049" s="1316"/>
      <c r="AF2049" s="1316"/>
      <c r="AG2049" s="1316"/>
      <c r="AH2049" s="1316"/>
      <c r="AI2049" s="1316"/>
      <c r="AJ2049" s="1316"/>
      <c r="AK2049" s="1316"/>
      <c r="AL2049" s="1316"/>
      <c r="AM2049" s="1316"/>
      <c r="AN2049" s="1316"/>
      <c r="AO2049" s="1316"/>
      <c r="AP2049" s="1316"/>
    </row>
    <row r="2050" spans="1:42">
      <c r="A2050" s="1316"/>
      <c r="B2050" s="1316"/>
      <c r="AF2050" s="1316"/>
      <c r="AG2050" s="1316"/>
      <c r="AH2050" s="1316"/>
      <c r="AI2050" s="1316"/>
      <c r="AJ2050" s="1316"/>
      <c r="AK2050" s="1316"/>
      <c r="AL2050" s="1316"/>
      <c r="AM2050" s="1316"/>
      <c r="AN2050" s="1316"/>
      <c r="AO2050" s="1316"/>
      <c r="AP2050" s="1316"/>
    </row>
    <row r="2051" spans="1:42">
      <c r="A2051" s="1316"/>
      <c r="B2051" s="1316"/>
      <c r="AF2051" s="1316"/>
      <c r="AG2051" s="1316"/>
      <c r="AH2051" s="1316"/>
      <c r="AI2051" s="1316"/>
      <c r="AJ2051" s="1316"/>
      <c r="AK2051" s="1316"/>
      <c r="AL2051" s="1316"/>
      <c r="AM2051" s="1316"/>
      <c r="AN2051" s="1316"/>
      <c r="AO2051" s="1316"/>
      <c r="AP2051" s="1316"/>
    </row>
    <row r="2052" spans="1:42">
      <c r="A2052" s="1316"/>
      <c r="B2052" s="1316"/>
      <c r="AF2052" s="1316"/>
      <c r="AG2052" s="1316"/>
      <c r="AH2052" s="1316"/>
      <c r="AI2052" s="1316"/>
      <c r="AJ2052" s="1316"/>
      <c r="AK2052" s="1316"/>
      <c r="AL2052" s="1316"/>
      <c r="AM2052" s="1316"/>
      <c r="AN2052" s="1316"/>
      <c r="AO2052" s="1316"/>
      <c r="AP2052" s="1316"/>
    </row>
    <row r="2053" spans="1:42">
      <c r="AF2053" s="1316"/>
      <c r="AG2053" s="1316"/>
      <c r="AH2053" s="1316"/>
      <c r="AI2053" s="1316"/>
      <c r="AJ2053" s="1316"/>
      <c r="AK2053" s="1316"/>
      <c r="AL2053" s="1316"/>
      <c r="AM2053" s="1316"/>
      <c r="AN2053" s="1316"/>
      <c r="AO2053" s="1316"/>
      <c r="AP2053" s="1316"/>
    </row>
    <row r="2054" spans="1:42">
      <c r="AF2054" s="1316"/>
      <c r="AG2054" s="1316"/>
      <c r="AH2054" s="1316"/>
      <c r="AI2054" s="1316"/>
      <c r="AJ2054" s="1316"/>
      <c r="AK2054" s="1316"/>
      <c r="AL2054" s="1316"/>
      <c r="AM2054" s="1316"/>
      <c r="AN2054" s="1316"/>
      <c r="AO2054" s="1316"/>
      <c r="AP2054" s="1316"/>
    </row>
    <row r="2055" spans="1:42">
      <c r="A2055" s="1316"/>
      <c r="B2055" s="1316"/>
      <c r="AF2055" s="1316"/>
      <c r="AG2055" s="1316"/>
      <c r="AH2055" s="1316"/>
      <c r="AI2055" s="1316"/>
      <c r="AJ2055" s="1316"/>
      <c r="AK2055" s="1316"/>
      <c r="AL2055" s="1316"/>
      <c r="AM2055" s="1316"/>
      <c r="AN2055" s="1316"/>
      <c r="AO2055" s="1316"/>
      <c r="AP2055" s="1316"/>
    </row>
    <row r="2056" spans="1:42">
      <c r="A2056" s="1316"/>
      <c r="B2056" s="1316"/>
      <c r="AF2056" s="1316"/>
      <c r="AG2056" s="1316"/>
      <c r="AH2056" s="1316"/>
      <c r="AI2056" s="1316"/>
      <c r="AJ2056" s="1316"/>
      <c r="AK2056" s="1316"/>
      <c r="AL2056" s="1316"/>
      <c r="AM2056" s="1316"/>
      <c r="AN2056" s="1316"/>
      <c r="AO2056" s="1316"/>
      <c r="AP2056" s="1316"/>
    </row>
    <row r="2057" spans="1:42">
      <c r="A2057" s="1316"/>
      <c r="B2057" s="1316"/>
      <c r="AF2057" s="1316"/>
      <c r="AG2057" s="1316"/>
      <c r="AH2057" s="1316"/>
      <c r="AI2057" s="1316"/>
      <c r="AJ2057" s="1316"/>
      <c r="AK2057" s="1316"/>
      <c r="AL2057" s="1316"/>
      <c r="AM2057" s="1316"/>
      <c r="AN2057" s="1316"/>
      <c r="AO2057" s="1316"/>
      <c r="AP2057" s="1316"/>
    </row>
    <row r="2058" spans="1:42">
      <c r="A2058" s="1316"/>
      <c r="B2058" s="1316"/>
      <c r="AF2058" s="1316"/>
      <c r="AG2058" s="1316"/>
      <c r="AH2058" s="1314"/>
      <c r="AI2058" s="1314"/>
      <c r="AJ2058" s="1314"/>
      <c r="AK2058" s="1314"/>
      <c r="AL2058" s="1314"/>
      <c r="AM2058" s="1314"/>
      <c r="AN2058" s="1314"/>
      <c r="AO2058" s="1314"/>
    </row>
    <row r="2059" spans="1:42">
      <c r="A2059" s="1316"/>
      <c r="B2059" s="1316"/>
      <c r="AF2059" s="1316"/>
      <c r="AG2059" s="1316"/>
      <c r="AH2059" s="1314"/>
      <c r="AI2059" s="1314"/>
      <c r="AJ2059" s="1314"/>
      <c r="AK2059" s="1314"/>
      <c r="AL2059" s="1314"/>
      <c r="AM2059" s="1314"/>
      <c r="AN2059" s="1314"/>
      <c r="AO2059" s="1314"/>
    </row>
    <row r="2060" spans="1:42">
      <c r="A2060" s="1316"/>
      <c r="B2060" s="1316"/>
      <c r="AF2060" s="1316"/>
      <c r="AG2060" s="1316"/>
      <c r="AH2060" s="1314"/>
      <c r="AI2060" s="1314"/>
      <c r="AJ2060" s="1314"/>
      <c r="AK2060" s="1314"/>
      <c r="AL2060" s="1314"/>
      <c r="AM2060" s="1314"/>
      <c r="AN2060" s="1314"/>
      <c r="AO2060" s="1314"/>
    </row>
    <row r="2061" spans="1:42">
      <c r="AH2061" s="1314"/>
      <c r="AI2061" s="1314"/>
      <c r="AJ2061" s="1314"/>
      <c r="AK2061" s="1314"/>
      <c r="AL2061" s="1314"/>
      <c r="AM2061" s="1314"/>
      <c r="AN2061" s="1314"/>
      <c r="AO2061" s="1314"/>
    </row>
    <row r="2062" spans="1:42">
      <c r="AH2062" s="1314"/>
      <c r="AI2062" s="1314"/>
      <c r="AJ2062" s="1314"/>
      <c r="AK2062" s="1314"/>
      <c r="AL2062" s="1314"/>
      <c r="AM2062" s="1314"/>
      <c r="AN2062" s="1314"/>
      <c r="AO2062" s="1314"/>
    </row>
    <row r="2063" spans="1:42">
      <c r="AH2063" s="1314"/>
      <c r="AI2063" s="1314"/>
      <c r="AJ2063" s="1314"/>
      <c r="AK2063" s="1314"/>
      <c r="AL2063" s="1314"/>
      <c r="AM2063" s="1314"/>
      <c r="AN2063" s="1314"/>
      <c r="AO2063" s="1314"/>
    </row>
    <row r="2064" spans="1:42">
      <c r="AH2064" s="1314"/>
      <c r="AI2064" s="1314"/>
      <c r="AJ2064" s="1314"/>
      <c r="AK2064" s="1314"/>
      <c r="AL2064" s="1314"/>
      <c r="AM2064" s="1314"/>
      <c r="AN2064" s="1314"/>
      <c r="AO2064" s="1314"/>
    </row>
    <row r="2065" spans="34:41">
      <c r="AH2065" s="1314"/>
      <c r="AI2065" s="1314"/>
      <c r="AJ2065" s="1314"/>
      <c r="AK2065" s="1314"/>
      <c r="AL2065" s="1314"/>
      <c r="AM2065" s="1314"/>
      <c r="AN2065" s="1314"/>
      <c r="AO2065" s="1314"/>
    </row>
    <row r="2066" spans="34:41">
      <c r="AH2066" s="1314"/>
      <c r="AI2066" s="1314"/>
      <c r="AJ2066" s="1314"/>
      <c r="AK2066" s="1314"/>
      <c r="AL2066" s="1314"/>
      <c r="AM2066" s="1314"/>
      <c r="AN2066" s="1314"/>
      <c r="AO2066" s="1314"/>
    </row>
    <row r="2067" spans="34:41">
      <c r="AH2067" s="1314"/>
      <c r="AI2067" s="1314"/>
      <c r="AJ2067" s="1314"/>
      <c r="AK2067" s="1314"/>
      <c r="AL2067" s="1314"/>
      <c r="AM2067" s="1314"/>
      <c r="AN2067" s="1314"/>
      <c r="AO2067" s="1314"/>
    </row>
    <row r="2068" spans="34:41">
      <c r="AH2068" s="1314"/>
      <c r="AI2068" s="1314"/>
      <c r="AJ2068" s="1314"/>
      <c r="AK2068" s="1314"/>
      <c r="AL2068" s="1314"/>
      <c r="AM2068" s="1314"/>
      <c r="AN2068" s="1314"/>
      <c r="AO2068" s="1314"/>
    </row>
    <row r="2069" spans="34:41">
      <c r="AH2069" s="1314"/>
      <c r="AI2069" s="1314"/>
      <c r="AJ2069" s="1314"/>
      <c r="AK2069" s="1314"/>
      <c r="AL2069" s="1314"/>
      <c r="AM2069" s="1314"/>
      <c r="AN2069" s="1314"/>
      <c r="AO2069" s="1314"/>
    </row>
    <row r="2070" spans="34:41">
      <c r="AH2070" s="1314"/>
      <c r="AI2070" s="1314"/>
      <c r="AJ2070" s="1314"/>
      <c r="AK2070" s="1314"/>
      <c r="AL2070" s="1314"/>
      <c r="AM2070" s="1314"/>
      <c r="AN2070" s="1314"/>
      <c r="AO2070" s="1314"/>
    </row>
    <row r="2071" spans="34:41">
      <c r="AH2071" s="1314"/>
      <c r="AI2071" s="1314"/>
      <c r="AJ2071" s="1314"/>
      <c r="AK2071" s="1314"/>
      <c r="AL2071" s="1314"/>
      <c r="AM2071" s="1314"/>
      <c r="AN2071" s="1314"/>
      <c r="AO2071" s="1314"/>
    </row>
    <row r="2072" spans="34:41">
      <c r="AH2072" s="1314"/>
      <c r="AI2072" s="1314"/>
      <c r="AJ2072" s="1314"/>
      <c r="AK2072" s="1314"/>
      <c r="AL2072" s="1314"/>
      <c r="AM2072" s="1314"/>
      <c r="AN2072" s="1314"/>
      <c r="AO2072" s="1314"/>
    </row>
    <row r="2073" spans="34:41">
      <c r="AH2073" s="1314"/>
      <c r="AI2073" s="1314"/>
      <c r="AJ2073" s="1314"/>
      <c r="AK2073" s="1314"/>
      <c r="AL2073" s="1314"/>
      <c r="AM2073" s="1314"/>
      <c r="AN2073" s="1314"/>
      <c r="AO2073" s="1314"/>
    </row>
    <row r="2074" spans="34:41">
      <c r="AH2074" s="1314"/>
      <c r="AI2074" s="1314"/>
      <c r="AJ2074" s="1314"/>
      <c r="AK2074" s="1314"/>
      <c r="AL2074" s="1314"/>
      <c r="AM2074" s="1314"/>
      <c r="AN2074" s="1314"/>
      <c r="AO2074" s="1314"/>
    </row>
    <row r="2075" spans="34:41">
      <c r="AH2075" s="1314"/>
      <c r="AI2075" s="1314"/>
      <c r="AJ2075" s="1314"/>
      <c r="AK2075" s="1314"/>
      <c r="AL2075" s="1314"/>
      <c r="AM2075" s="1314"/>
      <c r="AN2075" s="1314"/>
      <c r="AO2075" s="1314"/>
    </row>
    <row r="2076" spans="34:41">
      <c r="AH2076" s="1314"/>
      <c r="AI2076" s="1314"/>
      <c r="AJ2076" s="1314"/>
      <c r="AK2076" s="1314"/>
      <c r="AL2076" s="1314"/>
      <c r="AM2076" s="1314"/>
      <c r="AN2076" s="1314"/>
      <c r="AO2076" s="1314"/>
    </row>
    <row r="2077" spans="34:41">
      <c r="AH2077" s="1314"/>
      <c r="AI2077" s="1314"/>
      <c r="AJ2077" s="1314"/>
      <c r="AK2077" s="1314"/>
      <c r="AL2077" s="1314"/>
      <c r="AM2077" s="1314"/>
      <c r="AN2077" s="1314"/>
      <c r="AO2077" s="1314"/>
    </row>
    <row r="2078" spans="34:41">
      <c r="AH2078" s="1314"/>
      <c r="AI2078" s="1314"/>
      <c r="AJ2078" s="1314"/>
      <c r="AK2078" s="1314"/>
      <c r="AL2078" s="1314"/>
      <c r="AM2078" s="1314"/>
      <c r="AN2078" s="1314"/>
      <c r="AO2078" s="1314"/>
    </row>
    <row r="2079" spans="34:41">
      <c r="AH2079" s="1314"/>
      <c r="AI2079" s="1314"/>
      <c r="AJ2079" s="1314"/>
      <c r="AK2079" s="1314"/>
      <c r="AL2079" s="1314"/>
      <c r="AM2079" s="1314"/>
      <c r="AN2079" s="1314"/>
      <c r="AO2079" s="1314"/>
    </row>
    <row r="2080" spans="34:41">
      <c r="AH2080" s="1314"/>
      <c r="AI2080" s="1314"/>
      <c r="AJ2080" s="1314"/>
      <c r="AK2080" s="1314"/>
      <c r="AL2080" s="1314"/>
      <c r="AM2080" s="1314"/>
      <c r="AN2080" s="1314"/>
      <c r="AO2080" s="1314"/>
    </row>
    <row r="2081" spans="34:41">
      <c r="AH2081" s="1314"/>
      <c r="AI2081" s="1314"/>
      <c r="AJ2081" s="1314"/>
      <c r="AK2081" s="1314"/>
      <c r="AL2081" s="1314"/>
      <c r="AM2081" s="1314"/>
      <c r="AN2081" s="1314"/>
      <c r="AO2081" s="1314"/>
    </row>
    <row r="2082" spans="34:41">
      <c r="AH2082" s="1314"/>
      <c r="AI2082" s="1314"/>
      <c r="AJ2082" s="1314"/>
      <c r="AK2082" s="1314"/>
      <c r="AL2082" s="1314"/>
      <c r="AM2082" s="1314"/>
      <c r="AN2082" s="1314"/>
      <c r="AO2082" s="1314"/>
    </row>
    <row r="2083" spans="34:41">
      <c r="AH2083" s="1314"/>
      <c r="AI2083" s="1314"/>
      <c r="AJ2083" s="1314"/>
      <c r="AK2083" s="1314"/>
      <c r="AL2083" s="1314"/>
      <c r="AM2083" s="1314"/>
      <c r="AN2083" s="1314"/>
      <c r="AO2083" s="1314"/>
    </row>
    <row r="2084" spans="34:41">
      <c r="AH2084" s="1314"/>
      <c r="AI2084" s="1314"/>
      <c r="AJ2084" s="1314"/>
      <c r="AK2084" s="1314"/>
      <c r="AL2084" s="1314"/>
      <c r="AM2084" s="1314"/>
      <c r="AN2084" s="1314"/>
      <c r="AO2084" s="1314"/>
    </row>
    <row r="2085" spans="34:41">
      <c r="AH2085" s="1314"/>
      <c r="AI2085" s="1314"/>
      <c r="AJ2085" s="1314"/>
      <c r="AK2085" s="1314"/>
      <c r="AL2085" s="1314"/>
      <c r="AM2085" s="1314"/>
      <c r="AN2085" s="1314"/>
      <c r="AO2085" s="1314"/>
    </row>
    <row r="2086" spans="34:41">
      <c r="AH2086" s="1314"/>
      <c r="AI2086" s="1314"/>
      <c r="AJ2086" s="1314"/>
      <c r="AK2086" s="1314"/>
      <c r="AL2086" s="1314"/>
      <c r="AM2086" s="1314"/>
      <c r="AN2086" s="1314"/>
      <c r="AO2086" s="1314"/>
    </row>
    <row r="2087" spans="34:41">
      <c r="AH2087" s="1314"/>
      <c r="AI2087" s="1314"/>
      <c r="AJ2087" s="1314"/>
      <c r="AK2087" s="1314"/>
      <c r="AL2087" s="1314"/>
      <c r="AM2087" s="1314"/>
      <c r="AN2087" s="1314"/>
      <c r="AO2087" s="1314"/>
    </row>
    <row r="2088" spans="34:41">
      <c r="AH2088" s="1314"/>
      <c r="AI2088" s="1314"/>
      <c r="AJ2088" s="1314"/>
      <c r="AK2088" s="1314"/>
      <c r="AL2088" s="1314"/>
      <c r="AM2088" s="1314"/>
      <c r="AN2088" s="1314"/>
      <c r="AO2088" s="1314"/>
    </row>
    <row r="2089" spans="34:41">
      <c r="AH2089" s="1314"/>
      <c r="AI2089" s="1314"/>
      <c r="AJ2089" s="1314"/>
      <c r="AK2089" s="1314"/>
      <c r="AL2089" s="1314"/>
      <c r="AM2089" s="1314"/>
      <c r="AN2089" s="1314"/>
      <c r="AO2089" s="1314"/>
    </row>
    <row r="2090" spans="34:41">
      <c r="AH2090" s="1314"/>
      <c r="AI2090" s="1314"/>
      <c r="AJ2090" s="1314"/>
      <c r="AK2090" s="1314"/>
      <c r="AL2090" s="1314"/>
      <c r="AM2090" s="1314"/>
      <c r="AN2090" s="1314"/>
      <c r="AO2090" s="1314"/>
    </row>
    <row r="2091" spans="34:41">
      <c r="AH2091" s="1314"/>
      <c r="AI2091" s="1314"/>
      <c r="AJ2091" s="1314"/>
      <c r="AK2091" s="1314"/>
      <c r="AL2091" s="1314"/>
      <c r="AM2091" s="1314"/>
      <c r="AN2091" s="1314"/>
      <c r="AO2091" s="1314"/>
    </row>
    <row r="2092" spans="34:41">
      <c r="AH2092" s="1314"/>
      <c r="AI2092" s="1314"/>
      <c r="AJ2092" s="1314"/>
      <c r="AK2092" s="1314"/>
      <c r="AL2092" s="1314"/>
      <c r="AM2092" s="1314"/>
      <c r="AN2092" s="1314"/>
      <c r="AO2092" s="1314"/>
    </row>
    <row r="2093" spans="34:41">
      <c r="AH2093" s="1314"/>
      <c r="AI2093" s="1314"/>
      <c r="AJ2093" s="1314"/>
      <c r="AK2093" s="1314"/>
      <c r="AL2093" s="1314"/>
      <c r="AM2093" s="1314"/>
      <c r="AN2093" s="1314"/>
      <c r="AO2093" s="1314"/>
    </row>
    <row r="2094" spans="34:41">
      <c r="AH2094" s="1314"/>
      <c r="AI2094" s="1314"/>
      <c r="AJ2094" s="1314"/>
      <c r="AK2094" s="1314"/>
      <c r="AL2094" s="1314"/>
      <c r="AM2094" s="1314"/>
      <c r="AN2094" s="1314"/>
      <c r="AO2094" s="1314"/>
    </row>
    <row r="2095" spans="34:41">
      <c r="AH2095" s="1314"/>
      <c r="AI2095" s="1314"/>
      <c r="AJ2095" s="1314"/>
      <c r="AK2095" s="1314"/>
      <c r="AL2095" s="1314"/>
      <c r="AM2095" s="1314"/>
      <c r="AN2095" s="1314"/>
      <c r="AO2095" s="1314"/>
    </row>
    <row r="2096" spans="34:41">
      <c r="AH2096" s="1314"/>
      <c r="AI2096" s="1314"/>
      <c r="AJ2096" s="1314"/>
      <c r="AK2096" s="1314"/>
      <c r="AL2096" s="1314"/>
      <c r="AM2096" s="1314"/>
      <c r="AN2096" s="1314"/>
      <c r="AO2096" s="1314"/>
    </row>
    <row r="2097" spans="34:41">
      <c r="AH2097" s="1314"/>
      <c r="AI2097" s="1314"/>
      <c r="AJ2097" s="1314"/>
      <c r="AK2097" s="1314"/>
      <c r="AL2097" s="1314"/>
      <c r="AM2097" s="1314"/>
      <c r="AN2097" s="1314"/>
      <c r="AO2097" s="1314"/>
    </row>
    <row r="2098" spans="34:41">
      <c r="AH2098" s="1314"/>
      <c r="AI2098" s="1314"/>
      <c r="AJ2098" s="1314"/>
      <c r="AK2098" s="1314"/>
      <c r="AL2098" s="1314"/>
      <c r="AM2098" s="1314"/>
      <c r="AN2098" s="1314"/>
      <c r="AO2098" s="1314"/>
    </row>
    <row r="2099" spans="34:41">
      <c r="AH2099" s="1314"/>
      <c r="AI2099" s="1314"/>
      <c r="AJ2099" s="1314"/>
      <c r="AK2099" s="1314"/>
      <c r="AL2099" s="1314"/>
      <c r="AM2099" s="1314"/>
      <c r="AN2099" s="1314"/>
      <c r="AO2099" s="1314"/>
    </row>
    <row r="2100" spans="34:41">
      <c r="AH2100" s="1314"/>
      <c r="AI2100" s="1314"/>
      <c r="AJ2100" s="1314"/>
      <c r="AK2100" s="1314"/>
      <c r="AL2100" s="1314"/>
      <c r="AM2100" s="1314"/>
      <c r="AN2100" s="1314"/>
      <c r="AO2100" s="1314"/>
    </row>
    <row r="2101" spans="34:41">
      <c r="AH2101" s="1314"/>
      <c r="AI2101" s="1314"/>
      <c r="AJ2101" s="1314"/>
      <c r="AK2101" s="1314"/>
      <c r="AL2101" s="1314"/>
      <c r="AM2101" s="1314"/>
      <c r="AN2101" s="1314"/>
      <c r="AO2101" s="1314"/>
    </row>
    <row r="2102" spans="34:41">
      <c r="AH2102" s="1314"/>
      <c r="AI2102" s="1314"/>
      <c r="AJ2102" s="1314"/>
      <c r="AK2102" s="1314"/>
      <c r="AL2102" s="1314"/>
      <c r="AM2102" s="1314"/>
      <c r="AN2102" s="1314"/>
      <c r="AO2102" s="1314"/>
    </row>
    <row r="2103" spans="34:41">
      <c r="AH2103" s="1314"/>
      <c r="AI2103" s="1314"/>
      <c r="AJ2103" s="1314"/>
      <c r="AK2103" s="1314"/>
      <c r="AL2103" s="1314"/>
      <c r="AM2103" s="1314"/>
      <c r="AN2103" s="1314"/>
      <c r="AO2103" s="1314"/>
    </row>
    <row r="2104" spans="34:41">
      <c r="AH2104" s="1314"/>
      <c r="AI2104" s="1314"/>
      <c r="AJ2104" s="1314"/>
      <c r="AK2104" s="1314"/>
      <c r="AL2104" s="1314"/>
      <c r="AM2104" s="1314"/>
      <c r="AN2104" s="1314"/>
      <c r="AO2104" s="1314"/>
    </row>
    <row r="2105" spans="34:41">
      <c r="AH2105" s="1314"/>
      <c r="AI2105" s="1314"/>
      <c r="AJ2105" s="1314"/>
      <c r="AK2105" s="1314"/>
      <c r="AL2105" s="1314"/>
      <c r="AM2105" s="1314"/>
      <c r="AN2105" s="1314"/>
      <c r="AO2105" s="1314"/>
    </row>
    <row r="2106" spans="34:41">
      <c r="AH2106" s="1314"/>
      <c r="AI2106" s="1314"/>
      <c r="AJ2106" s="1314"/>
      <c r="AK2106" s="1314"/>
      <c r="AL2106" s="1314"/>
      <c r="AM2106" s="1314"/>
      <c r="AN2106" s="1314"/>
      <c r="AO2106" s="1314"/>
    </row>
    <row r="2107" spans="34:41">
      <c r="AH2107" s="1314"/>
      <c r="AI2107" s="1314"/>
      <c r="AJ2107" s="1314"/>
      <c r="AK2107" s="1314"/>
      <c r="AL2107" s="1314"/>
      <c r="AM2107" s="1314"/>
      <c r="AN2107" s="1314"/>
      <c r="AO2107" s="1314"/>
    </row>
    <row r="2108" spans="34:41">
      <c r="AH2108" s="1314"/>
      <c r="AI2108" s="1314"/>
      <c r="AJ2108" s="1314"/>
      <c r="AK2108" s="1314"/>
      <c r="AL2108" s="1314"/>
      <c r="AM2108" s="1314"/>
      <c r="AN2108" s="1314"/>
      <c r="AO2108" s="1314"/>
    </row>
    <row r="2109" spans="34:41">
      <c r="AH2109" s="1314"/>
      <c r="AI2109" s="1314"/>
      <c r="AJ2109" s="1314"/>
      <c r="AK2109" s="1314"/>
      <c r="AL2109" s="1314"/>
      <c r="AM2109" s="1314"/>
      <c r="AN2109" s="1314"/>
      <c r="AO2109" s="1314"/>
    </row>
    <row r="2110" spans="34:41">
      <c r="AH2110" s="1314"/>
      <c r="AI2110" s="1314"/>
      <c r="AJ2110" s="1314"/>
      <c r="AK2110" s="1314"/>
      <c r="AL2110" s="1314"/>
      <c r="AM2110" s="1314"/>
      <c r="AN2110" s="1314"/>
      <c r="AO2110" s="1314"/>
    </row>
    <row r="2111" spans="34:41">
      <c r="AH2111" s="1314"/>
      <c r="AI2111" s="1314"/>
      <c r="AJ2111" s="1314"/>
      <c r="AK2111" s="1314"/>
      <c r="AL2111" s="1314"/>
      <c r="AM2111" s="1314"/>
      <c r="AN2111" s="1314"/>
      <c r="AO2111" s="1314"/>
    </row>
    <row r="2112" spans="34:41">
      <c r="AH2112" s="1314"/>
      <c r="AI2112" s="1314"/>
      <c r="AJ2112" s="1314"/>
      <c r="AK2112" s="1314"/>
      <c r="AL2112" s="1314"/>
      <c r="AM2112" s="1314"/>
      <c r="AN2112" s="1314"/>
      <c r="AO2112" s="1314"/>
    </row>
    <row r="2113" spans="34:41">
      <c r="AH2113" s="1314"/>
      <c r="AI2113" s="1314"/>
      <c r="AJ2113" s="1314"/>
      <c r="AK2113" s="1314"/>
      <c r="AL2113" s="1314"/>
      <c r="AM2113" s="1314"/>
      <c r="AN2113" s="1314"/>
      <c r="AO2113" s="1314"/>
    </row>
    <row r="2114" spans="34:41">
      <c r="AH2114" s="1314"/>
      <c r="AI2114" s="1314"/>
      <c r="AJ2114" s="1314"/>
      <c r="AK2114" s="1314"/>
      <c r="AL2114" s="1314"/>
      <c r="AM2114" s="1314"/>
      <c r="AN2114" s="1314"/>
      <c r="AO2114" s="1314"/>
    </row>
    <row r="2115" spans="34:41">
      <c r="AH2115" s="1314"/>
      <c r="AI2115" s="1314"/>
      <c r="AJ2115" s="1314"/>
      <c r="AK2115" s="1314"/>
      <c r="AL2115" s="1314"/>
      <c r="AM2115" s="1314"/>
      <c r="AN2115" s="1314"/>
      <c r="AO2115" s="1314"/>
    </row>
    <row r="2116" spans="34:41">
      <c r="AH2116" s="1314"/>
      <c r="AI2116" s="1314"/>
      <c r="AJ2116" s="1314"/>
      <c r="AK2116" s="1314"/>
      <c r="AL2116" s="1314"/>
      <c r="AM2116" s="1314"/>
      <c r="AN2116" s="1314"/>
      <c r="AO2116" s="1314"/>
    </row>
    <row r="2117" spans="34:41">
      <c r="AH2117" s="1314"/>
      <c r="AI2117" s="1314"/>
      <c r="AJ2117" s="1314"/>
      <c r="AK2117" s="1314"/>
      <c r="AL2117" s="1314"/>
      <c r="AM2117" s="1314"/>
      <c r="AN2117" s="1314"/>
      <c r="AO2117" s="1314"/>
    </row>
    <row r="2118" spans="34:41">
      <c r="AH2118" s="1314"/>
      <c r="AI2118" s="1314"/>
      <c r="AJ2118" s="1314"/>
      <c r="AK2118" s="1314"/>
      <c r="AL2118" s="1314"/>
      <c r="AM2118" s="1314"/>
      <c r="AN2118" s="1314"/>
      <c r="AO2118" s="1314"/>
    </row>
    <row r="2119" spans="34:41">
      <c r="AH2119" s="1314"/>
      <c r="AI2119" s="1314"/>
      <c r="AJ2119" s="1314"/>
      <c r="AK2119" s="1314"/>
      <c r="AL2119" s="1314"/>
      <c r="AM2119" s="1314"/>
      <c r="AN2119" s="1314"/>
      <c r="AO2119" s="1314"/>
    </row>
    <row r="2120" spans="34:41">
      <c r="AH2120" s="1314"/>
      <c r="AI2120" s="1314"/>
      <c r="AJ2120" s="1314"/>
      <c r="AK2120" s="1314"/>
      <c r="AL2120" s="1314"/>
      <c r="AM2120" s="1314"/>
      <c r="AN2120" s="1314"/>
      <c r="AO2120" s="1314"/>
    </row>
    <row r="2121" spans="34:41">
      <c r="AH2121" s="1314"/>
      <c r="AI2121" s="1314"/>
      <c r="AJ2121" s="1314"/>
      <c r="AK2121" s="1314"/>
      <c r="AL2121" s="1314"/>
      <c r="AM2121" s="1314"/>
      <c r="AN2121" s="1314"/>
      <c r="AO2121" s="1314"/>
    </row>
    <row r="2122" spans="34:41">
      <c r="AH2122" s="1314"/>
      <c r="AI2122" s="1314"/>
      <c r="AJ2122" s="1314"/>
      <c r="AK2122" s="1314"/>
      <c r="AL2122" s="1314"/>
      <c r="AM2122" s="1314"/>
      <c r="AN2122" s="1314"/>
      <c r="AO2122" s="1314"/>
    </row>
    <row r="2123" spans="34:41">
      <c r="AH2123" s="1314"/>
      <c r="AI2123" s="1314"/>
      <c r="AJ2123" s="1314"/>
      <c r="AK2123" s="1314"/>
      <c r="AL2123" s="1314"/>
      <c r="AM2123" s="1314"/>
      <c r="AN2123" s="1314"/>
      <c r="AO2123" s="1314"/>
    </row>
    <row r="2124" spans="34:41">
      <c r="AH2124" s="1314"/>
      <c r="AI2124" s="1314"/>
      <c r="AJ2124" s="1314"/>
      <c r="AK2124" s="1314"/>
      <c r="AL2124" s="1314"/>
      <c r="AM2124" s="1314"/>
      <c r="AN2124" s="1314"/>
      <c r="AO2124" s="1314"/>
    </row>
    <row r="2125" spans="34:41">
      <c r="AH2125" s="1314"/>
      <c r="AI2125" s="1314"/>
      <c r="AJ2125" s="1314"/>
      <c r="AK2125" s="1314"/>
      <c r="AL2125" s="1314"/>
      <c r="AM2125" s="1314"/>
      <c r="AN2125" s="1314"/>
      <c r="AO2125" s="1314"/>
    </row>
    <row r="2126" spans="34:41">
      <c r="AH2126" s="1314"/>
      <c r="AI2126" s="1314"/>
      <c r="AJ2126" s="1314"/>
      <c r="AK2126" s="1314"/>
      <c r="AL2126" s="1314"/>
      <c r="AM2126" s="1314"/>
      <c r="AN2126" s="1314"/>
      <c r="AO2126" s="1314"/>
    </row>
    <row r="2127" spans="34:41">
      <c r="AH2127" s="1314"/>
      <c r="AI2127" s="1314"/>
      <c r="AJ2127" s="1314"/>
      <c r="AK2127" s="1314"/>
      <c r="AL2127" s="1314"/>
      <c r="AM2127" s="1314"/>
      <c r="AN2127" s="1314"/>
      <c r="AO2127" s="1314"/>
    </row>
    <row r="2128" spans="34:41">
      <c r="AH2128" s="1314"/>
      <c r="AI2128" s="1314"/>
      <c r="AJ2128" s="1314"/>
      <c r="AK2128" s="1314"/>
      <c r="AL2128" s="1314"/>
      <c r="AM2128" s="1314"/>
      <c r="AN2128" s="1314"/>
      <c r="AO2128" s="1314"/>
    </row>
    <row r="2129" spans="34:41">
      <c r="AH2129" s="1314"/>
      <c r="AI2129" s="1314"/>
      <c r="AJ2129" s="1314"/>
      <c r="AK2129" s="1314"/>
      <c r="AL2129" s="1314"/>
      <c r="AM2129" s="1314"/>
      <c r="AN2129" s="1314"/>
      <c r="AO2129" s="1314"/>
    </row>
    <row r="2130" spans="34:41">
      <c r="AH2130" s="1314"/>
      <c r="AI2130" s="1314"/>
      <c r="AJ2130" s="1314"/>
      <c r="AK2130" s="1314"/>
      <c r="AL2130" s="1314"/>
      <c r="AM2130" s="1314"/>
      <c r="AN2130" s="1314"/>
      <c r="AO2130" s="1314"/>
    </row>
    <row r="2131" spans="34:41">
      <c r="AH2131" s="1314"/>
      <c r="AI2131" s="1314"/>
      <c r="AJ2131" s="1314"/>
      <c r="AK2131" s="1314"/>
      <c r="AL2131" s="1314"/>
      <c r="AM2131" s="1314"/>
      <c r="AN2131" s="1314"/>
      <c r="AO2131" s="1314"/>
    </row>
    <row r="2132" spans="34:41">
      <c r="AH2132" s="1314"/>
      <c r="AI2132" s="1314"/>
      <c r="AJ2132" s="1314"/>
      <c r="AK2132" s="1314"/>
      <c r="AL2132" s="1314"/>
      <c r="AM2132" s="1314"/>
      <c r="AN2132" s="1314"/>
      <c r="AO2132" s="1314"/>
    </row>
    <row r="2133" spans="34:41">
      <c r="AH2133" s="1314"/>
      <c r="AI2133" s="1314"/>
      <c r="AJ2133" s="1314"/>
      <c r="AK2133" s="1314"/>
      <c r="AL2133" s="1314"/>
      <c r="AM2133" s="1314"/>
      <c r="AN2133" s="1314"/>
      <c r="AO2133" s="1314"/>
    </row>
    <row r="2134" spans="34:41">
      <c r="AH2134" s="1314"/>
      <c r="AI2134" s="1314"/>
      <c r="AJ2134" s="1314"/>
      <c r="AK2134" s="1314"/>
      <c r="AL2134" s="1314"/>
      <c r="AM2134" s="1314"/>
      <c r="AN2134" s="1314"/>
      <c r="AO2134" s="1314"/>
    </row>
    <row r="2135" spans="34:41">
      <c r="AH2135" s="1314"/>
      <c r="AI2135" s="1314"/>
      <c r="AJ2135" s="1314"/>
      <c r="AK2135" s="1314"/>
      <c r="AL2135" s="1314"/>
      <c r="AM2135" s="1314"/>
      <c r="AN2135" s="1314"/>
      <c r="AO2135" s="1314"/>
    </row>
    <row r="2136" spans="34:41">
      <c r="AH2136" s="1314"/>
      <c r="AI2136" s="1314"/>
      <c r="AJ2136" s="1314"/>
      <c r="AK2136" s="1314"/>
      <c r="AL2136" s="1314"/>
      <c r="AM2136" s="1314"/>
      <c r="AN2136" s="1314"/>
      <c r="AO2136" s="1314"/>
    </row>
    <row r="2137" spans="34:41">
      <c r="AH2137" s="1314"/>
      <c r="AI2137" s="1314"/>
      <c r="AJ2137" s="1314"/>
      <c r="AK2137" s="1314"/>
      <c r="AL2137" s="1314"/>
      <c r="AM2137" s="1314"/>
      <c r="AN2137" s="1314"/>
      <c r="AO2137" s="1314"/>
    </row>
    <row r="2138" spans="34:41">
      <c r="AH2138" s="1314"/>
      <c r="AI2138" s="1314"/>
      <c r="AJ2138" s="1314"/>
      <c r="AK2138" s="1314"/>
      <c r="AL2138" s="1314"/>
      <c r="AM2138" s="1314"/>
      <c r="AN2138" s="1314"/>
      <c r="AO2138" s="1314"/>
    </row>
    <row r="2139" spans="34:41">
      <c r="AH2139" s="1314"/>
      <c r="AI2139" s="1314"/>
      <c r="AJ2139" s="1314"/>
      <c r="AK2139" s="1314"/>
      <c r="AL2139" s="1314"/>
      <c r="AM2139" s="1314"/>
      <c r="AN2139" s="1314"/>
      <c r="AO2139" s="1314"/>
    </row>
    <row r="2140" spans="34:41">
      <c r="AH2140" s="1314"/>
      <c r="AI2140" s="1314"/>
      <c r="AJ2140" s="1314"/>
      <c r="AK2140" s="1314"/>
      <c r="AL2140" s="1314"/>
      <c r="AM2140" s="1314"/>
      <c r="AN2140" s="1314"/>
      <c r="AO2140" s="1314"/>
    </row>
    <row r="2141" spans="34:41">
      <c r="AH2141" s="1314"/>
      <c r="AI2141" s="1314"/>
      <c r="AJ2141" s="1314"/>
      <c r="AK2141" s="1314"/>
      <c r="AL2141" s="1314"/>
      <c r="AM2141" s="1314"/>
      <c r="AN2141" s="1314"/>
      <c r="AO2141" s="1314"/>
    </row>
    <row r="2142" spans="34:41">
      <c r="AH2142" s="1314"/>
      <c r="AI2142" s="1314"/>
      <c r="AJ2142" s="1314"/>
      <c r="AK2142" s="1314"/>
      <c r="AL2142" s="1314"/>
      <c r="AM2142" s="1314"/>
      <c r="AN2142" s="1314"/>
      <c r="AO2142" s="1314"/>
    </row>
    <row r="2143" spans="34:41">
      <c r="AH2143" s="1314"/>
      <c r="AI2143" s="1314"/>
      <c r="AJ2143" s="1314"/>
      <c r="AK2143" s="1314"/>
      <c r="AL2143" s="1314"/>
      <c r="AM2143" s="1314"/>
      <c r="AN2143" s="1314"/>
      <c r="AO2143" s="1314"/>
    </row>
    <row r="2144" spans="34:41">
      <c r="AH2144" s="1314"/>
      <c r="AI2144" s="1314"/>
      <c r="AJ2144" s="1314"/>
      <c r="AK2144" s="1314"/>
      <c r="AL2144" s="1314"/>
      <c r="AM2144" s="1314"/>
      <c r="AN2144" s="1314"/>
      <c r="AO2144" s="1314"/>
    </row>
    <row r="2145" spans="34:41">
      <c r="AH2145" s="1314"/>
      <c r="AI2145" s="1314"/>
      <c r="AJ2145" s="1314"/>
      <c r="AK2145" s="1314"/>
      <c r="AL2145" s="1314"/>
      <c r="AM2145" s="1314"/>
      <c r="AN2145" s="1314"/>
      <c r="AO2145" s="1314"/>
    </row>
    <row r="2146" spans="34:41">
      <c r="AH2146" s="1314"/>
      <c r="AI2146" s="1314"/>
      <c r="AJ2146" s="1314"/>
      <c r="AK2146" s="1314"/>
      <c r="AL2146" s="1314"/>
      <c r="AM2146" s="1314"/>
      <c r="AN2146" s="1314"/>
      <c r="AO2146" s="1314"/>
    </row>
    <row r="2147" spans="34:41">
      <c r="AH2147" s="1314"/>
      <c r="AI2147" s="1314"/>
      <c r="AJ2147" s="1314"/>
      <c r="AK2147" s="1314"/>
      <c r="AL2147" s="1314"/>
      <c r="AM2147" s="1314"/>
      <c r="AN2147" s="1314"/>
      <c r="AO2147" s="1314"/>
    </row>
    <row r="2148" spans="34:41">
      <c r="AH2148" s="1314"/>
      <c r="AI2148" s="1314"/>
      <c r="AJ2148" s="1314"/>
      <c r="AK2148" s="1314"/>
      <c r="AL2148" s="1314"/>
      <c r="AM2148" s="1314"/>
      <c r="AN2148" s="1314"/>
      <c r="AO2148" s="1314"/>
    </row>
    <row r="2149" spans="34:41">
      <c r="AH2149" s="1314"/>
      <c r="AI2149" s="1314"/>
      <c r="AJ2149" s="1314"/>
      <c r="AK2149" s="1314"/>
      <c r="AL2149" s="1314"/>
      <c r="AM2149" s="1314"/>
      <c r="AN2149" s="1314"/>
      <c r="AO2149" s="1314"/>
    </row>
    <row r="2150" spans="34:41">
      <c r="AH2150" s="1314"/>
      <c r="AI2150" s="1314"/>
      <c r="AJ2150" s="1314"/>
      <c r="AK2150" s="1314"/>
      <c r="AL2150" s="1314"/>
      <c r="AM2150" s="1314"/>
      <c r="AN2150" s="1314"/>
      <c r="AO2150" s="1314"/>
    </row>
    <row r="2151" spans="34:41">
      <c r="AH2151" s="1314"/>
      <c r="AI2151" s="1314"/>
      <c r="AJ2151" s="1314"/>
      <c r="AK2151" s="1314"/>
      <c r="AL2151" s="1314"/>
      <c r="AM2151" s="1314"/>
      <c r="AN2151" s="1314"/>
      <c r="AO2151" s="1314"/>
    </row>
    <row r="2152" spans="34:41">
      <c r="AH2152" s="1314"/>
      <c r="AI2152" s="1314"/>
      <c r="AJ2152" s="1314"/>
      <c r="AK2152" s="1314"/>
      <c r="AL2152" s="1314"/>
      <c r="AM2152" s="1314"/>
      <c r="AN2152" s="1314"/>
      <c r="AO2152" s="1314"/>
    </row>
    <row r="2153" spans="34:41">
      <c r="AH2153" s="1314"/>
      <c r="AI2153" s="1314"/>
      <c r="AJ2153" s="1314"/>
      <c r="AK2153" s="1314"/>
      <c r="AL2153" s="1314"/>
      <c r="AM2153" s="1314"/>
      <c r="AN2153" s="1314"/>
      <c r="AO2153" s="1314"/>
    </row>
    <row r="2154" spans="34:41">
      <c r="AH2154" s="1314"/>
      <c r="AI2154" s="1314"/>
      <c r="AJ2154" s="1314"/>
      <c r="AK2154" s="1314"/>
      <c r="AL2154" s="1314"/>
      <c r="AM2154" s="1314"/>
      <c r="AN2154" s="1314"/>
      <c r="AO2154" s="1314"/>
    </row>
    <row r="2155" spans="34:41">
      <c r="AH2155" s="1314"/>
      <c r="AI2155" s="1314"/>
      <c r="AJ2155" s="1314"/>
      <c r="AK2155" s="1314"/>
      <c r="AL2155" s="1314"/>
      <c r="AM2155" s="1314"/>
      <c r="AN2155" s="1314"/>
      <c r="AO2155" s="1314"/>
    </row>
    <row r="2156" spans="34:41">
      <c r="AH2156" s="1314"/>
      <c r="AI2156" s="1314"/>
      <c r="AJ2156" s="1314"/>
      <c r="AK2156" s="1314"/>
      <c r="AL2156" s="1314"/>
      <c r="AM2156" s="1314"/>
      <c r="AN2156" s="1314"/>
      <c r="AO2156" s="1314"/>
    </row>
    <row r="2157" spans="34:41">
      <c r="AH2157" s="1314"/>
      <c r="AI2157" s="1314"/>
      <c r="AJ2157" s="1314"/>
      <c r="AK2157" s="1314"/>
      <c r="AL2157" s="1314"/>
      <c r="AM2157" s="1314"/>
      <c r="AN2157" s="1314"/>
      <c r="AO2157" s="1314"/>
    </row>
    <row r="2158" spans="34:41">
      <c r="AH2158" s="1314"/>
      <c r="AI2158" s="1314"/>
      <c r="AJ2158" s="1314"/>
      <c r="AK2158" s="1314"/>
      <c r="AL2158" s="1314"/>
      <c r="AM2158" s="1314"/>
      <c r="AN2158" s="1314"/>
      <c r="AO2158" s="1314"/>
    </row>
    <row r="2159" spans="34:41">
      <c r="AH2159" s="1314"/>
      <c r="AI2159" s="1314"/>
      <c r="AJ2159" s="1314"/>
      <c r="AK2159" s="1314"/>
      <c r="AL2159" s="1314"/>
      <c r="AM2159" s="1314"/>
      <c r="AN2159" s="1314"/>
      <c r="AO2159" s="1314"/>
    </row>
    <row r="2160" spans="34:41">
      <c r="AH2160" s="1314"/>
      <c r="AI2160" s="1314"/>
      <c r="AJ2160" s="1314"/>
      <c r="AK2160" s="1314"/>
      <c r="AL2160" s="1314"/>
      <c r="AM2160" s="1314"/>
      <c r="AN2160" s="1314"/>
      <c r="AO2160" s="1314"/>
    </row>
    <row r="2161" spans="34:41">
      <c r="AH2161" s="1314"/>
      <c r="AI2161" s="1314"/>
      <c r="AJ2161" s="1314"/>
      <c r="AK2161" s="1314"/>
      <c r="AL2161" s="1314"/>
      <c r="AM2161" s="1314"/>
      <c r="AN2161" s="1314"/>
      <c r="AO2161" s="1314"/>
    </row>
    <row r="2162" spans="34:41">
      <c r="AH2162" s="1314"/>
      <c r="AI2162" s="1314"/>
      <c r="AJ2162" s="1314"/>
      <c r="AK2162" s="1314"/>
      <c r="AL2162" s="1314"/>
      <c r="AM2162" s="1314"/>
      <c r="AN2162" s="1314"/>
      <c r="AO2162" s="1314"/>
    </row>
    <row r="2163" spans="34:41">
      <c r="AH2163" s="1314"/>
      <c r="AI2163" s="1314"/>
      <c r="AJ2163" s="1314"/>
      <c r="AK2163" s="1314"/>
      <c r="AL2163" s="1314"/>
      <c r="AM2163" s="1314"/>
      <c r="AN2163" s="1314"/>
      <c r="AO2163" s="1314"/>
    </row>
    <row r="2164" spans="34:41">
      <c r="AH2164" s="1314"/>
      <c r="AI2164" s="1314"/>
      <c r="AJ2164" s="1314"/>
      <c r="AK2164" s="1314"/>
      <c r="AL2164" s="1314"/>
      <c r="AM2164" s="1314"/>
      <c r="AN2164" s="1314"/>
      <c r="AO2164" s="1314"/>
    </row>
    <row r="2165" spans="34:41">
      <c r="AH2165" s="1314"/>
      <c r="AI2165" s="1314"/>
      <c r="AJ2165" s="1314"/>
      <c r="AK2165" s="1314"/>
      <c r="AL2165" s="1314"/>
      <c r="AM2165" s="1314"/>
      <c r="AN2165" s="1314"/>
      <c r="AO2165" s="1314"/>
    </row>
    <row r="2166" spans="34:41">
      <c r="AH2166" s="1314"/>
      <c r="AI2166" s="1314"/>
      <c r="AJ2166" s="1314"/>
      <c r="AK2166" s="1314"/>
      <c r="AL2166" s="1314"/>
      <c r="AM2166" s="1314"/>
      <c r="AN2166" s="1314"/>
      <c r="AO2166" s="1314"/>
    </row>
    <row r="2167" spans="34:41">
      <c r="AH2167" s="1314"/>
      <c r="AI2167" s="1314"/>
      <c r="AJ2167" s="1314"/>
      <c r="AK2167" s="1314"/>
      <c r="AL2167" s="1314"/>
      <c r="AM2167" s="1314"/>
      <c r="AN2167" s="1314"/>
      <c r="AO2167" s="1314"/>
    </row>
    <row r="2168" spans="34:41">
      <c r="AH2168" s="1314"/>
      <c r="AI2168" s="1314"/>
      <c r="AJ2168" s="1314"/>
      <c r="AK2168" s="1314"/>
      <c r="AL2168" s="1314"/>
      <c r="AM2168" s="1314"/>
      <c r="AN2168" s="1314"/>
      <c r="AO2168" s="1314"/>
    </row>
    <row r="2169" spans="34:41">
      <c r="AH2169" s="1314"/>
      <c r="AI2169" s="1314"/>
      <c r="AJ2169" s="1314"/>
      <c r="AK2169" s="1314"/>
      <c r="AL2169" s="1314"/>
      <c r="AM2169" s="1314"/>
      <c r="AN2169" s="1314"/>
      <c r="AO2169" s="1314"/>
    </row>
    <row r="2170" spans="34:41">
      <c r="AH2170" s="1314"/>
      <c r="AI2170" s="1314"/>
      <c r="AJ2170" s="1314"/>
      <c r="AK2170" s="1314"/>
      <c r="AL2170" s="1314"/>
      <c r="AM2170" s="1314"/>
      <c r="AN2170" s="1314"/>
      <c r="AO2170" s="1314"/>
    </row>
    <row r="2171" spans="34:41">
      <c r="AH2171" s="1314"/>
      <c r="AI2171" s="1314"/>
      <c r="AJ2171" s="1314"/>
      <c r="AK2171" s="1314"/>
      <c r="AL2171" s="1314"/>
      <c r="AM2171" s="1314"/>
      <c r="AN2171" s="1314"/>
      <c r="AO2171" s="1314"/>
    </row>
    <row r="2172" spans="34:41">
      <c r="AH2172" s="1314"/>
      <c r="AI2172" s="1314"/>
      <c r="AJ2172" s="1314"/>
      <c r="AK2172" s="1314"/>
      <c r="AL2172" s="1314"/>
      <c r="AM2172" s="1314"/>
      <c r="AN2172" s="1314"/>
      <c r="AO2172" s="1314"/>
    </row>
    <row r="2173" spans="34:41">
      <c r="AH2173" s="1314"/>
      <c r="AI2173" s="1314"/>
      <c r="AJ2173" s="1314"/>
      <c r="AK2173" s="1314"/>
      <c r="AL2173" s="1314"/>
      <c r="AM2173" s="1314"/>
      <c r="AN2173" s="1314"/>
      <c r="AO2173" s="1314"/>
    </row>
    <row r="2174" spans="34:41">
      <c r="AH2174" s="1314"/>
      <c r="AI2174" s="1314"/>
      <c r="AJ2174" s="1314"/>
      <c r="AK2174" s="1314"/>
      <c r="AL2174" s="1314"/>
      <c r="AM2174" s="1314"/>
      <c r="AN2174" s="1314"/>
      <c r="AO2174" s="1314"/>
    </row>
    <row r="2175" spans="34:41">
      <c r="AH2175" s="1314"/>
      <c r="AI2175" s="1314"/>
      <c r="AJ2175" s="1314"/>
      <c r="AK2175" s="1314"/>
      <c r="AL2175" s="1314"/>
      <c r="AM2175" s="1314"/>
      <c r="AN2175" s="1314"/>
      <c r="AO2175" s="1314"/>
    </row>
    <row r="2176" spans="34:41">
      <c r="AH2176" s="1314"/>
      <c r="AI2176" s="1314"/>
      <c r="AJ2176" s="1314"/>
      <c r="AK2176" s="1314"/>
      <c r="AL2176" s="1314"/>
      <c r="AM2176" s="1314"/>
      <c r="AN2176" s="1314"/>
      <c r="AO2176" s="1314"/>
    </row>
    <row r="2177" spans="34:41">
      <c r="AH2177" s="1314"/>
      <c r="AI2177" s="1314"/>
      <c r="AJ2177" s="1314"/>
      <c r="AK2177" s="1314"/>
      <c r="AL2177" s="1314"/>
      <c r="AM2177" s="1314"/>
      <c r="AN2177" s="1314"/>
      <c r="AO2177" s="1314"/>
    </row>
    <row r="2178" spans="34:41">
      <c r="AH2178" s="1314"/>
      <c r="AI2178" s="1314"/>
      <c r="AJ2178" s="1314"/>
      <c r="AK2178" s="1314"/>
      <c r="AL2178" s="1314"/>
      <c r="AM2178" s="1314"/>
      <c r="AN2178" s="1314"/>
      <c r="AO2178" s="1314"/>
    </row>
    <row r="2179" spans="34:41">
      <c r="AH2179" s="1314"/>
      <c r="AI2179" s="1314"/>
      <c r="AJ2179" s="1314"/>
      <c r="AK2179" s="1314"/>
      <c r="AL2179" s="1314"/>
      <c r="AM2179" s="1314"/>
      <c r="AN2179" s="1314"/>
      <c r="AO2179" s="1314"/>
    </row>
    <row r="2180" spans="34:41">
      <c r="AH2180" s="1314"/>
      <c r="AI2180" s="1314"/>
      <c r="AJ2180" s="1314"/>
      <c r="AK2180" s="1314"/>
      <c r="AL2180" s="1314"/>
      <c r="AM2180" s="1314"/>
      <c r="AN2180" s="1314"/>
      <c r="AO2180" s="1314"/>
    </row>
    <row r="2181" spans="34:41">
      <c r="AH2181" s="1314"/>
      <c r="AI2181" s="1314"/>
      <c r="AJ2181" s="1314"/>
      <c r="AK2181" s="1314"/>
      <c r="AL2181" s="1314"/>
      <c r="AM2181" s="1314"/>
      <c r="AN2181" s="1314"/>
      <c r="AO2181" s="1314"/>
    </row>
    <row r="2182" spans="34:41">
      <c r="AH2182" s="1314"/>
      <c r="AI2182" s="1314"/>
      <c r="AJ2182" s="1314"/>
      <c r="AK2182" s="1314"/>
      <c r="AL2182" s="1314"/>
      <c r="AM2182" s="1314"/>
      <c r="AN2182" s="1314"/>
      <c r="AO2182" s="1314"/>
    </row>
    <row r="2183" spans="34:41">
      <c r="AH2183" s="1314"/>
      <c r="AI2183" s="1314"/>
      <c r="AJ2183" s="1314"/>
      <c r="AK2183" s="1314"/>
      <c r="AL2183" s="1314"/>
      <c r="AM2183" s="1314"/>
      <c r="AN2183" s="1314"/>
      <c r="AO2183" s="1314"/>
    </row>
    <row r="2184" spans="34:41">
      <c r="AH2184" s="1314"/>
      <c r="AI2184" s="1314"/>
      <c r="AJ2184" s="1314"/>
      <c r="AK2184" s="1314"/>
      <c r="AL2184" s="1314"/>
      <c r="AM2184" s="1314"/>
      <c r="AN2184" s="1314"/>
      <c r="AO2184" s="1314"/>
    </row>
    <row r="2185" spans="34:41">
      <c r="AH2185" s="1314"/>
      <c r="AI2185" s="1314"/>
      <c r="AJ2185" s="1314"/>
      <c r="AK2185" s="1314"/>
      <c r="AL2185" s="1314"/>
      <c r="AM2185" s="1314"/>
      <c r="AN2185" s="1314"/>
      <c r="AO2185" s="1314"/>
    </row>
    <row r="2186" spans="34:41">
      <c r="AH2186" s="1314"/>
      <c r="AI2186" s="1314"/>
      <c r="AJ2186" s="1314"/>
      <c r="AK2186" s="1314"/>
      <c r="AL2186" s="1314"/>
      <c r="AM2186" s="1314"/>
      <c r="AN2186" s="1314"/>
      <c r="AO2186" s="1314"/>
    </row>
    <row r="2187" spans="34:41">
      <c r="AH2187" s="1314"/>
      <c r="AI2187" s="1314"/>
      <c r="AJ2187" s="1314"/>
      <c r="AK2187" s="1314"/>
      <c r="AL2187" s="1314"/>
      <c r="AM2187" s="1314"/>
      <c r="AN2187" s="1314"/>
      <c r="AO2187" s="1314"/>
    </row>
    <row r="2188" spans="34:41">
      <c r="AH2188" s="1314"/>
      <c r="AI2188" s="1314"/>
      <c r="AJ2188" s="1314"/>
      <c r="AK2188" s="1314"/>
      <c r="AL2188" s="1314"/>
      <c r="AM2188" s="1314"/>
      <c r="AN2188" s="1314"/>
      <c r="AO2188" s="1314"/>
    </row>
    <row r="2189" spans="34:41">
      <c r="AH2189" s="1314"/>
      <c r="AI2189" s="1314"/>
      <c r="AJ2189" s="1314"/>
      <c r="AK2189" s="1314"/>
      <c r="AL2189" s="1314"/>
      <c r="AM2189" s="1314"/>
      <c r="AN2189" s="1314"/>
      <c r="AO2189" s="1314"/>
    </row>
    <row r="2190" spans="34:41">
      <c r="AH2190" s="1314"/>
      <c r="AI2190" s="1314"/>
      <c r="AJ2190" s="1314"/>
      <c r="AK2190" s="1314"/>
      <c r="AL2190" s="1314"/>
      <c r="AM2190" s="1314"/>
      <c r="AN2190" s="1314"/>
      <c r="AO2190" s="1314"/>
    </row>
    <row r="2191" spans="34:41">
      <c r="AH2191" s="1314"/>
      <c r="AI2191" s="1314"/>
      <c r="AJ2191" s="1314"/>
      <c r="AK2191" s="1314"/>
      <c r="AL2191" s="1314"/>
      <c r="AM2191" s="1314"/>
      <c r="AN2191" s="1314"/>
      <c r="AO2191" s="1314"/>
    </row>
    <row r="2192" spans="34:41">
      <c r="AH2192" s="1314"/>
      <c r="AI2192" s="1314"/>
      <c r="AJ2192" s="1314"/>
      <c r="AK2192" s="1314"/>
      <c r="AL2192" s="1314"/>
      <c r="AM2192" s="1314"/>
      <c r="AN2192" s="1314"/>
      <c r="AO2192" s="1314"/>
    </row>
    <row r="2193" spans="34:41">
      <c r="AH2193" s="1314"/>
      <c r="AI2193" s="1314"/>
      <c r="AJ2193" s="1314"/>
      <c r="AK2193" s="1314"/>
      <c r="AL2193" s="1314"/>
      <c r="AM2193" s="1314"/>
      <c r="AN2193" s="1314"/>
      <c r="AO2193" s="1314"/>
    </row>
    <row r="2194" spans="34:41">
      <c r="AH2194" s="1314"/>
      <c r="AI2194" s="1314"/>
      <c r="AJ2194" s="1314"/>
      <c r="AK2194" s="1314"/>
      <c r="AL2194" s="1314"/>
      <c r="AM2194" s="1314"/>
      <c r="AN2194" s="1314"/>
      <c r="AO2194" s="1314"/>
    </row>
    <row r="2195" spans="34:41">
      <c r="AH2195" s="1314"/>
      <c r="AI2195" s="1314"/>
      <c r="AJ2195" s="1314"/>
      <c r="AK2195" s="1314"/>
      <c r="AL2195" s="1314"/>
      <c r="AM2195" s="1314"/>
      <c r="AN2195" s="1314"/>
      <c r="AO2195" s="1314"/>
    </row>
    <row r="2196" spans="34:41">
      <c r="AH2196" s="1314"/>
      <c r="AI2196" s="1314"/>
      <c r="AJ2196" s="1314"/>
      <c r="AK2196" s="1314"/>
      <c r="AL2196" s="1314"/>
      <c r="AM2196" s="1314"/>
      <c r="AN2196" s="1314"/>
      <c r="AO2196" s="1314"/>
    </row>
    <row r="2197" spans="34:41">
      <c r="AH2197" s="1314"/>
      <c r="AI2197" s="1314"/>
      <c r="AJ2197" s="1314"/>
      <c r="AK2197" s="1314"/>
      <c r="AL2197" s="1314"/>
      <c r="AM2197" s="1314"/>
      <c r="AN2197" s="1314"/>
      <c r="AO2197" s="1314"/>
    </row>
    <row r="2198" spans="34:41">
      <c r="AH2198" s="1314"/>
      <c r="AI2198" s="1314"/>
      <c r="AJ2198" s="1314"/>
      <c r="AK2198" s="1314"/>
      <c r="AL2198" s="1314"/>
      <c r="AM2198" s="1314"/>
      <c r="AN2198" s="1314"/>
      <c r="AO2198" s="1314"/>
    </row>
    <row r="2199" spans="34:41">
      <c r="AH2199" s="1314"/>
      <c r="AI2199" s="1314"/>
      <c r="AJ2199" s="1314"/>
      <c r="AK2199" s="1314"/>
      <c r="AL2199" s="1314"/>
      <c r="AM2199" s="1314"/>
      <c r="AN2199" s="1314"/>
      <c r="AO2199" s="1314"/>
    </row>
    <row r="2200" spans="34:41">
      <c r="AH2200" s="1314"/>
      <c r="AI2200" s="1314"/>
      <c r="AJ2200" s="1314"/>
      <c r="AK2200" s="1314"/>
      <c r="AL2200" s="1314"/>
      <c r="AM2200" s="1314"/>
      <c r="AN2200" s="1314"/>
      <c r="AO2200" s="1314"/>
    </row>
    <row r="2201" spans="34:41">
      <c r="AH2201" s="1314"/>
      <c r="AI2201" s="1314"/>
      <c r="AJ2201" s="1314"/>
      <c r="AK2201" s="1314"/>
      <c r="AL2201" s="1314"/>
      <c r="AM2201" s="1314"/>
      <c r="AN2201" s="1314"/>
      <c r="AO2201" s="1314"/>
    </row>
    <row r="2202" spans="34:41">
      <c r="AH2202" s="1314"/>
      <c r="AI2202" s="1314"/>
      <c r="AJ2202" s="1314"/>
      <c r="AK2202" s="1314"/>
      <c r="AL2202" s="1314"/>
      <c r="AM2202" s="1314"/>
      <c r="AN2202" s="1314"/>
      <c r="AO2202" s="1314"/>
    </row>
    <row r="2203" spans="34:41">
      <c r="AH2203" s="1314"/>
      <c r="AI2203" s="1314"/>
      <c r="AJ2203" s="1314"/>
      <c r="AK2203" s="1314"/>
      <c r="AL2203" s="1314"/>
      <c r="AM2203" s="1314"/>
      <c r="AN2203" s="1314"/>
      <c r="AO2203" s="1314"/>
    </row>
    <row r="2204" spans="34:41">
      <c r="AH2204" s="1314"/>
      <c r="AI2204" s="1314"/>
      <c r="AJ2204" s="1314"/>
      <c r="AK2204" s="1314"/>
      <c r="AL2204" s="1314"/>
      <c r="AM2204" s="1314"/>
      <c r="AN2204" s="1314"/>
      <c r="AO2204" s="1314"/>
    </row>
    <row r="2205" spans="34:41">
      <c r="AH2205" s="1314"/>
      <c r="AI2205" s="1314"/>
      <c r="AJ2205" s="1314"/>
      <c r="AK2205" s="1314"/>
      <c r="AL2205" s="1314"/>
      <c r="AM2205" s="1314"/>
      <c r="AN2205" s="1314"/>
      <c r="AO2205" s="1314"/>
    </row>
    <row r="2206" spans="34:41">
      <c r="AH2206" s="1314"/>
      <c r="AI2206" s="1314"/>
      <c r="AJ2206" s="1314"/>
      <c r="AK2206" s="1314"/>
      <c r="AL2206" s="1314"/>
      <c r="AM2206" s="1314"/>
      <c r="AN2206" s="1314"/>
      <c r="AO2206" s="1314"/>
    </row>
    <row r="2207" spans="34:41">
      <c r="AH2207" s="1314"/>
      <c r="AI2207" s="1314"/>
      <c r="AJ2207" s="1314"/>
      <c r="AK2207" s="1314"/>
      <c r="AL2207" s="1314"/>
      <c r="AM2207" s="1314"/>
      <c r="AN2207" s="1314"/>
      <c r="AO2207" s="1314"/>
    </row>
    <row r="2208" spans="34:41">
      <c r="AH2208" s="1314"/>
      <c r="AI2208" s="1314"/>
      <c r="AJ2208" s="1314"/>
      <c r="AK2208" s="1314"/>
      <c r="AL2208" s="1314"/>
      <c r="AM2208" s="1314"/>
      <c r="AN2208" s="1314"/>
      <c r="AO2208" s="1314"/>
    </row>
    <row r="2209" spans="34:41">
      <c r="AH2209" s="1314"/>
      <c r="AI2209" s="1314"/>
      <c r="AJ2209" s="1314"/>
      <c r="AK2209" s="1314"/>
      <c r="AL2209" s="1314"/>
      <c r="AM2209" s="1314"/>
      <c r="AN2209" s="1314"/>
      <c r="AO2209" s="1314"/>
    </row>
    <row r="2210" spans="34:41">
      <c r="AH2210" s="1314"/>
      <c r="AI2210" s="1314"/>
      <c r="AJ2210" s="1314"/>
      <c r="AK2210" s="1314"/>
      <c r="AL2210" s="1314"/>
      <c r="AM2210" s="1314"/>
      <c r="AN2210" s="1314"/>
      <c r="AO2210" s="1314"/>
    </row>
    <row r="2211" spans="34:41">
      <c r="AH2211" s="1314"/>
      <c r="AI2211" s="1314"/>
      <c r="AJ2211" s="1314"/>
      <c r="AK2211" s="1314"/>
      <c r="AL2211" s="1314"/>
      <c r="AM2211" s="1314"/>
      <c r="AN2211" s="1314"/>
      <c r="AO2211" s="1314"/>
    </row>
    <row r="2212" spans="34:41">
      <c r="AH2212" s="1314"/>
      <c r="AI2212" s="1314"/>
      <c r="AJ2212" s="1314"/>
      <c r="AK2212" s="1314"/>
      <c r="AL2212" s="1314"/>
      <c r="AM2212" s="1314"/>
      <c r="AN2212" s="1314"/>
      <c r="AO2212" s="1314"/>
    </row>
    <row r="2213" spans="34:41">
      <c r="AH2213" s="1314"/>
      <c r="AI2213" s="1314"/>
      <c r="AJ2213" s="1314"/>
      <c r="AK2213" s="1314"/>
      <c r="AL2213" s="1314"/>
      <c r="AM2213" s="1314"/>
      <c r="AN2213" s="1314"/>
      <c r="AO2213" s="1314"/>
    </row>
    <row r="2214" spans="34:41">
      <c r="AH2214" s="1314"/>
      <c r="AI2214" s="1314"/>
      <c r="AJ2214" s="1314"/>
      <c r="AK2214" s="1314"/>
      <c r="AL2214" s="1314"/>
      <c r="AM2214" s="1314"/>
      <c r="AN2214" s="1314"/>
      <c r="AO2214" s="1314"/>
    </row>
    <row r="2215" spans="34:41">
      <c r="AH2215" s="1314"/>
      <c r="AI2215" s="1314"/>
      <c r="AJ2215" s="1314"/>
      <c r="AK2215" s="1314"/>
      <c r="AL2215" s="1314"/>
      <c r="AM2215" s="1314"/>
      <c r="AN2215" s="1314"/>
      <c r="AO2215" s="1314"/>
    </row>
    <row r="2216" spans="34:41">
      <c r="AH2216" s="1314"/>
      <c r="AI2216" s="1314"/>
      <c r="AJ2216" s="1314"/>
      <c r="AK2216" s="1314"/>
      <c r="AL2216" s="1314"/>
      <c r="AM2216" s="1314"/>
      <c r="AN2216" s="1314"/>
      <c r="AO2216" s="1314"/>
    </row>
    <row r="2217" spans="34:41">
      <c r="AH2217" s="1314"/>
      <c r="AI2217" s="1314"/>
      <c r="AJ2217" s="1314"/>
      <c r="AK2217" s="1314"/>
      <c r="AL2217" s="1314"/>
      <c r="AM2217" s="1314"/>
      <c r="AN2217" s="1314"/>
      <c r="AO2217" s="1314"/>
    </row>
    <row r="2218" spans="34:41">
      <c r="AH2218" s="1314"/>
      <c r="AI2218" s="1314"/>
      <c r="AJ2218" s="1314"/>
      <c r="AK2218" s="1314"/>
      <c r="AL2218" s="1314"/>
      <c r="AM2218" s="1314"/>
      <c r="AN2218" s="1314"/>
      <c r="AO2218" s="1314"/>
    </row>
    <row r="2219" spans="34:41">
      <c r="AH2219" s="1314"/>
      <c r="AI2219" s="1314"/>
      <c r="AJ2219" s="1314"/>
      <c r="AK2219" s="1314"/>
      <c r="AL2219" s="1314"/>
      <c r="AM2219" s="1314"/>
      <c r="AN2219" s="1314"/>
      <c r="AO2219" s="1314"/>
    </row>
    <row r="2220" spans="34:41">
      <c r="AH2220" s="1314"/>
      <c r="AI2220" s="1314"/>
      <c r="AJ2220" s="1314"/>
      <c r="AK2220" s="1314"/>
      <c r="AL2220" s="1314"/>
      <c r="AM2220" s="1314"/>
      <c r="AN2220" s="1314"/>
      <c r="AO2220" s="1314"/>
    </row>
    <row r="2221" spans="34:41">
      <c r="AH2221" s="1314"/>
      <c r="AI2221" s="1314"/>
      <c r="AJ2221" s="1314"/>
      <c r="AK2221" s="1314"/>
      <c r="AL2221" s="1314"/>
      <c r="AM2221" s="1314"/>
      <c r="AN2221" s="1314"/>
      <c r="AO2221" s="1314"/>
    </row>
    <row r="2222" spans="34:41">
      <c r="AH2222" s="1314"/>
      <c r="AI2222" s="1314"/>
      <c r="AJ2222" s="1314"/>
      <c r="AK2222" s="1314"/>
      <c r="AL2222" s="1314"/>
      <c r="AM2222" s="1314"/>
      <c r="AN2222" s="1314"/>
      <c r="AO2222" s="1314"/>
    </row>
    <row r="2223" spans="34:41">
      <c r="AH2223" s="1314"/>
      <c r="AI2223" s="1314"/>
      <c r="AJ2223" s="1314"/>
      <c r="AK2223" s="1314"/>
      <c r="AL2223" s="1314"/>
      <c r="AM2223" s="1314"/>
      <c r="AN2223" s="1314"/>
      <c r="AO2223" s="1314"/>
    </row>
    <row r="2224" spans="34:41">
      <c r="AH2224" s="1314"/>
      <c r="AI2224" s="1314"/>
      <c r="AJ2224" s="1314"/>
      <c r="AK2224" s="1314"/>
      <c r="AL2224" s="1314"/>
      <c r="AM2224" s="1314"/>
      <c r="AN2224" s="1314"/>
      <c r="AO2224" s="1314"/>
    </row>
    <row r="2225" spans="34:41">
      <c r="AH2225" s="1314"/>
      <c r="AI2225" s="1314"/>
      <c r="AJ2225" s="1314"/>
      <c r="AK2225" s="1314"/>
      <c r="AL2225" s="1314"/>
      <c r="AM2225" s="1314"/>
      <c r="AN2225" s="1314"/>
      <c r="AO2225" s="1314"/>
    </row>
    <row r="2226" spans="34:41">
      <c r="AH2226" s="1314"/>
      <c r="AI2226" s="1314"/>
      <c r="AJ2226" s="1314"/>
      <c r="AK2226" s="1314"/>
      <c r="AL2226" s="1314"/>
      <c r="AM2226" s="1314"/>
      <c r="AN2226" s="1314"/>
      <c r="AO2226" s="1314"/>
    </row>
    <row r="2227" spans="34:41">
      <c r="AH2227" s="1314"/>
      <c r="AI2227" s="1314"/>
      <c r="AJ2227" s="1314"/>
      <c r="AK2227" s="1314"/>
      <c r="AL2227" s="1314"/>
      <c r="AM2227" s="1314"/>
      <c r="AN2227" s="1314"/>
      <c r="AO2227" s="1314"/>
    </row>
    <row r="2228" spans="34:41">
      <c r="AH2228" s="1314"/>
      <c r="AI2228" s="1314"/>
      <c r="AJ2228" s="1314"/>
      <c r="AK2228" s="1314"/>
      <c r="AL2228" s="1314"/>
      <c r="AM2228" s="1314"/>
      <c r="AN2228" s="1314"/>
      <c r="AO2228" s="1314"/>
    </row>
    <row r="2229" spans="34:41">
      <c r="AH2229" s="1314"/>
      <c r="AI2229" s="1314"/>
      <c r="AJ2229" s="1314"/>
      <c r="AK2229" s="1314"/>
      <c r="AL2229" s="1314"/>
      <c r="AM2229" s="1314"/>
      <c r="AN2229" s="1314"/>
      <c r="AO2229" s="1314"/>
    </row>
    <row r="2230" spans="34:41">
      <c r="AH2230" s="1314"/>
      <c r="AI2230" s="1314"/>
      <c r="AJ2230" s="1314"/>
      <c r="AK2230" s="1314"/>
      <c r="AL2230" s="1314"/>
      <c r="AM2230" s="1314"/>
      <c r="AN2230" s="1314"/>
      <c r="AO2230" s="1314"/>
    </row>
    <row r="2231" spans="34:41">
      <c r="AH2231" s="1314"/>
      <c r="AI2231" s="1314"/>
      <c r="AJ2231" s="1314"/>
      <c r="AK2231" s="1314"/>
      <c r="AL2231" s="1314"/>
      <c r="AM2231" s="1314"/>
      <c r="AN2231" s="1314"/>
      <c r="AO2231" s="1314"/>
    </row>
    <row r="2232" spans="34:41">
      <c r="AH2232" s="1314"/>
      <c r="AI2232" s="1314"/>
      <c r="AJ2232" s="1314"/>
      <c r="AK2232" s="1314"/>
      <c r="AL2232" s="1314"/>
      <c r="AM2232" s="1314"/>
      <c r="AN2232" s="1314"/>
      <c r="AO2232" s="1314"/>
    </row>
    <row r="2233" spans="34:41">
      <c r="AH2233" s="1314"/>
      <c r="AI2233" s="1314"/>
      <c r="AJ2233" s="1314"/>
      <c r="AK2233" s="1314"/>
      <c r="AL2233" s="1314"/>
      <c r="AM2233" s="1314"/>
      <c r="AN2233" s="1314"/>
      <c r="AO2233" s="1314"/>
    </row>
    <row r="2234" spans="34:41">
      <c r="AH2234" s="1314"/>
      <c r="AI2234" s="1314"/>
      <c r="AJ2234" s="1314"/>
      <c r="AK2234" s="1314"/>
      <c r="AL2234" s="1314"/>
      <c r="AM2234" s="1314"/>
      <c r="AN2234" s="1314"/>
      <c r="AO2234" s="1314"/>
    </row>
    <row r="2235" spans="34:41">
      <c r="AH2235" s="1314"/>
      <c r="AI2235" s="1314"/>
      <c r="AJ2235" s="1314"/>
      <c r="AK2235" s="1314"/>
      <c r="AL2235" s="1314"/>
      <c r="AM2235" s="1314"/>
      <c r="AN2235" s="1314"/>
      <c r="AO2235" s="1314"/>
    </row>
    <row r="2236" spans="34:41">
      <c r="AH2236" s="1314"/>
      <c r="AI2236" s="1314"/>
      <c r="AJ2236" s="1314"/>
      <c r="AK2236" s="1314"/>
      <c r="AL2236" s="1314"/>
      <c r="AM2236" s="1314"/>
      <c r="AN2236" s="1314"/>
      <c r="AO2236" s="1314"/>
    </row>
    <row r="2237" spans="34:41">
      <c r="AH2237" s="1314"/>
      <c r="AI2237" s="1314"/>
      <c r="AJ2237" s="1314"/>
      <c r="AK2237" s="1314"/>
      <c r="AL2237" s="1314"/>
      <c r="AM2237" s="1314"/>
      <c r="AN2237" s="1314"/>
      <c r="AO2237" s="1314"/>
    </row>
    <row r="2238" spans="34:41">
      <c r="AH2238" s="1314"/>
      <c r="AI2238" s="1314"/>
      <c r="AJ2238" s="1314"/>
      <c r="AK2238" s="1314"/>
      <c r="AL2238" s="1314"/>
      <c r="AM2238" s="1314"/>
      <c r="AN2238" s="1314"/>
      <c r="AO2238" s="1314"/>
    </row>
    <row r="2239" spans="34:41">
      <c r="AH2239" s="1314"/>
      <c r="AI2239" s="1314"/>
      <c r="AJ2239" s="1314"/>
      <c r="AK2239" s="1314"/>
      <c r="AL2239" s="1314"/>
      <c r="AM2239" s="1314"/>
      <c r="AN2239" s="1314"/>
      <c r="AO2239" s="1314"/>
    </row>
    <row r="2240" spans="34:41">
      <c r="AH2240" s="1314"/>
      <c r="AI2240" s="1314"/>
      <c r="AJ2240" s="1314"/>
      <c r="AK2240" s="1314"/>
      <c r="AL2240" s="1314"/>
      <c r="AM2240" s="1314"/>
      <c r="AN2240" s="1314"/>
      <c r="AO2240" s="1314"/>
    </row>
    <row r="2241" spans="34:41">
      <c r="AH2241" s="1314"/>
      <c r="AI2241" s="1314"/>
      <c r="AJ2241" s="1314"/>
      <c r="AK2241" s="1314"/>
      <c r="AL2241" s="1314"/>
      <c r="AM2241" s="1314"/>
      <c r="AN2241" s="1314"/>
      <c r="AO2241" s="1314"/>
    </row>
    <row r="2242" spans="34:41">
      <c r="AH2242" s="1314"/>
      <c r="AI2242" s="1314"/>
      <c r="AJ2242" s="1314"/>
      <c r="AK2242" s="1314"/>
      <c r="AL2242" s="1314"/>
      <c r="AM2242" s="1314"/>
      <c r="AN2242" s="1314"/>
      <c r="AO2242" s="1314"/>
    </row>
    <row r="2243" spans="34:41">
      <c r="AH2243" s="1314"/>
      <c r="AI2243" s="1314"/>
      <c r="AJ2243" s="1314"/>
      <c r="AK2243" s="1314"/>
      <c r="AL2243" s="1314"/>
      <c r="AM2243" s="1314"/>
      <c r="AN2243" s="1314"/>
      <c r="AO2243" s="1314"/>
    </row>
    <row r="2244" spans="34:41">
      <c r="AH2244" s="1314"/>
      <c r="AI2244" s="1314"/>
      <c r="AJ2244" s="1314"/>
      <c r="AK2244" s="1314"/>
      <c r="AL2244" s="1314"/>
      <c r="AM2244" s="1314"/>
      <c r="AN2244" s="1314"/>
      <c r="AO2244" s="1314"/>
    </row>
    <row r="2245" spans="34:41">
      <c r="AH2245" s="1314"/>
      <c r="AI2245" s="1314"/>
      <c r="AJ2245" s="1314"/>
      <c r="AK2245" s="1314"/>
      <c r="AL2245" s="1314"/>
      <c r="AM2245" s="1314"/>
      <c r="AN2245" s="1314"/>
      <c r="AO2245" s="1314"/>
    </row>
    <row r="2246" spans="34:41">
      <c r="AH2246" s="1314"/>
      <c r="AI2246" s="1314"/>
      <c r="AJ2246" s="1314"/>
      <c r="AK2246" s="1314"/>
      <c r="AL2246" s="1314"/>
      <c r="AM2246" s="1314"/>
      <c r="AN2246" s="1314"/>
      <c r="AO2246" s="1314"/>
    </row>
    <row r="2247" spans="34:41">
      <c r="AH2247" s="1314"/>
      <c r="AI2247" s="1314"/>
      <c r="AJ2247" s="1314"/>
      <c r="AK2247" s="1314"/>
      <c r="AL2247" s="1314"/>
      <c r="AM2247" s="1314"/>
      <c r="AN2247" s="1314"/>
      <c r="AO2247" s="1314"/>
    </row>
    <row r="2248" spans="34:41">
      <c r="AH2248" s="1314"/>
      <c r="AI2248" s="1314"/>
      <c r="AJ2248" s="1314"/>
      <c r="AK2248" s="1314"/>
      <c r="AL2248" s="1314"/>
      <c r="AM2248" s="1314"/>
      <c r="AN2248" s="1314"/>
      <c r="AO2248" s="1314"/>
    </row>
    <row r="2249" spans="34:41">
      <c r="AH2249" s="1314"/>
      <c r="AI2249" s="1314"/>
      <c r="AJ2249" s="1314"/>
      <c r="AK2249" s="1314"/>
      <c r="AL2249" s="1314"/>
      <c r="AM2249" s="1314"/>
      <c r="AN2249" s="1314"/>
      <c r="AO2249" s="1314"/>
    </row>
    <row r="2250" spans="34:41">
      <c r="AH2250" s="1314"/>
      <c r="AI2250" s="1314"/>
      <c r="AJ2250" s="1314"/>
      <c r="AK2250" s="1314"/>
      <c r="AL2250" s="1314"/>
      <c r="AM2250" s="1314"/>
      <c r="AN2250" s="1314"/>
      <c r="AO2250" s="1314"/>
    </row>
    <row r="2251" spans="34:41">
      <c r="AH2251" s="1314"/>
      <c r="AI2251" s="1314"/>
      <c r="AJ2251" s="1314"/>
      <c r="AK2251" s="1314"/>
      <c r="AL2251" s="1314"/>
      <c r="AM2251" s="1314"/>
      <c r="AN2251" s="1314"/>
      <c r="AO2251" s="1314"/>
    </row>
    <row r="2252" spans="34:41">
      <c r="AH2252" s="1314"/>
      <c r="AI2252" s="1314"/>
      <c r="AJ2252" s="1314"/>
      <c r="AK2252" s="1314"/>
      <c r="AL2252" s="1314"/>
      <c r="AM2252" s="1314"/>
      <c r="AN2252" s="1314"/>
      <c r="AO2252" s="1314"/>
    </row>
    <row r="2253" spans="34:41">
      <c r="AH2253" s="1314"/>
      <c r="AI2253" s="1314"/>
      <c r="AJ2253" s="1314"/>
      <c r="AK2253" s="1314"/>
      <c r="AL2253" s="1314"/>
      <c r="AM2253" s="1314"/>
      <c r="AN2253" s="1314"/>
      <c r="AO2253" s="1314"/>
    </row>
    <row r="2254" spans="34:41">
      <c r="AH2254" s="1314"/>
      <c r="AI2254" s="1314"/>
      <c r="AJ2254" s="1314"/>
      <c r="AK2254" s="1314"/>
      <c r="AL2254" s="1314"/>
      <c r="AM2254" s="1314"/>
      <c r="AN2254" s="1314"/>
      <c r="AO2254" s="1314"/>
    </row>
    <row r="2255" spans="34:41">
      <c r="AH2255" s="1314"/>
      <c r="AI2255" s="1314"/>
      <c r="AJ2255" s="1314"/>
      <c r="AK2255" s="1314"/>
      <c r="AL2255" s="1314"/>
      <c r="AM2255" s="1314"/>
      <c r="AN2255" s="1314"/>
      <c r="AO2255" s="1314"/>
    </row>
    <row r="2256" spans="34:41">
      <c r="AH2256" s="1314"/>
      <c r="AI2256" s="1314"/>
      <c r="AJ2256" s="1314"/>
      <c r="AK2256" s="1314"/>
      <c r="AL2256" s="1314"/>
      <c r="AM2256" s="1314"/>
      <c r="AN2256" s="1314"/>
      <c r="AO2256" s="1314"/>
    </row>
    <row r="2257" spans="34:41">
      <c r="AH2257" s="1314"/>
      <c r="AI2257" s="1314"/>
      <c r="AJ2257" s="1314"/>
      <c r="AK2257" s="1314"/>
      <c r="AL2257" s="1314"/>
      <c r="AM2257" s="1314"/>
      <c r="AN2257" s="1314"/>
      <c r="AO2257" s="1314"/>
    </row>
    <row r="2258" spans="34:41">
      <c r="AH2258" s="1314"/>
      <c r="AI2258" s="1314"/>
      <c r="AJ2258" s="1314"/>
      <c r="AK2258" s="1314"/>
      <c r="AL2258" s="1314"/>
      <c r="AM2258" s="1314"/>
      <c r="AN2258" s="1314"/>
      <c r="AO2258" s="1314"/>
    </row>
    <row r="2259" spans="34:41">
      <c r="AH2259" s="1314"/>
      <c r="AI2259" s="1314"/>
      <c r="AJ2259" s="1314"/>
      <c r="AK2259" s="1314"/>
      <c r="AL2259" s="1314"/>
      <c r="AM2259" s="1314"/>
      <c r="AN2259" s="1314"/>
      <c r="AO2259" s="1314"/>
    </row>
    <row r="2260" spans="34:41">
      <c r="AH2260" s="1314"/>
      <c r="AI2260" s="1314"/>
      <c r="AJ2260" s="1314"/>
      <c r="AK2260" s="1314"/>
      <c r="AL2260" s="1314"/>
      <c r="AM2260" s="1314"/>
      <c r="AN2260" s="1314"/>
      <c r="AO2260" s="1314"/>
    </row>
    <row r="2261" spans="34:41">
      <c r="AH2261" s="1314"/>
      <c r="AI2261" s="1314"/>
      <c r="AJ2261" s="1314"/>
      <c r="AK2261" s="1314"/>
      <c r="AL2261" s="1314"/>
      <c r="AM2261" s="1314"/>
      <c r="AN2261" s="1314"/>
      <c r="AO2261" s="1314"/>
    </row>
    <row r="2262" spans="34:41">
      <c r="AH2262" s="1314"/>
      <c r="AI2262" s="1314"/>
      <c r="AJ2262" s="1314"/>
      <c r="AK2262" s="1314"/>
      <c r="AL2262" s="1314"/>
      <c r="AM2262" s="1314"/>
      <c r="AN2262" s="1314"/>
      <c r="AO2262" s="1314"/>
    </row>
    <row r="2263" spans="34:41">
      <c r="AH2263" s="1314"/>
      <c r="AI2263" s="1314"/>
      <c r="AJ2263" s="1314"/>
      <c r="AK2263" s="1314"/>
      <c r="AL2263" s="1314"/>
      <c r="AM2263" s="1314"/>
      <c r="AN2263" s="1314"/>
      <c r="AO2263" s="1314"/>
    </row>
    <row r="2264" spans="34:41">
      <c r="AH2264" s="1314"/>
      <c r="AI2264" s="1314"/>
      <c r="AJ2264" s="1314"/>
      <c r="AK2264" s="1314"/>
      <c r="AL2264" s="1314"/>
      <c r="AM2264" s="1314"/>
      <c r="AN2264" s="1314"/>
      <c r="AO2264" s="1314"/>
    </row>
    <row r="2265" spans="34:41">
      <c r="AH2265" s="1314"/>
      <c r="AI2265" s="1314"/>
      <c r="AJ2265" s="1314"/>
      <c r="AK2265" s="1314"/>
      <c r="AL2265" s="1314"/>
      <c r="AM2265" s="1314"/>
      <c r="AN2265" s="1314"/>
      <c r="AO2265" s="1314"/>
    </row>
    <row r="2266" spans="34:41">
      <c r="AH2266" s="1314"/>
      <c r="AI2266" s="1314"/>
      <c r="AJ2266" s="1314"/>
      <c r="AK2266" s="1314"/>
      <c r="AL2266" s="1314"/>
      <c r="AM2266" s="1314"/>
      <c r="AN2266" s="1314"/>
      <c r="AO2266" s="1314"/>
    </row>
    <row r="2267" spans="34:41">
      <c r="AH2267" s="1314"/>
      <c r="AI2267" s="1314"/>
      <c r="AJ2267" s="1314"/>
      <c r="AK2267" s="1314"/>
      <c r="AL2267" s="1314"/>
      <c r="AM2267" s="1314"/>
      <c r="AN2267" s="1314"/>
      <c r="AO2267" s="1314"/>
    </row>
    <row r="2268" spans="34:41">
      <c r="AH2268" s="1314"/>
      <c r="AI2268" s="1314"/>
      <c r="AJ2268" s="1314"/>
      <c r="AK2268" s="1314"/>
      <c r="AL2268" s="1314"/>
      <c r="AM2268" s="1314"/>
      <c r="AN2268" s="1314"/>
      <c r="AO2268" s="1314"/>
    </row>
    <row r="2269" spans="34:41">
      <c r="AH2269" s="1314"/>
      <c r="AI2269" s="1314"/>
      <c r="AJ2269" s="1314"/>
      <c r="AK2269" s="1314"/>
      <c r="AL2269" s="1314"/>
      <c r="AM2269" s="1314"/>
      <c r="AN2269" s="1314"/>
      <c r="AO2269" s="1314"/>
    </row>
    <row r="2270" spans="34:41">
      <c r="AH2270" s="1314"/>
      <c r="AI2270" s="1314"/>
      <c r="AJ2270" s="1314"/>
      <c r="AK2270" s="1314"/>
      <c r="AL2270" s="1314"/>
      <c r="AM2270" s="1314"/>
      <c r="AN2270" s="1314"/>
      <c r="AO2270" s="1314"/>
    </row>
    <row r="2271" spans="34:41">
      <c r="AH2271" s="1314"/>
      <c r="AI2271" s="1314"/>
      <c r="AJ2271" s="1314"/>
      <c r="AK2271" s="1314"/>
      <c r="AL2271" s="1314"/>
      <c r="AM2271" s="1314"/>
      <c r="AN2271" s="1314"/>
      <c r="AO2271" s="1314"/>
    </row>
    <row r="2272" spans="34:41">
      <c r="AH2272" s="1314"/>
      <c r="AI2272" s="1314"/>
      <c r="AJ2272" s="1314"/>
      <c r="AK2272" s="1314"/>
      <c r="AL2272" s="1314"/>
      <c r="AM2272" s="1314"/>
      <c r="AN2272" s="1314"/>
      <c r="AO2272" s="1314"/>
    </row>
    <row r="2273" spans="34:41">
      <c r="AH2273" s="1314"/>
      <c r="AI2273" s="1314"/>
      <c r="AJ2273" s="1314"/>
      <c r="AK2273" s="1314"/>
      <c r="AL2273" s="1314"/>
      <c r="AM2273" s="1314"/>
      <c r="AN2273" s="1314"/>
      <c r="AO2273" s="1314"/>
    </row>
    <row r="2274" spans="34:41">
      <c r="AH2274" s="1314"/>
      <c r="AI2274" s="1314"/>
      <c r="AJ2274" s="1314"/>
      <c r="AK2274" s="1314"/>
      <c r="AL2274" s="1314"/>
      <c r="AM2274" s="1314"/>
      <c r="AN2274" s="1314"/>
      <c r="AO2274" s="1314"/>
    </row>
    <row r="2275" spans="34:41">
      <c r="AH2275" s="1314"/>
      <c r="AI2275" s="1314"/>
      <c r="AJ2275" s="1314"/>
      <c r="AK2275" s="1314"/>
      <c r="AL2275" s="1314"/>
      <c r="AM2275" s="1314"/>
      <c r="AN2275" s="1314"/>
      <c r="AO2275" s="1314"/>
    </row>
    <row r="2276" spans="34:41">
      <c r="AH2276" s="1314"/>
      <c r="AI2276" s="1314"/>
      <c r="AJ2276" s="1314"/>
      <c r="AK2276" s="1314"/>
      <c r="AL2276" s="1314"/>
      <c r="AM2276" s="1314"/>
      <c r="AN2276" s="1314"/>
      <c r="AO2276" s="1314"/>
    </row>
    <row r="2277" spans="34:41">
      <c r="AH2277" s="1314"/>
      <c r="AI2277" s="1314"/>
      <c r="AJ2277" s="1314"/>
      <c r="AK2277" s="1314"/>
      <c r="AL2277" s="1314"/>
      <c r="AM2277" s="1314"/>
      <c r="AN2277" s="1314"/>
      <c r="AO2277" s="1314"/>
    </row>
    <row r="2278" spans="34:41">
      <c r="AH2278" s="1314"/>
      <c r="AI2278" s="1314"/>
      <c r="AJ2278" s="1314"/>
      <c r="AK2278" s="1314"/>
      <c r="AL2278" s="1314"/>
      <c r="AM2278" s="1314"/>
      <c r="AN2278" s="1314"/>
      <c r="AO2278" s="1314"/>
    </row>
    <row r="2279" spans="34:41">
      <c r="AH2279" s="1314"/>
      <c r="AI2279" s="1314"/>
      <c r="AJ2279" s="1314"/>
      <c r="AK2279" s="1314"/>
      <c r="AL2279" s="1314"/>
      <c r="AM2279" s="1314"/>
      <c r="AN2279" s="1314"/>
      <c r="AO2279" s="1314"/>
    </row>
    <row r="2280" spans="34:41">
      <c r="AH2280" s="1314"/>
      <c r="AI2280" s="1314"/>
      <c r="AJ2280" s="1314"/>
      <c r="AK2280" s="1314"/>
      <c r="AL2280" s="1314"/>
      <c r="AM2280" s="1314"/>
      <c r="AN2280" s="1314"/>
      <c r="AO2280" s="1314"/>
    </row>
    <row r="2281" spans="34:41">
      <c r="AH2281" s="1314"/>
      <c r="AI2281" s="1314"/>
      <c r="AJ2281" s="1314"/>
      <c r="AK2281" s="1314"/>
      <c r="AL2281" s="1314"/>
      <c r="AM2281" s="1314"/>
      <c r="AN2281" s="1314"/>
      <c r="AO2281" s="1314"/>
    </row>
    <row r="2282" spans="34:41">
      <c r="AH2282" s="1314"/>
      <c r="AI2282" s="1314"/>
      <c r="AJ2282" s="1314"/>
      <c r="AK2282" s="1314"/>
      <c r="AL2282" s="1314"/>
      <c r="AM2282" s="1314"/>
      <c r="AN2282" s="1314"/>
      <c r="AO2282" s="1314"/>
    </row>
    <row r="2283" spans="34:41">
      <c r="AH2283" s="1314"/>
      <c r="AI2283" s="1314"/>
      <c r="AJ2283" s="1314"/>
      <c r="AK2283" s="1314"/>
      <c r="AL2283" s="1314"/>
      <c r="AM2283" s="1314"/>
      <c r="AN2283" s="1314"/>
      <c r="AO2283" s="1314"/>
    </row>
    <row r="2284" spans="34:41">
      <c r="AH2284" s="1314"/>
      <c r="AI2284" s="1314"/>
      <c r="AJ2284" s="1314"/>
      <c r="AK2284" s="1314"/>
      <c r="AL2284" s="1314"/>
      <c r="AM2284" s="1314"/>
      <c r="AN2284" s="1314"/>
      <c r="AO2284" s="1314"/>
    </row>
    <row r="2285" spans="34:41">
      <c r="AH2285" s="1314"/>
      <c r="AI2285" s="1314"/>
      <c r="AJ2285" s="1314"/>
      <c r="AK2285" s="1314"/>
      <c r="AL2285" s="1314"/>
      <c r="AM2285" s="1314"/>
      <c r="AN2285" s="1314"/>
      <c r="AO2285" s="1314"/>
    </row>
    <row r="2286" spans="34:41">
      <c r="AH2286" s="1314"/>
      <c r="AI2286" s="1314"/>
      <c r="AJ2286" s="1314"/>
      <c r="AK2286" s="1314"/>
      <c r="AL2286" s="1314"/>
      <c r="AM2286" s="1314"/>
      <c r="AN2286" s="1314"/>
      <c r="AO2286" s="1314"/>
    </row>
    <row r="2287" spans="34:41">
      <c r="AH2287" s="1314"/>
      <c r="AI2287" s="1314"/>
      <c r="AJ2287" s="1314"/>
      <c r="AK2287" s="1314"/>
      <c r="AL2287" s="1314"/>
      <c r="AM2287" s="1314"/>
      <c r="AN2287" s="1314"/>
      <c r="AO2287" s="1314"/>
    </row>
    <row r="2288" spans="34:41">
      <c r="AH2288" s="1314"/>
      <c r="AI2288" s="1314"/>
      <c r="AJ2288" s="1314"/>
      <c r="AK2288" s="1314"/>
      <c r="AL2288" s="1314"/>
      <c r="AM2288" s="1314"/>
      <c r="AN2288" s="1314"/>
      <c r="AO2288" s="1314"/>
    </row>
    <row r="2289" spans="34:41">
      <c r="AH2289" s="1314"/>
      <c r="AI2289" s="1314"/>
      <c r="AJ2289" s="1314"/>
      <c r="AK2289" s="1314"/>
      <c r="AL2289" s="1314"/>
      <c r="AM2289" s="1314"/>
      <c r="AN2289" s="1314"/>
      <c r="AO2289" s="1314"/>
    </row>
    <row r="2290" spans="34:41">
      <c r="AH2290" s="1314"/>
      <c r="AI2290" s="1314"/>
      <c r="AJ2290" s="1314"/>
      <c r="AK2290" s="1314"/>
      <c r="AL2290" s="1314"/>
      <c r="AM2290" s="1314"/>
      <c r="AN2290" s="1314"/>
      <c r="AO2290" s="1314"/>
    </row>
    <row r="2291" spans="34:41">
      <c r="AH2291" s="1314"/>
      <c r="AI2291" s="1314"/>
      <c r="AJ2291" s="1314"/>
      <c r="AK2291" s="1314"/>
      <c r="AL2291" s="1314"/>
      <c r="AM2291" s="1314"/>
      <c r="AN2291" s="1314"/>
      <c r="AO2291" s="1314"/>
    </row>
    <row r="2292" spans="34:41">
      <c r="AH2292" s="1314"/>
      <c r="AI2292" s="1314"/>
      <c r="AJ2292" s="1314"/>
      <c r="AK2292" s="1314"/>
      <c r="AL2292" s="1314"/>
      <c r="AM2292" s="1314"/>
      <c r="AN2292" s="1314"/>
      <c r="AO2292" s="1314"/>
    </row>
    <row r="2293" spans="34:41">
      <c r="AH2293" s="1314"/>
      <c r="AI2293" s="1314"/>
      <c r="AJ2293" s="1314"/>
      <c r="AK2293" s="1314"/>
      <c r="AL2293" s="1314"/>
      <c r="AM2293" s="1314"/>
      <c r="AN2293" s="1314"/>
      <c r="AO2293" s="1314"/>
    </row>
    <row r="2294" spans="34:41">
      <c r="AH2294" s="1314"/>
      <c r="AI2294" s="1314"/>
      <c r="AJ2294" s="1314"/>
      <c r="AK2294" s="1314"/>
      <c r="AL2294" s="1314"/>
      <c r="AM2294" s="1314"/>
      <c r="AN2294" s="1314"/>
      <c r="AO2294" s="1314"/>
    </row>
    <row r="2295" spans="34:41">
      <c r="AH2295" s="1314"/>
      <c r="AI2295" s="1314"/>
      <c r="AJ2295" s="1314"/>
      <c r="AK2295" s="1314"/>
      <c r="AL2295" s="1314"/>
      <c r="AM2295" s="1314"/>
      <c r="AN2295" s="1314"/>
      <c r="AO2295" s="1314"/>
    </row>
    <row r="2296" spans="34:41">
      <c r="AH2296" s="1314"/>
      <c r="AI2296" s="1314"/>
      <c r="AJ2296" s="1314"/>
      <c r="AK2296" s="1314"/>
      <c r="AL2296" s="1314"/>
      <c r="AM2296" s="1314"/>
      <c r="AN2296" s="1314"/>
      <c r="AO2296" s="1314"/>
    </row>
    <row r="2297" spans="34:41">
      <c r="AH2297" s="1314"/>
      <c r="AI2297" s="1314"/>
      <c r="AJ2297" s="1314"/>
      <c r="AK2297" s="1314"/>
      <c r="AL2297" s="1314"/>
      <c r="AM2297" s="1314"/>
      <c r="AN2297" s="1314"/>
      <c r="AO2297" s="1314"/>
    </row>
    <row r="2298" spans="34:41">
      <c r="AH2298" s="1314"/>
      <c r="AI2298" s="1314"/>
      <c r="AJ2298" s="1314"/>
      <c r="AK2298" s="1314"/>
      <c r="AL2298" s="1314"/>
      <c r="AM2298" s="1314"/>
      <c r="AN2298" s="1314"/>
      <c r="AO2298" s="1314"/>
    </row>
    <row r="2299" spans="34:41">
      <c r="AH2299" s="1314"/>
      <c r="AI2299" s="1314"/>
      <c r="AJ2299" s="1314"/>
      <c r="AK2299" s="1314"/>
      <c r="AL2299" s="1314"/>
      <c r="AM2299" s="1314"/>
      <c r="AN2299" s="1314"/>
      <c r="AO2299" s="1314"/>
    </row>
    <row r="2300" spans="34:41">
      <c r="AH2300" s="1314"/>
      <c r="AI2300" s="1314"/>
      <c r="AJ2300" s="1314"/>
      <c r="AK2300" s="1314"/>
      <c r="AL2300" s="1314"/>
      <c r="AM2300" s="1314"/>
      <c r="AN2300" s="1314"/>
      <c r="AO2300" s="1314"/>
    </row>
    <row r="2301" spans="34:41">
      <c r="AH2301" s="1314"/>
      <c r="AI2301" s="1314"/>
      <c r="AJ2301" s="1314"/>
      <c r="AK2301" s="1314"/>
      <c r="AL2301" s="1314"/>
      <c r="AM2301" s="1314"/>
      <c r="AN2301" s="1314"/>
      <c r="AO2301" s="1314"/>
    </row>
    <row r="2302" spans="34:41">
      <c r="AH2302" s="1314"/>
      <c r="AI2302" s="1314"/>
      <c r="AJ2302" s="1314"/>
      <c r="AK2302" s="1314"/>
      <c r="AL2302" s="1314"/>
      <c r="AM2302" s="1314"/>
      <c r="AN2302" s="1314"/>
      <c r="AO2302" s="1314"/>
    </row>
    <row r="2303" spans="34:41">
      <c r="AH2303" s="1314"/>
      <c r="AI2303" s="1314"/>
      <c r="AJ2303" s="1314"/>
      <c r="AK2303" s="1314"/>
      <c r="AL2303" s="1314"/>
      <c r="AM2303" s="1314"/>
      <c r="AN2303" s="1314"/>
      <c r="AO2303" s="1314"/>
    </row>
    <row r="2304" spans="34:41">
      <c r="AH2304" s="1314"/>
      <c r="AI2304" s="1314"/>
      <c r="AJ2304" s="1314"/>
      <c r="AK2304" s="1314"/>
      <c r="AL2304" s="1314"/>
      <c r="AM2304" s="1314"/>
      <c r="AN2304" s="1314"/>
      <c r="AO2304" s="1314"/>
    </row>
    <row r="2305" spans="34:41">
      <c r="AH2305" s="1314"/>
      <c r="AI2305" s="1314"/>
      <c r="AJ2305" s="1314"/>
      <c r="AK2305" s="1314"/>
      <c r="AL2305" s="1314"/>
      <c r="AM2305" s="1314"/>
      <c r="AN2305" s="1314"/>
      <c r="AO2305" s="1314"/>
    </row>
    <row r="2306" spans="34:41">
      <c r="AH2306" s="1314"/>
      <c r="AI2306" s="1314"/>
      <c r="AJ2306" s="1314"/>
      <c r="AK2306" s="1314"/>
      <c r="AL2306" s="1314"/>
      <c r="AM2306" s="1314"/>
      <c r="AN2306" s="1314"/>
      <c r="AO2306" s="1314"/>
    </row>
    <row r="2307" spans="34:41">
      <c r="AH2307" s="1314"/>
      <c r="AI2307" s="1314"/>
      <c r="AJ2307" s="1314"/>
      <c r="AK2307" s="1314"/>
      <c r="AL2307" s="1314"/>
      <c r="AM2307" s="1314"/>
      <c r="AN2307" s="1314"/>
      <c r="AO2307" s="1314"/>
    </row>
    <row r="2308" spans="34:41">
      <c r="AH2308" s="1314"/>
      <c r="AI2308" s="1314"/>
      <c r="AJ2308" s="1314"/>
      <c r="AK2308" s="1314"/>
      <c r="AL2308" s="1314"/>
      <c r="AM2308" s="1314"/>
      <c r="AN2308" s="1314"/>
      <c r="AO2308" s="1314"/>
    </row>
    <row r="2309" spans="34:41">
      <c r="AH2309" s="1314"/>
      <c r="AI2309" s="1314"/>
      <c r="AJ2309" s="1314"/>
      <c r="AK2309" s="1314"/>
      <c r="AL2309" s="1314"/>
      <c r="AM2309" s="1314"/>
      <c r="AN2309" s="1314"/>
      <c r="AO2309" s="1314"/>
    </row>
    <row r="2310" spans="34:41">
      <c r="AH2310" s="1314"/>
      <c r="AI2310" s="1314"/>
      <c r="AJ2310" s="1314"/>
      <c r="AK2310" s="1314"/>
      <c r="AL2310" s="1314"/>
      <c r="AM2310" s="1314"/>
      <c r="AN2310" s="1314"/>
      <c r="AO2310" s="1314"/>
    </row>
    <row r="2311" spans="34:41">
      <c r="AH2311" s="1314"/>
      <c r="AI2311" s="1314"/>
      <c r="AJ2311" s="1314"/>
      <c r="AK2311" s="1314"/>
      <c r="AL2311" s="1314"/>
      <c r="AM2311" s="1314"/>
      <c r="AN2311" s="1314"/>
      <c r="AO2311" s="1314"/>
    </row>
    <row r="2312" spans="34:41">
      <c r="AH2312" s="1314"/>
      <c r="AI2312" s="1314"/>
      <c r="AJ2312" s="1314"/>
      <c r="AK2312" s="1314"/>
      <c r="AL2312" s="1314"/>
      <c r="AM2312" s="1314"/>
      <c r="AN2312" s="1314"/>
      <c r="AO2312" s="1314"/>
    </row>
    <row r="2313" spans="34:41">
      <c r="AH2313" s="1314"/>
      <c r="AI2313" s="1314"/>
      <c r="AJ2313" s="1314"/>
      <c r="AK2313" s="1314"/>
      <c r="AL2313" s="1314"/>
      <c r="AM2313" s="1314"/>
      <c r="AN2313" s="1314"/>
      <c r="AO2313" s="1314"/>
    </row>
    <row r="2314" spans="34:41">
      <c r="AH2314" s="1314"/>
      <c r="AI2314" s="1314"/>
      <c r="AJ2314" s="1314"/>
      <c r="AK2314" s="1314"/>
      <c r="AL2314" s="1314"/>
      <c r="AM2314" s="1314"/>
      <c r="AN2314" s="1314"/>
      <c r="AO2314" s="1314"/>
    </row>
    <row r="2315" spans="34:41">
      <c r="AH2315" s="1314"/>
      <c r="AI2315" s="1314"/>
      <c r="AJ2315" s="1314"/>
      <c r="AK2315" s="1314"/>
      <c r="AL2315" s="1314"/>
      <c r="AM2315" s="1314"/>
      <c r="AN2315" s="1314"/>
      <c r="AO2315" s="1314"/>
    </row>
    <row r="2316" spans="34:41">
      <c r="AH2316" s="1314"/>
      <c r="AI2316" s="1314"/>
      <c r="AJ2316" s="1314"/>
      <c r="AK2316" s="1314"/>
      <c r="AL2316" s="1314"/>
      <c r="AM2316" s="1314"/>
      <c r="AN2316" s="1314"/>
      <c r="AO2316" s="1314"/>
    </row>
    <row r="2317" spans="34:41">
      <c r="AH2317" s="1314"/>
      <c r="AI2317" s="1314"/>
      <c r="AJ2317" s="1314"/>
      <c r="AK2317" s="1314"/>
      <c r="AL2317" s="1314"/>
      <c r="AM2317" s="1314"/>
      <c r="AN2317" s="1314"/>
      <c r="AO2317" s="1314"/>
    </row>
    <row r="2318" spans="34:41">
      <c r="AH2318" s="1314"/>
      <c r="AI2318" s="1314"/>
      <c r="AJ2318" s="1314"/>
      <c r="AK2318" s="1314"/>
      <c r="AL2318" s="1314"/>
      <c r="AM2318" s="1314"/>
      <c r="AN2318" s="1314"/>
      <c r="AO2318" s="1314"/>
    </row>
    <row r="2319" spans="34:41">
      <c r="AH2319" s="1314"/>
      <c r="AI2319" s="1314"/>
      <c r="AJ2319" s="1314"/>
      <c r="AK2319" s="1314"/>
      <c r="AL2319" s="1314"/>
      <c r="AM2319" s="1314"/>
      <c r="AN2319" s="1314"/>
      <c r="AO2319" s="1314"/>
    </row>
    <row r="2320" spans="34:41">
      <c r="AH2320" s="1314"/>
      <c r="AI2320" s="1314"/>
      <c r="AJ2320" s="1314"/>
      <c r="AK2320" s="1314"/>
      <c r="AL2320" s="1314"/>
      <c r="AM2320" s="1314"/>
      <c r="AN2320" s="1314"/>
      <c r="AO2320" s="1314"/>
    </row>
    <row r="2321" spans="34:41">
      <c r="AH2321" s="1314"/>
      <c r="AI2321" s="1314"/>
      <c r="AJ2321" s="1314"/>
      <c r="AK2321" s="1314"/>
      <c r="AL2321" s="1314"/>
      <c r="AM2321" s="1314"/>
      <c r="AN2321" s="1314"/>
      <c r="AO2321" s="1314"/>
    </row>
    <row r="2322" spans="34:41">
      <c r="AH2322" s="1314"/>
      <c r="AI2322" s="1314"/>
      <c r="AJ2322" s="1314"/>
      <c r="AK2322" s="1314"/>
      <c r="AL2322" s="1314"/>
      <c r="AM2322" s="1314"/>
      <c r="AN2322" s="1314"/>
      <c r="AO2322" s="1314"/>
    </row>
    <row r="2323" spans="34:41">
      <c r="AH2323" s="1314"/>
      <c r="AI2323" s="1314"/>
      <c r="AJ2323" s="1314"/>
      <c r="AK2323" s="1314"/>
      <c r="AL2323" s="1314"/>
      <c r="AM2323" s="1314"/>
      <c r="AN2323" s="1314"/>
      <c r="AO2323" s="1314"/>
    </row>
    <row r="2324" spans="34:41">
      <c r="AH2324" s="1314"/>
      <c r="AI2324" s="1314"/>
      <c r="AJ2324" s="1314"/>
      <c r="AK2324" s="1314"/>
      <c r="AL2324" s="1314"/>
      <c r="AM2324" s="1314"/>
      <c r="AN2324" s="1314"/>
      <c r="AO2324" s="1314"/>
    </row>
    <row r="2325" spans="34:41">
      <c r="AH2325" s="1314"/>
      <c r="AI2325" s="1314"/>
      <c r="AJ2325" s="1314"/>
      <c r="AK2325" s="1314"/>
      <c r="AL2325" s="1314"/>
      <c r="AM2325" s="1314"/>
      <c r="AN2325" s="1314"/>
      <c r="AO2325" s="1314"/>
    </row>
    <row r="2326" spans="34:41">
      <c r="AH2326" s="1314"/>
      <c r="AI2326" s="1314"/>
      <c r="AJ2326" s="1314"/>
      <c r="AK2326" s="1314"/>
      <c r="AL2326" s="1314"/>
      <c r="AM2326" s="1314"/>
      <c r="AN2326" s="1314"/>
      <c r="AO2326" s="1314"/>
    </row>
    <row r="2327" spans="34:41">
      <c r="AH2327" s="1314"/>
      <c r="AI2327" s="1314"/>
      <c r="AJ2327" s="1314"/>
      <c r="AK2327" s="1314"/>
      <c r="AL2327" s="1314"/>
      <c r="AM2327" s="1314"/>
      <c r="AN2327" s="1314"/>
      <c r="AO2327" s="1314"/>
    </row>
    <row r="2328" spans="34:41">
      <c r="AH2328" s="1314"/>
      <c r="AI2328" s="1314"/>
      <c r="AJ2328" s="1314"/>
      <c r="AK2328" s="1314"/>
      <c r="AL2328" s="1314"/>
      <c r="AM2328" s="1314"/>
      <c r="AN2328" s="1314"/>
      <c r="AO2328" s="1314"/>
    </row>
    <row r="2329" spans="34:41">
      <c r="AH2329" s="1314"/>
      <c r="AI2329" s="1314"/>
      <c r="AJ2329" s="1314"/>
      <c r="AK2329" s="1314"/>
      <c r="AL2329" s="1314"/>
      <c r="AM2329" s="1314"/>
      <c r="AN2329" s="1314"/>
      <c r="AO2329" s="1314"/>
    </row>
    <row r="2330" spans="34:41">
      <c r="AH2330" s="1314"/>
      <c r="AI2330" s="1314"/>
      <c r="AJ2330" s="1314"/>
      <c r="AK2330" s="1314"/>
      <c r="AL2330" s="1314"/>
      <c r="AM2330" s="1314"/>
      <c r="AN2330" s="1314"/>
      <c r="AO2330" s="1314"/>
    </row>
    <row r="2331" spans="34:41">
      <c r="AH2331" s="1314"/>
      <c r="AI2331" s="1314"/>
      <c r="AJ2331" s="1314"/>
      <c r="AK2331" s="1314"/>
      <c r="AL2331" s="1314"/>
      <c r="AM2331" s="1314"/>
      <c r="AN2331" s="1314"/>
      <c r="AO2331" s="1314"/>
    </row>
    <row r="2332" spans="34:41">
      <c r="AH2332" s="1314"/>
      <c r="AI2332" s="1314"/>
      <c r="AJ2332" s="1314"/>
      <c r="AK2332" s="1314"/>
      <c r="AL2332" s="1314"/>
      <c r="AM2332" s="1314"/>
      <c r="AN2332" s="1314"/>
      <c r="AO2332" s="1314"/>
    </row>
    <row r="2333" spans="34:41">
      <c r="AH2333" s="1314"/>
      <c r="AI2333" s="1314"/>
      <c r="AJ2333" s="1314"/>
      <c r="AK2333" s="1314"/>
      <c r="AL2333" s="1314"/>
      <c r="AM2333" s="1314"/>
      <c r="AN2333" s="1314"/>
      <c r="AO2333" s="1314"/>
    </row>
    <row r="2334" spans="34:41">
      <c r="AH2334" s="1314"/>
      <c r="AI2334" s="1314"/>
      <c r="AJ2334" s="1314"/>
      <c r="AK2334" s="1314"/>
      <c r="AL2334" s="1314"/>
      <c r="AM2334" s="1314"/>
      <c r="AN2334" s="1314"/>
      <c r="AO2334" s="1314"/>
    </row>
    <row r="2335" spans="34:41">
      <c r="AH2335" s="1314"/>
      <c r="AI2335" s="1314"/>
      <c r="AJ2335" s="1314"/>
      <c r="AK2335" s="1314"/>
      <c r="AL2335" s="1314"/>
      <c r="AM2335" s="1314"/>
      <c r="AN2335" s="1314"/>
      <c r="AO2335" s="1314"/>
    </row>
    <row r="2336" spans="34:41">
      <c r="AH2336" s="1314"/>
      <c r="AI2336" s="1314"/>
      <c r="AJ2336" s="1314"/>
      <c r="AK2336" s="1314"/>
      <c r="AL2336" s="1314"/>
      <c r="AM2336" s="1314"/>
      <c r="AN2336" s="1314"/>
      <c r="AO2336" s="1314"/>
    </row>
    <row r="2337" spans="34:41">
      <c r="AH2337" s="1314"/>
      <c r="AI2337" s="1314"/>
      <c r="AJ2337" s="1314"/>
      <c r="AK2337" s="1314"/>
      <c r="AL2337" s="1314"/>
      <c r="AM2337" s="1314"/>
      <c r="AN2337" s="1314"/>
      <c r="AO2337" s="1314"/>
    </row>
    <row r="2338" spans="34:41">
      <c r="AH2338" s="1314"/>
      <c r="AI2338" s="1314"/>
      <c r="AJ2338" s="1314"/>
      <c r="AK2338" s="1314"/>
      <c r="AL2338" s="1314"/>
      <c r="AM2338" s="1314"/>
      <c r="AN2338" s="1314"/>
      <c r="AO2338" s="1314"/>
    </row>
    <row r="2339" spans="34:41">
      <c r="AH2339" s="1314"/>
      <c r="AI2339" s="1314"/>
      <c r="AJ2339" s="1314"/>
      <c r="AK2339" s="1314"/>
      <c r="AL2339" s="1314"/>
      <c r="AM2339" s="1314"/>
      <c r="AN2339" s="1314"/>
      <c r="AO2339" s="1314"/>
    </row>
    <row r="2340" spans="34:41">
      <c r="AH2340" s="1314"/>
      <c r="AI2340" s="1314"/>
      <c r="AJ2340" s="1314"/>
      <c r="AK2340" s="1314"/>
      <c r="AL2340" s="1314"/>
      <c r="AM2340" s="1314"/>
      <c r="AN2340" s="1314"/>
      <c r="AO2340" s="1314"/>
    </row>
    <row r="2341" spans="34:41">
      <c r="AH2341" s="1314"/>
      <c r="AI2341" s="1314"/>
      <c r="AJ2341" s="1314"/>
      <c r="AK2341" s="1314"/>
      <c r="AL2341" s="1314"/>
      <c r="AM2341" s="1314"/>
      <c r="AN2341" s="1314"/>
      <c r="AO2341" s="1314"/>
    </row>
    <row r="2342" spans="34:41">
      <c r="AH2342" s="1314"/>
      <c r="AI2342" s="1314"/>
      <c r="AJ2342" s="1314"/>
      <c r="AK2342" s="1314"/>
      <c r="AL2342" s="1314"/>
      <c r="AM2342" s="1314"/>
      <c r="AN2342" s="1314"/>
      <c r="AO2342" s="1314"/>
    </row>
    <row r="2343" spans="34:41">
      <c r="AH2343" s="1314"/>
      <c r="AI2343" s="1314"/>
      <c r="AJ2343" s="1314"/>
      <c r="AK2343" s="1314"/>
      <c r="AL2343" s="1314"/>
      <c r="AM2343" s="1314"/>
      <c r="AN2343" s="1314"/>
      <c r="AO2343" s="1314"/>
    </row>
    <row r="2344" spans="34:41">
      <c r="AH2344" s="1314"/>
      <c r="AI2344" s="1314"/>
      <c r="AJ2344" s="1314"/>
      <c r="AK2344" s="1314"/>
      <c r="AL2344" s="1314"/>
      <c r="AM2344" s="1314"/>
      <c r="AN2344" s="1314"/>
      <c r="AO2344" s="1314"/>
    </row>
    <row r="2345" spans="34:41">
      <c r="AH2345" s="1314"/>
      <c r="AI2345" s="1314"/>
      <c r="AJ2345" s="1314"/>
      <c r="AK2345" s="1314"/>
      <c r="AL2345" s="1314"/>
      <c r="AM2345" s="1314"/>
      <c r="AN2345" s="1314"/>
      <c r="AO2345" s="1314"/>
    </row>
    <row r="2346" spans="34:41">
      <c r="AH2346" s="1314"/>
      <c r="AI2346" s="1314"/>
      <c r="AJ2346" s="1314"/>
      <c r="AK2346" s="1314"/>
      <c r="AL2346" s="1314"/>
      <c r="AM2346" s="1314"/>
      <c r="AN2346" s="1314"/>
      <c r="AO2346" s="1314"/>
    </row>
    <row r="2347" spans="34:41">
      <c r="AH2347" s="1314"/>
      <c r="AI2347" s="1314"/>
      <c r="AJ2347" s="1314"/>
      <c r="AK2347" s="1314"/>
      <c r="AL2347" s="1314"/>
      <c r="AM2347" s="1314"/>
      <c r="AN2347" s="1314"/>
      <c r="AO2347" s="1314"/>
    </row>
    <row r="2348" spans="34:41">
      <c r="AH2348" s="1314"/>
      <c r="AI2348" s="1314"/>
      <c r="AJ2348" s="1314"/>
      <c r="AK2348" s="1314"/>
      <c r="AL2348" s="1314"/>
      <c r="AM2348" s="1314"/>
      <c r="AN2348" s="1314"/>
      <c r="AO2348" s="1314"/>
    </row>
    <row r="2349" spans="34:41">
      <c r="AH2349" s="1314"/>
      <c r="AI2349" s="1314"/>
      <c r="AJ2349" s="1314"/>
      <c r="AK2349" s="1314"/>
      <c r="AL2349" s="1314"/>
      <c r="AM2349" s="1314"/>
      <c r="AN2349" s="1314"/>
      <c r="AO2349" s="1314"/>
    </row>
    <row r="2350" spans="34:41">
      <c r="AH2350" s="1314"/>
      <c r="AI2350" s="1314"/>
      <c r="AJ2350" s="1314"/>
      <c r="AK2350" s="1314"/>
      <c r="AL2350" s="1314"/>
      <c r="AM2350" s="1314"/>
      <c r="AN2350" s="1314"/>
      <c r="AO2350" s="1314"/>
    </row>
    <row r="2351" spans="34:41">
      <c r="AH2351" s="1314"/>
      <c r="AI2351" s="1314"/>
      <c r="AJ2351" s="1314"/>
      <c r="AK2351" s="1314"/>
      <c r="AL2351" s="1314"/>
      <c r="AM2351" s="1314"/>
      <c r="AN2351" s="1314"/>
      <c r="AO2351" s="1314"/>
    </row>
    <row r="2352" spans="34:41">
      <c r="AH2352" s="1314"/>
      <c r="AI2352" s="1314"/>
      <c r="AJ2352" s="1314"/>
      <c r="AK2352" s="1314"/>
      <c r="AL2352" s="1314"/>
      <c r="AM2352" s="1314"/>
      <c r="AN2352" s="1314"/>
      <c r="AO2352" s="1314"/>
    </row>
    <row r="2353" spans="34:41">
      <c r="AH2353" s="1314"/>
      <c r="AI2353" s="1314"/>
      <c r="AJ2353" s="1314"/>
      <c r="AK2353" s="1314"/>
      <c r="AL2353" s="1314"/>
      <c r="AM2353" s="1314"/>
      <c r="AN2353" s="1314"/>
      <c r="AO2353" s="1314"/>
    </row>
    <row r="2354" spans="34:41">
      <c r="AH2354" s="1314"/>
      <c r="AI2354" s="1314"/>
      <c r="AJ2354" s="1314"/>
      <c r="AK2354" s="1314"/>
      <c r="AL2354" s="1314"/>
      <c r="AM2354" s="1314"/>
      <c r="AN2354" s="1314"/>
      <c r="AO2354" s="1314"/>
    </row>
    <row r="2355" spans="34:41">
      <c r="AH2355" s="1314"/>
      <c r="AI2355" s="1314"/>
      <c r="AJ2355" s="1314"/>
      <c r="AK2355" s="1314"/>
      <c r="AL2355" s="1314"/>
      <c r="AM2355" s="1314"/>
      <c r="AN2355" s="1314"/>
      <c r="AO2355" s="1314"/>
    </row>
    <row r="2356" spans="34:41">
      <c r="AH2356" s="1314"/>
      <c r="AI2356" s="1314"/>
      <c r="AJ2356" s="1314"/>
      <c r="AK2356" s="1314"/>
      <c r="AL2356" s="1314"/>
      <c r="AM2356" s="1314"/>
      <c r="AN2356" s="1314"/>
      <c r="AO2356" s="1314"/>
    </row>
    <row r="2357" spans="34:41">
      <c r="AH2357" s="1314"/>
      <c r="AI2357" s="1314"/>
      <c r="AJ2357" s="1314"/>
      <c r="AK2357" s="1314"/>
      <c r="AL2357" s="1314"/>
      <c r="AM2357" s="1314"/>
      <c r="AN2357" s="1314"/>
      <c r="AO2357" s="1314"/>
    </row>
    <row r="2358" spans="34:41">
      <c r="AH2358" s="1314"/>
      <c r="AI2358" s="1314"/>
      <c r="AJ2358" s="1314"/>
      <c r="AK2358" s="1314"/>
      <c r="AL2358" s="1314"/>
      <c r="AM2358" s="1314"/>
      <c r="AN2358" s="1314"/>
      <c r="AO2358" s="1314"/>
    </row>
    <row r="2359" spans="34:41">
      <c r="AH2359" s="1314"/>
      <c r="AI2359" s="1314"/>
      <c r="AJ2359" s="1314"/>
      <c r="AK2359" s="1314"/>
      <c r="AL2359" s="1314"/>
      <c r="AM2359" s="1314"/>
      <c r="AN2359" s="1314"/>
      <c r="AO2359" s="1314"/>
    </row>
    <row r="2360" spans="34:41">
      <c r="AH2360" s="1314"/>
      <c r="AI2360" s="1314"/>
      <c r="AJ2360" s="1314"/>
      <c r="AK2360" s="1314"/>
      <c r="AL2360" s="1314"/>
      <c r="AM2360" s="1314"/>
      <c r="AN2360" s="1314"/>
      <c r="AO2360" s="1314"/>
    </row>
    <row r="2361" spans="34:41">
      <c r="AH2361" s="1314"/>
      <c r="AI2361" s="1314"/>
      <c r="AJ2361" s="1314"/>
      <c r="AK2361" s="1314"/>
      <c r="AL2361" s="1314"/>
      <c r="AM2361" s="1314"/>
      <c r="AN2361" s="1314"/>
      <c r="AO2361" s="1314"/>
    </row>
    <row r="2362" spans="34:41">
      <c r="AH2362" s="1314"/>
      <c r="AI2362" s="1314"/>
      <c r="AJ2362" s="1314"/>
      <c r="AK2362" s="1314"/>
      <c r="AL2362" s="1314"/>
      <c r="AM2362" s="1314"/>
      <c r="AN2362" s="1314"/>
      <c r="AO2362" s="1314"/>
    </row>
    <row r="2363" spans="34:41">
      <c r="AH2363" s="1314"/>
      <c r="AI2363" s="1314"/>
      <c r="AJ2363" s="1314"/>
      <c r="AK2363" s="1314"/>
      <c r="AL2363" s="1314"/>
      <c r="AM2363" s="1314"/>
      <c r="AN2363" s="1314"/>
      <c r="AO2363" s="1314"/>
    </row>
    <row r="2364" spans="34:41">
      <c r="AH2364" s="1314"/>
      <c r="AI2364" s="1314"/>
      <c r="AJ2364" s="1314"/>
      <c r="AK2364" s="1314"/>
      <c r="AL2364" s="1314"/>
      <c r="AM2364" s="1314"/>
      <c r="AN2364" s="1314"/>
      <c r="AO2364" s="1314"/>
    </row>
    <row r="2365" spans="34:41">
      <c r="AH2365" s="1314"/>
      <c r="AI2365" s="1314"/>
      <c r="AJ2365" s="1314"/>
      <c r="AK2365" s="1314"/>
      <c r="AL2365" s="1314"/>
      <c r="AM2365" s="1314"/>
      <c r="AN2365" s="1314"/>
      <c r="AO2365" s="1314"/>
    </row>
    <row r="2366" spans="34:41">
      <c r="AH2366" s="1314"/>
      <c r="AI2366" s="1314"/>
      <c r="AJ2366" s="1314"/>
      <c r="AK2366" s="1314"/>
      <c r="AL2366" s="1314"/>
      <c r="AM2366" s="1314"/>
      <c r="AN2366" s="1314"/>
      <c r="AO2366" s="1314"/>
    </row>
    <row r="2367" spans="34:41">
      <c r="AH2367" s="1314"/>
      <c r="AI2367" s="1314"/>
      <c r="AJ2367" s="1314"/>
      <c r="AK2367" s="1314"/>
      <c r="AL2367" s="1314"/>
      <c r="AM2367" s="1314"/>
      <c r="AN2367" s="1314"/>
      <c r="AO2367" s="1314"/>
    </row>
    <row r="2368" spans="34:41">
      <c r="AH2368" s="1314"/>
      <c r="AI2368" s="1314"/>
      <c r="AJ2368" s="1314"/>
      <c r="AK2368" s="1314"/>
      <c r="AL2368" s="1314"/>
      <c r="AM2368" s="1314"/>
      <c r="AN2368" s="1314"/>
      <c r="AO2368" s="1314"/>
    </row>
    <row r="2369" spans="34:41">
      <c r="AH2369" s="1314"/>
      <c r="AI2369" s="1314"/>
      <c r="AJ2369" s="1314"/>
      <c r="AK2369" s="1314"/>
      <c r="AL2369" s="1314"/>
      <c r="AM2369" s="1314"/>
      <c r="AN2369" s="1314"/>
      <c r="AO2369" s="1314"/>
    </row>
    <row r="2370" spans="34:41">
      <c r="AH2370" s="1314"/>
      <c r="AI2370" s="1314"/>
      <c r="AJ2370" s="1314"/>
      <c r="AK2370" s="1314"/>
      <c r="AL2370" s="1314"/>
      <c r="AM2370" s="1314"/>
      <c r="AN2370" s="1314"/>
      <c r="AO2370" s="1314"/>
    </row>
    <row r="2371" spans="34:41">
      <c r="AH2371" s="1314"/>
      <c r="AI2371" s="1314"/>
      <c r="AJ2371" s="1314"/>
      <c r="AK2371" s="1314"/>
      <c r="AL2371" s="1314"/>
      <c r="AM2371" s="1314"/>
      <c r="AN2371" s="1314"/>
      <c r="AO2371" s="1314"/>
    </row>
    <row r="2372" spans="34:41">
      <c r="AH2372" s="1314"/>
      <c r="AI2372" s="1314"/>
      <c r="AJ2372" s="1314"/>
      <c r="AK2372" s="1314"/>
      <c r="AL2372" s="1314"/>
      <c r="AM2372" s="1314"/>
      <c r="AN2372" s="1314"/>
      <c r="AO2372" s="1314"/>
    </row>
    <row r="2373" spans="34:41">
      <c r="AH2373" s="1314"/>
      <c r="AI2373" s="1314"/>
      <c r="AJ2373" s="1314"/>
      <c r="AK2373" s="1314"/>
      <c r="AL2373" s="1314"/>
      <c r="AM2373" s="1314"/>
      <c r="AN2373" s="1314"/>
      <c r="AO2373" s="1314"/>
    </row>
    <row r="2374" spans="34:41">
      <c r="AH2374" s="1314"/>
      <c r="AI2374" s="1314"/>
      <c r="AJ2374" s="1314"/>
      <c r="AK2374" s="1314"/>
      <c r="AL2374" s="1314"/>
      <c r="AM2374" s="1314"/>
      <c r="AN2374" s="1314"/>
      <c r="AO2374" s="1314"/>
    </row>
    <row r="2375" spans="34:41">
      <c r="AH2375" s="1314"/>
      <c r="AI2375" s="1314"/>
      <c r="AJ2375" s="1314"/>
      <c r="AK2375" s="1314"/>
      <c r="AL2375" s="1314"/>
      <c r="AM2375" s="1314"/>
      <c r="AN2375" s="1314"/>
      <c r="AO2375" s="1314"/>
    </row>
    <row r="2376" spans="34:41">
      <c r="AH2376" s="1314"/>
      <c r="AI2376" s="1314"/>
      <c r="AJ2376" s="1314"/>
      <c r="AK2376" s="1314"/>
      <c r="AL2376" s="1314"/>
      <c r="AM2376" s="1314"/>
      <c r="AN2376" s="1314"/>
      <c r="AO2376" s="1314"/>
    </row>
    <row r="2377" spans="34:41">
      <c r="AH2377" s="1314"/>
      <c r="AI2377" s="1314"/>
      <c r="AJ2377" s="1314"/>
      <c r="AK2377" s="1314"/>
      <c r="AL2377" s="1314"/>
      <c r="AM2377" s="1314"/>
      <c r="AN2377" s="1314"/>
      <c r="AO2377" s="1314"/>
    </row>
    <row r="2378" spans="34:41">
      <c r="AH2378" s="1314"/>
      <c r="AI2378" s="1314"/>
      <c r="AJ2378" s="1314"/>
      <c r="AK2378" s="1314"/>
      <c r="AL2378" s="1314"/>
      <c r="AM2378" s="1314"/>
      <c r="AN2378" s="1314"/>
      <c r="AO2378" s="1314"/>
    </row>
    <row r="2379" spans="34:41">
      <c r="AH2379" s="1314"/>
      <c r="AI2379" s="1314"/>
      <c r="AJ2379" s="1314"/>
      <c r="AK2379" s="1314"/>
      <c r="AL2379" s="1314"/>
      <c r="AM2379" s="1314"/>
      <c r="AN2379" s="1314"/>
      <c r="AO2379" s="1314"/>
    </row>
    <row r="2380" spans="34:41">
      <c r="AH2380" s="1314"/>
      <c r="AI2380" s="1314"/>
      <c r="AJ2380" s="1314"/>
      <c r="AK2380" s="1314"/>
      <c r="AL2380" s="1314"/>
      <c r="AM2380" s="1314"/>
      <c r="AN2380" s="1314"/>
      <c r="AO2380" s="1314"/>
    </row>
    <row r="2381" spans="34:41">
      <c r="AH2381" s="1314"/>
      <c r="AI2381" s="1314"/>
      <c r="AJ2381" s="1314"/>
      <c r="AK2381" s="1314"/>
      <c r="AL2381" s="1314"/>
      <c r="AM2381" s="1314"/>
      <c r="AN2381" s="1314"/>
      <c r="AO2381" s="1314"/>
    </row>
    <row r="2382" spans="34:41">
      <c r="AH2382" s="1314"/>
      <c r="AI2382" s="1314"/>
      <c r="AJ2382" s="1314"/>
      <c r="AK2382" s="1314"/>
      <c r="AL2382" s="1314"/>
      <c r="AM2382" s="1314"/>
      <c r="AN2382" s="1314"/>
      <c r="AO2382" s="1314"/>
    </row>
    <row r="2383" spans="34:41">
      <c r="AH2383" s="1314"/>
      <c r="AI2383" s="1314"/>
      <c r="AJ2383" s="1314"/>
      <c r="AK2383" s="1314"/>
      <c r="AL2383" s="1314"/>
      <c r="AM2383" s="1314"/>
      <c r="AN2383" s="1314"/>
      <c r="AO2383" s="1314"/>
    </row>
    <row r="2384" spans="34:41">
      <c r="AH2384" s="1314"/>
      <c r="AI2384" s="1314"/>
      <c r="AJ2384" s="1314"/>
      <c r="AK2384" s="1314"/>
      <c r="AL2384" s="1314"/>
      <c r="AM2384" s="1314"/>
      <c r="AN2384" s="1314"/>
      <c r="AO2384" s="1314"/>
    </row>
    <row r="2385" spans="34:41">
      <c r="AH2385" s="1314"/>
      <c r="AI2385" s="1314"/>
      <c r="AJ2385" s="1314"/>
      <c r="AK2385" s="1314"/>
      <c r="AL2385" s="1314"/>
      <c r="AM2385" s="1314"/>
      <c r="AN2385" s="1314"/>
      <c r="AO2385" s="1314"/>
    </row>
    <row r="2386" spans="34:41">
      <c r="AH2386" s="1314"/>
      <c r="AI2386" s="1314"/>
      <c r="AJ2386" s="1314"/>
      <c r="AK2386" s="1314"/>
      <c r="AL2386" s="1314"/>
      <c r="AM2386" s="1314"/>
      <c r="AN2386" s="1314"/>
      <c r="AO2386" s="1314"/>
    </row>
    <row r="2387" spans="34:41">
      <c r="AH2387" s="1314"/>
      <c r="AI2387" s="1314"/>
      <c r="AJ2387" s="1314"/>
      <c r="AK2387" s="1314"/>
      <c r="AL2387" s="1314"/>
      <c r="AM2387" s="1314"/>
      <c r="AN2387" s="1314"/>
      <c r="AO2387" s="1314"/>
    </row>
    <row r="2388" spans="34:41">
      <c r="AH2388" s="1314"/>
      <c r="AI2388" s="1314"/>
      <c r="AJ2388" s="1314"/>
      <c r="AK2388" s="1314"/>
      <c r="AL2388" s="1314"/>
      <c r="AM2388" s="1314"/>
      <c r="AN2388" s="1314"/>
      <c r="AO2388" s="1314"/>
    </row>
    <row r="2389" spans="34:41">
      <c r="AH2389" s="1314"/>
      <c r="AI2389" s="1314"/>
      <c r="AJ2389" s="1314"/>
      <c r="AK2389" s="1314"/>
      <c r="AL2389" s="1314"/>
      <c r="AM2389" s="1314"/>
      <c r="AN2389" s="1314"/>
      <c r="AO2389" s="1314"/>
    </row>
    <row r="2390" spans="34:41">
      <c r="AH2390" s="1314"/>
      <c r="AI2390" s="1314"/>
      <c r="AJ2390" s="1314"/>
      <c r="AK2390" s="1314"/>
      <c r="AL2390" s="1314"/>
      <c r="AM2390" s="1314"/>
      <c r="AN2390" s="1314"/>
      <c r="AO2390" s="1314"/>
    </row>
    <row r="2391" spans="34:41">
      <c r="AH2391" s="1314"/>
      <c r="AI2391" s="1314"/>
      <c r="AJ2391" s="1314"/>
      <c r="AK2391" s="1314"/>
      <c r="AL2391" s="1314"/>
      <c r="AM2391" s="1314"/>
      <c r="AN2391" s="1314"/>
      <c r="AO2391" s="1314"/>
    </row>
    <row r="2392" spans="34:41">
      <c r="AH2392" s="1314"/>
      <c r="AI2392" s="1314"/>
      <c r="AJ2392" s="1314"/>
      <c r="AK2392" s="1314"/>
      <c r="AL2392" s="1314"/>
      <c r="AM2392" s="1314"/>
      <c r="AN2392" s="1314"/>
      <c r="AO2392" s="1314"/>
    </row>
    <row r="2393" spans="34:41">
      <c r="AH2393" s="1314"/>
      <c r="AI2393" s="1314"/>
      <c r="AJ2393" s="1314"/>
      <c r="AK2393" s="1314"/>
      <c r="AL2393" s="1314"/>
      <c r="AM2393" s="1314"/>
      <c r="AN2393" s="1314"/>
      <c r="AO2393" s="1314"/>
    </row>
    <row r="2394" spans="34:41">
      <c r="AH2394" s="1314"/>
      <c r="AI2394" s="1314"/>
      <c r="AJ2394" s="1314"/>
      <c r="AK2394" s="1314"/>
      <c r="AL2394" s="1314"/>
      <c r="AM2394" s="1314"/>
      <c r="AN2394" s="1314"/>
      <c r="AO2394" s="1314"/>
    </row>
    <row r="2395" spans="34:41">
      <c r="AH2395" s="1314"/>
      <c r="AI2395" s="1314"/>
      <c r="AJ2395" s="1314"/>
      <c r="AK2395" s="1314"/>
      <c r="AL2395" s="1314"/>
      <c r="AM2395" s="1314"/>
      <c r="AN2395" s="1314"/>
      <c r="AO2395" s="1314"/>
    </row>
    <row r="2396" spans="34:41">
      <c r="AH2396" s="1314"/>
      <c r="AI2396" s="1314"/>
      <c r="AJ2396" s="1314"/>
      <c r="AK2396" s="1314"/>
      <c r="AL2396" s="1314"/>
      <c r="AM2396" s="1314"/>
      <c r="AN2396" s="1314"/>
      <c r="AO2396" s="1314"/>
    </row>
    <row r="2397" spans="34:41">
      <c r="AH2397" s="1314"/>
      <c r="AI2397" s="1314"/>
      <c r="AJ2397" s="1314"/>
      <c r="AK2397" s="1314"/>
      <c r="AL2397" s="1314"/>
      <c r="AM2397" s="1314"/>
      <c r="AN2397" s="1314"/>
      <c r="AO2397" s="1314"/>
    </row>
    <row r="2398" spans="34:41">
      <c r="AH2398" s="1314"/>
      <c r="AI2398" s="1314"/>
      <c r="AJ2398" s="1314"/>
      <c r="AK2398" s="1314"/>
      <c r="AL2398" s="1314"/>
      <c r="AM2398" s="1314"/>
      <c r="AN2398" s="1314"/>
      <c r="AO2398" s="1314"/>
    </row>
    <row r="2399" spans="34:41">
      <c r="AH2399" s="1314"/>
      <c r="AI2399" s="1314"/>
      <c r="AJ2399" s="1314"/>
      <c r="AK2399" s="1314"/>
      <c r="AL2399" s="1314"/>
      <c r="AM2399" s="1314"/>
      <c r="AN2399" s="1314"/>
      <c r="AO2399" s="1314"/>
    </row>
    <row r="2400" spans="34:41">
      <c r="AH2400" s="1314"/>
      <c r="AI2400" s="1314"/>
      <c r="AJ2400" s="1314"/>
      <c r="AK2400" s="1314"/>
      <c r="AL2400" s="1314"/>
      <c r="AM2400" s="1314"/>
      <c r="AN2400" s="1314"/>
      <c r="AO2400" s="1314"/>
    </row>
    <row r="2401" spans="34:41">
      <c r="AH2401" s="1314"/>
      <c r="AI2401" s="1314"/>
      <c r="AJ2401" s="1314"/>
      <c r="AK2401" s="1314"/>
      <c r="AL2401" s="1314"/>
      <c r="AM2401" s="1314"/>
      <c r="AN2401" s="1314"/>
      <c r="AO2401" s="1314"/>
    </row>
    <row r="2402" spans="34:41">
      <c r="AH2402" s="1314"/>
      <c r="AI2402" s="1314"/>
      <c r="AJ2402" s="1314"/>
      <c r="AK2402" s="1314"/>
      <c r="AL2402" s="1314"/>
      <c r="AM2402" s="1314"/>
      <c r="AN2402" s="1314"/>
      <c r="AO2402" s="1314"/>
    </row>
    <row r="2403" spans="34:41">
      <c r="AH2403" s="1314"/>
      <c r="AI2403" s="1314"/>
      <c r="AJ2403" s="1314"/>
      <c r="AK2403" s="1314"/>
      <c r="AL2403" s="1314"/>
      <c r="AM2403" s="1314"/>
      <c r="AN2403" s="1314"/>
      <c r="AO2403" s="1314"/>
    </row>
    <row r="2404" spans="34:41">
      <c r="AH2404" s="1314"/>
      <c r="AI2404" s="1314"/>
      <c r="AJ2404" s="1314"/>
      <c r="AK2404" s="1314"/>
      <c r="AL2404" s="1314"/>
      <c r="AM2404" s="1314"/>
      <c r="AN2404" s="1314"/>
      <c r="AO2404" s="1314"/>
    </row>
    <row r="2405" spans="34:41">
      <c r="AH2405" s="1314"/>
      <c r="AI2405" s="1314"/>
      <c r="AJ2405" s="1314"/>
      <c r="AK2405" s="1314"/>
      <c r="AL2405" s="1314"/>
      <c r="AM2405" s="1314"/>
      <c r="AN2405" s="1314"/>
      <c r="AO2405" s="1314"/>
    </row>
    <row r="2406" spans="34:41">
      <c r="AH2406" s="1314"/>
      <c r="AI2406" s="1314"/>
      <c r="AJ2406" s="1314"/>
      <c r="AK2406" s="1314"/>
      <c r="AL2406" s="1314"/>
      <c r="AM2406" s="1314"/>
      <c r="AN2406" s="1314"/>
      <c r="AO2406" s="1314"/>
    </row>
    <row r="2407" spans="34:41">
      <c r="AH2407" s="1314"/>
      <c r="AI2407" s="1314"/>
      <c r="AJ2407" s="1314"/>
      <c r="AK2407" s="1314"/>
      <c r="AL2407" s="1314"/>
      <c r="AM2407" s="1314"/>
      <c r="AN2407" s="1314"/>
      <c r="AO2407" s="1314"/>
    </row>
    <row r="2408" spans="34:41">
      <c r="AH2408" s="1314"/>
      <c r="AI2408" s="1314"/>
      <c r="AJ2408" s="1314"/>
      <c r="AK2408" s="1314"/>
      <c r="AL2408" s="1314"/>
      <c r="AM2408" s="1314"/>
      <c r="AN2408" s="1314"/>
      <c r="AO2408" s="1314"/>
    </row>
    <row r="2409" spans="34:41">
      <c r="AH2409" s="1314"/>
      <c r="AI2409" s="1314"/>
      <c r="AJ2409" s="1314"/>
      <c r="AK2409" s="1314"/>
      <c r="AL2409" s="1314"/>
      <c r="AM2409" s="1314"/>
      <c r="AN2409" s="1314"/>
      <c r="AO2409" s="1314"/>
    </row>
    <row r="2410" spans="34:41">
      <c r="AH2410" s="1314"/>
      <c r="AI2410" s="1314"/>
      <c r="AJ2410" s="1314"/>
      <c r="AK2410" s="1314"/>
      <c r="AL2410" s="1314"/>
      <c r="AM2410" s="1314"/>
      <c r="AN2410" s="1314"/>
      <c r="AO2410" s="1314"/>
    </row>
    <row r="2411" spans="34:41">
      <c r="AH2411" s="1314"/>
      <c r="AI2411" s="1314"/>
      <c r="AJ2411" s="1314"/>
      <c r="AK2411" s="1314"/>
      <c r="AL2411" s="1314"/>
      <c r="AM2411" s="1314"/>
      <c r="AN2411" s="1314"/>
      <c r="AO2411" s="1314"/>
    </row>
    <row r="2412" spans="34:41">
      <c r="AH2412" s="1314"/>
      <c r="AI2412" s="1314"/>
      <c r="AJ2412" s="1314"/>
      <c r="AK2412" s="1314"/>
      <c r="AL2412" s="1314"/>
      <c r="AM2412" s="1314"/>
      <c r="AN2412" s="1314"/>
      <c r="AO2412" s="1314"/>
    </row>
    <row r="2413" spans="34:41">
      <c r="AH2413" s="1314"/>
      <c r="AI2413" s="1314"/>
      <c r="AJ2413" s="1314"/>
      <c r="AK2413" s="1314"/>
      <c r="AL2413" s="1314"/>
      <c r="AM2413" s="1314"/>
      <c r="AN2413" s="1314"/>
      <c r="AO2413" s="1314"/>
    </row>
    <row r="2414" spans="34:41">
      <c r="AH2414" s="1314"/>
      <c r="AI2414" s="1314"/>
      <c r="AJ2414" s="1314"/>
      <c r="AK2414" s="1314"/>
      <c r="AL2414" s="1314"/>
      <c r="AM2414" s="1314"/>
      <c r="AN2414" s="1314"/>
      <c r="AO2414" s="1314"/>
    </row>
    <row r="2415" spans="34:41">
      <c r="AH2415" s="1314"/>
      <c r="AI2415" s="1314"/>
      <c r="AJ2415" s="1314"/>
      <c r="AK2415" s="1314"/>
      <c r="AL2415" s="1314"/>
      <c r="AM2415" s="1314"/>
      <c r="AN2415" s="1314"/>
      <c r="AO2415" s="1314"/>
    </row>
    <row r="2416" spans="34:41">
      <c r="AH2416" s="1314"/>
      <c r="AI2416" s="1314"/>
      <c r="AJ2416" s="1314"/>
      <c r="AK2416" s="1314"/>
      <c r="AL2416" s="1314"/>
      <c r="AM2416" s="1314"/>
      <c r="AN2416" s="1314"/>
      <c r="AO2416" s="1314"/>
    </row>
    <row r="2417" spans="34:41">
      <c r="AH2417" s="1314"/>
      <c r="AI2417" s="1314"/>
      <c r="AJ2417" s="1314"/>
      <c r="AK2417" s="1314"/>
      <c r="AL2417" s="1314"/>
      <c r="AM2417" s="1314"/>
      <c r="AN2417" s="1314"/>
      <c r="AO2417" s="1314"/>
    </row>
    <row r="2418" spans="34:41">
      <c r="AH2418" s="1314"/>
      <c r="AI2418" s="1314"/>
      <c r="AJ2418" s="1314"/>
      <c r="AK2418" s="1314"/>
      <c r="AL2418" s="1314"/>
      <c r="AM2418" s="1314"/>
      <c r="AN2418" s="1314"/>
      <c r="AO2418" s="1314"/>
    </row>
    <row r="2419" spans="34:41">
      <c r="AH2419" s="1314"/>
      <c r="AI2419" s="1314"/>
      <c r="AJ2419" s="1314"/>
      <c r="AK2419" s="1314"/>
      <c r="AL2419" s="1314"/>
      <c r="AM2419" s="1314"/>
      <c r="AN2419" s="1314"/>
      <c r="AO2419" s="1314"/>
    </row>
    <row r="2420" spans="34:41">
      <c r="AH2420" s="1314"/>
      <c r="AI2420" s="1314"/>
      <c r="AJ2420" s="1314"/>
      <c r="AK2420" s="1314"/>
      <c r="AL2420" s="1314"/>
      <c r="AM2420" s="1314"/>
      <c r="AN2420" s="1314"/>
      <c r="AO2420" s="1314"/>
    </row>
    <row r="2421" spans="34:41">
      <c r="AH2421" s="1314"/>
      <c r="AI2421" s="1314"/>
      <c r="AJ2421" s="1314"/>
      <c r="AK2421" s="1314"/>
      <c r="AL2421" s="1314"/>
      <c r="AM2421" s="1314"/>
      <c r="AN2421" s="1314"/>
      <c r="AO2421" s="1314"/>
    </row>
    <row r="2422" spans="34:41">
      <c r="AH2422" s="1314"/>
      <c r="AI2422" s="1314"/>
      <c r="AJ2422" s="1314"/>
      <c r="AK2422" s="1314"/>
      <c r="AL2422" s="1314"/>
      <c r="AM2422" s="1314"/>
      <c r="AN2422" s="1314"/>
      <c r="AO2422" s="1314"/>
    </row>
    <row r="2423" spans="34:41">
      <c r="AH2423" s="1314"/>
      <c r="AI2423" s="1314"/>
      <c r="AJ2423" s="1314"/>
      <c r="AK2423" s="1314"/>
      <c r="AL2423" s="1314"/>
      <c r="AM2423" s="1314"/>
      <c r="AN2423" s="1314"/>
      <c r="AO2423" s="1314"/>
    </row>
    <row r="2424" spans="34:41">
      <c r="AH2424" s="1314"/>
      <c r="AI2424" s="1314"/>
      <c r="AJ2424" s="1314"/>
      <c r="AK2424" s="1314"/>
      <c r="AL2424" s="1314"/>
      <c r="AM2424" s="1314"/>
      <c r="AN2424" s="1314"/>
      <c r="AO2424" s="1314"/>
    </row>
    <row r="2425" spans="34:41">
      <c r="AH2425" s="1314"/>
      <c r="AI2425" s="1314"/>
      <c r="AJ2425" s="1314"/>
      <c r="AK2425" s="1314"/>
      <c r="AL2425" s="1314"/>
      <c r="AM2425" s="1314"/>
      <c r="AN2425" s="1314"/>
      <c r="AO2425" s="1314"/>
    </row>
    <row r="2426" spans="34:41">
      <c r="AH2426" s="1314"/>
      <c r="AI2426" s="1314"/>
      <c r="AJ2426" s="1314"/>
      <c r="AK2426" s="1314"/>
      <c r="AL2426" s="1314"/>
      <c r="AM2426" s="1314"/>
      <c r="AN2426" s="1314"/>
      <c r="AO2426" s="1314"/>
    </row>
    <row r="2427" spans="34:41">
      <c r="AH2427" s="1314"/>
      <c r="AI2427" s="1314"/>
      <c r="AJ2427" s="1314"/>
      <c r="AK2427" s="1314"/>
      <c r="AL2427" s="1314"/>
      <c r="AM2427" s="1314"/>
      <c r="AN2427" s="1314"/>
      <c r="AO2427" s="1314"/>
    </row>
    <row r="2428" spans="34:41">
      <c r="AH2428" s="1314"/>
      <c r="AI2428" s="1314"/>
      <c r="AJ2428" s="1314"/>
      <c r="AK2428" s="1314"/>
      <c r="AL2428" s="1314"/>
      <c r="AM2428" s="1314"/>
      <c r="AN2428" s="1314"/>
      <c r="AO2428" s="1314"/>
    </row>
    <row r="2429" spans="34:41">
      <c r="AH2429" s="1314"/>
      <c r="AI2429" s="1314"/>
      <c r="AJ2429" s="1314"/>
      <c r="AK2429" s="1314"/>
      <c r="AL2429" s="1314"/>
      <c r="AM2429" s="1314"/>
      <c r="AN2429" s="1314"/>
      <c r="AO2429" s="1314"/>
    </row>
    <row r="2430" spans="34:41">
      <c r="AH2430" s="1314"/>
      <c r="AI2430" s="1314"/>
      <c r="AJ2430" s="1314"/>
      <c r="AK2430" s="1314"/>
      <c r="AL2430" s="1314"/>
      <c r="AM2430" s="1314"/>
      <c r="AN2430" s="1314"/>
      <c r="AO2430" s="1314"/>
    </row>
    <row r="2431" spans="34:41">
      <c r="AH2431" s="1314"/>
      <c r="AI2431" s="1314"/>
      <c r="AJ2431" s="1314"/>
      <c r="AK2431" s="1314"/>
      <c r="AL2431" s="1314"/>
      <c r="AM2431" s="1314"/>
      <c r="AN2431" s="1314"/>
      <c r="AO2431" s="1314"/>
    </row>
    <row r="2432" spans="34:41">
      <c r="AH2432" s="1314"/>
      <c r="AI2432" s="1314"/>
      <c r="AJ2432" s="1314"/>
      <c r="AK2432" s="1314"/>
      <c r="AL2432" s="1314"/>
      <c r="AM2432" s="1314"/>
      <c r="AN2432" s="1314"/>
      <c r="AO2432" s="1314"/>
    </row>
    <row r="2433" spans="34:41">
      <c r="AH2433" s="1314"/>
      <c r="AI2433" s="1314"/>
      <c r="AJ2433" s="1314"/>
      <c r="AK2433" s="1314"/>
      <c r="AL2433" s="1314"/>
      <c r="AM2433" s="1314"/>
      <c r="AN2433" s="1314"/>
      <c r="AO2433" s="1314"/>
    </row>
    <row r="2434" spans="34:41">
      <c r="AH2434" s="1314"/>
      <c r="AI2434" s="1314"/>
      <c r="AJ2434" s="1314"/>
      <c r="AK2434" s="1314"/>
      <c r="AL2434" s="1314"/>
      <c r="AM2434" s="1314"/>
      <c r="AN2434" s="1314"/>
      <c r="AO2434" s="1314"/>
    </row>
    <row r="2435" spans="34:41">
      <c r="AH2435" s="1314"/>
      <c r="AI2435" s="1314"/>
      <c r="AJ2435" s="1314"/>
      <c r="AK2435" s="1314"/>
      <c r="AL2435" s="1314"/>
      <c r="AM2435" s="1314"/>
      <c r="AN2435" s="1314"/>
      <c r="AO2435" s="1314"/>
    </row>
    <row r="2436" spans="34:41">
      <c r="AH2436" s="1314"/>
      <c r="AI2436" s="1314"/>
      <c r="AJ2436" s="1314"/>
      <c r="AK2436" s="1314"/>
      <c r="AL2436" s="1314"/>
      <c r="AM2436" s="1314"/>
      <c r="AN2436" s="1314"/>
      <c r="AO2436" s="1314"/>
    </row>
    <row r="2437" spans="34:41">
      <c r="AH2437" s="1314"/>
      <c r="AI2437" s="1314"/>
      <c r="AJ2437" s="1314"/>
      <c r="AK2437" s="1314"/>
      <c r="AL2437" s="1314"/>
      <c r="AM2437" s="1314"/>
      <c r="AN2437" s="1314"/>
      <c r="AO2437" s="1314"/>
    </row>
    <row r="2438" spans="34:41">
      <c r="AH2438" s="1314"/>
      <c r="AI2438" s="1314"/>
      <c r="AJ2438" s="1314"/>
      <c r="AK2438" s="1314"/>
      <c r="AL2438" s="1314"/>
      <c r="AM2438" s="1314"/>
      <c r="AN2438" s="1314"/>
      <c r="AO2438" s="1314"/>
    </row>
    <row r="2439" spans="34:41">
      <c r="AH2439" s="1314"/>
      <c r="AI2439" s="1314"/>
      <c r="AJ2439" s="1314"/>
      <c r="AK2439" s="1314"/>
      <c r="AL2439" s="1314"/>
      <c r="AM2439" s="1314"/>
      <c r="AN2439" s="1314"/>
      <c r="AO2439" s="1314"/>
    </row>
    <row r="2440" spans="34:41">
      <c r="AH2440" s="1314"/>
      <c r="AI2440" s="1314"/>
      <c r="AJ2440" s="1314"/>
      <c r="AK2440" s="1314"/>
      <c r="AL2440" s="1314"/>
      <c r="AM2440" s="1314"/>
      <c r="AN2440" s="1314"/>
      <c r="AO2440" s="1314"/>
    </row>
    <row r="2441" spans="34:41">
      <c r="AH2441" s="1314"/>
      <c r="AI2441" s="1314"/>
      <c r="AJ2441" s="1314"/>
      <c r="AK2441" s="1314"/>
      <c r="AL2441" s="1314"/>
      <c r="AM2441" s="1314"/>
      <c r="AN2441" s="1314"/>
      <c r="AO2441" s="1314"/>
    </row>
    <row r="2442" spans="34:41">
      <c r="AH2442" s="1314"/>
      <c r="AI2442" s="1314"/>
      <c r="AJ2442" s="1314"/>
      <c r="AK2442" s="1314"/>
      <c r="AL2442" s="1314"/>
      <c r="AM2442" s="1314"/>
      <c r="AN2442" s="1314"/>
      <c r="AO2442" s="1314"/>
    </row>
    <row r="2443" spans="34:41">
      <c r="AH2443" s="1314"/>
      <c r="AI2443" s="1314"/>
      <c r="AJ2443" s="1314"/>
      <c r="AK2443" s="1314"/>
      <c r="AL2443" s="1314"/>
      <c r="AM2443" s="1314"/>
      <c r="AN2443" s="1314"/>
      <c r="AO2443" s="1314"/>
    </row>
    <row r="2444" spans="34:41">
      <c r="AH2444" s="1314"/>
      <c r="AI2444" s="1314"/>
      <c r="AJ2444" s="1314"/>
      <c r="AK2444" s="1314"/>
      <c r="AL2444" s="1314"/>
      <c r="AM2444" s="1314"/>
      <c r="AN2444" s="1314"/>
      <c r="AO2444" s="1314"/>
    </row>
    <row r="2445" spans="34:41">
      <c r="AH2445" s="1314"/>
      <c r="AI2445" s="1314"/>
      <c r="AJ2445" s="1314"/>
      <c r="AK2445" s="1314"/>
      <c r="AL2445" s="1314"/>
      <c r="AM2445" s="1314"/>
      <c r="AN2445" s="1314"/>
      <c r="AO2445" s="1314"/>
    </row>
    <row r="2446" spans="34:41">
      <c r="AH2446" s="1314"/>
      <c r="AI2446" s="1314"/>
      <c r="AJ2446" s="1314"/>
      <c r="AK2446" s="1314"/>
      <c r="AL2446" s="1314"/>
      <c r="AM2446" s="1314"/>
      <c r="AN2446" s="1314"/>
      <c r="AO2446" s="1314"/>
    </row>
    <row r="2447" spans="34:41">
      <c r="AH2447" s="1314"/>
      <c r="AI2447" s="1314"/>
      <c r="AJ2447" s="1314"/>
      <c r="AK2447" s="1314"/>
      <c r="AL2447" s="1314"/>
      <c r="AM2447" s="1314"/>
      <c r="AN2447" s="1314"/>
      <c r="AO2447" s="1314"/>
    </row>
    <row r="2448" spans="34:41">
      <c r="AH2448" s="1314"/>
      <c r="AI2448" s="1314"/>
      <c r="AJ2448" s="1314"/>
      <c r="AK2448" s="1314"/>
      <c r="AL2448" s="1314"/>
      <c r="AM2448" s="1314"/>
      <c r="AN2448" s="1314"/>
      <c r="AO2448" s="1314"/>
    </row>
    <row r="2449" spans="34:41">
      <c r="AH2449" s="1314"/>
      <c r="AI2449" s="1314"/>
      <c r="AJ2449" s="1314"/>
      <c r="AK2449" s="1314"/>
      <c r="AL2449" s="1314"/>
      <c r="AM2449" s="1314"/>
      <c r="AN2449" s="1314"/>
      <c r="AO2449" s="1314"/>
    </row>
    <row r="2450" spans="34:41">
      <c r="AH2450" s="1314"/>
      <c r="AI2450" s="1314"/>
      <c r="AJ2450" s="1314"/>
      <c r="AK2450" s="1314"/>
      <c r="AL2450" s="1314"/>
      <c r="AM2450" s="1314"/>
      <c r="AN2450" s="1314"/>
      <c r="AO2450" s="1314"/>
    </row>
    <row r="2451" spans="34:41">
      <c r="AH2451" s="1314"/>
      <c r="AI2451" s="1314"/>
      <c r="AJ2451" s="1314"/>
      <c r="AK2451" s="1314"/>
      <c r="AL2451" s="1314"/>
      <c r="AM2451" s="1314"/>
      <c r="AN2451" s="1314"/>
      <c r="AO2451" s="1314"/>
    </row>
    <row r="2452" spans="34:41">
      <c r="AH2452" s="1314"/>
      <c r="AI2452" s="1314"/>
      <c r="AJ2452" s="1314"/>
      <c r="AK2452" s="1314"/>
      <c r="AL2452" s="1314"/>
      <c r="AM2452" s="1314"/>
      <c r="AN2452" s="1314"/>
      <c r="AO2452" s="1314"/>
    </row>
    <row r="2453" spans="34:41">
      <c r="AH2453" s="1314"/>
      <c r="AI2453" s="1314"/>
      <c r="AJ2453" s="1314"/>
      <c r="AK2453" s="1314"/>
      <c r="AL2453" s="1314"/>
      <c r="AM2453" s="1314"/>
      <c r="AN2453" s="1314"/>
      <c r="AO2453" s="1314"/>
    </row>
    <row r="2454" spans="34:41">
      <c r="AH2454" s="1314"/>
      <c r="AI2454" s="1314"/>
      <c r="AJ2454" s="1314"/>
      <c r="AK2454" s="1314"/>
      <c r="AL2454" s="1314"/>
      <c r="AM2454" s="1314"/>
      <c r="AN2454" s="1314"/>
      <c r="AO2454" s="1314"/>
    </row>
    <row r="2455" spans="34:41">
      <c r="AH2455" s="1314"/>
      <c r="AI2455" s="1314"/>
      <c r="AJ2455" s="1314"/>
      <c r="AK2455" s="1314"/>
      <c r="AL2455" s="1314"/>
      <c r="AM2455" s="1314"/>
      <c r="AN2455" s="1314"/>
      <c r="AO2455" s="1314"/>
    </row>
    <row r="2456" spans="34:41">
      <c r="AH2456" s="1314"/>
      <c r="AI2456" s="1314"/>
      <c r="AJ2456" s="1314"/>
      <c r="AK2456" s="1314"/>
      <c r="AL2456" s="1314"/>
      <c r="AM2456" s="1314"/>
      <c r="AN2456" s="1314"/>
      <c r="AO2456" s="1314"/>
    </row>
    <row r="2457" spans="34:41">
      <c r="AH2457" s="1314"/>
      <c r="AI2457" s="1314"/>
      <c r="AJ2457" s="1314"/>
      <c r="AK2457" s="1314"/>
      <c r="AL2457" s="1314"/>
      <c r="AM2457" s="1314"/>
      <c r="AN2457" s="1314"/>
      <c r="AO2457" s="1314"/>
    </row>
    <row r="2458" spans="34:41">
      <c r="AH2458" s="1314"/>
      <c r="AI2458" s="1314"/>
      <c r="AJ2458" s="1314"/>
      <c r="AK2458" s="1314"/>
      <c r="AL2458" s="1314"/>
      <c r="AM2458" s="1314"/>
      <c r="AN2458" s="1314"/>
      <c r="AO2458" s="1314"/>
    </row>
    <row r="2459" spans="34:41">
      <c r="AH2459" s="1314"/>
      <c r="AI2459" s="1314"/>
      <c r="AJ2459" s="1314"/>
      <c r="AK2459" s="1314"/>
      <c r="AL2459" s="1314"/>
      <c r="AM2459" s="1314"/>
      <c r="AN2459" s="1314"/>
      <c r="AO2459" s="1314"/>
    </row>
    <row r="2460" spans="34:41">
      <c r="AH2460" s="1314"/>
      <c r="AI2460" s="1314"/>
      <c r="AJ2460" s="1314"/>
      <c r="AK2460" s="1314"/>
      <c r="AL2460" s="1314"/>
      <c r="AM2460" s="1314"/>
      <c r="AN2460" s="1314"/>
      <c r="AO2460" s="1314"/>
    </row>
    <row r="2461" spans="34:41">
      <c r="AH2461" s="1314"/>
      <c r="AI2461" s="1314"/>
      <c r="AJ2461" s="1314"/>
      <c r="AK2461" s="1314"/>
      <c r="AL2461" s="1314"/>
      <c r="AM2461" s="1314"/>
      <c r="AN2461" s="1314"/>
      <c r="AO2461" s="1314"/>
    </row>
    <row r="2462" spans="34:41">
      <c r="AH2462" s="1314"/>
      <c r="AI2462" s="1314"/>
      <c r="AJ2462" s="1314"/>
      <c r="AK2462" s="1314"/>
      <c r="AL2462" s="1314"/>
      <c r="AM2462" s="1314"/>
      <c r="AN2462" s="1314"/>
      <c r="AO2462" s="1314"/>
    </row>
    <row r="2463" spans="34:41">
      <c r="AH2463" s="1314"/>
      <c r="AI2463" s="1314"/>
      <c r="AJ2463" s="1314"/>
      <c r="AK2463" s="1314"/>
      <c r="AL2463" s="1314"/>
      <c r="AM2463" s="1314"/>
      <c r="AN2463" s="1314"/>
      <c r="AO2463" s="1314"/>
    </row>
    <row r="2464" spans="34:41">
      <c r="AH2464" s="1314"/>
      <c r="AI2464" s="1314"/>
      <c r="AJ2464" s="1314"/>
      <c r="AK2464" s="1314"/>
      <c r="AL2464" s="1314"/>
      <c r="AM2464" s="1314"/>
      <c r="AN2464" s="1314"/>
      <c r="AO2464" s="1314"/>
    </row>
    <row r="2465" spans="34:41">
      <c r="AH2465" s="1314"/>
      <c r="AI2465" s="1314"/>
      <c r="AJ2465" s="1314"/>
      <c r="AK2465" s="1314"/>
      <c r="AL2465" s="1314"/>
      <c r="AM2465" s="1314"/>
      <c r="AN2465" s="1314"/>
      <c r="AO2465" s="1314"/>
    </row>
    <row r="2466" spans="34:41">
      <c r="AH2466" s="1314"/>
      <c r="AI2466" s="1314"/>
      <c r="AJ2466" s="1314"/>
      <c r="AK2466" s="1314"/>
      <c r="AL2466" s="1314"/>
      <c r="AM2466" s="1314"/>
      <c r="AN2466" s="1314"/>
      <c r="AO2466" s="1314"/>
    </row>
    <row r="2467" spans="34:41">
      <c r="AH2467" s="1314"/>
      <c r="AI2467" s="1314"/>
      <c r="AJ2467" s="1314"/>
      <c r="AK2467" s="1314"/>
      <c r="AL2467" s="1314"/>
      <c r="AM2467" s="1314"/>
      <c r="AN2467" s="1314"/>
      <c r="AO2467" s="1314"/>
    </row>
    <row r="2468" spans="34:41">
      <c r="AH2468" s="1314"/>
      <c r="AI2468" s="1314"/>
      <c r="AJ2468" s="1314"/>
      <c r="AK2468" s="1314"/>
      <c r="AL2468" s="1314"/>
      <c r="AM2468" s="1314"/>
      <c r="AN2468" s="1314"/>
      <c r="AO2468" s="1314"/>
    </row>
    <row r="2469" spans="34:41">
      <c r="AH2469" s="1314"/>
      <c r="AI2469" s="1314"/>
      <c r="AJ2469" s="1314"/>
      <c r="AK2469" s="1314"/>
      <c r="AL2469" s="1314"/>
      <c r="AM2469" s="1314"/>
      <c r="AN2469" s="1314"/>
      <c r="AO2469" s="1314"/>
    </row>
    <row r="2470" spans="34:41">
      <c r="AH2470" s="1314"/>
      <c r="AI2470" s="1314"/>
      <c r="AJ2470" s="1314"/>
      <c r="AK2470" s="1314"/>
      <c r="AL2470" s="1314"/>
      <c r="AM2470" s="1314"/>
      <c r="AN2470" s="1314"/>
      <c r="AO2470" s="1314"/>
    </row>
    <row r="2471" spans="34:41">
      <c r="AH2471" s="1314"/>
      <c r="AI2471" s="1314"/>
      <c r="AJ2471" s="1314"/>
      <c r="AK2471" s="1314"/>
      <c r="AL2471" s="1314"/>
      <c r="AM2471" s="1314"/>
      <c r="AN2471" s="1314"/>
      <c r="AO2471" s="1314"/>
    </row>
    <row r="2472" spans="34:41">
      <c r="AH2472" s="1314"/>
      <c r="AI2472" s="1314"/>
      <c r="AJ2472" s="1314"/>
      <c r="AK2472" s="1314"/>
      <c r="AL2472" s="1314"/>
      <c r="AM2472" s="1314"/>
      <c r="AN2472" s="1314"/>
      <c r="AO2472" s="1314"/>
    </row>
    <row r="2473" spans="34:41">
      <c r="AH2473" s="1314"/>
      <c r="AI2473" s="1314"/>
      <c r="AJ2473" s="1314"/>
      <c r="AK2473" s="1314"/>
      <c r="AL2473" s="1314"/>
      <c r="AM2473" s="1314"/>
      <c r="AN2473" s="1314"/>
      <c r="AO2473" s="1314"/>
    </row>
    <row r="2474" spans="34:41">
      <c r="AH2474" s="1314"/>
      <c r="AI2474" s="1314"/>
      <c r="AJ2474" s="1314"/>
      <c r="AK2474" s="1314"/>
      <c r="AL2474" s="1314"/>
      <c r="AM2474" s="1314"/>
      <c r="AN2474" s="1314"/>
      <c r="AO2474" s="1314"/>
    </row>
    <row r="2475" spans="34:41">
      <c r="AH2475" s="1314"/>
      <c r="AI2475" s="1314"/>
      <c r="AJ2475" s="1314"/>
      <c r="AK2475" s="1314"/>
      <c r="AL2475" s="1314"/>
      <c r="AM2475" s="1314"/>
      <c r="AN2475" s="1314"/>
      <c r="AO2475" s="1314"/>
    </row>
    <row r="2476" spans="34:41">
      <c r="AH2476" s="1314"/>
      <c r="AI2476" s="1314"/>
      <c r="AJ2476" s="1314"/>
      <c r="AK2476" s="1314"/>
      <c r="AL2476" s="1314"/>
      <c r="AM2476" s="1314"/>
      <c r="AN2476" s="1314"/>
      <c r="AO2476" s="1314"/>
    </row>
    <row r="2477" spans="34:41">
      <c r="AH2477" s="1314"/>
      <c r="AI2477" s="1314"/>
      <c r="AJ2477" s="1314"/>
      <c r="AK2477" s="1314"/>
      <c r="AL2477" s="1314"/>
      <c r="AM2477" s="1314"/>
      <c r="AN2477" s="1314"/>
      <c r="AO2477" s="1314"/>
    </row>
    <row r="2478" spans="34:41">
      <c r="AH2478" s="1314"/>
      <c r="AI2478" s="1314"/>
      <c r="AJ2478" s="1314"/>
      <c r="AK2478" s="1314"/>
      <c r="AL2478" s="1314"/>
      <c r="AM2478" s="1314"/>
      <c r="AN2478" s="1314"/>
      <c r="AO2478" s="1314"/>
    </row>
    <row r="2479" spans="34:41">
      <c r="AH2479" s="1314"/>
      <c r="AI2479" s="1314"/>
      <c r="AJ2479" s="1314"/>
      <c r="AK2479" s="1314"/>
      <c r="AL2479" s="1314"/>
      <c r="AM2479" s="1314"/>
      <c r="AN2479" s="1314"/>
      <c r="AO2479" s="1314"/>
    </row>
    <row r="2480" spans="34:41">
      <c r="AH2480" s="1314"/>
      <c r="AI2480" s="1314"/>
      <c r="AJ2480" s="1314"/>
      <c r="AK2480" s="1314"/>
      <c r="AL2480" s="1314"/>
      <c r="AM2480" s="1314"/>
      <c r="AN2480" s="1314"/>
      <c r="AO2480" s="1314"/>
    </row>
    <row r="2481" spans="34:41">
      <c r="AH2481" s="1314"/>
      <c r="AI2481" s="1314"/>
      <c r="AJ2481" s="1314"/>
      <c r="AK2481" s="1314"/>
      <c r="AL2481" s="1314"/>
      <c r="AM2481" s="1314"/>
      <c r="AN2481" s="1314"/>
      <c r="AO2481" s="1314"/>
    </row>
    <row r="2482" spans="34:41">
      <c r="AH2482" s="1314"/>
      <c r="AI2482" s="1314"/>
      <c r="AJ2482" s="1314"/>
      <c r="AK2482" s="1314"/>
      <c r="AL2482" s="1314"/>
      <c r="AM2482" s="1314"/>
      <c r="AN2482" s="1314"/>
      <c r="AO2482" s="1314"/>
    </row>
    <row r="2483" spans="34:41">
      <c r="AH2483" s="1314"/>
      <c r="AI2483" s="1314"/>
      <c r="AJ2483" s="1314"/>
      <c r="AK2483" s="1314"/>
      <c r="AL2483" s="1314"/>
      <c r="AM2483" s="1314"/>
      <c r="AN2483" s="1314"/>
      <c r="AO2483" s="1314"/>
    </row>
    <row r="2484" spans="34:41">
      <c r="AH2484" s="1314"/>
      <c r="AI2484" s="1314"/>
      <c r="AJ2484" s="1314"/>
      <c r="AK2484" s="1314"/>
      <c r="AL2484" s="1314"/>
      <c r="AM2484" s="1314"/>
      <c r="AN2484" s="1314"/>
      <c r="AO2484" s="1314"/>
    </row>
    <row r="2485" spans="34:41">
      <c r="AH2485" s="1314"/>
      <c r="AI2485" s="1314"/>
      <c r="AJ2485" s="1314"/>
      <c r="AK2485" s="1314"/>
      <c r="AL2485" s="1314"/>
      <c r="AM2485" s="1314"/>
      <c r="AN2485" s="1314"/>
      <c r="AO2485" s="1314"/>
    </row>
    <row r="2486" spans="34:41">
      <c r="AH2486" s="1314"/>
      <c r="AI2486" s="1314"/>
      <c r="AJ2486" s="1314"/>
      <c r="AK2486" s="1314"/>
      <c r="AL2486" s="1314"/>
      <c r="AM2486" s="1314"/>
      <c r="AN2486" s="1314"/>
      <c r="AO2486" s="1314"/>
    </row>
    <row r="2487" spans="34:41">
      <c r="AH2487" s="1314"/>
      <c r="AI2487" s="1314"/>
      <c r="AJ2487" s="1314"/>
      <c r="AK2487" s="1314"/>
      <c r="AL2487" s="1314"/>
      <c r="AM2487" s="1314"/>
      <c r="AN2487" s="1314"/>
      <c r="AO2487" s="1314"/>
    </row>
    <row r="2488" spans="34:41">
      <c r="AH2488" s="1314"/>
      <c r="AI2488" s="1314"/>
      <c r="AJ2488" s="1314"/>
      <c r="AK2488" s="1314"/>
      <c r="AL2488" s="1314"/>
      <c r="AM2488" s="1314"/>
      <c r="AN2488" s="1314"/>
      <c r="AO2488" s="1314"/>
    </row>
    <row r="2489" spans="34:41">
      <c r="AH2489" s="1314"/>
      <c r="AI2489" s="1314"/>
      <c r="AJ2489" s="1314"/>
      <c r="AK2489" s="1314"/>
      <c r="AL2489" s="1314"/>
      <c r="AM2489" s="1314"/>
      <c r="AN2489" s="1314"/>
      <c r="AO2489" s="1314"/>
    </row>
    <row r="2490" spans="34:41">
      <c r="AH2490" s="1314"/>
      <c r="AI2490" s="1314"/>
      <c r="AJ2490" s="1314"/>
      <c r="AK2490" s="1314"/>
      <c r="AL2490" s="1314"/>
      <c r="AM2490" s="1314"/>
      <c r="AN2490" s="1314"/>
      <c r="AO2490" s="1314"/>
    </row>
    <row r="2491" spans="34:41">
      <c r="AH2491" s="1314"/>
      <c r="AI2491" s="1314"/>
      <c r="AJ2491" s="1314"/>
      <c r="AK2491" s="1314"/>
      <c r="AL2491" s="1314"/>
      <c r="AM2491" s="1314"/>
      <c r="AN2491" s="1314"/>
      <c r="AO2491" s="1314"/>
    </row>
    <row r="2492" spans="34:41">
      <c r="AH2492" s="1314"/>
      <c r="AI2492" s="1314"/>
      <c r="AJ2492" s="1314"/>
      <c r="AK2492" s="1314"/>
      <c r="AL2492" s="1314"/>
      <c r="AM2492" s="1314"/>
      <c r="AN2492" s="1314"/>
      <c r="AO2492" s="1314"/>
    </row>
    <row r="2493" spans="34:41">
      <c r="AH2493" s="1314"/>
      <c r="AI2493" s="1314"/>
      <c r="AJ2493" s="1314"/>
      <c r="AK2493" s="1314"/>
      <c r="AL2493" s="1314"/>
      <c r="AM2493" s="1314"/>
      <c r="AN2493" s="1314"/>
      <c r="AO2493" s="1314"/>
    </row>
    <row r="2494" spans="34:41">
      <c r="AH2494" s="1314"/>
      <c r="AI2494" s="1314"/>
      <c r="AJ2494" s="1314"/>
      <c r="AK2494" s="1314"/>
      <c r="AL2494" s="1314"/>
      <c r="AM2494" s="1314"/>
      <c r="AN2494" s="1314"/>
      <c r="AO2494" s="1314"/>
    </row>
    <row r="2495" spans="34:41">
      <c r="AH2495" s="1314"/>
      <c r="AI2495" s="1314"/>
      <c r="AJ2495" s="1314"/>
      <c r="AK2495" s="1314"/>
      <c r="AL2495" s="1314"/>
      <c r="AM2495" s="1314"/>
      <c r="AN2495" s="1314"/>
      <c r="AO2495" s="1314"/>
    </row>
    <row r="2496" spans="34:41">
      <c r="AH2496" s="1314"/>
      <c r="AI2496" s="1314"/>
      <c r="AJ2496" s="1314"/>
      <c r="AK2496" s="1314"/>
      <c r="AL2496" s="1314"/>
      <c r="AM2496" s="1314"/>
      <c r="AN2496" s="1314"/>
      <c r="AO2496" s="1314"/>
    </row>
    <row r="2497" spans="1:42">
      <c r="AH2497" s="1314"/>
      <c r="AI2497" s="1314"/>
      <c r="AJ2497" s="1314"/>
      <c r="AK2497" s="1314"/>
      <c r="AL2497" s="1314"/>
      <c r="AM2497" s="1314"/>
      <c r="AN2497" s="1314"/>
      <c r="AO2497" s="1314"/>
    </row>
    <row r="2498" spans="1:42">
      <c r="AH2498" s="1314"/>
      <c r="AI2498" s="1314"/>
      <c r="AJ2498" s="1314"/>
      <c r="AK2498" s="1314"/>
      <c r="AL2498" s="1314"/>
      <c r="AM2498" s="1314"/>
      <c r="AN2498" s="1314"/>
      <c r="AO2498" s="1314"/>
    </row>
    <row r="2499" spans="1:42">
      <c r="AH2499" s="1314"/>
      <c r="AI2499" s="1314"/>
      <c r="AJ2499" s="1314"/>
      <c r="AK2499" s="1314"/>
      <c r="AL2499" s="1314"/>
      <c r="AM2499" s="1314"/>
      <c r="AN2499" s="1314"/>
      <c r="AO2499" s="1314"/>
    </row>
    <row r="2500" spans="1:42">
      <c r="AH2500" s="1314"/>
      <c r="AI2500" s="1314"/>
      <c r="AJ2500" s="1314"/>
      <c r="AK2500" s="1314"/>
      <c r="AL2500" s="1314"/>
      <c r="AM2500" s="1314"/>
      <c r="AN2500" s="1314"/>
      <c r="AO2500" s="1314"/>
    </row>
    <row r="2501" spans="1:42">
      <c r="AH2501" s="1314"/>
      <c r="AI2501" s="1314"/>
      <c r="AJ2501" s="1314"/>
      <c r="AK2501" s="1314"/>
      <c r="AL2501" s="1314"/>
      <c r="AM2501" s="1314"/>
      <c r="AN2501" s="1314"/>
      <c r="AO2501" s="1314"/>
    </row>
    <row r="2502" spans="1:42">
      <c r="AH2502" s="1314"/>
      <c r="AI2502" s="1314"/>
      <c r="AJ2502" s="1314"/>
      <c r="AK2502" s="1314"/>
      <c r="AL2502" s="1314"/>
      <c r="AM2502" s="1314"/>
      <c r="AN2502" s="1314"/>
      <c r="AO2502" s="1314"/>
    </row>
    <row r="2503" spans="1:42">
      <c r="AH2503" s="1314"/>
      <c r="AI2503" s="1314"/>
      <c r="AJ2503" s="1314"/>
      <c r="AK2503" s="1314"/>
      <c r="AL2503" s="1314"/>
      <c r="AM2503" s="1314"/>
      <c r="AN2503" s="1314"/>
      <c r="AO2503" s="1314"/>
    </row>
    <row r="2504" spans="1:42">
      <c r="AH2504" s="1314"/>
      <c r="AI2504" s="1314"/>
      <c r="AJ2504" s="1314"/>
      <c r="AK2504" s="1314"/>
      <c r="AL2504" s="1314"/>
      <c r="AM2504" s="1314"/>
      <c r="AN2504" s="1314"/>
      <c r="AO2504" s="1314"/>
    </row>
    <row r="2505" spans="1:42">
      <c r="AH2505" s="1316"/>
      <c r="AI2505" s="1316"/>
      <c r="AJ2505" s="1316"/>
      <c r="AK2505" s="1316"/>
      <c r="AL2505" s="1316"/>
      <c r="AM2505" s="1316"/>
      <c r="AN2505" s="1316"/>
      <c r="AO2505" s="1316"/>
      <c r="AP2505" s="1316"/>
    </row>
    <row r="2506" spans="1:42">
      <c r="AH2506" s="1316"/>
      <c r="AI2506" s="1316"/>
      <c r="AJ2506" s="1316"/>
      <c r="AK2506" s="1316"/>
      <c r="AL2506" s="1316"/>
      <c r="AM2506" s="1316"/>
      <c r="AN2506" s="1316"/>
      <c r="AO2506" s="1316"/>
      <c r="AP2506" s="1316"/>
    </row>
    <row r="2507" spans="1:42">
      <c r="AH2507" s="1314"/>
      <c r="AI2507" s="1314"/>
      <c r="AJ2507" s="1314"/>
      <c r="AK2507" s="1314"/>
      <c r="AL2507" s="1314"/>
      <c r="AM2507" s="1314"/>
      <c r="AN2507" s="1314"/>
      <c r="AO2507" s="1314"/>
    </row>
    <row r="2508" spans="1:42">
      <c r="A2508" s="1316"/>
      <c r="B2508" s="1316"/>
      <c r="AH2508" s="1314"/>
      <c r="AI2508" s="1314"/>
      <c r="AJ2508" s="1314"/>
      <c r="AK2508" s="1314"/>
      <c r="AL2508" s="1314"/>
      <c r="AM2508" s="1314"/>
      <c r="AN2508" s="1314"/>
      <c r="AO2508" s="1314"/>
    </row>
    <row r="2509" spans="1:42">
      <c r="A2509" s="1316"/>
      <c r="B2509" s="1316"/>
      <c r="AH2509" s="1314"/>
      <c r="AI2509" s="1314"/>
      <c r="AJ2509" s="1314"/>
      <c r="AK2509" s="1314"/>
      <c r="AL2509" s="1314"/>
      <c r="AM2509" s="1314"/>
      <c r="AN2509" s="1314"/>
      <c r="AO2509" s="1314"/>
    </row>
    <row r="2510" spans="1:42">
      <c r="AH2510" s="1314"/>
      <c r="AI2510" s="1314"/>
      <c r="AJ2510" s="1314"/>
      <c r="AK2510" s="1314"/>
      <c r="AL2510" s="1314"/>
      <c r="AM2510" s="1314"/>
      <c r="AN2510" s="1314"/>
      <c r="AO2510" s="1314"/>
    </row>
    <row r="2511" spans="1:42">
      <c r="AH2511" s="1314"/>
      <c r="AI2511" s="1314"/>
      <c r="AJ2511" s="1314"/>
      <c r="AK2511" s="1314"/>
      <c r="AL2511" s="1314"/>
      <c r="AM2511" s="1314"/>
      <c r="AN2511" s="1314"/>
      <c r="AO2511" s="1314"/>
    </row>
    <row r="2512" spans="1:42">
      <c r="AH2512" s="1314"/>
      <c r="AI2512" s="1314"/>
      <c r="AJ2512" s="1314"/>
      <c r="AK2512" s="1314"/>
      <c r="AL2512" s="1314"/>
      <c r="AM2512" s="1314"/>
      <c r="AN2512" s="1314"/>
      <c r="AO2512" s="1314"/>
    </row>
    <row r="2513" spans="32:42">
      <c r="AH2513" s="1316"/>
      <c r="AI2513" s="1316"/>
      <c r="AJ2513" s="1316"/>
      <c r="AK2513" s="1316"/>
      <c r="AL2513" s="1316"/>
      <c r="AM2513" s="1316"/>
      <c r="AN2513" s="1316"/>
      <c r="AO2513" s="1316"/>
      <c r="AP2513" s="1316"/>
    </row>
    <row r="2514" spans="32:42">
      <c r="AH2514" s="1316"/>
      <c r="AI2514" s="1316"/>
      <c r="AJ2514" s="1316"/>
      <c r="AK2514" s="1316"/>
      <c r="AL2514" s="1316"/>
      <c r="AM2514" s="1316"/>
      <c r="AN2514" s="1316"/>
      <c r="AO2514" s="1316"/>
      <c r="AP2514" s="1316"/>
    </row>
    <row r="2515" spans="32:42">
      <c r="AH2515" s="1314"/>
      <c r="AI2515" s="1314"/>
      <c r="AJ2515" s="1314"/>
      <c r="AK2515" s="1314"/>
      <c r="AL2515" s="1314"/>
      <c r="AM2515" s="1314"/>
      <c r="AN2515" s="1314"/>
      <c r="AO2515" s="1314"/>
    </row>
    <row r="2516" spans="32:42">
      <c r="AF2516" s="1316"/>
      <c r="AG2516" s="1316"/>
      <c r="AH2516" s="1314"/>
      <c r="AI2516" s="1314"/>
      <c r="AJ2516" s="1314"/>
      <c r="AK2516" s="1314"/>
      <c r="AL2516" s="1314"/>
      <c r="AM2516" s="1314"/>
      <c r="AN2516" s="1314"/>
      <c r="AO2516" s="1314"/>
    </row>
    <row r="2517" spans="32:42">
      <c r="AF2517" s="1316"/>
      <c r="AG2517" s="1316"/>
      <c r="AH2517" s="1314"/>
      <c r="AI2517" s="1314"/>
      <c r="AJ2517" s="1314"/>
      <c r="AK2517" s="1314"/>
      <c r="AL2517" s="1314"/>
      <c r="AM2517" s="1314"/>
      <c r="AN2517" s="1314"/>
      <c r="AO2517" s="1314"/>
    </row>
    <row r="2518" spans="32:42">
      <c r="AH2518" s="1314"/>
      <c r="AI2518" s="1314"/>
      <c r="AJ2518" s="1314"/>
      <c r="AK2518" s="1314"/>
      <c r="AL2518" s="1314"/>
      <c r="AM2518" s="1314"/>
      <c r="AN2518" s="1314"/>
      <c r="AO2518" s="1314"/>
    </row>
    <row r="2519" spans="32:42">
      <c r="AH2519" s="1314"/>
      <c r="AI2519" s="1314"/>
      <c r="AJ2519" s="1314"/>
      <c r="AK2519" s="1314"/>
      <c r="AL2519" s="1314"/>
      <c r="AM2519" s="1314"/>
      <c r="AN2519" s="1314"/>
      <c r="AO2519" s="1314"/>
    </row>
    <row r="2520" spans="32:42">
      <c r="AH2520" s="1314"/>
      <c r="AI2520" s="1314"/>
      <c r="AJ2520" s="1314"/>
      <c r="AK2520" s="1314"/>
      <c r="AL2520" s="1314"/>
      <c r="AM2520" s="1314"/>
      <c r="AN2520" s="1314"/>
      <c r="AO2520" s="1314"/>
    </row>
    <row r="2521" spans="32:42">
      <c r="AH2521" s="1314"/>
      <c r="AI2521" s="1314"/>
      <c r="AJ2521" s="1314"/>
      <c r="AK2521" s="1314"/>
      <c r="AL2521" s="1314"/>
      <c r="AM2521" s="1314"/>
      <c r="AN2521" s="1314"/>
      <c r="AO2521" s="1314"/>
    </row>
    <row r="2522" spans="32:42">
      <c r="AH2522" s="1314"/>
      <c r="AI2522" s="1314"/>
      <c r="AJ2522" s="1314"/>
      <c r="AK2522" s="1314"/>
      <c r="AL2522" s="1314"/>
      <c r="AM2522" s="1314"/>
      <c r="AN2522" s="1314"/>
      <c r="AO2522" s="1314"/>
    </row>
    <row r="2523" spans="32:42">
      <c r="AH2523" s="1314"/>
      <c r="AI2523" s="1314"/>
      <c r="AJ2523" s="1314"/>
      <c r="AK2523" s="1314"/>
      <c r="AL2523" s="1314"/>
      <c r="AM2523" s="1314"/>
      <c r="AN2523" s="1314"/>
      <c r="AO2523" s="1314"/>
    </row>
    <row r="2524" spans="32:42">
      <c r="AH2524" s="1314"/>
      <c r="AI2524" s="1314"/>
      <c r="AJ2524" s="1314"/>
      <c r="AK2524" s="1314"/>
      <c r="AL2524" s="1314"/>
      <c r="AM2524" s="1314"/>
      <c r="AN2524" s="1314"/>
      <c r="AO2524" s="1314"/>
    </row>
    <row r="2525" spans="32:42">
      <c r="AH2525" s="1314"/>
      <c r="AI2525" s="1314"/>
      <c r="AJ2525" s="1314"/>
      <c r="AK2525" s="1314"/>
      <c r="AL2525" s="1314"/>
      <c r="AM2525" s="1314"/>
      <c r="AN2525" s="1314"/>
      <c r="AO2525" s="1314"/>
    </row>
    <row r="2526" spans="32:42">
      <c r="AH2526" s="1314"/>
      <c r="AI2526" s="1314"/>
      <c r="AJ2526" s="1314"/>
      <c r="AK2526" s="1314"/>
      <c r="AL2526" s="1314"/>
      <c r="AM2526" s="1314"/>
      <c r="AN2526" s="1314"/>
      <c r="AO2526" s="1314"/>
    </row>
    <row r="2527" spans="32:42">
      <c r="AH2527" s="1314"/>
      <c r="AI2527" s="1314"/>
      <c r="AJ2527" s="1314"/>
      <c r="AK2527" s="1314"/>
      <c r="AL2527" s="1314"/>
      <c r="AM2527" s="1314"/>
      <c r="AN2527" s="1314"/>
      <c r="AO2527" s="1314"/>
    </row>
    <row r="2528" spans="32:42">
      <c r="AH2528" s="1314"/>
      <c r="AI2528" s="1314"/>
      <c r="AJ2528" s="1314"/>
      <c r="AK2528" s="1314"/>
      <c r="AL2528" s="1314"/>
      <c r="AM2528" s="1314"/>
      <c r="AN2528" s="1314"/>
      <c r="AO2528" s="1314"/>
    </row>
    <row r="2529" spans="34:41">
      <c r="AH2529" s="1314"/>
      <c r="AI2529" s="1314"/>
      <c r="AJ2529" s="1314"/>
      <c r="AK2529" s="1314"/>
      <c r="AL2529" s="1314"/>
      <c r="AM2529" s="1314"/>
      <c r="AN2529" s="1314"/>
      <c r="AO2529" s="1314"/>
    </row>
    <row r="2530" spans="34:41">
      <c r="AH2530" s="1314"/>
      <c r="AI2530" s="1314"/>
      <c r="AJ2530" s="1314"/>
      <c r="AK2530" s="1314"/>
      <c r="AL2530" s="1314"/>
      <c r="AM2530" s="1314"/>
      <c r="AN2530" s="1314"/>
      <c r="AO2530" s="1314"/>
    </row>
    <row r="2531" spans="34:41">
      <c r="AH2531" s="1314"/>
      <c r="AI2531" s="1314"/>
      <c r="AJ2531" s="1314"/>
      <c r="AK2531" s="1314"/>
      <c r="AL2531" s="1314"/>
      <c r="AM2531" s="1314"/>
      <c r="AN2531" s="1314"/>
      <c r="AO2531" s="1314"/>
    </row>
    <row r="2532" spans="34:41">
      <c r="AH2532" s="1314"/>
      <c r="AI2532" s="1314"/>
      <c r="AJ2532" s="1314"/>
      <c r="AK2532" s="1314"/>
      <c r="AL2532" s="1314"/>
      <c r="AM2532" s="1314"/>
      <c r="AN2532" s="1314"/>
      <c r="AO2532" s="1314"/>
    </row>
    <row r="2533" spans="34:41">
      <c r="AH2533" s="1314"/>
      <c r="AI2533" s="1314"/>
      <c r="AJ2533" s="1314"/>
      <c r="AK2533" s="1314"/>
      <c r="AL2533" s="1314"/>
      <c r="AM2533" s="1314"/>
      <c r="AN2533" s="1314"/>
      <c r="AO2533" s="1314"/>
    </row>
    <row r="2534" spans="34:41">
      <c r="AH2534" s="1314"/>
      <c r="AI2534" s="1314"/>
      <c r="AJ2534" s="1314"/>
      <c r="AK2534" s="1314"/>
      <c r="AL2534" s="1314"/>
      <c r="AM2534" s="1314"/>
      <c r="AN2534" s="1314"/>
      <c r="AO2534" s="1314"/>
    </row>
    <row r="2535" spans="34:41">
      <c r="AH2535" s="1314"/>
      <c r="AI2535" s="1314"/>
      <c r="AJ2535" s="1314"/>
      <c r="AK2535" s="1314"/>
      <c r="AL2535" s="1314"/>
      <c r="AM2535" s="1314"/>
      <c r="AN2535" s="1314"/>
      <c r="AO2535" s="1314"/>
    </row>
    <row r="2536" spans="34:41">
      <c r="AH2536" s="1314"/>
      <c r="AI2536" s="1314"/>
      <c r="AJ2536" s="1314"/>
      <c r="AK2536" s="1314"/>
      <c r="AL2536" s="1314"/>
      <c r="AM2536" s="1314"/>
      <c r="AN2536" s="1314"/>
      <c r="AO2536" s="1314"/>
    </row>
    <row r="2537" spans="34:41">
      <c r="AH2537" s="1314"/>
      <c r="AI2537" s="1314"/>
      <c r="AJ2537" s="1314"/>
      <c r="AK2537" s="1314"/>
      <c r="AL2537" s="1314"/>
      <c r="AM2537" s="1314"/>
      <c r="AN2537" s="1314"/>
      <c r="AO2537" s="1314"/>
    </row>
    <row r="2538" spans="34:41">
      <c r="AH2538" s="1314"/>
      <c r="AI2538" s="1314"/>
      <c r="AJ2538" s="1314"/>
      <c r="AK2538" s="1314"/>
      <c r="AL2538" s="1314"/>
      <c r="AM2538" s="1314"/>
      <c r="AN2538" s="1314"/>
      <c r="AO2538" s="1314"/>
    </row>
    <row r="2539" spans="34:41">
      <c r="AH2539" s="1314"/>
      <c r="AI2539" s="1314"/>
      <c r="AJ2539" s="1314"/>
      <c r="AK2539" s="1314"/>
      <c r="AL2539" s="1314"/>
      <c r="AM2539" s="1314"/>
      <c r="AN2539" s="1314"/>
      <c r="AO2539" s="1314"/>
    </row>
    <row r="2540" spans="34:41">
      <c r="AH2540" s="1314"/>
      <c r="AI2540" s="1314"/>
      <c r="AJ2540" s="1314"/>
      <c r="AK2540" s="1314"/>
      <c r="AL2540" s="1314"/>
      <c r="AM2540" s="1314"/>
      <c r="AN2540" s="1314"/>
      <c r="AO2540" s="1314"/>
    </row>
    <row r="2541" spans="34:41">
      <c r="AH2541" s="1314"/>
      <c r="AI2541" s="1314"/>
      <c r="AJ2541" s="1314"/>
      <c r="AK2541" s="1314"/>
      <c r="AL2541" s="1314"/>
      <c r="AM2541" s="1314"/>
      <c r="AN2541" s="1314"/>
      <c r="AO2541" s="1314"/>
    </row>
    <row r="2542" spans="34:41">
      <c r="AH2542" s="1314"/>
      <c r="AI2542" s="1314"/>
      <c r="AJ2542" s="1314"/>
      <c r="AK2542" s="1314"/>
      <c r="AL2542" s="1314"/>
      <c r="AM2542" s="1314"/>
      <c r="AN2542" s="1314"/>
      <c r="AO2542" s="1314"/>
    </row>
    <row r="2543" spans="34:41">
      <c r="AH2543" s="1314"/>
      <c r="AI2543" s="1314"/>
      <c r="AJ2543" s="1314"/>
      <c r="AK2543" s="1314"/>
      <c r="AL2543" s="1314"/>
      <c r="AM2543" s="1314"/>
      <c r="AN2543" s="1314"/>
      <c r="AO2543" s="1314"/>
    </row>
    <row r="2544" spans="34:41">
      <c r="AH2544" s="1314"/>
      <c r="AI2544" s="1314"/>
      <c r="AJ2544" s="1314"/>
      <c r="AK2544" s="1314"/>
      <c r="AL2544" s="1314"/>
      <c r="AM2544" s="1314"/>
      <c r="AN2544" s="1314"/>
      <c r="AO2544" s="1314"/>
    </row>
    <row r="2545" spans="34:41">
      <c r="AH2545" s="1314"/>
      <c r="AI2545" s="1314"/>
      <c r="AJ2545" s="1314"/>
      <c r="AK2545" s="1314"/>
      <c r="AL2545" s="1314"/>
      <c r="AM2545" s="1314"/>
      <c r="AN2545" s="1314"/>
      <c r="AO2545" s="1314"/>
    </row>
    <row r="2546" spans="34:41">
      <c r="AH2546" s="1314"/>
      <c r="AI2546" s="1314"/>
      <c r="AJ2546" s="1314"/>
      <c r="AK2546" s="1314"/>
      <c r="AL2546" s="1314"/>
      <c r="AM2546" s="1314"/>
      <c r="AN2546" s="1314"/>
      <c r="AO2546" s="1314"/>
    </row>
    <row r="2547" spans="34:41">
      <c r="AH2547" s="1314"/>
      <c r="AI2547" s="1314"/>
      <c r="AJ2547" s="1314"/>
      <c r="AK2547" s="1314"/>
      <c r="AL2547" s="1314"/>
      <c r="AM2547" s="1314"/>
      <c r="AN2547" s="1314"/>
      <c r="AO2547" s="1314"/>
    </row>
    <row r="2548" spans="34:41">
      <c r="AH2548" s="1314"/>
      <c r="AI2548" s="1314"/>
      <c r="AJ2548" s="1314"/>
      <c r="AK2548" s="1314"/>
      <c r="AL2548" s="1314"/>
      <c r="AM2548" s="1314"/>
      <c r="AN2548" s="1314"/>
      <c r="AO2548" s="1314"/>
    </row>
    <row r="2549" spans="34:41">
      <c r="AH2549" s="1314"/>
      <c r="AI2549" s="1314"/>
      <c r="AJ2549" s="1314"/>
      <c r="AK2549" s="1314"/>
      <c r="AL2549" s="1314"/>
      <c r="AM2549" s="1314"/>
      <c r="AN2549" s="1314"/>
      <c r="AO2549" s="1314"/>
    </row>
    <row r="2550" spans="34:41">
      <c r="AH2550" s="1314"/>
      <c r="AI2550" s="1314"/>
      <c r="AJ2550" s="1314"/>
      <c r="AK2550" s="1314"/>
      <c r="AL2550" s="1314"/>
      <c r="AM2550" s="1314"/>
      <c r="AN2550" s="1314"/>
      <c r="AO2550" s="1314"/>
    </row>
    <row r="2551" spans="34:41">
      <c r="AH2551" s="1314"/>
      <c r="AI2551" s="1314"/>
      <c r="AJ2551" s="1314"/>
      <c r="AK2551" s="1314"/>
      <c r="AL2551" s="1314"/>
      <c r="AM2551" s="1314"/>
      <c r="AN2551" s="1314"/>
      <c r="AO2551" s="1314"/>
    </row>
    <row r="2552" spans="34:41">
      <c r="AH2552" s="1314"/>
      <c r="AI2552" s="1314"/>
      <c r="AJ2552" s="1314"/>
      <c r="AK2552" s="1314"/>
      <c r="AL2552" s="1314"/>
      <c r="AM2552" s="1314"/>
      <c r="AN2552" s="1314"/>
      <c r="AO2552" s="1314"/>
    </row>
    <row r="2553" spans="34:41">
      <c r="AH2553" s="1314"/>
      <c r="AI2553" s="1314"/>
      <c r="AJ2553" s="1314"/>
      <c r="AK2553" s="1314"/>
      <c r="AL2553" s="1314"/>
      <c r="AM2553" s="1314"/>
      <c r="AN2553" s="1314"/>
      <c r="AO2553" s="1314"/>
    </row>
    <row r="2554" spans="34:41">
      <c r="AH2554" s="1314"/>
      <c r="AI2554" s="1314"/>
      <c r="AJ2554" s="1314"/>
      <c r="AK2554" s="1314"/>
      <c r="AL2554" s="1314"/>
      <c r="AM2554" s="1314"/>
      <c r="AN2554" s="1314"/>
      <c r="AO2554" s="1314"/>
    </row>
    <row r="2555" spans="34:41">
      <c r="AH2555" s="1314"/>
      <c r="AI2555" s="1314"/>
      <c r="AJ2555" s="1314"/>
      <c r="AK2555" s="1314"/>
      <c r="AL2555" s="1314"/>
      <c r="AM2555" s="1314"/>
      <c r="AN2555" s="1314"/>
      <c r="AO2555" s="1314"/>
    </row>
    <row r="2556" spans="34:41">
      <c r="AH2556" s="1314"/>
      <c r="AI2556" s="1314"/>
      <c r="AJ2556" s="1314"/>
      <c r="AK2556" s="1314"/>
      <c r="AL2556" s="1314"/>
      <c r="AM2556" s="1314"/>
      <c r="AN2556" s="1314"/>
      <c r="AO2556" s="1314"/>
    </row>
    <row r="2557" spans="34:41">
      <c r="AH2557" s="1314"/>
      <c r="AI2557" s="1314"/>
      <c r="AJ2557" s="1314"/>
      <c r="AK2557" s="1314"/>
      <c r="AL2557" s="1314"/>
      <c r="AM2557" s="1314"/>
      <c r="AN2557" s="1314"/>
      <c r="AO2557" s="1314"/>
    </row>
    <row r="2558" spans="34:41">
      <c r="AH2558" s="1314"/>
      <c r="AI2558" s="1314"/>
      <c r="AJ2558" s="1314"/>
      <c r="AK2558" s="1314"/>
      <c r="AL2558" s="1314"/>
      <c r="AM2558" s="1314"/>
      <c r="AN2558" s="1314"/>
      <c r="AO2558" s="1314"/>
    </row>
    <row r="2559" spans="34:41">
      <c r="AH2559" s="1314"/>
      <c r="AI2559" s="1314"/>
      <c r="AJ2559" s="1314"/>
      <c r="AK2559" s="1314"/>
      <c r="AL2559" s="1314"/>
      <c r="AM2559" s="1314"/>
      <c r="AN2559" s="1314"/>
      <c r="AO2559" s="1314"/>
    </row>
    <row r="2560" spans="34:41">
      <c r="AH2560" s="1314"/>
      <c r="AI2560" s="1314"/>
      <c r="AJ2560" s="1314"/>
      <c r="AK2560" s="1314"/>
      <c r="AL2560" s="1314"/>
      <c r="AM2560" s="1314"/>
      <c r="AN2560" s="1314"/>
      <c r="AO2560" s="1314"/>
    </row>
    <row r="2561" spans="34:41">
      <c r="AH2561" s="1314"/>
      <c r="AI2561" s="1314"/>
      <c r="AJ2561" s="1314"/>
      <c r="AK2561" s="1314"/>
      <c r="AL2561" s="1314"/>
      <c r="AM2561" s="1314"/>
      <c r="AN2561" s="1314"/>
      <c r="AO2561" s="1314"/>
    </row>
    <row r="2562" spans="34:41">
      <c r="AH2562" s="1314"/>
      <c r="AI2562" s="1314"/>
      <c r="AJ2562" s="1314"/>
      <c r="AK2562" s="1314"/>
      <c r="AL2562" s="1314"/>
      <c r="AM2562" s="1314"/>
      <c r="AN2562" s="1314"/>
      <c r="AO2562" s="1314"/>
    </row>
    <row r="2563" spans="34:41">
      <c r="AH2563" s="1314"/>
      <c r="AI2563" s="1314"/>
      <c r="AJ2563" s="1314"/>
      <c r="AK2563" s="1314"/>
      <c r="AL2563" s="1314"/>
      <c r="AM2563" s="1314"/>
      <c r="AN2563" s="1314"/>
      <c r="AO2563" s="1314"/>
    </row>
    <row r="2564" spans="34:41">
      <c r="AH2564" s="1314"/>
      <c r="AI2564" s="1314"/>
      <c r="AJ2564" s="1314"/>
      <c r="AK2564" s="1314"/>
      <c r="AL2564" s="1314"/>
      <c r="AM2564" s="1314"/>
      <c r="AN2564" s="1314"/>
      <c r="AO2564" s="1314"/>
    </row>
    <row r="2565" spans="34:41">
      <c r="AH2565" s="1314"/>
      <c r="AI2565" s="1314"/>
      <c r="AJ2565" s="1314"/>
      <c r="AK2565" s="1314"/>
      <c r="AL2565" s="1314"/>
      <c r="AM2565" s="1314"/>
      <c r="AN2565" s="1314"/>
      <c r="AO2565" s="1314"/>
    </row>
    <row r="2566" spans="34:41">
      <c r="AH2566" s="1314"/>
      <c r="AI2566" s="1314"/>
      <c r="AJ2566" s="1314"/>
      <c r="AK2566" s="1314"/>
      <c r="AL2566" s="1314"/>
      <c r="AM2566" s="1314"/>
      <c r="AN2566" s="1314"/>
      <c r="AO2566" s="1314"/>
    </row>
    <row r="2567" spans="34:41">
      <c r="AH2567" s="1314"/>
      <c r="AI2567" s="1314"/>
      <c r="AJ2567" s="1314"/>
      <c r="AK2567" s="1314"/>
      <c r="AL2567" s="1314"/>
      <c r="AM2567" s="1314"/>
      <c r="AN2567" s="1314"/>
      <c r="AO2567" s="1314"/>
    </row>
    <row r="2568" spans="34:41">
      <c r="AH2568" s="1314"/>
      <c r="AI2568" s="1314"/>
      <c r="AJ2568" s="1314"/>
      <c r="AK2568" s="1314"/>
      <c r="AL2568" s="1314"/>
      <c r="AM2568" s="1314"/>
      <c r="AN2568" s="1314"/>
      <c r="AO2568" s="1314"/>
    </row>
    <row r="2569" spans="34:41">
      <c r="AH2569" s="1314"/>
      <c r="AI2569" s="1314"/>
      <c r="AJ2569" s="1314"/>
      <c r="AK2569" s="1314"/>
      <c r="AL2569" s="1314"/>
      <c r="AM2569" s="1314"/>
      <c r="AN2569" s="1314"/>
      <c r="AO2569" s="1314"/>
    </row>
    <row r="2570" spans="34:41">
      <c r="AH2570" s="1314"/>
      <c r="AI2570" s="1314"/>
      <c r="AJ2570" s="1314"/>
      <c r="AK2570" s="1314"/>
      <c r="AL2570" s="1314"/>
      <c r="AM2570" s="1314"/>
      <c r="AN2570" s="1314"/>
      <c r="AO2570" s="1314"/>
    </row>
    <row r="2571" spans="34:41">
      <c r="AH2571" s="1314"/>
      <c r="AI2571" s="1314"/>
      <c r="AJ2571" s="1314"/>
      <c r="AK2571" s="1314"/>
      <c r="AL2571" s="1314"/>
      <c r="AM2571" s="1314"/>
      <c r="AN2571" s="1314"/>
      <c r="AO2571" s="1314"/>
    </row>
    <row r="2572" spans="34:41">
      <c r="AH2572" s="1314"/>
      <c r="AI2572" s="1314"/>
      <c r="AJ2572" s="1314"/>
      <c r="AK2572" s="1314"/>
      <c r="AL2572" s="1314"/>
      <c r="AM2572" s="1314"/>
      <c r="AN2572" s="1314"/>
      <c r="AO2572" s="1314"/>
    </row>
    <row r="2573" spans="34:41">
      <c r="AH2573" s="1314"/>
      <c r="AI2573" s="1314"/>
      <c r="AJ2573" s="1314"/>
      <c r="AK2573" s="1314"/>
      <c r="AL2573" s="1314"/>
      <c r="AM2573" s="1314"/>
      <c r="AN2573" s="1314"/>
      <c r="AO2573" s="1314"/>
    </row>
    <row r="2574" spans="34:41">
      <c r="AH2574" s="1314"/>
      <c r="AI2574" s="1314"/>
      <c r="AJ2574" s="1314"/>
      <c r="AK2574" s="1314"/>
      <c r="AL2574" s="1314"/>
      <c r="AM2574" s="1314"/>
      <c r="AN2574" s="1314"/>
      <c r="AO2574" s="1314"/>
    </row>
    <row r="2575" spans="34:41">
      <c r="AH2575" s="1314"/>
      <c r="AI2575" s="1314"/>
      <c r="AJ2575" s="1314"/>
      <c r="AK2575" s="1314"/>
      <c r="AL2575" s="1314"/>
      <c r="AM2575" s="1314"/>
      <c r="AN2575" s="1314"/>
      <c r="AO2575" s="1314"/>
    </row>
    <row r="2576" spans="34:41">
      <c r="AH2576" s="1314"/>
      <c r="AI2576" s="1314"/>
      <c r="AJ2576" s="1314"/>
      <c r="AK2576" s="1314"/>
      <c r="AL2576" s="1314"/>
      <c r="AM2576" s="1314"/>
      <c r="AN2576" s="1314"/>
      <c r="AO2576" s="1314"/>
    </row>
    <row r="2577" spans="34:41">
      <c r="AH2577" s="1314"/>
      <c r="AI2577" s="1314"/>
      <c r="AJ2577" s="1314"/>
      <c r="AK2577" s="1314"/>
      <c r="AL2577" s="1314"/>
      <c r="AM2577" s="1314"/>
      <c r="AN2577" s="1314"/>
      <c r="AO2577" s="1314"/>
    </row>
    <row r="2578" spans="34:41">
      <c r="AH2578" s="1314"/>
      <c r="AI2578" s="1314"/>
      <c r="AJ2578" s="1314"/>
      <c r="AK2578" s="1314"/>
      <c r="AL2578" s="1314"/>
      <c r="AM2578" s="1314"/>
      <c r="AN2578" s="1314"/>
      <c r="AO2578" s="1314"/>
    </row>
    <row r="2579" spans="34:41">
      <c r="AH2579" s="1314"/>
      <c r="AI2579" s="1314"/>
      <c r="AJ2579" s="1314"/>
      <c r="AK2579" s="1314"/>
      <c r="AL2579" s="1314"/>
      <c r="AM2579" s="1314"/>
      <c r="AN2579" s="1314"/>
      <c r="AO2579" s="1314"/>
    </row>
    <row r="2580" spans="34:41">
      <c r="AH2580" s="1314"/>
      <c r="AI2580" s="1314"/>
      <c r="AJ2580" s="1314"/>
      <c r="AK2580" s="1314"/>
      <c r="AL2580" s="1314"/>
      <c r="AM2580" s="1314"/>
      <c r="AN2580" s="1314"/>
      <c r="AO2580" s="1314"/>
    </row>
    <row r="2581" spans="34:41">
      <c r="AH2581" s="1314"/>
      <c r="AI2581" s="1314"/>
      <c r="AJ2581" s="1314"/>
      <c r="AK2581" s="1314"/>
      <c r="AL2581" s="1314"/>
      <c r="AM2581" s="1314"/>
      <c r="AN2581" s="1314"/>
      <c r="AO2581" s="1314"/>
    </row>
    <row r="2582" spans="34:41">
      <c r="AH2582" s="1314"/>
      <c r="AI2582" s="1314"/>
      <c r="AJ2582" s="1314"/>
      <c r="AK2582" s="1314"/>
      <c r="AL2582" s="1314"/>
      <c r="AM2582" s="1314"/>
      <c r="AN2582" s="1314"/>
      <c r="AO2582" s="1314"/>
    </row>
    <row r="2583" spans="34:41">
      <c r="AH2583" s="1314"/>
      <c r="AI2583" s="1314"/>
      <c r="AJ2583" s="1314"/>
      <c r="AK2583" s="1314"/>
      <c r="AL2583" s="1314"/>
      <c r="AM2583" s="1314"/>
      <c r="AN2583" s="1314"/>
      <c r="AO2583" s="1314"/>
    </row>
    <row r="2584" spans="34:41">
      <c r="AH2584" s="1314"/>
      <c r="AI2584" s="1314"/>
      <c r="AJ2584" s="1314"/>
      <c r="AK2584" s="1314"/>
      <c r="AL2584" s="1314"/>
      <c r="AM2584" s="1314"/>
      <c r="AN2584" s="1314"/>
      <c r="AO2584" s="1314"/>
    </row>
    <row r="2585" spans="34:41">
      <c r="AH2585" s="1314"/>
      <c r="AI2585" s="1314"/>
      <c r="AJ2585" s="1314"/>
      <c r="AK2585" s="1314"/>
      <c r="AL2585" s="1314"/>
      <c r="AM2585" s="1314"/>
      <c r="AN2585" s="1314"/>
      <c r="AO2585" s="1314"/>
    </row>
    <row r="2586" spans="34:41">
      <c r="AH2586" s="1314"/>
      <c r="AI2586" s="1314"/>
      <c r="AJ2586" s="1314"/>
      <c r="AK2586" s="1314"/>
      <c r="AL2586" s="1314"/>
      <c r="AM2586" s="1314"/>
      <c r="AN2586" s="1314"/>
      <c r="AO2586" s="1314"/>
    </row>
    <row r="2587" spans="34:41">
      <c r="AH2587" s="1314"/>
      <c r="AI2587" s="1314"/>
      <c r="AJ2587" s="1314"/>
      <c r="AK2587" s="1314"/>
      <c r="AL2587" s="1314"/>
      <c r="AM2587" s="1314"/>
      <c r="AN2587" s="1314"/>
      <c r="AO2587" s="1314"/>
    </row>
    <row r="2588" spans="34:41">
      <c r="AH2588" s="1314"/>
      <c r="AI2588" s="1314"/>
      <c r="AJ2588" s="1314"/>
      <c r="AK2588" s="1314"/>
      <c r="AL2588" s="1314"/>
      <c r="AM2588" s="1314"/>
      <c r="AN2588" s="1314"/>
      <c r="AO2588" s="1314"/>
    </row>
    <row r="2589" spans="34:41">
      <c r="AH2589" s="1314"/>
      <c r="AI2589" s="1314"/>
      <c r="AJ2589" s="1314"/>
      <c r="AK2589" s="1314"/>
      <c r="AL2589" s="1314"/>
      <c r="AM2589" s="1314"/>
      <c r="AN2589" s="1314"/>
      <c r="AO2589" s="1314"/>
    </row>
    <row r="2590" spans="34:41">
      <c r="AH2590" s="1314"/>
      <c r="AI2590" s="1314"/>
      <c r="AJ2590" s="1314"/>
      <c r="AK2590" s="1314"/>
      <c r="AL2590" s="1314"/>
      <c r="AM2590" s="1314"/>
      <c r="AN2590" s="1314"/>
      <c r="AO2590" s="1314"/>
    </row>
    <row r="2591" spans="34:41">
      <c r="AH2591" s="1314"/>
      <c r="AI2591" s="1314"/>
      <c r="AJ2591" s="1314"/>
      <c r="AK2591" s="1314"/>
      <c r="AL2591" s="1314"/>
      <c r="AM2591" s="1314"/>
      <c r="AN2591" s="1314"/>
      <c r="AO2591" s="1314"/>
    </row>
    <row r="2592" spans="34:41">
      <c r="AH2592" s="1314"/>
      <c r="AI2592" s="1314"/>
      <c r="AJ2592" s="1314"/>
      <c r="AK2592" s="1314"/>
      <c r="AL2592" s="1314"/>
      <c r="AM2592" s="1314"/>
      <c r="AN2592" s="1314"/>
      <c r="AO2592" s="1314"/>
    </row>
    <row r="2593" spans="34:41">
      <c r="AH2593" s="1314"/>
      <c r="AI2593" s="1314"/>
      <c r="AJ2593" s="1314"/>
      <c r="AK2593" s="1314"/>
      <c r="AL2593" s="1314"/>
      <c r="AM2593" s="1314"/>
      <c r="AN2593" s="1314"/>
      <c r="AO2593" s="1314"/>
    </row>
    <row r="2594" spans="34:41">
      <c r="AH2594" s="1314"/>
      <c r="AI2594" s="1314"/>
      <c r="AJ2594" s="1314"/>
      <c r="AK2594" s="1314"/>
      <c r="AL2594" s="1314"/>
      <c r="AM2594" s="1314"/>
      <c r="AN2594" s="1314"/>
      <c r="AO2594" s="1314"/>
    </row>
    <row r="2595" spans="34:41">
      <c r="AH2595" s="1314"/>
      <c r="AI2595" s="1314"/>
      <c r="AJ2595" s="1314"/>
      <c r="AK2595" s="1314"/>
      <c r="AL2595" s="1314"/>
      <c r="AM2595" s="1314"/>
      <c r="AN2595" s="1314"/>
      <c r="AO2595" s="1314"/>
    </row>
    <row r="2596" spans="34:41">
      <c r="AH2596" s="1314"/>
      <c r="AI2596" s="1314"/>
      <c r="AJ2596" s="1314"/>
      <c r="AK2596" s="1314"/>
      <c r="AL2596" s="1314"/>
      <c r="AM2596" s="1314"/>
      <c r="AN2596" s="1314"/>
      <c r="AO2596" s="1314"/>
    </row>
    <row r="2597" spans="34:41">
      <c r="AH2597" s="1314"/>
      <c r="AI2597" s="1314"/>
      <c r="AJ2597" s="1314"/>
      <c r="AK2597" s="1314"/>
      <c r="AL2597" s="1314"/>
      <c r="AM2597" s="1314"/>
      <c r="AN2597" s="1314"/>
      <c r="AO2597" s="1314"/>
    </row>
    <row r="2598" spans="34:41">
      <c r="AH2598" s="1314"/>
      <c r="AI2598" s="1314"/>
      <c r="AJ2598" s="1314"/>
      <c r="AK2598" s="1314"/>
      <c r="AL2598" s="1314"/>
      <c r="AM2598" s="1314"/>
      <c r="AN2598" s="1314"/>
      <c r="AO2598" s="1314"/>
    </row>
    <row r="2599" spans="34:41">
      <c r="AH2599" s="1314"/>
      <c r="AI2599" s="1314"/>
      <c r="AJ2599" s="1314"/>
      <c r="AK2599" s="1314"/>
      <c r="AL2599" s="1314"/>
      <c r="AM2599" s="1314"/>
      <c r="AN2599" s="1314"/>
      <c r="AO2599" s="1314"/>
    </row>
    <row r="2600" spans="34:41">
      <c r="AH2600" s="1314"/>
      <c r="AI2600" s="1314"/>
      <c r="AJ2600" s="1314"/>
      <c r="AK2600" s="1314"/>
      <c r="AL2600" s="1314"/>
      <c r="AM2600" s="1314"/>
      <c r="AN2600" s="1314"/>
      <c r="AO2600" s="1314"/>
    </row>
    <row r="2601" spans="34:41">
      <c r="AH2601" s="1314"/>
      <c r="AI2601" s="1314"/>
      <c r="AJ2601" s="1314"/>
      <c r="AK2601" s="1314"/>
      <c r="AL2601" s="1314"/>
      <c r="AM2601" s="1314"/>
      <c r="AN2601" s="1314"/>
      <c r="AO2601" s="1314"/>
    </row>
    <row r="2602" spans="34:41">
      <c r="AH2602" s="1314"/>
      <c r="AI2602" s="1314"/>
      <c r="AJ2602" s="1314"/>
      <c r="AK2602" s="1314"/>
      <c r="AL2602" s="1314"/>
      <c r="AM2602" s="1314"/>
      <c r="AN2602" s="1314"/>
      <c r="AO2602" s="1314"/>
    </row>
    <row r="2603" spans="34:41">
      <c r="AH2603" s="1314"/>
      <c r="AI2603" s="1314"/>
      <c r="AJ2603" s="1314"/>
      <c r="AK2603" s="1314"/>
      <c r="AL2603" s="1314"/>
      <c r="AM2603" s="1314"/>
      <c r="AN2603" s="1314"/>
      <c r="AO2603" s="1314"/>
    </row>
    <row r="2604" spans="34:41">
      <c r="AH2604" s="1314"/>
      <c r="AI2604" s="1314"/>
      <c r="AJ2604" s="1314"/>
      <c r="AK2604" s="1314"/>
      <c r="AL2604" s="1314"/>
      <c r="AM2604" s="1314"/>
      <c r="AN2604" s="1314"/>
      <c r="AO2604" s="1314"/>
    </row>
    <row r="2605" spans="34:41">
      <c r="AH2605" s="1314"/>
      <c r="AI2605" s="1314"/>
      <c r="AJ2605" s="1314"/>
      <c r="AK2605" s="1314"/>
      <c r="AL2605" s="1314"/>
      <c r="AM2605" s="1314"/>
      <c r="AN2605" s="1314"/>
      <c r="AO2605" s="1314"/>
    </row>
    <row r="2606" spans="34:41">
      <c r="AH2606" s="1314"/>
      <c r="AI2606" s="1314"/>
      <c r="AJ2606" s="1314"/>
      <c r="AK2606" s="1314"/>
      <c r="AL2606" s="1314"/>
      <c r="AM2606" s="1314"/>
      <c r="AN2606" s="1314"/>
      <c r="AO2606" s="1314"/>
    </row>
    <row r="2607" spans="34:41">
      <c r="AH2607" s="1314"/>
      <c r="AI2607" s="1314"/>
      <c r="AJ2607" s="1314"/>
      <c r="AK2607" s="1314"/>
      <c r="AL2607" s="1314"/>
      <c r="AM2607" s="1314"/>
      <c r="AN2607" s="1314"/>
      <c r="AO2607" s="1314"/>
    </row>
    <row r="2608" spans="34:41">
      <c r="AH2608" s="1314"/>
      <c r="AI2608" s="1314"/>
      <c r="AJ2608" s="1314"/>
      <c r="AK2608" s="1314"/>
      <c r="AL2608" s="1314"/>
      <c r="AM2608" s="1314"/>
      <c r="AN2608" s="1314"/>
      <c r="AO2608" s="1314"/>
    </row>
    <row r="2609" spans="34:41">
      <c r="AH2609" s="1314"/>
      <c r="AI2609" s="1314"/>
      <c r="AJ2609" s="1314"/>
      <c r="AK2609" s="1314"/>
      <c r="AL2609" s="1314"/>
      <c r="AM2609" s="1314"/>
      <c r="AN2609" s="1314"/>
      <c r="AO2609" s="1314"/>
    </row>
    <row r="2610" spans="34:41">
      <c r="AH2610" s="1314"/>
      <c r="AI2610" s="1314"/>
      <c r="AJ2610" s="1314"/>
      <c r="AK2610" s="1314"/>
      <c r="AL2610" s="1314"/>
      <c r="AM2610" s="1314"/>
      <c r="AN2610" s="1314"/>
      <c r="AO2610" s="1314"/>
    </row>
    <row r="2611" spans="34:41">
      <c r="AH2611" s="1314"/>
      <c r="AI2611" s="1314"/>
      <c r="AJ2611" s="1314"/>
      <c r="AK2611" s="1314"/>
      <c r="AL2611" s="1314"/>
      <c r="AM2611" s="1314"/>
      <c r="AN2611" s="1314"/>
      <c r="AO2611" s="1314"/>
    </row>
    <row r="2612" spans="34:41">
      <c r="AH2612" s="1314"/>
      <c r="AI2612" s="1314"/>
      <c r="AJ2612" s="1314"/>
      <c r="AK2612" s="1314"/>
      <c r="AL2612" s="1314"/>
      <c r="AM2612" s="1314"/>
      <c r="AN2612" s="1314"/>
      <c r="AO2612" s="1314"/>
    </row>
    <row r="2613" spans="34:41">
      <c r="AH2613" s="1314"/>
      <c r="AI2613" s="1314"/>
      <c r="AJ2613" s="1314"/>
      <c r="AK2613" s="1314"/>
      <c r="AL2613" s="1314"/>
      <c r="AM2613" s="1314"/>
      <c r="AN2613" s="1314"/>
      <c r="AO2613" s="1314"/>
    </row>
    <row r="2614" spans="34:41">
      <c r="AH2614" s="1314"/>
      <c r="AI2614" s="1314"/>
      <c r="AJ2614" s="1314"/>
      <c r="AK2614" s="1314"/>
      <c r="AL2614" s="1314"/>
      <c r="AM2614" s="1314"/>
      <c r="AN2614" s="1314"/>
      <c r="AO2614" s="1314"/>
    </row>
    <row r="2615" spans="34:41">
      <c r="AH2615" s="1314"/>
      <c r="AI2615" s="1314"/>
      <c r="AJ2615" s="1314"/>
      <c r="AK2615" s="1314"/>
      <c r="AL2615" s="1314"/>
      <c r="AM2615" s="1314"/>
      <c r="AN2615" s="1314"/>
      <c r="AO2615" s="1314"/>
    </row>
    <row r="2616" spans="34:41">
      <c r="AH2616" s="1314"/>
      <c r="AI2616" s="1314"/>
      <c r="AJ2616" s="1314"/>
      <c r="AK2616" s="1314"/>
      <c r="AL2616" s="1314"/>
      <c r="AM2616" s="1314"/>
      <c r="AN2616" s="1314"/>
      <c r="AO2616" s="1314"/>
    </row>
    <row r="2617" spans="34:41">
      <c r="AH2617" s="1314"/>
      <c r="AI2617" s="1314"/>
      <c r="AJ2617" s="1314"/>
      <c r="AK2617" s="1314"/>
      <c r="AL2617" s="1314"/>
      <c r="AM2617" s="1314"/>
      <c r="AN2617" s="1314"/>
      <c r="AO2617" s="1314"/>
    </row>
    <row r="2618" spans="34:41">
      <c r="AH2618" s="1314"/>
      <c r="AI2618" s="1314"/>
      <c r="AJ2618" s="1314"/>
      <c r="AK2618" s="1314"/>
      <c r="AL2618" s="1314"/>
      <c r="AM2618" s="1314"/>
      <c r="AN2618" s="1314"/>
      <c r="AO2618" s="1314"/>
    </row>
    <row r="2619" spans="34:41">
      <c r="AH2619" s="1314"/>
      <c r="AI2619" s="1314"/>
      <c r="AJ2619" s="1314"/>
      <c r="AK2619" s="1314"/>
      <c r="AL2619" s="1314"/>
      <c r="AM2619" s="1314"/>
      <c r="AN2619" s="1314"/>
      <c r="AO2619" s="1314"/>
    </row>
    <row r="2620" spans="34:41">
      <c r="AH2620" s="1314"/>
      <c r="AI2620" s="1314"/>
      <c r="AJ2620" s="1314"/>
      <c r="AK2620" s="1314"/>
      <c r="AL2620" s="1314"/>
      <c r="AM2620" s="1314"/>
      <c r="AN2620" s="1314"/>
      <c r="AO2620" s="1314"/>
    </row>
    <row r="2621" spans="34:41">
      <c r="AH2621" s="1314"/>
      <c r="AI2621" s="1314"/>
      <c r="AJ2621" s="1314"/>
      <c r="AK2621" s="1314"/>
      <c r="AL2621" s="1314"/>
      <c r="AM2621" s="1314"/>
      <c r="AN2621" s="1314"/>
      <c r="AO2621" s="1314"/>
    </row>
    <row r="2622" spans="34:41">
      <c r="AH2622" s="1314"/>
      <c r="AI2622" s="1314"/>
      <c r="AJ2622" s="1314"/>
      <c r="AK2622" s="1314"/>
      <c r="AL2622" s="1314"/>
      <c r="AM2622" s="1314"/>
      <c r="AN2622" s="1314"/>
      <c r="AO2622" s="1314"/>
    </row>
    <row r="2623" spans="34:41">
      <c r="AH2623" s="1314"/>
      <c r="AI2623" s="1314"/>
      <c r="AJ2623" s="1314"/>
      <c r="AK2623" s="1314"/>
      <c r="AL2623" s="1314"/>
      <c r="AM2623" s="1314"/>
      <c r="AN2623" s="1314"/>
      <c r="AO2623" s="1314"/>
    </row>
    <row r="2624" spans="34:41">
      <c r="AH2624" s="1314"/>
      <c r="AI2624" s="1314"/>
      <c r="AJ2624" s="1314"/>
      <c r="AK2624" s="1314"/>
      <c r="AL2624" s="1314"/>
      <c r="AM2624" s="1314"/>
      <c r="AN2624" s="1314"/>
      <c r="AO2624" s="1314"/>
    </row>
    <row r="2625" spans="34:41">
      <c r="AH2625" s="1314"/>
      <c r="AI2625" s="1314"/>
      <c r="AJ2625" s="1314"/>
      <c r="AK2625" s="1314"/>
      <c r="AL2625" s="1314"/>
      <c r="AM2625" s="1314"/>
      <c r="AN2625" s="1314"/>
      <c r="AO2625" s="1314"/>
    </row>
    <row r="2626" spans="34:41">
      <c r="AH2626" s="1314"/>
      <c r="AI2626" s="1314"/>
      <c r="AJ2626" s="1314"/>
      <c r="AK2626" s="1314"/>
      <c r="AL2626" s="1314"/>
      <c r="AM2626" s="1314"/>
      <c r="AN2626" s="1314"/>
      <c r="AO2626" s="1314"/>
    </row>
    <row r="2627" spans="34:41">
      <c r="AH2627" s="1314"/>
      <c r="AI2627" s="1314"/>
      <c r="AJ2627" s="1314"/>
      <c r="AK2627" s="1314"/>
      <c r="AL2627" s="1314"/>
      <c r="AM2627" s="1314"/>
      <c r="AN2627" s="1314"/>
      <c r="AO2627" s="1314"/>
    </row>
    <row r="2628" spans="34:41">
      <c r="AH2628" s="1314"/>
      <c r="AI2628" s="1314"/>
      <c r="AJ2628" s="1314"/>
      <c r="AK2628" s="1314"/>
      <c r="AL2628" s="1314"/>
      <c r="AM2628" s="1314"/>
      <c r="AN2628" s="1314"/>
      <c r="AO2628" s="1314"/>
    </row>
    <row r="2629" spans="34:41">
      <c r="AH2629" s="1314"/>
      <c r="AI2629" s="1314"/>
      <c r="AJ2629" s="1314"/>
      <c r="AK2629" s="1314"/>
      <c r="AL2629" s="1314"/>
      <c r="AM2629" s="1314"/>
      <c r="AN2629" s="1314"/>
      <c r="AO2629" s="1314"/>
    </row>
    <row r="2630" spans="34:41">
      <c r="AH2630" s="1314"/>
      <c r="AI2630" s="1314"/>
      <c r="AJ2630" s="1314"/>
      <c r="AK2630" s="1314"/>
      <c r="AL2630" s="1314"/>
      <c r="AM2630" s="1314"/>
      <c r="AN2630" s="1314"/>
      <c r="AO2630" s="1314"/>
    </row>
    <row r="2631" spans="34:41">
      <c r="AH2631" s="1314"/>
      <c r="AI2631" s="1314"/>
      <c r="AJ2631" s="1314"/>
      <c r="AK2631" s="1314"/>
      <c r="AL2631" s="1314"/>
      <c r="AM2631" s="1314"/>
      <c r="AN2631" s="1314"/>
      <c r="AO2631" s="1314"/>
    </row>
    <row r="2632" spans="34:41">
      <c r="AH2632" s="1314"/>
      <c r="AI2632" s="1314"/>
      <c r="AJ2632" s="1314"/>
      <c r="AK2632" s="1314"/>
      <c r="AL2632" s="1314"/>
      <c r="AM2632" s="1314"/>
      <c r="AN2632" s="1314"/>
      <c r="AO2632" s="1314"/>
    </row>
    <row r="2633" spans="34:41">
      <c r="AH2633" s="1314"/>
      <c r="AI2633" s="1314"/>
      <c r="AJ2633" s="1314"/>
      <c r="AK2633" s="1314"/>
      <c r="AL2633" s="1314"/>
      <c r="AM2633" s="1314"/>
      <c r="AN2633" s="1314"/>
      <c r="AO2633" s="1314"/>
    </row>
    <row r="2634" spans="34:41">
      <c r="AH2634" s="1314"/>
      <c r="AI2634" s="1314"/>
      <c r="AJ2634" s="1314"/>
      <c r="AK2634" s="1314"/>
      <c r="AL2634" s="1314"/>
      <c r="AM2634" s="1314"/>
      <c r="AN2634" s="1314"/>
      <c r="AO2634" s="1314"/>
    </row>
    <row r="2635" spans="34:41">
      <c r="AH2635" s="1314"/>
      <c r="AI2635" s="1314"/>
      <c r="AJ2635" s="1314"/>
      <c r="AK2635" s="1314"/>
      <c r="AL2635" s="1314"/>
      <c r="AM2635" s="1314"/>
      <c r="AN2635" s="1314"/>
      <c r="AO2635" s="1314"/>
    </row>
    <row r="2636" spans="34:41">
      <c r="AH2636" s="1314"/>
      <c r="AI2636" s="1314"/>
      <c r="AJ2636" s="1314"/>
      <c r="AK2636" s="1314"/>
      <c r="AL2636" s="1314"/>
      <c r="AM2636" s="1314"/>
      <c r="AN2636" s="1314"/>
      <c r="AO2636" s="1314"/>
    </row>
    <row r="2637" spans="34:41">
      <c r="AH2637" s="1314"/>
      <c r="AI2637" s="1314"/>
      <c r="AJ2637" s="1314"/>
      <c r="AK2637" s="1314"/>
      <c r="AL2637" s="1314"/>
      <c r="AM2637" s="1314"/>
      <c r="AN2637" s="1314"/>
      <c r="AO2637" s="1314"/>
    </row>
    <row r="2638" spans="34:41">
      <c r="AH2638" s="1314"/>
      <c r="AI2638" s="1314"/>
      <c r="AJ2638" s="1314"/>
      <c r="AK2638" s="1314"/>
      <c r="AL2638" s="1314"/>
      <c r="AM2638" s="1314"/>
      <c r="AN2638" s="1314"/>
      <c r="AO2638" s="1314"/>
    </row>
    <row r="2639" spans="34:41">
      <c r="AH2639" s="1314"/>
      <c r="AI2639" s="1314"/>
      <c r="AJ2639" s="1314"/>
      <c r="AK2639" s="1314"/>
      <c r="AL2639" s="1314"/>
      <c r="AM2639" s="1314"/>
      <c r="AN2639" s="1314"/>
      <c r="AO2639" s="1314"/>
    </row>
    <row r="2640" spans="34:41">
      <c r="AH2640" s="1314"/>
      <c r="AI2640" s="1314"/>
      <c r="AJ2640" s="1314"/>
      <c r="AK2640" s="1314"/>
      <c r="AL2640" s="1314"/>
      <c r="AM2640" s="1314"/>
      <c r="AN2640" s="1314"/>
      <c r="AO2640" s="1314"/>
    </row>
    <row r="2641" spans="34:41">
      <c r="AH2641" s="1314"/>
      <c r="AI2641" s="1314"/>
      <c r="AJ2641" s="1314"/>
      <c r="AK2641" s="1314"/>
      <c r="AL2641" s="1314"/>
      <c r="AM2641" s="1314"/>
      <c r="AN2641" s="1314"/>
      <c r="AO2641" s="1314"/>
    </row>
    <row r="2642" spans="34:41">
      <c r="AH2642" s="1314"/>
      <c r="AI2642" s="1314"/>
      <c r="AJ2642" s="1314"/>
      <c r="AK2642" s="1314"/>
      <c r="AL2642" s="1314"/>
      <c r="AM2642" s="1314"/>
      <c r="AN2642" s="1314"/>
      <c r="AO2642" s="1314"/>
    </row>
    <row r="2643" spans="34:41">
      <c r="AH2643" s="1314"/>
      <c r="AI2643" s="1314"/>
      <c r="AJ2643" s="1314"/>
      <c r="AK2643" s="1314"/>
      <c r="AL2643" s="1314"/>
      <c r="AM2643" s="1314"/>
      <c r="AN2643" s="1314"/>
      <c r="AO2643" s="1314"/>
    </row>
    <row r="2644" spans="34:41">
      <c r="AH2644" s="1314"/>
      <c r="AI2644" s="1314"/>
      <c r="AJ2644" s="1314"/>
      <c r="AK2644" s="1314"/>
      <c r="AL2644" s="1314"/>
      <c r="AM2644" s="1314"/>
      <c r="AN2644" s="1314"/>
      <c r="AO2644" s="1314"/>
    </row>
    <row r="2645" spans="34:41">
      <c r="AH2645" s="1314"/>
      <c r="AI2645" s="1314"/>
      <c r="AJ2645" s="1314"/>
      <c r="AK2645" s="1314"/>
      <c r="AL2645" s="1314"/>
      <c r="AM2645" s="1314"/>
      <c r="AN2645" s="1314"/>
      <c r="AO2645" s="1314"/>
    </row>
    <row r="2646" spans="34:41">
      <c r="AH2646" s="1314"/>
      <c r="AI2646" s="1314"/>
      <c r="AJ2646" s="1314"/>
      <c r="AK2646" s="1314"/>
      <c r="AL2646" s="1314"/>
      <c r="AM2646" s="1314"/>
      <c r="AN2646" s="1314"/>
      <c r="AO2646" s="1314"/>
    </row>
    <row r="2647" spans="34:41">
      <c r="AH2647" s="1314"/>
      <c r="AI2647" s="1314"/>
      <c r="AJ2647" s="1314"/>
      <c r="AK2647" s="1314"/>
      <c r="AL2647" s="1314"/>
      <c r="AM2647" s="1314"/>
      <c r="AN2647" s="1314"/>
      <c r="AO2647" s="1314"/>
    </row>
    <row r="2648" spans="34:41">
      <c r="AH2648" s="1314"/>
      <c r="AI2648" s="1314"/>
      <c r="AJ2648" s="1314"/>
      <c r="AK2648" s="1314"/>
      <c r="AL2648" s="1314"/>
      <c r="AM2648" s="1314"/>
      <c r="AN2648" s="1314"/>
      <c r="AO2648" s="1314"/>
    </row>
    <row r="2649" spans="34:41">
      <c r="AH2649" s="1314"/>
      <c r="AI2649" s="1314"/>
      <c r="AJ2649" s="1314"/>
      <c r="AK2649" s="1314"/>
      <c r="AL2649" s="1314"/>
      <c r="AM2649" s="1314"/>
      <c r="AN2649" s="1314"/>
      <c r="AO2649" s="1314"/>
    </row>
    <row r="2650" spans="34:41">
      <c r="AH2650" s="1314"/>
      <c r="AI2650" s="1314"/>
      <c r="AJ2650" s="1314"/>
      <c r="AK2650" s="1314"/>
      <c r="AL2650" s="1314"/>
      <c r="AM2650" s="1314"/>
      <c r="AN2650" s="1314"/>
      <c r="AO2650" s="1314"/>
    </row>
    <row r="2651" spans="34:41">
      <c r="AH2651" s="1314"/>
      <c r="AI2651" s="1314"/>
      <c r="AJ2651" s="1314"/>
      <c r="AK2651" s="1314"/>
      <c r="AL2651" s="1314"/>
      <c r="AM2651" s="1314"/>
      <c r="AN2651" s="1314"/>
      <c r="AO2651" s="1314"/>
    </row>
    <row r="2652" spans="34:41">
      <c r="AH2652" s="1314"/>
      <c r="AI2652" s="1314"/>
      <c r="AJ2652" s="1314"/>
      <c r="AK2652" s="1314"/>
      <c r="AL2652" s="1314"/>
      <c r="AM2652" s="1314"/>
      <c r="AN2652" s="1314"/>
      <c r="AO2652" s="1314"/>
    </row>
    <row r="2653" spans="34:41">
      <c r="AH2653" s="1314"/>
      <c r="AI2653" s="1314"/>
      <c r="AJ2653" s="1314"/>
      <c r="AK2653" s="1314"/>
      <c r="AL2653" s="1314"/>
      <c r="AM2653" s="1314"/>
      <c r="AN2653" s="1314"/>
      <c r="AO2653" s="1314"/>
    </row>
    <row r="2654" spans="34:41">
      <c r="AH2654" s="1314"/>
      <c r="AI2654" s="1314"/>
      <c r="AJ2654" s="1314"/>
      <c r="AK2654" s="1314"/>
      <c r="AL2654" s="1314"/>
      <c r="AM2654" s="1314"/>
      <c r="AN2654" s="1314"/>
      <c r="AO2654" s="1314"/>
    </row>
    <row r="2655" spans="34:41">
      <c r="AH2655" s="1314"/>
      <c r="AI2655" s="1314"/>
      <c r="AJ2655" s="1314"/>
      <c r="AK2655" s="1314"/>
      <c r="AL2655" s="1314"/>
      <c r="AM2655" s="1314"/>
      <c r="AN2655" s="1314"/>
      <c r="AO2655" s="1314"/>
    </row>
    <row r="2656" spans="34:41">
      <c r="AH2656" s="1314"/>
      <c r="AI2656" s="1314"/>
      <c r="AJ2656" s="1314"/>
      <c r="AK2656" s="1314"/>
      <c r="AL2656" s="1314"/>
      <c r="AM2656" s="1314"/>
      <c r="AN2656" s="1314"/>
      <c r="AO2656" s="1314"/>
    </row>
    <row r="2657" spans="34:41">
      <c r="AH2657" s="1314"/>
      <c r="AI2657" s="1314"/>
      <c r="AJ2657" s="1314"/>
      <c r="AK2657" s="1314"/>
      <c r="AL2657" s="1314"/>
      <c r="AM2657" s="1314"/>
      <c r="AN2657" s="1314"/>
      <c r="AO2657" s="1314"/>
    </row>
    <row r="2658" spans="34:41">
      <c r="AH2658" s="1314"/>
      <c r="AI2658" s="1314"/>
      <c r="AJ2658" s="1314"/>
      <c r="AK2658" s="1314"/>
      <c r="AL2658" s="1314"/>
      <c r="AM2658" s="1314"/>
      <c r="AN2658" s="1314"/>
      <c r="AO2658" s="1314"/>
    </row>
    <row r="2659" spans="34:41">
      <c r="AH2659" s="1314"/>
      <c r="AI2659" s="1314"/>
      <c r="AJ2659" s="1314"/>
      <c r="AK2659" s="1314"/>
      <c r="AL2659" s="1314"/>
      <c r="AM2659" s="1314"/>
      <c r="AN2659" s="1314"/>
      <c r="AO2659" s="1314"/>
    </row>
    <row r="2660" spans="34:41">
      <c r="AH2660" s="1314"/>
      <c r="AI2660" s="1314"/>
      <c r="AJ2660" s="1314"/>
      <c r="AK2660" s="1314"/>
      <c r="AL2660" s="1314"/>
      <c r="AM2660" s="1314"/>
      <c r="AN2660" s="1314"/>
      <c r="AO2660" s="1314"/>
    </row>
    <row r="2661" spans="34:41">
      <c r="AH2661" s="1314"/>
      <c r="AI2661" s="1314"/>
      <c r="AJ2661" s="1314"/>
      <c r="AK2661" s="1314"/>
      <c r="AL2661" s="1314"/>
      <c r="AM2661" s="1314"/>
      <c r="AN2661" s="1314"/>
      <c r="AO2661" s="1314"/>
    </row>
    <row r="2662" spans="34:41">
      <c r="AH2662" s="1314"/>
      <c r="AI2662" s="1314"/>
      <c r="AJ2662" s="1314"/>
      <c r="AK2662" s="1314"/>
      <c r="AL2662" s="1314"/>
      <c r="AM2662" s="1314"/>
      <c r="AN2662" s="1314"/>
      <c r="AO2662" s="1314"/>
    </row>
    <row r="2663" spans="34:41">
      <c r="AH2663" s="1314"/>
      <c r="AI2663" s="1314"/>
      <c r="AJ2663" s="1314"/>
      <c r="AK2663" s="1314"/>
      <c r="AL2663" s="1314"/>
      <c r="AM2663" s="1314"/>
      <c r="AN2663" s="1314"/>
      <c r="AO2663" s="1314"/>
    </row>
    <row r="2664" spans="34:41">
      <c r="AH2664" s="1314"/>
      <c r="AI2664" s="1314"/>
      <c r="AJ2664" s="1314"/>
      <c r="AK2664" s="1314"/>
      <c r="AL2664" s="1314"/>
      <c r="AM2664" s="1314"/>
      <c r="AN2664" s="1314"/>
      <c r="AO2664" s="1314"/>
    </row>
    <row r="2665" spans="34:41">
      <c r="AH2665" s="1314"/>
      <c r="AI2665" s="1314"/>
      <c r="AJ2665" s="1314"/>
      <c r="AK2665" s="1314"/>
      <c r="AL2665" s="1314"/>
      <c r="AM2665" s="1314"/>
      <c r="AN2665" s="1314"/>
      <c r="AO2665" s="1314"/>
    </row>
    <row r="2666" spans="34:41">
      <c r="AH2666" s="1314"/>
      <c r="AI2666" s="1314"/>
      <c r="AJ2666" s="1314"/>
      <c r="AK2666" s="1314"/>
      <c r="AL2666" s="1314"/>
      <c r="AM2666" s="1314"/>
      <c r="AN2666" s="1314"/>
      <c r="AO2666" s="1314"/>
    </row>
    <row r="2667" spans="34:41">
      <c r="AH2667" s="1314"/>
      <c r="AI2667" s="1314"/>
      <c r="AJ2667" s="1314"/>
      <c r="AK2667" s="1314"/>
      <c r="AL2667" s="1314"/>
      <c r="AM2667" s="1314"/>
      <c r="AN2667" s="1314"/>
      <c r="AO2667" s="1314"/>
    </row>
    <row r="2668" spans="34:41">
      <c r="AH2668" s="1314"/>
      <c r="AI2668" s="1314"/>
      <c r="AJ2668" s="1314"/>
      <c r="AK2668" s="1314"/>
      <c r="AL2668" s="1314"/>
      <c r="AM2668" s="1314"/>
      <c r="AN2668" s="1314"/>
      <c r="AO2668" s="1314"/>
    </row>
    <row r="2669" spans="34:41">
      <c r="AH2669" s="1314"/>
      <c r="AI2669" s="1314"/>
      <c r="AJ2669" s="1314"/>
      <c r="AK2669" s="1314"/>
      <c r="AL2669" s="1314"/>
      <c r="AM2669" s="1314"/>
      <c r="AN2669" s="1314"/>
      <c r="AO2669" s="1314"/>
    </row>
    <row r="2670" spans="34:41">
      <c r="AH2670" s="1314"/>
      <c r="AI2670" s="1314"/>
      <c r="AJ2670" s="1314"/>
      <c r="AK2670" s="1314"/>
      <c r="AL2670" s="1314"/>
      <c r="AM2670" s="1314"/>
      <c r="AN2670" s="1314"/>
      <c r="AO2670" s="1314"/>
    </row>
    <row r="2671" spans="34:41">
      <c r="AH2671" s="1314"/>
      <c r="AI2671" s="1314"/>
      <c r="AJ2671" s="1314"/>
      <c r="AK2671" s="1314"/>
      <c r="AL2671" s="1314"/>
      <c r="AM2671" s="1314"/>
      <c r="AN2671" s="1314"/>
      <c r="AO2671" s="1314"/>
    </row>
    <row r="2672" spans="34:41">
      <c r="AH2672" s="1314"/>
      <c r="AI2672" s="1314"/>
      <c r="AJ2672" s="1314"/>
      <c r="AK2672" s="1314"/>
      <c r="AL2672" s="1314"/>
      <c r="AM2672" s="1314"/>
      <c r="AN2672" s="1314"/>
      <c r="AO2672" s="1314"/>
    </row>
    <row r="2673" spans="34:41">
      <c r="AH2673" s="1314"/>
      <c r="AI2673" s="1314"/>
      <c r="AJ2673" s="1314"/>
      <c r="AK2673" s="1314"/>
      <c r="AL2673" s="1314"/>
      <c r="AM2673" s="1314"/>
      <c r="AN2673" s="1314"/>
      <c r="AO2673" s="1314"/>
    </row>
    <row r="2674" spans="34:41">
      <c r="AH2674" s="1314"/>
      <c r="AI2674" s="1314"/>
      <c r="AJ2674" s="1314"/>
      <c r="AK2674" s="1314"/>
      <c r="AL2674" s="1314"/>
      <c r="AM2674" s="1314"/>
      <c r="AN2674" s="1314"/>
      <c r="AO2674" s="1314"/>
    </row>
    <row r="2675" spans="34:41">
      <c r="AH2675" s="1314"/>
      <c r="AI2675" s="1314"/>
      <c r="AJ2675" s="1314"/>
      <c r="AK2675" s="1314"/>
      <c r="AL2675" s="1314"/>
      <c r="AM2675" s="1314"/>
      <c r="AN2675" s="1314"/>
      <c r="AO2675" s="1314"/>
    </row>
    <row r="2676" spans="34:41">
      <c r="AH2676" s="1314"/>
      <c r="AI2676" s="1314"/>
      <c r="AJ2676" s="1314"/>
      <c r="AK2676" s="1314"/>
      <c r="AL2676" s="1314"/>
      <c r="AM2676" s="1314"/>
      <c r="AN2676" s="1314"/>
      <c r="AO2676" s="1314"/>
    </row>
    <row r="2677" spans="34:41">
      <c r="AH2677" s="1314"/>
      <c r="AI2677" s="1314"/>
      <c r="AJ2677" s="1314"/>
      <c r="AK2677" s="1314"/>
      <c r="AL2677" s="1314"/>
      <c r="AM2677" s="1314"/>
      <c r="AN2677" s="1314"/>
      <c r="AO2677" s="1314"/>
    </row>
    <row r="2678" spans="34:41">
      <c r="AH2678" s="1314"/>
      <c r="AI2678" s="1314"/>
      <c r="AJ2678" s="1314"/>
      <c r="AK2678" s="1314"/>
      <c r="AL2678" s="1314"/>
      <c r="AM2678" s="1314"/>
      <c r="AN2678" s="1314"/>
      <c r="AO2678" s="1314"/>
    </row>
    <row r="2679" spans="34:41">
      <c r="AH2679" s="1314"/>
      <c r="AI2679" s="1314"/>
      <c r="AJ2679" s="1314"/>
      <c r="AK2679" s="1314"/>
      <c r="AL2679" s="1314"/>
      <c r="AM2679" s="1314"/>
      <c r="AN2679" s="1314"/>
      <c r="AO2679" s="1314"/>
    </row>
    <row r="2680" spans="34:41">
      <c r="AH2680" s="1314"/>
      <c r="AI2680" s="1314"/>
      <c r="AJ2680" s="1314"/>
      <c r="AK2680" s="1314"/>
      <c r="AL2680" s="1314"/>
      <c r="AM2680" s="1314"/>
      <c r="AN2680" s="1314"/>
      <c r="AO2680" s="1314"/>
    </row>
    <row r="2681" spans="34:41">
      <c r="AH2681" s="1314"/>
      <c r="AI2681" s="1314"/>
      <c r="AJ2681" s="1314"/>
      <c r="AK2681" s="1314"/>
      <c r="AL2681" s="1314"/>
      <c r="AM2681" s="1314"/>
      <c r="AN2681" s="1314"/>
      <c r="AO2681" s="1314"/>
    </row>
    <row r="2682" spans="34:41">
      <c r="AH2682" s="1314"/>
      <c r="AI2682" s="1314"/>
      <c r="AJ2682" s="1314"/>
      <c r="AK2682" s="1314"/>
      <c r="AL2682" s="1314"/>
      <c r="AM2682" s="1314"/>
      <c r="AN2682" s="1314"/>
      <c r="AO2682" s="1314"/>
    </row>
    <row r="2683" spans="34:41">
      <c r="AH2683" s="1314"/>
      <c r="AI2683" s="1314"/>
      <c r="AJ2683" s="1314"/>
      <c r="AK2683" s="1314"/>
      <c r="AL2683" s="1314"/>
      <c r="AM2683" s="1314"/>
      <c r="AN2683" s="1314"/>
      <c r="AO2683" s="1314"/>
    </row>
    <row r="2684" spans="34:41">
      <c r="AH2684" s="1314"/>
      <c r="AI2684" s="1314"/>
      <c r="AJ2684" s="1314"/>
      <c r="AK2684" s="1314"/>
      <c r="AL2684" s="1314"/>
      <c r="AM2684" s="1314"/>
      <c r="AN2684" s="1314"/>
      <c r="AO2684" s="1314"/>
    </row>
    <row r="2685" spans="34:41">
      <c r="AH2685" s="1314"/>
      <c r="AI2685" s="1314"/>
      <c r="AJ2685" s="1314"/>
      <c r="AK2685" s="1314"/>
      <c r="AL2685" s="1314"/>
      <c r="AM2685" s="1314"/>
      <c r="AN2685" s="1314"/>
      <c r="AO2685" s="1314"/>
    </row>
    <row r="2686" spans="34:41">
      <c r="AH2686" s="1314"/>
      <c r="AI2686" s="1314"/>
      <c r="AJ2686" s="1314"/>
      <c r="AK2686" s="1314"/>
      <c r="AL2686" s="1314"/>
      <c r="AM2686" s="1314"/>
      <c r="AN2686" s="1314"/>
      <c r="AO2686" s="1314"/>
    </row>
    <row r="2687" spans="34:41">
      <c r="AH2687" s="1314"/>
      <c r="AI2687" s="1314"/>
      <c r="AJ2687" s="1314"/>
      <c r="AK2687" s="1314"/>
      <c r="AL2687" s="1314"/>
      <c r="AM2687" s="1314"/>
      <c r="AN2687" s="1314"/>
      <c r="AO2687" s="1314"/>
    </row>
    <row r="2688" spans="34:41">
      <c r="AH2688" s="1314"/>
      <c r="AI2688" s="1314"/>
      <c r="AJ2688" s="1314"/>
      <c r="AK2688" s="1314"/>
      <c r="AL2688" s="1314"/>
      <c r="AM2688" s="1314"/>
      <c r="AN2688" s="1314"/>
      <c r="AO2688" s="1314"/>
    </row>
    <row r="2689" spans="34:41">
      <c r="AH2689" s="1314"/>
      <c r="AI2689" s="1314"/>
      <c r="AJ2689" s="1314"/>
      <c r="AK2689" s="1314"/>
      <c r="AL2689" s="1314"/>
      <c r="AM2689" s="1314"/>
      <c r="AN2689" s="1314"/>
      <c r="AO2689" s="1314"/>
    </row>
    <row r="2690" spans="34:41">
      <c r="AH2690" s="1314"/>
      <c r="AI2690" s="1314"/>
      <c r="AJ2690" s="1314"/>
      <c r="AK2690" s="1314"/>
      <c r="AL2690" s="1314"/>
      <c r="AM2690" s="1314"/>
      <c r="AN2690" s="1314"/>
      <c r="AO2690" s="1314"/>
    </row>
    <row r="2691" spans="34:41">
      <c r="AH2691" s="1314"/>
      <c r="AI2691" s="1314"/>
      <c r="AJ2691" s="1314"/>
      <c r="AK2691" s="1314"/>
      <c r="AL2691" s="1314"/>
      <c r="AM2691" s="1314"/>
      <c r="AN2691" s="1314"/>
      <c r="AO2691" s="1314"/>
    </row>
    <row r="2692" spans="34:41">
      <c r="AH2692" s="1314"/>
      <c r="AI2692" s="1314"/>
      <c r="AJ2692" s="1314"/>
      <c r="AK2692" s="1314"/>
      <c r="AL2692" s="1314"/>
      <c r="AM2692" s="1314"/>
      <c r="AN2692" s="1314"/>
      <c r="AO2692" s="1314"/>
    </row>
    <row r="2693" spans="34:41">
      <c r="AH2693" s="1314"/>
      <c r="AI2693" s="1314"/>
      <c r="AJ2693" s="1314"/>
      <c r="AK2693" s="1314"/>
      <c r="AL2693" s="1314"/>
      <c r="AM2693" s="1314"/>
      <c r="AN2693" s="1314"/>
      <c r="AO2693" s="1314"/>
    </row>
    <row r="2694" spans="34:41">
      <c r="AH2694" s="1314"/>
      <c r="AI2694" s="1314"/>
      <c r="AJ2694" s="1314"/>
      <c r="AK2694" s="1314"/>
      <c r="AL2694" s="1314"/>
      <c r="AM2694" s="1314"/>
      <c r="AN2694" s="1314"/>
      <c r="AO2694" s="1314"/>
    </row>
    <row r="2695" spans="34:41">
      <c r="AH2695" s="1314"/>
      <c r="AI2695" s="1314"/>
      <c r="AJ2695" s="1314"/>
      <c r="AK2695" s="1314"/>
      <c r="AL2695" s="1314"/>
      <c r="AM2695" s="1314"/>
      <c r="AN2695" s="1314"/>
      <c r="AO2695" s="1314"/>
    </row>
    <row r="2696" spans="34:41">
      <c r="AH2696" s="1314"/>
      <c r="AI2696" s="1314"/>
      <c r="AJ2696" s="1314"/>
      <c r="AK2696" s="1314"/>
      <c r="AL2696" s="1314"/>
      <c r="AM2696" s="1314"/>
      <c r="AN2696" s="1314"/>
      <c r="AO2696" s="1314"/>
    </row>
    <row r="2697" spans="34:41">
      <c r="AH2697" s="1314"/>
      <c r="AI2697" s="1314"/>
      <c r="AJ2697" s="1314"/>
      <c r="AK2697" s="1314"/>
      <c r="AL2697" s="1314"/>
      <c r="AM2697" s="1314"/>
      <c r="AN2697" s="1314"/>
      <c r="AO2697" s="1314"/>
    </row>
    <row r="2698" spans="34:41">
      <c r="AH2698" s="1314"/>
      <c r="AI2698" s="1314"/>
      <c r="AJ2698" s="1314"/>
      <c r="AK2698" s="1314"/>
      <c r="AL2698" s="1314"/>
      <c r="AM2698" s="1314"/>
      <c r="AN2698" s="1314"/>
      <c r="AO2698" s="1314"/>
    </row>
    <row r="2699" spans="34:41">
      <c r="AH2699" s="1314"/>
      <c r="AI2699" s="1314"/>
      <c r="AJ2699" s="1314"/>
      <c r="AK2699" s="1314"/>
      <c r="AL2699" s="1314"/>
      <c r="AM2699" s="1314"/>
      <c r="AN2699" s="1314"/>
      <c r="AO2699" s="1314"/>
    </row>
    <row r="2700" spans="34:41">
      <c r="AH2700" s="1314"/>
      <c r="AI2700" s="1314"/>
      <c r="AJ2700" s="1314"/>
      <c r="AK2700" s="1314"/>
      <c r="AL2700" s="1314"/>
      <c r="AM2700" s="1314"/>
      <c r="AN2700" s="1314"/>
      <c r="AO2700" s="1314"/>
    </row>
    <row r="2701" spans="34:41">
      <c r="AH2701" s="1314"/>
      <c r="AI2701" s="1314"/>
      <c r="AJ2701" s="1314"/>
      <c r="AK2701" s="1314"/>
      <c r="AL2701" s="1314"/>
      <c r="AM2701" s="1314"/>
      <c r="AN2701" s="1314"/>
      <c r="AO2701" s="1314"/>
    </row>
    <row r="2702" spans="34:41">
      <c r="AH2702" s="1314"/>
      <c r="AI2702" s="1314"/>
      <c r="AJ2702" s="1314"/>
      <c r="AK2702" s="1314"/>
      <c r="AL2702" s="1314"/>
      <c r="AM2702" s="1314"/>
      <c r="AN2702" s="1314"/>
      <c r="AO2702" s="1314"/>
    </row>
    <row r="2703" spans="34:41">
      <c r="AH2703" s="1314"/>
      <c r="AI2703" s="1314"/>
      <c r="AJ2703" s="1314"/>
      <c r="AK2703" s="1314"/>
      <c r="AL2703" s="1314"/>
      <c r="AM2703" s="1314"/>
      <c r="AN2703" s="1314"/>
      <c r="AO2703" s="1314"/>
    </row>
    <row r="2704" spans="34:41">
      <c r="AH2704" s="1314"/>
      <c r="AI2704" s="1314"/>
      <c r="AJ2704" s="1314"/>
      <c r="AK2704" s="1314"/>
      <c r="AL2704" s="1314"/>
      <c r="AM2704" s="1314"/>
      <c r="AN2704" s="1314"/>
      <c r="AO2704" s="1314"/>
    </row>
    <row r="2705" spans="34:41">
      <c r="AH2705" s="1314"/>
      <c r="AI2705" s="1314"/>
      <c r="AJ2705" s="1314"/>
      <c r="AK2705" s="1314"/>
      <c r="AL2705" s="1314"/>
      <c r="AM2705" s="1314"/>
      <c r="AN2705" s="1314"/>
      <c r="AO2705" s="1314"/>
    </row>
    <row r="2706" spans="34:41">
      <c r="AH2706" s="1314"/>
      <c r="AI2706" s="1314"/>
      <c r="AJ2706" s="1314"/>
      <c r="AK2706" s="1314"/>
      <c r="AL2706" s="1314"/>
      <c r="AM2706" s="1314"/>
      <c r="AN2706" s="1314"/>
      <c r="AO2706" s="1314"/>
    </row>
    <row r="2707" spans="34:41">
      <c r="AH2707" s="1314"/>
      <c r="AI2707" s="1314"/>
      <c r="AJ2707" s="1314"/>
      <c r="AK2707" s="1314"/>
      <c r="AL2707" s="1314"/>
      <c r="AM2707" s="1314"/>
      <c r="AN2707" s="1314"/>
      <c r="AO2707" s="1314"/>
    </row>
    <row r="2708" spans="34:41">
      <c r="AH2708" s="1314"/>
      <c r="AI2708" s="1314"/>
      <c r="AJ2708" s="1314"/>
      <c r="AK2708" s="1314"/>
      <c r="AL2708" s="1314"/>
      <c r="AM2708" s="1314"/>
      <c r="AN2708" s="1314"/>
      <c r="AO2708" s="1314"/>
    </row>
    <row r="2709" spans="34:41">
      <c r="AH2709" s="1314"/>
      <c r="AI2709" s="1314"/>
      <c r="AJ2709" s="1314"/>
      <c r="AK2709" s="1314"/>
      <c r="AL2709" s="1314"/>
      <c r="AM2709" s="1314"/>
      <c r="AN2709" s="1314"/>
      <c r="AO2709" s="1314"/>
    </row>
    <row r="2710" spans="34:41">
      <c r="AH2710" s="1314"/>
      <c r="AI2710" s="1314"/>
      <c r="AJ2710" s="1314"/>
      <c r="AK2710" s="1314"/>
      <c r="AL2710" s="1314"/>
      <c r="AM2710" s="1314"/>
      <c r="AN2710" s="1314"/>
      <c r="AO2710" s="1314"/>
    </row>
    <row r="2711" spans="34:41">
      <c r="AH2711" s="1314"/>
      <c r="AI2711" s="1314"/>
      <c r="AJ2711" s="1314"/>
      <c r="AK2711" s="1314"/>
      <c r="AL2711" s="1314"/>
      <c r="AM2711" s="1314"/>
      <c r="AN2711" s="1314"/>
      <c r="AO2711" s="1314"/>
    </row>
    <row r="2712" spans="34:41">
      <c r="AH2712" s="1314"/>
      <c r="AI2712" s="1314"/>
      <c r="AJ2712" s="1314"/>
      <c r="AK2712" s="1314"/>
      <c r="AL2712" s="1314"/>
      <c r="AM2712" s="1314"/>
      <c r="AN2712" s="1314"/>
      <c r="AO2712" s="1314"/>
    </row>
    <row r="2713" spans="34:41">
      <c r="AH2713" s="1314"/>
      <c r="AI2713" s="1314"/>
      <c r="AJ2713" s="1314"/>
      <c r="AK2713" s="1314"/>
      <c r="AL2713" s="1314"/>
      <c r="AM2713" s="1314"/>
      <c r="AN2713" s="1314"/>
      <c r="AO2713" s="1314"/>
    </row>
    <row r="2714" spans="34:41">
      <c r="AH2714" s="1314"/>
      <c r="AI2714" s="1314"/>
      <c r="AJ2714" s="1314"/>
      <c r="AK2714" s="1314"/>
      <c r="AL2714" s="1314"/>
      <c r="AM2714" s="1314"/>
      <c r="AN2714" s="1314"/>
      <c r="AO2714" s="1314"/>
    </row>
    <row r="2715" spans="34:41">
      <c r="AH2715" s="1314"/>
      <c r="AI2715" s="1314"/>
      <c r="AJ2715" s="1314"/>
      <c r="AK2715" s="1314"/>
      <c r="AL2715" s="1314"/>
      <c r="AM2715" s="1314"/>
      <c r="AN2715" s="1314"/>
      <c r="AO2715" s="1314"/>
    </row>
    <row r="2716" spans="34:41">
      <c r="AH2716" s="1314"/>
      <c r="AI2716" s="1314"/>
      <c r="AJ2716" s="1314"/>
      <c r="AK2716" s="1314"/>
      <c r="AL2716" s="1314"/>
      <c r="AM2716" s="1314"/>
      <c r="AN2716" s="1314"/>
      <c r="AO2716" s="1314"/>
    </row>
    <row r="2717" spans="34:41">
      <c r="AH2717" s="1314"/>
      <c r="AI2717" s="1314"/>
      <c r="AJ2717" s="1314"/>
      <c r="AK2717" s="1314"/>
      <c r="AL2717" s="1314"/>
      <c r="AM2717" s="1314"/>
      <c r="AN2717" s="1314"/>
      <c r="AO2717" s="1314"/>
    </row>
    <row r="2718" spans="34:41">
      <c r="AH2718" s="1314"/>
      <c r="AI2718" s="1314"/>
      <c r="AJ2718" s="1314"/>
      <c r="AK2718" s="1314"/>
      <c r="AL2718" s="1314"/>
      <c r="AM2718" s="1314"/>
      <c r="AN2718" s="1314"/>
      <c r="AO2718" s="1314"/>
    </row>
    <row r="2719" spans="34:41">
      <c r="AH2719" s="1314"/>
      <c r="AI2719" s="1314"/>
      <c r="AJ2719" s="1314"/>
      <c r="AK2719" s="1314"/>
      <c r="AL2719" s="1314"/>
      <c r="AM2719" s="1314"/>
      <c r="AN2719" s="1314"/>
      <c r="AO2719" s="1314"/>
    </row>
    <row r="2720" spans="34:41">
      <c r="AH2720" s="1314"/>
      <c r="AI2720" s="1314"/>
      <c r="AJ2720" s="1314"/>
      <c r="AK2720" s="1314"/>
      <c r="AL2720" s="1314"/>
      <c r="AM2720" s="1314"/>
      <c r="AN2720" s="1314"/>
      <c r="AO2720" s="1314"/>
    </row>
    <row r="2721" spans="34:41">
      <c r="AH2721" s="1314"/>
      <c r="AI2721" s="1314"/>
      <c r="AJ2721" s="1314"/>
      <c r="AK2721" s="1314"/>
      <c r="AL2721" s="1314"/>
      <c r="AM2721" s="1314"/>
      <c r="AN2721" s="1314"/>
      <c r="AO2721" s="1314"/>
    </row>
    <row r="2722" spans="34:41">
      <c r="AH2722" s="1314"/>
      <c r="AI2722" s="1314"/>
      <c r="AJ2722" s="1314"/>
      <c r="AK2722" s="1314"/>
      <c r="AL2722" s="1314"/>
      <c r="AM2722" s="1314"/>
      <c r="AN2722" s="1314"/>
      <c r="AO2722" s="1314"/>
    </row>
    <row r="2723" spans="34:41">
      <c r="AH2723" s="1314"/>
      <c r="AI2723" s="1314"/>
      <c r="AJ2723" s="1314"/>
      <c r="AK2723" s="1314"/>
      <c r="AL2723" s="1314"/>
      <c r="AM2723" s="1314"/>
      <c r="AN2723" s="1314"/>
      <c r="AO2723" s="1314"/>
    </row>
    <row r="2724" spans="34:41">
      <c r="AH2724" s="1314"/>
      <c r="AI2724" s="1314"/>
      <c r="AJ2724" s="1314"/>
      <c r="AK2724" s="1314"/>
      <c r="AL2724" s="1314"/>
      <c r="AM2724" s="1314"/>
      <c r="AN2724" s="1314"/>
      <c r="AO2724" s="1314"/>
    </row>
    <row r="2725" spans="34:41">
      <c r="AH2725" s="1314"/>
      <c r="AI2725" s="1314"/>
      <c r="AJ2725" s="1314"/>
      <c r="AK2725" s="1314"/>
      <c r="AL2725" s="1314"/>
      <c r="AM2725" s="1314"/>
      <c r="AN2725" s="1314"/>
      <c r="AO2725" s="1314"/>
    </row>
    <row r="2726" spans="34:41">
      <c r="AH2726" s="1314"/>
      <c r="AI2726" s="1314"/>
      <c r="AJ2726" s="1314"/>
      <c r="AK2726" s="1314"/>
      <c r="AL2726" s="1314"/>
      <c r="AM2726" s="1314"/>
      <c r="AN2726" s="1314"/>
      <c r="AO2726" s="1314"/>
    </row>
    <row r="2727" spans="34:41">
      <c r="AH2727" s="1314"/>
      <c r="AI2727" s="1314"/>
      <c r="AJ2727" s="1314"/>
      <c r="AK2727" s="1314"/>
      <c r="AL2727" s="1314"/>
      <c r="AM2727" s="1314"/>
      <c r="AN2727" s="1314"/>
      <c r="AO2727" s="1314"/>
    </row>
    <row r="2728" spans="34:41">
      <c r="AH2728" s="1314"/>
      <c r="AI2728" s="1314"/>
      <c r="AJ2728" s="1314"/>
      <c r="AK2728" s="1314"/>
      <c r="AL2728" s="1314"/>
      <c r="AM2728" s="1314"/>
      <c r="AN2728" s="1314"/>
      <c r="AO2728" s="1314"/>
    </row>
    <row r="2729" spans="34:41">
      <c r="AH2729" s="1314"/>
      <c r="AI2729" s="1314"/>
      <c r="AJ2729" s="1314"/>
      <c r="AK2729" s="1314"/>
      <c r="AL2729" s="1314"/>
      <c r="AM2729" s="1314"/>
      <c r="AN2729" s="1314"/>
      <c r="AO2729" s="1314"/>
    </row>
    <row r="2730" spans="34:41">
      <c r="AH2730" s="1314"/>
      <c r="AI2730" s="1314"/>
      <c r="AJ2730" s="1314"/>
      <c r="AK2730" s="1314"/>
      <c r="AL2730" s="1314"/>
      <c r="AM2730" s="1314"/>
      <c r="AN2730" s="1314"/>
      <c r="AO2730" s="1314"/>
    </row>
    <row r="2731" spans="34:41">
      <c r="AH2731" s="1314"/>
      <c r="AI2731" s="1314"/>
      <c r="AJ2731" s="1314"/>
      <c r="AK2731" s="1314"/>
      <c r="AL2731" s="1314"/>
      <c r="AM2731" s="1314"/>
      <c r="AN2731" s="1314"/>
      <c r="AO2731" s="1314"/>
    </row>
    <row r="2732" spans="34:41">
      <c r="AH2732" s="1314"/>
      <c r="AI2732" s="1314"/>
      <c r="AJ2732" s="1314"/>
      <c r="AK2732" s="1314"/>
      <c r="AL2732" s="1314"/>
      <c r="AM2732" s="1314"/>
      <c r="AN2732" s="1314"/>
      <c r="AO2732" s="1314"/>
    </row>
    <row r="2733" spans="34:41">
      <c r="AH2733" s="1314"/>
      <c r="AI2733" s="1314"/>
      <c r="AJ2733" s="1314"/>
      <c r="AK2733" s="1314"/>
      <c r="AL2733" s="1314"/>
      <c r="AM2733" s="1314"/>
      <c r="AN2733" s="1314"/>
      <c r="AO2733" s="1314"/>
    </row>
    <row r="2734" spans="34:41">
      <c r="AH2734" s="1314"/>
      <c r="AI2734" s="1314"/>
      <c r="AJ2734" s="1314"/>
      <c r="AK2734" s="1314"/>
      <c r="AL2734" s="1314"/>
      <c r="AM2734" s="1314"/>
      <c r="AN2734" s="1314"/>
      <c r="AO2734" s="1314"/>
    </row>
    <row r="2735" spans="34:41">
      <c r="AH2735" s="1314"/>
      <c r="AI2735" s="1314"/>
      <c r="AJ2735" s="1314"/>
      <c r="AK2735" s="1314"/>
      <c r="AL2735" s="1314"/>
      <c r="AM2735" s="1314"/>
      <c r="AN2735" s="1314"/>
      <c r="AO2735" s="1314"/>
    </row>
    <row r="2736" spans="34:41">
      <c r="AH2736" s="1314"/>
      <c r="AI2736" s="1314"/>
      <c r="AJ2736" s="1314"/>
      <c r="AK2736" s="1314"/>
      <c r="AL2736" s="1314"/>
      <c r="AM2736" s="1314"/>
      <c r="AN2736" s="1314"/>
      <c r="AO2736" s="1314"/>
    </row>
    <row r="2737" spans="34:41">
      <c r="AH2737" s="1314"/>
      <c r="AI2737" s="1314"/>
      <c r="AJ2737" s="1314"/>
      <c r="AK2737" s="1314"/>
      <c r="AL2737" s="1314"/>
      <c r="AM2737" s="1314"/>
      <c r="AN2737" s="1314"/>
      <c r="AO2737" s="1314"/>
    </row>
    <row r="2738" spans="34:41">
      <c r="AH2738" s="1314"/>
      <c r="AI2738" s="1314"/>
      <c r="AJ2738" s="1314"/>
      <c r="AK2738" s="1314"/>
      <c r="AL2738" s="1314"/>
      <c r="AM2738" s="1314"/>
      <c r="AN2738" s="1314"/>
      <c r="AO2738" s="1314"/>
    </row>
    <row r="2739" spans="34:41">
      <c r="AH2739" s="1314"/>
      <c r="AI2739" s="1314"/>
      <c r="AJ2739" s="1314"/>
      <c r="AK2739" s="1314"/>
      <c r="AL2739" s="1314"/>
      <c r="AM2739" s="1314"/>
      <c r="AN2739" s="1314"/>
      <c r="AO2739" s="1314"/>
    </row>
    <row r="2740" spans="34:41">
      <c r="AH2740" s="1314"/>
      <c r="AI2740" s="1314"/>
      <c r="AJ2740" s="1314"/>
      <c r="AK2740" s="1314"/>
      <c r="AL2740" s="1314"/>
      <c r="AM2740" s="1314"/>
      <c r="AN2740" s="1314"/>
      <c r="AO2740" s="1314"/>
    </row>
    <row r="2741" spans="34:41">
      <c r="AH2741" s="1314"/>
      <c r="AI2741" s="1314"/>
      <c r="AJ2741" s="1314"/>
      <c r="AK2741" s="1314"/>
      <c r="AL2741" s="1314"/>
      <c r="AM2741" s="1314"/>
      <c r="AN2741" s="1314"/>
      <c r="AO2741" s="1314"/>
    </row>
    <row r="2742" spans="34:41">
      <c r="AH2742" s="1314"/>
      <c r="AI2742" s="1314"/>
      <c r="AJ2742" s="1314"/>
      <c r="AK2742" s="1314"/>
      <c r="AL2742" s="1314"/>
      <c r="AM2742" s="1314"/>
      <c r="AN2742" s="1314"/>
      <c r="AO2742" s="1314"/>
    </row>
    <row r="2743" spans="34:41">
      <c r="AH2743" s="1314"/>
      <c r="AI2743" s="1314"/>
      <c r="AJ2743" s="1314"/>
      <c r="AK2743" s="1314"/>
      <c r="AL2743" s="1314"/>
      <c r="AM2743" s="1314"/>
      <c r="AN2743" s="1314"/>
      <c r="AO2743" s="1314"/>
    </row>
    <row r="2744" spans="34:41">
      <c r="AH2744" s="1314"/>
      <c r="AI2744" s="1314"/>
      <c r="AJ2744" s="1314"/>
      <c r="AK2744" s="1314"/>
      <c r="AL2744" s="1314"/>
      <c r="AM2744" s="1314"/>
      <c r="AN2744" s="1314"/>
      <c r="AO2744" s="1314"/>
    </row>
    <row r="2745" spans="34:41">
      <c r="AH2745" s="1314"/>
      <c r="AI2745" s="1314"/>
      <c r="AJ2745" s="1314"/>
      <c r="AK2745" s="1314"/>
      <c r="AL2745" s="1314"/>
      <c r="AM2745" s="1314"/>
      <c r="AN2745" s="1314"/>
      <c r="AO2745" s="1314"/>
    </row>
    <row r="2746" spans="34:41">
      <c r="AH2746" s="1314"/>
      <c r="AI2746" s="1314"/>
      <c r="AJ2746" s="1314"/>
      <c r="AK2746" s="1314"/>
      <c r="AL2746" s="1314"/>
      <c r="AM2746" s="1314"/>
      <c r="AN2746" s="1314"/>
      <c r="AO2746" s="1314"/>
    </row>
    <row r="2747" spans="34:41">
      <c r="AH2747" s="1314"/>
      <c r="AI2747" s="1314"/>
      <c r="AJ2747" s="1314"/>
      <c r="AK2747" s="1314"/>
      <c r="AL2747" s="1314"/>
      <c r="AM2747" s="1314"/>
      <c r="AN2747" s="1314"/>
      <c r="AO2747" s="1314"/>
    </row>
    <row r="2748" spans="34:41">
      <c r="AH2748" s="1314"/>
      <c r="AI2748" s="1314"/>
      <c r="AJ2748" s="1314"/>
      <c r="AK2748" s="1314"/>
      <c r="AL2748" s="1314"/>
      <c r="AM2748" s="1314"/>
      <c r="AN2748" s="1314"/>
      <c r="AO2748" s="1314"/>
    </row>
    <row r="2749" spans="34:41">
      <c r="AH2749" s="1314"/>
      <c r="AI2749" s="1314"/>
      <c r="AJ2749" s="1314"/>
      <c r="AK2749" s="1314"/>
      <c r="AL2749" s="1314"/>
      <c r="AM2749" s="1314"/>
      <c r="AN2749" s="1314"/>
      <c r="AO2749" s="1314"/>
    </row>
    <row r="2750" spans="34:41">
      <c r="AH2750" s="1314"/>
      <c r="AI2750" s="1314"/>
      <c r="AJ2750" s="1314"/>
      <c r="AK2750" s="1314"/>
      <c r="AL2750" s="1314"/>
      <c r="AM2750" s="1314"/>
      <c r="AN2750" s="1314"/>
      <c r="AO2750" s="1314"/>
    </row>
    <row r="2751" spans="34:41">
      <c r="AH2751" s="1314"/>
      <c r="AI2751" s="1314"/>
      <c r="AJ2751" s="1314"/>
      <c r="AK2751" s="1314"/>
      <c r="AL2751" s="1314"/>
      <c r="AM2751" s="1314"/>
      <c r="AN2751" s="1314"/>
      <c r="AO2751" s="1314"/>
    </row>
    <row r="2752" spans="34:41">
      <c r="AH2752" s="1314"/>
      <c r="AI2752" s="1314"/>
      <c r="AJ2752" s="1314"/>
      <c r="AK2752" s="1314"/>
      <c r="AL2752" s="1314"/>
      <c r="AM2752" s="1314"/>
      <c r="AN2752" s="1314"/>
      <c r="AO2752" s="1314"/>
    </row>
    <row r="2753" spans="34:41">
      <c r="AH2753" s="1314"/>
      <c r="AI2753" s="1314"/>
      <c r="AJ2753" s="1314"/>
      <c r="AK2753" s="1314"/>
      <c r="AL2753" s="1314"/>
      <c r="AM2753" s="1314"/>
      <c r="AN2753" s="1314"/>
      <c r="AO2753" s="1314"/>
    </row>
    <row r="2754" spans="34:41">
      <c r="AH2754" s="1314"/>
      <c r="AI2754" s="1314"/>
      <c r="AJ2754" s="1314"/>
      <c r="AK2754" s="1314"/>
      <c r="AL2754" s="1314"/>
      <c r="AM2754" s="1314"/>
      <c r="AN2754" s="1314"/>
      <c r="AO2754" s="1314"/>
    </row>
    <row r="2755" spans="34:41">
      <c r="AH2755" s="1314"/>
      <c r="AI2755" s="1314"/>
      <c r="AJ2755" s="1314"/>
      <c r="AK2755" s="1314"/>
      <c r="AL2755" s="1314"/>
      <c r="AM2755" s="1314"/>
      <c r="AN2755" s="1314"/>
      <c r="AO2755" s="1314"/>
    </row>
    <row r="2756" spans="34:41">
      <c r="AH2756" s="1314"/>
      <c r="AI2756" s="1314"/>
      <c r="AJ2756" s="1314"/>
      <c r="AK2756" s="1314"/>
      <c r="AL2756" s="1314"/>
      <c r="AM2756" s="1314"/>
      <c r="AN2756" s="1314"/>
      <c r="AO2756" s="1314"/>
    </row>
    <row r="2757" spans="34:41">
      <c r="AH2757" s="1314"/>
      <c r="AI2757" s="1314"/>
      <c r="AJ2757" s="1314"/>
      <c r="AK2757" s="1314"/>
      <c r="AL2757" s="1314"/>
      <c r="AM2757" s="1314"/>
      <c r="AN2757" s="1314"/>
      <c r="AO2757" s="1314"/>
    </row>
    <row r="2758" spans="34:41">
      <c r="AH2758" s="1314"/>
      <c r="AI2758" s="1314"/>
      <c r="AJ2758" s="1314"/>
      <c r="AK2758" s="1314"/>
      <c r="AL2758" s="1314"/>
      <c r="AM2758" s="1314"/>
      <c r="AN2758" s="1314"/>
      <c r="AO2758" s="1314"/>
    </row>
    <row r="2759" spans="34:41">
      <c r="AH2759" s="1314"/>
      <c r="AI2759" s="1314"/>
      <c r="AJ2759" s="1314"/>
      <c r="AK2759" s="1314"/>
      <c r="AL2759" s="1314"/>
      <c r="AM2759" s="1314"/>
      <c r="AN2759" s="1314"/>
      <c r="AO2759" s="1314"/>
    </row>
    <row r="2760" spans="34:41">
      <c r="AH2760" s="1314"/>
      <c r="AI2760" s="1314"/>
      <c r="AJ2760" s="1314"/>
      <c r="AK2760" s="1314"/>
      <c r="AL2760" s="1314"/>
      <c r="AM2760" s="1314"/>
      <c r="AN2760" s="1314"/>
      <c r="AO2760" s="1314"/>
    </row>
    <row r="2761" spans="34:41">
      <c r="AH2761" s="1314"/>
      <c r="AI2761" s="1314"/>
      <c r="AJ2761" s="1314"/>
      <c r="AK2761" s="1314"/>
      <c r="AL2761" s="1314"/>
      <c r="AM2761" s="1314"/>
      <c r="AN2761" s="1314"/>
      <c r="AO2761" s="1314"/>
    </row>
    <row r="2762" spans="34:41">
      <c r="AH2762" s="1314"/>
      <c r="AI2762" s="1314"/>
      <c r="AJ2762" s="1314"/>
      <c r="AK2762" s="1314"/>
      <c r="AL2762" s="1314"/>
      <c r="AM2762" s="1314"/>
      <c r="AN2762" s="1314"/>
      <c r="AO2762" s="1314"/>
    </row>
    <row r="2763" spans="34:41">
      <c r="AH2763" s="1314"/>
      <c r="AI2763" s="1314"/>
      <c r="AJ2763" s="1314"/>
      <c r="AK2763" s="1314"/>
      <c r="AL2763" s="1314"/>
      <c r="AM2763" s="1314"/>
      <c r="AN2763" s="1314"/>
      <c r="AO2763" s="1314"/>
    </row>
    <row r="2764" spans="34:41">
      <c r="AH2764" s="1314"/>
      <c r="AI2764" s="1314"/>
      <c r="AJ2764" s="1314"/>
      <c r="AK2764" s="1314"/>
      <c r="AL2764" s="1314"/>
      <c r="AM2764" s="1314"/>
      <c r="AN2764" s="1314"/>
      <c r="AO2764" s="1314"/>
    </row>
    <row r="2765" spans="34:41">
      <c r="AH2765" s="1314"/>
      <c r="AI2765" s="1314"/>
      <c r="AJ2765" s="1314"/>
      <c r="AK2765" s="1314"/>
      <c r="AL2765" s="1314"/>
      <c r="AM2765" s="1314"/>
      <c r="AN2765" s="1314"/>
      <c r="AO2765" s="1314"/>
    </row>
    <row r="2766" spans="34:41">
      <c r="AH2766" s="1314"/>
      <c r="AI2766" s="1314"/>
      <c r="AJ2766" s="1314"/>
      <c r="AK2766" s="1314"/>
      <c r="AL2766" s="1314"/>
      <c r="AM2766" s="1314"/>
      <c r="AN2766" s="1314"/>
      <c r="AO2766" s="1314"/>
    </row>
    <row r="2767" spans="34:41">
      <c r="AH2767" s="1314"/>
      <c r="AI2767" s="1314"/>
      <c r="AJ2767" s="1314"/>
      <c r="AK2767" s="1314"/>
      <c r="AL2767" s="1314"/>
      <c r="AM2767" s="1314"/>
      <c r="AN2767" s="1314"/>
      <c r="AO2767" s="1314"/>
    </row>
    <row r="2768" spans="34:41">
      <c r="AH2768" s="1314"/>
      <c r="AI2768" s="1314"/>
      <c r="AJ2768" s="1314"/>
      <c r="AK2768" s="1314"/>
      <c r="AL2768" s="1314"/>
      <c r="AM2768" s="1314"/>
      <c r="AN2768" s="1314"/>
      <c r="AO2768" s="1314"/>
    </row>
    <row r="2769" spans="34:41">
      <c r="AH2769" s="1314"/>
      <c r="AI2769" s="1314"/>
      <c r="AJ2769" s="1314"/>
      <c r="AK2769" s="1314"/>
      <c r="AL2769" s="1314"/>
      <c r="AM2769" s="1314"/>
      <c r="AN2769" s="1314"/>
      <c r="AO2769" s="1314"/>
    </row>
    <row r="2770" spans="34:41">
      <c r="AH2770" s="1314"/>
      <c r="AI2770" s="1314"/>
      <c r="AJ2770" s="1314"/>
      <c r="AK2770" s="1314"/>
      <c r="AL2770" s="1314"/>
      <c r="AM2770" s="1314"/>
      <c r="AN2770" s="1314"/>
      <c r="AO2770" s="1314"/>
    </row>
    <row r="2771" spans="34:41">
      <c r="AH2771" s="1314"/>
      <c r="AI2771" s="1314"/>
      <c r="AJ2771" s="1314"/>
      <c r="AK2771" s="1314"/>
      <c r="AL2771" s="1314"/>
      <c r="AM2771" s="1314"/>
      <c r="AN2771" s="1314"/>
      <c r="AO2771" s="1314"/>
    </row>
    <row r="2772" spans="34:41">
      <c r="AH2772" s="1314"/>
      <c r="AI2772" s="1314"/>
      <c r="AJ2772" s="1314"/>
      <c r="AK2772" s="1314"/>
      <c r="AL2772" s="1314"/>
      <c r="AM2772" s="1314"/>
      <c r="AN2772" s="1314"/>
      <c r="AO2772" s="1314"/>
    </row>
    <row r="2773" spans="34:41">
      <c r="AH2773" s="1314"/>
      <c r="AI2773" s="1314"/>
      <c r="AJ2773" s="1314"/>
      <c r="AK2773" s="1314"/>
      <c r="AL2773" s="1314"/>
      <c r="AM2773" s="1314"/>
      <c r="AN2773" s="1314"/>
      <c r="AO2773" s="1314"/>
    </row>
    <row r="2774" spans="34:41">
      <c r="AH2774" s="1314"/>
      <c r="AI2774" s="1314"/>
      <c r="AJ2774" s="1314"/>
      <c r="AK2774" s="1314"/>
      <c r="AL2774" s="1314"/>
      <c r="AM2774" s="1314"/>
      <c r="AN2774" s="1314"/>
      <c r="AO2774" s="1314"/>
    </row>
    <row r="2775" spans="34:41">
      <c r="AH2775" s="1314"/>
      <c r="AI2775" s="1314"/>
      <c r="AJ2775" s="1314"/>
      <c r="AK2775" s="1314"/>
      <c r="AL2775" s="1314"/>
      <c r="AM2775" s="1314"/>
      <c r="AN2775" s="1314"/>
      <c r="AO2775" s="1314"/>
    </row>
    <row r="2776" spans="34:41">
      <c r="AH2776" s="1314"/>
      <c r="AI2776" s="1314"/>
      <c r="AJ2776" s="1314"/>
      <c r="AK2776" s="1314"/>
      <c r="AL2776" s="1314"/>
      <c r="AM2776" s="1314"/>
      <c r="AN2776" s="1314"/>
      <c r="AO2776" s="1314"/>
    </row>
    <row r="2777" spans="34:41">
      <c r="AH2777" s="1314"/>
      <c r="AI2777" s="1314"/>
      <c r="AJ2777" s="1314"/>
      <c r="AK2777" s="1314"/>
      <c r="AL2777" s="1314"/>
      <c r="AM2777" s="1314"/>
      <c r="AN2777" s="1314"/>
      <c r="AO2777" s="1314"/>
    </row>
    <row r="2778" spans="34:41">
      <c r="AH2778" s="1314"/>
      <c r="AI2778" s="1314"/>
      <c r="AJ2778" s="1314"/>
      <c r="AK2778" s="1314"/>
      <c r="AL2778" s="1314"/>
      <c r="AM2778" s="1314"/>
      <c r="AN2778" s="1314"/>
      <c r="AO2778" s="1314"/>
    </row>
    <row r="2779" spans="34:41">
      <c r="AH2779" s="1314"/>
      <c r="AI2779" s="1314"/>
      <c r="AJ2779" s="1314"/>
      <c r="AK2779" s="1314"/>
      <c r="AL2779" s="1314"/>
      <c r="AM2779" s="1314"/>
      <c r="AN2779" s="1314"/>
      <c r="AO2779" s="1314"/>
    </row>
    <row r="2780" spans="34:41">
      <c r="AH2780" s="1314"/>
      <c r="AI2780" s="1314"/>
      <c r="AJ2780" s="1314"/>
      <c r="AK2780" s="1314"/>
      <c r="AL2780" s="1314"/>
      <c r="AM2780" s="1314"/>
      <c r="AN2780" s="1314"/>
      <c r="AO2780" s="1314"/>
    </row>
    <row r="2781" spans="34:41">
      <c r="AH2781" s="1314"/>
      <c r="AI2781" s="1314"/>
      <c r="AJ2781" s="1314"/>
      <c r="AK2781" s="1314"/>
      <c r="AL2781" s="1314"/>
      <c r="AM2781" s="1314"/>
      <c r="AN2781" s="1314"/>
      <c r="AO2781" s="1314"/>
    </row>
    <row r="2782" spans="34:41">
      <c r="AH2782" s="1314"/>
      <c r="AI2782" s="1314"/>
      <c r="AJ2782" s="1314"/>
      <c r="AK2782" s="1314"/>
      <c r="AL2782" s="1314"/>
      <c r="AM2782" s="1314"/>
      <c r="AN2782" s="1314"/>
      <c r="AO2782" s="1314"/>
    </row>
    <row r="2783" spans="34:41">
      <c r="AH2783" s="1314"/>
      <c r="AI2783" s="1314"/>
      <c r="AJ2783" s="1314"/>
      <c r="AK2783" s="1314"/>
      <c r="AL2783" s="1314"/>
      <c r="AM2783" s="1314"/>
      <c r="AN2783" s="1314"/>
      <c r="AO2783" s="1314"/>
    </row>
    <row r="2784" spans="34:41">
      <c r="AH2784" s="1314"/>
      <c r="AI2784" s="1314"/>
      <c r="AJ2784" s="1314"/>
      <c r="AK2784" s="1314"/>
      <c r="AL2784" s="1314"/>
      <c r="AM2784" s="1314"/>
      <c r="AN2784" s="1314"/>
      <c r="AO2784" s="1314"/>
    </row>
    <row r="2785" spans="34:41">
      <c r="AH2785" s="1314"/>
      <c r="AI2785" s="1314"/>
      <c r="AJ2785" s="1314"/>
      <c r="AK2785" s="1314"/>
      <c r="AL2785" s="1314"/>
      <c r="AM2785" s="1314"/>
      <c r="AN2785" s="1314"/>
      <c r="AO2785" s="1314"/>
    </row>
    <row r="2786" spans="34:41">
      <c r="AH2786" s="1314"/>
      <c r="AI2786" s="1314"/>
      <c r="AJ2786" s="1314"/>
      <c r="AK2786" s="1314"/>
      <c r="AL2786" s="1314"/>
      <c r="AM2786" s="1314"/>
      <c r="AN2786" s="1314"/>
      <c r="AO2786" s="1314"/>
    </row>
    <row r="2787" spans="34:41">
      <c r="AH2787" s="1314"/>
      <c r="AI2787" s="1314"/>
      <c r="AJ2787" s="1314"/>
      <c r="AK2787" s="1314"/>
      <c r="AL2787" s="1314"/>
      <c r="AM2787" s="1314"/>
      <c r="AN2787" s="1314"/>
      <c r="AO2787" s="1314"/>
    </row>
    <row r="2788" spans="34:41">
      <c r="AH2788" s="1314"/>
      <c r="AI2788" s="1314"/>
      <c r="AJ2788" s="1314"/>
      <c r="AK2788" s="1314"/>
      <c r="AL2788" s="1314"/>
      <c r="AM2788" s="1314"/>
      <c r="AN2788" s="1314"/>
      <c r="AO2788" s="1314"/>
    </row>
    <row r="2789" spans="34:41">
      <c r="AH2789" s="1314"/>
      <c r="AI2789" s="1314"/>
      <c r="AJ2789" s="1314"/>
      <c r="AK2789" s="1314"/>
      <c r="AL2789" s="1314"/>
      <c r="AM2789" s="1314"/>
      <c r="AN2789" s="1314"/>
      <c r="AO2789" s="1314"/>
    </row>
    <row r="2790" spans="34:41">
      <c r="AH2790" s="1314"/>
      <c r="AI2790" s="1314"/>
      <c r="AJ2790" s="1314"/>
      <c r="AK2790" s="1314"/>
      <c r="AL2790" s="1314"/>
      <c r="AM2790" s="1314"/>
      <c r="AN2790" s="1314"/>
      <c r="AO2790" s="1314"/>
    </row>
    <row r="2791" spans="34:41">
      <c r="AH2791" s="1314"/>
      <c r="AI2791" s="1314"/>
      <c r="AJ2791" s="1314"/>
      <c r="AK2791" s="1314"/>
      <c r="AL2791" s="1314"/>
      <c r="AM2791" s="1314"/>
      <c r="AN2791" s="1314"/>
      <c r="AO2791" s="1314"/>
    </row>
    <row r="2792" spans="34:41">
      <c r="AH2792" s="1314"/>
      <c r="AI2792" s="1314"/>
      <c r="AJ2792" s="1314"/>
      <c r="AK2792" s="1314"/>
      <c r="AL2792" s="1314"/>
      <c r="AM2792" s="1314"/>
      <c r="AN2792" s="1314"/>
      <c r="AO2792" s="1314"/>
    </row>
    <row r="2793" spans="34:41">
      <c r="AH2793" s="1314"/>
      <c r="AI2793" s="1314"/>
      <c r="AJ2793" s="1314"/>
      <c r="AK2793" s="1314"/>
      <c r="AL2793" s="1314"/>
      <c r="AM2793" s="1314"/>
      <c r="AN2793" s="1314"/>
      <c r="AO2793" s="1314"/>
    </row>
    <row r="2794" spans="34:41">
      <c r="AH2794" s="1314"/>
      <c r="AI2794" s="1314"/>
      <c r="AJ2794" s="1314"/>
      <c r="AK2794" s="1314"/>
      <c r="AL2794" s="1314"/>
      <c r="AM2794" s="1314"/>
      <c r="AN2794" s="1314"/>
      <c r="AO2794" s="1314"/>
    </row>
    <row r="2795" spans="34:41">
      <c r="AH2795" s="1314"/>
      <c r="AI2795" s="1314"/>
      <c r="AJ2795" s="1314"/>
      <c r="AK2795" s="1314"/>
      <c r="AL2795" s="1314"/>
      <c r="AM2795" s="1314"/>
      <c r="AN2795" s="1314"/>
      <c r="AO2795" s="1314"/>
    </row>
    <row r="2796" spans="34:41">
      <c r="AH2796" s="1314"/>
      <c r="AI2796" s="1314"/>
      <c r="AJ2796" s="1314"/>
      <c r="AK2796" s="1314"/>
      <c r="AL2796" s="1314"/>
      <c r="AM2796" s="1314"/>
      <c r="AN2796" s="1314"/>
      <c r="AO2796" s="1314"/>
    </row>
    <row r="2797" spans="34:41">
      <c r="AH2797" s="1314"/>
      <c r="AI2797" s="1314"/>
      <c r="AJ2797" s="1314"/>
      <c r="AK2797" s="1314"/>
      <c r="AL2797" s="1314"/>
      <c r="AM2797" s="1314"/>
      <c r="AN2797" s="1314"/>
      <c r="AO2797" s="1314"/>
    </row>
    <row r="2798" spans="34:41">
      <c r="AH2798" s="1314"/>
      <c r="AI2798" s="1314"/>
      <c r="AJ2798" s="1314"/>
      <c r="AK2798" s="1314"/>
      <c r="AL2798" s="1314"/>
      <c r="AM2798" s="1314"/>
      <c r="AN2798" s="1314"/>
      <c r="AO2798" s="1314"/>
    </row>
    <row r="2799" spans="34:41">
      <c r="AH2799" s="1314"/>
      <c r="AI2799" s="1314"/>
      <c r="AJ2799" s="1314"/>
      <c r="AK2799" s="1314"/>
      <c r="AL2799" s="1314"/>
      <c r="AM2799" s="1314"/>
      <c r="AN2799" s="1314"/>
      <c r="AO2799" s="1314"/>
    </row>
    <row r="2800" spans="34:41">
      <c r="AH2800" s="1314"/>
      <c r="AI2800" s="1314"/>
      <c r="AJ2800" s="1314"/>
      <c r="AK2800" s="1314"/>
      <c r="AL2800" s="1314"/>
      <c r="AM2800" s="1314"/>
      <c r="AN2800" s="1314"/>
      <c r="AO2800" s="1314"/>
    </row>
    <row r="2801" spans="34:41">
      <c r="AH2801" s="1314"/>
      <c r="AI2801" s="1314"/>
      <c r="AJ2801" s="1314"/>
      <c r="AK2801" s="1314"/>
      <c r="AL2801" s="1314"/>
      <c r="AM2801" s="1314"/>
      <c r="AN2801" s="1314"/>
      <c r="AO2801" s="1314"/>
    </row>
    <row r="2802" spans="34:41">
      <c r="AH2802" s="1314"/>
      <c r="AI2802" s="1314"/>
      <c r="AJ2802" s="1314"/>
      <c r="AK2802" s="1314"/>
      <c r="AL2802" s="1314"/>
      <c r="AM2802" s="1314"/>
      <c r="AN2802" s="1314"/>
      <c r="AO2802" s="1314"/>
    </row>
    <row r="2803" spans="34:41">
      <c r="AH2803" s="1314"/>
      <c r="AI2803" s="1314"/>
      <c r="AJ2803" s="1314"/>
      <c r="AK2803" s="1314"/>
      <c r="AL2803" s="1314"/>
      <c r="AM2803" s="1314"/>
      <c r="AN2803" s="1314"/>
      <c r="AO2803" s="1314"/>
    </row>
    <row r="2804" spans="34:41">
      <c r="AH2804" s="1314"/>
      <c r="AI2804" s="1314"/>
      <c r="AJ2804" s="1314"/>
      <c r="AK2804" s="1314"/>
      <c r="AL2804" s="1314"/>
      <c r="AM2804" s="1314"/>
      <c r="AN2804" s="1314"/>
      <c r="AO2804" s="1314"/>
    </row>
    <row r="2805" spans="34:41">
      <c r="AH2805" s="1314"/>
      <c r="AI2805" s="1314"/>
      <c r="AJ2805" s="1314"/>
      <c r="AK2805" s="1314"/>
      <c r="AL2805" s="1314"/>
      <c r="AM2805" s="1314"/>
      <c r="AN2805" s="1314"/>
      <c r="AO2805" s="1314"/>
    </row>
    <row r="2806" spans="34:41">
      <c r="AH2806" s="1314"/>
      <c r="AI2806" s="1314"/>
      <c r="AJ2806" s="1314"/>
      <c r="AK2806" s="1314"/>
      <c r="AL2806" s="1314"/>
      <c r="AM2806" s="1314"/>
      <c r="AN2806" s="1314"/>
      <c r="AO2806" s="1314"/>
    </row>
    <row r="2807" spans="34:41">
      <c r="AH2807" s="1314"/>
      <c r="AI2807" s="1314"/>
      <c r="AJ2807" s="1314"/>
      <c r="AK2807" s="1314"/>
      <c r="AL2807" s="1314"/>
      <c r="AM2807" s="1314"/>
      <c r="AN2807" s="1314"/>
      <c r="AO2807" s="1314"/>
    </row>
    <row r="2808" spans="34:41">
      <c r="AH2808" s="1314"/>
      <c r="AI2808" s="1314"/>
      <c r="AJ2808" s="1314"/>
      <c r="AK2808" s="1314"/>
      <c r="AL2808" s="1314"/>
      <c r="AM2808" s="1314"/>
      <c r="AN2808" s="1314"/>
      <c r="AO2808" s="1314"/>
    </row>
    <row r="2809" spans="34:41">
      <c r="AH2809" s="1314"/>
      <c r="AI2809" s="1314"/>
      <c r="AJ2809" s="1314"/>
      <c r="AK2809" s="1314"/>
      <c r="AL2809" s="1314"/>
      <c r="AM2809" s="1314"/>
      <c r="AN2809" s="1314"/>
      <c r="AO2809" s="1314"/>
    </row>
    <row r="2810" spans="34:41">
      <c r="AH2810" s="1314"/>
      <c r="AI2810" s="1314"/>
      <c r="AJ2810" s="1314"/>
      <c r="AK2810" s="1314"/>
      <c r="AL2810" s="1314"/>
      <c r="AM2810" s="1314"/>
      <c r="AN2810" s="1314"/>
      <c r="AO2810" s="1314"/>
    </row>
    <row r="2811" spans="34:41">
      <c r="AH2811" s="1314"/>
      <c r="AI2811" s="1314"/>
      <c r="AJ2811" s="1314"/>
      <c r="AK2811" s="1314"/>
      <c r="AL2811" s="1314"/>
      <c r="AM2811" s="1314"/>
      <c r="AN2811" s="1314"/>
      <c r="AO2811" s="1314"/>
    </row>
    <row r="2812" spans="34:41">
      <c r="AH2812" s="1314"/>
      <c r="AI2812" s="1314"/>
      <c r="AJ2812" s="1314"/>
      <c r="AK2812" s="1314"/>
      <c r="AL2812" s="1314"/>
      <c r="AM2812" s="1314"/>
      <c r="AN2812" s="1314"/>
      <c r="AO2812" s="1314"/>
    </row>
    <row r="2813" spans="34:41">
      <c r="AH2813" s="1314"/>
      <c r="AI2813" s="1314"/>
      <c r="AJ2813" s="1314"/>
      <c r="AK2813" s="1314"/>
      <c r="AL2813" s="1314"/>
      <c r="AM2813" s="1314"/>
      <c r="AN2813" s="1314"/>
      <c r="AO2813" s="1314"/>
    </row>
    <row r="2814" spans="34:41">
      <c r="AH2814" s="1314"/>
      <c r="AI2814" s="1314"/>
      <c r="AJ2814" s="1314"/>
      <c r="AK2814" s="1314"/>
      <c r="AL2814" s="1314"/>
      <c r="AM2814" s="1314"/>
      <c r="AN2814" s="1314"/>
      <c r="AO2814" s="1314"/>
    </row>
    <row r="2815" spans="34:41">
      <c r="AH2815" s="1314"/>
      <c r="AI2815" s="1314"/>
      <c r="AJ2815" s="1314"/>
      <c r="AK2815" s="1314"/>
      <c r="AL2815" s="1314"/>
      <c r="AM2815" s="1314"/>
      <c r="AN2815" s="1314"/>
      <c r="AO2815" s="1314"/>
    </row>
    <row r="2816" spans="34:41">
      <c r="AH2816" s="1314"/>
      <c r="AI2816" s="1314"/>
      <c r="AJ2816" s="1314"/>
      <c r="AK2816" s="1314"/>
      <c r="AL2816" s="1314"/>
      <c r="AM2816" s="1314"/>
      <c r="AN2816" s="1314"/>
      <c r="AO2816" s="1314"/>
    </row>
    <row r="2817" spans="34:41">
      <c r="AH2817" s="1314"/>
      <c r="AI2817" s="1314"/>
      <c r="AJ2817" s="1314"/>
      <c r="AK2817" s="1314"/>
      <c r="AL2817" s="1314"/>
      <c r="AM2817" s="1314"/>
      <c r="AN2817" s="1314"/>
      <c r="AO2817" s="1314"/>
    </row>
    <row r="2818" spans="34:41">
      <c r="AH2818" s="1314"/>
      <c r="AI2818" s="1314"/>
      <c r="AJ2818" s="1314"/>
      <c r="AK2818" s="1314"/>
      <c r="AL2818" s="1314"/>
      <c r="AM2818" s="1314"/>
      <c r="AN2818" s="1314"/>
      <c r="AO2818" s="1314"/>
    </row>
    <row r="2819" spans="34:41">
      <c r="AH2819" s="1314"/>
      <c r="AI2819" s="1314"/>
      <c r="AJ2819" s="1314"/>
      <c r="AK2819" s="1314"/>
      <c r="AL2819" s="1314"/>
      <c r="AM2819" s="1314"/>
      <c r="AN2819" s="1314"/>
      <c r="AO2819" s="1314"/>
    </row>
    <row r="2820" spans="34:41">
      <c r="AH2820" s="1314"/>
      <c r="AI2820" s="1314"/>
      <c r="AJ2820" s="1314"/>
      <c r="AK2820" s="1314"/>
      <c r="AL2820" s="1314"/>
      <c r="AM2820" s="1314"/>
      <c r="AN2820" s="1314"/>
      <c r="AO2820" s="1314"/>
    </row>
    <row r="2821" spans="34:41">
      <c r="AH2821" s="1314"/>
      <c r="AI2821" s="1314"/>
      <c r="AJ2821" s="1314"/>
      <c r="AK2821" s="1314"/>
      <c r="AL2821" s="1314"/>
      <c r="AM2821" s="1314"/>
      <c r="AN2821" s="1314"/>
      <c r="AO2821" s="1314"/>
    </row>
    <row r="2822" spans="34:41">
      <c r="AH2822" s="1314"/>
      <c r="AI2822" s="1314"/>
      <c r="AJ2822" s="1314"/>
      <c r="AK2822" s="1314"/>
      <c r="AL2822" s="1314"/>
      <c r="AM2822" s="1314"/>
      <c r="AN2822" s="1314"/>
      <c r="AO2822" s="1314"/>
    </row>
    <row r="2823" spans="34:41">
      <c r="AH2823" s="1314"/>
      <c r="AI2823" s="1314"/>
      <c r="AJ2823" s="1314"/>
      <c r="AK2823" s="1314"/>
      <c r="AL2823" s="1314"/>
      <c r="AM2823" s="1314"/>
      <c r="AN2823" s="1314"/>
      <c r="AO2823" s="1314"/>
    </row>
    <row r="2824" spans="34:41">
      <c r="AH2824" s="1314"/>
      <c r="AI2824" s="1314"/>
      <c r="AJ2824" s="1314"/>
      <c r="AK2824" s="1314"/>
      <c r="AL2824" s="1314"/>
      <c r="AM2824" s="1314"/>
      <c r="AN2824" s="1314"/>
      <c r="AO2824" s="1314"/>
    </row>
    <row r="2825" spans="34:41">
      <c r="AH2825" s="1314"/>
      <c r="AI2825" s="1314"/>
      <c r="AJ2825" s="1314"/>
      <c r="AK2825" s="1314"/>
      <c r="AL2825" s="1314"/>
      <c r="AM2825" s="1314"/>
      <c r="AN2825" s="1314"/>
      <c r="AO2825" s="1314"/>
    </row>
    <row r="2826" spans="34:41">
      <c r="AH2826" s="1314"/>
      <c r="AI2826" s="1314"/>
      <c r="AJ2826" s="1314"/>
      <c r="AK2826" s="1314"/>
      <c r="AL2826" s="1314"/>
      <c r="AM2826" s="1314"/>
      <c r="AN2826" s="1314"/>
      <c r="AO2826" s="1314"/>
    </row>
    <row r="2827" spans="34:41">
      <c r="AH2827" s="1314"/>
      <c r="AI2827" s="1314"/>
      <c r="AJ2827" s="1314"/>
      <c r="AK2827" s="1314"/>
      <c r="AL2827" s="1314"/>
      <c r="AM2827" s="1314"/>
      <c r="AN2827" s="1314"/>
      <c r="AO2827" s="1314"/>
    </row>
    <row r="2828" spans="34:41">
      <c r="AH2828" s="1314"/>
      <c r="AI2828" s="1314"/>
      <c r="AJ2828" s="1314"/>
      <c r="AK2828" s="1314"/>
      <c r="AL2828" s="1314"/>
      <c r="AM2828" s="1314"/>
      <c r="AN2828" s="1314"/>
      <c r="AO2828" s="1314"/>
    </row>
    <row r="2829" spans="34:41">
      <c r="AH2829" s="1314"/>
      <c r="AI2829" s="1314"/>
      <c r="AJ2829" s="1314"/>
      <c r="AK2829" s="1314"/>
      <c r="AL2829" s="1314"/>
      <c r="AM2829" s="1314"/>
      <c r="AN2829" s="1314"/>
      <c r="AO2829" s="1314"/>
    </row>
    <row r="2830" spans="34:41">
      <c r="AH2830" s="1314"/>
      <c r="AI2830" s="1314"/>
      <c r="AJ2830" s="1314"/>
      <c r="AK2830" s="1314"/>
      <c r="AL2830" s="1314"/>
      <c r="AM2830" s="1314"/>
      <c r="AN2830" s="1314"/>
      <c r="AO2830" s="1314"/>
    </row>
    <row r="2831" spans="34:41">
      <c r="AH2831" s="1314"/>
      <c r="AI2831" s="1314"/>
      <c r="AJ2831" s="1314"/>
      <c r="AK2831" s="1314"/>
      <c r="AL2831" s="1314"/>
      <c r="AM2831" s="1314"/>
      <c r="AN2831" s="1314"/>
      <c r="AO2831" s="1314"/>
    </row>
    <row r="2832" spans="34:41">
      <c r="AH2832" s="1314"/>
      <c r="AI2832" s="1314"/>
      <c r="AJ2832" s="1314"/>
      <c r="AK2832" s="1314"/>
      <c r="AL2832" s="1314"/>
      <c r="AM2832" s="1314"/>
      <c r="AN2832" s="1314"/>
      <c r="AO2832" s="1314"/>
    </row>
    <row r="2833" spans="34:41">
      <c r="AH2833" s="1314"/>
      <c r="AI2833" s="1314"/>
      <c r="AJ2833" s="1314"/>
      <c r="AK2833" s="1314"/>
      <c r="AL2833" s="1314"/>
      <c r="AM2833" s="1314"/>
      <c r="AN2833" s="1314"/>
      <c r="AO2833" s="1314"/>
    </row>
    <row r="2834" spans="34:41">
      <c r="AH2834" s="1314"/>
      <c r="AI2834" s="1314"/>
      <c r="AJ2834" s="1314"/>
      <c r="AK2834" s="1314"/>
      <c r="AL2834" s="1314"/>
      <c r="AM2834" s="1314"/>
      <c r="AN2834" s="1314"/>
      <c r="AO2834" s="1314"/>
    </row>
    <row r="2835" spans="34:41">
      <c r="AH2835" s="1314"/>
      <c r="AI2835" s="1314"/>
      <c r="AJ2835" s="1314"/>
      <c r="AK2835" s="1314"/>
      <c r="AL2835" s="1314"/>
      <c r="AM2835" s="1314"/>
      <c r="AN2835" s="1314"/>
      <c r="AO2835" s="1314"/>
    </row>
    <row r="2836" spans="34:41">
      <c r="AH2836" s="1314"/>
      <c r="AI2836" s="1314"/>
      <c r="AJ2836" s="1314"/>
      <c r="AK2836" s="1314"/>
      <c r="AL2836" s="1314"/>
      <c r="AM2836" s="1314"/>
      <c r="AN2836" s="1314"/>
      <c r="AO2836" s="1314"/>
    </row>
    <row r="2837" spans="34:41">
      <c r="AH2837" s="1314"/>
      <c r="AI2837" s="1314"/>
      <c r="AJ2837" s="1314"/>
      <c r="AK2837" s="1314"/>
      <c r="AL2837" s="1314"/>
      <c r="AM2837" s="1314"/>
      <c r="AN2837" s="1314"/>
      <c r="AO2837" s="1314"/>
    </row>
    <row r="2838" spans="34:41">
      <c r="AH2838" s="1314"/>
      <c r="AI2838" s="1314"/>
      <c r="AJ2838" s="1314"/>
      <c r="AK2838" s="1314"/>
      <c r="AL2838" s="1314"/>
      <c r="AM2838" s="1314"/>
      <c r="AN2838" s="1314"/>
      <c r="AO2838" s="1314"/>
    </row>
    <row r="2839" spans="34:41">
      <c r="AH2839" s="1314"/>
      <c r="AI2839" s="1314"/>
      <c r="AJ2839" s="1314"/>
      <c r="AK2839" s="1314"/>
      <c r="AL2839" s="1314"/>
      <c r="AM2839" s="1314"/>
      <c r="AN2839" s="1314"/>
      <c r="AO2839" s="1314"/>
    </row>
    <row r="2840" spans="34:41">
      <c r="AH2840" s="1314"/>
      <c r="AI2840" s="1314"/>
      <c r="AJ2840" s="1314"/>
      <c r="AK2840" s="1314"/>
      <c r="AL2840" s="1314"/>
      <c r="AM2840" s="1314"/>
      <c r="AN2840" s="1314"/>
      <c r="AO2840" s="1314"/>
    </row>
    <row r="2841" spans="34:41">
      <c r="AH2841" s="1314"/>
      <c r="AI2841" s="1314"/>
      <c r="AJ2841" s="1314"/>
      <c r="AK2841" s="1314"/>
      <c r="AL2841" s="1314"/>
      <c r="AM2841" s="1314"/>
      <c r="AN2841" s="1314"/>
      <c r="AO2841" s="1314"/>
    </row>
    <row r="2842" spans="34:41">
      <c r="AH2842" s="1314"/>
      <c r="AI2842" s="1314"/>
      <c r="AJ2842" s="1314"/>
      <c r="AK2842" s="1314"/>
      <c r="AL2842" s="1314"/>
      <c r="AM2842" s="1314"/>
      <c r="AN2842" s="1314"/>
      <c r="AO2842" s="1314"/>
    </row>
    <row r="2843" spans="34:41">
      <c r="AH2843" s="1314"/>
      <c r="AI2843" s="1314"/>
      <c r="AJ2843" s="1314"/>
      <c r="AK2843" s="1314"/>
      <c r="AL2843" s="1314"/>
      <c r="AM2843" s="1314"/>
      <c r="AN2843" s="1314"/>
      <c r="AO2843" s="1314"/>
    </row>
    <row r="2844" spans="34:41">
      <c r="AH2844" s="1314"/>
      <c r="AI2844" s="1314"/>
      <c r="AJ2844" s="1314"/>
      <c r="AK2844" s="1314"/>
      <c r="AL2844" s="1314"/>
      <c r="AM2844" s="1314"/>
      <c r="AN2844" s="1314"/>
      <c r="AO2844" s="1314"/>
    </row>
    <row r="2845" spans="34:41">
      <c r="AH2845" s="1314"/>
      <c r="AI2845" s="1314"/>
      <c r="AJ2845" s="1314"/>
      <c r="AK2845" s="1314"/>
      <c r="AL2845" s="1314"/>
      <c r="AM2845" s="1314"/>
      <c r="AN2845" s="1314"/>
      <c r="AO2845" s="1314"/>
    </row>
    <row r="2846" spans="34:41">
      <c r="AH2846" s="1314"/>
      <c r="AI2846" s="1314"/>
      <c r="AJ2846" s="1314"/>
      <c r="AK2846" s="1314"/>
      <c r="AL2846" s="1314"/>
      <c r="AM2846" s="1314"/>
      <c r="AN2846" s="1314"/>
      <c r="AO2846" s="1314"/>
    </row>
    <row r="2847" spans="34:41">
      <c r="AH2847" s="1314"/>
      <c r="AI2847" s="1314"/>
      <c r="AJ2847" s="1314"/>
      <c r="AK2847" s="1314"/>
      <c r="AL2847" s="1314"/>
      <c r="AM2847" s="1314"/>
      <c r="AN2847" s="1314"/>
      <c r="AO2847" s="1314"/>
    </row>
    <row r="2848" spans="34:41">
      <c r="AH2848" s="1314"/>
      <c r="AI2848" s="1314"/>
      <c r="AJ2848" s="1314"/>
      <c r="AK2848" s="1314"/>
      <c r="AL2848" s="1314"/>
      <c r="AM2848" s="1314"/>
      <c r="AN2848" s="1314"/>
      <c r="AO2848" s="1314"/>
    </row>
    <row r="2849" spans="34:41">
      <c r="AH2849" s="1314"/>
      <c r="AI2849" s="1314"/>
      <c r="AJ2849" s="1314"/>
      <c r="AK2849" s="1314"/>
      <c r="AL2849" s="1314"/>
      <c r="AM2849" s="1314"/>
      <c r="AN2849" s="1314"/>
      <c r="AO2849" s="1314"/>
    </row>
    <row r="2850" spans="34:41">
      <c r="AH2850" s="1314"/>
      <c r="AI2850" s="1314"/>
      <c r="AJ2850" s="1314"/>
      <c r="AK2850" s="1314"/>
      <c r="AL2850" s="1314"/>
      <c r="AM2850" s="1314"/>
      <c r="AN2850" s="1314"/>
      <c r="AO2850" s="1314"/>
    </row>
    <row r="2851" spans="34:41">
      <c r="AH2851" s="1314"/>
      <c r="AI2851" s="1314"/>
      <c r="AJ2851" s="1314"/>
      <c r="AK2851" s="1314"/>
      <c r="AL2851" s="1314"/>
      <c r="AM2851" s="1314"/>
      <c r="AN2851" s="1314"/>
      <c r="AO2851" s="1314"/>
    </row>
    <row r="2852" spans="34:41">
      <c r="AH2852" s="1314"/>
      <c r="AI2852" s="1314"/>
      <c r="AJ2852" s="1314"/>
      <c r="AK2852" s="1314"/>
      <c r="AL2852" s="1314"/>
      <c r="AM2852" s="1314"/>
      <c r="AN2852" s="1314"/>
      <c r="AO2852" s="1314"/>
    </row>
    <row r="2853" spans="34:41">
      <c r="AH2853" s="1314"/>
      <c r="AI2853" s="1314"/>
      <c r="AJ2853" s="1314"/>
      <c r="AK2853" s="1314"/>
      <c r="AL2853" s="1314"/>
      <c r="AM2853" s="1314"/>
      <c r="AN2853" s="1314"/>
      <c r="AO2853" s="1314"/>
    </row>
    <row r="2854" spans="34:41">
      <c r="AH2854" s="1314"/>
      <c r="AI2854" s="1314"/>
      <c r="AJ2854" s="1314"/>
      <c r="AK2854" s="1314"/>
      <c r="AL2854" s="1314"/>
      <c r="AM2854" s="1314"/>
      <c r="AN2854" s="1314"/>
      <c r="AO2854" s="1314"/>
    </row>
    <row r="2855" spans="34:41">
      <c r="AH2855" s="1314"/>
      <c r="AI2855" s="1314"/>
      <c r="AJ2855" s="1314"/>
      <c r="AK2855" s="1314"/>
      <c r="AL2855" s="1314"/>
      <c r="AM2855" s="1314"/>
      <c r="AN2855" s="1314"/>
      <c r="AO2855" s="1314"/>
    </row>
    <row r="2856" spans="34:41">
      <c r="AH2856" s="1314"/>
      <c r="AI2856" s="1314"/>
      <c r="AJ2856" s="1314"/>
      <c r="AK2856" s="1314"/>
      <c r="AL2856" s="1314"/>
      <c r="AM2856" s="1314"/>
      <c r="AN2856" s="1314"/>
      <c r="AO2856" s="1314"/>
    </row>
    <row r="2857" spans="34:41">
      <c r="AH2857" s="1314"/>
      <c r="AI2857" s="1314"/>
      <c r="AJ2857" s="1314"/>
      <c r="AK2857" s="1314"/>
      <c r="AL2857" s="1314"/>
      <c r="AM2857" s="1314"/>
      <c r="AN2857" s="1314"/>
      <c r="AO2857" s="1314"/>
    </row>
    <row r="2858" spans="34:41">
      <c r="AH2858" s="1314"/>
      <c r="AI2858" s="1314"/>
      <c r="AJ2858" s="1314"/>
      <c r="AK2858" s="1314"/>
      <c r="AL2858" s="1314"/>
      <c r="AM2858" s="1314"/>
      <c r="AN2858" s="1314"/>
      <c r="AO2858" s="1314"/>
    </row>
    <row r="2859" spans="34:41">
      <c r="AH2859" s="1314"/>
      <c r="AI2859" s="1314"/>
      <c r="AJ2859" s="1314"/>
      <c r="AK2859" s="1314"/>
      <c r="AL2859" s="1314"/>
      <c r="AM2859" s="1314"/>
      <c r="AN2859" s="1314"/>
      <c r="AO2859" s="1314"/>
    </row>
    <row r="2860" spans="34:41">
      <c r="AH2860" s="1314"/>
      <c r="AI2860" s="1314"/>
      <c r="AJ2860" s="1314"/>
      <c r="AK2860" s="1314"/>
      <c r="AL2860" s="1314"/>
      <c r="AM2860" s="1314"/>
      <c r="AN2860" s="1314"/>
      <c r="AO2860" s="1314"/>
    </row>
    <row r="2861" spans="34:41">
      <c r="AH2861" s="1314"/>
      <c r="AI2861" s="1314"/>
      <c r="AJ2861" s="1314"/>
      <c r="AK2861" s="1314"/>
      <c r="AL2861" s="1314"/>
      <c r="AM2861" s="1314"/>
      <c r="AN2861" s="1314"/>
      <c r="AO2861" s="1314"/>
    </row>
    <row r="2862" spans="34:41">
      <c r="AH2862" s="1314"/>
      <c r="AI2862" s="1314"/>
      <c r="AJ2862" s="1314"/>
      <c r="AK2862" s="1314"/>
      <c r="AL2862" s="1314"/>
      <c r="AM2862" s="1314"/>
      <c r="AN2862" s="1314"/>
      <c r="AO2862" s="1314"/>
    </row>
    <row r="2863" spans="34:41">
      <c r="AH2863" s="1314"/>
      <c r="AI2863" s="1314"/>
      <c r="AJ2863" s="1314"/>
      <c r="AK2863" s="1314"/>
      <c r="AL2863" s="1314"/>
      <c r="AM2863" s="1314"/>
      <c r="AN2863" s="1314"/>
      <c r="AO2863" s="1314"/>
    </row>
    <row r="2864" spans="34:41">
      <c r="AH2864" s="1314"/>
      <c r="AI2864" s="1314"/>
      <c r="AJ2864" s="1314"/>
      <c r="AK2864" s="1314"/>
      <c r="AL2864" s="1314"/>
      <c r="AM2864" s="1314"/>
      <c r="AN2864" s="1314"/>
      <c r="AO2864" s="1314"/>
    </row>
    <row r="2865" spans="34:41">
      <c r="AH2865" s="1314"/>
      <c r="AI2865" s="1314"/>
      <c r="AJ2865" s="1314"/>
      <c r="AK2865" s="1314"/>
      <c r="AL2865" s="1314"/>
      <c r="AM2865" s="1314"/>
      <c r="AN2865" s="1314"/>
      <c r="AO2865" s="1314"/>
    </row>
    <row r="2866" spans="34:41">
      <c r="AH2866" s="1314"/>
      <c r="AI2866" s="1314"/>
      <c r="AJ2866" s="1314"/>
      <c r="AK2866" s="1314"/>
      <c r="AL2866" s="1314"/>
      <c r="AM2866" s="1314"/>
      <c r="AN2866" s="1314"/>
      <c r="AO2866" s="1314"/>
    </row>
    <row r="2867" spans="34:41">
      <c r="AH2867" s="1314"/>
      <c r="AI2867" s="1314"/>
      <c r="AJ2867" s="1314"/>
      <c r="AK2867" s="1314"/>
      <c r="AL2867" s="1314"/>
      <c r="AM2867" s="1314"/>
      <c r="AN2867" s="1314"/>
      <c r="AO2867" s="1314"/>
    </row>
    <row r="2868" spans="34:41">
      <c r="AH2868" s="1314"/>
      <c r="AI2868" s="1314"/>
      <c r="AJ2868" s="1314"/>
      <c r="AK2868" s="1314"/>
      <c r="AL2868" s="1314"/>
      <c r="AM2868" s="1314"/>
      <c r="AN2868" s="1314"/>
      <c r="AO2868" s="1314"/>
    </row>
    <row r="2869" spans="34:41">
      <c r="AH2869" s="1314"/>
      <c r="AI2869" s="1314"/>
      <c r="AJ2869" s="1314"/>
      <c r="AK2869" s="1314"/>
      <c r="AL2869" s="1314"/>
      <c r="AM2869" s="1314"/>
      <c r="AN2869" s="1314"/>
      <c r="AO2869" s="1314"/>
    </row>
    <row r="2870" spans="34:41">
      <c r="AH2870" s="1314"/>
      <c r="AI2870" s="1314"/>
      <c r="AJ2870" s="1314"/>
      <c r="AK2870" s="1314"/>
      <c r="AL2870" s="1314"/>
      <c r="AM2870" s="1314"/>
      <c r="AN2870" s="1314"/>
      <c r="AO2870" s="1314"/>
    </row>
    <row r="2871" spans="34:41">
      <c r="AH2871" s="1314"/>
      <c r="AI2871" s="1314"/>
      <c r="AJ2871" s="1314"/>
      <c r="AK2871" s="1314"/>
      <c r="AL2871" s="1314"/>
      <c r="AM2871" s="1314"/>
      <c r="AN2871" s="1314"/>
      <c r="AO2871" s="1314"/>
    </row>
    <row r="2872" spans="34:41">
      <c r="AH2872" s="1314"/>
      <c r="AI2872" s="1314"/>
      <c r="AJ2872" s="1314"/>
      <c r="AK2872" s="1314"/>
      <c r="AL2872" s="1314"/>
      <c r="AM2872" s="1314"/>
      <c r="AN2872" s="1314"/>
      <c r="AO2872" s="1314"/>
    </row>
    <row r="2873" spans="34:41">
      <c r="AH2873" s="1314"/>
      <c r="AI2873" s="1314"/>
      <c r="AJ2873" s="1314"/>
      <c r="AK2873" s="1314"/>
      <c r="AL2873" s="1314"/>
      <c r="AM2873" s="1314"/>
      <c r="AN2873" s="1314"/>
      <c r="AO2873" s="1314"/>
    </row>
    <row r="2874" spans="34:41">
      <c r="AH2874" s="1314"/>
      <c r="AI2874" s="1314"/>
      <c r="AJ2874" s="1314"/>
      <c r="AK2874" s="1314"/>
      <c r="AL2874" s="1314"/>
      <c r="AM2874" s="1314"/>
      <c r="AN2874" s="1314"/>
      <c r="AO2874" s="1314"/>
    </row>
    <row r="2875" spans="34:41">
      <c r="AH2875" s="1314"/>
      <c r="AI2875" s="1314"/>
      <c r="AJ2875" s="1314"/>
      <c r="AK2875" s="1314"/>
      <c r="AL2875" s="1314"/>
      <c r="AM2875" s="1314"/>
      <c r="AN2875" s="1314"/>
      <c r="AO2875" s="1314"/>
    </row>
    <row r="2876" spans="34:41">
      <c r="AH2876" s="1314"/>
      <c r="AI2876" s="1314"/>
      <c r="AJ2876" s="1314"/>
      <c r="AK2876" s="1314"/>
      <c r="AL2876" s="1314"/>
      <c r="AM2876" s="1314"/>
      <c r="AN2876" s="1314"/>
      <c r="AO2876" s="1314"/>
    </row>
    <row r="2877" spans="34:41">
      <c r="AH2877" s="1314"/>
      <c r="AI2877" s="1314"/>
      <c r="AJ2877" s="1314"/>
      <c r="AK2877" s="1314"/>
      <c r="AL2877" s="1314"/>
      <c r="AM2877" s="1314"/>
      <c r="AN2877" s="1314"/>
      <c r="AO2877" s="1314"/>
    </row>
    <row r="2878" spans="34:41">
      <c r="AH2878" s="1314"/>
      <c r="AI2878" s="1314"/>
      <c r="AJ2878" s="1314"/>
      <c r="AK2878" s="1314"/>
      <c r="AL2878" s="1314"/>
      <c r="AM2878" s="1314"/>
      <c r="AN2878" s="1314"/>
      <c r="AO2878" s="1314"/>
    </row>
    <row r="2879" spans="34:41">
      <c r="AH2879" s="1314"/>
      <c r="AI2879" s="1314"/>
      <c r="AJ2879" s="1314"/>
      <c r="AK2879" s="1314"/>
      <c r="AL2879" s="1314"/>
      <c r="AM2879" s="1314"/>
      <c r="AN2879" s="1314"/>
      <c r="AO2879" s="1314"/>
    </row>
    <row r="2880" spans="34:41">
      <c r="AH2880" s="1314"/>
      <c r="AI2880" s="1314"/>
      <c r="AJ2880" s="1314"/>
      <c r="AK2880" s="1314"/>
      <c r="AL2880" s="1314"/>
      <c r="AM2880" s="1314"/>
      <c r="AN2880" s="1314"/>
      <c r="AO2880" s="1314"/>
    </row>
    <row r="2881" spans="34:41">
      <c r="AH2881" s="1314"/>
      <c r="AI2881" s="1314"/>
      <c r="AJ2881" s="1314"/>
      <c r="AK2881" s="1314"/>
      <c r="AL2881" s="1314"/>
      <c r="AM2881" s="1314"/>
      <c r="AN2881" s="1314"/>
      <c r="AO2881" s="1314"/>
    </row>
    <row r="2882" spans="34:41">
      <c r="AH2882" s="1314"/>
      <c r="AI2882" s="1314"/>
      <c r="AJ2882" s="1314"/>
      <c r="AK2882" s="1314"/>
      <c r="AL2882" s="1314"/>
      <c r="AM2882" s="1314"/>
      <c r="AN2882" s="1314"/>
      <c r="AO2882" s="1314"/>
    </row>
    <row r="2883" spans="34:41">
      <c r="AH2883" s="1314"/>
      <c r="AI2883" s="1314"/>
      <c r="AJ2883" s="1314"/>
      <c r="AK2883" s="1314"/>
      <c r="AL2883" s="1314"/>
      <c r="AM2883" s="1314"/>
      <c r="AN2883" s="1314"/>
      <c r="AO2883" s="1314"/>
    </row>
    <row r="2884" spans="34:41">
      <c r="AH2884" s="1314"/>
      <c r="AI2884" s="1314"/>
      <c r="AJ2884" s="1314"/>
      <c r="AK2884" s="1314"/>
      <c r="AL2884" s="1314"/>
      <c r="AM2884" s="1314"/>
      <c r="AN2884" s="1314"/>
      <c r="AO2884" s="1314"/>
    </row>
    <row r="2885" spans="34:41">
      <c r="AH2885" s="1314"/>
      <c r="AI2885" s="1314"/>
      <c r="AJ2885" s="1314"/>
      <c r="AK2885" s="1314"/>
      <c r="AL2885" s="1314"/>
      <c r="AM2885" s="1314"/>
      <c r="AN2885" s="1314"/>
      <c r="AO2885" s="1314"/>
    </row>
    <row r="2886" spans="34:41">
      <c r="AH2886" s="1314"/>
      <c r="AI2886" s="1314"/>
      <c r="AJ2886" s="1314"/>
      <c r="AK2886" s="1314"/>
      <c r="AL2886" s="1314"/>
      <c r="AM2886" s="1314"/>
      <c r="AN2886" s="1314"/>
      <c r="AO2886" s="1314"/>
    </row>
    <row r="2887" spans="34:41">
      <c r="AH2887" s="1314"/>
      <c r="AI2887" s="1314"/>
      <c r="AJ2887" s="1314"/>
      <c r="AK2887" s="1314"/>
      <c r="AL2887" s="1314"/>
      <c r="AM2887" s="1314"/>
      <c r="AN2887" s="1314"/>
      <c r="AO2887" s="1314"/>
    </row>
    <row r="2888" spans="34:41">
      <c r="AH2888" s="1314"/>
      <c r="AI2888" s="1314"/>
      <c r="AJ2888" s="1314"/>
      <c r="AK2888" s="1314"/>
      <c r="AL2888" s="1314"/>
      <c r="AM2888" s="1314"/>
      <c r="AN2888" s="1314"/>
      <c r="AO2888" s="1314"/>
    </row>
    <row r="2889" spans="34:41">
      <c r="AH2889" s="1314"/>
      <c r="AI2889" s="1314"/>
      <c r="AJ2889" s="1314"/>
      <c r="AK2889" s="1314"/>
      <c r="AL2889" s="1314"/>
      <c r="AM2889" s="1314"/>
      <c r="AN2889" s="1314"/>
      <c r="AO2889" s="1314"/>
    </row>
    <row r="2890" spans="34:41">
      <c r="AH2890" s="1314"/>
      <c r="AI2890" s="1314"/>
      <c r="AJ2890" s="1314"/>
      <c r="AK2890" s="1314"/>
      <c r="AL2890" s="1314"/>
      <c r="AM2890" s="1314"/>
      <c r="AN2890" s="1314"/>
      <c r="AO2890" s="1314"/>
    </row>
    <row r="2891" spans="34:41">
      <c r="AH2891" s="1314"/>
      <c r="AI2891" s="1314"/>
      <c r="AJ2891" s="1314"/>
      <c r="AK2891" s="1314"/>
      <c r="AL2891" s="1314"/>
      <c r="AM2891" s="1314"/>
      <c r="AN2891" s="1314"/>
      <c r="AO2891" s="1314"/>
    </row>
    <row r="2892" spans="34:41">
      <c r="AH2892" s="1314"/>
      <c r="AI2892" s="1314"/>
      <c r="AJ2892" s="1314"/>
      <c r="AK2892" s="1314"/>
      <c r="AL2892" s="1314"/>
      <c r="AM2892" s="1314"/>
      <c r="AN2892" s="1314"/>
      <c r="AO2892" s="1314"/>
    </row>
    <row r="2893" spans="34:41">
      <c r="AH2893" s="1314"/>
      <c r="AI2893" s="1314"/>
      <c r="AJ2893" s="1314"/>
      <c r="AK2893" s="1314"/>
      <c r="AL2893" s="1314"/>
      <c r="AM2893" s="1314"/>
      <c r="AN2893" s="1314"/>
      <c r="AO2893" s="1314"/>
    </row>
    <row r="2894" spans="34:41">
      <c r="AH2894" s="1314"/>
      <c r="AI2894" s="1314"/>
      <c r="AJ2894" s="1314"/>
      <c r="AK2894" s="1314"/>
      <c r="AL2894" s="1314"/>
      <c r="AM2894" s="1314"/>
      <c r="AN2894" s="1314"/>
      <c r="AO2894" s="1314"/>
    </row>
    <row r="2895" spans="34:41">
      <c r="AH2895" s="1314"/>
      <c r="AI2895" s="1314"/>
      <c r="AJ2895" s="1314"/>
      <c r="AK2895" s="1314"/>
      <c r="AL2895" s="1314"/>
      <c r="AM2895" s="1314"/>
      <c r="AN2895" s="1314"/>
      <c r="AO2895" s="1314"/>
    </row>
    <row r="2896" spans="34:41">
      <c r="AH2896" s="1314"/>
      <c r="AI2896" s="1314"/>
      <c r="AJ2896" s="1314"/>
      <c r="AK2896" s="1314"/>
      <c r="AL2896" s="1314"/>
      <c r="AM2896" s="1314"/>
      <c r="AN2896" s="1314"/>
      <c r="AO2896" s="1314"/>
    </row>
    <row r="2897" spans="34:41">
      <c r="AH2897" s="1314"/>
      <c r="AI2897" s="1314"/>
      <c r="AJ2897" s="1314"/>
      <c r="AK2897" s="1314"/>
      <c r="AL2897" s="1314"/>
      <c r="AM2897" s="1314"/>
      <c r="AN2897" s="1314"/>
      <c r="AO2897" s="1314"/>
    </row>
    <row r="2898" spans="34:41">
      <c r="AH2898" s="1314"/>
      <c r="AI2898" s="1314"/>
      <c r="AJ2898" s="1314"/>
      <c r="AK2898" s="1314"/>
      <c r="AL2898" s="1314"/>
      <c r="AM2898" s="1314"/>
      <c r="AN2898" s="1314"/>
      <c r="AO2898" s="1314"/>
    </row>
    <row r="2899" spans="34:41">
      <c r="AH2899" s="1314"/>
      <c r="AI2899" s="1314"/>
      <c r="AJ2899" s="1314"/>
      <c r="AK2899" s="1314"/>
      <c r="AL2899" s="1314"/>
      <c r="AM2899" s="1314"/>
      <c r="AN2899" s="1314"/>
      <c r="AO2899" s="1314"/>
    </row>
    <row r="2900" spans="34:41">
      <c r="AH2900" s="1314"/>
      <c r="AI2900" s="1314"/>
      <c r="AJ2900" s="1314"/>
      <c r="AK2900" s="1314"/>
      <c r="AL2900" s="1314"/>
      <c r="AM2900" s="1314"/>
      <c r="AN2900" s="1314"/>
      <c r="AO2900" s="1314"/>
    </row>
    <row r="2901" spans="34:41">
      <c r="AH2901" s="1314"/>
      <c r="AI2901" s="1314"/>
      <c r="AJ2901" s="1314"/>
      <c r="AK2901" s="1314"/>
      <c r="AL2901" s="1314"/>
      <c r="AM2901" s="1314"/>
      <c r="AN2901" s="1314"/>
      <c r="AO2901" s="1314"/>
    </row>
    <row r="2902" spans="34:41">
      <c r="AH2902" s="1314"/>
      <c r="AI2902" s="1314"/>
      <c r="AJ2902" s="1314"/>
      <c r="AK2902" s="1314"/>
      <c r="AL2902" s="1314"/>
      <c r="AM2902" s="1314"/>
      <c r="AN2902" s="1314"/>
      <c r="AO2902" s="1314"/>
    </row>
    <row r="2903" spans="34:41">
      <c r="AH2903" s="1314"/>
      <c r="AI2903" s="1314"/>
      <c r="AJ2903" s="1314"/>
      <c r="AK2903" s="1314"/>
      <c r="AL2903" s="1314"/>
      <c r="AM2903" s="1314"/>
      <c r="AN2903" s="1314"/>
      <c r="AO2903" s="1314"/>
    </row>
    <row r="2904" spans="34:41">
      <c r="AH2904" s="1314"/>
      <c r="AI2904" s="1314"/>
      <c r="AJ2904" s="1314"/>
      <c r="AK2904" s="1314"/>
      <c r="AL2904" s="1314"/>
      <c r="AM2904" s="1314"/>
      <c r="AN2904" s="1314"/>
      <c r="AO2904" s="1314"/>
    </row>
    <row r="2905" spans="34:41">
      <c r="AH2905" s="1314"/>
      <c r="AI2905" s="1314"/>
      <c r="AJ2905" s="1314"/>
      <c r="AK2905" s="1314"/>
      <c r="AL2905" s="1314"/>
      <c r="AM2905" s="1314"/>
      <c r="AN2905" s="1314"/>
      <c r="AO2905" s="1314"/>
    </row>
    <row r="2906" spans="34:41">
      <c r="AH2906" s="1314"/>
      <c r="AI2906" s="1314"/>
      <c r="AJ2906" s="1314"/>
      <c r="AK2906" s="1314"/>
      <c r="AL2906" s="1314"/>
      <c r="AM2906" s="1314"/>
      <c r="AN2906" s="1314"/>
      <c r="AO2906" s="1314"/>
    </row>
    <row r="2907" spans="34:41">
      <c r="AH2907" s="1314"/>
      <c r="AI2907" s="1314"/>
      <c r="AJ2907" s="1314"/>
      <c r="AK2907" s="1314"/>
      <c r="AL2907" s="1314"/>
      <c r="AM2907" s="1314"/>
      <c r="AN2907" s="1314"/>
      <c r="AO2907" s="1314"/>
    </row>
    <row r="2908" spans="34:41">
      <c r="AH2908" s="1314"/>
      <c r="AI2908" s="1314"/>
      <c r="AJ2908" s="1314"/>
      <c r="AK2908" s="1314"/>
      <c r="AL2908" s="1314"/>
      <c r="AM2908" s="1314"/>
      <c r="AN2908" s="1314"/>
      <c r="AO2908" s="1314"/>
    </row>
    <row r="2909" spans="34:41">
      <c r="AH2909" s="1314"/>
      <c r="AI2909" s="1314"/>
      <c r="AJ2909" s="1314"/>
      <c r="AK2909" s="1314"/>
      <c r="AL2909" s="1314"/>
      <c r="AM2909" s="1314"/>
      <c r="AN2909" s="1314"/>
      <c r="AO2909" s="1314"/>
    </row>
    <row r="2910" spans="34:41">
      <c r="AH2910" s="1314"/>
      <c r="AI2910" s="1314"/>
      <c r="AJ2910" s="1314"/>
      <c r="AK2910" s="1314"/>
      <c r="AL2910" s="1314"/>
      <c r="AM2910" s="1314"/>
      <c r="AN2910" s="1314"/>
      <c r="AO2910" s="1314"/>
    </row>
    <row r="2911" spans="34:41">
      <c r="AH2911" s="1314"/>
      <c r="AI2911" s="1314"/>
      <c r="AJ2911" s="1314"/>
      <c r="AK2911" s="1314"/>
      <c r="AL2911" s="1314"/>
      <c r="AM2911" s="1314"/>
      <c r="AN2911" s="1314"/>
      <c r="AO2911" s="1314"/>
    </row>
    <row r="2912" spans="34:41">
      <c r="AH2912" s="1314"/>
      <c r="AI2912" s="1314"/>
      <c r="AJ2912" s="1314"/>
      <c r="AK2912" s="1314"/>
      <c r="AL2912" s="1314"/>
      <c r="AM2912" s="1314"/>
      <c r="AN2912" s="1314"/>
      <c r="AO2912" s="1314"/>
    </row>
    <row r="2913" spans="34:41">
      <c r="AH2913" s="1314"/>
      <c r="AI2913" s="1314"/>
      <c r="AJ2913" s="1314"/>
      <c r="AK2913" s="1314"/>
      <c r="AL2913" s="1314"/>
      <c r="AM2913" s="1314"/>
      <c r="AN2913" s="1314"/>
      <c r="AO2913" s="1314"/>
    </row>
    <row r="2914" spans="34:41">
      <c r="AH2914" s="1314"/>
      <c r="AI2914" s="1314"/>
      <c r="AJ2914" s="1314"/>
      <c r="AK2914" s="1314"/>
      <c r="AL2914" s="1314"/>
      <c r="AM2914" s="1314"/>
      <c r="AN2914" s="1314"/>
      <c r="AO2914" s="1314"/>
    </row>
    <row r="2915" spans="34:41">
      <c r="AH2915" s="1314"/>
      <c r="AI2915" s="1314"/>
      <c r="AJ2915" s="1314"/>
      <c r="AK2915" s="1314"/>
      <c r="AL2915" s="1314"/>
      <c r="AM2915" s="1314"/>
      <c r="AN2915" s="1314"/>
      <c r="AO2915" s="1314"/>
    </row>
    <row r="2916" spans="34:41">
      <c r="AH2916" s="1314"/>
      <c r="AI2916" s="1314"/>
      <c r="AJ2916" s="1314"/>
      <c r="AK2916" s="1314"/>
      <c r="AL2916" s="1314"/>
      <c r="AM2916" s="1314"/>
      <c r="AN2916" s="1314"/>
      <c r="AO2916" s="1314"/>
    </row>
    <row r="2917" spans="34:41">
      <c r="AH2917" s="1314"/>
      <c r="AI2917" s="1314"/>
      <c r="AJ2917" s="1314"/>
      <c r="AK2917" s="1314"/>
      <c r="AL2917" s="1314"/>
      <c r="AM2917" s="1314"/>
      <c r="AN2917" s="1314"/>
      <c r="AO2917" s="1314"/>
    </row>
    <row r="2918" spans="34:41">
      <c r="AH2918" s="1314"/>
      <c r="AI2918" s="1314"/>
      <c r="AJ2918" s="1314"/>
      <c r="AK2918" s="1314"/>
      <c r="AL2918" s="1314"/>
      <c r="AM2918" s="1314"/>
      <c r="AN2918" s="1314"/>
      <c r="AO2918" s="1314"/>
    </row>
    <row r="2919" spans="34:41">
      <c r="AH2919" s="1314"/>
      <c r="AI2919" s="1314"/>
      <c r="AJ2919" s="1314"/>
      <c r="AK2919" s="1314"/>
      <c r="AL2919" s="1314"/>
      <c r="AM2919" s="1314"/>
      <c r="AN2919" s="1314"/>
      <c r="AO2919" s="1314"/>
    </row>
    <row r="2920" spans="34:41">
      <c r="AH2920" s="1314"/>
      <c r="AI2920" s="1314"/>
      <c r="AJ2920" s="1314"/>
      <c r="AK2920" s="1314"/>
      <c r="AL2920" s="1314"/>
      <c r="AM2920" s="1314"/>
      <c r="AN2920" s="1314"/>
      <c r="AO2920" s="1314"/>
    </row>
    <row r="2921" spans="34:41">
      <c r="AH2921" s="1314"/>
      <c r="AI2921" s="1314"/>
      <c r="AJ2921" s="1314"/>
      <c r="AK2921" s="1314"/>
      <c r="AL2921" s="1314"/>
      <c r="AM2921" s="1314"/>
      <c r="AN2921" s="1314"/>
      <c r="AO2921" s="1314"/>
    </row>
    <row r="2922" spans="34:41">
      <c r="AH2922" s="1314"/>
      <c r="AI2922" s="1314"/>
      <c r="AJ2922" s="1314"/>
      <c r="AK2922" s="1314"/>
      <c r="AL2922" s="1314"/>
      <c r="AM2922" s="1314"/>
      <c r="AN2922" s="1314"/>
      <c r="AO2922" s="1314"/>
    </row>
    <row r="2923" spans="34:41">
      <c r="AH2923" s="1314"/>
      <c r="AI2923" s="1314"/>
      <c r="AJ2923" s="1314"/>
      <c r="AK2923" s="1314"/>
      <c r="AL2923" s="1314"/>
      <c r="AM2923" s="1314"/>
      <c r="AN2923" s="1314"/>
      <c r="AO2923" s="1314"/>
    </row>
    <row r="2924" spans="34:41">
      <c r="AH2924" s="1314"/>
      <c r="AI2924" s="1314"/>
      <c r="AJ2924" s="1314"/>
      <c r="AK2924" s="1314"/>
      <c r="AL2924" s="1314"/>
      <c r="AM2924" s="1314"/>
      <c r="AN2924" s="1314"/>
      <c r="AO2924" s="1314"/>
    </row>
    <row r="2925" spans="34:41">
      <c r="AH2925" s="1314"/>
      <c r="AI2925" s="1314"/>
      <c r="AJ2925" s="1314"/>
      <c r="AK2925" s="1314"/>
      <c r="AL2925" s="1314"/>
      <c r="AM2925" s="1314"/>
      <c r="AN2925" s="1314"/>
      <c r="AO2925" s="1314"/>
    </row>
    <row r="2926" spans="34:41">
      <c r="AH2926" s="1314"/>
      <c r="AI2926" s="1314"/>
      <c r="AJ2926" s="1314"/>
      <c r="AK2926" s="1314"/>
      <c r="AL2926" s="1314"/>
      <c r="AM2926" s="1314"/>
      <c r="AN2926" s="1314"/>
      <c r="AO2926" s="1314"/>
    </row>
    <row r="2927" spans="34:41">
      <c r="AH2927" s="1314"/>
      <c r="AI2927" s="1314"/>
      <c r="AJ2927" s="1314"/>
      <c r="AK2927" s="1314"/>
      <c r="AL2927" s="1314"/>
      <c r="AM2927" s="1314"/>
      <c r="AN2927" s="1314"/>
      <c r="AO2927" s="1314"/>
    </row>
    <row r="2928" spans="34:41">
      <c r="AH2928" s="1314"/>
      <c r="AI2928" s="1314"/>
      <c r="AJ2928" s="1314"/>
      <c r="AK2928" s="1314"/>
      <c r="AL2928" s="1314"/>
      <c r="AM2928" s="1314"/>
      <c r="AN2928" s="1314"/>
      <c r="AO2928" s="1314"/>
    </row>
    <row r="2929" spans="34:41">
      <c r="AH2929" s="1314"/>
      <c r="AI2929" s="1314"/>
      <c r="AJ2929" s="1314"/>
      <c r="AK2929" s="1314"/>
      <c r="AL2929" s="1314"/>
      <c r="AM2929" s="1314"/>
      <c r="AN2929" s="1314"/>
      <c r="AO2929" s="1314"/>
    </row>
    <row r="2930" spans="34:41">
      <c r="AH2930" s="1314"/>
      <c r="AI2930" s="1314"/>
      <c r="AJ2930" s="1314"/>
      <c r="AK2930" s="1314"/>
      <c r="AL2930" s="1314"/>
      <c r="AM2930" s="1314"/>
      <c r="AN2930" s="1314"/>
      <c r="AO2930" s="1314"/>
    </row>
    <row r="2931" spans="34:41">
      <c r="AH2931" s="1314"/>
      <c r="AI2931" s="1314"/>
      <c r="AJ2931" s="1314"/>
      <c r="AK2931" s="1314"/>
      <c r="AL2931" s="1314"/>
      <c r="AM2931" s="1314"/>
      <c r="AN2931" s="1314"/>
      <c r="AO2931" s="1314"/>
    </row>
    <row r="2932" spans="34:41">
      <c r="AH2932" s="1314"/>
      <c r="AI2932" s="1314"/>
      <c r="AJ2932" s="1314"/>
      <c r="AK2932" s="1314"/>
      <c r="AL2932" s="1314"/>
      <c r="AM2932" s="1314"/>
      <c r="AN2932" s="1314"/>
      <c r="AO2932" s="1314"/>
    </row>
    <row r="2933" spans="34:41">
      <c r="AH2933" s="1314"/>
      <c r="AI2933" s="1314"/>
      <c r="AJ2933" s="1314"/>
      <c r="AK2933" s="1314"/>
      <c r="AL2933" s="1314"/>
      <c r="AM2933" s="1314"/>
      <c r="AN2933" s="1314"/>
      <c r="AO2933" s="1314"/>
    </row>
    <row r="2934" spans="34:41">
      <c r="AH2934" s="1314"/>
      <c r="AI2934" s="1314"/>
      <c r="AJ2934" s="1314"/>
      <c r="AK2934" s="1314"/>
      <c r="AL2934" s="1314"/>
      <c r="AM2934" s="1314"/>
      <c r="AN2934" s="1314"/>
      <c r="AO2934" s="1314"/>
    </row>
    <row r="2935" spans="34:41">
      <c r="AH2935" s="1314"/>
      <c r="AI2935" s="1314"/>
      <c r="AJ2935" s="1314"/>
      <c r="AK2935" s="1314"/>
      <c r="AL2935" s="1314"/>
      <c r="AM2935" s="1314"/>
      <c r="AN2935" s="1314"/>
      <c r="AO2935" s="1314"/>
    </row>
    <row r="2936" spans="34:41">
      <c r="AH2936" s="1314"/>
      <c r="AI2936" s="1314"/>
      <c r="AJ2936" s="1314"/>
      <c r="AK2936" s="1314"/>
      <c r="AL2936" s="1314"/>
      <c r="AM2936" s="1314"/>
      <c r="AN2936" s="1314"/>
      <c r="AO2936" s="1314"/>
    </row>
    <row r="2937" spans="34:41">
      <c r="AH2937" s="1314"/>
      <c r="AI2937" s="1314"/>
      <c r="AJ2937" s="1314"/>
      <c r="AK2937" s="1314"/>
      <c r="AL2937" s="1314"/>
      <c r="AM2937" s="1314"/>
      <c r="AN2937" s="1314"/>
      <c r="AO2937" s="1314"/>
    </row>
    <row r="2938" spans="34:41">
      <c r="AH2938" s="1314"/>
      <c r="AI2938" s="1314"/>
      <c r="AJ2938" s="1314"/>
      <c r="AK2938" s="1314"/>
      <c r="AL2938" s="1314"/>
      <c r="AM2938" s="1314"/>
      <c r="AN2938" s="1314"/>
      <c r="AO2938" s="1314"/>
    </row>
    <row r="2939" spans="34:41">
      <c r="AH2939" s="1314"/>
      <c r="AI2939" s="1314"/>
      <c r="AJ2939" s="1314"/>
      <c r="AK2939" s="1314"/>
      <c r="AL2939" s="1314"/>
      <c r="AM2939" s="1314"/>
      <c r="AN2939" s="1314"/>
      <c r="AO2939" s="1314"/>
    </row>
    <row r="2940" spans="34:41">
      <c r="AH2940" s="1314"/>
      <c r="AI2940" s="1314"/>
      <c r="AJ2940" s="1314"/>
      <c r="AK2940" s="1314"/>
      <c r="AL2940" s="1314"/>
      <c r="AM2940" s="1314"/>
      <c r="AN2940" s="1314"/>
      <c r="AO2940" s="1314"/>
    </row>
    <row r="2941" spans="34:41">
      <c r="AH2941" s="1314"/>
      <c r="AI2941" s="1314"/>
      <c r="AJ2941" s="1314"/>
      <c r="AK2941" s="1314"/>
      <c r="AL2941" s="1314"/>
      <c r="AM2941" s="1314"/>
      <c r="AN2941" s="1314"/>
      <c r="AO2941" s="1314"/>
    </row>
    <row r="2942" spans="34:41">
      <c r="AH2942" s="1314"/>
      <c r="AI2942" s="1314"/>
      <c r="AJ2942" s="1314"/>
      <c r="AK2942" s="1314"/>
      <c r="AL2942" s="1314"/>
      <c r="AM2942" s="1314"/>
      <c r="AN2942" s="1314"/>
      <c r="AO2942" s="1314"/>
    </row>
    <row r="2943" spans="34:41">
      <c r="AH2943" s="1314"/>
      <c r="AI2943" s="1314"/>
      <c r="AJ2943" s="1314"/>
      <c r="AK2943" s="1314"/>
      <c r="AL2943" s="1314"/>
      <c r="AM2943" s="1314"/>
      <c r="AN2943" s="1314"/>
      <c r="AO2943" s="1314"/>
    </row>
    <row r="2944" spans="34:41">
      <c r="AH2944" s="1314"/>
      <c r="AI2944" s="1314"/>
      <c r="AJ2944" s="1314"/>
      <c r="AK2944" s="1314"/>
      <c r="AL2944" s="1314"/>
      <c r="AM2944" s="1314"/>
      <c r="AN2944" s="1314"/>
      <c r="AO2944" s="1314"/>
    </row>
    <row r="2945" spans="34:41">
      <c r="AH2945" s="1314"/>
      <c r="AI2945" s="1314"/>
      <c r="AJ2945" s="1314"/>
      <c r="AK2945" s="1314"/>
      <c r="AL2945" s="1314"/>
      <c r="AM2945" s="1314"/>
      <c r="AN2945" s="1314"/>
      <c r="AO2945" s="1314"/>
    </row>
    <row r="2946" spans="34:41">
      <c r="AH2946" s="1314"/>
      <c r="AI2946" s="1314"/>
      <c r="AJ2946" s="1314"/>
      <c r="AK2946" s="1314"/>
      <c r="AL2946" s="1314"/>
      <c r="AM2946" s="1314"/>
      <c r="AN2946" s="1314"/>
      <c r="AO2946" s="1314"/>
    </row>
    <row r="2947" spans="34:41">
      <c r="AH2947" s="1314"/>
      <c r="AI2947" s="1314"/>
      <c r="AJ2947" s="1314"/>
      <c r="AK2947" s="1314"/>
      <c r="AL2947" s="1314"/>
      <c r="AM2947" s="1314"/>
      <c r="AN2947" s="1314"/>
      <c r="AO2947" s="1314"/>
    </row>
    <row r="2948" spans="34:41">
      <c r="AH2948" s="1314"/>
      <c r="AI2948" s="1314"/>
      <c r="AJ2948" s="1314"/>
      <c r="AK2948" s="1314"/>
      <c r="AL2948" s="1314"/>
      <c r="AM2948" s="1314"/>
      <c r="AN2948" s="1314"/>
      <c r="AO2948" s="1314"/>
    </row>
    <row r="2949" spans="34:41">
      <c r="AH2949" s="1314"/>
      <c r="AI2949" s="1314"/>
      <c r="AJ2949" s="1314"/>
      <c r="AK2949" s="1314"/>
      <c r="AL2949" s="1314"/>
      <c r="AM2949" s="1314"/>
      <c r="AN2949" s="1314"/>
      <c r="AO2949" s="1314"/>
    </row>
    <row r="2950" spans="34:41">
      <c r="AH2950" s="1314"/>
      <c r="AI2950" s="1314"/>
      <c r="AJ2950" s="1314"/>
      <c r="AK2950" s="1314"/>
      <c r="AL2950" s="1314"/>
      <c r="AM2950" s="1314"/>
      <c r="AN2950" s="1314"/>
      <c r="AO2950" s="1314"/>
    </row>
    <row r="2951" spans="34:41">
      <c r="AH2951" s="1314"/>
      <c r="AI2951" s="1314"/>
      <c r="AJ2951" s="1314"/>
      <c r="AK2951" s="1314"/>
      <c r="AL2951" s="1314"/>
      <c r="AM2951" s="1314"/>
      <c r="AN2951" s="1314"/>
      <c r="AO2951" s="1314"/>
    </row>
    <row r="2952" spans="34:41">
      <c r="AH2952" s="1314"/>
      <c r="AI2952" s="1314"/>
      <c r="AJ2952" s="1314"/>
      <c r="AK2952" s="1314"/>
      <c r="AL2952" s="1314"/>
      <c r="AM2952" s="1314"/>
      <c r="AN2952" s="1314"/>
      <c r="AO2952" s="1314"/>
    </row>
    <row r="2953" spans="34:41">
      <c r="AH2953" s="1314"/>
      <c r="AI2953" s="1314"/>
      <c r="AJ2953" s="1314"/>
      <c r="AK2953" s="1314"/>
      <c r="AL2953" s="1314"/>
      <c r="AM2953" s="1314"/>
      <c r="AN2953" s="1314"/>
      <c r="AO2953" s="1314"/>
    </row>
    <row r="2954" spans="34:41">
      <c r="AH2954" s="1314"/>
      <c r="AI2954" s="1314"/>
      <c r="AJ2954" s="1314"/>
      <c r="AK2954" s="1314"/>
      <c r="AL2954" s="1314"/>
      <c r="AM2954" s="1314"/>
      <c r="AN2954" s="1314"/>
      <c r="AO2954" s="1314"/>
    </row>
    <row r="2955" spans="34:41">
      <c r="AH2955" s="1314"/>
      <c r="AI2955" s="1314"/>
      <c r="AJ2955" s="1314"/>
      <c r="AK2955" s="1314"/>
      <c r="AL2955" s="1314"/>
      <c r="AM2955" s="1314"/>
      <c r="AN2955" s="1314"/>
      <c r="AO2955" s="1314"/>
    </row>
    <row r="2956" spans="34:41">
      <c r="AH2956" s="1314"/>
      <c r="AI2956" s="1314"/>
      <c r="AJ2956" s="1314"/>
      <c r="AK2956" s="1314"/>
      <c r="AL2956" s="1314"/>
      <c r="AM2956" s="1314"/>
      <c r="AN2956" s="1314"/>
      <c r="AO2956" s="1314"/>
    </row>
    <row r="2957" spans="34:41">
      <c r="AH2957" s="1314"/>
      <c r="AI2957" s="1314"/>
      <c r="AJ2957" s="1314"/>
      <c r="AK2957" s="1314"/>
      <c r="AL2957" s="1314"/>
      <c r="AM2957" s="1314"/>
      <c r="AN2957" s="1314"/>
      <c r="AO2957" s="1314"/>
    </row>
    <row r="2958" spans="34:41">
      <c r="AH2958" s="1314"/>
      <c r="AI2958" s="1314"/>
      <c r="AJ2958" s="1314"/>
      <c r="AK2958" s="1314"/>
      <c r="AL2958" s="1314"/>
      <c r="AM2958" s="1314"/>
      <c r="AN2958" s="1314"/>
      <c r="AO2958" s="1314"/>
    </row>
    <row r="2959" spans="34:41">
      <c r="AH2959" s="1314"/>
      <c r="AI2959" s="1314"/>
      <c r="AJ2959" s="1314"/>
      <c r="AK2959" s="1314"/>
      <c r="AL2959" s="1314"/>
      <c r="AM2959" s="1314"/>
      <c r="AN2959" s="1314"/>
      <c r="AO2959" s="1314"/>
    </row>
    <row r="2960" spans="34:41">
      <c r="AH2960" s="1314"/>
      <c r="AI2960" s="1314"/>
      <c r="AJ2960" s="1314"/>
      <c r="AK2960" s="1314"/>
      <c r="AL2960" s="1314"/>
      <c r="AM2960" s="1314"/>
      <c r="AN2960" s="1314"/>
      <c r="AO2960" s="1314"/>
    </row>
    <row r="2961" spans="34:41">
      <c r="AH2961" s="1314"/>
      <c r="AI2961" s="1314"/>
      <c r="AJ2961" s="1314"/>
      <c r="AK2961" s="1314"/>
      <c r="AL2961" s="1314"/>
      <c r="AM2961" s="1314"/>
      <c r="AN2961" s="1314"/>
      <c r="AO2961" s="1314"/>
    </row>
    <row r="2962" spans="34:41">
      <c r="AH2962" s="1314"/>
      <c r="AI2962" s="1314"/>
      <c r="AJ2962" s="1314"/>
      <c r="AK2962" s="1314"/>
      <c r="AL2962" s="1314"/>
      <c r="AM2962" s="1314"/>
      <c r="AN2962" s="1314"/>
      <c r="AO2962" s="1314"/>
    </row>
    <row r="2963" spans="34:41">
      <c r="AH2963" s="1314"/>
      <c r="AI2963" s="1314"/>
      <c r="AJ2963" s="1314"/>
      <c r="AK2963" s="1314"/>
      <c r="AL2963" s="1314"/>
      <c r="AM2963" s="1314"/>
      <c r="AN2963" s="1314"/>
      <c r="AO2963" s="1314"/>
    </row>
    <row r="2964" spans="34:41">
      <c r="AH2964" s="1314"/>
      <c r="AI2964" s="1314"/>
      <c r="AJ2964" s="1314"/>
      <c r="AK2964" s="1314"/>
      <c r="AL2964" s="1314"/>
      <c r="AM2964" s="1314"/>
      <c r="AN2964" s="1314"/>
      <c r="AO2964" s="1314"/>
    </row>
    <row r="2965" spans="34:41">
      <c r="AH2965" s="1314"/>
      <c r="AI2965" s="1314"/>
      <c r="AJ2965" s="1314"/>
      <c r="AK2965" s="1314"/>
      <c r="AL2965" s="1314"/>
      <c r="AM2965" s="1314"/>
      <c r="AN2965" s="1314"/>
      <c r="AO2965" s="1314"/>
    </row>
    <row r="2966" spans="34:41">
      <c r="AH2966" s="1314"/>
      <c r="AI2966" s="1314"/>
      <c r="AJ2966" s="1314"/>
      <c r="AK2966" s="1314"/>
      <c r="AL2966" s="1314"/>
      <c r="AM2966" s="1314"/>
      <c r="AN2966" s="1314"/>
      <c r="AO2966" s="1314"/>
    </row>
    <row r="2967" spans="34:41">
      <c r="AH2967" s="1314"/>
      <c r="AI2967" s="1314"/>
      <c r="AJ2967" s="1314"/>
      <c r="AK2967" s="1314"/>
      <c r="AL2967" s="1314"/>
      <c r="AM2967" s="1314"/>
      <c r="AN2967" s="1314"/>
      <c r="AO2967" s="1314"/>
    </row>
    <row r="2968" spans="34:41">
      <c r="AH2968" s="1314"/>
      <c r="AI2968" s="1314"/>
      <c r="AJ2968" s="1314"/>
      <c r="AK2968" s="1314"/>
      <c r="AL2968" s="1314"/>
      <c r="AM2968" s="1314"/>
      <c r="AN2968" s="1314"/>
      <c r="AO2968" s="1314"/>
    </row>
    <row r="2969" spans="34:41">
      <c r="AH2969" s="1314"/>
      <c r="AI2969" s="1314"/>
      <c r="AJ2969" s="1314"/>
      <c r="AK2969" s="1314"/>
      <c r="AL2969" s="1314"/>
      <c r="AM2969" s="1314"/>
      <c r="AN2969" s="1314"/>
      <c r="AO2969" s="1314"/>
    </row>
    <row r="2970" spans="34:41">
      <c r="AH2970" s="1314"/>
      <c r="AI2970" s="1314"/>
      <c r="AJ2970" s="1314"/>
      <c r="AK2970" s="1314"/>
      <c r="AL2970" s="1314"/>
      <c r="AM2970" s="1314"/>
      <c r="AN2970" s="1314"/>
      <c r="AO2970" s="1314"/>
    </row>
    <row r="2971" spans="34:41">
      <c r="AH2971" s="1314"/>
      <c r="AI2971" s="1314"/>
      <c r="AJ2971" s="1314"/>
      <c r="AK2971" s="1314"/>
      <c r="AL2971" s="1314"/>
      <c r="AM2971" s="1314"/>
      <c r="AN2971" s="1314"/>
      <c r="AO2971" s="1314"/>
    </row>
    <row r="2972" spans="34:41">
      <c r="AH2972" s="1314"/>
      <c r="AI2972" s="1314"/>
      <c r="AJ2972" s="1314"/>
      <c r="AK2972" s="1314"/>
      <c r="AL2972" s="1314"/>
      <c r="AM2972" s="1314"/>
      <c r="AN2972" s="1314"/>
      <c r="AO2972" s="1314"/>
    </row>
    <row r="2973" spans="34:41">
      <c r="AH2973" s="1314"/>
      <c r="AI2973" s="1314"/>
      <c r="AJ2973" s="1314"/>
      <c r="AK2973" s="1314"/>
      <c r="AL2973" s="1314"/>
      <c r="AM2973" s="1314"/>
      <c r="AN2973" s="1314"/>
      <c r="AO2973" s="1314"/>
    </row>
    <row r="2974" spans="34:41">
      <c r="AH2974" s="1314"/>
      <c r="AI2974" s="1314"/>
      <c r="AJ2974" s="1314"/>
      <c r="AK2974" s="1314"/>
      <c r="AL2974" s="1314"/>
      <c r="AM2974" s="1314"/>
      <c r="AN2974" s="1314"/>
      <c r="AO2974" s="1314"/>
    </row>
    <row r="2975" spans="34:41">
      <c r="AH2975" s="1314"/>
      <c r="AI2975" s="1314"/>
      <c r="AJ2975" s="1314"/>
      <c r="AK2975" s="1314"/>
      <c r="AL2975" s="1314"/>
      <c r="AM2975" s="1314"/>
      <c r="AN2975" s="1314"/>
      <c r="AO2975" s="1314"/>
    </row>
    <row r="2976" spans="34:41">
      <c r="AH2976" s="1314"/>
      <c r="AI2976" s="1314"/>
      <c r="AJ2976" s="1314"/>
      <c r="AK2976" s="1314"/>
      <c r="AL2976" s="1314"/>
      <c r="AM2976" s="1314"/>
      <c r="AN2976" s="1314"/>
      <c r="AO2976" s="1314"/>
    </row>
    <row r="2977" spans="34:41">
      <c r="AH2977" s="1314"/>
      <c r="AI2977" s="1314"/>
      <c r="AJ2977" s="1314"/>
      <c r="AK2977" s="1314"/>
      <c r="AL2977" s="1314"/>
      <c r="AM2977" s="1314"/>
      <c r="AN2977" s="1314"/>
      <c r="AO2977" s="1314"/>
    </row>
    <row r="2978" spans="34:41">
      <c r="AH2978" s="1314"/>
      <c r="AI2978" s="1314"/>
      <c r="AJ2978" s="1314"/>
      <c r="AK2978" s="1314"/>
      <c r="AL2978" s="1314"/>
      <c r="AM2978" s="1314"/>
      <c r="AN2978" s="1314"/>
      <c r="AO2978" s="1314"/>
    </row>
    <row r="2979" spans="34:41">
      <c r="AH2979" s="1314"/>
      <c r="AI2979" s="1314"/>
      <c r="AJ2979" s="1314"/>
      <c r="AK2979" s="1314"/>
      <c r="AL2979" s="1314"/>
      <c r="AM2979" s="1314"/>
      <c r="AN2979" s="1314"/>
      <c r="AO2979" s="1314"/>
    </row>
    <row r="2980" spans="34:41">
      <c r="AH2980" s="1314"/>
      <c r="AI2980" s="1314"/>
      <c r="AJ2980" s="1314"/>
      <c r="AK2980" s="1314"/>
      <c r="AL2980" s="1314"/>
      <c r="AM2980" s="1314"/>
      <c r="AN2980" s="1314"/>
      <c r="AO2980" s="1314"/>
    </row>
    <row r="2981" spans="34:41">
      <c r="AH2981" s="1314"/>
      <c r="AI2981" s="1314"/>
      <c r="AJ2981" s="1314"/>
      <c r="AK2981" s="1314"/>
      <c r="AL2981" s="1314"/>
      <c r="AM2981" s="1314"/>
      <c r="AN2981" s="1314"/>
      <c r="AO2981" s="1314"/>
    </row>
    <row r="2982" spans="34:41">
      <c r="AH2982" s="1314"/>
      <c r="AI2982" s="1314"/>
      <c r="AJ2982" s="1314"/>
      <c r="AK2982" s="1314"/>
      <c r="AL2982" s="1314"/>
      <c r="AM2982" s="1314"/>
      <c r="AN2982" s="1314"/>
      <c r="AO2982" s="1314"/>
    </row>
    <row r="2983" spans="34:41">
      <c r="AH2983" s="1314"/>
      <c r="AI2983" s="1314"/>
      <c r="AJ2983" s="1314"/>
      <c r="AK2983" s="1314"/>
      <c r="AL2983" s="1314"/>
      <c r="AM2983" s="1314"/>
      <c r="AN2983" s="1314"/>
      <c r="AO2983" s="1314"/>
    </row>
    <row r="2984" spans="34:41">
      <c r="AH2984" s="1314"/>
      <c r="AI2984" s="1314"/>
      <c r="AJ2984" s="1314"/>
      <c r="AK2984" s="1314"/>
      <c r="AL2984" s="1314"/>
      <c r="AM2984" s="1314"/>
      <c r="AN2984" s="1314"/>
      <c r="AO2984" s="1314"/>
    </row>
    <row r="2985" spans="34:41">
      <c r="AH2985" s="1314"/>
      <c r="AI2985" s="1314"/>
      <c r="AJ2985" s="1314"/>
      <c r="AK2985" s="1314"/>
      <c r="AL2985" s="1314"/>
      <c r="AM2985" s="1314"/>
      <c r="AN2985" s="1314"/>
      <c r="AO2985" s="1314"/>
    </row>
    <row r="2986" spans="34:41">
      <c r="AH2986" s="1314"/>
      <c r="AI2986" s="1314"/>
      <c r="AJ2986" s="1314"/>
      <c r="AK2986" s="1314"/>
      <c r="AL2986" s="1314"/>
      <c r="AM2986" s="1314"/>
      <c r="AN2986" s="1314"/>
      <c r="AO2986" s="1314"/>
    </row>
    <row r="2987" spans="34:41">
      <c r="AH2987" s="1314"/>
      <c r="AI2987" s="1314"/>
      <c r="AJ2987" s="1314"/>
      <c r="AK2987" s="1314"/>
      <c r="AL2987" s="1314"/>
      <c r="AM2987" s="1314"/>
      <c r="AN2987" s="1314"/>
      <c r="AO2987" s="1314"/>
    </row>
    <row r="2988" spans="34:41">
      <c r="AH2988" s="1314"/>
      <c r="AI2988" s="1314"/>
      <c r="AJ2988" s="1314"/>
      <c r="AK2988" s="1314"/>
      <c r="AL2988" s="1314"/>
      <c r="AM2988" s="1314"/>
      <c r="AN2988" s="1314"/>
      <c r="AO2988" s="1314"/>
    </row>
    <row r="2989" spans="34:41">
      <c r="AH2989" s="1314"/>
      <c r="AI2989" s="1314"/>
      <c r="AJ2989" s="1314"/>
      <c r="AK2989" s="1314"/>
      <c r="AL2989" s="1314"/>
      <c r="AM2989" s="1314"/>
      <c r="AN2989" s="1314"/>
      <c r="AO2989" s="1314"/>
    </row>
    <row r="2990" spans="34:41">
      <c r="AH2990" s="1314"/>
      <c r="AI2990" s="1314"/>
      <c r="AJ2990" s="1314"/>
      <c r="AK2990" s="1314"/>
      <c r="AL2990" s="1314"/>
      <c r="AM2990" s="1314"/>
      <c r="AN2990" s="1314"/>
      <c r="AO2990" s="1314"/>
    </row>
    <row r="2991" spans="34:41">
      <c r="AH2991" s="1314"/>
      <c r="AI2991" s="1314"/>
      <c r="AJ2991" s="1314"/>
      <c r="AK2991" s="1314"/>
      <c r="AL2991" s="1314"/>
      <c r="AM2991" s="1314"/>
      <c r="AN2991" s="1314"/>
      <c r="AO2991" s="1314"/>
    </row>
    <row r="2992" spans="34:41">
      <c r="AH2992" s="1314"/>
      <c r="AI2992" s="1314"/>
      <c r="AJ2992" s="1314"/>
      <c r="AK2992" s="1314"/>
      <c r="AL2992" s="1314"/>
      <c r="AM2992" s="1314"/>
      <c r="AN2992" s="1314"/>
      <c r="AO2992" s="1314"/>
    </row>
    <row r="2993" spans="34:41">
      <c r="AH2993" s="1314"/>
      <c r="AI2993" s="1314"/>
      <c r="AJ2993" s="1314"/>
      <c r="AK2993" s="1314"/>
      <c r="AL2993" s="1314"/>
      <c r="AM2993" s="1314"/>
      <c r="AN2993" s="1314"/>
      <c r="AO2993" s="1314"/>
    </row>
    <row r="2994" spans="34:41">
      <c r="AH2994" s="1314"/>
      <c r="AI2994" s="1314"/>
      <c r="AJ2994" s="1314"/>
      <c r="AK2994" s="1314"/>
      <c r="AL2994" s="1314"/>
      <c r="AM2994" s="1314"/>
      <c r="AN2994" s="1314"/>
      <c r="AO2994" s="1314"/>
    </row>
    <row r="2995" spans="34:41">
      <c r="AH2995" s="1314"/>
      <c r="AI2995" s="1314"/>
      <c r="AJ2995" s="1314"/>
      <c r="AK2995" s="1314"/>
      <c r="AL2995" s="1314"/>
      <c r="AM2995" s="1314"/>
      <c r="AN2995" s="1314"/>
      <c r="AO2995" s="1314"/>
    </row>
    <row r="2996" spans="34:41">
      <c r="AH2996" s="1314"/>
      <c r="AI2996" s="1314"/>
      <c r="AJ2996" s="1314"/>
      <c r="AK2996" s="1314"/>
      <c r="AL2996" s="1314"/>
      <c r="AM2996" s="1314"/>
      <c r="AN2996" s="1314"/>
      <c r="AO2996" s="1314"/>
    </row>
    <row r="2997" spans="34:41">
      <c r="AH2997" s="1314"/>
      <c r="AI2997" s="1314"/>
      <c r="AJ2997" s="1314"/>
      <c r="AK2997" s="1314"/>
      <c r="AL2997" s="1314"/>
      <c r="AM2997" s="1314"/>
      <c r="AN2997" s="1314"/>
      <c r="AO2997" s="1314"/>
    </row>
    <row r="2998" spans="34:41">
      <c r="AH2998" s="1314"/>
      <c r="AI2998" s="1314"/>
      <c r="AJ2998" s="1314"/>
      <c r="AK2998" s="1314"/>
      <c r="AL2998" s="1314"/>
      <c r="AM2998" s="1314"/>
      <c r="AN2998" s="1314"/>
      <c r="AO2998" s="1314"/>
    </row>
    <row r="2999" spans="34:41">
      <c r="AH2999" s="1314"/>
      <c r="AI2999" s="1314"/>
      <c r="AJ2999" s="1314"/>
      <c r="AK2999" s="1314"/>
      <c r="AL2999" s="1314"/>
      <c r="AM2999" s="1314"/>
      <c r="AN2999" s="1314"/>
      <c r="AO2999" s="1314"/>
    </row>
    <row r="3000" spans="34:41">
      <c r="AH3000" s="1314"/>
      <c r="AI3000" s="1314"/>
      <c r="AJ3000" s="1314"/>
      <c r="AK3000" s="1314"/>
      <c r="AL3000" s="1314"/>
      <c r="AM3000" s="1314"/>
      <c r="AN3000" s="1314"/>
      <c r="AO3000" s="1314"/>
    </row>
    <row r="3001" spans="34:41">
      <c r="AH3001" s="1314"/>
      <c r="AI3001" s="1314"/>
      <c r="AJ3001" s="1314"/>
      <c r="AK3001" s="1314"/>
      <c r="AL3001" s="1314"/>
      <c r="AM3001" s="1314"/>
      <c r="AN3001" s="1314"/>
      <c r="AO3001" s="1314"/>
    </row>
    <row r="3002" spans="34:41">
      <c r="AH3002" s="1314"/>
      <c r="AI3002" s="1314"/>
      <c r="AJ3002" s="1314"/>
      <c r="AK3002" s="1314"/>
      <c r="AL3002" s="1314"/>
      <c r="AM3002" s="1314"/>
      <c r="AN3002" s="1314"/>
      <c r="AO3002" s="1314"/>
    </row>
    <row r="3003" spans="34:41">
      <c r="AH3003" s="1314"/>
      <c r="AI3003" s="1314"/>
      <c r="AJ3003" s="1314"/>
      <c r="AK3003" s="1314"/>
      <c r="AL3003" s="1314"/>
      <c r="AM3003" s="1314"/>
      <c r="AN3003" s="1314"/>
      <c r="AO3003" s="1314"/>
    </row>
    <row r="3004" spans="34:41">
      <c r="AH3004" s="1314"/>
      <c r="AI3004" s="1314"/>
      <c r="AJ3004" s="1314"/>
      <c r="AK3004" s="1314"/>
      <c r="AL3004" s="1314"/>
      <c r="AM3004" s="1314"/>
      <c r="AN3004" s="1314"/>
      <c r="AO3004" s="1314"/>
    </row>
    <row r="3005" spans="34:41">
      <c r="AH3005" s="1314"/>
      <c r="AI3005" s="1314"/>
      <c r="AJ3005" s="1314"/>
      <c r="AK3005" s="1314"/>
      <c r="AL3005" s="1314"/>
      <c r="AM3005" s="1314"/>
      <c r="AN3005" s="1314"/>
      <c r="AO3005" s="1314"/>
    </row>
    <row r="3006" spans="34:41">
      <c r="AH3006" s="1314"/>
      <c r="AI3006" s="1314"/>
      <c r="AJ3006" s="1314"/>
      <c r="AK3006" s="1314"/>
      <c r="AL3006" s="1314"/>
      <c r="AM3006" s="1314"/>
      <c r="AN3006" s="1314"/>
      <c r="AO3006" s="1314"/>
    </row>
    <row r="3007" spans="34:41">
      <c r="AH3007" s="1314"/>
      <c r="AI3007" s="1314"/>
      <c r="AJ3007" s="1314"/>
      <c r="AK3007" s="1314"/>
      <c r="AL3007" s="1314"/>
      <c r="AM3007" s="1314"/>
      <c r="AN3007" s="1314"/>
      <c r="AO3007" s="1314"/>
    </row>
    <row r="3008" spans="34:41">
      <c r="AH3008" s="1314"/>
      <c r="AI3008" s="1314"/>
      <c r="AJ3008" s="1314"/>
      <c r="AK3008" s="1314"/>
      <c r="AL3008" s="1314"/>
      <c r="AM3008" s="1314"/>
      <c r="AN3008" s="1314"/>
      <c r="AO3008" s="1314"/>
    </row>
    <row r="3009" spans="34:41">
      <c r="AH3009" s="1314"/>
      <c r="AI3009" s="1314"/>
      <c r="AJ3009" s="1314"/>
      <c r="AK3009" s="1314"/>
      <c r="AL3009" s="1314"/>
      <c r="AM3009" s="1314"/>
      <c r="AN3009" s="1314"/>
      <c r="AO3009" s="1314"/>
    </row>
    <row r="3010" spans="34:41">
      <c r="AH3010" s="1314"/>
      <c r="AI3010" s="1314"/>
      <c r="AJ3010" s="1314"/>
      <c r="AK3010" s="1314"/>
      <c r="AL3010" s="1314"/>
      <c r="AM3010" s="1314"/>
      <c r="AN3010" s="1314"/>
      <c r="AO3010" s="1314"/>
    </row>
    <row r="3011" spans="34:41">
      <c r="AH3011" s="1314"/>
      <c r="AI3011" s="1314"/>
      <c r="AJ3011" s="1314"/>
      <c r="AK3011" s="1314"/>
      <c r="AL3011" s="1314"/>
      <c r="AM3011" s="1314"/>
      <c r="AN3011" s="1314"/>
      <c r="AO3011" s="1314"/>
    </row>
    <row r="3012" spans="34:41">
      <c r="AH3012" s="1314"/>
      <c r="AI3012" s="1314"/>
      <c r="AJ3012" s="1314"/>
      <c r="AK3012" s="1314"/>
      <c r="AL3012" s="1314"/>
      <c r="AM3012" s="1314"/>
      <c r="AN3012" s="1314"/>
      <c r="AO3012" s="1314"/>
    </row>
    <row r="3013" spans="34:41">
      <c r="AH3013" s="1314"/>
      <c r="AI3013" s="1314"/>
      <c r="AJ3013" s="1314"/>
      <c r="AK3013" s="1314"/>
      <c r="AL3013" s="1314"/>
      <c r="AM3013" s="1314"/>
      <c r="AN3013" s="1314"/>
      <c r="AO3013" s="1314"/>
    </row>
    <row r="3014" spans="34:41">
      <c r="AH3014" s="1314"/>
      <c r="AI3014" s="1314"/>
      <c r="AJ3014" s="1314"/>
      <c r="AK3014" s="1314"/>
      <c r="AL3014" s="1314"/>
      <c r="AM3014" s="1314"/>
      <c r="AN3014" s="1314"/>
      <c r="AO3014" s="1314"/>
    </row>
    <row r="3015" spans="34:41">
      <c r="AH3015" s="1314"/>
      <c r="AI3015" s="1314"/>
      <c r="AJ3015" s="1314"/>
      <c r="AK3015" s="1314"/>
      <c r="AL3015" s="1314"/>
      <c r="AM3015" s="1314"/>
      <c r="AN3015" s="1314"/>
      <c r="AO3015" s="1314"/>
    </row>
    <row r="3016" spans="34:41">
      <c r="AH3016" s="1314"/>
      <c r="AI3016" s="1314"/>
      <c r="AJ3016" s="1314"/>
      <c r="AK3016" s="1314"/>
      <c r="AL3016" s="1314"/>
      <c r="AM3016" s="1314"/>
      <c r="AN3016" s="1314"/>
      <c r="AO3016" s="1314"/>
    </row>
    <row r="3017" spans="34:41">
      <c r="AH3017" s="1314"/>
      <c r="AI3017" s="1314"/>
      <c r="AJ3017" s="1314"/>
      <c r="AK3017" s="1314"/>
      <c r="AL3017" s="1314"/>
      <c r="AM3017" s="1314"/>
      <c r="AN3017" s="1314"/>
      <c r="AO3017" s="1314"/>
    </row>
    <row r="3018" spans="34:41">
      <c r="AH3018" s="1314"/>
      <c r="AI3018" s="1314"/>
      <c r="AJ3018" s="1314"/>
      <c r="AK3018" s="1314"/>
      <c r="AL3018" s="1314"/>
      <c r="AM3018" s="1314"/>
      <c r="AN3018" s="1314"/>
      <c r="AO3018" s="1314"/>
    </row>
    <row r="3019" spans="34:41">
      <c r="AH3019" s="1314"/>
      <c r="AI3019" s="1314"/>
      <c r="AJ3019" s="1314"/>
      <c r="AK3019" s="1314"/>
      <c r="AL3019" s="1314"/>
      <c r="AM3019" s="1314"/>
      <c r="AN3019" s="1314"/>
      <c r="AO3019" s="1314"/>
    </row>
    <row r="3020" spans="34:41">
      <c r="AH3020" s="1314"/>
      <c r="AI3020" s="1314"/>
      <c r="AJ3020" s="1314"/>
      <c r="AK3020" s="1314"/>
      <c r="AL3020" s="1314"/>
      <c r="AM3020" s="1314"/>
      <c r="AN3020" s="1314"/>
      <c r="AO3020" s="1314"/>
    </row>
    <row r="3021" spans="34:41">
      <c r="AH3021" s="1314"/>
      <c r="AI3021" s="1314"/>
      <c r="AJ3021" s="1314"/>
      <c r="AK3021" s="1314"/>
      <c r="AL3021" s="1314"/>
      <c r="AM3021" s="1314"/>
      <c r="AN3021" s="1314"/>
      <c r="AO3021" s="1314"/>
    </row>
    <row r="3022" spans="34:41">
      <c r="AH3022" s="1314"/>
      <c r="AI3022" s="1314"/>
      <c r="AJ3022" s="1314"/>
      <c r="AK3022" s="1314"/>
      <c r="AL3022" s="1314"/>
      <c r="AM3022" s="1314"/>
      <c r="AN3022" s="1314"/>
      <c r="AO3022" s="1314"/>
    </row>
    <row r="3023" spans="34:41">
      <c r="AH3023" s="1314"/>
      <c r="AI3023" s="1314"/>
      <c r="AJ3023" s="1314"/>
      <c r="AK3023" s="1314"/>
      <c r="AL3023" s="1314"/>
      <c r="AM3023" s="1314"/>
      <c r="AN3023" s="1314"/>
      <c r="AO3023" s="1314"/>
    </row>
    <row r="3024" spans="34:41">
      <c r="AH3024" s="1314"/>
      <c r="AI3024" s="1314"/>
      <c r="AJ3024" s="1314"/>
      <c r="AK3024" s="1314"/>
      <c r="AL3024" s="1314"/>
      <c r="AM3024" s="1314"/>
      <c r="AN3024" s="1314"/>
      <c r="AO3024" s="1314"/>
    </row>
    <row r="3025" spans="34:41">
      <c r="AH3025" s="1314"/>
      <c r="AI3025" s="1314"/>
      <c r="AJ3025" s="1314"/>
      <c r="AK3025" s="1314"/>
      <c r="AL3025" s="1314"/>
      <c r="AM3025" s="1314"/>
      <c r="AN3025" s="1314"/>
      <c r="AO3025" s="1314"/>
    </row>
    <row r="3026" spans="34:41">
      <c r="AH3026" s="1314"/>
      <c r="AI3026" s="1314"/>
      <c r="AJ3026" s="1314"/>
      <c r="AK3026" s="1314"/>
      <c r="AL3026" s="1314"/>
      <c r="AM3026" s="1314"/>
      <c r="AN3026" s="1314"/>
      <c r="AO3026" s="1314"/>
    </row>
    <row r="3027" spans="34:41">
      <c r="AH3027" s="1314"/>
      <c r="AI3027" s="1314"/>
      <c r="AJ3027" s="1314"/>
      <c r="AK3027" s="1314"/>
      <c r="AL3027" s="1314"/>
      <c r="AM3027" s="1314"/>
      <c r="AN3027" s="1314"/>
      <c r="AO3027" s="1314"/>
    </row>
    <row r="3028" spans="34:41">
      <c r="AH3028" s="1314"/>
      <c r="AI3028" s="1314"/>
      <c r="AJ3028" s="1314"/>
      <c r="AK3028" s="1314"/>
      <c r="AL3028" s="1314"/>
      <c r="AM3028" s="1314"/>
      <c r="AN3028" s="1314"/>
      <c r="AO3028" s="1314"/>
    </row>
    <row r="3029" spans="34:41">
      <c r="AH3029" s="1314"/>
      <c r="AI3029" s="1314"/>
      <c r="AJ3029" s="1314"/>
      <c r="AK3029" s="1314"/>
      <c r="AL3029" s="1314"/>
      <c r="AM3029" s="1314"/>
      <c r="AN3029" s="1314"/>
      <c r="AO3029" s="1314"/>
    </row>
    <row r="3030" spans="34:41">
      <c r="AH3030" s="1314"/>
      <c r="AI3030" s="1314"/>
      <c r="AJ3030" s="1314"/>
      <c r="AK3030" s="1314"/>
      <c r="AL3030" s="1314"/>
      <c r="AM3030" s="1314"/>
      <c r="AN3030" s="1314"/>
      <c r="AO3030" s="1314"/>
    </row>
    <row r="3031" spans="34:41">
      <c r="AH3031" s="1314"/>
      <c r="AI3031" s="1314"/>
      <c r="AJ3031" s="1314"/>
      <c r="AK3031" s="1314"/>
      <c r="AL3031" s="1314"/>
      <c r="AM3031" s="1314"/>
      <c r="AN3031" s="1314"/>
      <c r="AO3031" s="1314"/>
    </row>
    <row r="3032" spans="34:41">
      <c r="AH3032" s="1314"/>
      <c r="AI3032" s="1314"/>
      <c r="AJ3032" s="1314"/>
      <c r="AK3032" s="1314"/>
      <c r="AL3032" s="1314"/>
      <c r="AM3032" s="1314"/>
      <c r="AN3032" s="1314"/>
      <c r="AO3032" s="1314"/>
    </row>
    <row r="3033" spans="34:41">
      <c r="AH3033" s="1314"/>
      <c r="AI3033" s="1314"/>
      <c r="AJ3033" s="1314"/>
      <c r="AK3033" s="1314"/>
      <c r="AL3033" s="1314"/>
      <c r="AM3033" s="1314"/>
      <c r="AN3033" s="1314"/>
      <c r="AO3033" s="1314"/>
    </row>
    <row r="3034" spans="34:41">
      <c r="AH3034" s="1314"/>
      <c r="AI3034" s="1314"/>
      <c r="AJ3034" s="1314"/>
      <c r="AK3034" s="1314"/>
      <c r="AL3034" s="1314"/>
      <c r="AM3034" s="1314"/>
      <c r="AN3034" s="1314"/>
      <c r="AO3034" s="1314"/>
    </row>
    <row r="3035" spans="34:41">
      <c r="AH3035" s="1314"/>
      <c r="AI3035" s="1314"/>
      <c r="AJ3035" s="1314"/>
      <c r="AK3035" s="1314"/>
      <c r="AL3035" s="1314"/>
      <c r="AM3035" s="1314"/>
      <c r="AN3035" s="1314"/>
      <c r="AO3035" s="1314"/>
    </row>
    <row r="3036" spans="34:41">
      <c r="AH3036" s="1314"/>
      <c r="AI3036" s="1314"/>
      <c r="AJ3036" s="1314"/>
      <c r="AK3036" s="1314"/>
      <c r="AL3036" s="1314"/>
      <c r="AM3036" s="1314"/>
      <c r="AN3036" s="1314"/>
      <c r="AO3036" s="1314"/>
    </row>
    <row r="3037" spans="34:41">
      <c r="AH3037" s="1314"/>
      <c r="AI3037" s="1314"/>
      <c r="AJ3037" s="1314"/>
      <c r="AK3037" s="1314"/>
      <c r="AL3037" s="1314"/>
      <c r="AM3037" s="1314"/>
      <c r="AN3037" s="1314"/>
      <c r="AO3037" s="1314"/>
    </row>
    <row r="3038" spans="34:41">
      <c r="AH3038" s="1314"/>
      <c r="AI3038" s="1314"/>
      <c r="AJ3038" s="1314"/>
      <c r="AK3038" s="1314"/>
      <c r="AL3038" s="1314"/>
      <c r="AM3038" s="1314"/>
      <c r="AN3038" s="1314"/>
      <c r="AO3038" s="1314"/>
    </row>
    <row r="3039" spans="34:41">
      <c r="AH3039" s="1314"/>
      <c r="AI3039" s="1314"/>
      <c r="AJ3039" s="1314"/>
      <c r="AK3039" s="1314"/>
      <c r="AL3039" s="1314"/>
      <c r="AM3039" s="1314"/>
      <c r="AN3039" s="1314"/>
      <c r="AO3039" s="1314"/>
    </row>
    <row r="3040" spans="34:41">
      <c r="AH3040" s="1314"/>
      <c r="AI3040" s="1314"/>
      <c r="AJ3040" s="1314"/>
      <c r="AK3040" s="1314"/>
      <c r="AL3040" s="1314"/>
      <c r="AM3040" s="1314"/>
      <c r="AN3040" s="1314"/>
      <c r="AO3040" s="1314"/>
    </row>
    <row r="3041" spans="34:41">
      <c r="AH3041" s="1314"/>
      <c r="AI3041" s="1314"/>
      <c r="AJ3041" s="1314"/>
      <c r="AK3041" s="1314"/>
      <c r="AL3041" s="1314"/>
      <c r="AM3041" s="1314"/>
      <c r="AN3041" s="1314"/>
      <c r="AO3041" s="1314"/>
    </row>
    <row r="3042" spans="34:41">
      <c r="AH3042" s="1314"/>
      <c r="AI3042" s="1314"/>
      <c r="AJ3042" s="1314"/>
      <c r="AK3042" s="1314"/>
      <c r="AL3042" s="1314"/>
      <c r="AM3042" s="1314"/>
      <c r="AN3042" s="1314"/>
      <c r="AO3042" s="1314"/>
    </row>
    <row r="3043" spans="34:41">
      <c r="AH3043" s="1314"/>
      <c r="AI3043" s="1314"/>
      <c r="AJ3043" s="1314"/>
      <c r="AK3043" s="1314"/>
      <c r="AL3043" s="1314"/>
      <c r="AM3043" s="1314"/>
      <c r="AN3043" s="1314"/>
      <c r="AO3043" s="1314"/>
    </row>
    <row r="3044" spans="34:41">
      <c r="AH3044" s="1314"/>
      <c r="AI3044" s="1314"/>
      <c r="AJ3044" s="1314"/>
      <c r="AK3044" s="1314"/>
      <c r="AL3044" s="1314"/>
      <c r="AM3044" s="1314"/>
      <c r="AN3044" s="1314"/>
      <c r="AO3044" s="1314"/>
    </row>
    <row r="3045" spans="34:41">
      <c r="AH3045" s="1314"/>
      <c r="AI3045" s="1314"/>
      <c r="AJ3045" s="1314"/>
      <c r="AK3045" s="1314"/>
      <c r="AL3045" s="1314"/>
      <c r="AM3045" s="1314"/>
      <c r="AN3045" s="1314"/>
      <c r="AO3045" s="1314"/>
    </row>
    <row r="3046" spans="34:41">
      <c r="AH3046" s="1314"/>
      <c r="AI3046" s="1314"/>
      <c r="AJ3046" s="1314"/>
      <c r="AK3046" s="1314"/>
      <c r="AL3046" s="1314"/>
      <c r="AM3046" s="1314"/>
      <c r="AN3046" s="1314"/>
      <c r="AO3046" s="1314"/>
    </row>
    <row r="3047" spans="34:41">
      <c r="AH3047" s="1314"/>
      <c r="AI3047" s="1314"/>
      <c r="AJ3047" s="1314"/>
      <c r="AK3047" s="1314"/>
      <c r="AL3047" s="1314"/>
      <c r="AM3047" s="1314"/>
      <c r="AN3047" s="1314"/>
      <c r="AO3047" s="1314"/>
    </row>
    <row r="3048" spans="34:41">
      <c r="AH3048" s="1314"/>
      <c r="AI3048" s="1314"/>
      <c r="AJ3048" s="1314"/>
      <c r="AK3048" s="1314"/>
      <c r="AL3048" s="1314"/>
      <c r="AM3048" s="1314"/>
      <c r="AN3048" s="1314"/>
      <c r="AO3048" s="1314"/>
    </row>
    <row r="3049" spans="34:41">
      <c r="AH3049" s="1314"/>
      <c r="AI3049" s="1314"/>
      <c r="AJ3049" s="1314"/>
      <c r="AK3049" s="1314"/>
      <c r="AL3049" s="1314"/>
      <c r="AM3049" s="1314"/>
      <c r="AN3049" s="1314"/>
      <c r="AO3049" s="1314"/>
    </row>
    <row r="3050" spans="34:41">
      <c r="AH3050" s="1314"/>
      <c r="AI3050" s="1314"/>
      <c r="AJ3050" s="1314"/>
      <c r="AK3050" s="1314"/>
      <c r="AL3050" s="1314"/>
      <c r="AM3050" s="1314"/>
      <c r="AN3050" s="1314"/>
      <c r="AO3050" s="1314"/>
    </row>
    <row r="3051" spans="34:41">
      <c r="AH3051" s="1314"/>
      <c r="AI3051" s="1314"/>
      <c r="AJ3051" s="1314"/>
      <c r="AK3051" s="1314"/>
      <c r="AL3051" s="1314"/>
      <c r="AM3051" s="1314"/>
      <c r="AN3051" s="1314"/>
      <c r="AO3051" s="1314"/>
    </row>
    <row r="3052" spans="34:41">
      <c r="AH3052" s="1314"/>
      <c r="AI3052" s="1314"/>
      <c r="AJ3052" s="1314"/>
      <c r="AK3052" s="1314"/>
      <c r="AL3052" s="1314"/>
      <c r="AM3052" s="1314"/>
      <c r="AN3052" s="1314"/>
      <c r="AO3052" s="1314"/>
    </row>
    <row r="3053" spans="34:41">
      <c r="AH3053" s="1314"/>
      <c r="AI3053" s="1314"/>
      <c r="AJ3053" s="1314"/>
      <c r="AK3053" s="1314"/>
      <c r="AL3053" s="1314"/>
      <c r="AM3053" s="1314"/>
      <c r="AN3053" s="1314"/>
      <c r="AO3053" s="1314"/>
    </row>
    <row r="3054" spans="34:41">
      <c r="AH3054" s="1314"/>
      <c r="AI3054" s="1314"/>
      <c r="AJ3054" s="1314"/>
      <c r="AK3054" s="1314"/>
      <c r="AL3054" s="1314"/>
      <c r="AM3054" s="1314"/>
      <c r="AN3054" s="1314"/>
      <c r="AO3054" s="1314"/>
    </row>
    <row r="3055" spans="34:41">
      <c r="AH3055" s="1314"/>
      <c r="AI3055" s="1314"/>
      <c r="AJ3055" s="1314"/>
      <c r="AK3055" s="1314"/>
      <c r="AL3055" s="1314"/>
      <c r="AM3055" s="1314"/>
      <c r="AN3055" s="1314"/>
      <c r="AO3055" s="1314"/>
    </row>
    <row r="3056" spans="34:41">
      <c r="AH3056" s="1314"/>
      <c r="AI3056" s="1314"/>
      <c r="AJ3056" s="1314"/>
      <c r="AK3056" s="1314"/>
      <c r="AL3056" s="1314"/>
      <c r="AM3056" s="1314"/>
      <c r="AN3056" s="1314"/>
      <c r="AO3056" s="1314"/>
    </row>
    <row r="3057" spans="34:41">
      <c r="AH3057" s="1314"/>
      <c r="AI3057" s="1314"/>
      <c r="AJ3057" s="1314"/>
      <c r="AK3057" s="1314"/>
      <c r="AL3057" s="1314"/>
      <c r="AM3057" s="1314"/>
      <c r="AN3057" s="1314"/>
      <c r="AO3057" s="1314"/>
    </row>
    <row r="3058" spans="34:41">
      <c r="AH3058" s="1314"/>
      <c r="AI3058" s="1314"/>
      <c r="AJ3058" s="1314"/>
      <c r="AK3058" s="1314"/>
      <c r="AL3058" s="1314"/>
      <c r="AM3058" s="1314"/>
      <c r="AN3058" s="1314"/>
      <c r="AO3058" s="1314"/>
    </row>
    <row r="3059" spans="34:41">
      <c r="AH3059" s="1314"/>
      <c r="AI3059" s="1314"/>
      <c r="AJ3059" s="1314"/>
      <c r="AK3059" s="1314"/>
      <c r="AL3059" s="1314"/>
      <c r="AM3059" s="1314"/>
      <c r="AN3059" s="1314"/>
      <c r="AO3059" s="1314"/>
    </row>
    <row r="3060" spans="34:41">
      <c r="AH3060" s="1314"/>
      <c r="AI3060" s="1314"/>
      <c r="AJ3060" s="1314"/>
      <c r="AK3060" s="1314"/>
      <c r="AL3060" s="1314"/>
      <c r="AM3060" s="1314"/>
      <c r="AN3060" s="1314"/>
      <c r="AO3060" s="1314"/>
    </row>
    <row r="3061" spans="34:41">
      <c r="AH3061" s="1314"/>
      <c r="AI3061" s="1314"/>
      <c r="AJ3061" s="1314"/>
      <c r="AK3061" s="1314"/>
      <c r="AL3061" s="1314"/>
      <c r="AM3061" s="1314"/>
      <c r="AN3061" s="1314"/>
      <c r="AO3061" s="1314"/>
    </row>
    <row r="3062" spans="34:41">
      <c r="AH3062" s="1314"/>
      <c r="AI3062" s="1314"/>
      <c r="AJ3062" s="1314"/>
      <c r="AK3062" s="1314"/>
      <c r="AL3062" s="1314"/>
      <c r="AM3062" s="1314"/>
      <c r="AN3062" s="1314"/>
      <c r="AO3062" s="1314"/>
    </row>
    <row r="3063" spans="34:41">
      <c r="AH3063" s="1314"/>
      <c r="AI3063" s="1314"/>
      <c r="AJ3063" s="1314"/>
      <c r="AK3063" s="1314"/>
      <c r="AL3063" s="1314"/>
      <c r="AM3063" s="1314"/>
      <c r="AN3063" s="1314"/>
      <c r="AO3063" s="1314"/>
    </row>
    <row r="3064" spans="34:41">
      <c r="AH3064" s="1314"/>
      <c r="AI3064" s="1314"/>
      <c r="AJ3064" s="1314"/>
      <c r="AK3064" s="1314"/>
      <c r="AL3064" s="1314"/>
      <c r="AM3064" s="1314"/>
      <c r="AN3064" s="1314"/>
      <c r="AO3064" s="1314"/>
    </row>
    <row r="3065" spans="34:41">
      <c r="AH3065" s="1314"/>
      <c r="AI3065" s="1314"/>
      <c r="AJ3065" s="1314"/>
      <c r="AK3065" s="1314"/>
      <c r="AL3065" s="1314"/>
      <c r="AM3065" s="1314"/>
      <c r="AN3065" s="1314"/>
      <c r="AO3065" s="1314"/>
    </row>
    <row r="3066" spans="34:41">
      <c r="AH3066" s="1314"/>
      <c r="AI3066" s="1314"/>
      <c r="AJ3066" s="1314"/>
      <c r="AK3066" s="1314"/>
      <c r="AL3066" s="1314"/>
      <c r="AM3066" s="1314"/>
      <c r="AN3066" s="1314"/>
      <c r="AO3066" s="1314"/>
    </row>
    <row r="3067" spans="34:41">
      <c r="AH3067" s="1314"/>
      <c r="AI3067" s="1314"/>
      <c r="AJ3067" s="1314"/>
      <c r="AK3067" s="1314"/>
      <c r="AL3067" s="1314"/>
      <c r="AM3067" s="1314"/>
      <c r="AN3067" s="1314"/>
      <c r="AO3067" s="1314"/>
    </row>
    <row r="3068" spans="34:41">
      <c r="AH3068" s="1314"/>
      <c r="AI3068" s="1314"/>
      <c r="AJ3068" s="1314"/>
      <c r="AK3068" s="1314"/>
      <c r="AL3068" s="1314"/>
      <c r="AM3068" s="1314"/>
      <c r="AN3068" s="1314"/>
      <c r="AO3068" s="1314"/>
    </row>
    <row r="3069" spans="34:41">
      <c r="AH3069" s="1314"/>
      <c r="AI3069" s="1314"/>
      <c r="AJ3069" s="1314"/>
      <c r="AK3069" s="1314"/>
      <c r="AL3069" s="1314"/>
      <c r="AM3069" s="1314"/>
      <c r="AN3069" s="1314"/>
      <c r="AO3069" s="1314"/>
    </row>
    <row r="3070" spans="34:41">
      <c r="AH3070" s="1314"/>
      <c r="AI3070" s="1314"/>
      <c r="AJ3070" s="1314"/>
      <c r="AK3070" s="1314"/>
      <c r="AL3070" s="1314"/>
      <c r="AM3070" s="1314"/>
      <c r="AN3070" s="1314"/>
      <c r="AO3070" s="1314"/>
    </row>
    <row r="3071" spans="34:41">
      <c r="AH3071" s="1314"/>
      <c r="AI3071" s="1314"/>
      <c r="AJ3071" s="1314"/>
      <c r="AK3071" s="1314"/>
      <c r="AL3071" s="1314"/>
      <c r="AM3071" s="1314"/>
      <c r="AN3071" s="1314"/>
      <c r="AO3071" s="1314"/>
    </row>
    <row r="3072" spans="34:41">
      <c r="AH3072" s="1314"/>
      <c r="AI3072" s="1314"/>
      <c r="AJ3072" s="1314"/>
      <c r="AK3072" s="1314"/>
      <c r="AL3072" s="1314"/>
      <c r="AM3072" s="1314"/>
      <c r="AN3072" s="1314"/>
      <c r="AO3072" s="1314"/>
    </row>
    <row r="3073" spans="34:41">
      <c r="AH3073" s="1314"/>
      <c r="AI3073" s="1314"/>
      <c r="AJ3073" s="1314"/>
      <c r="AK3073" s="1314"/>
      <c r="AL3073" s="1314"/>
      <c r="AM3073" s="1314"/>
      <c r="AN3073" s="1314"/>
      <c r="AO3073" s="1314"/>
    </row>
    <row r="3074" spans="34:41">
      <c r="AH3074" s="1314"/>
      <c r="AI3074" s="1314"/>
      <c r="AJ3074" s="1314"/>
      <c r="AK3074" s="1314"/>
      <c r="AL3074" s="1314"/>
      <c r="AM3074" s="1314"/>
      <c r="AN3074" s="1314"/>
      <c r="AO3074" s="1314"/>
    </row>
    <row r="3075" spans="34:41">
      <c r="AH3075" s="1314"/>
      <c r="AI3075" s="1314"/>
      <c r="AJ3075" s="1314"/>
      <c r="AK3075" s="1314"/>
      <c r="AL3075" s="1314"/>
      <c r="AM3075" s="1314"/>
      <c r="AN3075" s="1314"/>
      <c r="AO3075" s="1314"/>
    </row>
    <row r="3076" spans="34:41">
      <c r="AH3076" s="1314"/>
      <c r="AI3076" s="1314"/>
      <c r="AJ3076" s="1314"/>
      <c r="AK3076" s="1314"/>
      <c r="AL3076" s="1314"/>
      <c r="AM3076" s="1314"/>
      <c r="AN3076" s="1314"/>
      <c r="AO3076" s="1314"/>
    </row>
    <row r="3077" spans="34:41">
      <c r="AH3077" s="1314"/>
      <c r="AI3077" s="1314"/>
      <c r="AJ3077" s="1314"/>
      <c r="AK3077" s="1314"/>
      <c r="AL3077" s="1314"/>
      <c r="AM3077" s="1314"/>
      <c r="AN3077" s="1314"/>
      <c r="AO3077" s="1314"/>
    </row>
    <row r="3078" spans="34:41">
      <c r="AH3078" s="1314"/>
      <c r="AI3078" s="1314"/>
      <c r="AJ3078" s="1314"/>
      <c r="AK3078" s="1314"/>
      <c r="AL3078" s="1314"/>
      <c r="AM3078" s="1314"/>
      <c r="AN3078" s="1314"/>
      <c r="AO3078" s="1314"/>
    </row>
    <row r="3079" spans="34:41">
      <c r="AH3079" s="1314"/>
      <c r="AI3079" s="1314"/>
      <c r="AJ3079" s="1314"/>
      <c r="AK3079" s="1314"/>
      <c r="AL3079" s="1314"/>
      <c r="AM3079" s="1314"/>
      <c r="AN3079" s="1314"/>
      <c r="AO3079" s="1314"/>
    </row>
    <row r="3080" spans="34:41">
      <c r="AH3080" s="1314"/>
      <c r="AI3080" s="1314"/>
      <c r="AJ3080" s="1314"/>
      <c r="AK3080" s="1314"/>
      <c r="AL3080" s="1314"/>
      <c r="AM3080" s="1314"/>
      <c r="AN3080" s="1314"/>
      <c r="AO3080" s="1314"/>
    </row>
    <row r="3081" spans="34:41">
      <c r="AH3081" s="1314"/>
      <c r="AI3081" s="1314"/>
      <c r="AJ3081" s="1314"/>
      <c r="AK3081" s="1314"/>
      <c r="AL3081" s="1314"/>
      <c r="AM3081" s="1314"/>
      <c r="AN3081" s="1314"/>
      <c r="AO3081" s="1314"/>
    </row>
    <row r="3082" spans="34:41">
      <c r="AH3082" s="1314"/>
      <c r="AI3082" s="1314"/>
      <c r="AJ3082" s="1314"/>
      <c r="AK3082" s="1314"/>
      <c r="AL3082" s="1314"/>
      <c r="AM3082" s="1314"/>
      <c r="AN3082" s="1314"/>
      <c r="AO3082" s="1314"/>
    </row>
    <row r="3083" spans="34:41">
      <c r="AH3083" s="1314"/>
      <c r="AI3083" s="1314"/>
      <c r="AJ3083" s="1314"/>
      <c r="AK3083" s="1314"/>
      <c r="AL3083" s="1314"/>
      <c r="AM3083" s="1314"/>
      <c r="AN3083" s="1314"/>
      <c r="AO3083" s="1314"/>
    </row>
    <row r="3084" spans="34:41">
      <c r="AH3084" s="1314"/>
      <c r="AI3084" s="1314"/>
      <c r="AJ3084" s="1314"/>
      <c r="AK3084" s="1314"/>
      <c r="AL3084" s="1314"/>
      <c r="AM3084" s="1314"/>
      <c r="AN3084" s="1314"/>
      <c r="AO3084" s="1314"/>
    </row>
    <row r="3085" spans="34:41">
      <c r="AH3085" s="1314"/>
      <c r="AI3085" s="1314"/>
      <c r="AJ3085" s="1314"/>
      <c r="AK3085" s="1314"/>
      <c r="AL3085" s="1314"/>
      <c r="AM3085" s="1314"/>
      <c r="AN3085" s="1314"/>
      <c r="AO3085" s="1314"/>
    </row>
    <row r="3086" spans="34:41">
      <c r="AH3086" s="1314"/>
      <c r="AI3086" s="1314"/>
      <c r="AJ3086" s="1314"/>
      <c r="AK3086" s="1314"/>
      <c r="AL3086" s="1314"/>
      <c r="AM3086" s="1314"/>
      <c r="AN3086" s="1314"/>
      <c r="AO3086" s="1314"/>
    </row>
    <row r="3087" spans="34:41">
      <c r="AH3087" s="1314"/>
      <c r="AI3087" s="1314"/>
      <c r="AJ3087" s="1314"/>
      <c r="AK3087" s="1314"/>
      <c r="AL3087" s="1314"/>
      <c r="AM3087" s="1314"/>
      <c r="AN3087" s="1314"/>
      <c r="AO3087" s="1314"/>
    </row>
    <row r="3088" spans="34:41">
      <c r="AH3088" s="1314"/>
      <c r="AI3088" s="1314"/>
      <c r="AJ3088" s="1314"/>
      <c r="AK3088" s="1314"/>
      <c r="AL3088" s="1314"/>
      <c r="AM3088" s="1314"/>
      <c r="AN3088" s="1314"/>
      <c r="AO3088" s="1314"/>
    </row>
    <row r="3089" spans="34:41">
      <c r="AH3089" s="1314"/>
      <c r="AI3089" s="1314"/>
      <c r="AJ3089" s="1314"/>
      <c r="AK3089" s="1314"/>
      <c r="AL3089" s="1314"/>
      <c r="AM3089" s="1314"/>
      <c r="AN3089" s="1314"/>
      <c r="AO3089" s="1314"/>
    </row>
    <row r="3090" spans="34:41">
      <c r="AH3090" s="1314"/>
      <c r="AI3090" s="1314"/>
      <c r="AJ3090" s="1314"/>
      <c r="AK3090" s="1314"/>
      <c r="AL3090" s="1314"/>
      <c r="AM3090" s="1314"/>
      <c r="AN3090" s="1314"/>
      <c r="AO3090" s="1314"/>
    </row>
    <row r="3091" spans="34:41">
      <c r="AH3091" s="1314"/>
      <c r="AI3091" s="1314"/>
      <c r="AJ3091" s="1314"/>
      <c r="AK3091" s="1314"/>
      <c r="AL3091" s="1314"/>
      <c r="AM3091" s="1314"/>
      <c r="AN3091" s="1314"/>
      <c r="AO3091" s="1314"/>
    </row>
    <row r="3092" spans="34:41">
      <c r="AH3092" s="1314"/>
      <c r="AI3092" s="1314"/>
      <c r="AJ3092" s="1314"/>
      <c r="AK3092" s="1314"/>
      <c r="AL3092" s="1314"/>
      <c r="AM3092" s="1314"/>
      <c r="AN3092" s="1314"/>
      <c r="AO3092" s="1314"/>
    </row>
    <row r="3093" spans="34:41">
      <c r="AH3093" s="1314"/>
      <c r="AI3093" s="1314"/>
      <c r="AJ3093" s="1314"/>
      <c r="AK3093" s="1314"/>
      <c r="AL3093" s="1314"/>
      <c r="AM3093" s="1314"/>
      <c r="AN3093" s="1314"/>
      <c r="AO3093" s="1314"/>
    </row>
    <row r="3094" spans="34:41">
      <c r="AH3094" s="1314"/>
      <c r="AI3094" s="1314"/>
      <c r="AJ3094" s="1314"/>
      <c r="AK3094" s="1314"/>
      <c r="AL3094" s="1314"/>
      <c r="AM3094" s="1314"/>
      <c r="AN3094" s="1314"/>
      <c r="AO3094" s="1314"/>
    </row>
    <row r="3095" spans="34:41">
      <c r="AH3095" s="1314"/>
      <c r="AI3095" s="1314"/>
      <c r="AJ3095" s="1314"/>
      <c r="AK3095" s="1314"/>
      <c r="AL3095" s="1314"/>
      <c r="AM3095" s="1314"/>
      <c r="AN3095" s="1314"/>
      <c r="AO3095" s="1314"/>
    </row>
    <row r="3096" spans="34:41">
      <c r="AH3096" s="1314"/>
      <c r="AI3096" s="1314"/>
      <c r="AJ3096" s="1314"/>
      <c r="AK3096" s="1314"/>
      <c r="AL3096" s="1314"/>
      <c r="AM3096" s="1314"/>
      <c r="AN3096" s="1314"/>
      <c r="AO3096" s="1314"/>
    </row>
    <row r="3097" spans="34:41">
      <c r="AH3097" s="1314"/>
      <c r="AI3097" s="1314"/>
      <c r="AJ3097" s="1314"/>
      <c r="AK3097" s="1314"/>
      <c r="AL3097" s="1314"/>
      <c r="AM3097" s="1314"/>
      <c r="AN3097" s="1314"/>
      <c r="AO3097" s="1314"/>
    </row>
    <row r="3098" spans="34:41">
      <c r="AH3098" s="1314"/>
      <c r="AI3098" s="1314"/>
      <c r="AJ3098" s="1314"/>
      <c r="AK3098" s="1314"/>
      <c r="AL3098" s="1314"/>
      <c r="AM3098" s="1314"/>
      <c r="AN3098" s="1314"/>
      <c r="AO3098" s="1314"/>
    </row>
    <row r="3099" spans="34:41">
      <c r="AH3099" s="1314"/>
      <c r="AI3099" s="1314"/>
      <c r="AJ3099" s="1314"/>
      <c r="AK3099" s="1314"/>
      <c r="AL3099" s="1314"/>
      <c r="AM3099" s="1314"/>
      <c r="AN3099" s="1314"/>
      <c r="AO3099" s="1314"/>
    </row>
    <row r="3100" spans="34:41">
      <c r="AH3100" s="1314"/>
      <c r="AI3100" s="1314"/>
      <c r="AJ3100" s="1314"/>
      <c r="AK3100" s="1314"/>
      <c r="AL3100" s="1314"/>
      <c r="AM3100" s="1314"/>
      <c r="AN3100" s="1314"/>
      <c r="AO3100" s="1314"/>
    </row>
    <row r="3101" spans="34:41">
      <c r="AH3101" s="1314"/>
      <c r="AI3101" s="1314"/>
      <c r="AJ3101" s="1314"/>
      <c r="AK3101" s="1314"/>
      <c r="AL3101" s="1314"/>
      <c r="AM3101" s="1314"/>
      <c r="AN3101" s="1314"/>
      <c r="AO3101" s="1314"/>
    </row>
    <row r="3102" spans="34:41">
      <c r="AH3102" s="1314"/>
      <c r="AI3102" s="1314"/>
      <c r="AJ3102" s="1314"/>
      <c r="AK3102" s="1314"/>
      <c r="AL3102" s="1314"/>
      <c r="AM3102" s="1314"/>
      <c r="AN3102" s="1314"/>
      <c r="AO3102" s="1314"/>
    </row>
    <row r="3103" spans="34:41">
      <c r="AH3103" s="1314"/>
      <c r="AI3103" s="1314"/>
      <c r="AJ3103" s="1314"/>
      <c r="AK3103" s="1314"/>
      <c r="AL3103" s="1314"/>
      <c r="AM3103" s="1314"/>
      <c r="AN3103" s="1314"/>
      <c r="AO3103" s="1314"/>
    </row>
    <row r="3104" spans="34:41">
      <c r="AH3104" s="1314"/>
      <c r="AI3104" s="1314"/>
      <c r="AJ3104" s="1314"/>
      <c r="AK3104" s="1314"/>
      <c r="AL3104" s="1314"/>
      <c r="AM3104" s="1314"/>
      <c r="AN3104" s="1314"/>
      <c r="AO3104" s="1314"/>
    </row>
    <row r="3105" spans="34:41">
      <c r="AH3105" s="1314"/>
      <c r="AI3105" s="1314"/>
      <c r="AJ3105" s="1314"/>
      <c r="AK3105" s="1314"/>
      <c r="AL3105" s="1314"/>
      <c r="AM3105" s="1314"/>
      <c r="AN3105" s="1314"/>
      <c r="AO3105" s="1314"/>
    </row>
    <row r="3106" spans="34:41">
      <c r="AH3106" s="1314"/>
      <c r="AI3106" s="1314"/>
      <c r="AJ3106" s="1314"/>
      <c r="AK3106" s="1314"/>
      <c r="AL3106" s="1314"/>
      <c r="AM3106" s="1314"/>
      <c r="AN3106" s="1314"/>
      <c r="AO3106" s="1314"/>
    </row>
    <row r="3107" spans="34:41">
      <c r="AH3107" s="1314"/>
      <c r="AI3107" s="1314"/>
      <c r="AJ3107" s="1314"/>
      <c r="AK3107" s="1314"/>
      <c r="AL3107" s="1314"/>
      <c r="AM3107" s="1314"/>
      <c r="AN3107" s="1314"/>
      <c r="AO3107" s="1314"/>
    </row>
    <row r="3108" spans="34:41">
      <c r="AH3108" s="1314"/>
      <c r="AI3108" s="1314"/>
      <c r="AJ3108" s="1314"/>
      <c r="AK3108" s="1314"/>
      <c r="AL3108" s="1314"/>
      <c r="AM3108" s="1314"/>
      <c r="AN3108" s="1314"/>
      <c r="AO3108" s="1314"/>
    </row>
    <row r="3109" spans="34:41">
      <c r="AH3109" s="1314"/>
      <c r="AI3109" s="1314"/>
      <c r="AJ3109" s="1314"/>
      <c r="AK3109" s="1314"/>
      <c r="AL3109" s="1314"/>
      <c r="AM3109" s="1314"/>
      <c r="AN3109" s="1314"/>
      <c r="AO3109" s="1314"/>
    </row>
    <row r="3110" spans="34:41">
      <c r="AH3110" s="1314"/>
      <c r="AI3110" s="1314"/>
      <c r="AJ3110" s="1314"/>
      <c r="AK3110" s="1314"/>
      <c r="AL3110" s="1314"/>
      <c r="AM3110" s="1314"/>
      <c r="AN3110" s="1314"/>
      <c r="AO3110" s="1314"/>
    </row>
    <row r="3111" spans="34:41">
      <c r="AH3111" s="1314"/>
      <c r="AI3111" s="1314"/>
      <c r="AJ3111" s="1314"/>
      <c r="AK3111" s="1314"/>
      <c r="AL3111" s="1314"/>
      <c r="AM3111" s="1314"/>
      <c r="AN3111" s="1314"/>
      <c r="AO3111" s="1314"/>
    </row>
    <row r="3112" spans="34:41">
      <c r="AH3112" s="1314"/>
      <c r="AI3112" s="1314"/>
      <c r="AJ3112" s="1314"/>
      <c r="AK3112" s="1314"/>
      <c r="AL3112" s="1314"/>
      <c r="AM3112" s="1314"/>
      <c r="AN3112" s="1314"/>
      <c r="AO3112" s="1314"/>
    </row>
    <row r="3113" spans="34:41">
      <c r="AH3113" s="1314"/>
      <c r="AI3113" s="1314"/>
      <c r="AJ3113" s="1314"/>
      <c r="AK3113" s="1314"/>
      <c r="AL3113" s="1314"/>
      <c r="AM3113" s="1314"/>
      <c r="AN3113" s="1314"/>
      <c r="AO3113" s="1314"/>
    </row>
    <row r="3114" spans="34:41">
      <c r="AH3114" s="1314"/>
      <c r="AI3114" s="1314"/>
      <c r="AJ3114" s="1314"/>
      <c r="AK3114" s="1314"/>
      <c r="AL3114" s="1314"/>
      <c r="AM3114" s="1314"/>
      <c r="AN3114" s="1314"/>
      <c r="AO3114" s="1314"/>
    </row>
    <row r="3115" spans="34:41">
      <c r="AH3115" s="1314"/>
      <c r="AI3115" s="1314"/>
      <c r="AJ3115" s="1314"/>
      <c r="AK3115" s="1314"/>
      <c r="AL3115" s="1314"/>
      <c r="AM3115" s="1314"/>
      <c r="AN3115" s="1314"/>
      <c r="AO3115" s="1314"/>
    </row>
    <row r="3116" spans="34:41">
      <c r="AH3116" s="1314"/>
      <c r="AI3116" s="1314"/>
      <c r="AJ3116" s="1314"/>
      <c r="AK3116" s="1314"/>
      <c r="AL3116" s="1314"/>
      <c r="AM3116" s="1314"/>
      <c r="AN3116" s="1314"/>
      <c r="AO3116" s="1314"/>
    </row>
    <row r="3117" spans="34:41">
      <c r="AH3117" s="1314"/>
      <c r="AI3117" s="1314"/>
      <c r="AJ3117" s="1314"/>
      <c r="AK3117" s="1314"/>
      <c r="AL3117" s="1314"/>
      <c r="AM3117" s="1314"/>
      <c r="AN3117" s="1314"/>
      <c r="AO3117" s="1314"/>
    </row>
    <row r="3118" spans="34:41">
      <c r="AH3118" s="1314"/>
      <c r="AI3118" s="1314"/>
      <c r="AJ3118" s="1314"/>
      <c r="AK3118" s="1314"/>
      <c r="AL3118" s="1314"/>
      <c r="AM3118" s="1314"/>
      <c r="AN3118" s="1314"/>
      <c r="AO3118" s="1314"/>
    </row>
    <row r="3119" spans="34:41">
      <c r="AH3119" s="1314"/>
      <c r="AI3119" s="1314"/>
      <c r="AJ3119" s="1314"/>
      <c r="AK3119" s="1314"/>
      <c r="AL3119" s="1314"/>
      <c r="AM3119" s="1314"/>
      <c r="AN3119" s="1314"/>
      <c r="AO3119" s="1314"/>
    </row>
    <row r="3120" spans="34:41">
      <c r="AH3120" s="1314"/>
      <c r="AI3120" s="1314"/>
      <c r="AJ3120" s="1314"/>
      <c r="AK3120" s="1314"/>
      <c r="AL3120" s="1314"/>
      <c r="AM3120" s="1314"/>
      <c r="AN3120" s="1314"/>
      <c r="AO3120" s="1314"/>
    </row>
    <row r="3121" spans="34:41">
      <c r="AH3121" s="1314"/>
      <c r="AI3121" s="1314"/>
      <c r="AJ3121" s="1314"/>
      <c r="AK3121" s="1314"/>
      <c r="AL3121" s="1314"/>
      <c r="AM3121" s="1314"/>
      <c r="AN3121" s="1314"/>
      <c r="AO3121" s="1314"/>
    </row>
    <row r="3122" spans="34:41">
      <c r="AH3122" s="1314"/>
      <c r="AI3122" s="1314"/>
      <c r="AJ3122" s="1314"/>
      <c r="AK3122" s="1314"/>
      <c r="AL3122" s="1314"/>
      <c r="AM3122" s="1314"/>
      <c r="AN3122" s="1314"/>
      <c r="AO3122" s="1314"/>
    </row>
    <row r="3123" spans="34:41">
      <c r="AH3123" s="1314"/>
      <c r="AI3123" s="1314"/>
      <c r="AJ3123" s="1314"/>
      <c r="AK3123" s="1314"/>
      <c r="AL3123" s="1314"/>
      <c r="AM3123" s="1314"/>
      <c r="AN3123" s="1314"/>
      <c r="AO3123" s="1314"/>
    </row>
    <row r="3124" spans="34:41">
      <c r="AH3124" s="1314"/>
      <c r="AI3124" s="1314"/>
      <c r="AJ3124" s="1314"/>
      <c r="AK3124" s="1314"/>
      <c r="AL3124" s="1314"/>
      <c r="AM3124" s="1314"/>
      <c r="AN3124" s="1314"/>
      <c r="AO3124" s="1314"/>
    </row>
    <row r="3125" spans="34:41">
      <c r="AH3125" s="1314"/>
      <c r="AI3125" s="1314"/>
      <c r="AJ3125" s="1314"/>
      <c r="AK3125" s="1314"/>
      <c r="AL3125" s="1314"/>
      <c r="AM3125" s="1314"/>
      <c r="AN3125" s="1314"/>
      <c r="AO3125" s="1314"/>
    </row>
    <row r="3126" spans="34:41">
      <c r="AH3126" s="1314"/>
      <c r="AI3126" s="1314"/>
      <c r="AJ3126" s="1314"/>
      <c r="AK3126" s="1314"/>
      <c r="AL3126" s="1314"/>
      <c r="AM3126" s="1314"/>
      <c r="AN3126" s="1314"/>
      <c r="AO3126" s="1314"/>
    </row>
    <row r="3127" spans="34:41">
      <c r="AH3127" s="1314"/>
      <c r="AI3127" s="1314"/>
      <c r="AJ3127" s="1314"/>
      <c r="AK3127" s="1314"/>
      <c r="AL3127" s="1314"/>
      <c r="AM3127" s="1314"/>
      <c r="AN3127" s="1314"/>
      <c r="AO3127" s="1314"/>
    </row>
    <row r="3128" spans="34:41">
      <c r="AH3128" s="1314"/>
      <c r="AI3128" s="1314"/>
      <c r="AJ3128" s="1314"/>
      <c r="AK3128" s="1314"/>
      <c r="AL3128" s="1314"/>
      <c r="AM3128" s="1314"/>
      <c r="AN3128" s="1314"/>
      <c r="AO3128" s="1314"/>
    </row>
    <row r="3129" spans="34:41">
      <c r="AH3129" s="1314"/>
      <c r="AI3129" s="1314"/>
      <c r="AJ3129" s="1314"/>
      <c r="AK3129" s="1314"/>
      <c r="AL3129" s="1314"/>
      <c r="AM3129" s="1314"/>
      <c r="AN3129" s="1314"/>
      <c r="AO3129" s="1314"/>
    </row>
    <row r="3130" spans="34:41">
      <c r="AH3130" s="1314"/>
      <c r="AI3130" s="1314"/>
      <c r="AJ3130" s="1314"/>
      <c r="AK3130" s="1314"/>
      <c r="AL3130" s="1314"/>
      <c r="AM3130" s="1314"/>
      <c r="AN3130" s="1314"/>
      <c r="AO3130" s="1314"/>
    </row>
    <row r="3131" spans="34:41">
      <c r="AH3131" s="1314"/>
      <c r="AI3131" s="1314"/>
      <c r="AJ3131" s="1314"/>
      <c r="AK3131" s="1314"/>
      <c r="AL3131" s="1314"/>
      <c r="AM3131" s="1314"/>
      <c r="AN3131" s="1314"/>
      <c r="AO3131" s="1314"/>
    </row>
    <row r="3132" spans="34:41">
      <c r="AH3132" s="1314"/>
      <c r="AI3132" s="1314"/>
      <c r="AJ3132" s="1314"/>
      <c r="AK3132" s="1314"/>
      <c r="AL3132" s="1314"/>
      <c r="AM3132" s="1314"/>
      <c r="AN3132" s="1314"/>
      <c r="AO3132" s="1314"/>
    </row>
    <row r="3133" spans="34:41">
      <c r="AH3133" s="1314"/>
      <c r="AI3133" s="1314"/>
      <c r="AJ3133" s="1314"/>
      <c r="AK3133" s="1314"/>
      <c r="AL3133" s="1314"/>
      <c r="AM3133" s="1314"/>
      <c r="AN3133" s="1314"/>
      <c r="AO3133" s="1314"/>
    </row>
    <row r="3134" spans="34:41">
      <c r="AH3134" s="1314"/>
      <c r="AI3134" s="1314"/>
      <c r="AJ3134" s="1314"/>
      <c r="AK3134" s="1314"/>
      <c r="AL3134" s="1314"/>
      <c r="AM3134" s="1314"/>
      <c r="AN3134" s="1314"/>
      <c r="AO3134" s="1314"/>
    </row>
    <row r="3135" spans="34:41">
      <c r="AH3135" s="1314"/>
      <c r="AI3135" s="1314"/>
      <c r="AJ3135" s="1314"/>
      <c r="AK3135" s="1314"/>
      <c r="AL3135" s="1314"/>
      <c r="AM3135" s="1314"/>
      <c r="AN3135" s="1314"/>
      <c r="AO3135" s="1314"/>
    </row>
    <row r="3136" spans="34:41">
      <c r="AH3136" s="1314"/>
      <c r="AI3136" s="1314"/>
      <c r="AJ3136" s="1314"/>
      <c r="AK3136" s="1314"/>
      <c r="AL3136" s="1314"/>
      <c r="AM3136" s="1314"/>
      <c r="AN3136" s="1314"/>
      <c r="AO3136" s="1314"/>
    </row>
    <row r="3137" spans="34:41">
      <c r="AH3137" s="1314"/>
      <c r="AI3137" s="1314"/>
      <c r="AJ3137" s="1314"/>
      <c r="AK3137" s="1314"/>
      <c r="AL3137" s="1314"/>
      <c r="AM3137" s="1314"/>
      <c r="AN3137" s="1314"/>
      <c r="AO3137" s="1314"/>
    </row>
    <row r="3138" spans="34:41">
      <c r="AH3138" s="1314"/>
      <c r="AI3138" s="1314"/>
      <c r="AJ3138" s="1314"/>
      <c r="AK3138" s="1314"/>
      <c r="AL3138" s="1314"/>
      <c r="AM3138" s="1314"/>
      <c r="AN3138" s="1314"/>
      <c r="AO3138" s="1314"/>
    </row>
    <row r="3139" spans="34:41">
      <c r="AH3139" s="1314"/>
      <c r="AI3139" s="1314"/>
      <c r="AJ3139" s="1314"/>
      <c r="AK3139" s="1314"/>
      <c r="AL3139" s="1314"/>
      <c r="AM3139" s="1314"/>
      <c r="AN3139" s="1314"/>
      <c r="AO3139" s="1314"/>
    </row>
    <row r="3140" spans="34:41">
      <c r="AH3140" s="1314"/>
      <c r="AI3140" s="1314"/>
      <c r="AJ3140" s="1314"/>
      <c r="AK3140" s="1314"/>
      <c r="AL3140" s="1314"/>
      <c r="AM3140" s="1314"/>
      <c r="AN3140" s="1314"/>
      <c r="AO3140" s="1314"/>
    </row>
    <row r="3141" spans="34:41">
      <c r="AH3141" s="1314"/>
      <c r="AI3141" s="1314"/>
      <c r="AJ3141" s="1314"/>
      <c r="AK3141" s="1314"/>
      <c r="AL3141" s="1314"/>
      <c r="AM3141" s="1314"/>
      <c r="AN3141" s="1314"/>
      <c r="AO3141" s="1314"/>
    </row>
    <row r="3142" spans="34:41">
      <c r="AH3142" s="1314"/>
      <c r="AI3142" s="1314"/>
      <c r="AJ3142" s="1314"/>
      <c r="AK3142" s="1314"/>
      <c r="AL3142" s="1314"/>
      <c r="AM3142" s="1314"/>
      <c r="AN3142" s="1314"/>
      <c r="AO3142" s="1314"/>
    </row>
    <row r="3143" spans="34:41">
      <c r="AH3143" s="1314"/>
      <c r="AI3143" s="1314"/>
      <c r="AJ3143" s="1314"/>
      <c r="AK3143" s="1314"/>
      <c r="AL3143" s="1314"/>
      <c r="AM3143" s="1314"/>
      <c r="AN3143" s="1314"/>
      <c r="AO3143" s="1314"/>
    </row>
    <row r="3144" spans="34:41">
      <c r="AH3144" s="1314"/>
      <c r="AI3144" s="1314"/>
      <c r="AJ3144" s="1314"/>
      <c r="AK3144" s="1314"/>
      <c r="AL3144" s="1314"/>
      <c r="AM3144" s="1314"/>
      <c r="AN3144" s="1314"/>
      <c r="AO3144" s="1314"/>
    </row>
    <row r="3145" spans="34:41">
      <c r="AH3145" s="1314"/>
      <c r="AI3145" s="1314"/>
      <c r="AJ3145" s="1314"/>
      <c r="AK3145" s="1314"/>
      <c r="AL3145" s="1314"/>
      <c r="AM3145" s="1314"/>
      <c r="AN3145" s="1314"/>
      <c r="AO3145" s="1314"/>
    </row>
    <row r="3146" spans="34:41">
      <c r="AH3146" s="1314"/>
      <c r="AI3146" s="1314"/>
      <c r="AJ3146" s="1314"/>
      <c r="AK3146" s="1314"/>
      <c r="AL3146" s="1314"/>
      <c r="AM3146" s="1314"/>
      <c r="AN3146" s="1314"/>
      <c r="AO3146" s="1314"/>
    </row>
    <row r="3147" spans="34:41">
      <c r="AH3147" s="1314"/>
      <c r="AI3147" s="1314"/>
      <c r="AJ3147" s="1314"/>
      <c r="AK3147" s="1314"/>
      <c r="AL3147" s="1314"/>
      <c r="AM3147" s="1314"/>
      <c r="AN3147" s="1314"/>
      <c r="AO3147" s="1314"/>
    </row>
    <row r="3148" spans="34:41">
      <c r="AH3148" s="1314"/>
      <c r="AI3148" s="1314"/>
      <c r="AJ3148" s="1314"/>
      <c r="AK3148" s="1314"/>
      <c r="AL3148" s="1314"/>
      <c r="AM3148" s="1314"/>
      <c r="AN3148" s="1314"/>
      <c r="AO3148" s="1314"/>
    </row>
    <row r="3149" spans="34:41">
      <c r="AH3149" s="1314"/>
      <c r="AI3149" s="1314"/>
      <c r="AJ3149" s="1314"/>
      <c r="AK3149" s="1314"/>
      <c r="AL3149" s="1314"/>
      <c r="AM3149" s="1314"/>
      <c r="AN3149" s="1314"/>
      <c r="AO3149" s="1314"/>
    </row>
    <row r="3150" spans="34:41">
      <c r="AH3150" s="1314"/>
      <c r="AI3150" s="1314"/>
      <c r="AJ3150" s="1314"/>
      <c r="AK3150" s="1314"/>
      <c r="AL3150" s="1314"/>
      <c r="AM3150" s="1314"/>
      <c r="AN3150" s="1314"/>
      <c r="AO3150" s="1314"/>
    </row>
    <row r="3151" spans="34:41">
      <c r="AH3151" s="1314"/>
      <c r="AI3151" s="1314"/>
      <c r="AJ3151" s="1314"/>
      <c r="AK3151" s="1314"/>
      <c r="AL3151" s="1314"/>
      <c r="AM3151" s="1314"/>
      <c r="AN3151" s="1314"/>
      <c r="AO3151" s="1314"/>
    </row>
    <row r="3152" spans="34:41">
      <c r="AH3152" s="1314"/>
      <c r="AI3152" s="1314"/>
      <c r="AJ3152" s="1314"/>
      <c r="AK3152" s="1314"/>
      <c r="AL3152" s="1314"/>
      <c r="AM3152" s="1314"/>
      <c r="AN3152" s="1314"/>
      <c r="AO3152" s="1314"/>
    </row>
    <row r="3153" spans="34:41">
      <c r="AH3153" s="1314"/>
      <c r="AI3153" s="1314"/>
      <c r="AJ3153" s="1314"/>
      <c r="AK3153" s="1314"/>
      <c r="AL3153" s="1314"/>
      <c r="AM3153" s="1314"/>
      <c r="AN3153" s="1314"/>
      <c r="AO3153" s="1314"/>
    </row>
    <row r="3154" spans="34:41">
      <c r="AH3154" s="1314"/>
      <c r="AI3154" s="1314"/>
      <c r="AJ3154" s="1314"/>
      <c r="AK3154" s="1314"/>
      <c r="AL3154" s="1314"/>
      <c r="AM3154" s="1314"/>
      <c r="AN3154" s="1314"/>
      <c r="AO3154" s="1314"/>
    </row>
    <row r="3155" spans="34:41">
      <c r="AH3155" s="1314"/>
      <c r="AI3155" s="1314"/>
      <c r="AJ3155" s="1314"/>
      <c r="AK3155" s="1314"/>
      <c r="AL3155" s="1314"/>
      <c r="AM3155" s="1314"/>
      <c r="AN3155" s="1314"/>
      <c r="AO3155" s="1314"/>
    </row>
    <row r="3156" spans="34:41">
      <c r="AH3156" s="1314"/>
      <c r="AI3156" s="1314"/>
      <c r="AJ3156" s="1314"/>
      <c r="AK3156" s="1314"/>
      <c r="AL3156" s="1314"/>
      <c r="AM3156" s="1314"/>
      <c r="AN3156" s="1314"/>
      <c r="AO3156" s="1314"/>
    </row>
    <row r="3157" spans="34:41">
      <c r="AH3157" s="1314"/>
      <c r="AI3157" s="1314"/>
      <c r="AJ3157" s="1314"/>
      <c r="AK3157" s="1314"/>
      <c r="AL3157" s="1314"/>
      <c r="AM3157" s="1314"/>
      <c r="AN3157" s="1314"/>
      <c r="AO3157" s="1314"/>
    </row>
    <row r="3158" spans="34:41">
      <c r="AH3158" s="1314"/>
      <c r="AI3158" s="1314"/>
      <c r="AJ3158" s="1314"/>
      <c r="AK3158" s="1314"/>
      <c r="AL3158" s="1314"/>
      <c r="AM3158" s="1314"/>
      <c r="AN3158" s="1314"/>
      <c r="AO3158" s="1314"/>
    </row>
    <row r="3159" spans="34:41">
      <c r="AH3159" s="1314"/>
      <c r="AI3159" s="1314"/>
      <c r="AJ3159" s="1314"/>
      <c r="AK3159" s="1314"/>
      <c r="AL3159" s="1314"/>
      <c r="AM3159" s="1314"/>
      <c r="AN3159" s="1314"/>
      <c r="AO3159" s="1314"/>
    </row>
    <row r="3160" spans="34:41">
      <c r="AH3160" s="1314"/>
      <c r="AI3160" s="1314"/>
      <c r="AJ3160" s="1314"/>
      <c r="AK3160" s="1314"/>
      <c r="AL3160" s="1314"/>
      <c r="AM3160" s="1314"/>
      <c r="AN3160" s="1314"/>
      <c r="AO3160" s="1314"/>
    </row>
    <row r="3161" spans="34:41">
      <c r="AH3161" s="1314"/>
      <c r="AI3161" s="1314"/>
      <c r="AJ3161" s="1314"/>
      <c r="AK3161" s="1314"/>
      <c r="AL3161" s="1314"/>
      <c r="AM3161" s="1314"/>
      <c r="AN3161" s="1314"/>
      <c r="AO3161" s="1314"/>
    </row>
    <row r="3162" spans="34:41">
      <c r="AH3162" s="1314"/>
      <c r="AI3162" s="1314"/>
      <c r="AJ3162" s="1314"/>
      <c r="AK3162" s="1314"/>
      <c r="AL3162" s="1314"/>
      <c r="AM3162" s="1314"/>
      <c r="AN3162" s="1314"/>
      <c r="AO3162" s="1314"/>
    </row>
    <row r="3163" spans="34:41">
      <c r="AH3163" s="1314"/>
      <c r="AI3163" s="1314"/>
      <c r="AJ3163" s="1314"/>
      <c r="AK3163" s="1314"/>
      <c r="AL3163" s="1314"/>
      <c r="AM3163" s="1314"/>
      <c r="AN3163" s="1314"/>
      <c r="AO3163" s="1314"/>
    </row>
    <row r="3164" spans="34:41">
      <c r="AH3164" s="1314"/>
      <c r="AI3164" s="1314"/>
      <c r="AJ3164" s="1314"/>
      <c r="AK3164" s="1314"/>
      <c r="AL3164" s="1314"/>
      <c r="AM3164" s="1314"/>
      <c r="AN3164" s="1314"/>
      <c r="AO3164" s="1314"/>
    </row>
    <row r="3165" spans="34:41">
      <c r="AH3165" s="1314"/>
      <c r="AI3165" s="1314"/>
      <c r="AJ3165" s="1314"/>
      <c r="AK3165" s="1314"/>
      <c r="AL3165" s="1314"/>
      <c r="AM3165" s="1314"/>
      <c r="AN3165" s="1314"/>
      <c r="AO3165" s="1314"/>
    </row>
    <row r="3166" spans="34:41">
      <c r="AH3166" s="1314"/>
      <c r="AI3166" s="1314"/>
      <c r="AJ3166" s="1314"/>
      <c r="AK3166" s="1314"/>
      <c r="AL3166" s="1314"/>
      <c r="AM3166" s="1314"/>
      <c r="AN3166" s="1314"/>
      <c r="AO3166" s="1314"/>
    </row>
    <row r="3167" spans="34:41">
      <c r="AH3167" s="1314"/>
      <c r="AI3167" s="1314"/>
      <c r="AJ3167" s="1314"/>
      <c r="AK3167" s="1314"/>
      <c r="AL3167" s="1314"/>
      <c r="AM3167" s="1314"/>
      <c r="AN3167" s="1314"/>
      <c r="AO3167" s="1314"/>
    </row>
    <row r="3168" spans="34:41">
      <c r="AH3168" s="1314"/>
      <c r="AI3168" s="1314"/>
      <c r="AJ3168" s="1314"/>
      <c r="AK3168" s="1314"/>
      <c r="AL3168" s="1314"/>
      <c r="AM3168" s="1314"/>
      <c r="AN3168" s="1314"/>
      <c r="AO3168" s="1314"/>
    </row>
    <row r="3169" spans="34:41">
      <c r="AH3169" s="1314"/>
      <c r="AI3169" s="1314"/>
      <c r="AJ3169" s="1314"/>
      <c r="AK3169" s="1314"/>
      <c r="AL3169" s="1314"/>
      <c r="AM3169" s="1314"/>
      <c r="AN3169" s="1314"/>
      <c r="AO3169" s="1314"/>
    </row>
    <row r="3170" spans="34:41">
      <c r="AH3170" s="1314"/>
      <c r="AI3170" s="1314"/>
      <c r="AJ3170" s="1314"/>
      <c r="AK3170" s="1314"/>
      <c r="AL3170" s="1314"/>
      <c r="AM3170" s="1314"/>
      <c r="AN3170" s="1314"/>
      <c r="AO3170" s="1314"/>
    </row>
    <row r="3171" spans="34:41">
      <c r="AH3171" s="1314"/>
      <c r="AI3171" s="1314"/>
      <c r="AJ3171" s="1314"/>
      <c r="AK3171" s="1314"/>
      <c r="AL3171" s="1314"/>
      <c r="AM3171" s="1314"/>
      <c r="AN3171" s="1314"/>
      <c r="AO3171" s="1314"/>
    </row>
    <row r="3172" spans="34:41">
      <c r="AH3172" s="1314"/>
      <c r="AI3172" s="1314"/>
      <c r="AJ3172" s="1314"/>
      <c r="AK3172" s="1314"/>
      <c r="AL3172" s="1314"/>
      <c r="AM3172" s="1314"/>
      <c r="AN3172" s="1314"/>
      <c r="AO3172" s="1314"/>
    </row>
    <row r="3173" spans="34:41">
      <c r="AH3173" s="1314"/>
      <c r="AI3173" s="1314"/>
      <c r="AJ3173" s="1314"/>
      <c r="AK3173" s="1314"/>
      <c r="AL3173" s="1314"/>
      <c r="AM3173" s="1314"/>
      <c r="AN3173" s="1314"/>
      <c r="AO3173" s="1314"/>
    </row>
    <row r="3174" spans="34:41">
      <c r="AH3174" s="1314"/>
      <c r="AI3174" s="1314"/>
      <c r="AJ3174" s="1314"/>
      <c r="AK3174" s="1314"/>
      <c r="AL3174" s="1314"/>
      <c r="AM3174" s="1314"/>
      <c r="AN3174" s="1314"/>
      <c r="AO3174" s="1314"/>
    </row>
    <row r="3175" spans="34:41">
      <c r="AH3175" s="1314"/>
      <c r="AI3175" s="1314"/>
      <c r="AJ3175" s="1314"/>
      <c r="AK3175" s="1314"/>
      <c r="AL3175" s="1314"/>
      <c r="AM3175" s="1314"/>
      <c r="AN3175" s="1314"/>
      <c r="AO3175" s="1314"/>
    </row>
    <row r="3176" spans="34:41">
      <c r="AH3176" s="1314"/>
      <c r="AI3176" s="1314"/>
      <c r="AJ3176" s="1314"/>
      <c r="AK3176" s="1314"/>
      <c r="AL3176" s="1314"/>
      <c r="AM3176" s="1314"/>
      <c r="AN3176" s="1314"/>
      <c r="AO3176" s="1314"/>
    </row>
    <row r="3177" spans="34:41">
      <c r="AH3177" s="1314"/>
      <c r="AI3177" s="1314"/>
      <c r="AJ3177" s="1314"/>
      <c r="AK3177" s="1314"/>
      <c r="AL3177" s="1314"/>
      <c r="AM3177" s="1314"/>
      <c r="AN3177" s="1314"/>
      <c r="AO3177" s="1314"/>
    </row>
    <row r="3178" spans="34:41">
      <c r="AH3178" s="1314"/>
      <c r="AI3178" s="1314"/>
      <c r="AJ3178" s="1314"/>
      <c r="AK3178" s="1314"/>
      <c r="AL3178" s="1314"/>
      <c r="AM3178" s="1314"/>
      <c r="AN3178" s="1314"/>
      <c r="AO3178" s="1314"/>
    </row>
    <row r="3179" spans="34:41">
      <c r="AH3179" s="1314"/>
      <c r="AI3179" s="1314"/>
      <c r="AJ3179" s="1314"/>
      <c r="AK3179" s="1314"/>
      <c r="AL3179" s="1314"/>
      <c r="AM3179" s="1314"/>
      <c r="AN3179" s="1314"/>
      <c r="AO3179" s="1314"/>
    </row>
    <row r="3180" spans="34:41">
      <c r="AH3180" s="1314"/>
      <c r="AI3180" s="1314"/>
      <c r="AJ3180" s="1314"/>
      <c r="AK3180" s="1314"/>
      <c r="AL3180" s="1314"/>
      <c r="AM3180" s="1314"/>
      <c r="AN3180" s="1314"/>
      <c r="AO3180" s="1314"/>
    </row>
    <row r="3181" spans="34:41">
      <c r="AH3181" s="1314"/>
      <c r="AI3181" s="1314"/>
      <c r="AJ3181" s="1314"/>
      <c r="AK3181" s="1314"/>
      <c r="AL3181" s="1314"/>
      <c r="AM3181" s="1314"/>
      <c r="AN3181" s="1314"/>
      <c r="AO3181" s="1314"/>
    </row>
    <row r="3182" spans="34:41">
      <c r="AH3182" s="1314"/>
      <c r="AI3182" s="1314"/>
      <c r="AJ3182" s="1314"/>
      <c r="AK3182" s="1314"/>
      <c r="AL3182" s="1314"/>
      <c r="AM3182" s="1314"/>
      <c r="AN3182" s="1314"/>
      <c r="AO3182" s="1314"/>
    </row>
    <row r="3183" spans="34:41">
      <c r="AH3183" s="1314"/>
      <c r="AI3183" s="1314"/>
      <c r="AJ3183" s="1314"/>
      <c r="AK3183" s="1314"/>
      <c r="AL3183" s="1314"/>
      <c r="AM3183" s="1314"/>
      <c r="AN3183" s="1314"/>
      <c r="AO3183" s="1314"/>
    </row>
    <row r="3184" spans="34:41">
      <c r="AH3184" s="1314"/>
      <c r="AI3184" s="1314"/>
      <c r="AJ3184" s="1314"/>
      <c r="AK3184" s="1314"/>
      <c r="AL3184" s="1314"/>
      <c r="AM3184" s="1314"/>
      <c r="AN3184" s="1314"/>
      <c r="AO3184" s="1314"/>
    </row>
    <row r="3185" spans="34:41">
      <c r="AH3185" s="1314"/>
      <c r="AI3185" s="1314"/>
      <c r="AJ3185" s="1314"/>
      <c r="AK3185" s="1314"/>
      <c r="AL3185" s="1314"/>
      <c r="AM3185" s="1314"/>
      <c r="AN3185" s="1314"/>
      <c r="AO3185" s="1314"/>
    </row>
    <row r="3186" spans="34:41">
      <c r="AH3186" s="1314"/>
      <c r="AI3186" s="1314"/>
      <c r="AJ3186" s="1314"/>
      <c r="AK3186" s="1314"/>
      <c r="AL3186" s="1314"/>
      <c r="AM3186" s="1314"/>
      <c r="AN3186" s="1314"/>
      <c r="AO3186" s="1314"/>
    </row>
    <row r="3187" spans="34:41">
      <c r="AH3187" s="1314"/>
      <c r="AI3187" s="1314"/>
      <c r="AJ3187" s="1314"/>
      <c r="AK3187" s="1314"/>
      <c r="AL3187" s="1314"/>
      <c r="AM3187" s="1314"/>
      <c r="AN3187" s="1314"/>
      <c r="AO3187" s="1314"/>
    </row>
    <row r="3188" spans="34:41">
      <c r="AH3188" s="1314"/>
      <c r="AI3188" s="1314"/>
      <c r="AJ3188" s="1314"/>
      <c r="AK3188" s="1314"/>
      <c r="AL3188" s="1314"/>
      <c r="AM3188" s="1314"/>
      <c r="AN3188" s="1314"/>
      <c r="AO3188" s="1314"/>
    </row>
    <row r="3189" spans="34:41">
      <c r="AH3189" s="1314"/>
      <c r="AI3189" s="1314"/>
      <c r="AJ3189" s="1314"/>
      <c r="AK3189" s="1314"/>
      <c r="AL3189" s="1314"/>
      <c r="AM3189" s="1314"/>
      <c r="AN3189" s="1314"/>
      <c r="AO3189" s="1314"/>
    </row>
    <row r="3190" spans="34:41">
      <c r="AH3190" s="1314"/>
      <c r="AI3190" s="1314"/>
      <c r="AJ3190" s="1314"/>
      <c r="AK3190" s="1314"/>
      <c r="AL3190" s="1314"/>
      <c r="AM3190" s="1314"/>
      <c r="AN3190" s="1314"/>
      <c r="AO3190" s="1314"/>
    </row>
    <row r="3191" spans="34:41">
      <c r="AH3191" s="1314"/>
      <c r="AI3191" s="1314"/>
      <c r="AJ3191" s="1314"/>
      <c r="AK3191" s="1314"/>
      <c r="AL3191" s="1314"/>
      <c r="AM3191" s="1314"/>
      <c r="AN3191" s="1314"/>
      <c r="AO3191" s="1314"/>
    </row>
    <row r="3192" spans="34:41">
      <c r="AH3192" s="1314"/>
      <c r="AI3192" s="1314"/>
      <c r="AJ3192" s="1314"/>
      <c r="AK3192" s="1314"/>
      <c r="AL3192" s="1314"/>
      <c r="AM3192" s="1314"/>
      <c r="AN3192" s="1314"/>
      <c r="AO3192" s="1314"/>
    </row>
    <row r="3193" spans="34:41">
      <c r="AH3193" s="1314"/>
      <c r="AI3193" s="1314"/>
      <c r="AJ3193" s="1314"/>
      <c r="AK3193" s="1314"/>
      <c r="AL3193" s="1314"/>
      <c r="AM3193" s="1314"/>
      <c r="AN3193" s="1314"/>
      <c r="AO3193" s="1314"/>
    </row>
    <row r="3194" spans="34:41">
      <c r="AH3194" s="1314"/>
      <c r="AI3194" s="1314"/>
      <c r="AJ3194" s="1314"/>
      <c r="AK3194" s="1314"/>
      <c r="AL3194" s="1314"/>
      <c r="AM3194" s="1314"/>
      <c r="AN3194" s="1314"/>
      <c r="AO3194" s="1314"/>
    </row>
    <row r="3195" spans="34:41">
      <c r="AH3195" s="1314"/>
      <c r="AI3195" s="1314"/>
      <c r="AJ3195" s="1314"/>
      <c r="AK3195" s="1314"/>
      <c r="AL3195" s="1314"/>
      <c r="AM3195" s="1314"/>
      <c r="AN3195" s="1314"/>
      <c r="AO3195" s="1314"/>
    </row>
    <row r="3196" spans="34:41">
      <c r="AH3196" s="1314"/>
      <c r="AI3196" s="1314"/>
      <c r="AJ3196" s="1314"/>
      <c r="AK3196" s="1314"/>
      <c r="AL3196" s="1314"/>
      <c r="AM3196" s="1314"/>
      <c r="AN3196" s="1314"/>
      <c r="AO3196" s="1314"/>
    </row>
    <row r="3197" spans="34:41">
      <c r="AH3197" s="1314"/>
      <c r="AI3197" s="1314"/>
      <c r="AJ3197" s="1314"/>
      <c r="AK3197" s="1314"/>
      <c r="AL3197" s="1314"/>
      <c r="AM3197" s="1314"/>
      <c r="AN3197" s="1314"/>
      <c r="AO3197" s="1314"/>
    </row>
    <row r="3198" spans="34:41">
      <c r="AH3198" s="1314"/>
      <c r="AI3198" s="1314"/>
      <c r="AJ3198" s="1314"/>
      <c r="AK3198" s="1314"/>
      <c r="AL3198" s="1314"/>
      <c r="AM3198" s="1314"/>
      <c r="AN3198" s="1314"/>
      <c r="AO3198" s="1314"/>
    </row>
    <row r="3199" spans="34:41">
      <c r="AH3199" s="1314"/>
      <c r="AI3199" s="1314"/>
      <c r="AJ3199" s="1314"/>
      <c r="AK3199" s="1314"/>
      <c r="AL3199" s="1314"/>
      <c r="AM3199" s="1314"/>
      <c r="AN3199" s="1314"/>
      <c r="AO3199" s="1314"/>
    </row>
    <row r="3200" spans="34:41">
      <c r="AH3200" s="1314"/>
      <c r="AI3200" s="1314"/>
      <c r="AJ3200" s="1314"/>
      <c r="AK3200" s="1314"/>
      <c r="AL3200" s="1314"/>
      <c r="AM3200" s="1314"/>
      <c r="AN3200" s="1314"/>
      <c r="AO3200" s="1314"/>
    </row>
    <row r="3201" spans="34:41">
      <c r="AH3201" s="1314"/>
      <c r="AI3201" s="1314"/>
      <c r="AJ3201" s="1314"/>
      <c r="AK3201" s="1314"/>
      <c r="AL3201" s="1314"/>
      <c r="AM3201" s="1314"/>
      <c r="AN3201" s="1314"/>
      <c r="AO3201" s="1314"/>
    </row>
    <row r="3202" spans="34:41">
      <c r="AH3202" s="1314"/>
      <c r="AI3202" s="1314"/>
      <c r="AJ3202" s="1314"/>
      <c r="AK3202" s="1314"/>
      <c r="AL3202" s="1314"/>
      <c r="AM3202" s="1314"/>
      <c r="AN3202" s="1314"/>
      <c r="AO3202" s="1314"/>
    </row>
    <row r="3203" spans="34:41">
      <c r="AH3203" s="1314"/>
      <c r="AI3203" s="1314"/>
      <c r="AJ3203" s="1314"/>
      <c r="AK3203" s="1314"/>
      <c r="AL3203" s="1314"/>
      <c r="AM3203" s="1314"/>
      <c r="AN3203" s="1314"/>
      <c r="AO3203" s="1314"/>
    </row>
    <row r="3204" spans="34:41">
      <c r="AH3204" s="1314"/>
      <c r="AI3204" s="1314"/>
      <c r="AJ3204" s="1314"/>
      <c r="AK3204" s="1314"/>
      <c r="AL3204" s="1314"/>
      <c r="AM3204" s="1314"/>
      <c r="AN3204" s="1314"/>
      <c r="AO3204" s="1314"/>
    </row>
    <row r="3205" spans="34:41">
      <c r="AH3205" s="1314"/>
      <c r="AI3205" s="1314"/>
      <c r="AJ3205" s="1314"/>
      <c r="AK3205" s="1314"/>
      <c r="AL3205" s="1314"/>
      <c r="AM3205" s="1314"/>
      <c r="AN3205" s="1314"/>
      <c r="AO3205" s="1314"/>
    </row>
    <row r="3206" spans="34:41">
      <c r="AH3206" s="1314"/>
      <c r="AI3206" s="1314"/>
      <c r="AJ3206" s="1314"/>
      <c r="AK3206" s="1314"/>
      <c r="AL3206" s="1314"/>
      <c r="AM3206" s="1314"/>
      <c r="AN3206" s="1314"/>
      <c r="AO3206" s="1314"/>
    </row>
    <row r="3207" spans="34:41">
      <c r="AH3207" s="1314"/>
      <c r="AI3207" s="1314"/>
      <c r="AJ3207" s="1314"/>
      <c r="AK3207" s="1314"/>
      <c r="AL3207" s="1314"/>
      <c r="AM3207" s="1314"/>
      <c r="AN3207" s="1314"/>
      <c r="AO3207" s="1314"/>
    </row>
    <row r="3208" spans="34:41">
      <c r="AH3208" s="1314"/>
      <c r="AI3208" s="1314"/>
      <c r="AJ3208" s="1314"/>
      <c r="AK3208" s="1314"/>
      <c r="AL3208" s="1314"/>
      <c r="AM3208" s="1314"/>
      <c r="AN3208" s="1314"/>
      <c r="AO3208" s="1314"/>
    </row>
    <row r="3209" spans="34:41">
      <c r="AH3209" s="1314"/>
      <c r="AI3209" s="1314"/>
      <c r="AJ3209" s="1314"/>
      <c r="AK3209" s="1314"/>
      <c r="AL3209" s="1314"/>
      <c r="AM3209" s="1314"/>
      <c r="AN3209" s="1314"/>
      <c r="AO3209" s="1314"/>
    </row>
    <row r="3210" spans="34:41">
      <c r="AH3210" s="1314"/>
      <c r="AI3210" s="1314"/>
      <c r="AJ3210" s="1314"/>
      <c r="AK3210" s="1314"/>
      <c r="AL3210" s="1314"/>
      <c r="AM3210" s="1314"/>
      <c r="AN3210" s="1314"/>
      <c r="AO3210" s="1314"/>
    </row>
    <row r="3211" spans="34:41">
      <c r="AH3211" s="1314"/>
      <c r="AI3211" s="1314"/>
      <c r="AJ3211" s="1314"/>
      <c r="AK3211" s="1314"/>
      <c r="AL3211" s="1314"/>
      <c r="AM3211" s="1314"/>
      <c r="AN3211" s="1314"/>
      <c r="AO3211" s="1314"/>
    </row>
    <row r="3212" spans="34:41">
      <c r="AH3212" s="1314"/>
      <c r="AI3212" s="1314"/>
      <c r="AJ3212" s="1314"/>
      <c r="AK3212" s="1314"/>
      <c r="AL3212" s="1314"/>
      <c r="AM3212" s="1314"/>
      <c r="AN3212" s="1314"/>
      <c r="AO3212" s="1314"/>
    </row>
    <row r="3213" spans="34:41">
      <c r="AH3213" s="1314"/>
      <c r="AI3213" s="1314"/>
      <c r="AJ3213" s="1314"/>
      <c r="AK3213" s="1314"/>
      <c r="AL3213" s="1314"/>
      <c r="AM3213" s="1314"/>
      <c r="AN3213" s="1314"/>
      <c r="AO3213" s="1314"/>
    </row>
    <row r="3214" spans="34:41">
      <c r="AH3214" s="1314"/>
      <c r="AI3214" s="1314"/>
      <c r="AJ3214" s="1314"/>
      <c r="AK3214" s="1314"/>
      <c r="AL3214" s="1314"/>
      <c r="AM3214" s="1314"/>
      <c r="AN3214" s="1314"/>
      <c r="AO3214" s="1314"/>
    </row>
    <row r="3215" spans="34:41">
      <c r="AH3215" s="1314"/>
      <c r="AI3215" s="1314"/>
      <c r="AJ3215" s="1314"/>
      <c r="AK3215" s="1314"/>
      <c r="AL3215" s="1314"/>
      <c r="AM3215" s="1314"/>
      <c r="AN3215" s="1314"/>
      <c r="AO3215" s="1314"/>
    </row>
    <row r="3216" spans="34:41">
      <c r="AH3216" s="1314"/>
      <c r="AI3216" s="1314"/>
      <c r="AJ3216" s="1314"/>
      <c r="AK3216" s="1314"/>
      <c r="AL3216" s="1314"/>
      <c r="AM3216" s="1314"/>
      <c r="AN3216" s="1314"/>
      <c r="AO3216" s="1314"/>
    </row>
    <row r="3217" spans="34:41">
      <c r="AH3217" s="1314"/>
      <c r="AI3217" s="1314"/>
      <c r="AJ3217" s="1314"/>
      <c r="AK3217" s="1314"/>
      <c r="AL3217" s="1314"/>
      <c r="AM3217" s="1314"/>
      <c r="AN3217" s="1314"/>
      <c r="AO3217" s="1314"/>
    </row>
    <row r="3218" spans="34:41">
      <c r="AH3218" s="1314"/>
      <c r="AI3218" s="1314"/>
      <c r="AJ3218" s="1314"/>
      <c r="AK3218" s="1314"/>
      <c r="AL3218" s="1314"/>
      <c r="AM3218" s="1314"/>
      <c r="AN3218" s="1314"/>
      <c r="AO3218" s="1314"/>
    </row>
    <row r="3219" spans="34:41">
      <c r="AH3219" s="1314"/>
      <c r="AI3219" s="1314"/>
      <c r="AJ3219" s="1314"/>
      <c r="AK3219" s="1314"/>
      <c r="AL3219" s="1314"/>
      <c r="AM3219" s="1314"/>
      <c r="AN3219" s="1314"/>
      <c r="AO3219" s="1314"/>
    </row>
    <row r="3220" spans="34:41">
      <c r="AH3220" s="1314"/>
      <c r="AI3220" s="1314"/>
      <c r="AJ3220" s="1314"/>
      <c r="AK3220" s="1314"/>
      <c r="AL3220" s="1314"/>
      <c r="AM3220" s="1314"/>
      <c r="AN3220" s="1314"/>
      <c r="AO3220" s="1314"/>
    </row>
    <row r="3221" spans="34:41">
      <c r="AH3221" s="1314"/>
      <c r="AI3221" s="1314"/>
      <c r="AJ3221" s="1314"/>
      <c r="AK3221" s="1314"/>
      <c r="AL3221" s="1314"/>
      <c r="AM3221" s="1314"/>
      <c r="AN3221" s="1314"/>
      <c r="AO3221" s="1314"/>
    </row>
    <row r="3222" spans="34:41">
      <c r="AH3222" s="1314"/>
      <c r="AI3222" s="1314"/>
      <c r="AJ3222" s="1314"/>
      <c r="AK3222" s="1314"/>
      <c r="AL3222" s="1314"/>
      <c r="AM3222" s="1314"/>
      <c r="AN3222" s="1314"/>
      <c r="AO3222" s="1314"/>
    </row>
    <row r="3223" spans="34:41">
      <c r="AH3223" s="1314"/>
      <c r="AI3223" s="1314"/>
      <c r="AJ3223" s="1314"/>
      <c r="AK3223" s="1314"/>
      <c r="AL3223" s="1314"/>
      <c r="AM3223" s="1314"/>
      <c r="AN3223" s="1314"/>
      <c r="AO3223" s="1314"/>
    </row>
    <row r="3224" spans="34:41">
      <c r="AH3224" s="1314"/>
      <c r="AI3224" s="1314"/>
      <c r="AJ3224" s="1314"/>
      <c r="AK3224" s="1314"/>
      <c r="AL3224" s="1314"/>
      <c r="AM3224" s="1314"/>
      <c r="AN3224" s="1314"/>
      <c r="AO3224" s="1314"/>
    </row>
    <row r="3225" spans="34:41">
      <c r="AH3225" s="1314"/>
      <c r="AI3225" s="1314"/>
      <c r="AJ3225" s="1314"/>
      <c r="AK3225" s="1314"/>
      <c r="AL3225" s="1314"/>
      <c r="AM3225" s="1314"/>
      <c r="AN3225" s="1314"/>
      <c r="AO3225" s="1314"/>
    </row>
    <row r="3226" spans="34:41">
      <c r="AH3226" s="1314"/>
      <c r="AI3226" s="1314"/>
      <c r="AJ3226" s="1314"/>
      <c r="AK3226" s="1314"/>
      <c r="AL3226" s="1314"/>
      <c r="AM3226" s="1314"/>
      <c r="AN3226" s="1314"/>
      <c r="AO3226" s="1314"/>
    </row>
    <row r="3227" spans="34:41">
      <c r="AH3227" s="1314"/>
      <c r="AI3227" s="1314"/>
      <c r="AJ3227" s="1314"/>
      <c r="AK3227" s="1314"/>
      <c r="AL3227" s="1314"/>
      <c r="AM3227" s="1314"/>
      <c r="AN3227" s="1314"/>
      <c r="AO3227" s="1314"/>
    </row>
    <row r="3228" spans="34:41">
      <c r="AH3228" s="1314"/>
      <c r="AI3228" s="1314"/>
      <c r="AJ3228" s="1314"/>
      <c r="AK3228" s="1314"/>
      <c r="AL3228" s="1314"/>
      <c r="AM3228" s="1314"/>
      <c r="AN3228" s="1314"/>
      <c r="AO3228" s="1314"/>
    </row>
    <row r="3229" spans="34:41">
      <c r="AH3229" s="1314"/>
      <c r="AI3229" s="1314"/>
      <c r="AJ3229" s="1314"/>
      <c r="AK3229" s="1314"/>
      <c r="AL3229" s="1314"/>
      <c r="AM3229" s="1314"/>
      <c r="AN3229" s="1314"/>
      <c r="AO3229" s="1314"/>
    </row>
    <row r="3230" spans="34:41">
      <c r="AH3230" s="1314"/>
      <c r="AI3230" s="1314"/>
      <c r="AJ3230" s="1314"/>
      <c r="AK3230" s="1314"/>
      <c r="AL3230" s="1314"/>
      <c r="AM3230" s="1314"/>
      <c r="AN3230" s="1314"/>
      <c r="AO3230" s="1314"/>
    </row>
    <row r="3231" spans="34:41">
      <c r="AH3231" s="1314"/>
      <c r="AI3231" s="1314"/>
      <c r="AJ3231" s="1314"/>
      <c r="AK3231" s="1314"/>
      <c r="AL3231" s="1314"/>
      <c r="AM3231" s="1314"/>
      <c r="AN3231" s="1314"/>
      <c r="AO3231" s="1314"/>
    </row>
    <row r="3232" spans="34:41">
      <c r="AH3232" s="1314"/>
      <c r="AI3232" s="1314"/>
      <c r="AJ3232" s="1314"/>
      <c r="AK3232" s="1314"/>
      <c r="AL3232" s="1314"/>
      <c r="AM3232" s="1314"/>
      <c r="AN3232" s="1314"/>
      <c r="AO3232" s="1314"/>
    </row>
    <row r="3233" spans="34:41">
      <c r="AH3233" s="1314"/>
      <c r="AI3233" s="1314"/>
      <c r="AJ3233" s="1314"/>
      <c r="AK3233" s="1314"/>
      <c r="AL3233" s="1314"/>
      <c r="AM3233" s="1314"/>
      <c r="AN3233" s="1314"/>
      <c r="AO3233" s="1314"/>
    </row>
    <row r="3234" spans="34:41">
      <c r="AH3234" s="1314"/>
      <c r="AI3234" s="1314"/>
      <c r="AJ3234" s="1314"/>
      <c r="AK3234" s="1314"/>
      <c r="AL3234" s="1314"/>
      <c r="AM3234" s="1314"/>
      <c r="AN3234" s="1314"/>
      <c r="AO3234" s="1314"/>
    </row>
    <row r="3235" spans="34:41">
      <c r="AH3235" s="1314"/>
      <c r="AI3235" s="1314"/>
      <c r="AJ3235" s="1314"/>
      <c r="AK3235" s="1314"/>
      <c r="AL3235" s="1314"/>
      <c r="AM3235" s="1314"/>
      <c r="AN3235" s="1314"/>
      <c r="AO3235" s="1314"/>
    </row>
    <row r="3236" spans="34:41">
      <c r="AH3236" s="1314"/>
      <c r="AI3236" s="1314"/>
      <c r="AJ3236" s="1314"/>
      <c r="AK3236" s="1314"/>
      <c r="AL3236" s="1314"/>
      <c r="AM3236" s="1314"/>
      <c r="AN3236" s="1314"/>
      <c r="AO3236" s="1314"/>
    </row>
    <row r="3237" spans="34:41">
      <c r="AH3237" s="1314"/>
      <c r="AI3237" s="1314"/>
      <c r="AJ3237" s="1314"/>
      <c r="AK3237" s="1314"/>
      <c r="AL3237" s="1314"/>
      <c r="AM3237" s="1314"/>
      <c r="AN3237" s="1314"/>
      <c r="AO3237" s="1314"/>
    </row>
    <row r="3238" spans="34:41">
      <c r="AH3238" s="1314"/>
      <c r="AI3238" s="1314"/>
      <c r="AJ3238" s="1314"/>
      <c r="AK3238" s="1314"/>
      <c r="AL3238" s="1314"/>
      <c r="AM3238" s="1314"/>
      <c r="AN3238" s="1314"/>
      <c r="AO3238" s="1314"/>
    </row>
    <row r="3239" spans="34:41">
      <c r="AH3239" s="1314"/>
      <c r="AI3239" s="1314"/>
      <c r="AJ3239" s="1314"/>
      <c r="AK3239" s="1314"/>
      <c r="AL3239" s="1314"/>
      <c r="AM3239" s="1314"/>
      <c r="AN3239" s="1314"/>
      <c r="AO3239" s="1314"/>
    </row>
    <row r="3240" spans="34:41">
      <c r="AH3240" s="1314"/>
      <c r="AI3240" s="1314"/>
      <c r="AJ3240" s="1314"/>
      <c r="AK3240" s="1314"/>
      <c r="AL3240" s="1314"/>
      <c r="AM3240" s="1314"/>
      <c r="AN3240" s="1314"/>
      <c r="AO3240" s="1314"/>
    </row>
    <row r="3241" spans="34:41">
      <c r="AH3241" s="1314"/>
      <c r="AI3241" s="1314"/>
      <c r="AJ3241" s="1314"/>
      <c r="AK3241" s="1314"/>
      <c r="AL3241" s="1314"/>
      <c r="AM3241" s="1314"/>
      <c r="AN3241" s="1314"/>
      <c r="AO3241" s="1314"/>
    </row>
    <row r="3242" spans="34:41">
      <c r="AH3242" s="1314"/>
      <c r="AI3242" s="1314"/>
      <c r="AJ3242" s="1314"/>
      <c r="AK3242" s="1314"/>
      <c r="AL3242" s="1314"/>
      <c r="AM3242" s="1314"/>
      <c r="AN3242" s="1314"/>
      <c r="AO3242" s="1314"/>
    </row>
    <row r="3243" spans="34:41">
      <c r="AH3243" s="1314"/>
      <c r="AI3243" s="1314"/>
      <c r="AJ3243" s="1314"/>
      <c r="AK3243" s="1314"/>
      <c r="AL3243" s="1314"/>
      <c r="AM3243" s="1314"/>
      <c r="AN3243" s="1314"/>
      <c r="AO3243" s="1314"/>
    </row>
    <row r="3244" spans="34:41">
      <c r="AH3244" s="1314"/>
      <c r="AI3244" s="1314"/>
      <c r="AJ3244" s="1314"/>
      <c r="AK3244" s="1314"/>
      <c r="AL3244" s="1314"/>
      <c r="AM3244" s="1314"/>
      <c r="AN3244" s="1314"/>
      <c r="AO3244" s="1314"/>
    </row>
    <row r="3245" spans="34:41">
      <c r="AH3245" s="1314"/>
      <c r="AI3245" s="1314"/>
      <c r="AJ3245" s="1314"/>
      <c r="AK3245" s="1314"/>
      <c r="AL3245" s="1314"/>
      <c r="AM3245" s="1314"/>
      <c r="AN3245" s="1314"/>
      <c r="AO3245" s="1314"/>
    </row>
    <row r="3246" spans="34:41">
      <c r="AH3246" s="1314"/>
      <c r="AI3246" s="1314"/>
      <c r="AJ3246" s="1314"/>
      <c r="AK3246" s="1314"/>
      <c r="AL3246" s="1314"/>
      <c r="AM3246" s="1314"/>
      <c r="AN3246" s="1314"/>
      <c r="AO3246" s="1314"/>
    </row>
    <row r="3247" spans="34:41">
      <c r="AH3247" s="1314"/>
      <c r="AI3247" s="1314"/>
      <c r="AJ3247" s="1314"/>
      <c r="AK3247" s="1314"/>
      <c r="AL3247" s="1314"/>
      <c r="AM3247" s="1314"/>
      <c r="AN3247" s="1314"/>
      <c r="AO3247" s="1314"/>
    </row>
    <row r="3248" spans="34:41">
      <c r="AH3248" s="1314"/>
      <c r="AI3248" s="1314"/>
      <c r="AJ3248" s="1314"/>
      <c r="AK3248" s="1314"/>
      <c r="AL3248" s="1314"/>
      <c r="AM3248" s="1314"/>
      <c r="AN3248" s="1314"/>
      <c r="AO3248" s="1314"/>
    </row>
    <row r="3249" spans="34:41">
      <c r="AH3249" s="1314"/>
      <c r="AI3249" s="1314"/>
      <c r="AJ3249" s="1314"/>
      <c r="AK3249" s="1314"/>
      <c r="AL3249" s="1314"/>
      <c r="AM3249" s="1314"/>
      <c r="AN3249" s="1314"/>
      <c r="AO3249" s="1314"/>
    </row>
    <row r="3250" spans="34:41">
      <c r="AH3250" s="1314"/>
      <c r="AI3250" s="1314"/>
      <c r="AJ3250" s="1314"/>
      <c r="AK3250" s="1314"/>
      <c r="AL3250" s="1314"/>
      <c r="AM3250" s="1314"/>
      <c r="AN3250" s="1314"/>
      <c r="AO3250" s="1314"/>
    </row>
    <row r="3251" spans="34:41">
      <c r="AH3251" s="1314"/>
      <c r="AI3251" s="1314"/>
      <c r="AJ3251" s="1314"/>
      <c r="AK3251" s="1314"/>
      <c r="AL3251" s="1314"/>
      <c r="AM3251" s="1314"/>
      <c r="AN3251" s="1314"/>
      <c r="AO3251" s="1314"/>
    </row>
    <row r="3252" spans="34:41">
      <c r="AH3252" s="1314"/>
      <c r="AI3252" s="1314"/>
      <c r="AJ3252" s="1314"/>
      <c r="AK3252" s="1314"/>
      <c r="AL3252" s="1314"/>
      <c r="AM3252" s="1314"/>
      <c r="AN3252" s="1314"/>
      <c r="AO3252" s="1314"/>
    </row>
    <row r="3253" spans="34:41">
      <c r="AH3253" s="1314"/>
      <c r="AI3253" s="1314"/>
      <c r="AJ3253" s="1314"/>
      <c r="AK3253" s="1314"/>
      <c r="AL3253" s="1314"/>
      <c r="AM3253" s="1314"/>
      <c r="AN3253" s="1314"/>
      <c r="AO3253" s="1314"/>
    </row>
    <row r="3254" spans="34:41">
      <c r="AH3254" s="1314"/>
      <c r="AI3254" s="1314"/>
      <c r="AJ3254" s="1314"/>
      <c r="AK3254" s="1314"/>
      <c r="AL3254" s="1314"/>
      <c r="AM3254" s="1314"/>
      <c r="AN3254" s="1314"/>
      <c r="AO3254" s="1314"/>
    </row>
    <row r="3255" spans="34:41">
      <c r="AH3255" s="1314"/>
      <c r="AI3255" s="1314"/>
      <c r="AJ3255" s="1314"/>
      <c r="AK3255" s="1314"/>
      <c r="AL3255" s="1314"/>
      <c r="AM3255" s="1314"/>
      <c r="AN3255" s="1314"/>
      <c r="AO3255" s="1314"/>
    </row>
    <row r="3256" spans="34:41">
      <c r="AH3256" s="1314"/>
      <c r="AI3256" s="1314"/>
      <c r="AJ3256" s="1314"/>
      <c r="AK3256" s="1314"/>
      <c r="AL3256" s="1314"/>
      <c r="AM3256" s="1314"/>
      <c r="AN3256" s="1314"/>
      <c r="AO3256" s="1314"/>
    </row>
    <row r="3257" spans="34:41">
      <c r="AH3257" s="1314"/>
      <c r="AI3257" s="1314"/>
      <c r="AJ3257" s="1314"/>
      <c r="AK3257" s="1314"/>
      <c r="AL3257" s="1314"/>
      <c r="AM3257" s="1314"/>
      <c r="AN3257" s="1314"/>
      <c r="AO3257" s="1314"/>
    </row>
    <row r="3258" spans="34:41">
      <c r="AH3258" s="1314"/>
      <c r="AI3258" s="1314"/>
      <c r="AJ3258" s="1314"/>
      <c r="AK3258" s="1314"/>
      <c r="AL3258" s="1314"/>
      <c r="AM3258" s="1314"/>
      <c r="AN3258" s="1314"/>
      <c r="AO3258" s="1314"/>
    </row>
    <row r="3259" spans="34:41">
      <c r="AH3259" s="1314"/>
      <c r="AI3259" s="1314"/>
      <c r="AJ3259" s="1314"/>
      <c r="AK3259" s="1314"/>
      <c r="AL3259" s="1314"/>
      <c r="AM3259" s="1314"/>
      <c r="AN3259" s="1314"/>
      <c r="AO3259" s="1314"/>
    </row>
    <row r="3260" spans="34:41">
      <c r="AH3260" s="1314"/>
      <c r="AI3260" s="1314"/>
      <c r="AJ3260" s="1314"/>
      <c r="AK3260" s="1314"/>
      <c r="AL3260" s="1314"/>
      <c r="AM3260" s="1314"/>
      <c r="AN3260" s="1314"/>
      <c r="AO3260" s="1314"/>
    </row>
    <row r="3261" spans="34:41">
      <c r="AH3261" s="1314"/>
      <c r="AI3261" s="1314"/>
      <c r="AJ3261" s="1314"/>
      <c r="AK3261" s="1314"/>
      <c r="AL3261" s="1314"/>
      <c r="AM3261" s="1314"/>
      <c r="AN3261" s="1314"/>
      <c r="AO3261" s="1314"/>
    </row>
    <row r="3262" spans="34:41">
      <c r="AH3262" s="1314"/>
      <c r="AI3262" s="1314"/>
      <c r="AJ3262" s="1314"/>
      <c r="AK3262" s="1314"/>
      <c r="AL3262" s="1314"/>
      <c r="AM3262" s="1314"/>
      <c r="AN3262" s="1314"/>
      <c r="AO3262" s="1314"/>
    </row>
    <row r="3263" spans="34:41">
      <c r="AH3263" s="1314"/>
      <c r="AI3263" s="1314"/>
      <c r="AJ3263" s="1314"/>
      <c r="AK3263" s="1314"/>
      <c r="AL3263" s="1314"/>
      <c r="AM3263" s="1314"/>
      <c r="AN3263" s="1314"/>
      <c r="AO3263" s="1314"/>
    </row>
    <row r="3264" spans="34:41">
      <c r="AH3264" s="1314"/>
      <c r="AI3264" s="1314"/>
      <c r="AJ3264" s="1314"/>
      <c r="AK3264" s="1314"/>
      <c r="AL3264" s="1314"/>
      <c r="AM3264" s="1314"/>
      <c r="AN3264" s="1314"/>
      <c r="AO3264" s="1314"/>
    </row>
    <row r="3265" spans="34:41">
      <c r="AH3265" s="1314"/>
      <c r="AI3265" s="1314"/>
      <c r="AJ3265" s="1314"/>
      <c r="AK3265" s="1314"/>
      <c r="AL3265" s="1314"/>
      <c r="AM3265" s="1314"/>
      <c r="AN3265" s="1314"/>
      <c r="AO3265" s="1314"/>
    </row>
    <row r="3266" spans="34:41">
      <c r="AH3266" s="1314"/>
      <c r="AI3266" s="1314"/>
      <c r="AJ3266" s="1314"/>
      <c r="AK3266" s="1314"/>
      <c r="AL3266" s="1314"/>
      <c r="AM3266" s="1314"/>
      <c r="AN3266" s="1314"/>
      <c r="AO3266" s="1314"/>
    </row>
    <row r="3267" spans="34:41">
      <c r="AH3267" s="1314"/>
      <c r="AI3267" s="1314"/>
      <c r="AJ3267" s="1314"/>
      <c r="AK3267" s="1314"/>
      <c r="AL3267" s="1314"/>
      <c r="AM3267" s="1314"/>
      <c r="AN3267" s="1314"/>
      <c r="AO3267" s="1314"/>
    </row>
    <row r="3268" spans="34:41">
      <c r="AH3268" s="1314"/>
      <c r="AI3268" s="1314"/>
      <c r="AJ3268" s="1314"/>
      <c r="AK3268" s="1314"/>
      <c r="AL3268" s="1314"/>
      <c r="AM3268" s="1314"/>
      <c r="AN3268" s="1314"/>
      <c r="AO3268" s="1314"/>
    </row>
    <row r="3269" spans="34:41">
      <c r="AH3269" s="1314"/>
      <c r="AI3269" s="1314"/>
      <c r="AJ3269" s="1314"/>
      <c r="AK3269" s="1314"/>
      <c r="AL3269" s="1314"/>
      <c r="AM3269" s="1314"/>
      <c r="AN3269" s="1314"/>
      <c r="AO3269" s="1314"/>
    </row>
    <row r="3270" spans="34:41">
      <c r="AH3270" s="1314"/>
      <c r="AI3270" s="1314"/>
      <c r="AJ3270" s="1314"/>
      <c r="AK3270" s="1314"/>
      <c r="AL3270" s="1314"/>
      <c r="AM3270" s="1314"/>
      <c r="AN3270" s="1314"/>
      <c r="AO3270" s="1314"/>
    </row>
    <row r="3271" spans="34:41">
      <c r="AH3271" s="1314"/>
      <c r="AI3271" s="1314"/>
      <c r="AJ3271" s="1314"/>
      <c r="AK3271" s="1314"/>
      <c r="AL3271" s="1314"/>
      <c r="AM3271" s="1314"/>
      <c r="AN3271" s="1314"/>
      <c r="AO3271" s="1314"/>
    </row>
    <row r="3272" spans="34:41">
      <c r="AH3272" s="1314"/>
      <c r="AI3272" s="1314"/>
      <c r="AJ3272" s="1314"/>
      <c r="AK3272" s="1314"/>
      <c r="AL3272" s="1314"/>
      <c r="AM3272" s="1314"/>
      <c r="AN3272" s="1314"/>
      <c r="AO3272" s="1314"/>
    </row>
    <row r="3273" spans="34:41">
      <c r="AH3273" s="1314"/>
      <c r="AI3273" s="1314"/>
      <c r="AJ3273" s="1314"/>
      <c r="AK3273" s="1314"/>
      <c r="AL3273" s="1314"/>
      <c r="AM3273" s="1314"/>
      <c r="AN3273" s="1314"/>
      <c r="AO3273" s="1314"/>
    </row>
    <row r="3274" spans="34:41">
      <c r="AH3274" s="1314"/>
      <c r="AI3274" s="1314"/>
      <c r="AJ3274" s="1314"/>
      <c r="AK3274" s="1314"/>
      <c r="AL3274" s="1314"/>
      <c r="AM3274" s="1314"/>
      <c r="AN3274" s="1314"/>
      <c r="AO3274" s="1314"/>
    </row>
    <row r="3275" spans="34:41">
      <c r="AH3275" s="1314"/>
      <c r="AI3275" s="1314"/>
      <c r="AJ3275" s="1314"/>
      <c r="AK3275" s="1314"/>
      <c r="AL3275" s="1314"/>
      <c r="AM3275" s="1314"/>
      <c r="AN3275" s="1314"/>
      <c r="AO3275" s="1314"/>
    </row>
    <row r="3276" spans="34:41">
      <c r="AH3276" s="1314"/>
      <c r="AI3276" s="1314"/>
      <c r="AJ3276" s="1314"/>
      <c r="AK3276" s="1314"/>
      <c r="AL3276" s="1314"/>
      <c r="AM3276" s="1314"/>
      <c r="AN3276" s="1314"/>
      <c r="AO3276" s="1314"/>
    </row>
    <row r="3277" spans="34:41">
      <c r="AH3277" s="1314"/>
      <c r="AI3277" s="1314"/>
      <c r="AJ3277" s="1314"/>
      <c r="AK3277" s="1314"/>
      <c r="AL3277" s="1314"/>
      <c r="AM3277" s="1314"/>
      <c r="AN3277" s="1314"/>
      <c r="AO3277" s="1314"/>
    </row>
    <row r="3278" spans="34:41">
      <c r="AH3278" s="1314"/>
      <c r="AI3278" s="1314"/>
      <c r="AJ3278" s="1314"/>
      <c r="AK3278" s="1314"/>
      <c r="AL3278" s="1314"/>
      <c r="AM3278" s="1314"/>
      <c r="AN3278" s="1314"/>
      <c r="AO3278" s="1314"/>
    </row>
    <row r="3279" spans="34:41">
      <c r="AH3279" s="1314"/>
      <c r="AI3279" s="1314"/>
      <c r="AJ3279" s="1314"/>
      <c r="AK3279" s="1314"/>
      <c r="AL3279" s="1314"/>
      <c r="AM3279" s="1314"/>
      <c r="AN3279" s="1314"/>
      <c r="AO3279" s="1314"/>
    </row>
    <row r="3280" spans="34:41">
      <c r="AH3280" s="1314"/>
      <c r="AI3280" s="1314"/>
      <c r="AJ3280" s="1314"/>
      <c r="AK3280" s="1314"/>
      <c r="AL3280" s="1314"/>
      <c r="AM3280" s="1314"/>
      <c r="AN3280" s="1314"/>
      <c r="AO3280" s="1314"/>
    </row>
    <row r="3281" spans="34:41">
      <c r="AH3281" s="1314"/>
      <c r="AI3281" s="1314"/>
      <c r="AJ3281" s="1314"/>
      <c r="AK3281" s="1314"/>
      <c r="AL3281" s="1314"/>
      <c r="AM3281" s="1314"/>
      <c r="AN3281" s="1314"/>
      <c r="AO3281" s="1314"/>
    </row>
    <row r="3282" spans="34:41">
      <c r="AH3282" s="1314"/>
      <c r="AI3282" s="1314"/>
      <c r="AJ3282" s="1314"/>
      <c r="AK3282" s="1314"/>
      <c r="AL3282" s="1314"/>
      <c r="AM3282" s="1314"/>
      <c r="AN3282" s="1314"/>
      <c r="AO3282" s="1314"/>
    </row>
    <row r="3283" spans="34:41">
      <c r="AH3283" s="1314"/>
      <c r="AI3283" s="1314"/>
      <c r="AJ3283" s="1314"/>
      <c r="AK3283" s="1314"/>
      <c r="AL3283" s="1314"/>
      <c r="AM3283" s="1314"/>
      <c r="AN3283" s="1314"/>
      <c r="AO3283" s="1314"/>
    </row>
    <row r="3284" spans="34:41">
      <c r="AH3284" s="1314"/>
      <c r="AI3284" s="1314"/>
      <c r="AJ3284" s="1314"/>
      <c r="AK3284" s="1314"/>
      <c r="AL3284" s="1314"/>
      <c r="AM3284" s="1314"/>
      <c r="AN3284" s="1314"/>
      <c r="AO3284" s="1314"/>
    </row>
    <row r="3285" spans="34:41">
      <c r="AH3285" s="1314"/>
      <c r="AI3285" s="1314"/>
      <c r="AJ3285" s="1314"/>
      <c r="AK3285" s="1314"/>
      <c r="AL3285" s="1314"/>
      <c r="AM3285" s="1314"/>
      <c r="AN3285" s="1314"/>
      <c r="AO3285" s="1314"/>
    </row>
    <row r="3286" spans="34:41">
      <c r="AH3286" s="1314"/>
      <c r="AI3286" s="1314"/>
      <c r="AJ3286" s="1314"/>
      <c r="AK3286" s="1314"/>
      <c r="AL3286" s="1314"/>
      <c r="AM3286" s="1314"/>
      <c r="AN3286" s="1314"/>
      <c r="AO3286" s="1314"/>
    </row>
    <row r="3287" spans="34:41">
      <c r="AH3287" s="1314"/>
      <c r="AI3287" s="1314"/>
      <c r="AJ3287" s="1314"/>
      <c r="AK3287" s="1314"/>
      <c r="AL3287" s="1314"/>
      <c r="AM3287" s="1314"/>
      <c r="AN3287" s="1314"/>
      <c r="AO3287" s="1314"/>
    </row>
    <row r="3288" spans="34:41">
      <c r="AH3288" s="1314"/>
      <c r="AI3288" s="1314"/>
      <c r="AJ3288" s="1314"/>
      <c r="AK3288" s="1314"/>
      <c r="AL3288" s="1314"/>
      <c r="AM3288" s="1314"/>
      <c r="AN3288" s="1314"/>
      <c r="AO3288" s="1314"/>
    </row>
    <row r="3289" spans="34:41">
      <c r="AH3289" s="1314"/>
      <c r="AI3289" s="1314"/>
      <c r="AJ3289" s="1314"/>
      <c r="AK3289" s="1314"/>
      <c r="AL3289" s="1314"/>
      <c r="AM3289" s="1314"/>
      <c r="AN3289" s="1314"/>
      <c r="AO3289" s="1314"/>
    </row>
    <row r="3290" spans="34:41">
      <c r="AH3290" s="1314"/>
      <c r="AI3290" s="1314"/>
      <c r="AJ3290" s="1314"/>
      <c r="AK3290" s="1314"/>
      <c r="AL3290" s="1314"/>
      <c r="AM3290" s="1314"/>
      <c r="AN3290" s="1314"/>
      <c r="AO3290" s="1314"/>
    </row>
    <row r="3291" spans="34:41">
      <c r="AH3291" s="1314"/>
      <c r="AI3291" s="1314"/>
      <c r="AJ3291" s="1314"/>
      <c r="AK3291" s="1314"/>
      <c r="AL3291" s="1314"/>
      <c r="AM3291" s="1314"/>
      <c r="AN3291" s="1314"/>
      <c r="AO3291" s="1314"/>
    </row>
    <row r="3292" spans="34:41">
      <c r="AH3292" s="1314"/>
      <c r="AI3292" s="1314"/>
      <c r="AJ3292" s="1314"/>
      <c r="AK3292" s="1314"/>
      <c r="AL3292" s="1314"/>
      <c r="AM3292" s="1314"/>
      <c r="AN3292" s="1314"/>
      <c r="AO3292" s="1314"/>
    </row>
    <row r="3293" spans="34:41">
      <c r="AH3293" s="1314"/>
      <c r="AI3293" s="1314"/>
      <c r="AJ3293" s="1314"/>
      <c r="AK3293" s="1314"/>
      <c r="AL3293" s="1314"/>
      <c r="AM3293" s="1314"/>
      <c r="AN3293" s="1314"/>
      <c r="AO3293" s="1314"/>
    </row>
    <row r="3294" spans="34:41">
      <c r="AH3294" s="1314"/>
      <c r="AI3294" s="1314"/>
      <c r="AJ3294" s="1314"/>
      <c r="AK3294" s="1314"/>
      <c r="AL3294" s="1314"/>
      <c r="AM3294" s="1314"/>
      <c r="AN3294" s="1314"/>
      <c r="AO3294" s="1314"/>
    </row>
    <row r="3295" spans="34:41">
      <c r="AH3295" s="1314"/>
      <c r="AI3295" s="1314"/>
      <c r="AJ3295" s="1314"/>
      <c r="AK3295" s="1314"/>
      <c r="AL3295" s="1314"/>
      <c r="AM3295" s="1314"/>
      <c r="AN3295" s="1314"/>
      <c r="AO3295" s="1314"/>
    </row>
    <row r="3296" spans="34:41">
      <c r="AH3296" s="1314"/>
      <c r="AI3296" s="1314"/>
      <c r="AJ3296" s="1314"/>
      <c r="AK3296" s="1314"/>
      <c r="AL3296" s="1314"/>
      <c r="AM3296" s="1314"/>
      <c r="AN3296" s="1314"/>
      <c r="AO3296" s="1314"/>
    </row>
    <row r="3297" spans="34:41">
      <c r="AH3297" s="1314"/>
      <c r="AI3297" s="1314"/>
      <c r="AJ3297" s="1314"/>
      <c r="AK3297" s="1314"/>
      <c r="AL3297" s="1314"/>
      <c r="AM3297" s="1314"/>
      <c r="AN3297" s="1314"/>
      <c r="AO3297" s="1314"/>
    </row>
    <row r="3298" spans="34:41">
      <c r="AH3298" s="1314"/>
      <c r="AI3298" s="1314"/>
      <c r="AJ3298" s="1314"/>
      <c r="AK3298" s="1314"/>
      <c r="AL3298" s="1314"/>
      <c r="AM3298" s="1314"/>
      <c r="AN3298" s="1314"/>
      <c r="AO3298" s="1314"/>
    </row>
    <row r="3299" spans="34:41">
      <c r="AH3299" s="1314"/>
      <c r="AI3299" s="1314"/>
      <c r="AJ3299" s="1314"/>
      <c r="AK3299" s="1314"/>
      <c r="AL3299" s="1314"/>
      <c r="AM3299" s="1314"/>
      <c r="AN3299" s="1314"/>
      <c r="AO3299" s="1314"/>
    </row>
    <row r="3300" spans="34:41">
      <c r="AH3300" s="1314"/>
      <c r="AI3300" s="1314"/>
      <c r="AJ3300" s="1314"/>
      <c r="AK3300" s="1314"/>
      <c r="AL3300" s="1314"/>
      <c r="AM3300" s="1314"/>
      <c r="AN3300" s="1314"/>
      <c r="AO3300" s="1314"/>
    </row>
    <row r="3301" spans="34:41">
      <c r="AH3301" s="1314"/>
      <c r="AI3301" s="1314"/>
      <c r="AJ3301" s="1314"/>
      <c r="AK3301" s="1314"/>
      <c r="AL3301" s="1314"/>
      <c r="AM3301" s="1314"/>
      <c r="AN3301" s="1314"/>
      <c r="AO3301" s="1314"/>
    </row>
    <row r="3302" spans="34:41">
      <c r="AH3302" s="1314"/>
      <c r="AI3302" s="1314"/>
      <c r="AJ3302" s="1314"/>
      <c r="AK3302" s="1314"/>
      <c r="AL3302" s="1314"/>
      <c r="AM3302" s="1314"/>
      <c r="AN3302" s="1314"/>
      <c r="AO3302" s="1314"/>
    </row>
    <row r="3303" spans="34:41">
      <c r="AH3303" s="1314"/>
      <c r="AI3303" s="1314"/>
      <c r="AJ3303" s="1314"/>
      <c r="AK3303" s="1314"/>
      <c r="AL3303" s="1314"/>
      <c r="AM3303" s="1314"/>
      <c r="AN3303" s="1314"/>
      <c r="AO3303" s="1314"/>
    </row>
    <row r="3304" spans="34:41">
      <c r="AH3304" s="1314"/>
      <c r="AI3304" s="1314"/>
      <c r="AJ3304" s="1314"/>
      <c r="AK3304" s="1314"/>
      <c r="AL3304" s="1314"/>
      <c r="AM3304" s="1314"/>
      <c r="AN3304" s="1314"/>
      <c r="AO3304" s="1314"/>
    </row>
    <row r="3305" spans="34:41">
      <c r="AH3305" s="1314"/>
      <c r="AI3305" s="1314"/>
      <c r="AJ3305" s="1314"/>
      <c r="AK3305" s="1314"/>
      <c r="AL3305" s="1314"/>
      <c r="AM3305" s="1314"/>
      <c r="AN3305" s="1314"/>
      <c r="AO3305" s="1314"/>
    </row>
    <row r="3306" spans="34:41">
      <c r="AH3306" s="1314"/>
      <c r="AI3306" s="1314"/>
      <c r="AJ3306" s="1314"/>
      <c r="AK3306" s="1314"/>
      <c r="AL3306" s="1314"/>
      <c r="AM3306" s="1314"/>
      <c r="AN3306" s="1314"/>
      <c r="AO3306" s="1314"/>
    </row>
    <row r="3307" spans="34:41">
      <c r="AH3307" s="1314"/>
      <c r="AI3307" s="1314"/>
      <c r="AJ3307" s="1314"/>
      <c r="AK3307" s="1314"/>
      <c r="AL3307" s="1314"/>
      <c r="AM3307" s="1314"/>
      <c r="AN3307" s="1314"/>
      <c r="AO3307" s="1314"/>
    </row>
    <row r="3308" spans="34:41">
      <c r="AH3308" s="1314"/>
      <c r="AI3308" s="1314"/>
      <c r="AJ3308" s="1314"/>
      <c r="AK3308" s="1314"/>
      <c r="AL3308" s="1314"/>
      <c r="AM3308" s="1314"/>
      <c r="AN3308" s="1314"/>
      <c r="AO3308" s="1314"/>
    </row>
    <row r="3309" spans="34:41">
      <c r="AH3309" s="1314"/>
      <c r="AI3309" s="1314"/>
      <c r="AJ3309" s="1314"/>
      <c r="AK3309" s="1314"/>
      <c r="AL3309" s="1314"/>
      <c r="AM3309" s="1314"/>
      <c r="AN3309" s="1314"/>
      <c r="AO3309" s="1314"/>
    </row>
    <row r="3310" spans="34:41">
      <c r="AH3310" s="1314"/>
      <c r="AI3310" s="1314"/>
      <c r="AJ3310" s="1314"/>
      <c r="AK3310" s="1314"/>
      <c r="AL3310" s="1314"/>
      <c r="AM3310" s="1314"/>
      <c r="AN3310" s="1314"/>
      <c r="AO3310" s="1314"/>
    </row>
    <row r="3311" spans="34:41">
      <c r="AH3311" s="1314"/>
      <c r="AI3311" s="1314"/>
      <c r="AJ3311" s="1314"/>
      <c r="AK3311" s="1314"/>
      <c r="AL3311" s="1314"/>
      <c r="AM3311" s="1314"/>
      <c r="AN3311" s="1314"/>
      <c r="AO3311" s="1314"/>
    </row>
    <row r="3312" spans="34:41">
      <c r="AH3312" s="1314"/>
      <c r="AI3312" s="1314"/>
      <c r="AJ3312" s="1314"/>
      <c r="AK3312" s="1314"/>
      <c r="AL3312" s="1314"/>
      <c r="AM3312" s="1314"/>
      <c r="AN3312" s="1314"/>
      <c r="AO3312" s="1314"/>
    </row>
    <row r="3313" spans="34:41">
      <c r="AH3313" s="1314"/>
      <c r="AI3313" s="1314"/>
      <c r="AJ3313" s="1314"/>
      <c r="AK3313" s="1314"/>
      <c r="AL3313" s="1314"/>
      <c r="AM3313" s="1314"/>
      <c r="AN3313" s="1314"/>
      <c r="AO3313" s="1314"/>
    </row>
    <row r="3314" spans="34:41">
      <c r="AH3314" s="1314"/>
      <c r="AI3314" s="1314"/>
      <c r="AJ3314" s="1314"/>
      <c r="AK3314" s="1314"/>
      <c r="AL3314" s="1314"/>
      <c r="AM3314" s="1314"/>
      <c r="AN3314" s="1314"/>
      <c r="AO3314" s="1314"/>
    </row>
    <row r="3315" spans="34:41">
      <c r="AH3315" s="1314"/>
      <c r="AI3315" s="1314"/>
      <c r="AJ3315" s="1314"/>
      <c r="AK3315" s="1314"/>
      <c r="AL3315" s="1314"/>
      <c r="AM3315" s="1314"/>
      <c r="AN3315" s="1314"/>
      <c r="AO3315" s="1314"/>
    </row>
    <row r="3316" spans="34:41">
      <c r="AH3316" s="1314"/>
      <c r="AI3316" s="1314"/>
      <c r="AJ3316" s="1314"/>
      <c r="AK3316" s="1314"/>
      <c r="AL3316" s="1314"/>
      <c r="AM3316" s="1314"/>
      <c r="AN3316" s="1314"/>
      <c r="AO3316" s="1314"/>
    </row>
    <row r="3317" spans="34:41">
      <c r="AH3317" s="1314"/>
      <c r="AI3317" s="1314"/>
      <c r="AJ3317" s="1314"/>
      <c r="AK3317" s="1314"/>
      <c r="AL3317" s="1314"/>
      <c r="AM3317" s="1314"/>
      <c r="AN3317" s="1314"/>
      <c r="AO3317" s="1314"/>
    </row>
    <row r="3318" spans="34:41">
      <c r="AH3318" s="1314"/>
      <c r="AI3318" s="1314"/>
      <c r="AJ3318" s="1314"/>
      <c r="AK3318" s="1314"/>
      <c r="AL3318" s="1314"/>
      <c r="AM3318" s="1314"/>
      <c r="AN3318" s="1314"/>
      <c r="AO3318" s="1314"/>
    </row>
    <row r="3319" spans="34:41">
      <c r="AH3319" s="1314"/>
      <c r="AI3319" s="1314"/>
      <c r="AJ3319" s="1314"/>
      <c r="AK3319" s="1314"/>
      <c r="AL3319" s="1314"/>
      <c r="AM3319" s="1314"/>
      <c r="AN3319" s="1314"/>
      <c r="AO3319" s="1314"/>
    </row>
    <row r="3320" spans="34:41">
      <c r="AH3320" s="1314"/>
      <c r="AI3320" s="1314"/>
      <c r="AJ3320" s="1314"/>
      <c r="AK3320" s="1314"/>
      <c r="AL3320" s="1314"/>
      <c r="AM3320" s="1314"/>
      <c r="AN3320" s="1314"/>
      <c r="AO3320" s="1314"/>
    </row>
    <row r="3321" spans="34:41">
      <c r="AH3321" s="1314"/>
      <c r="AI3321" s="1314"/>
      <c r="AJ3321" s="1314"/>
      <c r="AK3321" s="1314"/>
      <c r="AL3321" s="1314"/>
      <c r="AM3321" s="1314"/>
      <c r="AN3321" s="1314"/>
      <c r="AO3321" s="1314"/>
    </row>
    <row r="3322" spans="34:41">
      <c r="AH3322" s="1314"/>
      <c r="AI3322" s="1314"/>
      <c r="AJ3322" s="1314"/>
      <c r="AK3322" s="1314"/>
      <c r="AL3322" s="1314"/>
      <c r="AM3322" s="1314"/>
      <c r="AN3322" s="1314"/>
      <c r="AO3322" s="1314"/>
    </row>
    <row r="3323" spans="34:41">
      <c r="AH3323" s="1314"/>
      <c r="AI3323" s="1314"/>
      <c r="AJ3323" s="1314"/>
      <c r="AK3323" s="1314"/>
      <c r="AL3323" s="1314"/>
      <c r="AM3323" s="1314"/>
      <c r="AN3323" s="1314"/>
      <c r="AO3323" s="1314"/>
    </row>
    <row r="3324" spans="34:41">
      <c r="AH3324" s="1314"/>
      <c r="AI3324" s="1314"/>
      <c r="AJ3324" s="1314"/>
      <c r="AK3324" s="1314"/>
      <c r="AL3324" s="1314"/>
      <c r="AM3324" s="1314"/>
      <c r="AN3324" s="1314"/>
      <c r="AO3324" s="1314"/>
    </row>
    <row r="3325" spans="34:41">
      <c r="AH3325" s="1314"/>
      <c r="AI3325" s="1314"/>
      <c r="AJ3325" s="1314"/>
      <c r="AK3325" s="1314"/>
      <c r="AL3325" s="1314"/>
      <c r="AM3325" s="1314"/>
      <c r="AN3325" s="1314"/>
      <c r="AO3325" s="1314"/>
    </row>
    <row r="3326" spans="34:41">
      <c r="AH3326" s="1314"/>
      <c r="AI3326" s="1314"/>
      <c r="AJ3326" s="1314"/>
      <c r="AK3326" s="1314"/>
      <c r="AL3326" s="1314"/>
      <c r="AM3326" s="1314"/>
      <c r="AN3326" s="1314"/>
      <c r="AO3326" s="1314"/>
    </row>
    <row r="3327" spans="34:41">
      <c r="AH3327" s="1314"/>
      <c r="AI3327" s="1314"/>
      <c r="AJ3327" s="1314"/>
      <c r="AK3327" s="1314"/>
      <c r="AL3327" s="1314"/>
      <c r="AM3327" s="1314"/>
      <c r="AN3327" s="1314"/>
      <c r="AO3327" s="1314"/>
    </row>
    <row r="3328" spans="34:41">
      <c r="AH3328" s="1314"/>
      <c r="AI3328" s="1314"/>
      <c r="AJ3328" s="1314"/>
      <c r="AK3328" s="1314"/>
      <c r="AL3328" s="1314"/>
      <c r="AM3328" s="1314"/>
      <c r="AN3328" s="1314"/>
      <c r="AO3328" s="1314"/>
    </row>
    <row r="3329" spans="34:41">
      <c r="AH3329" s="1314"/>
      <c r="AI3329" s="1314"/>
      <c r="AJ3329" s="1314"/>
      <c r="AK3329" s="1314"/>
      <c r="AL3329" s="1314"/>
      <c r="AM3329" s="1314"/>
      <c r="AN3329" s="1314"/>
      <c r="AO3329" s="1314"/>
    </row>
    <row r="3330" spans="34:41">
      <c r="AH3330" s="1314"/>
      <c r="AI3330" s="1314"/>
      <c r="AJ3330" s="1314"/>
      <c r="AK3330" s="1314"/>
      <c r="AL3330" s="1314"/>
      <c r="AM3330" s="1314"/>
      <c r="AN3330" s="1314"/>
      <c r="AO3330" s="1314"/>
    </row>
    <row r="3331" spans="34:41">
      <c r="AH3331" s="1314"/>
      <c r="AI3331" s="1314"/>
      <c r="AJ3331" s="1314"/>
      <c r="AK3331" s="1314"/>
      <c r="AL3331" s="1314"/>
      <c r="AM3331" s="1314"/>
      <c r="AN3331" s="1314"/>
      <c r="AO3331" s="1314"/>
    </row>
    <row r="3332" spans="34:41">
      <c r="AH3332" s="1314"/>
      <c r="AI3332" s="1314"/>
      <c r="AJ3332" s="1314"/>
      <c r="AK3332" s="1314"/>
      <c r="AL3332" s="1314"/>
      <c r="AM3332" s="1314"/>
      <c r="AN3332" s="1314"/>
      <c r="AO3332" s="1314"/>
    </row>
    <row r="3333" spans="34:41">
      <c r="AH3333" s="1314"/>
      <c r="AI3333" s="1314"/>
      <c r="AJ3333" s="1314"/>
      <c r="AK3333" s="1314"/>
      <c r="AL3333" s="1314"/>
      <c r="AM3333" s="1314"/>
      <c r="AN3333" s="1314"/>
      <c r="AO3333" s="1314"/>
    </row>
    <row r="3334" spans="34:41">
      <c r="AH3334" s="1314"/>
      <c r="AI3334" s="1314"/>
      <c r="AJ3334" s="1314"/>
      <c r="AK3334" s="1314"/>
      <c r="AL3334" s="1314"/>
      <c r="AM3334" s="1314"/>
      <c r="AN3334" s="1314"/>
      <c r="AO3334" s="1314"/>
    </row>
    <row r="3335" spans="34:41">
      <c r="AH3335" s="1314"/>
      <c r="AI3335" s="1314"/>
      <c r="AJ3335" s="1314"/>
      <c r="AK3335" s="1314"/>
      <c r="AL3335" s="1314"/>
      <c r="AM3335" s="1314"/>
      <c r="AN3335" s="1314"/>
      <c r="AO3335" s="1314"/>
    </row>
    <row r="3336" spans="34:41">
      <c r="AH3336" s="1314"/>
      <c r="AI3336" s="1314"/>
      <c r="AJ3336" s="1314"/>
      <c r="AK3336" s="1314"/>
      <c r="AL3336" s="1314"/>
      <c r="AM3336" s="1314"/>
      <c r="AN3336" s="1314"/>
      <c r="AO3336" s="1314"/>
    </row>
    <row r="3337" spans="34:41">
      <c r="AH3337" s="1314"/>
      <c r="AI3337" s="1314"/>
      <c r="AJ3337" s="1314"/>
      <c r="AK3337" s="1314"/>
      <c r="AL3337" s="1314"/>
      <c r="AM3337" s="1314"/>
      <c r="AN3337" s="1314"/>
      <c r="AO3337" s="1314"/>
    </row>
    <row r="3338" spans="34:41">
      <c r="AH3338" s="1314"/>
      <c r="AI3338" s="1314"/>
      <c r="AJ3338" s="1314"/>
      <c r="AK3338" s="1314"/>
      <c r="AL3338" s="1314"/>
      <c r="AM3338" s="1314"/>
      <c r="AN3338" s="1314"/>
      <c r="AO3338" s="1314"/>
    </row>
    <row r="3339" spans="34:41">
      <c r="AH3339" s="1314"/>
      <c r="AI3339" s="1314"/>
      <c r="AJ3339" s="1314"/>
      <c r="AK3339" s="1314"/>
      <c r="AL3339" s="1314"/>
      <c r="AM3339" s="1314"/>
      <c r="AN3339" s="1314"/>
      <c r="AO3339" s="1314"/>
    </row>
    <row r="3340" spans="34:41">
      <c r="AH3340" s="1314"/>
      <c r="AI3340" s="1314"/>
      <c r="AJ3340" s="1314"/>
      <c r="AK3340" s="1314"/>
      <c r="AL3340" s="1314"/>
      <c r="AM3340" s="1314"/>
      <c r="AN3340" s="1314"/>
      <c r="AO3340" s="1314"/>
    </row>
    <row r="3341" spans="34:41">
      <c r="AH3341" s="1314"/>
      <c r="AI3341" s="1314"/>
      <c r="AJ3341" s="1314"/>
      <c r="AK3341" s="1314"/>
      <c r="AL3341" s="1314"/>
      <c r="AM3341" s="1314"/>
      <c r="AN3341" s="1314"/>
      <c r="AO3341" s="1314"/>
    </row>
    <row r="3342" spans="34:41">
      <c r="AH3342" s="1314"/>
      <c r="AI3342" s="1314"/>
      <c r="AJ3342" s="1314"/>
      <c r="AK3342" s="1314"/>
      <c r="AL3342" s="1314"/>
      <c r="AM3342" s="1314"/>
      <c r="AN3342" s="1314"/>
      <c r="AO3342" s="1314"/>
    </row>
    <row r="3343" spans="34:41">
      <c r="AH3343" s="1314"/>
      <c r="AI3343" s="1314"/>
      <c r="AJ3343" s="1314"/>
      <c r="AK3343" s="1314"/>
      <c r="AL3343" s="1314"/>
      <c r="AM3343" s="1314"/>
      <c r="AN3343" s="1314"/>
      <c r="AO3343" s="1314"/>
    </row>
    <row r="3344" spans="34:41">
      <c r="AH3344" s="1314"/>
      <c r="AI3344" s="1314"/>
      <c r="AJ3344" s="1314"/>
      <c r="AK3344" s="1314"/>
      <c r="AL3344" s="1314"/>
      <c r="AM3344" s="1314"/>
      <c r="AN3344" s="1314"/>
      <c r="AO3344" s="1314"/>
    </row>
    <row r="3345" spans="34:41">
      <c r="AH3345" s="1314"/>
      <c r="AI3345" s="1314"/>
      <c r="AJ3345" s="1314"/>
      <c r="AK3345" s="1314"/>
      <c r="AL3345" s="1314"/>
      <c r="AM3345" s="1314"/>
      <c r="AN3345" s="1314"/>
      <c r="AO3345" s="1314"/>
    </row>
    <row r="3346" spans="34:41">
      <c r="AH3346" s="1314"/>
      <c r="AI3346" s="1314"/>
      <c r="AJ3346" s="1314"/>
      <c r="AK3346" s="1314"/>
      <c r="AL3346" s="1314"/>
      <c r="AM3346" s="1314"/>
      <c r="AN3346" s="1314"/>
      <c r="AO3346" s="1314"/>
    </row>
    <row r="3347" spans="34:41">
      <c r="AH3347" s="1314"/>
      <c r="AI3347" s="1314"/>
      <c r="AJ3347" s="1314"/>
      <c r="AK3347" s="1314"/>
      <c r="AL3347" s="1314"/>
      <c r="AM3347" s="1314"/>
      <c r="AN3347" s="1314"/>
      <c r="AO3347" s="1314"/>
    </row>
    <row r="3348" spans="34:41">
      <c r="AH3348" s="1314"/>
      <c r="AI3348" s="1314"/>
      <c r="AJ3348" s="1314"/>
      <c r="AK3348" s="1314"/>
      <c r="AL3348" s="1314"/>
      <c r="AM3348" s="1314"/>
      <c r="AN3348" s="1314"/>
      <c r="AO3348" s="1314"/>
    </row>
    <row r="3349" spans="34:41">
      <c r="AH3349" s="1314"/>
      <c r="AI3349" s="1314"/>
      <c r="AJ3349" s="1314"/>
      <c r="AK3349" s="1314"/>
      <c r="AL3349" s="1314"/>
      <c r="AM3349" s="1314"/>
      <c r="AN3349" s="1314"/>
      <c r="AO3349" s="1314"/>
    </row>
    <row r="3350" spans="34:41">
      <c r="AH3350" s="1314"/>
      <c r="AI3350" s="1314"/>
      <c r="AJ3350" s="1314"/>
      <c r="AK3350" s="1314"/>
      <c r="AL3350" s="1314"/>
      <c r="AM3350" s="1314"/>
      <c r="AN3350" s="1314"/>
      <c r="AO3350" s="1314"/>
    </row>
    <row r="3351" spans="34:41">
      <c r="AH3351" s="1314"/>
      <c r="AI3351" s="1314"/>
      <c r="AJ3351" s="1314"/>
      <c r="AK3351" s="1314"/>
      <c r="AL3351" s="1314"/>
      <c r="AM3351" s="1314"/>
      <c r="AN3351" s="1314"/>
      <c r="AO3351" s="1314"/>
    </row>
    <row r="3352" spans="34:41">
      <c r="AH3352" s="1314"/>
      <c r="AI3352" s="1314"/>
      <c r="AJ3352" s="1314"/>
      <c r="AK3352" s="1314"/>
      <c r="AL3352" s="1314"/>
      <c r="AM3352" s="1314"/>
      <c r="AN3352" s="1314"/>
      <c r="AO3352" s="1314"/>
    </row>
    <row r="3353" spans="34:41">
      <c r="AH3353" s="1314"/>
      <c r="AI3353" s="1314"/>
      <c r="AJ3353" s="1314"/>
      <c r="AK3353" s="1314"/>
      <c r="AL3353" s="1314"/>
      <c r="AM3353" s="1314"/>
      <c r="AN3353" s="1314"/>
      <c r="AO3353" s="1314"/>
    </row>
    <row r="3354" spans="34:41">
      <c r="AH3354" s="1314"/>
      <c r="AI3354" s="1314"/>
      <c r="AJ3354" s="1314"/>
      <c r="AK3354" s="1314"/>
      <c r="AL3354" s="1314"/>
      <c r="AM3354" s="1314"/>
      <c r="AN3354" s="1314"/>
      <c r="AO3354" s="1314"/>
    </row>
    <row r="3355" spans="34:41">
      <c r="AH3355" s="1314"/>
      <c r="AI3355" s="1314"/>
      <c r="AJ3355" s="1314"/>
      <c r="AK3355" s="1314"/>
      <c r="AL3355" s="1314"/>
      <c r="AM3355" s="1314"/>
      <c r="AN3355" s="1314"/>
      <c r="AO3355" s="1314"/>
    </row>
    <row r="3356" spans="34:41">
      <c r="AH3356" s="1314"/>
      <c r="AI3356" s="1314"/>
      <c r="AJ3356" s="1314"/>
      <c r="AK3356" s="1314"/>
      <c r="AL3356" s="1314"/>
      <c r="AM3356" s="1314"/>
      <c r="AN3356" s="1314"/>
      <c r="AO3356" s="1314"/>
    </row>
    <row r="3357" spans="34:41">
      <c r="AH3357" s="1314"/>
      <c r="AI3357" s="1314"/>
      <c r="AJ3357" s="1314"/>
      <c r="AK3357" s="1314"/>
      <c r="AL3357" s="1314"/>
      <c r="AM3357" s="1314"/>
      <c r="AN3357" s="1314"/>
      <c r="AO3357" s="1314"/>
    </row>
    <row r="3358" spans="34:41">
      <c r="AH3358" s="1314"/>
      <c r="AI3358" s="1314"/>
      <c r="AJ3358" s="1314"/>
      <c r="AK3358" s="1314"/>
      <c r="AL3358" s="1314"/>
      <c r="AM3358" s="1314"/>
      <c r="AN3358" s="1314"/>
      <c r="AO3358" s="1314"/>
    </row>
    <row r="3359" spans="34:41">
      <c r="AH3359" s="1314"/>
      <c r="AI3359" s="1314"/>
      <c r="AJ3359" s="1314"/>
      <c r="AK3359" s="1314"/>
      <c r="AL3359" s="1314"/>
      <c r="AM3359" s="1314"/>
      <c r="AN3359" s="1314"/>
      <c r="AO3359" s="1314"/>
    </row>
    <row r="3360" spans="34:41">
      <c r="AH3360" s="1314"/>
      <c r="AI3360" s="1314"/>
      <c r="AJ3360" s="1314"/>
      <c r="AK3360" s="1314"/>
      <c r="AL3360" s="1314"/>
      <c r="AM3360" s="1314"/>
      <c r="AN3360" s="1314"/>
      <c r="AO3360" s="1314"/>
    </row>
    <row r="3361" spans="34:41">
      <c r="AH3361" s="1314"/>
      <c r="AI3361" s="1314"/>
      <c r="AJ3361" s="1314"/>
      <c r="AK3361" s="1314"/>
      <c r="AL3361" s="1314"/>
      <c r="AM3361" s="1314"/>
      <c r="AN3361" s="1314"/>
      <c r="AO3361" s="1314"/>
    </row>
    <row r="3362" spans="34:41">
      <c r="AH3362" s="1314"/>
      <c r="AI3362" s="1314"/>
      <c r="AJ3362" s="1314"/>
      <c r="AK3362" s="1314"/>
      <c r="AL3362" s="1314"/>
      <c r="AM3362" s="1314"/>
      <c r="AN3362" s="1314"/>
      <c r="AO3362" s="1314"/>
    </row>
    <row r="3363" spans="34:41">
      <c r="AH3363" s="1314"/>
      <c r="AI3363" s="1314"/>
      <c r="AJ3363" s="1314"/>
      <c r="AK3363" s="1314"/>
      <c r="AL3363" s="1314"/>
      <c r="AM3363" s="1314"/>
      <c r="AN3363" s="1314"/>
      <c r="AO3363" s="1314"/>
    </row>
    <row r="3364" spans="34:41">
      <c r="AH3364" s="1314"/>
      <c r="AI3364" s="1314"/>
      <c r="AJ3364" s="1314"/>
      <c r="AK3364" s="1314"/>
      <c r="AL3364" s="1314"/>
      <c r="AM3364" s="1314"/>
      <c r="AN3364" s="1314"/>
      <c r="AO3364" s="1314"/>
    </row>
    <row r="3365" spans="34:41">
      <c r="AH3365" s="1314"/>
      <c r="AI3365" s="1314"/>
      <c r="AJ3365" s="1314"/>
      <c r="AK3365" s="1314"/>
      <c r="AL3365" s="1314"/>
      <c r="AM3365" s="1314"/>
      <c r="AN3365" s="1314"/>
      <c r="AO3365" s="1314"/>
    </row>
    <row r="3366" spans="34:41">
      <c r="AH3366" s="1314"/>
      <c r="AI3366" s="1314"/>
      <c r="AJ3366" s="1314"/>
      <c r="AK3366" s="1314"/>
      <c r="AL3366" s="1314"/>
      <c r="AM3366" s="1314"/>
      <c r="AN3366" s="1314"/>
      <c r="AO3366" s="1314"/>
    </row>
    <row r="3367" spans="34:41">
      <c r="AH3367" s="1314"/>
      <c r="AI3367" s="1314"/>
      <c r="AJ3367" s="1314"/>
      <c r="AK3367" s="1314"/>
      <c r="AL3367" s="1314"/>
      <c r="AM3367" s="1314"/>
      <c r="AN3367" s="1314"/>
      <c r="AO3367" s="1314"/>
    </row>
    <row r="3368" spans="34:41">
      <c r="AH3368" s="1314"/>
      <c r="AI3368" s="1314"/>
      <c r="AJ3368" s="1314"/>
      <c r="AK3368" s="1314"/>
      <c r="AL3368" s="1314"/>
      <c r="AM3368" s="1314"/>
      <c r="AN3368" s="1314"/>
      <c r="AO3368" s="1314"/>
    </row>
    <row r="3369" spans="34:41">
      <c r="AH3369" s="1314"/>
      <c r="AI3369" s="1314"/>
      <c r="AJ3369" s="1314"/>
      <c r="AK3369" s="1314"/>
      <c r="AL3369" s="1314"/>
      <c r="AM3369" s="1314"/>
      <c r="AN3369" s="1314"/>
      <c r="AO3369" s="1314"/>
    </row>
    <row r="3370" spans="34:41">
      <c r="AH3370" s="1314"/>
      <c r="AI3370" s="1314"/>
      <c r="AJ3370" s="1314"/>
      <c r="AK3370" s="1314"/>
      <c r="AL3370" s="1314"/>
      <c r="AM3370" s="1314"/>
      <c r="AN3370" s="1314"/>
      <c r="AO3370" s="1314"/>
    </row>
    <row r="3371" spans="34:41">
      <c r="AH3371" s="1314"/>
      <c r="AI3371" s="1314"/>
      <c r="AJ3371" s="1314"/>
      <c r="AK3371" s="1314"/>
      <c r="AL3371" s="1314"/>
      <c r="AM3371" s="1314"/>
      <c r="AN3371" s="1314"/>
      <c r="AO3371" s="1314"/>
    </row>
    <row r="3372" spans="34:41">
      <c r="AH3372" s="1314"/>
      <c r="AI3372" s="1314"/>
      <c r="AJ3372" s="1314"/>
      <c r="AK3372" s="1314"/>
      <c r="AL3372" s="1314"/>
      <c r="AM3372" s="1314"/>
      <c r="AN3372" s="1314"/>
      <c r="AO3372" s="1314"/>
    </row>
    <row r="3373" spans="34:41">
      <c r="AH3373" s="1314"/>
      <c r="AI3373" s="1314"/>
      <c r="AJ3373" s="1314"/>
      <c r="AK3373" s="1314"/>
      <c r="AL3373" s="1314"/>
      <c r="AM3373" s="1314"/>
      <c r="AN3373" s="1314"/>
      <c r="AO3373" s="1314"/>
    </row>
    <row r="3374" spans="34:41">
      <c r="AH3374" s="1314"/>
      <c r="AI3374" s="1314"/>
      <c r="AJ3374" s="1314"/>
      <c r="AK3374" s="1314"/>
      <c r="AL3374" s="1314"/>
      <c r="AM3374" s="1314"/>
      <c r="AN3374" s="1314"/>
      <c r="AO3374" s="1314"/>
    </row>
    <row r="3375" spans="34:41">
      <c r="AH3375" s="1314"/>
      <c r="AI3375" s="1314"/>
      <c r="AJ3375" s="1314"/>
      <c r="AK3375" s="1314"/>
      <c r="AL3375" s="1314"/>
      <c r="AM3375" s="1314"/>
      <c r="AN3375" s="1314"/>
      <c r="AO3375" s="1314"/>
    </row>
    <row r="3376" spans="34:41">
      <c r="AH3376" s="1314"/>
      <c r="AI3376" s="1314"/>
      <c r="AJ3376" s="1314"/>
      <c r="AK3376" s="1314"/>
      <c r="AL3376" s="1314"/>
      <c r="AM3376" s="1314"/>
      <c r="AN3376" s="1314"/>
      <c r="AO3376" s="1314"/>
    </row>
    <row r="3377" spans="34:41">
      <c r="AH3377" s="1314"/>
      <c r="AI3377" s="1314"/>
      <c r="AJ3377" s="1314"/>
      <c r="AK3377" s="1314"/>
      <c r="AL3377" s="1314"/>
      <c r="AM3377" s="1314"/>
      <c r="AN3377" s="1314"/>
      <c r="AO3377" s="1314"/>
    </row>
    <row r="3378" spans="34:41">
      <c r="AH3378" s="1314"/>
      <c r="AI3378" s="1314"/>
      <c r="AJ3378" s="1314"/>
      <c r="AK3378" s="1314"/>
      <c r="AL3378" s="1314"/>
      <c r="AM3378" s="1314"/>
      <c r="AN3378" s="1314"/>
      <c r="AO3378" s="1314"/>
    </row>
    <row r="3379" spans="34:41">
      <c r="AH3379" s="1314"/>
      <c r="AI3379" s="1314"/>
      <c r="AJ3379" s="1314"/>
      <c r="AK3379" s="1314"/>
      <c r="AL3379" s="1314"/>
      <c r="AM3379" s="1314"/>
      <c r="AN3379" s="1314"/>
      <c r="AO3379" s="1314"/>
    </row>
    <row r="3380" spans="34:41">
      <c r="AH3380" s="1314"/>
      <c r="AI3380" s="1314"/>
      <c r="AJ3380" s="1314"/>
      <c r="AK3380" s="1314"/>
      <c r="AL3380" s="1314"/>
      <c r="AM3380" s="1314"/>
      <c r="AN3380" s="1314"/>
      <c r="AO3380" s="1314"/>
    </row>
    <row r="3381" spans="34:41">
      <c r="AH3381" s="1314"/>
      <c r="AI3381" s="1314"/>
      <c r="AJ3381" s="1314"/>
      <c r="AK3381" s="1314"/>
      <c r="AL3381" s="1314"/>
      <c r="AM3381" s="1314"/>
      <c r="AN3381" s="1314"/>
      <c r="AO3381" s="1314"/>
    </row>
    <row r="3382" spans="34:41">
      <c r="AH3382" s="1314"/>
      <c r="AI3382" s="1314"/>
      <c r="AJ3382" s="1314"/>
      <c r="AK3382" s="1314"/>
      <c r="AL3382" s="1314"/>
      <c r="AM3382" s="1314"/>
      <c r="AN3382" s="1314"/>
      <c r="AO3382" s="1314"/>
    </row>
    <row r="3383" spans="34:41">
      <c r="AH3383" s="1314"/>
      <c r="AI3383" s="1314"/>
      <c r="AJ3383" s="1314"/>
      <c r="AK3383" s="1314"/>
      <c r="AL3383" s="1314"/>
      <c r="AM3383" s="1314"/>
      <c r="AN3383" s="1314"/>
      <c r="AO3383" s="1314"/>
    </row>
    <row r="3384" spans="34:41">
      <c r="AH3384" s="1314"/>
      <c r="AI3384" s="1314"/>
      <c r="AJ3384" s="1314"/>
      <c r="AK3384" s="1314"/>
      <c r="AL3384" s="1314"/>
      <c r="AM3384" s="1314"/>
      <c r="AN3384" s="1314"/>
      <c r="AO3384" s="1314"/>
    </row>
    <row r="3385" spans="34:41">
      <c r="AH3385" s="1314"/>
      <c r="AI3385" s="1314"/>
      <c r="AJ3385" s="1314"/>
      <c r="AK3385" s="1314"/>
      <c r="AL3385" s="1314"/>
      <c r="AM3385" s="1314"/>
      <c r="AN3385" s="1314"/>
      <c r="AO3385" s="1314"/>
    </row>
    <row r="3386" spans="34:41">
      <c r="AH3386" s="1314"/>
      <c r="AI3386" s="1314"/>
      <c r="AJ3386" s="1314"/>
      <c r="AK3386" s="1314"/>
      <c r="AL3386" s="1314"/>
      <c r="AM3386" s="1314"/>
      <c r="AN3386" s="1314"/>
      <c r="AO3386" s="1314"/>
    </row>
    <row r="3387" spans="34:41">
      <c r="AH3387" s="1314"/>
      <c r="AI3387" s="1314"/>
      <c r="AJ3387" s="1314"/>
      <c r="AK3387" s="1314"/>
      <c r="AL3387" s="1314"/>
      <c r="AM3387" s="1314"/>
      <c r="AN3387" s="1314"/>
      <c r="AO3387" s="1314"/>
    </row>
    <row r="3388" spans="34:41">
      <c r="AH3388" s="1314"/>
      <c r="AI3388" s="1314"/>
      <c r="AJ3388" s="1314"/>
      <c r="AK3388" s="1314"/>
      <c r="AL3388" s="1314"/>
      <c r="AM3388" s="1314"/>
      <c r="AN3388" s="1314"/>
      <c r="AO3388" s="1314"/>
    </row>
    <row r="3389" spans="34:41">
      <c r="AH3389" s="1314"/>
      <c r="AI3389" s="1314"/>
      <c r="AJ3389" s="1314"/>
      <c r="AK3389" s="1314"/>
      <c r="AL3389" s="1314"/>
      <c r="AM3389" s="1314"/>
      <c r="AN3389" s="1314"/>
      <c r="AO3389" s="1314"/>
    </row>
    <row r="3390" spans="34:41">
      <c r="AH3390" s="1314"/>
      <c r="AI3390" s="1314"/>
      <c r="AJ3390" s="1314"/>
      <c r="AK3390" s="1314"/>
      <c r="AL3390" s="1314"/>
      <c r="AM3390" s="1314"/>
      <c r="AN3390" s="1314"/>
      <c r="AO3390" s="1314"/>
    </row>
    <row r="3391" spans="34:41">
      <c r="AH3391" s="1314"/>
      <c r="AI3391" s="1314"/>
      <c r="AJ3391" s="1314"/>
      <c r="AK3391" s="1314"/>
      <c r="AL3391" s="1314"/>
      <c r="AM3391" s="1314"/>
      <c r="AN3391" s="1314"/>
      <c r="AO3391" s="1314"/>
    </row>
    <row r="3392" spans="34:41">
      <c r="AH3392" s="1314"/>
      <c r="AI3392" s="1314"/>
      <c r="AJ3392" s="1314"/>
      <c r="AK3392" s="1314"/>
      <c r="AL3392" s="1314"/>
      <c r="AM3392" s="1314"/>
      <c r="AN3392" s="1314"/>
      <c r="AO3392" s="1314"/>
    </row>
    <row r="3393" spans="34:41">
      <c r="AH3393" s="1314"/>
      <c r="AI3393" s="1314"/>
      <c r="AJ3393" s="1314"/>
      <c r="AK3393" s="1314"/>
      <c r="AL3393" s="1314"/>
      <c r="AM3393" s="1314"/>
      <c r="AN3393" s="1314"/>
      <c r="AO3393" s="1314"/>
    </row>
    <row r="3394" spans="34:41">
      <c r="AH3394" s="1314"/>
      <c r="AI3394" s="1314"/>
      <c r="AJ3394" s="1314"/>
      <c r="AK3394" s="1314"/>
      <c r="AL3394" s="1314"/>
      <c r="AM3394" s="1314"/>
      <c r="AN3394" s="1314"/>
      <c r="AO3394" s="1314"/>
    </row>
    <row r="3395" spans="34:41">
      <c r="AH3395" s="1314"/>
      <c r="AI3395" s="1314"/>
      <c r="AJ3395" s="1314"/>
      <c r="AK3395" s="1314"/>
      <c r="AL3395" s="1314"/>
      <c r="AM3395" s="1314"/>
      <c r="AN3395" s="1314"/>
      <c r="AO3395" s="1314"/>
    </row>
    <row r="3396" spans="34:41">
      <c r="AH3396" s="1314"/>
      <c r="AI3396" s="1314"/>
      <c r="AJ3396" s="1314"/>
      <c r="AK3396" s="1314"/>
      <c r="AL3396" s="1314"/>
      <c r="AM3396" s="1314"/>
      <c r="AN3396" s="1314"/>
      <c r="AO3396" s="1314"/>
    </row>
    <row r="3397" spans="34:41">
      <c r="AH3397" s="1314"/>
      <c r="AI3397" s="1314"/>
      <c r="AJ3397" s="1314"/>
      <c r="AK3397" s="1314"/>
      <c r="AL3397" s="1314"/>
      <c r="AM3397" s="1314"/>
      <c r="AN3397" s="1314"/>
      <c r="AO3397" s="1314"/>
    </row>
    <row r="3398" spans="34:41">
      <c r="AH3398" s="1314"/>
      <c r="AI3398" s="1314"/>
      <c r="AJ3398" s="1314"/>
      <c r="AK3398" s="1314"/>
      <c r="AL3398" s="1314"/>
      <c r="AM3398" s="1314"/>
      <c r="AN3398" s="1314"/>
      <c r="AO3398" s="1314"/>
    </row>
    <row r="3399" spans="34:41">
      <c r="AH3399" s="1314"/>
      <c r="AI3399" s="1314"/>
      <c r="AJ3399" s="1314"/>
      <c r="AK3399" s="1314"/>
      <c r="AL3399" s="1314"/>
      <c r="AM3399" s="1314"/>
      <c r="AN3399" s="1314"/>
      <c r="AO3399" s="1314"/>
    </row>
    <row r="3400" spans="34:41">
      <c r="AH3400" s="1314"/>
      <c r="AI3400" s="1314"/>
      <c r="AJ3400" s="1314"/>
      <c r="AK3400" s="1314"/>
      <c r="AL3400" s="1314"/>
      <c r="AM3400" s="1314"/>
      <c r="AN3400" s="1314"/>
      <c r="AO3400" s="1314"/>
    </row>
    <row r="3401" spans="34:41">
      <c r="AH3401" s="1314"/>
      <c r="AI3401" s="1314"/>
      <c r="AJ3401" s="1314"/>
      <c r="AK3401" s="1314"/>
      <c r="AL3401" s="1314"/>
      <c r="AM3401" s="1314"/>
      <c r="AN3401" s="1314"/>
      <c r="AO3401" s="1314"/>
    </row>
    <row r="3402" spans="34:41">
      <c r="AH3402" s="1314"/>
      <c r="AI3402" s="1314"/>
      <c r="AJ3402" s="1314"/>
      <c r="AK3402" s="1314"/>
      <c r="AL3402" s="1314"/>
      <c r="AM3402" s="1314"/>
      <c r="AN3402" s="1314"/>
      <c r="AO3402" s="1314"/>
    </row>
    <row r="3403" spans="34:41">
      <c r="AH3403" s="1314"/>
      <c r="AI3403" s="1314"/>
      <c r="AJ3403" s="1314"/>
      <c r="AK3403" s="1314"/>
      <c r="AL3403" s="1314"/>
      <c r="AM3403" s="1314"/>
      <c r="AN3403" s="1314"/>
      <c r="AO3403" s="1314"/>
    </row>
    <row r="3404" spans="34:41">
      <c r="AH3404" s="1314"/>
      <c r="AI3404" s="1314"/>
      <c r="AJ3404" s="1314"/>
      <c r="AK3404" s="1314"/>
      <c r="AL3404" s="1314"/>
      <c r="AM3404" s="1314"/>
      <c r="AN3404" s="1314"/>
      <c r="AO3404" s="1314"/>
    </row>
    <row r="3405" spans="34:41">
      <c r="AH3405" s="1314"/>
      <c r="AI3405" s="1314"/>
      <c r="AJ3405" s="1314"/>
      <c r="AK3405" s="1314"/>
      <c r="AL3405" s="1314"/>
      <c r="AM3405" s="1314"/>
      <c r="AN3405" s="1314"/>
      <c r="AO3405" s="1314"/>
    </row>
    <row r="3406" spans="34:41">
      <c r="AH3406" s="1314"/>
      <c r="AI3406" s="1314"/>
      <c r="AJ3406" s="1314"/>
      <c r="AK3406" s="1314"/>
      <c r="AL3406" s="1314"/>
      <c r="AM3406" s="1314"/>
      <c r="AN3406" s="1314"/>
      <c r="AO3406" s="1314"/>
    </row>
    <row r="3407" spans="34:41">
      <c r="AH3407" s="1314"/>
      <c r="AI3407" s="1314"/>
      <c r="AJ3407" s="1314"/>
      <c r="AK3407" s="1314"/>
      <c r="AL3407" s="1314"/>
      <c r="AM3407" s="1314"/>
      <c r="AN3407" s="1314"/>
      <c r="AO3407" s="1314"/>
    </row>
    <row r="3408" spans="34:41">
      <c r="AH3408" s="1314"/>
      <c r="AI3408" s="1314"/>
      <c r="AJ3408" s="1314"/>
      <c r="AK3408" s="1314"/>
      <c r="AL3408" s="1314"/>
      <c r="AM3408" s="1314"/>
      <c r="AN3408" s="1314"/>
      <c r="AO3408" s="1314"/>
    </row>
    <row r="3409" spans="34:41">
      <c r="AH3409" s="1314"/>
      <c r="AI3409" s="1314"/>
      <c r="AJ3409" s="1314"/>
      <c r="AK3409" s="1314"/>
      <c r="AL3409" s="1314"/>
      <c r="AM3409" s="1314"/>
      <c r="AN3409" s="1314"/>
      <c r="AO3409" s="1314"/>
    </row>
    <row r="3410" spans="34:41">
      <c r="AH3410" s="1314"/>
      <c r="AI3410" s="1314"/>
      <c r="AJ3410" s="1314"/>
      <c r="AK3410" s="1314"/>
      <c r="AL3410" s="1314"/>
      <c r="AM3410" s="1314"/>
      <c r="AN3410" s="1314"/>
      <c r="AO3410" s="1314"/>
    </row>
    <row r="3411" spans="34:41">
      <c r="AH3411" s="1314"/>
      <c r="AI3411" s="1314"/>
      <c r="AJ3411" s="1314"/>
      <c r="AK3411" s="1314"/>
      <c r="AL3411" s="1314"/>
      <c r="AM3411" s="1314"/>
      <c r="AN3411" s="1314"/>
      <c r="AO3411" s="1314"/>
    </row>
    <row r="3412" spans="34:41">
      <c r="AH3412" s="1314"/>
      <c r="AI3412" s="1314"/>
      <c r="AJ3412" s="1314"/>
      <c r="AK3412" s="1314"/>
      <c r="AL3412" s="1314"/>
      <c r="AM3412" s="1314"/>
      <c r="AN3412" s="1314"/>
      <c r="AO3412" s="1314"/>
    </row>
    <row r="3413" spans="34:41">
      <c r="AH3413" s="1314"/>
      <c r="AI3413" s="1314"/>
      <c r="AJ3413" s="1314"/>
      <c r="AK3413" s="1314"/>
      <c r="AL3413" s="1314"/>
      <c r="AM3413" s="1314"/>
      <c r="AN3413" s="1314"/>
      <c r="AO3413" s="1314"/>
    </row>
    <row r="3414" spans="34:41">
      <c r="AH3414" s="1314"/>
      <c r="AI3414" s="1314"/>
      <c r="AJ3414" s="1314"/>
      <c r="AK3414" s="1314"/>
      <c r="AL3414" s="1314"/>
      <c r="AM3414" s="1314"/>
      <c r="AN3414" s="1314"/>
      <c r="AO3414" s="1314"/>
    </row>
    <row r="3415" spans="34:41">
      <c r="AH3415" s="1314"/>
      <c r="AI3415" s="1314"/>
      <c r="AJ3415" s="1314"/>
      <c r="AK3415" s="1314"/>
      <c r="AL3415" s="1314"/>
      <c r="AM3415" s="1314"/>
      <c r="AN3415" s="1314"/>
      <c r="AO3415" s="1314"/>
    </row>
    <row r="3416" spans="34:41">
      <c r="AH3416" s="1314"/>
      <c r="AI3416" s="1314"/>
      <c r="AJ3416" s="1314"/>
      <c r="AK3416" s="1314"/>
      <c r="AL3416" s="1314"/>
      <c r="AM3416" s="1314"/>
      <c r="AN3416" s="1314"/>
      <c r="AO3416" s="1314"/>
    </row>
    <row r="3417" spans="34:41">
      <c r="AH3417" s="1314"/>
      <c r="AI3417" s="1314"/>
      <c r="AJ3417" s="1314"/>
      <c r="AK3417" s="1314"/>
      <c r="AL3417" s="1314"/>
      <c r="AM3417" s="1314"/>
      <c r="AN3417" s="1314"/>
      <c r="AO3417" s="1314"/>
    </row>
    <row r="3418" spans="34:41">
      <c r="AH3418" s="1314"/>
      <c r="AI3418" s="1314"/>
      <c r="AJ3418" s="1314"/>
      <c r="AK3418" s="1314"/>
      <c r="AL3418" s="1314"/>
      <c r="AM3418" s="1314"/>
      <c r="AN3418" s="1314"/>
      <c r="AO3418" s="1314"/>
    </row>
    <row r="3419" spans="34:41">
      <c r="AH3419" s="1314"/>
      <c r="AI3419" s="1314"/>
      <c r="AJ3419" s="1314"/>
      <c r="AK3419" s="1314"/>
      <c r="AL3419" s="1314"/>
      <c r="AM3419" s="1314"/>
      <c r="AN3419" s="1314"/>
      <c r="AO3419" s="1314"/>
    </row>
    <row r="3420" spans="34:41">
      <c r="AH3420" s="1314"/>
      <c r="AI3420" s="1314"/>
      <c r="AJ3420" s="1314"/>
      <c r="AK3420" s="1314"/>
      <c r="AL3420" s="1314"/>
      <c r="AM3420" s="1314"/>
      <c r="AN3420" s="1314"/>
      <c r="AO3420" s="1314"/>
    </row>
    <row r="3421" spans="34:41">
      <c r="AH3421" s="1314"/>
      <c r="AI3421" s="1314"/>
      <c r="AJ3421" s="1314"/>
      <c r="AK3421" s="1314"/>
      <c r="AL3421" s="1314"/>
      <c r="AM3421" s="1314"/>
      <c r="AN3421" s="1314"/>
      <c r="AO3421" s="1314"/>
    </row>
    <row r="3422" spans="34:41">
      <c r="AH3422" s="1314"/>
      <c r="AI3422" s="1314"/>
      <c r="AJ3422" s="1314"/>
      <c r="AK3422" s="1314"/>
      <c r="AL3422" s="1314"/>
      <c r="AM3422" s="1314"/>
      <c r="AN3422" s="1314"/>
      <c r="AO3422" s="1314"/>
    </row>
    <row r="3423" spans="34:41">
      <c r="AH3423" s="1314"/>
      <c r="AI3423" s="1314"/>
      <c r="AJ3423" s="1314"/>
      <c r="AK3423" s="1314"/>
      <c r="AL3423" s="1314"/>
      <c r="AM3423" s="1314"/>
      <c r="AN3423" s="1314"/>
      <c r="AO3423" s="1314"/>
    </row>
    <row r="3424" spans="34:41">
      <c r="AH3424" s="1314"/>
      <c r="AI3424" s="1314"/>
      <c r="AJ3424" s="1314"/>
      <c r="AK3424" s="1314"/>
      <c r="AL3424" s="1314"/>
      <c r="AM3424" s="1314"/>
      <c r="AN3424" s="1314"/>
      <c r="AO3424" s="1314"/>
    </row>
    <row r="3425" spans="34:41">
      <c r="AH3425" s="1314"/>
      <c r="AI3425" s="1314"/>
      <c r="AJ3425" s="1314"/>
      <c r="AK3425" s="1314"/>
      <c r="AL3425" s="1314"/>
      <c r="AM3425" s="1314"/>
      <c r="AN3425" s="1314"/>
      <c r="AO3425" s="1314"/>
    </row>
    <row r="3426" spans="34:41">
      <c r="AH3426" s="1314"/>
      <c r="AI3426" s="1314"/>
      <c r="AJ3426" s="1314"/>
      <c r="AK3426" s="1314"/>
      <c r="AL3426" s="1314"/>
      <c r="AM3426" s="1314"/>
      <c r="AN3426" s="1314"/>
      <c r="AO3426" s="1314"/>
    </row>
    <row r="3427" spans="34:41">
      <c r="AH3427" s="1314"/>
      <c r="AI3427" s="1314"/>
      <c r="AJ3427" s="1314"/>
      <c r="AK3427" s="1314"/>
      <c r="AL3427" s="1314"/>
      <c r="AM3427" s="1314"/>
      <c r="AN3427" s="1314"/>
      <c r="AO3427" s="1314"/>
    </row>
    <row r="3428" spans="34:41">
      <c r="AH3428" s="1314"/>
      <c r="AI3428" s="1314"/>
      <c r="AJ3428" s="1314"/>
      <c r="AK3428" s="1314"/>
      <c r="AL3428" s="1314"/>
      <c r="AM3428" s="1314"/>
      <c r="AN3428" s="1314"/>
      <c r="AO3428" s="1314"/>
    </row>
    <row r="3429" spans="34:41">
      <c r="AH3429" s="1314"/>
      <c r="AI3429" s="1314"/>
      <c r="AJ3429" s="1314"/>
      <c r="AK3429" s="1314"/>
      <c r="AL3429" s="1314"/>
      <c r="AM3429" s="1314"/>
      <c r="AN3429" s="1314"/>
      <c r="AO3429" s="1314"/>
    </row>
    <row r="3430" spans="34:41">
      <c r="AH3430" s="1314"/>
      <c r="AI3430" s="1314"/>
      <c r="AJ3430" s="1314"/>
      <c r="AK3430" s="1314"/>
      <c r="AL3430" s="1314"/>
      <c r="AM3430" s="1314"/>
      <c r="AN3430" s="1314"/>
      <c r="AO3430" s="1314"/>
    </row>
    <row r="3431" spans="34:41">
      <c r="AH3431" s="1314"/>
      <c r="AI3431" s="1314"/>
      <c r="AJ3431" s="1314"/>
      <c r="AK3431" s="1314"/>
      <c r="AL3431" s="1314"/>
      <c r="AM3431" s="1314"/>
      <c r="AN3431" s="1314"/>
      <c r="AO3431" s="1314"/>
    </row>
    <row r="3432" spans="34:41">
      <c r="AH3432" s="1314"/>
      <c r="AI3432" s="1314"/>
      <c r="AJ3432" s="1314"/>
      <c r="AK3432" s="1314"/>
      <c r="AL3432" s="1314"/>
      <c r="AM3432" s="1314"/>
      <c r="AN3432" s="1314"/>
      <c r="AO3432" s="1314"/>
    </row>
    <row r="3433" spans="34:41">
      <c r="AH3433" s="1314"/>
      <c r="AI3433" s="1314"/>
      <c r="AJ3433" s="1314"/>
      <c r="AK3433" s="1314"/>
      <c r="AL3433" s="1314"/>
      <c r="AM3433" s="1314"/>
      <c r="AN3433" s="1314"/>
      <c r="AO3433" s="1314"/>
    </row>
    <row r="3434" spans="34:41">
      <c r="AH3434" s="1314"/>
      <c r="AI3434" s="1314"/>
      <c r="AJ3434" s="1314"/>
      <c r="AK3434" s="1314"/>
      <c r="AL3434" s="1314"/>
      <c r="AM3434" s="1314"/>
      <c r="AN3434" s="1314"/>
      <c r="AO3434" s="1314"/>
    </row>
    <row r="3435" spans="34:41">
      <c r="AH3435" s="1314"/>
      <c r="AI3435" s="1314"/>
      <c r="AJ3435" s="1314"/>
      <c r="AK3435" s="1314"/>
      <c r="AL3435" s="1314"/>
      <c r="AM3435" s="1314"/>
      <c r="AN3435" s="1314"/>
      <c r="AO3435" s="1314"/>
    </row>
    <row r="3436" spans="34:41">
      <c r="AH3436" s="1314"/>
      <c r="AI3436" s="1314"/>
      <c r="AJ3436" s="1314"/>
      <c r="AK3436" s="1314"/>
      <c r="AL3436" s="1314"/>
      <c r="AM3436" s="1314"/>
      <c r="AN3436" s="1314"/>
      <c r="AO3436" s="1314"/>
    </row>
    <row r="3437" spans="34:41">
      <c r="AH3437" s="1314"/>
      <c r="AI3437" s="1314"/>
      <c r="AJ3437" s="1314"/>
      <c r="AK3437" s="1314"/>
      <c r="AL3437" s="1314"/>
      <c r="AM3437" s="1314"/>
      <c r="AN3437" s="1314"/>
      <c r="AO3437" s="1314"/>
    </row>
    <row r="3438" spans="34:41">
      <c r="AH3438" s="1314"/>
      <c r="AI3438" s="1314"/>
      <c r="AJ3438" s="1314"/>
      <c r="AK3438" s="1314"/>
      <c r="AL3438" s="1314"/>
      <c r="AM3438" s="1314"/>
      <c r="AN3438" s="1314"/>
      <c r="AO3438" s="1314"/>
    </row>
    <row r="3439" spans="34:41">
      <c r="AH3439" s="1314"/>
      <c r="AI3439" s="1314"/>
      <c r="AJ3439" s="1314"/>
      <c r="AK3439" s="1314"/>
      <c r="AL3439" s="1314"/>
      <c r="AM3439" s="1314"/>
      <c r="AN3439" s="1314"/>
      <c r="AO3439" s="1314"/>
    </row>
    <row r="3440" spans="34:41">
      <c r="AH3440" s="1314"/>
      <c r="AI3440" s="1314"/>
      <c r="AJ3440" s="1314"/>
      <c r="AK3440" s="1314"/>
      <c r="AL3440" s="1314"/>
      <c r="AM3440" s="1314"/>
      <c r="AN3440" s="1314"/>
      <c r="AO3440" s="1314"/>
    </row>
    <row r="3441" spans="34:41">
      <c r="AH3441" s="1314"/>
      <c r="AI3441" s="1314"/>
      <c r="AJ3441" s="1314"/>
      <c r="AK3441" s="1314"/>
      <c r="AL3441" s="1314"/>
      <c r="AM3441" s="1314"/>
      <c r="AN3441" s="1314"/>
      <c r="AO3441" s="1314"/>
    </row>
    <row r="3442" spans="34:41">
      <c r="AH3442" s="1314"/>
      <c r="AI3442" s="1314"/>
      <c r="AJ3442" s="1314"/>
      <c r="AK3442" s="1314"/>
      <c r="AL3442" s="1314"/>
      <c r="AM3442" s="1314"/>
      <c r="AN3442" s="1314"/>
      <c r="AO3442" s="1314"/>
    </row>
    <row r="3443" spans="34:41">
      <c r="AH3443" s="1314"/>
      <c r="AI3443" s="1314"/>
      <c r="AJ3443" s="1314"/>
      <c r="AK3443" s="1314"/>
      <c r="AL3443" s="1314"/>
      <c r="AM3443" s="1314"/>
      <c r="AN3443" s="1314"/>
      <c r="AO3443" s="1314"/>
    </row>
    <row r="3444" spans="34:41">
      <c r="AH3444" s="1314"/>
      <c r="AI3444" s="1314"/>
      <c r="AJ3444" s="1314"/>
      <c r="AK3444" s="1314"/>
      <c r="AL3444" s="1314"/>
      <c r="AM3444" s="1314"/>
      <c r="AN3444" s="1314"/>
      <c r="AO3444" s="1314"/>
    </row>
    <row r="3445" spans="34:41">
      <c r="AH3445" s="1314"/>
      <c r="AI3445" s="1314"/>
      <c r="AJ3445" s="1314"/>
      <c r="AK3445" s="1314"/>
      <c r="AL3445" s="1314"/>
      <c r="AM3445" s="1314"/>
      <c r="AN3445" s="1314"/>
      <c r="AO3445" s="1314"/>
    </row>
    <row r="3446" spans="34:41">
      <c r="AH3446" s="1314"/>
      <c r="AI3446" s="1314"/>
      <c r="AJ3446" s="1314"/>
      <c r="AK3446" s="1314"/>
      <c r="AL3446" s="1314"/>
      <c r="AM3446" s="1314"/>
      <c r="AN3446" s="1314"/>
      <c r="AO3446" s="1314"/>
    </row>
    <row r="3447" spans="34:41">
      <c r="AH3447" s="1314"/>
      <c r="AI3447" s="1314"/>
      <c r="AJ3447" s="1314"/>
      <c r="AK3447" s="1314"/>
      <c r="AL3447" s="1314"/>
      <c r="AM3447" s="1314"/>
      <c r="AN3447" s="1314"/>
      <c r="AO3447" s="1314"/>
    </row>
    <row r="3448" spans="34:41">
      <c r="AH3448" s="1314"/>
      <c r="AI3448" s="1314"/>
      <c r="AJ3448" s="1314"/>
      <c r="AK3448" s="1314"/>
      <c r="AL3448" s="1314"/>
      <c r="AM3448" s="1314"/>
      <c r="AN3448" s="1314"/>
      <c r="AO3448" s="1314"/>
    </row>
    <row r="3449" spans="34:41">
      <c r="AH3449" s="1314"/>
      <c r="AI3449" s="1314"/>
      <c r="AJ3449" s="1314"/>
      <c r="AK3449" s="1314"/>
      <c r="AL3449" s="1314"/>
      <c r="AM3449" s="1314"/>
      <c r="AN3449" s="1314"/>
      <c r="AO3449" s="1314"/>
    </row>
    <row r="3450" spans="34:41">
      <c r="AH3450" s="1314"/>
      <c r="AI3450" s="1314"/>
      <c r="AJ3450" s="1314"/>
      <c r="AK3450" s="1314"/>
      <c r="AL3450" s="1314"/>
      <c r="AM3450" s="1314"/>
      <c r="AN3450" s="1314"/>
      <c r="AO3450" s="1314"/>
    </row>
    <row r="3451" spans="34:41">
      <c r="AH3451" s="1314"/>
      <c r="AI3451" s="1314"/>
      <c r="AJ3451" s="1314"/>
      <c r="AK3451" s="1314"/>
      <c r="AL3451" s="1314"/>
      <c r="AM3451" s="1314"/>
      <c r="AN3451" s="1314"/>
      <c r="AO3451" s="1314"/>
    </row>
    <row r="3452" spans="34:41">
      <c r="AH3452" s="1314"/>
      <c r="AI3452" s="1314"/>
      <c r="AJ3452" s="1314"/>
      <c r="AK3452" s="1314"/>
      <c r="AL3452" s="1314"/>
      <c r="AM3452" s="1314"/>
      <c r="AN3452" s="1314"/>
      <c r="AO3452" s="1314"/>
    </row>
    <row r="3453" spans="34:41">
      <c r="AH3453" s="1314"/>
      <c r="AI3453" s="1314"/>
      <c r="AJ3453" s="1314"/>
      <c r="AK3453" s="1314"/>
      <c r="AL3453" s="1314"/>
      <c r="AM3453" s="1314"/>
      <c r="AN3453" s="1314"/>
      <c r="AO3453" s="1314"/>
    </row>
    <row r="3454" spans="34:41">
      <c r="AH3454" s="1314"/>
      <c r="AI3454" s="1314"/>
      <c r="AJ3454" s="1314"/>
      <c r="AK3454" s="1314"/>
      <c r="AL3454" s="1314"/>
      <c r="AM3454" s="1314"/>
      <c r="AN3454" s="1314"/>
      <c r="AO3454" s="1314"/>
    </row>
    <row r="3455" spans="34:41">
      <c r="AH3455" s="1314"/>
      <c r="AI3455" s="1314"/>
      <c r="AJ3455" s="1314"/>
      <c r="AK3455" s="1314"/>
      <c r="AL3455" s="1314"/>
      <c r="AM3455" s="1314"/>
      <c r="AN3455" s="1314"/>
      <c r="AO3455" s="1314"/>
    </row>
    <row r="3456" spans="34:41">
      <c r="AH3456" s="1314"/>
      <c r="AI3456" s="1314"/>
      <c r="AJ3456" s="1314"/>
      <c r="AK3456" s="1314"/>
      <c r="AL3456" s="1314"/>
      <c r="AM3456" s="1314"/>
      <c r="AN3456" s="1314"/>
      <c r="AO3456" s="1314"/>
    </row>
    <row r="3457" spans="34:41">
      <c r="AH3457" s="1314"/>
      <c r="AI3457" s="1314"/>
      <c r="AJ3457" s="1314"/>
      <c r="AK3457" s="1314"/>
      <c r="AL3457" s="1314"/>
      <c r="AM3457" s="1314"/>
      <c r="AN3457" s="1314"/>
      <c r="AO3457" s="1314"/>
    </row>
    <row r="3458" spans="34:41">
      <c r="AH3458" s="1314"/>
      <c r="AI3458" s="1314"/>
      <c r="AJ3458" s="1314"/>
      <c r="AK3458" s="1314"/>
      <c r="AL3458" s="1314"/>
      <c r="AM3458" s="1314"/>
      <c r="AN3458" s="1314"/>
      <c r="AO3458" s="1314"/>
    </row>
    <row r="3459" spans="34:41">
      <c r="AH3459" s="1314"/>
      <c r="AI3459" s="1314"/>
      <c r="AJ3459" s="1314"/>
      <c r="AK3459" s="1314"/>
      <c r="AL3459" s="1314"/>
      <c r="AM3459" s="1314"/>
      <c r="AN3459" s="1314"/>
      <c r="AO3459" s="1314"/>
    </row>
    <row r="3460" spans="34:41">
      <c r="AH3460" s="1314"/>
      <c r="AI3460" s="1314"/>
      <c r="AJ3460" s="1314"/>
      <c r="AK3460" s="1314"/>
      <c r="AL3460" s="1314"/>
      <c r="AM3460" s="1314"/>
      <c r="AN3460" s="1314"/>
      <c r="AO3460" s="1314"/>
    </row>
    <row r="3461" spans="34:41">
      <c r="AH3461" s="1314"/>
      <c r="AI3461" s="1314"/>
      <c r="AJ3461" s="1314"/>
      <c r="AK3461" s="1314"/>
      <c r="AL3461" s="1314"/>
      <c r="AM3461" s="1314"/>
      <c r="AN3461" s="1314"/>
      <c r="AO3461" s="1314"/>
    </row>
    <row r="3462" spans="34:41">
      <c r="AH3462" s="1314"/>
      <c r="AI3462" s="1314"/>
      <c r="AJ3462" s="1314"/>
      <c r="AK3462" s="1314"/>
      <c r="AL3462" s="1314"/>
      <c r="AM3462" s="1314"/>
      <c r="AN3462" s="1314"/>
      <c r="AO3462" s="1314"/>
    </row>
    <row r="3463" spans="34:41">
      <c r="AH3463" s="1314"/>
      <c r="AI3463" s="1314"/>
      <c r="AJ3463" s="1314"/>
      <c r="AK3463" s="1314"/>
      <c r="AL3463" s="1314"/>
      <c r="AM3463" s="1314"/>
      <c r="AN3463" s="1314"/>
      <c r="AO3463" s="1314"/>
    </row>
    <row r="3464" spans="34:41">
      <c r="AH3464" s="1314"/>
      <c r="AI3464" s="1314"/>
      <c r="AJ3464" s="1314"/>
      <c r="AK3464" s="1314"/>
      <c r="AL3464" s="1314"/>
      <c r="AM3464" s="1314"/>
      <c r="AN3464" s="1314"/>
      <c r="AO3464" s="1314"/>
    </row>
    <row r="3465" spans="34:41">
      <c r="AH3465" s="1314"/>
      <c r="AI3465" s="1314"/>
      <c r="AJ3465" s="1314"/>
      <c r="AK3465" s="1314"/>
      <c r="AL3465" s="1314"/>
      <c r="AM3465" s="1314"/>
      <c r="AN3465" s="1314"/>
      <c r="AO3465" s="1314"/>
    </row>
    <row r="3466" spans="34:41">
      <c r="AH3466" s="1314"/>
      <c r="AI3466" s="1314"/>
      <c r="AJ3466" s="1314"/>
      <c r="AK3466" s="1314"/>
      <c r="AL3466" s="1314"/>
      <c r="AM3466" s="1314"/>
      <c r="AN3466" s="1314"/>
      <c r="AO3466" s="1314"/>
    </row>
    <row r="3467" spans="34:41">
      <c r="AH3467" s="1314"/>
      <c r="AI3467" s="1314"/>
      <c r="AJ3467" s="1314"/>
      <c r="AK3467" s="1314"/>
      <c r="AL3467" s="1314"/>
      <c r="AM3467" s="1314"/>
      <c r="AN3467" s="1314"/>
      <c r="AO3467" s="1314"/>
    </row>
    <row r="3468" spans="34:41">
      <c r="AH3468" s="1314"/>
      <c r="AI3468" s="1314"/>
      <c r="AJ3468" s="1314"/>
      <c r="AK3468" s="1314"/>
      <c r="AL3468" s="1314"/>
      <c r="AM3468" s="1314"/>
      <c r="AN3468" s="1314"/>
      <c r="AO3468" s="1314"/>
    </row>
    <row r="3469" spans="34:41">
      <c r="AH3469" s="1314"/>
      <c r="AI3469" s="1314"/>
      <c r="AJ3469" s="1314"/>
      <c r="AK3469" s="1314"/>
      <c r="AL3469" s="1314"/>
      <c r="AM3469" s="1314"/>
      <c r="AN3469" s="1314"/>
      <c r="AO3469" s="1314"/>
    </row>
    <row r="3470" spans="34:41">
      <c r="AH3470" s="1314"/>
      <c r="AI3470" s="1314"/>
      <c r="AJ3470" s="1314"/>
      <c r="AK3470" s="1314"/>
      <c r="AL3470" s="1314"/>
      <c r="AM3470" s="1314"/>
      <c r="AN3470" s="1314"/>
      <c r="AO3470" s="1314"/>
    </row>
    <row r="3471" spans="34:41">
      <c r="AH3471" s="1314"/>
      <c r="AI3471" s="1314"/>
      <c r="AJ3471" s="1314"/>
      <c r="AK3471" s="1314"/>
      <c r="AL3471" s="1314"/>
      <c r="AM3471" s="1314"/>
      <c r="AN3471" s="1314"/>
      <c r="AO3471" s="1314"/>
    </row>
    <row r="3472" spans="34:41">
      <c r="AH3472" s="1314"/>
      <c r="AI3472" s="1314"/>
      <c r="AJ3472" s="1314"/>
      <c r="AK3472" s="1314"/>
      <c r="AL3472" s="1314"/>
      <c r="AM3472" s="1314"/>
      <c r="AN3472" s="1314"/>
      <c r="AO3472" s="1314"/>
    </row>
    <row r="3473" spans="34:41">
      <c r="AH3473" s="1314"/>
      <c r="AI3473" s="1314"/>
      <c r="AJ3473" s="1314"/>
      <c r="AK3473" s="1314"/>
      <c r="AL3473" s="1314"/>
      <c r="AM3473" s="1314"/>
      <c r="AN3473" s="1314"/>
      <c r="AO3473" s="1314"/>
    </row>
    <row r="3474" spans="34:41">
      <c r="AH3474" s="1314"/>
      <c r="AI3474" s="1314"/>
      <c r="AJ3474" s="1314"/>
      <c r="AK3474" s="1314"/>
      <c r="AL3474" s="1314"/>
      <c r="AM3474" s="1314"/>
      <c r="AN3474" s="1314"/>
      <c r="AO3474" s="1314"/>
    </row>
    <row r="3475" spans="34:41">
      <c r="AH3475" s="1314"/>
      <c r="AI3475" s="1314"/>
      <c r="AJ3475" s="1314"/>
      <c r="AK3475" s="1314"/>
      <c r="AL3475" s="1314"/>
      <c r="AM3475" s="1314"/>
      <c r="AN3475" s="1314"/>
      <c r="AO3475" s="1314"/>
    </row>
    <row r="3476" spans="34:41">
      <c r="AH3476" s="1314"/>
      <c r="AI3476" s="1314"/>
      <c r="AJ3476" s="1314"/>
      <c r="AK3476" s="1314"/>
      <c r="AL3476" s="1314"/>
      <c r="AM3476" s="1314"/>
      <c r="AN3476" s="1314"/>
      <c r="AO3476" s="1314"/>
    </row>
    <row r="3477" spans="34:41">
      <c r="AH3477" s="1314"/>
      <c r="AI3477" s="1314"/>
      <c r="AJ3477" s="1314"/>
      <c r="AK3477" s="1314"/>
      <c r="AL3477" s="1314"/>
      <c r="AM3477" s="1314"/>
      <c r="AN3477" s="1314"/>
      <c r="AO3477" s="1314"/>
    </row>
    <row r="3478" spans="34:41">
      <c r="AH3478" s="1314"/>
      <c r="AI3478" s="1314"/>
      <c r="AJ3478" s="1314"/>
      <c r="AK3478" s="1314"/>
      <c r="AL3478" s="1314"/>
      <c r="AM3478" s="1314"/>
      <c r="AN3478" s="1314"/>
      <c r="AO3478" s="1314"/>
    </row>
    <row r="3479" spans="34:41">
      <c r="AH3479" s="1314"/>
      <c r="AI3479" s="1314"/>
      <c r="AJ3479" s="1314"/>
      <c r="AK3479" s="1314"/>
      <c r="AL3479" s="1314"/>
      <c r="AM3479" s="1314"/>
      <c r="AN3479" s="1314"/>
      <c r="AO3479" s="1314"/>
    </row>
    <row r="3480" spans="34:41">
      <c r="AH3480" s="1314"/>
      <c r="AI3480" s="1314"/>
      <c r="AJ3480" s="1314"/>
      <c r="AK3480" s="1314"/>
      <c r="AL3480" s="1314"/>
      <c r="AM3480" s="1314"/>
      <c r="AN3480" s="1314"/>
      <c r="AO3480" s="1314"/>
    </row>
    <row r="3481" spans="34:41">
      <c r="AH3481" s="1314"/>
      <c r="AI3481" s="1314"/>
      <c r="AJ3481" s="1314"/>
      <c r="AK3481" s="1314"/>
      <c r="AL3481" s="1314"/>
      <c r="AM3481" s="1314"/>
      <c r="AN3481" s="1314"/>
      <c r="AO3481" s="1314"/>
    </row>
    <row r="3482" spans="34:41">
      <c r="AH3482" s="1314"/>
      <c r="AI3482" s="1314"/>
      <c r="AJ3482" s="1314"/>
      <c r="AK3482" s="1314"/>
      <c r="AL3482" s="1314"/>
      <c r="AM3482" s="1314"/>
      <c r="AN3482" s="1314"/>
      <c r="AO3482" s="1314"/>
    </row>
    <row r="3483" spans="34:41">
      <c r="AH3483" s="1314"/>
      <c r="AI3483" s="1314"/>
      <c r="AJ3483" s="1314"/>
      <c r="AK3483" s="1314"/>
      <c r="AL3483" s="1314"/>
      <c r="AM3483" s="1314"/>
      <c r="AN3483" s="1314"/>
      <c r="AO3483" s="1314"/>
    </row>
    <row r="3484" spans="34:41">
      <c r="AH3484" s="1314"/>
      <c r="AI3484" s="1314"/>
      <c r="AJ3484" s="1314"/>
      <c r="AK3484" s="1314"/>
      <c r="AL3484" s="1314"/>
      <c r="AM3484" s="1314"/>
      <c r="AN3484" s="1314"/>
      <c r="AO3484" s="1314"/>
    </row>
    <row r="3485" spans="34:41">
      <c r="AH3485" s="1314"/>
      <c r="AI3485" s="1314"/>
      <c r="AJ3485" s="1314"/>
      <c r="AK3485" s="1314"/>
      <c r="AL3485" s="1314"/>
      <c r="AM3485" s="1314"/>
      <c r="AN3485" s="1314"/>
      <c r="AO3485" s="1314"/>
    </row>
    <row r="3486" spans="34:41">
      <c r="AH3486" s="1314"/>
      <c r="AI3486" s="1314"/>
      <c r="AJ3486" s="1314"/>
      <c r="AK3486" s="1314"/>
      <c r="AL3486" s="1314"/>
      <c r="AM3486" s="1314"/>
      <c r="AN3486" s="1314"/>
      <c r="AO3486" s="1314"/>
    </row>
    <row r="3487" spans="34:41">
      <c r="AH3487" s="1314"/>
      <c r="AI3487" s="1314"/>
      <c r="AJ3487" s="1314"/>
      <c r="AK3487" s="1314"/>
      <c r="AL3487" s="1314"/>
      <c r="AM3487" s="1314"/>
      <c r="AN3487" s="1314"/>
      <c r="AO3487" s="1314"/>
    </row>
    <row r="3488" spans="34:41">
      <c r="AH3488" s="1314"/>
      <c r="AI3488" s="1314"/>
      <c r="AJ3488" s="1314"/>
      <c r="AK3488" s="1314"/>
      <c r="AL3488" s="1314"/>
      <c r="AM3488" s="1314"/>
      <c r="AN3488" s="1314"/>
      <c r="AO3488" s="1314"/>
    </row>
    <row r="3489" spans="34:41">
      <c r="AH3489" s="1314"/>
      <c r="AI3489" s="1314"/>
      <c r="AJ3489" s="1314"/>
      <c r="AK3489" s="1314"/>
      <c r="AL3489" s="1314"/>
      <c r="AM3489" s="1314"/>
      <c r="AN3489" s="1314"/>
      <c r="AO3489" s="1314"/>
    </row>
    <row r="3490" spans="34:41">
      <c r="AH3490" s="1314"/>
      <c r="AI3490" s="1314"/>
      <c r="AJ3490" s="1314"/>
      <c r="AK3490" s="1314"/>
      <c r="AL3490" s="1314"/>
      <c r="AM3490" s="1314"/>
      <c r="AN3490" s="1314"/>
      <c r="AO3490" s="1314"/>
    </row>
    <row r="3491" spans="34:41">
      <c r="AH3491" s="1314"/>
      <c r="AI3491" s="1314"/>
      <c r="AJ3491" s="1314"/>
      <c r="AK3491" s="1314"/>
      <c r="AL3491" s="1314"/>
      <c r="AM3491" s="1314"/>
      <c r="AN3491" s="1314"/>
      <c r="AO3491" s="1314"/>
    </row>
    <row r="3492" spans="34:41">
      <c r="AH3492" s="1314"/>
      <c r="AI3492" s="1314"/>
      <c r="AJ3492" s="1314"/>
      <c r="AK3492" s="1314"/>
      <c r="AL3492" s="1314"/>
      <c r="AM3492" s="1314"/>
      <c r="AN3492" s="1314"/>
      <c r="AO3492" s="1314"/>
    </row>
    <row r="3493" spans="34:41">
      <c r="AH3493" s="1314"/>
      <c r="AI3493" s="1314"/>
      <c r="AJ3493" s="1314"/>
      <c r="AK3493" s="1314"/>
      <c r="AL3493" s="1314"/>
      <c r="AM3493" s="1314"/>
      <c r="AN3493" s="1314"/>
      <c r="AO3493" s="1314"/>
    </row>
    <row r="3494" spans="34:41">
      <c r="AH3494" s="1314"/>
      <c r="AI3494" s="1314"/>
      <c r="AJ3494" s="1314"/>
      <c r="AK3494" s="1314"/>
      <c r="AL3494" s="1314"/>
      <c r="AM3494" s="1314"/>
      <c r="AN3494" s="1314"/>
      <c r="AO3494" s="1314"/>
    </row>
    <row r="3495" spans="34:41">
      <c r="AH3495" s="1314"/>
      <c r="AI3495" s="1314"/>
      <c r="AJ3495" s="1314"/>
      <c r="AK3495" s="1314"/>
      <c r="AL3495" s="1314"/>
      <c r="AM3495" s="1314"/>
      <c r="AN3495" s="1314"/>
      <c r="AO3495" s="1314"/>
    </row>
    <row r="3496" spans="34:41">
      <c r="AH3496" s="1314"/>
      <c r="AI3496" s="1314"/>
      <c r="AJ3496" s="1314"/>
      <c r="AK3496" s="1314"/>
      <c r="AL3496" s="1314"/>
      <c r="AM3496" s="1314"/>
      <c r="AN3496" s="1314"/>
      <c r="AO3496" s="1314"/>
    </row>
    <row r="3497" spans="34:41">
      <c r="AH3497" s="1314"/>
      <c r="AI3497" s="1314"/>
      <c r="AJ3497" s="1314"/>
      <c r="AK3497" s="1314"/>
      <c r="AL3497" s="1314"/>
      <c r="AM3497" s="1314"/>
      <c r="AN3497" s="1314"/>
      <c r="AO3497" s="1314"/>
    </row>
    <row r="3498" spans="34:41">
      <c r="AH3498" s="1314"/>
      <c r="AI3498" s="1314"/>
      <c r="AJ3498" s="1314"/>
      <c r="AK3498" s="1314"/>
      <c r="AL3498" s="1314"/>
      <c r="AM3498" s="1314"/>
      <c r="AN3498" s="1314"/>
      <c r="AO3498" s="1314"/>
    </row>
    <row r="3499" spans="34:41">
      <c r="AH3499" s="1314"/>
      <c r="AI3499" s="1314"/>
      <c r="AJ3499" s="1314"/>
      <c r="AK3499" s="1314"/>
      <c r="AL3499" s="1314"/>
      <c r="AM3499" s="1314"/>
      <c r="AN3499" s="1314"/>
      <c r="AO3499" s="1314"/>
    </row>
    <row r="3500" spans="34:41">
      <c r="AH3500" s="1314"/>
      <c r="AI3500" s="1314"/>
      <c r="AJ3500" s="1314"/>
      <c r="AK3500" s="1314"/>
      <c r="AL3500" s="1314"/>
      <c r="AM3500" s="1314"/>
      <c r="AN3500" s="1314"/>
      <c r="AO3500" s="1314"/>
    </row>
    <row r="3501" spans="34:41">
      <c r="AH3501" s="1314"/>
      <c r="AI3501" s="1314"/>
      <c r="AJ3501" s="1314"/>
      <c r="AK3501" s="1314"/>
      <c r="AL3501" s="1314"/>
      <c r="AM3501" s="1314"/>
      <c r="AN3501" s="1314"/>
      <c r="AO3501" s="1314"/>
    </row>
    <row r="3502" spans="34:41">
      <c r="AH3502" s="1314"/>
      <c r="AI3502" s="1314"/>
      <c r="AJ3502" s="1314"/>
      <c r="AK3502" s="1314"/>
      <c r="AL3502" s="1314"/>
      <c r="AM3502" s="1314"/>
      <c r="AN3502" s="1314"/>
      <c r="AO3502" s="1314"/>
    </row>
    <row r="3503" spans="34:41">
      <c r="AH3503" s="1314"/>
      <c r="AI3503" s="1314"/>
      <c r="AJ3503" s="1314"/>
      <c r="AK3503" s="1314"/>
      <c r="AL3503" s="1314"/>
      <c r="AM3503" s="1314"/>
      <c r="AN3503" s="1314"/>
      <c r="AO3503" s="1314"/>
    </row>
    <row r="3504" spans="34:41">
      <c r="AH3504" s="1314"/>
      <c r="AI3504" s="1314"/>
      <c r="AJ3504" s="1314"/>
      <c r="AK3504" s="1314"/>
      <c r="AL3504" s="1314"/>
      <c r="AM3504" s="1314"/>
      <c r="AN3504" s="1314"/>
      <c r="AO3504" s="1314"/>
    </row>
    <row r="3505" spans="34:41">
      <c r="AH3505" s="1314"/>
      <c r="AI3505" s="1314"/>
      <c r="AJ3505" s="1314"/>
      <c r="AK3505" s="1314"/>
      <c r="AL3505" s="1314"/>
      <c r="AM3505" s="1314"/>
      <c r="AN3505" s="1314"/>
      <c r="AO3505" s="1314"/>
    </row>
    <row r="3506" spans="34:41">
      <c r="AH3506" s="1314"/>
      <c r="AI3506" s="1314"/>
      <c r="AJ3506" s="1314"/>
      <c r="AK3506" s="1314"/>
      <c r="AL3506" s="1314"/>
      <c r="AM3506" s="1314"/>
      <c r="AN3506" s="1314"/>
      <c r="AO3506" s="1314"/>
    </row>
    <row r="3507" spans="34:41">
      <c r="AH3507" s="1314"/>
      <c r="AI3507" s="1314"/>
      <c r="AJ3507" s="1314"/>
      <c r="AK3507" s="1314"/>
      <c r="AL3507" s="1314"/>
      <c r="AM3507" s="1314"/>
      <c r="AN3507" s="1314"/>
      <c r="AO3507" s="1314"/>
    </row>
    <row r="3508" spans="34:41">
      <c r="AH3508" s="1314"/>
      <c r="AI3508" s="1314"/>
      <c r="AJ3508" s="1314"/>
      <c r="AK3508" s="1314"/>
      <c r="AL3508" s="1314"/>
      <c r="AM3508" s="1314"/>
      <c r="AN3508" s="1314"/>
      <c r="AO3508" s="1314"/>
    </row>
    <row r="3509" spans="34:41">
      <c r="AH3509" s="1314"/>
      <c r="AI3509" s="1314"/>
      <c r="AJ3509" s="1314"/>
      <c r="AK3509" s="1314"/>
      <c r="AL3509" s="1314"/>
      <c r="AM3509" s="1314"/>
      <c r="AN3509" s="1314"/>
      <c r="AO3509" s="1314"/>
    </row>
    <row r="3510" spans="34:41">
      <c r="AH3510" s="1314"/>
      <c r="AI3510" s="1314"/>
      <c r="AJ3510" s="1314"/>
      <c r="AK3510" s="1314"/>
      <c r="AL3510" s="1314"/>
      <c r="AM3510" s="1314"/>
      <c r="AN3510" s="1314"/>
      <c r="AO3510" s="1314"/>
    </row>
    <row r="3511" spans="34:41">
      <c r="AH3511" s="1314"/>
      <c r="AI3511" s="1314"/>
      <c r="AJ3511" s="1314"/>
      <c r="AK3511" s="1314"/>
      <c r="AL3511" s="1314"/>
      <c r="AM3511" s="1314"/>
      <c r="AN3511" s="1314"/>
      <c r="AO3511" s="1314"/>
    </row>
    <row r="3512" spans="34:41">
      <c r="AH3512" s="1314"/>
      <c r="AI3512" s="1314"/>
      <c r="AJ3512" s="1314"/>
      <c r="AK3512" s="1314"/>
      <c r="AL3512" s="1314"/>
      <c r="AM3512" s="1314"/>
      <c r="AN3512" s="1314"/>
      <c r="AO3512" s="1314"/>
    </row>
    <row r="3513" spans="34:41">
      <c r="AH3513" s="1314"/>
      <c r="AI3513" s="1314"/>
      <c r="AJ3513" s="1314"/>
      <c r="AK3513" s="1314"/>
      <c r="AL3513" s="1314"/>
      <c r="AM3513" s="1314"/>
      <c r="AN3513" s="1314"/>
      <c r="AO3513" s="1314"/>
    </row>
    <row r="3514" spans="34:41">
      <c r="AH3514" s="1314"/>
      <c r="AI3514" s="1314"/>
      <c r="AJ3514" s="1314"/>
      <c r="AK3514" s="1314"/>
      <c r="AL3514" s="1314"/>
      <c r="AM3514" s="1314"/>
      <c r="AN3514" s="1314"/>
      <c r="AO3514" s="1314"/>
    </row>
    <row r="3515" spans="34:41">
      <c r="AH3515" s="1314"/>
      <c r="AI3515" s="1314"/>
      <c r="AJ3515" s="1314"/>
      <c r="AK3515" s="1314"/>
      <c r="AL3515" s="1314"/>
      <c r="AM3515" s="1314"/>
      <c r="AN3515" s="1314"/>
      <c r="AO3515" s="1314"/>
    </row>
    <row r="3516" spans="34:41">
      <c r="AH3516" s="1314"/>
      <c r="AI3516" s="1314"/>
      <c r="AJ3516" s="1314"/>
      <c r="AK3516" s="1314"/>
      <c r="AL3516" s="1314"/>
      <c r="AM3516" s="1314"/>
      <c r="AN3516" s="1314"/>
      <c r="AO3516" s="1314"/>
    </row>
    <row r="3517" spans="34:41">
      <c r="AH3517" s="1314"/>
      <c r="AI3517" s="1314"/>
      <c r="AJ3517" s="1314"/>
      <c r="AK3517" s="1314"/>
      <c r="AL3517" s="1314"/>
      <c r="AM3517" s="1314"/>
      <c r="AN3517" s="1314"/>
      <c r="AO3517" s="1314"/>
    </row>
    <row r="3518" spans="34:41">
      <c r="AH3518" s="1314"/>
      <c r="AI3518" s="1314"/>
      <c r="AJ3518" s="1314"/>
      <c r="AK3518" s="1314"/>
      <c r="AL3518" s="1314"/>
      <c r="AM3518" s="1314"/>
      <c r="AN3518" s="1314"/>
      <c r="AO3518" s="1314"/>
    </row>
    <row r="3519" spans="34:41">
      <c r="AH3519" s="1314"/>
      <c r="AI3519" s="1314"/>
      <c r="AJ3519" s="1314"/>
      <c r="AK3519" s="1314"/>
      <c r="AL3519" s="1314"/>
      <c r="AM3519" s="1314"/>
      <c r="AN3519" s="1314"/>
      <c r="AO3519" s="1314"/>
    </row>
    <row r="3520" spans="34:41">
      <c r="AH3520" s="1314"/>
      <c r="AI3520" s="1314"/>
      <c r="AJ3520" s="1314"/>
      <c r="AK3520" s="1314"/>
      <c r="AL3520" s="1314"/>
      <c r="AM3520" s="1314"/>
      <c r="AN3520" s="1314"/>
      <c r="AO3520" s="1314"/>
    </row>
    <row r="3521" spans="34:41">
      <c r="AH3521" s="1314"/>
      <c r="AI3521" s="1314"/>
      <c r="AJ3521" s="1314"/>
      <c r="AK3521" s="1314"/>
      <c r="AL3521" s="1314"/>
      <c r="AM3521" s="1314"/>
      <c r="AN3521" s="1314"/>
      <c r="AO3521" s="1314"/>
    </row>
    <row r="3522" spans="34:41">
      <c r="AH3522" s="1314"/>
      <c r="AI3522" s="1314"/>
      <c r="AJ3522" s="1314"/>
      <c r="AK3522" s="1314"/>
      <c r="AL3522" s="1314"/>
      <c r="AM3522" s="1314"/>
      <c r="AN3522" s="1314"/>
      <c r="AO3522" s="1314"/>
    </row>
    <row r="3523" spans="34:41">
      <c r="AH3523" s="1314"/>
      <c r="AI3523" s="1314"/>
      <c r="AJ3523" s="1314"/>
      <c r="AK3523" s="1314"/>
      <c r="AL3523" s="1314"/>
      <c r="AM3523" s="1314"/>
      <c r="AN3523" s="1314"/>
      <c r="AO3523" s="1314"/>
    </row>
    <row r="3524" spans="34:41">
      <c r="AH3524" s="1314"/>
      <c r="AI3524" s="1314"/>
      <c r="AJ3524" s="1314"/>
      <c r="AK3524" s="1314"/>
      <c r="AL3524" s="1314"/>
      <c r="AM3524" s="1314"/>
      <c r="AN3524" s="1314"/>
      <c r="AO3524" s="1314"/>
    </row>
    <row r="3525" spans="34:41">
      <c r="AH3525" s="1314"/>
      <c r="AI3525" s="1314"/>
      <c r="AJ3525" s="1314"/>
      <c r="AK3525" s="1314"/>
      <c r="AL3525" s="1314"/>
      <c r="AM3525" s="1314"/>
      <c r="AN3525" s="1314"/>
      <c r="AO3525" s="1314"/>
    </row>
    <row r="3526" spans="34:41">
      <c r="AH3526" s="1314"/>
      <c r="AI3526" s="1314"/>
      <c r="AJ3526" s="1314"/>
      <c r="AK3526" s="1314"/>
      <c r="AL3526" s="1314"/>
      <c r="AM3526" s="1314"/>
      <c r="AN3526" s="1314"/>
      <c r="AO3526" s="1314"/>
    </row>
    <row r="3527" spans="34:41">
      <c r="AH3527" s="1314"/>
      <c r="AI3527" s="1314"/>
      <c r="AJ3527" s="1314"/>
      <c r="AK3527" s="1314"/>
      <c r="AL3527" s="1314"/>
      <c r="AM3527" s="1314"/>
      <c r="AN3527" s="1314"/>
      <c r="AO3527" s="1314"/>
    </row>
    <row r="3528" spans="34:41">
      <c r="AH3528" s="1314"/>
      <c r="AI3528" s="1314"/>
      <c r="AJ3528" s="1314"/>
      <c r="AK3528" s="1314"/>
      <c r="AL3528" s="1314"/>
      <c r="AM3528" s="1314"/>
      <c r="AN3528" s="1314"/>
      <c r="AO3528" s="1314"/>
    </row>
    <row r="3529" spans="34:41">
      <c r="AH3529" s="1314"/>
      <c r="AI3529" s="1314"/>
      <c r="AJ3529" s="1314"/>
      <c r="AK3529" s="1314"/>
      <c r="AL3529" s="1314"/>
      <c r="AM3529" s="1314"/>
      <c r="AN3529" s="1314"/>
      <c r="AO3529" s="1314"/>
    </row>
    <row r="3530" spans="34:41">
      <c r="AH3530" s="1314"/>
      <c r="AI3530" s="1314"/>
      <c r="AJ3530" s="1314"/>
      <c r="AK3530" s="1314"/>
      <c r="AL3530" s="1314"/>
      <c r="AM3530" s="1314"/>
      <c r="AN3530" s="1314"/>
      <c r="AO3530" s="1314"/>
    </row>
    <row r="3531" spans="34:41">
      <c r="AH3531" s="1314"/>
      <c r="AI3531" s="1314"/>
      <c r="AJ3531" s="1314"/>
      <c r="AK3531" s="1314"/>
      <c r="AL3531" s="1314"/>
      <c r="AM3531" s="1314"/>
      <c r="AN3531" s="1314"/>
      <c r="AO3531" s="1314"/>
    </row>
    <row r="3532" spans="34:41">
      <c r="AH3532" s="1314"/>
      <c r="AI3532" s="1314"/>
      <c r="AJ3532" s="1314"/>
      <c r="AK3532" s="1314"/>
      <c r="AL3532" s="1314"/>
      <c r="AM3532" s="1314"/>
      <c r="AN3532" s="1314"/>
      <c r="AO3532" s="1314"/>
    </row>
    <row r="3533" spans="34:41">
      <c r="AH3533" s="1314"/>
      <c r="AI3533" s="1314"/>
      <c r="AJ3533" s="1314"/>
      <c r="AK3533" s="1314"/>
      <c r="AL3533" s="1314"/>
      <c r="AM3533" s="1314"/>
      <c r="AN3533" s="1314"/>
      <c r="AO3533" s="1314"/>
    </row>
    <row r="3534" spans="34:41">
      <c r="AH3534" s="1314"/>
      <c r="AI3534" s="1314"/>
      <c r="AJ3534" s="1314"/>
      <c r="AK3534" s="1314"/>
      <c r="AL3534" s="1314"/>
      <c r="AM3534" s="1314"/>
      <c r="AN3534" s="1314"/>
      <c r="AO3534" s="1314"/>
    </row>
    <row r="3535" spans="34:41">
      <c r="AH3535" s="1314"/>
      <c r="AI3535" s="1314"/>
      <c r="AJ3535" s="1314"/>
      <c r="AK3535" s="1314"/>
      <c r="AL3535" s="1314"/>
      <c r="AM3535" s="1314"/>
      <c r="AN3535" s="1314"/>
      <c r="AO3535" s="1314"/>
    </row>
    <row r="3536" spans="34:41">
      <c r="AH3536" s="1314"/>
      <c r="AI3536" s="1314"/>
      <c r="AJ3536" s="1314"/>
      <c r="AK3536" s="1314"/>
      <c r="AL3536" s="1314"/>
      <c r="AM3536" s="1314"/>
      <c r="AN3536" s="1314"/>
      <c r="AO3536" s="1314"/>
    </row>
    <row r="3537" spans="34:41">
      <c r="AH3537" s="1314"/>
      <c r="AI3537" s="1314"/>
      <c r="AJ3537" s="1314"/>
      <c r="AK3537" s="1314"/>
      <c r="AL3537" s="1314"/>
      <c r="AM3537" s="1314"/>
      <c r="AN3537" s="1314"/>
      <c r="AO3537" s="1314"/>
    </row>
    <row r="3538" spans="34:41">
      <c r="AH3538" s="1314"/>
      <c r="AI3538" s="1314"/>
      <c r="AJ3538" s="1314"/>
      <c r="AK3538" s="1314"/>
      <c r="AL3538" s="1314"/>
      <c r="AM3538" s="1314"/>
      <c r="AN3538" s="1314"/>
      <c r="AO3538" s="1314"/>
    </row>
    <row r="3539" spans="34:41">
      <c r="AH3539" s="1314"/>
      <c r="AI3539" s="1314"/>
      <c r="AJ3539" s="1314"/>
      <c r="AK3539" s="1314"/>
      <c r="AL3539" s="1314"/>
      <c r="AM3539" s="1314"/>
      <c r="AN3539" s="1314"/>
      <c r="AO3539" s="1314"/>
    </row>
    <row r="3540" spans="34:41">
      <c r="AH3540" s="1314"/>
      <c r="AI3540" s="1314"/>
      <c r="AJ3540" s="1314"/>
      <c r="AK3540" s="1314"/>
      <c r="AL3540" s="1314"/>
      <c r="AM3540" s="1314"/>
      <c r="AN3540" s="1314"/>
      <c r="AO3540" s="1314"/>
    </row>
    <row r="3541" spans="34:41">
      <c r="AH3541" s="1314"/>
      <c r="AI3541" s="1314"/>
      <c r="AJ3541" s="1314"/>
      <c r="AK3541" s="1314"/>
      <c r="AL3541" s="1314"/>
      <c r="AM3541" s="1314"/>
      <c r="AN3541" s="1314"/>
      <c r="AO3541" s="1314"/>
    </row>
    <row r="3542" spans="34:41">
      <c r="AH3542" s="1314"/>
      <c r="AI3542" s="1314"/>
      <c r="AJ3542" s="1314"/>
      <c r="AK3542" s="1314"/>
      <c r="AL3542" s="1314"/>
      <c r="AM3542" s="1314"/>
      <c r="AN3542" s="1314"/>
      <c r="AO3542" s="1314"/>
    </row>
    <row r="3543" spans="34:41">
      <c r="AH3543" s="1314"/>
      <c r="AI3543" s="1314"/>
      <c r="AJ3543" s="1314"/>
      <c r="AK3543" s="1314"/>
      <c r="AL3543" s="1314"/>
      <c r="AM3543" s="1314"/>
      <c r="AN3543" s="1314"/>
      <c r="AO3543" s="1314"/>
    </row>
    <row r="3544" spans="34:41">
      <c r="AH3544" s="1314"/>
      <c r="AI3544" s="1314"/>
      <c r="AJ3544" s="1314"/>
      <c r="AK3544" s="1314"/>
      <c r="AL3544" s="1314"/>
      <c r="AM3544" s="1314"/>
      <c r="AN3544" s="1314"/>
      <c r="AO3544" s="1314"/>
    </row>
    <row r="3545" spans="34:41">
      <c r="AH3545" s="1314"/>
      <c r="AI3545" s="1314"/>
      <c r="AJ3545" s="1314"/>
      <c r="AK3545" s="1314"/>
      <c r="AL3545" s="1314"/>
      <c r="AM3545" s="1314"/>
      <c r="AN3545" s="1314"/>
      <c r="AO3545" s="1314"/>
    </row>
    <row r="3546" spans="34:41">
      <c r="AH3546" s="1314"/>
      <c r="AI3546" s="1314"/>
      <c r="AJ3546" s="1314"/>
      <c r="AK3546" s="1314"/>
      <c r="AL3546" s="1314"/>
      <c r="AM3546" s="1314"/>
      <c r="AN3546" s="1314"/>
      <c r="AO3546" s="1314"/>
    </row>
    <row r="3547" spans="34:41">
      <c r="AH3547" s="1314"/>
      <c r="AI3547" s="1314"/>
      <c r="AJ3547" s="1314"/>
      <c r="AK3547" s="1314"/>
      <c r="AL3547" s="1314"/>
      <c r="AM3547" s="1314"/>
      <c r="AN3547" s="1314"/>
      <c r="AO3547" s="1314"/>
    </row>
    <row r="3548" spans="34:41">
      <c r="AH3548" s="1314"/>
      <c r="AI3548" s="1314"/>
      <c r="AJ3548" s="1314"/>
      <c r="AK3548" s="1314"/>
      <c r="AL3548" s="1314"/>
      <c r="AM3548" s="1314"/>
      <c r="AN3548" s="1314"/>
      <c r="AO3548" s="1314"/>
    </row>
    <row r="3549" spans="34:41">
      <c r="AH3549" s="1314"/>
      <c r="AI3549" s="1314"/>
      <c r="AJ3549" s="1314"/>
      <c r="AK3549" s="1314"/>
      <c r="AL3549" s="1314"/>
      <c r="AM3549" s="1314"/>
      <c r="AN3549" s="1314"/>
      <c r="AO3549" s="1314"/>
    </row>
    <row r="3550" spans="34:41">
      <c r="AH3550" s="1314"/>
      <c r="AI3550" s="1314"/>
      <c r="AJ3550" s="1314"/>
      <c r="AK3550" s="1314"/>
      <c r="AL3550" s="1314"/>
      <c r="AM3550" s="1314"/>
      <c r="AN3550" s="1314"/>
      <c r="AO3550" s="1314"/>
    </row>
    <row r="3551" spans="34:41">
      <c r="AH3551" s="1314"/>
      <c r="AI3551" s="1314"/>
      <c r="AJ3551" s="1314"/>
      <c r="AK3551" s="1314"/>
      <c r="AL3551" s="1314"/>
      <c r="AM3551" s="1314"/>
      <c r="AN3551" s="1314"/>
      <c r="AO3551" s="1314"/>
    </row>
    <row r="3552" spans="34:41">
      <c r="AH3552" s="1314"/>
      <c r="AI3552" s="1314"/>
      <c r="AJ3552" s="1314"/>
      <c r="AK3552" s="1314"/>
      <c r="AL3552" s="1314"/>
      <c r="AM3552" s="1314"/>
      <c r="AN3552" s="1314"/>
      <c r="AO3552" s="1314"/>
    </row>
    <row r="3553" spans="34:41">
      <c r="AH3553" s="1314"/>
      <c r="AI3553" s="1314"/>
      <c r="AJ3553" s="1314"/>
      <c r="AK3553" s="1314"/>
      <c r="AL3553" s="1314"/>
      <c r="AM3553" s="1314"/>
      <c r="AN3553" s="1314"/>
      <c r="AO3553" s="1314"/>
    </row>
    <row r="3554" spans="34:41">
      <c r="AH3554" s="1314"/>
      <c r="AI3554" s="1314"/>
      <c r="AJ3554" s="1314"/>
      <c r="AK3554" s="1314"/>
      <c r="AL3554" s="1314"/>
      <c r="AM3554" s="1314"/>
      <c r="AN3554" s="1314"/>
      <c r="AO3554" s="1314"/>
    </row>
    <row r="3555" spans="34:41">
      <c r="AH3555" s="1314"/>
      <c r="AI3555" s="1314"/>
      <c r="AJ3555" s="1314"/>
      <c r="AK3555" s="1314"/>
      <c r="AL3555" s="1314"/>
      <c r="AM3555" s="1314"/>
      <c r="AN3555" s="1314"/>
      <c r="AO3555" s="1314"/>
    </row>
    <row r="3556" spans="34:41">
      <c r="AH3556" s="1314"/>
      <c r="AI3556" s="1314"/>
      <c r="AJ3556" s="1314"/>
      <c r="AK3556" s="1314"/>
      <c r="AL3556" s="1314"/>
      <c r="AM3556" s="1314"/>
      <c r="AN3556" s="1314"/>
      <c r="AO3556" s="1314"/>
    </row>
    <row r="3557" spans="34:41">
      <c r="AH3557" s="1314"/>
      <c r="AI3557" s="1314"/>
      <c r="AJ3557" s="1314"/>
      <c r="AK3557" s="1314"/>
      <c r="AL3557" s="1314"/>
      <c r="AM3557" s="1314"/>
      <c r="AN3557" s="1314"/>
      <c r="AO3557" s="1314"/>
    </row>
    <row r="3558" spans="34:41">
      <c r="AH3558" s="1314"/>
      <c r="AI3558" s="1314"/>
      <c r="AJ3558" s="1314"/>
      <c r="AK3558" s="1314"/>
      <c r="AL3558" s="1314"/>
      <c r="AM3558" s="1314"/>
      <c r="AN3558" s="1314"/>
      <c r="AO3558" s="1314"/>
    </row>
    <row r="3559" spans="34:41">
      <c r="AH3559" s="1314"/>
      <c r="AI3559" s="1314"/>
      <c r="AJ3559" s="1314"/>
      <c r="AK3559" s="1314"/>
      <c r="AL3559" s="1314"/>
      <c r="AM3559" s="1314"/>
      <c r="AN3559" s="1314"/>
      <c r="AO3559" s="1314"/>
    </row>
    <row r="3560" spans="34:41">
      <c r="AH3560" s="1314"/>
      <c r="AI3560" s="1314"/>
      <c r="AJ3560" s="1314"/>
      <c r="AK3560" s="1314"/>
      <c r="AL3560" s="1314"/>
      <c r="AM3560" s="1314"/>
      <c r="AN3560" s="1314"/>
      <c r="AO3560" s="1314"/>
    </row>
    <row r="3561" spans="34:41">
      <c r="AH3561" s="1314"/>
      <c r="AI3561" s="1314"/>
      <c r="AJ3561" s="1314"/>
      <c r="AK3561" s="1314"/>
      <c r="AL3561" s="1314"/>
      <c r="AM3561" s="1314"/>
      <c r="AN3561" s="1314"/>
      <c r="AO3561" s="1314"/>
    </row>
    <row r="3562" spans="34:41">
      <c r="AH3562" s="1314"/>
      <c r="AI3562" s="1314"/>
      <c r="AJ3562" s="1314"/>
      <c r="AK3562" s="1314"/>
      <c r="AL3562" s="1314"/>
      <c r="AM3562" s="1314"/>
      <c r="AN3562" s="1314"/>
      <c r="AO3562" s="1314"/>
    </row>
    <row r="3563" spans="34:41">
      <c r="AH3563" s="1314"/>
      <c r="AI3563" s="1314"/>
      <c r="AJ3563" s="1314"/>
      <c r="AK3563" s="1314"/>
      <c r="AL3563" s="1314"/>
      <c r="AM3563" s="1314"/>
      <c r="AN3563" s="1314"/>
      <c r="AO3563" s="1314"/>
    </row>
    <row r="3564" spans="34:41">
      <c r="AH3564" s="1314"/>
      <c r="AI3564" s="1314"/>
      <c r="AJ3564" s="1314"/>
      <c r="AK3564" s="1314"/>
      <c r="AL3564" s="1314"/>
      <c r="AM3564" s="1314"/>
      <c r="AN3564" s="1314"/>
      <c r="AO3564" s="1314"/>
    </row>
    <row r="3565" spans="34:41">
      <c r="AH3565" s="1314"/>
      <c r="AI3565" s="1314"/>
      <c r="AJ3565" s="1314"/>
      <c r="AK3565" s="1314"/>
      <c r="AL3565" s="1314"/>
      <c r="AM3565" s="1314"/>
      <c r="AN3565" s="1314"/>
      <c r="AO3565" s="1314"/>
    </row>
    <row r="3566" spans="34:41">
      <c r="AH3566" s="1314"/>
      <c r="AI3566" s="1314"/>
      <c r="AJ3566" s="1314"/>
      <c r="AK3566" s="1314"/>
      <c r="AL3566" s="1314"/>
      <c r="AM3566" s="1314"/>
      <c r="AN3566" s="1314"/>
      <c r="AO3566" s="1314"/>
    </row>
    <row r="3567" spans="34:41">
      <c r="AH3567" s="1314"/>
      <c r="AI3567" s="1314"/>
      <c r="AJ3567" s="1314"/>
      <c r="AK3567" s="1314"/>
      <c r="AL3567" s="1314"/>
      <c r="AM3567" s="1314"/>
      <c r="AN3567" s="1314"/>
      <c r="AO3567" s="1314"/>
    </row>
    <row r="3568" spans="34:41">
      <c r="AH3568" s="1314"/>
      <c r="AI3568" s="1314"/>
      <c r="AJ3568" s="1314"/>
      <c r="AK3568" s="1314"/>
      <c r="AL3568" s="1314"/>
      <c r="AM3568" s="1314"/>
      <c r="AN3568" s="1314"/>
      <c r="AO3568" s="1314"/>
    </row>
    <row r="3569" spans="34:41">
      <c r="AH3569" s="1314"/>
      <c r="AI3569" s="1314"/>
      <c r="AJ3569" s="1314"/>
      <c r="AK3569" s="1314"/>
      <c r="AL3569" s="1314"/>
      <c r="AM3569" s="1314"/>
      <c r="AN3569" s="1314"/>
      <c r="AO3569" s="1314"/>
    </row>
    <row r="3570" spans="34:41">
      <c r="AH3570" s="1314"/>
      <c r="AI3570" s="1314"/>
      <c r="AJ3570" s="1314"/>
      <c r="AK3570" s="1314"/>
      <c r="AL3570" s="1314"/>
      <c r="AM3570" s="1314"/>
      <c r="AN3570" s="1314"/>
      <c r="AO3570" s="1314"/>
    </row>
    <row r="3571" spans="34:41">
      <c r="AH3571" s="1314"/>
      <c r="AI3571" s="1314"/>
      <c r="AJ3571" s="1314"/>
      <c r="AK3571" s="1314"/>
      <c r="AL3571" s="1314"/>
      <c r="AM3571" s="1314"/>
      <c r="AN3571" s="1314"/>
      <c r="AO3571" s="1314"/>
    </row>
    <row r="3572" spans="34:41">
      <c r="AH3572" s="1314"/>
      <c r="AI3572" s="1314"/>
      <c r="AJ3572" s="1314"/>
      <c r="AK3572" s="1314"/>
      <c r="AL3572" s="1314"/>
      <c r="AM3572" s="1314"/>
      <c r="AN3572" s="1314"/>
      <c r="AO3572" s="1314"/>
    </row>
    <row r="3573" spans="34:41">
      <c r="AH3573" s="1314"/>
      <c r="AI3573" s="1314"/>
      <c r="AJ3573" s="1314"/>
      <c r="AK3573" s="1314"/>
      <c r="AL3573" s="1314"/>
      <c r="AM3573" s="1314"/>
      <c r="AN3573" s="1314"/>
      <c r="AO3573" s="1314"/>
    </row>
    <row r="3574" spans="34:41">
      <c r="AH3574" s="1314"/>
      <c r="AI3574" s="1314"/>
      <c r="AJ3574" s="1314"/>
      <c r="AK3574" s="1314"/>
      <c r="AL3574" s="1314"/>
      <c r="AM3574" s="1314"/>
      <c r="AN3574" s="1314"/>
      <c r="AO3574" s="1314"/>
    </row>
    <row r="3575" spans="34:41">
      <c r="AH3575" s="1314"/>
      <c r="AI3575" s="1314"/>
      <c r="AJ3575" s="1314"/>
      <c r="AK3575" s="1314"/>
      <c r="AL3575" s="1314"/>
      <c r="AM3575" s="1314"/>
      <c r="AN3575" s="1314"/>
      <c r="AO3575" s="1314"/>
    </row>
    <row r="3576" spans="34:41">
      <c r="AH3576" s="1314"/>
      <c r="AI3576" s="1314"/>
      <c r="AJ3576" s="1314"/>
      <c r="AK3576" s="1314"/>
      <c r="AL3576" s="1314"/>
      <c r="AM3576" s="1314"/>
      <c r="AN3576" s="1314"/>
      <c r="AO3576" s="1314"/>
    </row>
    <row r="3577" spans="34:41">
      <c r="AH3577" s="1314"/>
      <c r="AI3577" s="1314"/>
      <c r="AJ3577" s="1314"/>
      <c r="AK3577" s="1314"/>
      <c r="AL3577" s="1314"/>
      <c r="AM3577" s="1314"/>
      <c r="AN3577" s="1314"/>
      <c r="AO3577" s="1314"/>
    </row>
    <row r="3578" spans="34:41">
      <c r="AH3578" s="1314"/>
      <c r="AI3578" s="1314"/>
      <c r="AJ3578" s="1314"/>
      <c r="AK3578" s="1314"/>
      <c r="AL3578" s="1314"/>
      <c r="AM3578" s="1314"/>
      <c r="AN3578" s="1314"/>
      <c r="AO3578" s="1314"/>
    </row>
    <row r="3579" spans="34:41">
      <c r="AH3579" s="1314"/>
      <c r="AI3579" s="1314"/>
      <c r="AJ3579" s="1314"/>
      <c r="AK3579" s="1314"/>
      <c r="AL3579" s="1314"/>
      <c r="AM3579" s="1314"/>
      <c r="AN3579" s="1314"/>
      <c r="AO3579" s="1314"/>
    </row>
    <row r="3580" spans="34:41">
      <c r="AH3580" s="1314"/>
      <c r="AI3580" s="1314"/>
      <c r="AJ3580" s="1314"/>
      <c r="AK3580" s="1314"/>
      <c r="AL3580" s="1314"/>
      <c r="AM3580" s="1314"/>
      <c r="AN3580" s="1314"/>
      <c r="AO3580" s="1314"/>
    </row>
    <row r="3581" spans="34:41">
      <c r="AH3581" s="1314"/>
      <c r="AI3581" s="1314"/>
      <c r="AJ3581" s="1314"/>
      <c r="AK3581" s="1314"/>
      <c r="AL3581" s="1314"/>
      <c r="AM3581" s="1314"/>
      <c r="AN3581" s="1314"/>
      <c r="AO3581" s="1314"/>
    </row>
    <row r="3582" spans="34:41">
      <c r="AH3582" s="1314"/>
      <c r="AI3582" s="1314"/>
      <c r="AJ3582" s="1314"/>
      <c r="AK3582" s="1314"/>
      <c r="AL3582" s="1314"/>
      <c r="AM3582" s="1314"/>
      <c r="AN3582" s="1314"/>
      <c r="AO3582" s="1314"/>
    </row>
    <row r="3583" spans="34:41">
      <c r="AH3583" s="1314"/>
      <c r="AI3583" s="1314"/>
      <c r="AJ3583" s="1314"/>
      <c r="AK3583" s="1314"/>
      <c r="AL3583" s="1314"/>
      <c r="AM3583" s="1314"/>
      <c r="AN3583" s="1314"/>
      <c r="AO3583" s="1314"/>
    </row>
    <row r="3584" spans="34:41">
      <c r="AH3584" s="1314"/>
      <c r="AI3584" s="1314"/>
      <c r="AJ3584" s="1314"/>
      <c r="AK3584" s="1314"/>
      <c r="AL3584" s="1314"/>
      <c r="AM3584" s="1314"/>
      <c r="AN3584" s="1314"/>
      <c r="AO3584" s="1314"/>
    </row>
    <row r="3585" spans="34:41">
      <c r="AH3585" s="1314"/>
      <c r="AI3585" s="1314"/>
      <c r="AJ3585" s="1314"/>
      <c r="AK3585" s="1314"/>
      <c r="AL3585" s="1314"/>
      <c r="AM3585" s="1314"/>
      <c r="AN3585" s="1314"/>
      <c r="AO3585" s="1314"/>
    </row>
    <row r="3586" spans="34:41">
      <c r="AH3586" s="1314"/>
      <c r="AI3586" s="1314"/>
      <c r="AJ3586" s="1314"/>
      <c r="AK3586" s="1314"/>
      <c r="AL3586" s="1314"/>
      <c r="AM3586" s="1314"/>
      <c r="AN3586" s="1314"/>
      <c r="AO3586" s="1314"/>
    </row>
    <row r="3587" spans="34:41">
      <c r="AH3587" s="1314"/>
      <c r="AI3587" s="1314"/>
      <c r="AJ3587" s="1314"/>
      <c r="AK3587" s="1314"/>
      <c r="AL3587" s="1314"/>
      <c r="AM3587" s="1314"/>
      <c r="AN3587" s="1314"/>
      <c r="AO3587" s="1314"/>
    </row>
    <row r="3588" spans="34:41">
      <c r="AH3588" s="1314"/>
      <c r="AI3588" s="1314"/>
      <c r="AJ3588" s="1314"/>
      <c r="AK3588" s="1314"/>
      <c r="AL3588" s="1314"/>
      <c r="AM3588" s="1314"/>
      <c r="AN3588" s="1314"/>
      <c r="AO3588" s="1314"/>
    </row>
    <row r="3589" spans="34:41">
      <c r="AH3589" s="1314"/>
      <c r="AI3589" s="1314"/>
      <c r="AJ3589" s="1314"/>
      <c r="AK3589" s="1314"/>
      <c r="AL3589" s="1314"/>
      <c r="AM3589" s="1314"/>
      <c r="AN3589" s="1314"/>
      <c r="AO3589" s="1314"/>
    </row>
    <row r="3590" spans="34:41">
      <c r="AH3590" s="1314"/>
      <c r="AI3590" s="1314"/>
      <c r="AJ3590" s="1314"/>
      <c r="AK3590" s="1314"/>
      <c r="AL3590" s="1314"/>
      <c r="AM3590" s="1314"/>
      <c r="AN3590" s="1314"/>
      <c r="AO3590" s="1314"/>
    </row>
    <row r="3591" spans="34:41">
      <c r="AH3591" s="1314"/>
      <c r="AI3591" s="1314"/>
      <c r="AJ3591" s="1314"/>
      <c r="AK3591" s="1314"/>
      <c r="AL3591" s="1314"/>
      <c r="AM3591" s="1314"/>
      <c r="AN3591" s="1314"/>
      <c r="AO3591" s="1314"/>
    </row>
    <row r="3592" spans="34:41">
      <c r="AH3592" s="1314"/>
      <c r="AI3592" s="1314"/>
      <c r="AJ3592" s="1314"/>
      <c r="AK3592" s="1314"/>
      <c r="AL3592" s="1314"/>
      <c r="AM3592" s="1314"/>
      <c r="AN3592" s="1314"/>
      <c r="AO3592" s="1314"/>
    </row>
    <row r="3593" spans="34:41">
      <c r="AH3593" s="1314"/>
      <c r="AI3593" s="1314"/>
      <c r="AJ3593" s="1314"/>
      <c r="AK3593" s="1314"/>
      <c r="AL3593" s="1314"/>
      <c r="AM3593" s="1314"/>
      <c r="AN3593" s="1314"/>
      <c r="AO3593" s="1314"/>
    </row>
    <row r="3594" spans="34:41">
      <c r="AH3594" s="1314"/>
      <c r="AI3594" s="1314"/>
      <c r="AJ3594" s="1314"/>
      <c r="AK3594" s="1314"/>
      <c r="AL3594" s="1314"/>
      <c r="AM3594" s="1314"/>
      <c r="AN3594" s="1314"/>
      <c r="AO3594" s="1314"/>
    </row>
    <row r="3595" spans="34:41">
      <c r="AH3595" s="1314"/>
      <c r="AI3595" s="1314"/>
      <c r="AJ3595" s="1314"/>
      <c r="AK3595" s="1314"/>
      <c r="AL3595" s="1314"/>
      <c r="AM3595" s="1314"/>
      <c r="AN3595" s="1314"/>
      <c r="AO3595" s="1314"/>
    </row>
    <row r="3596" spans="34:41">
      <c r="AH3596" s="1314"/>
      <c r="AI3596" s="1314"/>
      <c r="AJ3596" s="1314"/>
      <c r="AK3596" s="1314"/>
      <c r="AL3596" s="1314"/>
      <c r="AM3596" s="1314"/>
      <c r="AN3596" s="1314"/>
      <c r="AO3596" s="1314"/>
    </row>
    <row r="3597" spans="34:41">
      <c r="AH3597" s="1314"/>
      <c r="AI3597" s="1314"/>
      <c r="AJ3597" s="1314"/>
      <c r="AK3597" s="1314"/>
      <c r="AL3597" s="1314"/>
      <c r="AM3597" s="1314"/>
      <c r="AN3597" s="1314"/>
      <c r="AO3597" s="1314"/>
    </row>
    <row r="3598" spans="34:41">
      <c r="AH3598" s="1314"/>
      <c r="AI3598" s="1314"/>
      <c r="AJ3598" s="1314"/>
      <c r="AK3598" s="1314"/>
      <c r="AL3598" s="1314"/>
      <c r="AM3598" s="1314"/>
      <c r="AN3598" s="1314"/>
      <c r="AO3598" s="1314"/>
    </row>
    <row r="3599" spans="34:41">
      <c r="AH3599" s="1314"/>
      <c r="AI3599" s="1314"/>
      <c r="AJ3599" s="1314"/>
      <c r="AK3599" s="1314"/>
      <c r="AL3599" s="1314"/>
      <c r="AM3599" s="1314"/>
      <c r="AN3599" s="1314"/>
      <c r="AO3599" s="1314"/>
    </row>
    <row r="3600" spans="34:41">
      <c r="AH3600" s="1314"/>
      <c r="AI3600" s="1314"/>
      <c r="AJ3600" s="1314"/>
      <c r="AK3600" s="1314"/>
      <c r="AL3600" s="1314"/>
      <c r="AM3600" s="1314"/>
      <c r="AN3600" s="1314"/>
      <c r="AO3600" s="1314"/>
    </row>
    <row r="3601" spans="34:41">
      <c r="AH3601" s="1314"/>
      <c r="AI3601" s="1314"/>
      <c r="AJ3601" s="1314"/>
      <c r="AK3601" s="1314"/>
      <c r="AL3601" s="1314"/>
      <c r="AM3601" s="1314"/>
      <c r="AN3601" s="1314"/>
      <c r="AO3601" s="1314"/>
    </row>
    <row r="3602" spans="34:41">
      <c r="AH3602" s="1314"/>
      <c r="AI3602" s="1314"/>
      <c r="AJ3602" s="1314"/>
      <c r="AK3602" s="1314"/>
      <c r="AL3602" s="1314"/>
      <c r="AM3602" s="1314"/>
      <c r="AN3602" s="1314"/>
      <c r="AO3602" s="1314"/>
    </row>
    <row r="3603" spans="34:41">
      <c r="AH3603" s="1314"/>
      <c r="AI3603" s="1314"/>
      <c r="AJ3603" s="1314"/>
      <c r="AK3603" s="1314"/>
      <c r="AL3603" s="1314"/>
      <c r="AM3603" s="1314"/>
      <c r="AN3603" s="1314"/>
      <c r="AO3603" s="1314"/>
    </row>
    <row r="3604" spans="34:41">
      <c r="AH3604" s="1314"/>
      <c r="AI3604" s="1314"/>
      <c r="AJ3604" s="1314"/>
      <c r="AK3604" s="1314"/>
      <c r="AL3604" s="1314"/>
      <c r="AM3604" s="1314"/>
      <c r="AN3604" s="1314"/>
      <c r="AO3604" s="1314"/>
    </row>
    <row r="3605" spans="34:41">
      <c r="AH3605" s="1314"/>
      <c r="AI3605" s="1314"/>
      <c r="AJ3605" s="1314"/>
      <c r="AK3605" s="1314"/>
      <c r="AL3605" s="1314"/>
      <c r="AM3605" s="1314"/>
      <c r="AN3605" s="1314"/>
      <c r="AO3605" s="1314"/>
    </row>
    <row r="3606" spans="34:41">
      <c r="AH3606" s="1314"/>
      <c r="AI3606" s="1314"/>
      <c r="AJ3606" s="1314"/>
      <c r="AK3606" s="1314"/>
      <c r="AL3606" s="1314"/>
      <c r="AM3606" s="1314"/>
      <c r="AN3606" s="1314"/>
      <c r="AO3606" s="1314"/>
    </row>
    <row r="3607" spans="34:41">
      <c r="AH3607" s="1314"/>
      <c r="AI3607" s="1314"/>
      <c r="AJ3607" s="1314"/>
      <c r="AK3607" s="1314"/>
      <c r="AL3607" s="1314"/>
      <c r="AM3607" s="1314"/>
      <c r="AN3607" s="1314"/>
      <c r="AO3607" s="1314"/>
    </row>
    <row r="3608" spans="34:41">
      <c r="AH3608" s="1314"/>
      <c r="AI3608" s="1314"/>
      <c r="AJ3608" s="1314"/>
      <c r="AK3608" s="1314"/>
      <c r="AL3608" s="1314"/>
      <c r="AM3608" s="1314"/>
      <c r="AN3608" s="1314"/>
      <c r="AO3608" s="1314"/>
    </row>
    <row r="3609" spans="34:41">
      <c r="AH3609" s="1314"/>
      <c r="AI3609" s="1314"/>
      <c r="AJ3609" s="1314"/>
      <c r="AK3609" s="1314"/>
      <c r="AL3609" s="1314"/>
      <c r="AM3609" s="1314"/>
      <c r="AN3609" s="1314"/>
      <c r="AO3609" s="1314"/>
    </row>
    <row r="3610" spans="34:41">
      <c r="AH3610" s="1314"/>
      <c r="AI3610" s="1314"/>
      <c r="AJ3610" s="1314"/>
      <c r="AK3610" s="1314"/>
      <c r="AL3610" s="1314"/>
      <c r="AM3610" s="1314"/>
      <c r="AN3610" s="1314"/>
      <c r="AO3610" s="1314"/>
    </row>
    <row r="3611" spans="34:41">
      <c r="AH3611" s="1314"/>
      <c r="AI3611" s="1314"/>
      <c r="AJ3611" s="1314"/>
      <c r="AK3611" s="1314"/>
      <c r="AL3611" s="1314"/>
      <c r="AM3611" s="1314"/>
      <c r="AN3611" s="1314"/>
      <c r="AO3611" s="1314"/>
    </row>
    <row r="3612" spans="34:41">
      <c r="AH3612" s="1314"/>
      <c r="AI3612" s="1314"/>
      <c r="AJ3612" s="1314"/>
      <c r="AK3612" s="1314"/>
      <c r="AL3612" s="1314"/>
      <c r="AM3612" s="1314"/>
      <c r="AN3612" s="1314"/>
      <c r="AO3612" s="1314"/>
    </row>
    <row r="3613" spans="34:41">
      <c r="AH3613" s="1314"/>
      <c r="AI3613" s="1314"/>
      <c r="AJ3613" s="1314"/>
      <c r="AK3613" s="1314"/>
      <c r="AL3613" s="1314"/>
      <c r="AM3613" s="1314"/>
      <c r="AN3613" s="1314"/>
      <c r="AO3613" s="1314"/>
    </row>
    <row r="3614" spans="34:41">
      <c r="AH3614" s="1314"/>
      <c r="AI3614" s="1314"/>
      <c r="AJ3614" s="1314"/>
      <c r="AK3614" s="1314"/>
      <c r="AL3614" s="1314"/>
      <c r="AM3614" s="1314"/>
      <c r="AN3614" s="1314"/>
      <c r="AO3614" s="1314"/>
    </row>
    <row r="3615" spans="34:41">
      <c r="AH3615" s="1314"/>
      <c r="AI3615" s="1314"/>
      <c r="AJ3615" s="1314"/>
      <c r="AK3615" s="1314"/>
      <c r="AL3615" s="1314"/>
      <c r="AM3615" s="1314"/>
      <c r="AN3615" s="1314"/>
      <c r="AO3615" s="1314"/>
    </row>
    <row r="3616" spans="34:41">
      <c r="AH3616" s="1314"/>
      <c r="AI3616" s="1314"/>
      <c r="AJ3616" s="1314"/>
      <c r="AK3616" s="1314"/>
      <c r="AL3616" s="1314"/>
      <c r="AM3616" s="1314"/>
      <c r="AN3616" s="1314"/>
      <c r="AO3616" s="1314"/>
    </row>
    <row r="3617" spans="34:41">
      <c r="AH3617" s="1314"/>
      <c r="AI3617" s="1314"/>
      <c r="AJ3617" s="1314"/>
      <c r="AK3617" s="1314"/>
      <c r="AL3617" s="1314"/>
      <c r="AM3617" s="1314"/>
      <c r="AN3617" s="1314"/>
      <c r="AO3617" s="1314"/>
    </row>
    <row r="3618" spans="34:41">
      <c r="AH3618" s="1314"/>
      <c r="AI3618" s="1314"/>
      <c r="AJ3618" s="1314"/>
      <c r="AK3618" s="1314"/>
      <c r="AL3618" s="1314"/>
      <c r="AM3618" s="1314"/>
      <c r="AN3618" s="1314"/>
      <c r="AO3618" s="1314"/>
    </row>
    <row r="3619" spans="34:41">
      <c r="AH3619" s="1314"/>
      <c r="AI3619" s="1314"/>
      <c r="AJ3619" s="1314"/>
      <c r="AK3619" s="1314"/>
      <c r="AL3619" s="1314"/>
      <c r="AM3619" s="1314"/>
      <c r="AN3619" s="1314"/>
      <c r="AO3619" s="1314"/>
    </row>
    <row r="3620" spans="34:41">
      <c r="AH3620" s="1314"/>
      <c r="AI3620" s="1314"/>
      <c r="AJ3620" s="1314"/>
      <c r="AK3620" s="1314"/>
      <c r="AL3620" s="1314"/>
      <c r="AM3620" s="1314"/>
      <c r="AN3620" s="1314"/>
      <c r="AO3620" s="1314"/>
    </row>
    <row r="3621" spans="34:41">
      <c r="AH3621" s="1314"/>
      <c r="AI3621" s="1314"/>
      <c r="AJ3621" s="1314"/>
      <c r="AK3621" s="1314"/>
      <c r="AL3621" s="1314"/>
      <c r="AM3621" s="1314"/>
      <c r="AN3621" s="1314"/>
      <c r="AO3621" s="1314"/>
    </row>
    <row r="3622" spans="34:41">
      <c r="AH3622" s="1314"/>
      <c r="AI3622" s="1314"/>
      <c r="AJ3622" s="1314"/>
      <c r="AK3622" s="1314"/>
      <c r="AL3622" s="1314"/>
      <c r="AM3622" s="1314"/>
      <c r="AN3622" s="1314"/>
      <c r="AO3622" s="1314"/>
    </row>
    <row r="3623" spans="34:41">
      <c r="AH3623" s="1314"/>
      <c r="AI3623" s="1314"/>
      <c r="AJ3623" s="1314"/>
      <c r="AK3623" s="1314"/>
      <c r="AL3623" s="1314"/>
      <c r="AM3623" s="1314"/>
      <c r="AN3623" s="1314"/>
      <c r="AO3623" s="1314"/>
    </row>
    <row r="3624" spans="34:41">
      <c r="AH3624" s="1314"/>
      <c r="AI3624" s="1314"/>
      <c r="AJ3624" s="1314"/>
      <c r="AK3624" s="1314"/>
      <c r="AL3624" s="1314"/>
      <c r="AM3624" s="1314"/>
      <c r="AN3624" s="1314"/>
      <c r="AO3624" s="1314"/>
    </row>
    <row r="3625" spans="34:41">
      <c r="AH3625" s="1314"/>
      <c r="AI3625" s="1314"/>
      <c r="AJ3625" s="1314"/>
      <c r="AK3625" s="1314"/>
      <c r="AL3625" s="1314"/>
      <c r="AM3625" s="1314"/>
      <c r="AN3625" s="1314"/>
      <c r="AO3625" s="1314"/>
    </row>
    <row r="3626" spans="34:41">
      <c r="AH3626" s="1314"/>
      <c r="AI3626" s="1314"/>
      <c r="AJ3626" s="1314"/>
      <c r="AK3626" s="1314"/>
      <c r="AL3626" s="1314"/>
      <c r="AM3626" s="1314"/>
      <c r="AN3626" s="1314"/>
      <c r="AO3626" s="1314"/>
    </row>
    <row r="3627" spans="34:41">
      <c r="AH3627" s="1314"/>
      <c r="AI3627" s="1314"/>
      <c r="AJ3627" s="1314"/>
      <c r="AK3627" s="1314"/>
      <c r="AL3627" s="1314"/>
      <c r="AM3627" s="1314"/>
      <c r="AN3627" s="1314"/>
      <c r="AO3627" s="1314"/>
    </row>
    <row r="3628" spans="34:41">
      <c r="AH3628" s="1314"/>
      <c r="AI3628" s="1314"/>
      <c r="AJ3628" s="1314"/>
      <c r="AK3628" s="1314"/>
      <c r="AL3628" s="1314"/>
      <c r="AM3628" s="1314"/>
      <c r="AN3628" s="1314"/>
      <c r="AO3628" s="1314"/>
    </row>
    <row r="3629" spans="34:41">
      <c r="AH3629" s="1314"/>
      <c r="AI3629" s="1314"/>
      <c r="AJ3629" s="1314"/>
      <c r="AK3629" s="1314"/>
      <c r="AL3629" s="1314"/>
      <c r="AM3629" s="1314"/>
      <c r="AN3629" s="1314"/>
      <c r="AO3629" s="1314"/>
    </row>
    <row r="3630" spans="34:41">
      <c r="AH3630" s="1314"/>
      <c r="AI3630" s="1314"/>
      <c r="AJ3630" s="1314"/>
      <c r="AK3630" s="1314"/>
      <c r="AL3630" s="1314"/>
      <c r="AM3630" s="1314"/>
      <c r="AN3630" s="1314"/>
      <c r="AO3630" s="1314"/>
    </row>
    <row r="3631" spans="34:41">
      <c r="AH3631" s="1314"/>
      <c r="AI3631" s="1314"/>
      <c r="AJ3631" s="1314"/>
      <c r="AK3631" s="1314"/>
      <c r="AL3631" s="1314"/>
      <c r="AM3631" s="1314"/>
      <c r="AN3631" s="1314"/>
      <c r="AO3631" s="1314"/>
    </row>
    <row r="3632" spans="34:41">
      <c r="AH3632" s="1314"/>
      <c r="AI3632" s="1314"/>
      <c r="AJ3632" s="1314"/>
      <c r="AK3632" s="1314"/>
      <c r="AL3632" s="1314"/>
      <c r="AM3632" s="1314"/>
      <c r="AN3632" s="1314"/>
      <c r="AO3632" s="1314"/>
    </row>
    <row r="3633" spans="34:41">
      <c r="AH3633" s="1314"/>
      <c r="AI3633" s="1314"/>
      <c r="AJ3633" s="1314"/>
      <c r="AK3633" s="1314"/>
      <c r="AL3633" s="1314"/>
      <c r="AM3633" s="1314"/>
      <c r="AN3633" s="1314"/>
      <c r="AO3633" s="1314"/>
    </row>
    <row r="3634" spans="34:41">
      <c r="AH3634" s="1314"/>
      <c r="AI3634" s="1314"/>
      <c r="AJ3634" s="1314"/>
      <c r="AK3634" s="1314"/>
      <c r="AL3634" s="1314"/>
      <c r="AM3634" s="1314"/>
      <c r="AN3634" s="1314"/>
      <c r="AO3634" s="1314"/>
    </row>
    <row r="3635" spans="34:41">
      <c r="AH3635" s="1314"/>
      <c r="AI3635" s="1314"/>
      <c r="AJ3635" s="1314"/>
      <c r="AK3635" s="1314"/>
      <c r="AL3635" s="1314"/>
      <c r="AM3635" s="1314"/>
      <c r="AN3635" s="1314"/>
      <c r="AO3635" s="1314"/>
    </row>
    <row r="3636" spans="34:41">
      <c r="AH3636" s="1314"/>
      <c r="AI3636" s="1314"/>
      <c r="AJ3636" s="1314"/>
      <c r="AK3636" s="1314"/>
      <c r="AL3636" s="1314"/>
      <c r="AM3636" s="1314"/>
      <c r="AN3636" s="1314"/>
      <c r="AO3636" s="1314"/>
    </row>
    <row r="3637" spans="34:41">
      <c r="AH3637" s="1314"/>
      <c r="AI3637" s="1314"/>
      <c r="AJ3637" s="1314"/>
      <c r="AK3637" s="1314"/>
      <c r="AL3637" s="1314"/>
      <c r="AM3637" s="1314"/>
      <c r="AN3637" s="1314"/>
      <c r="AO3637" s="1314"/>
    </row>
    <row r="3638" spans="34:41">
      <c r="AH3638" s="1314"/>
      <c r="AI3638" s="1314"/>
      <c r="AJ3638" s="1314"/>
      <c r="AK3638" s="1314"/>
      <c r="AL3638" s="1314"/>
      <c r="AM3638" s="1314"/>
      <c r="AN3638" s="1314"/>
      <c r="AO3638" s="1314"/>
    </row>
    <row r="3639" spans="34:41">
      <c r="AH3639" s="1314"/>
      <c r="AI3639" s="1314"/>
      <c r="AJ3639" s="1314"/>
      <c r="AK3639" s="1314"/>
      <c r="AL3639" s="1314"/>
      <c r="AM3639" s="1314"/>
      <c r="AN3639" s="1314"/>
      <c r="AO3639" s="1314"/>
    </row>
    <row r="3640" spans="34:41">
      <c r="AH3640" s="1314"/>
      <c r="AI3640" s="1314"/>
      <c r="AJ3640" s="1314"/>
      <c r="AK3640" s="1314"/>
      <c r="AL3640" s="1314"/>
      <c r="AM3640" s="1314"/>
      <c r="AN3640" s="1314"/>
      <c r="AO3640" s="1314"/>
    </row>
    <row r="3641" spans="34:41">
      <c r="AH3641" s="1314"/>
      <c r="AI3641" s="1314"/>
      <c r="AJ3641" s="1314"/>
      <c r="AK3641" s="1314"/>
      <c r="AL3641" s="1314"/>
      <c r="AM3641" s="1314"/>
      <c r="AN3641" s="1314"/>
      <c r="AO3641" s="1314"/>
    </row>
    <row r="3642" spans="34:41">
      <c r="AH3642" s="1314"/>
      <c r="AI3642" s="1314"/>
      <c r="AJ3642" s="1314"/>
      <c r="AK3642" s="1314"/>
      <c r="AL3642" s="1314"/>
      <c r="AM3642" s="1314"/>
      <c r="AN3642" s="1314"/>
      <c r="AO3642" s="1314"/>
    </row>
    <row r="3643" spans="34:41">
      <c r="AH3643" s="1314"/>
      <c r="AI3643" s="1314"/>
      <c r="AJ3643" s="1314"/>
      <c r="AK3643" s="1314"/>
      <c r="AL3643" s="1314"/>
      <c r="AM3643" s="1314"/>
      <c r="AN3643" s="1314"/>
      <c r="AO3643" s="1314"/>
    </row>
    <row r="3644" spans="34:41">
      <c r="AH3644" s="1314"/>
      <c r="AI3644" s="1314"/>
      <c r="AJ3644" s="1314"/>
      <c r="AK3644" s="1314"/>
      <c r="AL3644" s="1314"/>
      <c r="AM3644" s="1314"/>
      <c r="AN3644" s="1314"/>
      <c r="AO3644" s="1314"/>
    </row>
    <row r="3645" spans="34:41">
      <c r="AH3645" s="1314"/>
      <c r="AI3645" s="1314"/>
      <c r="AJ3645" s="1314"/>
      <c r="AK3645" s="1314"/>
      <c r="AL3645" s="1314"/>
      <c r="AM3645" s="1314"/>
      <c r="AN3645" s="1314"/>
      <c r="AO3645" s="1314"/>
    </row>
    <row r="3646" spans="34:41">
      <c r="AH3646" s="1314"/>
      <c r="AI3646" s="1314"/>
      <c r="AJ3646" s="1314"/>
      <c r="AK3646" s="1314"/>
      <c r="AL3646" s="1314"/>
      <c r="AM3646" s="1314"/>
      <c r="AN3646" s="1314"/>
      <c r="AO3646" s="1314"/>
    </row>
    <row r="3647" spans="34:41">
      <c r="AH3647" s="1314"/>
      <c r="AI3647" s="1314"/>
      <c r="AJ3647" s="1314"/>
      <c r="AK3647" s="1314"/>
      <c r="AL3647" s="1314"/>
      <c r="AM3647" s="1314"/>
      <c r="AN3647" s="1314"/>
      <c r="AO3647" s="1314"/>
    </row>
    <row r="3648" spans="34:41">
      <c r="AH3648" s="1314"/>
      <c r="AI3648" s="1314"/>
      <c r="AJ3648" s="1314"/>
      <c r="AK3648" s="1314"/>
      <c r="AL3648" s="1314"/>
      <c r="AM3648" s="1314"/>
      <c r="AN3648" s="1314"/>
      <c r="AO3648" s="1314"/>
    </row>
    <row r="3649" spans="34:41">
      <c r="AH3649" s="1314"/>
      <c r="AI3649" s="1314"/>
      <c r="AJ3649" s="1314"/>
      <c r="AK3649" s="1314"/>
      <c r="AL3649" s="1314"/>
      <c r="AM3649" s="1314"/>
      <c r="AN3649" s="1314"/>
      <c r="AO3649" s="1314"/>
    </row>
    <row r="3650" spans="34:41">
      <c r="AH3650" s="1314"/>
      <c r="AI3650" s="1314"/>
      <c r="AJ3650" s="1314"/>
      <c r="AK3650" s="1314"/>
      <c r="AL3650" s="1314"/>
      <c r="AM3650" s="1314"/>
      <c r="AN3650" s="1314"/>
      <c r="AO3650" s="1314"/>
    </row>
    <row r="3651" spans="34:41">
      <c r="AH3651" s="1314"/>
      <c r="AI3651" s="1314"/>
      <c r="AJ3651" s="1314"/>
      <c r="AK3651" s="1314"/>
      <c r="AL3651" s="1314"/>
      <c r="AM3651" s="1314"/>
      <c r="AN3651" s="1314"/>
      <c r="AO3651" s="1314"/>
    </row>
    <row r="3652" spans="34:41">
      <c r="AH3652" s="1314"/>
      <c r="AI3652" s="1314"/>
      <c r="AJ3652" s="1314"/>
      <c r="AK3652" s="1314"/>
      <c r="AL3652" s="1314"/>
      <c r="AM3652" s="1314"/>
      <c r="AN3652" s="1314"/>
      <c r="AO3652" s="1314"/>
    </row>
    <row r="3653" spans="34:41">
      <c r="AH3653" s="1314"/>
      <c r="AI3653" s="1314"/>
      <c r="AJ3653" s="1314"/>
      <c r="AK3653" s="1314"/>
      <c r="AL3653" s="1314"/>
      <c r="AM3653" s="1314"/>
      <c r="AN3653" s="1314"/>
      <c r="AO3653" s="1314"/>
    </row>
    <row r="3654" spans="34:41">
      <c r="AH3654" s="1314"/>
      <c r="AI3654" s="1314"/>
      <c r="AJ3654" s="1314"/>
      <c r="AK3654" s="1314"/>
      <c r="AL3654" s="1314"/>
      <c r="AM3654" s="1314"/>
      <c r="AN3654" s="1314"/>
      <c r="AO3654" s="1314"/>
    </row>
    <row r="3655" spans="34:41">
      <c r="AH3655" s="1314"/>
      <c r="AI3655" s="1314"/>
      <c r="AJ3655" s="1314"/>
      <c r="AK3655" s="1314"/>
      <c r="AL3655" s="1314"/>
      <c r="AM3655" s="1314"/>
      <c r="AN3655" s="1314"/>
      <c r="AO3655" s="1314"/>
    </row>
    <row r="3656" spans="34:41">
      <c r="AH3656" s="1314"/>
      <c r="AI3656" s="1314"/>
      <c r="AJ3656" s="1314"/>
      <c r="AK3656" s="1314"/>
      <c r="AL3656" s="1314"/>
      <c r="AM3656" s="1314"/>
      <c r="AN3656" s="1314"/>
      <c r="AO3656" s="1314"/>
    </row>
    <row r="3657" spans="34:41">
      <c r="AH3657" s="1314"/>
      <c r="AI3657" s="1314"/>
      <c r="AJ3657" s="1314"/>
      <c r="AK3657" s="1314"/>
      <c r="AL3657" s="1314"/>
      <c r="AM3657" s="1314"/>
      <c r="AN3657" s="1314"/>
      <c r="AO3657" s="1314"/>
    </row>
    <row r="3658" spans="34:41">
      <c r="AH3658" s="1314"/>
      <c r="AI3658" s="1314"/>
      <c r="AJ3658" s="1314"/>
      <c r="AK3658" s="1314"/>
      <c r="AL3658" s="1314"/>
      <c r="AM3658" s="1314"/>
      <c r="AN3658" s="1314"/>
      <c r="AO3658" s="1314"/>
    </row>
    <row r="3659" spans="34:41">
      <c r="AH3659" s="1314"/>
      <c r="AI3659" s="1314"/>
      <c r="AJ3659" s="1314"/>
      <c r="AK3659" s="1314"/>
      <c r="AL3659" s="1314"/>
      <c r="AM3659" s="1314"/>
      <c r="AN3659" s="1314"/>
      <c r="AO3659" s="1314"/>
    </row>
    <row r="3660" spans="34:41">
      <c r="AH3660" s="1314"/>
      <c r="AI3660" s="1314"/>
      <c r="AJ3660" s="1314"/>
      <c r="AK3660" s="1314"/>
      <c r="AL3660" s="1314"/>
      <c r="AM3660" s="1314"/>
      <c r="AN3660" s="1314"/>
      <c r="AO3660" s="1314"/>
    </row>
    <row r="3661" spans="34:41">
      <c r="AH3661" s="1314"/>
      <c r="AI3661" s="1314"/>
      <c r="AJ3661" s="1314"/>
      <c r="AK3661" s="1314"/>
      <c r="AL3661" s="1314"/>
      <c r="AM3661" s="1314"/>
      <c r="AN3661" s="1314"/>
      <c r="AO3661" s="1314"/>
    </row>
    <row r="3662" spans="34:41">
      <c r="AH3662" s="1314"/>
      <c r="AI3662" s="1314"/>
      <c r="AJ3662" s="1314"/>
      <c r="AK3662" s="1314"/>
      <c r="AL3662" s="1314"/>
      <c r="AM3662" s="1314"/>
      <c r="AN3662" s="1314"/>
      <c r="AO3662" s="1314"/>
    </row>
    <row r="3663" spans="34:41">
      <c r="AH3663" s="1314"/>
      <c r="AI3663" s="1314"/>
      <c r="AJ3663" s="1314"/>
      <c r="AK3663" s="1314"/>
      <c r="AL3663" s="1314"/>
      <c r="AM3663" s="1314"/>
      <c r="AN3663" s="1314"/>
      <c r="AO3663" s="1314"/>
    </row>
    <row r="3664" spans="34:41">
      <c r="AH3664" s="1314"/>
      <c r="AI3664" s="1314"/>
      <c r="AJ3664" s="1314"/>
      <c r="AK3664" s="1314"/>
      <c r="AL3664" s="1314"/>
      <c r="AM3664" s="1314"/>
      <c r="AN3664" s="1314"/>
      <c r="AO3664" s="1314"/>
    </row>
    <row r="3665" spans="34:41">
      <c r="AH3665" s="1314"/>
      <c r="AI3665" s="1314"/>
      <c r="AJ3665" s="1314"/>
      <c r="AK3665" s="1314"/>
      <c r="AL3665" s="1314"/>
      <c r="AM3665" s="1314"/>
      <c r="AN3665" s="1314"/>
      <c r="AO3665" s="1314"/>
    </row>
    <row r="3666" spans="34:41">
      <c r="AH3666" s="1314"/>
      <c r="AI3666" s="1314"/>
      <c r="AJ3666" s="1314"/>
      <c r="AK3666" s="1314"/>
      <c r="AL3666" s="1314"/>
      <c r="AM3666" s="1314"/>
      <c r="AN3666" s="1314"/>
      <c r="AO3666" s="1314"/>
    </row>
    <row r="3667" spans="34:41">
      <c r="AH3667" s="1314"/>
      <c r="AI3667" s="1314"/>
      <c r="AJ3667" s="1314"/>
      <c r="AK3667" s="1314"/>
      <c r="AL3667" s="1314"/>
      <c r="AM3667" s="1314"/>
      <c r="AN3667" s="1314"/>
      <c r="AO3667" s="1314"/>
    </row>
    <row r="3668" spans="34:41">
      <c r="AH3668" s="1314"/>
      <c r="AI3668" s="1314"/>
      <c r="AJ3668" s="1314"/>
      <c r="AK3668" s="1314"/>
      <c r="AL3668" s="1314"/>
      <c r="AM3668" s="1314"/>
      <c r="AN3668" s="1314"/>
      <c r="AO3668" s="1314"/>
    </row>
    <row r="3669" spans="34:41">
      <c r="AH3669" s="1314"/>
      <c r="AI3669" s="1314"/>
      <c r="AJ3669" s="1314"/>
      <c r="AK3669" s="1314"/>
      <c r="AL3669" s="1314"/>
      <c r="AM3669" s="1314"/>
      <c r="AN3669" s="1314"/>
      <c r="AO3669" s="1314"/>
    </row>
    <row r="3670" spans="34:41">
      <c r="AH3670" s="1314"/>
      <c r="AI3670" s="1314"/>
      <c r="AJ3670" s="1314"/>
      <c r="AK3670" s="1314"/>
      <c r="AL3670" s="1314"/>
      <c r="AM3670" s="1314"/>
      <c r="AN3670" s="1314"/>
      <c r="AO3670" s="1314"/>
    </row>
    <row r="3671" spans="34:41">
      <c r="AH3671" s="1314"/>
      <c r="AI3671" s="1314"/>
      <c r="AJ3671" s="1314"/>
      <c r="AK3671" s="1314"/>
      <c r="AL3671" s="1314"/>
      <c r="AM3671" s="1314"/>
      <c r="AN3671" s="1314"/>
      <c r="AO3671" s="1314"/>
    </row>
    <row r="3672" spans="34:41">
      <c r="AH3672" s="1314"/>
      <c r="AI3672" s="1314"/>
      <c r="AJ3672" s="1314"/>
      <c r="AK3672" s="1314"/>
      <c r="AL3672" s="1314"/>
      <c r="AM3672" s="1314"/>
      <c r="AN3672" s="1314"/>
      <c r="AO3672" s="1314"/>
    </row>
    <row r="3673" spans="34:41">
      <c r="AH3673" s="1314"/>
      <c r="AI3673" s="1314"/>
      <c r="AJ3673" s="1314"/>
      <c r="AK3673" s="1314"/>
      <c r="AL3673" s="1314"/>
      <c r="AM3673" s="1314"/>
      <c r="AN3673" s="1314"/>
      <c r="AO3673" s="1314"/>
    </row>
    <row r="3674" spans="34:41">
      <c r="AH3674" s="1314"/>
      <c r="AI3674" s="1314"/>
      <c r="AJ3674" s="1314"/>
      <c r="AK3674" s="1314"/>
      <c r="AL3674" s="1314"/>
      <c r="AM3674" s="1314"/>
      <c r="AN3674" s="1314"/>
      <c r="AO3674" s="1314"/>
    </row>
    <row r="3675" spans="34:41">
      <c r="AH3675" s="1314"/>
      <c r="AI3675" s="1314"/>
      <c r="AJ3675" s="1314"/>
      <c r="AK3675" s="1314"/>
      <c r="AL3675" s="1314"/>
      <c r="AM3675" s="1314"/>
      <c r="AN3675" s="1314"/>
      <c r="AO3675" s="1314"/>
    </row>
    <row r="3676" spans="34:41">
      <c r="AH3676" s="1314"/>
      <c r="AI3676" s="1314"/>
      <c r="AJ3676" s="1314"/>
      <c r="AK3676" s="1314"/>
      <c r="AL3676" s="1314"/>
      <c r="AM3676" s="1314"/>
      <c r="AN3676" s="1314"/>
      <c r="AO3676" s="1314"/>
    </row>
    <row r="3677" spans="34:41">
      <c r="AH3677" s="1314"/>
      <c r="AI3677" s="1314"/>
      <c r="AJ3677" s="1314"/>
      <c r="AK3677" s="1314"/>
      <c r="AL3677" s="1314"/>
      <c r="AM3677" s="1314"/>
      <c r="AN3677" s="1314"/>
      <c r="AO3677" s="1314"/>
    </row>
    <row r="3678" spans="34:41">
      <c r="AH3678" s="1314"/>
      <c r="AI3678" s="1314"/>
      <c r="AJ3678" s="1314"/>
      <c r="AK3678" s="1314"/>
      <c r="AL3678" s="1314"/>
      <c r="AM3678" s="1314"/>
      <c r="AN3678" s="1314"/>
      <c r="AO3678" s="1314"/>
    </row>
    <row r="3679" spans="34:41">
      <c r="AH3679" s="1314"/>
      <c r="AI3679" s="1314"/>
      <c r="AJ3679" s="1314"/>
      <c r="AK3679" s="1314"/>
      <c r="AL3679" s="1314"/>
      <c r="AM3679" s="1314"/>
      <c r="AN3679" s="1314"/>
      <c r="AO3679" s="1314"/>
    </row>
    <row r="3680" spans="34:41">
      <c r="AH3680" s="1314"/>
      <c r="AI3680" s="1314"/>
      <c r="AJ3680" s="1314"/>
      <c r="AK3680" s="1314"/>
      <c r="AL3680" s="1314"/>
      <c r="AM3680" s="1314"/>
      <c r="AN3680" s="1314"/>
      <c r="AO3680" s="1314"/>
    </row>
    <row r="3681" spans="34:41">
      <c r="AH3681" s="1314"/>
      <c r="AI3681" s="1314"/>
      <c r="AJ3681" s="1314"/>
      <c r="AK3681" s="1314"/>
      <c r="AL3681" s="1314"/>
      <c r="AM3681" s="1314"/>
      <c r="AN3681" s="1314"/>
      <c r="AO3681" s="1314"/>
    </row>
    <row r="3682" spans="34:41">
      <c r="AH3682" s="1314"/>
      <c r="AI3682" s="1314"/>
      <c r="AJ3682" s="1314"/>
      <c r="AK3682" s="1314"/>
      <c r="AL3682" s="1314"/>
      <c r="AM3682" s="1314"/>
      <c r="AN3682" s="1314"/>
      <c r="AO3682" s="1314"/>
    </row>
    <row r="3683" spans="34:41">
      <c r="AH3683" s="1314"/>
      <c r="AI3683" s="1314"/>
      <c r="AJ3683" s="1314"/>
      <c r="AK3683" s="1314"/>
      <c r="AL3683" s="1314"/>
      <c r="AM3683" s="1314"/>
      <c r="AN3683" s="1314"/>
      <c r="AO3683" s="1314"/>
    </row>
    <row r="3684" spans="34:41">
      <c r="AH3684" s="1314"/>
      <c r="AI3684" s="1314"/>
      <c r="AJ3684" s="1314"/>
      <c r="AK3684" s="1314"/>
      <c r="AL3684" s="1314"/>
      <c r="AM3684" s="1314"/>
      <c r="AN3684" s="1314"/>
      <c r="AO3684" s="1314"/>
    </row>
    <row r="3685" spans="34:41">
      <c r="AH3685" s="1314"/>
      <c r="AI3685" s="1314"/>
      <c r="AJ3685" s="1314"/>
      <c r="AK3685" s="1314"/>
      <c r="AL3685" s="1314"/>
      <c r="AM3685" s="1314"/>
      <c r="AN3685" s="1314"/>
      <c r="AO3685" s="1314"/>
    </row>
    <row r="3686" spans="34:41">
      <c r="AH3686" s="1314"/>
      <c r="AI3686" s="1314"/>
      <c r="AJ3686" s="1314"/>
      <c r="AK3686" s="1314"/>
      <c r="AL3686" s="1314"/>
      <c r="AM3686" s="1314"/>
      <c r="AN3686" s="1314"/>
      <c r="AO3686" s="1314"/>
    </row>
    <row r="3687" spans="34:41">
      <c r="AH3687" s="1314"/>
      <c r="AI3687" s="1314"/>
      <c r="AJ3687" s="1314"/>
      <c r="AK3687" s="1314"/>
      <c r="AL3687" s="1314"/>
      <c r="AM3687" s="1314"/>
      <c r="AN3687" s="1314"/>
      <c r="AO3687" s="1314"/>
    </row>
    <row r="3688" spans="34:41">
      <c r="AH3688" s="1314"/>
      <c r="AI3688" s="1314"/>
      <c r="AJ3688" s="1314"/>
      <c r="AK3688" s="1314"/>
      <c r="AL3688" s="1314"/>
      <c r="AM3688" s="1314"/>
      <c r="AN3688" s="1314"/>
      <c r="AO3688" s="1314"/>
    </row>
    <row r="3689" spans="34:41">
      <c r="AH3689" s="1314"/>
      <c r="AI3689" s="1314"/>
      <c r="AJ3689" s="1314"/>
      <c r="AK3689" s="1314"/>
      <c r="AL3689" s="1314"/>
      <c r="AM3689" s="1314"/>
      <c r="AN3689" s="1314"/>
      <c r="AO3689" s="1314"/>
    </row>
    <row r="3690" spans="34:41">
      <c r="AH3690" s="1314"/>
      <c r="AI3690" s="1314"/>
      <c r="AJ3690" s="1314"/>
      <c r="AK3690" s="1314"/>
      <c r="AL3690" s="1314"/>
      <c r="AM3690" s="1314"/>
      <c r="AN3690" s="1314"/>
      <c r="AO3690" s="1314"/>
    </row>
    <row r="3691" spans="34:41">
      <c r="AH3691" s="1314"/>
      <c r="AI3691" s="1314"/>
      <c r="AJ3691" s="1314"/>
      <c r="AK3691" s="1314"/>
      <c r="AL3691" s="1314"/>
      <c r="AM3691" s="1314"/>
      <c r="AN3691" s="1314"/>
      <c r="AO3691" s="1314"/>
    </row>
    <row r="3692" spans="34:41">
      <c r="AH3692" s="1314"/>
      <c r="AI3692" s="1314"/>
      <c r="AJ3692" s="1314"/>
      <c r="AK3692" s="1314"/>
      <c r="AL3692" s="1314"/>
      <c r="AM3692" s="1314"/>
      <c r="AN3692" s="1314"/>
      <c r="AO3692" s="1314"/>
    </row>
    <row r="3693" spans="34:41">
      <c r="AH3693" s="1314"/>
      <c r="AI3693" s="1314"/>
      <c r="AJ3693" s="1314"/>
      <c r="AK3693" s="1314"/>
      <c r="AL3693" s="1314"/>
      <c r="AM3693" s="1314"/>
      <c r="AN3693" s="1314"/>
      <c r="AO3693" s="1314"/>
    </row>
    <row r="3694" spans="34:41">
      <c r="AH3694" s="1314"/>
      <c r="AI3694" s="1314"/>
      <c r="AJ3694" s="1314"/>
      <c r="AK3694" s="1314"/>
      <c r="AL3694" s="1314"/>
      <c r="AM3694" s="1314"/>
      <c r="AN3694" s="1314"/>
      <c r="AO3694" s="1314"/>
    </row>
    <row r="3695" spans="34:41">
      <c r="AH3695" s="1314"/>
      <c r="AI3695" s="1314"/>
      <c r="AJ3695" s="1314"/>
      <c r="AK3695" s="1314"/>
      <c r="AL3695" s="1314"/>
      <c r="AM3695" s="1314"/>
      <c r="AN3695" s="1314"/>
      <c r="AO3695" s="1314"/>
    </row>
    <row r="3696" spans="34:41">
      <c r="AH3696" s="1314"/>
      <c r="AI3696" s="1314"/>
      <c r="AJ3696" s="1314"/>
      <c r="AK3696" s="1314"/>
      <c r="AL3696" s="1314"/>
      <c r="AM3696" s="1314"/>
      <c r="AN3696" s="1314"/>
      <c r="AO3696" s="1314"/>
    </row>
    <row r="3697" spans="34:41">
      <c r="AH3697" s="1314"/>
      <c r="AI3697" s="1314"/>
      <c r="AJ3697" s="1314"/>
      <c r="AK3697" s="1314"/>
      <c r="AL3697" s="1314"/>
      <c r="AM3697" s="1314"/>
      <c r="AN3697" s="1314"/>
      <c r="AO3697" s="1314"/>
    </row>
    <row r="3698" spans="34:41">
      <c r="AH3698" s="1314"/>
      <c r="AI3698" s="1314"/>
      <c r="AJ3698" s="1314"/>
      <c r="AK3698" s="1314"/>
      <c r="AL3698" s="1314"/>
      <c r="AM3698" s="1314"/>
      <c r="AN3698" s="1314"/>
      <c r="AO3698" s="1314"/>
    </row>
    <row r="3699" spans="34:41">
      <c r="AH3699" s="1314"/>
      <c r="AI3699" s="1314"/>
      <c r="AJ3699" s="1314"/>
      <c r="AK3699" s="1314"/>
      <c r="AL3699" s="1314"/>
      <c r="AM3699" s="1314"/>
      <c r="AN3699" s="1314"/>
      <c r="AO3699" s="1314"/>
    </row>
    <row r="3700" spans="34:41">
      <c r="AH3700" s="1314"/>
      <c r="AI3700" s="1314"/>
      <c r="AJ3700" s="1314"/>
      <c r="AK3700" s="1314"/>
      <c r="AL3700" s="1314"/>
      <c r="AM3700" s="1314"/>
      <c r="AN3700" s="1314"/>
      <c r="AO3700" s="1314"/>
    </row>
    <row r="3701" spans="34:41">
      <c r="AH3701" s="1314"/>
      <c r="AI3701" s="1314"/>
      <c r="AJ3701" s="1314"/>
      <c r="AK3701" s="1314"/>
      <c r="AL3701" s="1314"/>
      <c r="AM3701" s="1314"/>
      <c r="AN3701" s="1314"/>
      <c r="AO3701" s="1314"/>
    </row>
    <row r="3702" spans="34:41">
      <c r="AH3702" s="1314"/>
      <c r="AI3702" s="1314"/>
      <c r="AJ3702" s="1314"/>
      <c r="AK3702" s="1314"/>
      <c r="AL3702" s="1314"/>
      <c r="AM3702" s="1314"/>
      <c r="AN3702" s="1314"/>
      <c r="AO3702" s="1314"/>
    </row>
    <row r="3703" spans="34:41">
      <c r="AH3703" s="1314"/>
      <c r="AI3703" s="1314"/>
      <c r="AJ3703" s="1314"/>
      <c r="AK3703" s="1314"/>
      <c r="AL3703" s="1314"/>
      <c r="AM3703" s="1314"/>
      <c r="AN3703" s="1314"/>
      <c r="AO3703" s="1314"/>
    </row>
    <row r="3704" spans="34:41">
      <c r="AH3704" s="1314"/>
      <c r="AI3704" s="1314"/>
      <c r="AJ3704" s="1314"/>
      <c r="AK3704" s="1314"/>
      <c r="AL3704" s="1314"/>
      <c r="AM3704" s="1314"/>
      <c r="AN3704" s="1314"/>
      <c r="AO3704" s="1314"/>
    </row>
    <row r="3705" spans="34:41">
      <c r="AH3705" s="1314"/>
      <c r="AI3705" s="1314"/>
      <c r="AJ3705" s="1314"/>
      <c r="AK3705" s="1314"/>
      <c r="AL3705" s="1314"/>
      <c r="AM3705" s="1314"/>
      <c r="AN3705" s="1314"/>
      <c r="AO3705" s="1314"/>
    </row>
    <row r="3706" spans="34:41">
      <c r="AH3706" s="1314"/>
      <c r="AI3706" s="1314"/>
      <c r="AJ3706" s="1314"/>
      <c r="AK3706" s="1314"/>
      <c r="AL3706" s="1314"/>
      <c r="AM3706" s="1314"/>
      <c r="AN3706" s="1314"/>
      <c r="AO3706" s="1314"/>
    </row>
    <row r="3707" spans="34:41">
      <c r="AH3707" s="1314"/>
      <c r="AI3707" s="1314"/>
      <c r="AJ3707" s="1314"/>
      <c r="AK3707" s="1314"/>
      <c r="AL3707" s="1314"/>
      <c r="AM3707" s="1314"/>
      <c r="AN3707" s="1314"/>
      <c r="AO3707" s="1314"/>
    </row>
    <row r="3708" spans="34:41">
      <c r="AH3708" s="1314"/>
      <c r="AI3708" s="1314"/>
      <c r="AJ3708" s="1314"/>
      <c r="AK3708" s="1314"/>
      <c r="AL3708" s="1314"/>
      <c r="AM3708" s="1314"/>
      <c r="AN3708" s="1314"/>
      <c r="AO3708" s="1314"/>
    </row>
    <row r="3709" spans="34:41">
      <c r="AH3709" s="1314"/>
      <c r="AI3709" s="1314"/>
      <c r="AJ3709" s="1314"/>
      <c r="AK3709" s="1314"/>
      <c r="AL3709" s="1314"/>
      <c r="AM3709" s="1314"/>
      <c r="AN3709" s="1314"/>
      <c r="AO3709" s="1314"/>
    </row>
    <row r="3710" spans="34:41">
      <c r="AH3710" s="1314"/>
      <c r="AI3710" s="1314"/>
      <c r="AJ3710" s="1314"/>
      <c r="AK3710" s="1314"/>
      <c r="AL3710" s="1314"/>
      <c r="AM3710" s="1314"/>
      <c r="AN3710" s="1314"/>
      <c r="AO3710" s="1314"/>
    </row>
    <row r="3711" spans="34:41">
      <c r="AH3711" s="1314"/>
      <c r="AI3711" s="1314"/>
      <c r="AJ3711" s="1314"/>
      <c r="AK3711" s="1314"/>
      <c r="AL3711" s="1314"/>
      <c r="AM3711" s="1314"/>
      <c r="AN3711" s="1314"/>
      <c r="AO3711" s="1314"/>
    </row>
    <row r="3712" spans="34:41">
      <c r="AH3712" s="1314"/>
      <c r="AI3712" s="1314"/>
      <c r="AJ3712" s="1314"/>
      <c r="AK3712" s="1314"/>
      <c r="AL3712" s="1314"/>
      <c r="AM3712" s="1314"/>
      <c r="AN3712" s="1314"/>
      <c r="AO3712" s="1314"/>
    </row>
    <row r="3713" spans="34:41">
      <c r="AH3713" s="1314"/>
      <c r="AI3713" s="1314"/>
      <c r="AJ3713" s="1314"/>
      <c r="AK3713" s="1314"/>
      <c r="AL3713" s="1314"/>
      <c r="AM3713" s="1314"/>
      <c r="AN3713" s="1314"/>
      <c r="AO3713" s="1314"/>
    </row>
    <row r="3714" spans="34:41">
      <c r="AH3714" s="1314"/>
      <c r="AI3714" s="1314"/>
      <c r="AJ3714" s="1314"/>
      <c r="AK3714" s="1314"/>
      <c r="AL3714" s="1314"/>
      <c r="AM3714" s="1314"/>
      <c r="AN3714" s="1314"/>
      <c r="AO3714" s="1314"/>
    </row>
    <row r="3715" spans="34:41">
      <c r="AH3715" s="1314"/>
      <c r="AI3715" s="1314"/>
      <c r="AJ3715" s="1314"/>
      <c r="AK3715" s="1314"/>
      <c r="AL3715" s="1314"/>
      <c r="AM3715" s="1314"/>
      <c r="AN3715" s="1314"/>
      <c r="AO3715" s="1314"/>
    </row>
    <row r="3716" spans="34:41">
      <c r="AH3716" s="1314"/>
      <c r="AI3716" s="1314"/>
      <c r="AJ3716" s="1314"/>
      <c r="AK3716" s="1314"/>
      <c r="AL3716" s="1314"/>
      <c r="AM3716" s="1314"/>
      <c r="AN3716" s="1314"/>
      <c r="AO3716" s="1314"/>
    </row>
    <row r="3717" spans="34:41">
      <c r="AH3717" s="1314"/>
      <c r="AI3717" s="1314"/>
      <c r="AJ3717" s="1314"/>
      <c r="AK3717" s="1314"/>
      <c r="AL3717" s="1314"/>
      <c r="AM3717" s="1314"/>
      <c r="AN3717" s="1314"/>
      <c r="AO3717" s="1314"/>
    </row>
    <row r="3718" spans="34:41">
      <c r="AH3718" s="1314"/>
      <c r="AI3718" s="1314"/>
      <c r="AJ3718" s="1314"/>
      <c r="AK3718" s="1314"/>
      <c r="AL3718" s="1314"/>
      <c r="AM3718" s="1314"/>
      <c r="AN3718" s="1314"/>
      <c r="AO3718" s="1314"/>
    </row>
    <row r="3719" spans="34:41">
      <c r="AH3719" s="1314"/>
      <c r="AI3719" s="1314"/>
      <c r="AJ3719" s="1314"/>
      <c r="AK3719" s="1314"/>
      <c r="AL3719" s="1314"/>
      <c r="AM3719" s="1314"/>
      <c r="AN3719" s="1314"/>
      <c r="AO3719" s="1314"/>
    </row>
    <row r="3720" spans="34:41">
      <c r="AH3720" s="1314"/>
      <c r="AI3720" s="1314"/>
      <c r="AJ3720" s="1314"/>
      <c r="AK3720" s="1314"/>
      <c r="AL3720" s="1314"/>
      <c r="AM3720" s="1314"/>
      <c r="AN3720" s="1314"/>
      <c r="AO3720" s="1314"/>
    </row>
    <row r="3721" spans="34:41">
      <c r="AH3721" s="1314"/>
      <c r="AI3721" s="1314"/>
      <c r="AJ3721" s="1314"/>
      <c r="AK3721" s="1314"/>
      <c r="AL3721" s="1314"/>
      <c r="AM3721" s="1314"/>
      <c r="AN3721" s="1314"/>
      <c r="AO3721" s="1314"/>
    </row>
    <row r="3722" spans="34:41">
      <c r="AH3722" s="1314"/>
      <c r="AI3722" s="1314"/>
      <c r="AJ3722" s="1314"/>
      <c r="AK3722" s="1314"/>
      <c r="AL3722" s="1314"/>
      <c r="AM3722" s="1314"/>
      <c r="AN3722" s="1314"/>
      <c r="AO3722" s="1314"/>
    </row>
    <row r="3723" spans="34:41">
      <c r="AH3723" s="1314"/>
      <c r="AI3723" s="1314"/>
      <c r="AJ3723" s="1314"/>
      <c r="AK3723" s="1314"/>
      <c r="AL3723" s="1314"/>
      <c r="AM3723" s="1314"/>
      <c r="AN3723" s="1314"/>
      <c r="AO3723" s="1314"/>
    </row>
    <row r="3724" spans="34:41">
      <c r="AH3724" s="1314"/>
      <c r="AI3724" s="1314"/>
      <c r="AJ3724" s="1314"/>
      <c r="AK3724" s="1314"/>
      <c r="AL3724" s="1314"/>
      <c r="AM3724" s="1314"/>
      <c r="AN3724" s="1314"/>
      <c r="AO3724" s="1314"/>
    </row>
    <row r="3725" spans="34:41">
      <c r="AH3725" s="1314"/>
      <c r="AI3725" s="1314"/>
      <c r="AJ3725" s="1314"/>
      <c r="AK3725" s="1314"/>
      <c r="AL3725" s="1314"/>
      <c r="AM3725" s="1314"/>
      <c r="AN3725" s="1314"/>
      <c r="AO3725" s="1314"/>
    </row>
    <row r="3726" spans="34:41">
      <c r="AH3726" s="1314"/>
      <c r="AI3726" s="1314"/>
      <c r="AJ3726" s="1314"/>
      <c r="AK3726" s="1314"/>
      <c r="AL3726" s="1314"/>
      <c r="AM3726" s="1314"/>
      <c r="AN3726" s="1314"/>
      <c r="AO3726" s="1314"/>
    </row>
    <row r="3727" spans="34:41">
      <c r="AH3727" s="1314"/>
      <c r="AI3727" s="1314"/>
      <c r="AJ3727" s="1314"/>
      <c r="AK3727" s="1314"/>
      <c r="AL3727" s="1314"/>
      <c r="AM3727" s="1314"/>
      <c r="AN3727" s="1314"/>
      <c r="AO3727" s="1314"/>
    </row>
    <row r="3728" spans="34:41">
      <c r="AH3728" s="1314"/>
      <c r="AI3728" s="1314"/>
      <c r="AJ3728" s="1314"/>
      <c r="AK3728" s="1314"/>
      <c r="AL3728" s="1314"/>
      <c r="AM3728" s="1314"/>
      <c r="AN3728" s="1314"/>
      <c r="AO3728" s="1314"/>
    </row>
    <row r="3729" spans="34:41">
      <c r="AH3729" s="1314"/>
      <c r="AI3729" s="1314"/>
      <c r="AJ3729" s="1314"/>
      <c r="AK3729" s="1314"/>
      <c r="AL3729" s="1314"/>
      <c r="AM3729" s="1314"/>
      <c r="AN3729" s="1314"/>
      <c r="AO3729" s="1314"/>
    </row>
    <row r="3730" spans="34:41">
      <c r="AH3730" s="1314"/>
      <c r="AI3730" s="1314"/>
      <c r="AJ3730" s="1314"/>
      <c r="AK3730" s="1314"/>
      <c r="AL3730" s="1314"/>
      <c r="AM3730" s="1314"/>
      <c r="AN3730" s="1314"/>
      <c r="AO3730" s="1314"/>
    </row>
    <row r="3731" spans="34:41">
      <c r="AH3731" s="1314"/>
      <c r="AI3731" s="1314"/>
      <c r="AJ3731" s="1314"/>
      <c r="AK3731" s="1314"/>
      <c r="AL3731" s="1314"/>
      <c r="AM3731" s="1314"/>
      <c r="AN3731" s="1314"/>
      <c r="AO3731" s="1314"/>
    </row>
    <row r="3732" spans="34:41">
      <c r="AH3732" s="1314"/>
      <c r="AI3732" s="1314"/>
      <c r="AJ3732" s="1314"/>
      <c r="AK3732" s="1314"/>
      <c r="AL3732" s="1314"/>
      <c r="AM3732" s="1314"/>
      <c r="AN3732" s="1314"/>
      <c r="AO3732" s="1314"/>
    </row>
    <row r="3733" spans="34:41">
      <c r="AH3733" s="1314"/>
      <c r="AI3733" s="1314"/>
      <c r="AJ3733" s="1314"/>
      <c r="AK3733" s="1314"/>
      <c r="AL3733" s="1314"/>
      <c r="AM3733" s="1314"/>
      <c r="AN3733" s="1314"/>
      <c r="AO3733" s="1314"/>
    </row>
    <row r="3734" spans="34:41">
      <c r="AH3734" s="1314"/>
      <c r="AI3734" s="1314"/>
      <c r="AJ3734" s="1314"/>
      <c r="AK3734" s="1314"/>
      <c r="AL3734" s="1314"/>
      <c r="AM3734" s="1314"/>
      <c r="AN3734" s="1314"/>
      <c r="AO3734" s="1314"/>
    </row>
    <row r="3735" spans="34:41">
      <c r="AH3735" s="1314"/>
      <c r="AI3735" s="1314"/>
      <c r="AJ3735" s="1314"/>
      <c r="AK3735" s="1314"/>
      <c r="AL3735" s="1314"/>
      <c r="AM3735" s="1314"/>
      <c r="AN3735" s="1314"/>
      <c r="AO3735" s="1314"/>
    </row>
    <row r="3736" spans="34:41">
      <c r="AH3736" s="1314"/>
      <c r="AI3736" s="1314"/>
      <c r="AJ3736" s="1314"/>
      <c r="AK3736" s="1314"/>
      <c r="AL3736" s="1314"/>
      <c r="AM3736" s="1314"/>
      <c r="AN3736" s="1314"/>
      <c r="AO3736" s="1314"/>
    </row>
    <row r="3737" spans="34:41">
      <c r="AH3737" s="1314"/>
      <c r="AI3737" s="1314"/>
      <c r="AJ3737" s="1314"/>
      <c r="AK3737" s="1314"/>
      <c r="AL3737" s="1314"/>
      <c r="AM3737" s="1314"/>
      <c r="AN3737" s="1314"/>
      <c r="AO3737" s="1314"/>
    </row>
    <row r="3738" spans="34:41">
      <c r="AH3738" s="1314"/>
      <c r="AI3738" s="1314"/>
      <c r="AJ3738" s="1314"/>
      <c r="AK3738" s="1314"/>
      <c r="AL3738" s="1314"/>
      <c r="AM3738" s="1314"/>
      <c r="AN3738" s="1314"/>
      <c r="AO3738" s="1314"/>
    </row>
    <row r="3739" spans="34:41">
      <c r="AH3739" s="1314"/>
      <c r="AI3739" s="1314"/>
      <c r="AJ3739" s="1314"/>
      <c r="AK3739" s="1314"/>
      <c r="AL3739" s="1314"/>
      <c r="AM3739" s="1314"/>
      <c r="AN3739" s="1314"/>
      <c r="AO3739" s="1314"/>
    </row>
    <row r="3740" spans="34:41">
      <c r="AH3740" s="1314"/>
      <c r="AI3740" s="1314"/>
      <c r="AJ3740" s="1314"/>
      <c r="AK3740" s="1314"/>
      <c r="AL3740" s="1314"/>
      <c r="AM3740" s="1314"/>
      <c r="AN3740" s="1314"/>
      <c r="AO3740" s="1314"/>
    </row>
    <row r="3741" spans="34:41">
      <c r="AH3741" s="1314"/>
      <c r="AI3741" s="1314"/>
      <c r="AJ3741" s="1314"/>
      <c r="AK3741" s="1314"/>
      <c r="AL3741" s="1314"/>
      <c r="AM3741" s="1314"/>
      <c r="AN3741" s="1314"/>
      <c r="AO3741" s="1314"/>
    </row>
    <row r="3742" spans="34:41">
      <c r="AH3742" s="1314"/>
      <c r="AI3742" s="1314"/>
      <c r="AJ3742" s="1314"/>
      <c r="AK3742" s="1314"/>
      <c r="AL3742" s="1314"/>
      <c r="AM3742" s="1314"/>
      <c r="AN3742" s="1314"/>
      <c r="AO3742" s="1314"/>
    </row>
    <row r="3743" spans="34:41">
      <c r="AH3743" s="1314"/>
      <c r="AI3743" s="1314"/>
      <c r="AJ3743" s="1314"/>
      <c r="AK3743" s="1314"/>
      <c r="AL3743" s="1314"/>
      <c r="AM3743" s="1314"/>
      <c r="AN3743" s="1314"/>
      <c r="AO3743" s="1314"/>
    </row>
    <row r="3744" spans="34:41">
      <c r="AH3744" s="1314"/>
      <c r="AI3744" s="1314"/>
      <c r="AJ3744" s="1314"/>
      <c r="AK3744" s="1314"/>
      <c r="AL3744" s="1314"/>
      <c r="AM3744" s="1314"/>
      <c r="AN3744" s="1314"/>
      <c r="AO3744" s="1314"/>
    </row>
    <row r="3745" spans="34:41">
      <c r="AH3745" s="1314"/>
      <c r="AI3745" s="1314"/>
      <c r="AJ3745" s="1314"/>
      <c r="AK3745" s="1314"/>
      <c r="AL3745" s="1314"/>
      <c r="AM3745" s="1314"/>
      <c r="AN3745" s="1314"/>
      <c r="AO3745" s="1314"/>
    </row>
    <row r="3746" spans="34:41">
      <c r="AH3746" s="1314"/>
      <c r="AI3746" s="1314"/>
      <c r="AJ3746" s="1314"/>
      <c r="AK3746" s="1314"/>
      <c r="AL3746" s="1314"/>
      <c r="AM3746" s="1314"/>
      <c r="AN3746" s="1314"/>
      <c r="AO3746" s="1314"/>
    </row>
    <row r="3747" spans="34:41">
      <c r="AH3747" s="1314"/>
      <c r="AI3747" s="1314"/>
      <c r="AJ3747" s="1314"/>
      <c r="AK3747" s="1314"/>
      <c r="AL3747" s="1314"/>
      <c r="AM3747" s="1314"/>
      <c r="AN3747" s="1314"/>
      <c r="AO3747" s="1314"/>
    </row>
    <row r="3748" spans="34:41">
      <c r="AH3748" s="1314"/>
      <c r="AI3748" s="1314"/>
      <c r="AJ3748" s="1314"/>
      <c r="AK3748" s="1314"/>
      <c r="AL3748" s="1314"/>
      <c r="AM3748" s="1314"/>
      <c r="AN3748" s="1314"/>
      <c r="AO3748" s="1314"/>
    </row>
    <row r="3749" spans="34:41">
      <c r="AH3749" s="1314"/>
      <c r="AI3749" s="1314"/>
      <c r="AJ3749" s="1314"/>
      <c r="AK3749" s="1314"/>
      <c r="AL3749" s="1314"/>
      <c r="AM3749" s="1314"/>
      <c r="AN3749" s="1314"/>
      <c r="AO3749" s="1314"/>
    </row>
    <row r="3750" spans="34:41">
      <c r="AH3750" s="1314"/>
      <c r="AI3750" s="1314"/>
      <c r="AJ3750" s="1314"/>
      <c r="AK3750" s="1314"/>
      <c r="AL3750" s="1314"/>
      <c r="AM3750" s="1314"/>
      <c r="AN3750" s="1314"/>
      <c r="AO3750" s="1314"/>
    </row>
    <row r="3751" spans="34:41">
      <c r="AH3751" s="1314"/>
      <c r="AI3751" s="1314"/>
      <c r="AJ3751" s="1314"/>
      <c r="AK3751" s="1314"/>
      <c r="AL3751" s="1314"/>
      <c r="AM3751" s="1314"/>
      <c r="AN3751" s="1314"/>
      <c r="AO3751" s="1314"/>
    </row>
    <row r="3752" spans="34:41">
      <c r="AH3752" s="1314"/>
      <c r="AI3752" s="1314"/>
      <c r="AJ3752" s="1314"/>
      <c r="AK3752" s="1314"/>
      <c r="AL3752" s="1314"/>
      <c r="AM3752" s="1314"/>
      <c r="AN3752" s="1314"/>
      <c r="AO3752" s="1314"/>
    </row>
    <row r="3753" spans="34:41">
      <c r="AH3753" s="1314"/>
      <c r="AI3753" s="1314"/>
      <c r="AJ3753" s="1314"/>
      <c r="AK3753" s="1314"/>
      <c r="AL3753" s="1314"/>
      <c r="AM3753" s="1314"/>
      <c r="AN3753" s="1314"/>
      <c r="AO3753" s="1314"/>
    </row>
    <row r="3754" spans="34:41">
      <c r="AH3754" s="1314"/>
      <c r="AI3754" s="1314"/>
      <c r="AJ3754" s="1314"/>
      <c r="AK3754" s="1314"/>
      <c r="AL3754" s="1314"/>
      <c r="AM3754" s="1314"/>
      <c r="AN3754" s="1314"/>
      <c r="AO3754" s="1314"/>
    </row>
    <row r="3755" spans="34:41">
      <c r="AH3755" s="1314"/>
      <c r="AI3755" s="1314"/>
      <c r="AJ3755" s="1314"/>
      <c r="AK3755" s="1314"/>
      <c r="AL3755" s="1314"/>
      <c r="AM3755" s="1314"/>
      <c r="AN3755" s="1314"/>
      <c r="AO3755" s="1314"/>
    </row>
    <row r="3756" spans="34:41">
      <c r="AH3756" s="1314"/>
      <c r="AI3756" s="1314"/>
      <c r="AJ3756" s="1314"/>
      <c r="AK3756" s="1314"/>
      <c r="AL3756" s="1314"/>
      <c r="AM3756" s="1314"/>
      <c r="AN3756" s="1314"/>
      <c r="AO3756" s="1314"/>
    </row>
    <row r="3757" spans="34:41">
      <c r="AH3757" s="1314"/>
      <c r="AI3757" s="1314"/>
      <c r="AJ3757" s="1314"/>
      <c r="AK3757" s="1314"/>
      <c r="AL3757" s="1314"/>
      <c r="AM3757" s="1314"/>
      <c r="AN3757" s="1314"/>
      <c r="AO3757" s="1314"/>
    </row>
    <row r="3758" spans="34:41">
      <c r="AH3758" s="1314"/>
      <c r="AI3758" s="1314"/>
      <c r="AJ3758" s="1314"/>
      <c r="AK3758" s="1314"/>
      <c r="AL3758" s="1314"/>
      <c r="AM3758" s="1314"/>
      <c r="AN3758" s="1314"/>
      <c r="AO3758" s="1314"/>
    </row>
    <row r="3759" spans="34:41">
      <c r="AH3759" s="1314"/>
      <c r="AI3759" s="1314"/>
      <c r="AJ3759" s="1314"/>
      <c r="AK3759" s="1314"/>
      <c r="AL3759" s="1314"/>
      <c r="AM3759" s="1314"/>
      <c r="AN3759" s="1314"/>
      <c r="AO3759" s="1314"/>
    </row>
    <row r="3760" spans="34:41">
      <c r="AH3760" s="1314"/>
      <c r="AI3760" s="1314"/>
      <c r="AJ3760" s="1314"/>
      <c r="AK3760" s="1314"/>
      <c r="AL3760" s="1314"/>
      <c r="AM3760" s="1314"/>
      <c r="AN3760" s="1314"/>
      <c r="AO3760" s="1314"/>
    </row>
    <row r="3761" spans="34:41">
      <c r="AH3761" s="1314"/>
      <c r="AI3761" s="1314"/>
      <c r="AJ3761" s="1314"/>
      <c r="AK3761" s="1314"/>
      <c r="AL3761" s="1314"/>
      <c r="AM3761" s="1314"/>
      <c r="AN3761" s="1314"/>
      <c r="AO3761" s="1314"/>
    </row>
    <row r="3762" spans="34:41">
      <c r="AH3762" s="1314"/>
      <c r="AI3762" s="1314"/>
      <c r="AJ3762" s="1314"/>
      <c r="AK3762" s="1314"/>
      <c r="AL3762" s="1314"/>
      <c r="AM3762" s="1314"/>
      <c r="AN3762" s="1314"/>
      <c r="AO3762" s="1314"/>
    </row>
    <row r="3763" spans="34:41">
      <c r="AH3763" s="1314"/>
      <c r="AI3763" s="1314"/>
      <c r="AJ3763" s="1314"/>
      <c r="AK3763" s="1314"/>
      <c r="AL3763" s="1314"/>
      <c r="AM3763" s="1314"/>
      <c r="AN3763" s="1314"/>
      <c r="AO3763" s="1314"/>
    </row>
    <row r="3764" spans="34:41">
      <c r="AH3764" s="1314"/>
      <c r="AI3764" s="1314"/>
      <c r="AJ3764" s="1314"/>
      <c r="AK3764" s="1314"/>
      <c r="AL3764" s="1314"/>
      <c r="AM3764" s="1314"/>
      <c r="AN3764" s="1314"/>
      <c r="AO3764" s="1314"/>
    </row>
    <row r="3765" spans="34:41">
      <c r="AH3765" s="1314"/>
      <c r="AI3765" s="1314"/>
      <c r="AJ3765" s="1314"/>
      <c r="AK3765" s="1314"/>
      <c r="AL3765" s="1314"/>
      <c r="AM3765" s="1314"/>
      <c r="AN3765" s="1314"/>
      <c r="AO3765" s="1314"/>
    </row>
    <row r="3766" spans="34:41">
      <c r="AH3766" s="1314"/>
      <c r="AI3766" s="1314"/>
      <c r="AJ3766" s="1314"/>
      <c r="AK3766" s="1314"/>
      <c r="AL3766" s="1314"/>
      <c r="AM3766" s="1314"/>
      <c r="AN3766" s="1314"/>
      <c r="AO3766" s="1314"/>
    </row>
    <row r="3767" spans="34:41">
      <c r="AH3767" s="1314"/>
      <c r="AI3767" s="1314"/>
      <c r="AJ3767" s="1314"/>
      <c r="AK3767" s="1314"/>
      <c r="AL3767" s="1314"/>
      <c r="AM3767" s="1314"/>
      <c r="AN3767" s="1314"/>
      <c r="AO3767" s="1314"/>
    </row>
    <row r="3768" spans="34:41">
      <c r="AH3768" s="1314"/>
      <c r="AI3768" s="1314"/>
      <c r="AJ3768" s="1314"/>
      <c r="AK3768" s="1314"/>
      <c r="AL3768" s="1314"/>
      <c r="AM3768" s="1314"/>
      <c r="AN3768" s="1314"/>
      <c r="AO3768" s="1314"/>
    </row>
    <row r="3769" spans="34:41">
      <c r="AH3769" s="1314"/>
      <c r="AI3769" s="1314"/>
      <c r="AJ3769" s="1314"/>
      <c r="AK3769" s="1314"/>
      <c r="AL3769" s="1314"/>
      <c r="AM3769" s="1314"/>
      <c r="AN3769" s="1314"/>
      <c r="AO3769" s="1314"/>
    </row>
    <row r="3770" spans="34:41">
      <c r="AH3770" s="1314"/>
      <c r="AI3770" s="1314"/>
      <c r="AJ3770" s="1314"/>
      <c r="AK3770" s="1314"/>
      <c r="AL3770" s="1314"/>
      <c r="AM3770" s="1314"/>
      <c r="AN3770" s="1314"/>
      <c r="AO3770" s="1314"/>
    </row>
    <row r="3771" spans="34:41">
      <c r="AH3771" s="1314"/>
      <c r="AI3771" s="1314"/>
      <c r="AJ3771" s="1314"/>
      <c r="AK3771" s="1314"/>
      <c r="AL3771" s="1314"/>
      <c r="AM3771" s="1314"/>
      <c r="AN3771" s="1314"/>
      <c r="AO3771" s="1314"/>
    </row>
    <row r="3772" spans="34:41">
      <c r="AH3772" s="1314"/>
      <c r="AI3772" s="1314"/>
      <c r="AJ3772" s="1314"/>
      <c r="AK3772" s="1314"/>
      <c r="AL3772" s="1314"/>
      <c r="AM3772" s="1314"/>
      <c r="AN3772" s="1314"/>
      <c r="AO3772" s="1314"/>
    </row>
    <row r="3773" spans="34:41">
      <c r="AH3773" s="1314"/>
      <c r="AI3773" s="1314"/>
      <c r="AJ3773" s="1314"/>
      <c r="AK3773" s="1314"/>
      <c r="AL3773" s="1314"/>
      <c r="AM3773" s="1314"/>
      <c r="AN3773" s="1314"/>
      <c r="AO3773" s="1314"/>
    </row>
    <row r="3774" spans="34:41">
      <c r="AH3774" s="1314"/>
      <c r="AI3774" s="1314"/>
      <c r="AJ3774" s="1314"/>
      <c r="AK3774" s="1314"/>
      <c r="AL3774" s="1314"/>
      <c r="AM3774" s="1314"/>
      <c r="AN3774" s="1314"/>
      <c r="AO3774" s="1314"/>
    </row>
    <row r="3775" spans="34:41">
      <c r="AH3775" s="1314"/>
      <c r="AI3775" s="1314"/>
      <c r="AJ3775" s="1314"/>
      <c r="AK3775" s="1314"/>
      <c r="AL3775" s="1314"/>
      <c r="AM3775" s="1314"/>
      <c r="AN3775" s="1314"/>
      <c r="AO3775" s="1314"/>
    </row>
    <row r="3776" spans="34:41">
      <c r="AH3776" s="1314"/>
      <c r="AI3776" s="1314"/>
      <c r="AJ3776" s="1314"/>
      <c r="AK3776" s="1314"/>
      <c r="AL3776" s="1314"/>
      <c r="AM3776" s="1314"/>
      <c r="AN3776" s="1314"/>
      <c r="AO3776" s="1314"/>
    </row>
    <row r="3777" spans="34:41">
      <c r="AH3777" s="1314"/>
      <c r="AI3777" s="1314"/>
      <c r="AJ3777" s="1314"/>
      <c r="AK3777" s="1314"/>
      <c r="AL3777" s="1314"/>
      <c r="AM3777" s="1314"/>
      <c r="AN3777" s="1314"/>
      <c r="AO3777" s="1314"/>
    </row>
    <row r="3778" spans="34:41">
      <c r="AH3778" s="1314"/>
      <c r="AI3778" s="1314"/>
      <c r="AJ3778" s="1314"/>
      <c r="AK3778" s="1314"/>
      <c r="AL3778" s="1314"/>
      <c r="AM3778" s="1314"/>
      <c r="AN3778" s="1314"/>
      <c r="AO3778" s="1314"/>
    </row>
    <row r="3779" spans="34:41">
      <c r="AH3779" s="1314"/>
      <c r="AI3779" s="1314"/>
      <c r="AJ3779" s="1314"/>
      <c r="AK3779" s="1314"/>
      <c r="AL3779" s="1314"/>
      <c r="AM3779" s="1314"/>
      <c r="AN3779" s="1314"/>
      <c r="AO3779" s="1314"/>
    </row>
    <row r="3780" spans="34:41">
      <c r="AH3780" s="1314"/>
      <c r="AI3780" s="1314"/>
      <c r="AJ3780" s="1314"/>
      <c r="AK3780" s="1314"/>
      <c r="AL3780" s="1314"/>
      <c r="AM3780" s="1314"/>
      <c r="AN3780" s="1314"/>
      <c r="AO3780" s="1314"/>
    </row>
    <row r="3781" spans="34:41">
      <c r="AH3781" s="1314"/>
      <c r="AI3781" s="1314"/>
      <c r="AJ3781" s="1314"/>
      <c r="AK3781" s="1314"/>
      <c r="AL3781" s="1314"/>
      <c r="AM3781" s="1314"/>
      <c r="AN3781" s="1314"/>
      <c r="AO3781" s="1314"/>
    </row>
    <row r="3782" spans="34:41">
      <c r="AH3782" s="1314"/>
      <c r="AI3782" s="1314"/>
      <c r="AJ3782" s="1314"/>
      <c r="AK3782" s="1314"/>
      <c r="AL3782" s="1314"/>
      <c r="AM3782" s="1314"/>
      <c r="AN3782" s="1314"/>
      <c r="AO3782" s="1314"/>
    </row>
    <row r="3783" spans="34:41">
      <c r="AH3783" s="1314"/>
      <c r="AI3783" s="1314"/>
      <c r="AJ3783" s="1314"/>
      <c r="AK3783" s="1314"/>
      <c r="AL3783" s="1314"/>
      <c r="AM3783" s="1314"/>
      <c r="AN3783" s="1314"/>
      <c r="AO3783" s="1314"/>
    </row>
    <row r="3784" spans="34:41">
      <c r="AH3784" s="1314"/>
      <c r="AI3784" s="1314"/>
      <c r="AJ3784" s="1314"/>
      <c r="AK3784" s="1314"/>
      <c r="AL3784" s="1314"/>
      <c r="AM3784" s="1314"/>
      <c r="AN3784" s="1314"/>
      <c r="AO3784" s="1314"/>
    </row>
    <row r="3785" spans="34:41">
      <c r="AH3785" s="1314"/>
      <c r="AI3785" s="1314"/>
      <c r="AJ3785" s="1314"/>
      <c r="AK3785" s="1314"/>
      <c r="AL3785" s="1314"/>
      <c r="AM3785" s="1314"/>
      <c r="AN3785" s="1314"/>
      <c r="AO3785" s="1314"/>
    </row>
    <row r="3786" spans="34:41">
      <c r="AH3786" s="1314"/>
      <c r="AI3786" s="1314"/>
      <c r="AJ3786" s="1314"/>
      <c r="AK3786" s="1314"/>
      <c r="AL3786" s="1314"/>
      <c r="AM3786" s="1314"/>
      <c r="AN3786" s="1314"/>
      <c r="AO3786" s="1314"/>
    </row>
    <row r="3787" spans="34:41">
      <c r="AH3787" s="1314"/>
      <c r="AI3787" s="1314"/>
      <c r="AJ3787" s="1314"/>
      <c r="AK3787" s="1314"/>
      <c r="AL3787" s="1314"/>
      <c r="AM3787" s="1314"/>
      <c r="AN3787" s="1314"/>
      <c r="AO3787" s="1314"/>
    </row>
    <row r="3788" spans="34:41">
      <c r="AH3788" s="1314"/>
      <c r="AI3788" s="1314"/>
      <c r="AJ3788" s="1314"/>
      <c r="AK3788" s="1314"/>
      <c r="AL3788" s="1314"/>
      <c r="AM3788" s="1314"/>
      <c r="AN3788" s="1314"/>
      <c r="AO3788" s="1314"/>
    </row>
    <row r="3789" spans="34:41">
      <c r="AH3789" s="1314"/>
      <c r="AI3789" s="1314"/>
      <c r="AJ3789" s="1314"/>
      <c r="AK3789" s="1314"/>
      <c r="AL3789" s="1314"/>
      <c r="AM3789" s="1314"/>
      <c r="AN3789" s="1314"/>
      <c r="AO3789" s="1314"/>
    </row>
    <row r="3790" spans="34:41">
      <c r="AH3790" s="1314"/>
      <c r="AI3790" s="1314"/>
      <c r="AJ3790" s="1314"/>
      <c r="AK3790" s="1314"/>
      <c r="AL3790" s="1314"/>
      <c r="AM3790" s="1314"/>
      <c r="AN3790" s="1314"/>
      <c r="AO3790" s="1314"/>
    </row>
    <row r="3791" spans="34:41">
      <c r="AH3791" s="1314"/>
      <c r="AI3791" s="1314"/>
      <c r="AJ3791" s="1314"/>
      <c r="AK3791" s="1314"/>
      <c r="AL3791" s="1314"/>
      <c r="AM3791" s="1314"/>
      <c r="AN3791" s="1314"/>
      <c r="AO3791" s="1314"/>
    </row>
    <row r="3792" spans="34:41">
      <c r="AH3792" s="1314"/>
      <c r="AI3792" s="1314"/>
      <c r="AJ3792" s="1314"/>
      <c r="AK3792" s="1314"/>
      <c r="AL3792" s="1314"/>
      <c r="AM3792" s="1314"/>
      <c r="AN3792" s="1314"/>
      <c r="AO3792" s="1314"/>
    </row>
    <row r="3793" spans="34:41">
      <c r="AH3793" s="1314"/>
      <c r="AI3793" s="1314"/>
      <c r="AJ3793" s="1314"/>
      <c r="AK3793" s="1314"/>
      <c r="AL3793" s="1314"/>
      <c r="AM3793" s="1314"/>
      <c r="AN3793" s="1314"/>
      <c r="AO3793" s="1314"/>
    </row>
    <row r="3794" spans="34:41">
      <c r="AH3794" s="1314"/>
      <c r="AI3794" s="1314"/>
      <c r="AJ3794" s="1314"/>
      <c r="AK3794" s="1314"/>
      <c r="AL3794" s="1314"/>
      <c r="AM3794" s="1314"/>
      <c r="AN3794" s="1314"/>
      <c r="AO3794" s="1314"/>
    </row>
    <row r="3795" spans="34:41">
      <c r="AH3795" s="1314"/>
      <c r="AI3795" s="1314"/>
      <c r="AJ3795" s="1314"/>
      <c r="AK3795" s="1314"/>
      <c r="AL3795" s="1314"/>
      <c r="AM3795" s="1314"/>
      <c r="AN3795" s="1314"/>
      <c r="AO3795" s="1314"/>
    </row>
    <row r="3796" spans="34:41">
      <c r="AH3796" s="1314"/>
      <c r="AI3796" s="1314"/>
      <c r="AJ3796" s="1314"/>
      <c r="AK3796" s="1314"/>
      <c r="AL3796" s="1314"/>
      <c r="AM3796" s="1314"/>
      <c r="AN3796" s="1314"/>
      <c r="AO3796" s="1314"/>
    </row>
    <row r="3797" spans="34:41">
      <c r="AH3797" s="1314"/>
      <c r="AI3797" s="1314"/>
      <c r="AJ3797" s="1314"/>
      <c r="AK3797" s="1314"/>
      <c r="AL3797" s="1314"/>
      <c r="AM3797" s="1314"/>
      <c r="AN3797" s="1314"/>
      <c r="AO3797" s="1314"/>
    </row>
    <row r="3798" spans="34:41">
      <c r="AH3798" s="1314"/>
      <c r="AI3798" s="1314"/>
      <c r="AJ3798" s="1314"/>
      <c r="AK3798" s="1314"/>
      <c r="AL3798" s="1314"/>
      <c r="AM3798" s="1314"/>
      <c r="AN3798" s="1314"/>
      <c r="AO3798" s="1314"/>
    </row>
    <row r="3799" spans="34:41">
      <c r="AH3799" s="1314"/>
      <c r="AI3799" s="1314"/>
      <c r="AJ3799" s="1314"/>
      <c r="AK3799" s="1314"/>
      <c r="AL3799" s="1314"/>
      <c r="AM3799" s="1314"/>
      <c r="AN3799" s="1314"/>
      <c r="AO3799" s="1314"/>
    </row>
    <row r="3800" spans="34:41">
      <c r="AH3800" s="1314"/>
      <c r="AI3800" s="1314"/>
      <c r="AJ3800" s="1314"/>
      <c r="AK3800" s="1314"/>
      <c r="AL3800" s="1314"/>
      <c r="AM3800" s="1314"/>
      <c r="AN3800" s="1314"/>
      <c r="AO3800" s="1314"/>
    </row>
    <row r="3801" spans="34:41">
      <c r="AH3801" s="1314"/>
      <c r="AI3801" s="1314"/>
      <c r="AJ3801" s="1314"/>
      <c r="AK3801" s="1314"/>
      <c r="AL3801" s="1314"/>
      <c r="AM3801" s="1314"/>
      <c r="AN3801" s="1314"/>
      <c r="AO3801" s="1314"/>
    </row>
    <row r="3802" spans="34:41">
      <c r="AH3802" s="1314"/>
      <c r="AI3802" s="1314"/>
      <c r="AJ3802" s="1314"/>
      <c r="AK3802" s="1314"/>
      <c r="AL3802" s="1314"/>
      <c r="AM3802" s="1314"/>
      <c r="AN3802" s="1314"/>
      <c r="AO3802" s="1314"/>
    </row>
    <row r="3803" spans="34:41">
      <c r="AH3803" s="1314"/>
      <c r="AI3803" s="1314"/>
      <c r="AJ3803" s="1314"/>
      <c r="AK3803" s="1314"/>
      <c r="AL3803" s="1314"/>
      <c r="AM3803" s="1314"/>
      <c r="AN3803" s="1314"/>
      <c r="AO3803" s="1314"/>
    </row>
    <row r="3804" spans="34:41">
      <c r="AH3804" s="1314"/>
      <c r="AI3804" s="1314"/>
      <c r="AJ3804" s="1314"/>
      <c r="AK3804" s="1314"/>
      <c r="AL3804" s="1314"/>
      <c r="AM3804" s="1314"/>
      <c r="AN3804" s="1314"/>
      <c r="AO3804" s="1314"/>
    </row>
    <row r="3805" spans="34:41">
      <c r="AH3805" s="1314"/>
      <c r="AI3805" s="1314"/>
      <c r="AJ3805" s="1314"/>
      <c r="AK3805" s="1314"/>
      <c r="AL3805" s="1314"/>
      <c r="AM3805" s="1314"/>
      <c r="AN3805" s="1314"/>
      <c r="AO3805" s="1314"/>
    </row>
    <row r="3806" spans="34:41">
      <c r="AH3806" s="1314"/>
      <c r="AI3806" s="1314"/>
      <c r="AJ3806" s="1314"/>
      <c r="AK3806" s="1314"/>
      <c r="AL3806" s="1314"/>
      <c r="AM3806" s="1314"/>
      <c r="AN3806" s="1314"/>
      <c r="AO3806" s="1314"/>
    </row>
    <row r="3807" spans="34:41">
      <c r="AH3807" s="1314"/>
      <c r="AI3807" s="1314"/>
      <c r="AJ3807" s="1314"/>
      <c r="AK3807" s="1314"/>
      <c r="AL3807" s="1314"/>
      <c r="AM3807" s="1314"/>
      <c r="AN3807" s="1314"/>
      <c r="AO3807" s="1314"/>
    </row>
    <row r="3808" spans="34:41">
      <c r="AH3808" s="1314"/>
      <c r="AI3808" s="1314"/>
      <c r="AJ3808" s="1314"/>
      <c r="AK3808" s="1314"/>
      <c r="AL3808" s="1314"/>
      <c r="AM3808" s="1314"/>
      <c r="AN3808" s="1314"/>
      <c r="AO3808" s="1314"/>
    </row>
    <row r="3809" spans="34:41">
      <c r="AH3809" s="1314"/>
      <c r="AI3809" s="1314"/>
      <c r="AJ3809" s="1314"/>
      <c r="AK3809" s="1314"/>
      <c r="AL3809" s="1314"/>
      <c r="AM3809" s="1314"/>
      <c r="AN3809" s="1314"/>
      <c r="AO3809" s="1314"/>
    </row>
    <row r="3810" spans="34:41">
      <c r="AH3810" s="1314"/>
      <c r="AI3810" s="1314"/>
      <c r="AJ3810" s="1314"/>
      <c r="AK3810" s="1314"/>
      <c r="AL3810" s="1314"/>
      <c r="AM3810" s="1314"/>
      <c r="AN3810" s="1314"/>
      <c r="AO3810" s="1314"/>
    </row>
    <row r="3811" spans="34:41">
      <c r="AH3811" s="1314"/>
      <c r="AI3811" s="1314"/>
      <c r="AJ3811" s="1314"/>
      <c r="AK3811" s="1314"/>
      <c r="AL3811" s="1314"/>
      <c r="AM3811" s="1314"/>
      <c r="AN3811" s="1314"/>
      <c r="AO3811" s="1314"/>
    </row>
    <row r="3812" spans="34:41">
      <c r="AH3812" s="1314"/>
      <c r="AI3812" s="1314"/>
      <c r="AJ3812" s="1314"/>
      <c r="AK3812" s="1314"/>
      <c r="AL3812" s="1314"/>
      <c r="AM3812" s="1314"/>
      <c r="AN3812" s="1314"/>
      <c r="AO3812" s="1314"/>
    </row>
    <row r="3813" spans="34:41">
      <c r="AH3813" s="1314"/>
      <c r="AI3813" s="1314"/>
      <c r="AJ3813" s="1314"/>
      <c r="AK3813" s="1314"/>
      <c r="AL3813" s="1314"/>
      <c r="AM3813" s="1314"/>
      <c r="AN3813" s="1314"/>
      <c r="AO3813" s="1314"/>
    </row>
    <row r="3814" spans="34:41">
      <c r="AH3814" s="1314"/>
      <c r="AI3814" s="1314"/>
      <c r="AJ3814" s="1314"/>
      <c r="AK3814" s="1314"/>
      <c r="AL3814" s="1314"/>
      <c r="AM3814" s="1314"/>
      <c r="AN3814" s="1314"/>
      <c r="AO3814" s="1314"/>
    </row>
    <row r="3815" spans="34:41">
      <c r="AH3815" s="1314"/>
      <c r="AI3815" s="1314"/>
      <c r="AJ3815" s="1314"/>
      <c r="AK3815" s="1314"/>
      <c r="AL3815" s="1314"/>
      <c r="AM3815" s="1314"/>
      <c r="AN3815" s="1314"/>
      <c r="AO3815" s="1314"/>
    </row>
    <row r="3816" spans="34:41">
      <c r="AH3816" s="1314"/>
      <c r="AI3816" s="1314"/>
      <c r="AJ3816" s="1314"/>
      <c r="AK3816" s="1314"/>
      <c r="AL3816" s="1314"/>
      <c r="AM3816" s="1314"/>
      <c r="AN3816" s="1314"/>
      <c r="AO3816" s="1314"/>
    </row>
    <row r="3817" spans="34:41">
      <c r="AH3817" s="1314"/>
      <c r="AI3817" s="1314"/>
      <c r="AJ3817" s="1314"/>
      <c r="AK3817" s="1314"/>
      <c r="AL3817" s="1314"/>
      <c r="AM3817" s="1314"/>
      <c r="AN3817" s="1314"/>
      <c r="AO3817" s="1314"/>
    </row>
    <row r="3818" spans="34:41">
      <c r="AH3818" s="1314"/>
      <c r="AI3818" s="1314"/>
      <c r="AJ3818" s="1314"/>
      <c r="AK3818" s="1314"/>
      <c r="AL3818" s="1314"/>
      <c r="AM3818" s="1314"/>
      <c r="AN3818" s="1314"/>
      <c r="AO3818" s="1314"/>
    </row>
    <row r="3819" spans="34:41">
      <c r="AH3819" s="1314"/>
      <c r="AI3819" s="1314"/>
      <c r="AJ3819" s="1314"/>
      <c r="AK3819" s="1314"/>
      <c r="AL3819" s="1314"/>
      <c r="AM3819" s="1314"/>
      <c r="AN3819" s="1314"/>
      <c r="AO3819" s="1314"/>
    </row>
    <row r="3820" spans="34:41">
      <c r="AH3820" s="1314"/>
      <c r="AI3820" s="1314"/>
      <c r="AJ3820" s="1314"/>
      <c r="AK3820" s="1314"/>
      <c r="AL3820" s="1314"/>
      <c r="AM3820" s="1314"/>
      <c r="AN3820" s="1314"/>
      <c r="AO3820" s="1314"/>
    </row>
    <row r="3821" spans="34:41">
      <c r="AH3821" s="1314"/>
      <c r="AI3821" s="1314"/>
      <c r="AJ3821" s="1314"/>
      <c r="AK3821" s="1314"/>
      <c r="AL3821" s="1314"/>
      <c r="AM3821" s="1314"/>
      <c r="AN3821" s="1314"/>
      <c r="AO3821" s="1314"/>
    </row>
    <row r="3822" spans="34:41">
      <c r="AH3822" s="1314"/>
      <c r="AI3822" s="1314"/>
      <c r="AJ3822" s="1314"/>
      <c r="AK3822" s="1314"/>
      <c r="AL3822" s="1314"/>
      <c r="AM3822" s="1314"/>
      <c r="AN3822" s="1314"/>
      <c r="AO3822" s="1314"/>
    </row>
    <row r="3823" spans="34:41">
      <c r="AH3823" s="1314"/>
      <c r="AI3823" s="1314"/>
      <c r="AJ3823" s="1314"/>
      <c r="AK3823" s="1314"/>
      <c r="AL3823" s="1314"/>
      <c r="AM3823" s="1314"/>
      <c r="AN3823" s="1314"/>
      <c r="AO3823" s="1314"/>
    </row>
    <row r="3824" spans="34:41">
      <c r="AH3824" s="1314"/>
      <c r="AI3824" s="1314"/>
      <c r="AJ3824" s="1314"/>
      <c r="AK3824" s="1314"/>
      <c r="AL3824" s="1314"/>
      <c r="AM3824" s="1314"/>
      <c r="AN3824" s="1314"/>
      <c r="AO3824" s="1314"/>
    </row>
    <row r="3825" spans="34:41">
      <c r="AH3825" s="1314"/>
      <c r="AI3825" s="1314"/>
      <c r="AJ3825" s="1314"/>
      <c r="AK3825" s="1314"/>
      <c r="AL3825" s="1314"/>
      <c r="AM3825" s="1314"/>
      <c r="AN3825" s="1314"/>
      <c r="AO3825" s="1314"/>
    </row>
    <row r="3826" spans="34:41">
      <c r="AH3826" s="1314"/>
      <c r="AI3826" s="1314"/>
      <c r="AJ3826" s="1314"/>
      <c r="AK3826" s="1314"/>
      <c r="AL3826" s="1314"/>
      <c r="AM3826" s="1314"/>
      <c r="AN3826" s="1314"/>
      <c r="AO3826" s="1314"/>
    </row>
    <row r="3827" spans="34:41">
      <c r="AH3827" s="1314"/>
      <c r="AI3827" s="1314"/>
      <c r="AJ3827" s="1314"/>
      <c r="AK3827" s="1314"/>
      <c r="AL3827" s="1314"/>
      <c r="AM3827" s="1314"/>
      <c r="AN3827" s="1314"/>
      <c r="AO3827" s="1314"/>
    </row>
    <row r="3828" spans="34:41">
      <c r="AH3828" s="1314"/>
      <c r="AI3828" s="1314"/>
      <c r="AJ3828" s="1314"/>
      <c r="AK3828" s="1314"/>
      <c r="AL3828" s="1314"/>
      <c r="AM3828" s="1314"/>
      <c r="AN3828" s="1314"/>
      <c r="AO3828" s="1314"/>
    </row>
    <row r="3829" spans="34:41">
      <c r="AH3829" s="1314"/>
      <c r="AI3829" s="1314"/>
      <c r="AJ3829" s="1314"/>
      <c r="AK3829" s="1314"/>
      <c r="AL3829" s="1314"/>
      <c r="AM3829" s="1314"/>
      <c r="AN3829" s="1314"/>
      <c r="AO3829" s="1314"/>
    </row>
    <row r="3830" spans="34:41">
      <c r="AH3830" s="1314"/>
      <c r="AI3830" s="1314"/>
      <c r="AJ3830" s="1314"/>
      <c r="AK3830" s="1314"/>
      <c r="AL3830" s="1314"/>
      <c r="AM3830" s="1314"/>
      <c r="AN3830" s="1314"/>
      <c r="AO3830" s="1314"/>
    </row>
    <row r="3831" spans="34:41">
      <c r="AH3831" s="1314"/>
      <c r="AI3831" s="1314"/>
      <c r="AJ3831" s="1314"/>
      <c r="AK3831" s="1314"/>
      <c r="AL3831" s="1314"/>
      <c r="AM3831" s="1314"/>
      <c r="AN3831" s="1314"/>
      <c r="AO3831" s="1314"/>
    </row>
    <row r="3832" spans="34:41">
      <c r="AH3832" s="1314"/>
      <c r="AI3832" s="1314"/>
      <c r="AJ3832" s="1314"/>
      <c r="AK3832" s="1314"/>
      <c r="AL3832" s="1314"/>
      <c r="AM3832" s="1314"/>
      <c r="AN3832" s="1314"/>
      <c r="AO3832" s="1314"/>
    </row>
    <row r="3833" spans="34:41">
      <c r="AH3833" s="1314"/>
      <c r="AI3833" s="1314"/>
      <c r="AJ3833" s="1314"/>
      <c r="AK3833" s="1314"/>
      <c r="AL3833" s="1314"/>
      <c r="AM3833" s="1314"/>
      <c r="AN3833" s="1314"/>
      <c r="AO3833" s="1314"/>
    </row>
    <row r="3834" spans="34:41">
      <c r="AH3834" s="1314"/>
      <c r="AI3834" s="1314"/>
      <c r="AJ3834" s="1314"/>
      <c r="AK3834" s="1314"/>
      <c r="AL3834" s="1314"/>
      <c r="AM3834" s="1314"/>
      <c r="AN3834" s="1314"/>
      <c r="AO3834" s="1314"/>
    </row>
    <row r="3835" spans="34:41">
      <c r="AH3835" s="1314"/>
      <c r="AI3835" s="1314"/>
      <c r="AJ3835" s="1314"/>
      <c r="AK3835" s="1314"/>
      <c r="AL3835" s="1314"/>
      <c r="AM3835" s="1314"/>
      <c r="AN3835" s="1314"/>
      <c r="AO3835" s="1314"/>
    </row>
    <row r="3836" spans="34:41">
      <c r="AH3836" s="1314"/>
      <c r="AI3836" s="1314"/>
      <c r="AJ3836" s="1314"/>
      <c r="AK3836" s="1314"/>
      <c r="AL3836" s="1314"/>
      <c r="AM3836" s="1314"/>
      <c r="AN3836" s="1314"/>
      <c r="AO3836" s="1314"/>
    </row>
    <row r="3837" spans="34:41">
      <c r="AH3837" s="1314"/>
      <c r="AI3837" s="1314"/>
      <c r="AJ3837" s="1314"/>
      <c r="AK3837" s="1314"/>
      <c r="AL3837" s="1314"/>
      <c r="AM3837" s="1314"/>
      <c r="AN3837" s="1314"/>
      <c r="AO3837" s="1314"/>
    </row>
    <row r="3838" spans="34:41">
      <c r="AH3838" s="1314"/>
      <c r="AI3838" s="1314"/>
      <c r="AJ3838" s="1314"/>
      <c r="AK3838" s="1314"/>
      <c r="AL3838" s="1314"/>
      <c r="AM3838" s="1314"/>
      <c r="AN3838" s="1314"/>
      <c r="AO3838" s="1314"/>
    </row>
    <row r="3839" spans="34:41">
      <c r="AH3839" s="1314"/>
      <c r="AI3839" s="1314"/>
      <c r="AJ3839" s="1314"/>
      <c r="AK3839" s="1314"/>
      <c r="AL3839" s="1314"/>
      <c r="AM3839" s="1314"/>
      <c r="AN3839" s="1314"/>
      <c r="AO3839" s="1314"/>
    </row>
    <row r="3840" spans="34:41">
      <c r="AH3840" s="1314"/>
      <c r="AI3840" s="1314"/>
      <c r="AJ3840" s="1314"/>
      <c r="AK3840" s="1314"/>
      <c r="AL3840" s="1314"/>
      <c r="AM3840" s="1314"/>
      <c r="AN3840" s="1314"/>
      <c r="AO3840" s="1314"/>
    </row>
    <row r="3841" spans="34:41">
      <c r="AH3841" s="1314"/>
      <c r="AI3841" s="1314"/>
      <c r="AJ3841" s="1314"/>
      <c r="AK3841" s="1314"/>
      <c r="AL3841" s="1314"/>
      <c r="AM3841" s="1314"/>
      <c r="AN3841" s="1314"/>
      <c r="AO3841" s="1314"/>
    </row>
    <row r="3842" spans="34:41">
      <c r="AH3842" s="1314"/>
      <c r="AI3842" s="1314"/>
      <c r="AJ3842" s="1314"/>
      <c r="AK3842" s="1314"/>
      <c r="AL3842" s="1314"/>
      <c r="AM3842" s="1314"/>
      <c r="AN3842" s="1314"/>
      <c r="AO3842" s="1314"/>
    </row>
    <row r="3843" spans="34:41">
      <c r="AH3843" s="1314"/>
      <c r="AI3843" s="1314"/>
      <c r="AJ3843" s="1314"/>
      <c r="AK3843" s="1314"/>
      <c r="AL3843" s="1314"/>
      <c r="AM3843" s="1314"/>
      <c r="AN3843" s="1314"/>
      <c r="AO3843" s="1314"/>
    </row>
    <row r="3844" spans="34:41">
      <c r="AH3844" s="1314"/>
      <c r="AI3844" s="1314"/>
      <c r="AJ3844" s="1314"/>
      <c r="AK3844" s="1314"/>
      <c r="AL3844" s="1314"/>
      <c r="AM3844" s="1314"/>
      <c r="AN3844" s="1314"/>
      <c r="AO3844" s="1314"/>
    </row>
    <row r="3845" spans="34:41">
      <c r="AH3845" s="1314"/>
      <c r="AI3845" s="1314"/>
      <c r="AJ3845" s="1314"/>
      <c r="AK3845" s="1314"/>
      <c r="AL3845" s="1314"/>
      <c r="AM3845" s="1314"/>
      <c r="AN3845" s="1314"/>
      <c r="AO3845" s="1314"/>
    </row>
    <row r="3846" spans="34:41">
      <c r="AH3846" s="1314"/>
      <c r="AI3846" s="1314"/>
      <c r="AJ3846" s="1314"/>
      <c r="AK3846" s="1314"/>
      <c r="AL3846" s="1314"/>
      <c r="AM3846" s="1314"/>
      <c r="AN3846" s="1314"/>
      <c r="AO3846" s="1314"/>
    </row>
    <row r="3847" spans="34:41">
      <c r="AH3847" s="1314"/>
      <c r="AI3847" s="1314"/>
      <c r="AJ3847" s="1314"/>
      <c r="AK3847" s="1314"/>
      <c r="AL3847" s="1314"/>
      <c r="AM3847" s="1314"/>
      <c r="AN3847" s="1314"/>
      <c r="AO3847" s="1314"/>
    </row>
    <row r="3848" spans="34:41">
      <c r="AH3848" s="1314"/>
      <c r="AI3848" s="1314"/>
      <c r="AJ3848" s="1314"/>
      <c r="AK3848" s="1314"/>
      <c r="AL3848" s="1314"/>
      <c r="AM3848" s="1314"/>
      <c r="AN3848" s="1314"/>
      <c r="AO3848" s="1314"/>
    </row>
    <row r="3849" spans="34:41">
      <c r="AH3849" s="1314"/>
      <c r="AI3849" s="1314"/>
      <c r="AJ3849" s="1314"/>
      <c r="AK3849" s="1314"/>
      <c r="AL3849" s="1314"/>
      <c r="AM3849" s="1314"/>
      <c r="AN3849" s="1314"/>
      <c r="AO3849" s="1314"/>
    </row>
    <row r="3850" spans="34:41">
      <c r="AH3850" s="1314"/>
      <c r="AI3850" s="1314"/>
      <c r="AJ3850" s="1314"/>
      <c r="AK3850" s="1314"/>
      <c r="AL3850" s="1314"/>
      <c r="AM3850" s="1314"/>
      <c r="AN3850" s="1314"/>
      <c r="AO3850" s="1314"/>
    </row>
    <row r="3851" spans="34:41">
      <c r="AH3851" s="1314"/>
      <c r="AI3851" s="1314"/>
      <c r="AJ3851" s="1314"/>
      <c r="AK3851" s="1314"/>
      <c r="AL3851" s="1314"/>
      <c r="AM3851" s="1314"/>
      <c r="AN3851" s="1314"/>
      <c r="AO3851" s="1314"/>
    </row>
    <row r="3852" spans="34:41">
      <c r="AH3852" s="1314"/>
      <c r="AI3852" s="1314"/>
      <c r="AJ3852" s="1314"/>
      <c r="AK3852" s="1314"/>
      <c r="AL3852" s="1314"/>
      <c r="AM3852" s="1314"/>
      <c r="AN3852" s="1314"/>
      <c r="AO3852" s="1314"/>
    </row>
    <row r="3853" spans="34:41">
      <c r="AH3853" s="1314"/>
      <c r="AI3853" s="1314"/>
      <c r="AJ3853" s="1314"/>
      <c r="AK3853" s="1314"/>
      <c r="AL3853" s="1314"/>
      <c r="AM3853" s="1314"/>
      <c r="AN3853" s="1314"/>
      <c r="AO3853" s="1314"/>
    </row>
    <row r="3854" spans="34:41">
      <c r="AH3854" s="1314"/>
      <c r="AI3854" s="1314"/>
      <c r="AJ3854" s="1314"/>
      <c r="AK3854" s="1314"/>
      <c r="AL3854" s="1314"/>
      <c r="AM3854" s="1314"/>
      <c r="AN3854" s="1314"/>
      <c r="AO3854" s="1314"/>
    </row>
    <row r="3855" spans="34:41">
      <c r="AH3855" s="1314"/>
      <c r="AI3855" s="1314"/>
      <c r="AJ3855" s="1314"/>
      <c r="AK3855" s="1314"/>
      <c r="AL3855" s="1314"/>
      <c r="AM3855" s="1314"/>
      <c r="AN3855" s="1314"/>
      <c r="AO3855" s="1314"/>
    </row>
    <row r="3856" spans="34:41">
      <c r="AH3856" s="1314"/>
      <c r="AI3856" s="1314"/>
      <c r="AJ3856" s="1314"/>
      <c r="AK3856" s="1314"/>
      <c r="AL3856" s="1314"/>
      <c r="AM3856" s="1314"/>
      <c r="AN3856" s="1314"/>
      <c r="AO3856" s="1314"/>
    </row>
    <row r="3857" spans="34:41">
      <c r="AH3857" s="1314"/>
      <c r="AI3857" s="1314"/>
      <c r="AJ3857" s="1314"/>
      <c r="AK3857" s="1314"/>
      <c r="AL3857" s="1314"/>
      <c r="AM3857" s="1314"/>
      <c r="AN3857" s="1314"/>
      <c r="AO3857" s="1314"/>
    </row>
    <row r="3858" spans="34:41">
      <c r="AH3858" s="1314"/>
      <c r="AI3858" s="1314"/>
      <c r="AJ3858" s="1314"/>
      <c r="AK3858" s="1314"/>
      <c r="AL3858" s="1314"/>
      <c r="AM3858" s="1314"/>
      <c r="AN3858" s="1314"/>
      <c r="AO3858" s="1314"/>
    </row>
    <row r="3859" spans="34:41">
      <c r="AH3859" s="1314"/>
      <c r="AI3859" s="1314"/>
      <c r="AJ3859" s="1314"/>
      <c r="AK3859" s="1314"/>
      <c r="AL3859" s="1314"/>
      <c r="AM3859" s="1314"/>
      <c r="AN3859" s="1314"/>
      <c r="AO3859" s="1314"/>
    </row>
    <row r="3860" spans="34:41">
      <c r="AH3860" s="1314"/>
      <c r="AI3860" s="1314"/>
      <c r="AJ3860" s="1314"/>
      <c r="AK3860" s="1314"/>
      <c r="AL3860" s="1314"/>
      <c r="AM3860" s="1314"/>
      <c r="AN3860" s="1314"/>
      <c r="AO3860" s="1314"/>
    </row>
    <row r="3861" spans="34:41">
      <c r="AH3861" s="1314"/>
      <c r="AI3861" s="1314"/>
      <c r="AJ3861" s="1314"/>
      <c r="AK3861" s="1314"/>
      <c r="AL3861" s="1314"/>
      <c r="AM3861" s="1314"/>
      <c r="AN3861" s="1314"/>
      <c r="AO3861" s="1314"/>
    </row>
    <row r="3862" spans="34:41">
      <c r="AH3862" s="1314"/>
      <c r="AI3862" s="1314"/>
      <c r="AJ3862" s="1314"/>
      <c r="AK3862" s="1314"/>
      <c r="AL3862" s="1314"/>
      <c r="AM3862" s="1314"/>
      <c r="AN3862" s="1314"/>
      <c r="AO3862" s="1314"/>
    </row>
    <row r="3863" spans="34:41">
      <c r="AH3863" s="1314"/>
      <c r="AI3863" s="1314"/>
      <c r="AJ3863" s="1314"/>
      <c r="AK3863" s="1314"/>
      <c r="AL3863" s="1314"/>
      <c r="AM3863" s="1314"/>
      <c r="AN3863" s="1314"/>
      <c r="AO3863" s="1314"/>
    </row>
    <row r="3864" spans="34:41">
      <c r="AH3864" s="1314"/>
      <c r="AI3864" s="1314"/>
      <c r="AJ3864" s="1314"/>
      <c r="AK3864" s="1314"/>
      <c r="AL3864" s="1314"/>
      <c r="AM3864" s="1314"/>
      <c r="AN3864" s="1314"/>
      <c r="AO3864" s="1314"/>
    </row>
    <row r="3865" spans="34:41">
      <c r="AH3865" s="1314"/>
      <c r="AI3865" s="1314"/>
      <c r="AJ3865" s="1314"/>
      <c r="AK3865" s="1314"/>
      <c r="AL3865" s="1314"/>
      <c r="AM3865" s="1314"/>
      <c r="AN3865" s="1314"/>
      <c r="AO3865" s="1314"/>
    </row>
    <row r="3866" spans="34:41">
      <c r="AH3866" s="1314"/>
      <c r="AI3866" s="1314"/>
      <c r="AJ3866" s="1314"/>
      <c r="AK3866" s="1314"/>
      <c r="AL3866" s="1314"/>
      <c r="AM3866" s="1314"/>
      <c r="AN3866" s="1314"/>
      <c r="AO3866" s="1314"/>
    </row>
    <row r="3867" spans="34:41">
      <c r="AH3867" s="1314"/>
      <c r="AI3867" s="1314"/>
      <c r="AJ3867" s="1314"/>
      <c r="AK3867" s="1314"/>
      <c r="AL3867" s="1314"/>
      <c r="AM3867" s="1314"/>
      <c r="AN3867" s="1314"/>
      <c r="AO3867" s="1314"/>
    </row>
    <row r="3868" spans="34:41">
      <c r="AH3868" s="1314"/>
      <c r="AI3868" s="1314"/>
      <c r="AJ3868" s="1314"/>
      <c r="AK3868" s="1314"/>
      <c r="AL3868" s="1314"/>
      <c r="AM3868" s="1314"/>
      <c r="AN3868" s="1314"/>
      <c r="AO3868" s="1314"/>
    </row>
    <row r="3869" spans="34:41">
      <c r="AH3869" s="1314"/>
      <c r="AI3869" s="1314"/>
      <c r="AJ3869" s="1314"/>
      <c r="AK3869" s="1314"/>
      <c r="AL3869" s="1314"/>
      <c r="AM3869" s="1314"/>
      <c r="AN3869" s="1314"/>
      <c r="AO3869" s="1314"/>
    </row>
    <row r="3870" spans="34:41">
      <c r="AH3870" s="1314"/>
      <c r="AI3870" s="1314"/>
      <c r="AJ3870" s="1314"/>
      <c r="AK3870" s="1314"/>
      <c r="AL3870" s="1314"/>
      <c r="AM3870" s="1314"/>
      <c r="AN3870" s="1314"/>
      <c r="AO3870" s="1314"/>
    </row>
    <row r="3871" spans="34:41">
      <c r="AH3871" s="1314"/>
      <c r="AI3871" s="1314"/>
      <c r="AJ3871" s="1314"/>
      <c r="AK3871" s="1314"/>
      <c r="AL3871" s="1314"/>
      <c r="AM3871" s="1314"/>
      <c r="AN3871" s="1314"/>
      <c r="AO3871" s="1314"/>
    </row>
    <row r="3872" spans="34:41">
      <c r="AH3872" s="1314"/>
      <c r="AI3872" s="1314"/>
      <c r="AJ3872" s="1314"/>
      <c r="AK3872" s="1314"/>
      <c r="AL3872" s="1314"/>
      <c r="AM3872" s="1314"/>
      <c r="AN3872" s="1314"/>
      <c r="AO3872" s="1314"/>
    </row>
    <row r="3873" spans="34:41">
      <c r="AH3873" s="1314"/>
      <c r="AI3873" s="1314"/>
      <c r="AJ3873" s="1314"/>
      <c r="AK3873" s="1314"/>
      <c r="AL3873" s="1314"/>
      <c r="AM3873" s="1314"/>
      <c r="AN3873" s="1314"/>
      <c r="AO3873" s="1314"/>
    </row>
    <row r="3874" spans="34:41">
      <c r="AH3874" s="1314"/>
      <c r="AI3874" s="1314"/>
      <c r="AJ3874" s="1314"/>
      <c r="AK3874" s="1314"/>
      <c r="AL3874" s="1314"/>
      <c r="AM3874" s="1314"/>
      <c r="AN3874" s="1314"/>
      <c r="AO3874" s="1314"/>
    </row>
    <row r="3875" spans="34:41">
      <c r="AH3875" s="1314"/>
      <c r="AI3875" s="1314"/>
      <c r="AJ3875" s="1314"/>
      <c r="AK3875" s="1314"/>
      <c r="AL3875" s="1314"/>
      <c r="AM3875" s="1314"/>
      <c r="AN3875" s="1314"/>
      <c r="AO3875" s="1314"/>
    </row>
    <row r="3876" spans="34:41">
      <c r="AH3876" s="1314"/>
      <c r="AI3876" s="1314"/>
      <c r="AJ3876" s="1314"/>
      <c r="AK3876" s="1314"/>
      <c r="AL3876" s="1314"/>
      <c r="AM3876" s="1314"/>
      <c r="AN3876" s="1314"/>
      <c r="AO3876" s="1314"/>
    </row>
    <row r="3877" spans="34:41">
      <c r="AH3877" s="1314"/>
      <c r="AI3877" s="1314"/>
      <c r="AJ3877" s="1314"/>
      <c r="AK3877" s="1314"/>
      <c r="AL3877" s="1314"/>
      <c r="AM3877" s="1314"/>
      <c r="AN3877" s="1314"/>
      <c r="AO3877" s="1314"/>
    </row>
    <row r="3878" spans="34:41">
      <c r="AH3878" s="1314"/>
      <c r="AI3878" s="1314"/>
      <c r="AJ3878" s="1314"/>
      <c r="AK3878" s="1314"/>
      <c r="AL3878" s="1314"/>
      <c r="AM3878" s="1314"/>
      <c r="AN3878" s="1314"/>
      <c r="AO3878" s="1314"/>
    </row>
    <row r="3879" spans="34:41">
      <c r="AH3879" s="1314"/>
      <c r="AI3879" s="1314"/>
      <c r="AJ3879" s="1314"/>
      <c r="AK3879" s="1314"/>
      <c r="AL3879" s="1314"/>
      <c r="AM3879" s="1314"/>
      <c r="AN3879" s="1314"/>
      <c r="AO3879" s="1314"/>
    </row>
    <row r="3880" spans="34:41">
      <c r="AH3880" s="1314"/>
      <c r="AI3880" s="1314"/>
      <c r="AJ3880" s="1314"/>
      <c r="AK3880" s="1314"/>
      <c r="AL3880" s="1314"/>
      <c r="AM3880" s="1314"/>
      <c r="AN3880" s="1314"/>
      <c r="AO3880" s="1314"/>
    </row>
    <row r="3881" spans="34:41">
      <c r="AH3881" s="1314"/>
      <c r="AI3881" s="1314"/>
      <c r="AJ3881" s="1314"/>
      <c r="AK3881" s="1314"/>
      <c r="AL3881" s="1314"/>
      <c r="AM3881" s="1314"/>
      <c r="AN3881" s="1314"/>
      <c r="AO3881" s="1314"/>
    </row>
    <row r="3882" spans="34:41">
      <c r="AH3882" s="1314"/>
      <c r="AI3882" s="1314"/>
      <c r="AJ3882" s="1314"/>
      <c r="AK3882" s="1314"/>
      <c r="AL3882" s="1314"/>
      <c r="AM3882" s="1314"/>
      <c r="AN3882" s="1314"/>
      <c r="AO3882" s="1314"/>
    </row>
    <row r="3883" spans="34:41">
      <c r="AH3883" s="1314"/>
      <c r="AI3883" s="1314"/>
      <c r="AJ3883" s="1314"/>
      <c r="AK3883" s="1314"/>
      <c r="AL3883" s="1314"/>
      <c r="AM3883" s="1314"/>
      <c r="AN3883" s="1314"/>
      <c r="AO3883" s="1314"/>
    </row>
    <row r="3884" spans="34:41">
      <c r="AH3884" s="1314"/>
      <c r="AI3884" s="1314"/>
      <c r="AJ3884" s="1314"/>
      <c r="AK3884" s="1314"/>
      <c r="AL3884" s="1314"/>
      <c r="AM3884" s="1314"/>
      <c r="AN3884" s="1314"/>
      <c r="AO3884" s="1314"/>
    </row>
    <row r="3885" spans="34:41">
      <c r="AH3885" s="1314"/>
      <c r="AI3885" s="1314"/>
      <c r="AJ3885" s="1314"/>
      <c r="AK3885" s="1314"/>
      <c r="AL3885" s="1314"/>
      <c r="AM3885" s="1314"/>
      <c r="AN3885" s="1314"/>
      <c r="AO3885" s="1314"/>
    </row>
    <row r="3886" spans="34:41">
      <c r="AH3886" s="1314"/>
      <c r="AI3886" s="1314"/>
      <c r="AJ3886" s="1314"/>
      <c r="AK3886" s="1314"/>
      <c r="AL3886" s="1314"/>
      <c r="AM3886" s="1314"/>
      <c r="AN3886" s="1314"/>
      <c r="AO3886" s="1314"/>
    </row>
    <row r="3887" spans="34:41">
      <c r="AH3887" s="1314"/>
      <c r="AI3887" s="1314"/>
      <c r="AJ3887" s="1314"/>
      <c r="AK3887" s="1314"/>
      <c r="AL3887" s="1314"/>
      <c r="AM3887" s="1314"/>
      <c r="AN3887" s="1314"/>
      <c r="AO3887" s="1314"/>
    </row>
    <row r="3888" spans="34:41">
      <c r="AH3888" s="1314"/>
      <c r="AI3888" s="1314"/>
      <c r="AJ3888" s="1314"/>
      <c r="AK3888" s="1314"/>
      <c r="AL3888" s="1314"/>
      <c r="AM3888" s="1314"/>
      <c r="AN3888" s="1314"/>
      <c r="AO3888" s="1314"/>
    </row>
    <row r="3889" spans="34:41">
      <c r="AH3889" s="1314"/>
      <c r="AI3889" s="1314"/>
      <c r="AJ3889" s="1314"/>
      <c r="AK3889" s="1314"/>
      <c r="AL3889" s="1314"/>
      <c r="AM3889" s="1314"/>
      <c r="AN3889" s="1314"/>
      <c r="AO3889" s="1314"/>
    </row>
    <row r="3890" spans="34:41">
      <c r="AH3890" s="1314"/>
      <c r="AI3890" s="1314"/>
      <c r="AJ3890" s="1314"/>
      <c r="AK3890" s="1314"/>
      <c r="AL3890" s="1314"/>
      <c r="AM3890" s="1314"/>
      <c r="AN3890" s="1314"/>
      <c r="AO3890" s="1314"/>
    </row>
    <row r="3891" spans="34:41">
      <c r="AH3891" s="1314"/>
      <c r="AI3891" s="1314"/>
      <c r="AJ3891" s="1314"/>
      <c r="AK3891" s="1314"/>
      <c r="AL3891" s="1314"/>
      <c r="AM3891" s="1314"/>
      <c r="AN3891" s="1314"/>
      <c r="AO3891" s="1314"/>
    </row>
    <row r="3892" spans="34:41">
      <c r="AH3892" s="1314"/>
      <c r="AI3892" s="1314"/>
      <c r="AJ3892" s="1314"/>
      <c r="AK3892" s="1314"/>
      <c r="AL3892" s="1314"/>
      <c r="AM3892" s="1314"/>
      <c r="AN3892" s="1314"/>
      <c r="AO3892" s="1314"/>
    </row>
    <row r="3893" spans="34:41">
      <c r="AH3893" s="1314"/>
      <c r="AI3893" s="1314"/>
      <c r="AJ3893" s="1314"/>
      <c r="AK3893" s="1314"/>
      <c r="AL3893" s="1314"/>
      <c r="AM3893" s="1314"/>
      <c r="AN3893" s="1314"/>
      <c r="AO3893" s="1314"/>
    </row>
    <row r="3894" spans="34:41">
      <c r="AH3894" s="1314"/>
      <c r="AI3894" s="1314"/>
      <c r="AJ3894" s="1314"/>
      <c r="AK3894" s="1314"/>
      <c r="AL3894" s="1314"/>
      <c r="AM3894" s="1314"/>
      <c r="AN3894" s="1314"/>
      <c r="AO3894" s="1314"/>
    </row>
    <row r="3895" spans="34:41">
      <c r="AH3895" s="1314"/>
      <c r="AI3895" s="1314"/>
      <c r="AJ3895" s="1314"/>
      <c r="AK3895" s="1314"/>
      <c r="AL3895" s="1314"/>
      <c r="AM3895" s="1314"/>
      <c r="AN3895" s="1314"/>
      <c r="AO3895" s="1314"/>
    </row>
    <row r="3896" spans="34:41">
      <c r="AH3896" s="1314"/>
      <c r="AI3896" s="1314"/>
      <c r="AJ3896" s="1314"/>
      <c r="AK3896" s="1314"/>
      <c r="AL3896" s="1314"/>
      <c r="AM3896" s="1314"/>
      <c r="AN3896" s="1314"/>
      <c r="AO3896" s="1314"/>
    </row>
    <row r="3897" spans="34:41">
      <c r="AH3897" s="1314"/>
      <c r="AI3897" s="1314"/>
      <c r="AJ3897" s="1314"/>
      <c r="AK3897" s="1314"/>
      <c r="AL3897" s="1314"/>
      <c r="AM3897" s="1314"/>
      <c r="AN3897" s="1314"/>
      <c r="AO3897" s="1314"/>
    </row>
    <row r="3898" spans="34:41">
      <c r="AH3898" s="1314"/>
      <c r="AI3898" s="1314"/>
      <c r="AJ3898" s="1314"/>
      <c r="AK3898" s="1314"/>
      <c r="AL3898" s="1314"/>
      <c r="AM3898" s="1314"/>
      <c r="AN3898" s="1314"/>
      <c r="AO3898" s="1314"/>
    </row>
    <row r="3899" spans="34:41">
      <c r="AH3899" s="1314"/>
      <c r="AI3899" s="1314"/>
      <c r="AJ3899" s="1314"/>
      <c r="AK3899" s="1314"/>
      <c r="AL3899" s="1314"/>
      <c r="AM3899" s="1314"/>
      <c r="AN3899" s="1314"/>
      <c r="AO3899" s="1314"/>
    </row>
    <row r="3900" spans="34:41">
      <c r="AH3900" s="1314"/>
      <c r="AI3900" s="1314"/>
      <c r="AJ3900" s="1314"/>
      <c r="AK3900" s="1314"/>
      <c r="AL3900" s="1314"/>
      <c r="AM3900" s="1314"/>
      <c r="AN3900" s="1314"/>
      <c r="AO3900" s="1314"/>
    </row>
    <row r="3901" spans="34:41">
      <c r="AH3901" s="1314"/>
      <c r="AI3901" s="1314"/>
      <c r="AJ3901" s="1314"/>
      <c r="AK3901" s="1314"/>
      <c r="AL3901" s="1314"/>
      <c r="AM3901" s="1314"/>
      <c r="AN3901" s="1314"/>
      <c r="AO3901" s="1314"/>
    </row>
    <row r="3902" spans="34:41">
      <c r="AH3902" s="1314"/>
      <c r="AI3902" s="1314"/>
      <c r="AJ3902" s="1314"/>
      <c r="AK3902" s="1314"/>
      <c r="AL3902" s="1314"/>
      <c r="AM3902" s="1314"/>
      <c r="AN3902" s="1314"/>
      <c r="AO3902" s="1314"/>
    </row>
    <row r="3903" spans="34:41">
      <c r="AH3903" s="1314"/>
      <c r="AI3903" s="1314"/>
      <c r="AJ3903" s="1314"/>
      <c r="AK3903" s="1314"/>
      <c r="AL3903" s="1314"/>
      <c r="AM3903" s="1314"/>
      <c r="AN3903" s="1314"/>
      <c r="AO3903" s="1314"/>
    </row>
    <row r="3904" spans="34:41">
      <c r="AH3904" s="1314"/>
      <c r="AI3904" s="1314"/>
      <c r="AJ3904" s="1314"/>
      <c r="AK3904" s="1314"/>
      <c r="AL3904" s="1314"/>
      <c r="AM3904" s="1314"/>
      <c r="AN3904" s="1314"/>
      <c r="AO3904" s="1314"/>
    </row>
    <row r="3905" spans="34:41">
      <c r="AH3905" s="1314"/>
      <c r="AI3905" s="1314"/>
      <c r="AJ3905" s="1314"/>
      <c r="AK3905" s="1314"/>
      <c r="AL3905" s="1314"/>
      <c r="AM3905" s="1314"/>
      <c r="AN3905" s="1314"/>
      <c r="AO3905" s="1314"/>
    </row>
    <row r="3906" spans="34:41">
      <c r="AH3906" s="1314"/>
      <c r="AI3906" s="1314"/>
      <c r="AJ3906" s="1314"/>
      <c r="AK3906" s="1314"/>
      <c r="AL3906" s="1314"/>
      <c r="AM3906" s="1314"/>
      <c r="AN3906" s="1314"/>
      <c r="AO3906" s="1314"/>
    </row>
    <row r="3907" spans="34:41">
      <c r="AH3907" s="1314"/>
      <c r="AI3907" s="1314"/>
      <c r="AJ3907" s="1314"/>
      <c r="AK3907" s="1314"/>
      <c r="AL3907" s="1314"/>
      <c r="AM3907" s="1314"/>
      <c r="AN3907" s="1314"/>
      <c r="AO3907" s="1314"/>
    </row>
    <row r="3908" spans="34:41">
      <c r="AH3908" s="1314"/>
      <c r="AI3908" s="1314"/>
      <c r="AJ3908" s="1314"/>
      <c r="AK3908" s="1314"/>
      <c r="AL3908" s="1314"/>
      <c r="AM3908" s="1314"/>
      <c r="AN3908" s="1314"/>
      <c r="AO3908" s="1314"/>
    </row>
    <row r="3909" spans="34:41">
      <c r="AH3909" s="1314"/>
      <c r="AI3909" s="1314"/>
      <c r="AJ3909" s="1314"/>
      <c r="AK3909" s="1314"/>
      <c r="AL3909" s="1314"/>
      <c r="AM3909" s="1314"/>
      <c r="AN3909" s="1314"/>
      <c r="AO3909" s="1314"/>
    </row>
    <row r="3910" spans="34:41">
      <c r="AH3910" s="1314"/>
      <c r="AI3910" s="1314"/>
      <c r="AJ3910" s="1314"/>
      <c r="AK3910" s="1314"/>
      <c r="AL3910" s="1314"/>
      <c r="AM3910" s="1314"/>
      <c r="AN3910" s="1314"/>
      <c r="AO3910" s="1314"/>
    </row>
    <row r="3911" spans="34:41">
      <c r="AH3911" s="1314"/>
      <c r="AI3911" s="1314"/>
      <c r="AJ3911" s="1314"/>
      <c r="AK3911" s="1314"/>
      <c r="AL3911" s="1314"/>
      <c r="AM3911" s="1314"/>
      <c r="AN3911" s="1314"/>
      <c r="AO3911" s="1314"/>
    </row>
    <row r="3912" spans="34:41">
      <c r="AH3912" s="1314"/>
      <c r="AI3912" s="1314"/>
      <c r="AJ3912" s="1314"/>
      <c r="AK3912" s="1314"/>
      <c r="AL3912" s="1314"/>
      <c r="AM3912" s="1314"/>
      <c r="AN3912" s="1314"/>
      <c r="AO3912" s="1314"/>
    </row>
    <row r="3913" spans="34:41">
      <c r="AH3913" s="1314"/>
      <c r="AI3913" s="1314"/>
      <c r="AJ3913" s="1314"/>
      <c r="AK3913" s="1314"/>
      <c r="AL3913" s="1314"/>
      <c r="AM3913" s="1314"/>
      <c r="AN3913" s="1314"/>
      <c r="AO3913" s="1314"/>
    </row>
    <row r="3914" spans="34:41">
      <c r="AH3914" s="1314"/>
      <c r="AI3914" s="1314"/>
      <c r="AJ3914" s="1314"/>
      <c r="AK3914" s="1314"/>
      <c r="AL3914" s="1314"/>
      <c r="AM3914" s="1314"/>
      <c r="AN3914" s="1314"/>
      <c r="AO3914" s="1314"/>
    </row>
    <row r="3915" spans="34:41">
      <c r="AH3915" s="1314"/>
      <c r="AI3915" s="1314"/>
      <c r="AJ3915" s="1314"/>
      <c r="AK3915" s="1314"/>
      <c r="AL3915" s="1314"/>
      <c r="AM3915" s="1314"/>
      <c r="AN3915" s="1314"/>
      <c r="AO3915" s="1314"/>
    </row>
    <row r="3916" spans="34:41">
      <c r="AH3916" s="1314"/>
      <c r="AI3916" s="1314"/>
      <c r="AJ3916" s="1314"/>
      <c r="AK3916" s="1314"/>
      <c r="AL3916" s="1314"/>
      <c r="AM3916" s="1314"/>
      <c r="AN3916" s="1314"/>
      <c r="AO3916" s="1314"/>
    </row>
    <row r="3917" spans="34:41">
      <c r="AH3917" s="1314"/>
      <c r="AI3917" s="1314"/>
      <c r="AJ3917" s="1314"/>
      <c r="AK3917" s="1314"/>
      <c r="AL3917" s="1314"/>
      <c r="AM3917" s="1314"/>
      <c r="AN3917" s="1314"/>
      <c r="AO3917" s="1314"/>
    </row>
    <row r="3918" spans="34:41">
      <c r="AH3918" s="1314"/>
      <c r="AI3918" s="1314"/>
      <c r="AJ3918" s="1314"/>
      <c r="AK3918" s="1314"/>
      <c r="AL3918" s="1314"/>
      <c r="AM3918" s="1314"/>
      <c r="AN3918" s="1314"/>
      <c r="AO3918" s="1314"/>
    </row>
    <row r="3919" spans="34:41">
      <c r="AH3919" s="1314"/>
      <c r="AI3919" s="1314"/>
      <c r="AJ3919" s="1314"/>
      <c r="AK3919" s="1314"/>
      <c r="AL3919" s="1314"/>
      <c r="AM3919" s="1314"/>
      <c r="AN3919" s="1314"/>
      <c r="AO3919" s="1314"/>
    </row>
    <row r="3920" spans="34:41">
      <c r="AH3920" s="1314"/>
      <c r="AI3920" s="1314"/>
      <c r="AJ3920" s="1314"/>
      <c r="AK3920" s="1314"/>
      <c r="AL3920" s="1314"/>
      <c r="AM3920" s="1314"/>
      <c r="AN3920" s="1314"/>
      <c r="AO3920" s="1314"/>
    </row>
    <row r="3921" spans="34:41">
      <c r="AH3921" s="1314"/>
      <c r="AI3921" s="1314"/>
      <c r="AJ3921" s="1314"/>
      <c r="AK3921" s="1314"/>
      <c r="AL3921" s="1314"/>
      <c r="AM3921" s="1314"/>
      <c r="AN3921" s="1314"/>
      <c r="AO3921" s="1314"/>
    </row>
    <row r="3922" spans="34:41">
      <c r="AH3922" s="1314"/>
      <c r="AI3922" s="1314"/>
      <c r="AJ3922" s="1314"/>
      <c r="AK3922" s="1314"/>
      <c r="AL3922" s="1314"/>
      <c r="AM3922" s="1314"/>
      <c r="AN3922" s="1314"/>
      <c r="AO3922" s="1314"/>
    </row>
    <row r="3923" spans="34:41">
      <c r="AH3923" s="1314"/>
      <c r="AI3923" s="1314"/>
      <c r="AJ3923" s="1314"/>
      <c r="AK3923" s="1314"/>
      <c r="AL3923" s="1314"/>
      <c r="AM3923" s="1314"/>
      <c r="AN3923" s="1314"/>
      <c r="AO3923" s="1314"/>
    </row>
    <row r="3924" spans="34:41">
      <c r="AH3924" s="1314"/>
      <c r="AI3924" s="1314"/>
      <c r="AJ3924" s="1314"/>
      <c r="AK3924" s="1314"/>
      <c r="AL3924" s="1314"/>
      <c r="AM3924" s="1314"/>
      <c r="AN3924" s="1314"/>
      <c r="AO3924" s="1314"/>
    </row>
    <row r="3925" spans="34:41">
      <c r="AH3925" s="1314"/>
      <c r="AI3925" s="1314"/>
      <c r="AJ3925" s="1314"/>
      <c r="AK3925" s="1314"/>
      <c r="AL3925" s="1314"/>
      <c r="AM3925" s="1314"/>
      <c r="AN3925" s="1314"/>
      <c r="AO3925" s="1314"/>
    </row>
    <row r="3926" spans="34:41">
      <c r="AH3926" s="1314"/>
      <c r="AI3926" s="1314"/>
      <c r="AJ3926" s="1314"/>
      <c r="AK3926" s="1314"/>
      <c r="AL3926" s="1314"/>
      <c r="AM3926" s="1314"/>
      <c r="AN3926" s="1314"/>
      <c r="AO3926" s="1314"/>
    </row>
    <row r="3927" spans="34:41">
      <c r="AH3927" s="1314"/>
      <c r="AI3927" s="1314"/>
      <c r="AJ3927" s="1314"/>
      <c r="AK3927" s="1314"/>
      <c r="AL3927" s="1314"/>
      <c r="AM3927" s="1314"/>
      <c r="AN3927" s="1314"/>
      <c r="AO3927" s="1314"/>
    </row>
    <row r="3928" spans="34:41">
      <c r="AH3928" s="1314"/>
      <c r="AI3928" s="1314"/>
      <c r="AJ3928" s="1314"/>
      <c r="AK3928" s="1314"/>
      <c r="AL3928" s="1314"/>
      <c r="AM3928" s="1314"/>
      <c r="AN3928" s="1314"/>
      <c r="AO3928" s="1314"/>
    </row>
    <row r="3929" spans="34:41">
      <c r="AH3929" s="1314"/>
      <c r="AI3929" s="1314"/>
      <c r="AJ3929" s="1314"/>
      <c r="AK3929" s="1314"/>
      <c r="AL3929" s="1314"/>
      <c r="AM3929" s="1314"/>
      <c r="AN3929" s="1314"/>
      <c r="AO3929" s="1314"/>
    </row>
    <row r="3930" spans="34:41">
      <c r="AH3930" s="1314"/>
      <c r="AI3930" s="1314"/>
      <c r="AJ3930" s="1314"/>
      <c r="AK3930" s="1314"/>
      <c r="AL3930" s="1314"/>
      <c r="AM3930" s="1314"/>
      <c r="AN3930" s="1314"/>
      <c r="AO3930" s="1314"/>
    </row>
    <row r="3931" spans="34:41">
      <c r="AH3931" s="1314"/>
      <c r="AI3931" s="1314"/>
      <c r="AJ3931" s="1314"/>
      <c r="AK3931" s="1314"/>
      <c r="AL3931" s="1314"/>
      <c r="AM3931" s="1314"/>
      <c r="AN3931" s="1314"/>
      <c r="AO3931" s="1314"/>
    </row>
    <row r="3932" spans="34:41">
      <c r="AH3932" s="1314"/>
      <c r="AI3932" s="1314"/>
      <c r="AJ3932" s="1314"/>
      <c r="AK3932" s="1314"/>
      <c r="AL3932" s="1314"/>
      <c r="AM3932" s="1314"/>
      <c r="AN3932" s="1314"/>
      <c r="AO3932" s="1314"/>
    </row>
    <row r="3933" spans="34:41">
      <c r="AH3933" s="1314"/>
      <c r="AI3933" s="1314"/>
      <c r="AJ3933" s="1314"/>
      <c r="AK3933" s="1314"/>
      <c r="AL3933" s="1314"/>
      <c r="AM3933" s="1314"/>
      <c r="AN3933" s="1314"/>
      <c r="AO3933" s="1314"/>
    </row>
    <row r="3934" spans="34:41">
      <c r="AH3934" s="1314"/>
      <c r="AI3934" s="1314"/>
      <c r="AJ3934" s="1314"/>
      <c r="AK3934" s="1314"/>
      <c r="AL3934" s="1314"/>
      <c r="AM3934" s="1314"/>
      <c r="AN3934" s="1314"/>
      <c r="AO3934" s="1314"/>
    </row>
    <row r="3935" spans="34:41">
      <c r="AH3935" s="1314"/>
      <c r="AI3935" s="1314"/>
      <c r="AJ3935" s="1314"/>
      <c r="AK3935" s="1314"/>
      <c r="AL3935" s="1314"/>
      <c r="AM3935" s="1314"/>
      <c r="AN3935" s="1314"/>
      <c r="AO3935" s="1314"/>
    </row>
    <row r="3936" spans="34:41">
      <c r="AH3936" s="1314"/>
      <c r="AI3936" s="1314"/>
      <c r="AJ3936" s="1314"/>
      <c r="AK3936" s="1314"/>
      <c r="AL3936" s="1314"/>
      <c r="AM3936" s="1314"/>
      <c r="AN3936" s="1314"/>
      <c r="AO3936" s="1314"/>
    </row>
    <row r="3937" spans="34:41">
      <c r="AH3937" s="1314"/>
      <c r="AI3937" s="1314"/>
      <c r="AJ3937" s="1314"/>
      <c r="AK3937" s="1314"/>
      <c r="AL3937" s="1314"/>
      <c r="AM3937" s="1314"/>
      <c r="AN3937" s="1314"/>
      <c r="AO3937" s="1314"/>
    </row>
    <row r="3938" spans="34:41">
      <c r="AH3938" s="1314"/>
      <c r="AI3938" s="1314"/>
      <c r="AJ3938" s="1314"/>
      <c r="AK3938" s="1314"/>
      <c r="AL3938" s="1314"/>
      <c r="AM3938" s="1314"/>
      <c r="AN3938" s="1314"/>
      <c r="AO3938" s="1314"/>
    </row>
    <row r="3939" spans="34:41">
      <c r="AH3939" s="1314"/>
      <c r="AI3939" s="1314"/>
      <c r="AJ3939" s="1314"/>
      <c r="AK3939" s="1314"/>
      <c r="AL3939" s="1314"/>
      <c r="AM3939" s="1314"/>
      <c r="AN3939" s="1314"/>
      <c r="AO3939" s="1314"/>
    </row>
    <row r="3940" spans="34:41">
      <c r="AH3940" s="1314"/>
      <c r="AI3940" s="1314"/>
      <c r="AJ3940" s="1314"/>
      <c r="AK3940" s="1314"/>
      <c r="AL3940" s="1314"/>
      <c r="AM3940" s="1314"/>
      <c r="AN3940" s="1314"/>
      <c r="AO3940" s="1314"/>
    </row>
    <row r="3941" spans="34:41">
      <c r="AH3941" s="1314"/>
      <c r="AI3941" s="1314"/>
      <c r="AJ3941" s="1314"/>
      <c r="AK3941" s="1314"/>
      <c r="AL3941" s="1314"/>
      <c r="AM3941" s="1314"/>
      <c r="AN3941" s="1314"/>
      <c r="AO3941" s="1314"/>
    </row>
    <row r="3942" spans="34:41">
      <c r="AH3942" s="1314"/>
      <c r="AI3942" s="1314"/>
      <c r="AJ3942" s="1314"/>
      <c r="AK3942" s="1314"/>
      <c r="AL3942" s="1314"/>
      <c r="AM3942" s="1314"/>
      <c r="AN3942" s="1314"/>
      <c r="AO3942" s="1314"/>
    </row>
    <row r="3943" spans="34:41">
      <c r="AH3943" s="1314"/>
      <c r="AI3943" s="1314"/>
      <c r="AJ3943" s="1314"/>
      <c r="AK3943" s="1314"/>
      <c r="AL3943" s="1314"/>
      <c r="AM3943" s="1314"/>
      <c r="AN3943" s="1314"/>
      <c r="AO3943" s="1314"/>
    </row>
    <row r="3944" spans="34:41">
      <c r="AH3944" s="1314"/>
      <c r="AI3944" s="1314"/>
      <c r="AJ3944" s="1314"/>
      <c r="AK3944" s="1314"/>
      <c r="AL3944" s="1314"/>
      <c r="AM3944" s="1314"/>
      <c r="AN3944" s="1314"/>
      <c r="AO3944" s="1314"/>
    </row>
    <row r="3945" spans="34:41">
      <c r="AH3945" s="1314"/>
      <c r="AI3945" s="1314"/>
      <c r="AJ3945" s="1314"/>
      <c r="AK3945" s="1314"/>
      <c r="AL3945" s="1314"/>
      <c r="AM3945" s="1314"/>
      <c r="AN3945" s="1314"/>
      <c r="AO3945" s="1314"/>
    </row>
    <row r="3946" spans="34:41">
      <c r="AH3946" s="1314"/>
      <c r="AI3946" s="1314"/>
      <c r="AJ3946" s="1314"/>
      <c r="AK3946" s="1314"/>
      <c r="AL3946" s="1314"/>
      <c r="AM3946" s="1314"/>
      <c r="AN3946" s="1314"/>
      <c r="AO3946" s="1314"/>
    </row>
    <row r="3947" spans="34:41">
      <c r="AH3947" s="1314"/>
      <c r="AI3947" s="1314"/>
      <c r="AJ3947" s="1314"/>
      <c r="AK3947" s="1314"/>
      <c r="AL3947" s="1314"/>
      <c r="AM3947" s="1314"/>
      <c r="AN3947" s="1314"/>
      <c r="AO3947" s="1314"/>
    </row>
    <row r="3948" spans="34:41">
      <c r="AH3948" s="1314"/>
      <c r="AI3948" s="1314"/>
      <c r="AJ3948" s="1314"/>
      <c r="AK3948" s="1314"/>
      <c r="AL3948" s="1314"/>
      <c r="AM3948" s="1314"/>
      <c r="AN3948" s="1314"/>
      <c r="AO3948" s="1314"/>
    </row>
    <row r="3949" spans="34:41">
      <c r="AH3949" s="1314"/>
      <c r="AI3949" s="1314"/>
      <c r="AJ3949" s="1314"/>
      <c r="AK3949" s="1314"/>
      <c r="AL3949" s="1314"/>
      <c r="AM3949" s="1314"/>
      <c r="AN3949" s="1314"/>
      <c r="AO3949" s="1314"/>
    </row>
    <row r="3950" spans="34:41">
      <c r="AH3950" s="1314"/>
      <c r="AI3950" s="1314"/>
      <c r="AJ3950" s="1314"/>
      <c r="AK3950" s="1314"/>
      <c r="AL3950" s="1314"/>
      <c r="AM3950" s="1314"/>
      <c r="AN3950" s="1314"/>
      <c r="AO3950" s="1314"/>
    </row>
    <row r="3951" spans="34:41">
      <c r="AH3951" s="1314"/>
      <c r="AI3951" s="1314"/>
      <c r="AJ3951" s="1314"/>
      <c r="AK3951" s="1314"/>
      <c r="AL3951" s="1314"/>
      <c r="AM3951" s="1314"/>
      <c r="AN3951" s="1314"/>
      <c r="AO3951" s="1314"/>
    </row>
    <row r="3952" spans="34:41">
      <c r="AH3952" s="1314"/>
      <c r="AI3952" s="1314"/>
      <c r="AJ3952" s="1314"/>
      <c r="AK3952" s="1314"/>
      <c r="AL3952" s="1314"/>
      <c r="AM3952" s="1314"/>
      <c r="AN3952" s="1314"/>
      <c r="AO3952" s="1314"/>
    </row>
    <row r="3953" spans="34:41">
      <c r="AH3953" s="1314"/>
      <c r="AI3953" s="1314"/>
      <c r="AJ3953" s="1314"/>
      <c r="AK3953" s="1314"/>
      <c r="AL3953" s="1314"/>
      <c r="AM3953" s="1314"/>
      <c r="AN3953" s="1314"/>
      <c r="AO3953" s="1314"/>
    </row>
    <row r="3954" spans="34:41">
      <c r="AH3954" s="1314"/>
      <c r="AI3954" s="1314"/>
      <c r="AJ3954" s="1314"/>
      <c r="AK3954" s="1314"/>
      <c r="AL3954" s="1314"/>
      <c r="AM3954" s="1314"/>
      <c r="AN3954" s="1314"/>
      <c r="AO3954" s="1314"/>
    </row>
    <row r="3955" spans="34:41">
      <c r="AH3955" s="1314"/>
      <c r="AI3955" s="1314"/>
      <c r="AJ3955" s="1314"/>
      <c r="AK3955" s="1314"/>
      <c r="AL3955" s="1314"/>
      <c r="AM3955" s="1314"/>
      <c r="AN3955" s="1314"/>
      <c r="AO3955" s="1314"/>
    </row>
    <row r="3956" spans="34:41">
      <c r="AH3956" s="1314"/>
      <c r="AI3956" s="1314"/>
      <c r="AJ3956" s="1314"/>
      <c r="AK3956" s="1314"/>
      <c r="AL3956" s="1314"/>
      <c r="AM3956" s="1314"/>
      <c r="AN3956" s="1314"/>
      <c r="AO3956" s="1314"/>
    </row>
    <row r="3957" spans="34:41">
      <c r="AH3957" s="1314"/>
      <c r="AI3957" s="1314"/>
      <c r="AJ3957" s="1314"/>
      <c r="AK3957" s="1314"/>
      <c r="AL3957" s="1314"/>
      <c r="AM3957" s="1314"/>
      <c r="AN3957" s="1314"/>
      <c r="AO3957" s="1314"/>
    </row>
    <row r="3958" spans="34:41">
      <c r="AH3958" s="1314"/>
      <c r="AI3958" s="1314"/>
      <c r="AJ3958" s="1314"/>
      <c r="AK3958" s="1314"/>
      <c r="AL3958" s="1314"/>
      <c r="AM3958" s="1314"/>
      <c r="AN3958" s="1314"/>
      <c r="AO3958" s="1314"/>
    </row>
    <row r="3959" spans="34:41">
      <c r="AH3959" s="1314"/>
      <c r="AI3959" s="1314"/>
      <c r="AJ3959" s="1314"/>
      <c r="AK3959" s="1314"/>
      <c r="AL3959" s="1314"/>
      <c r="AM3959" s="1314"/>
      <c r="AN3959" s="1314"/>
      <c r="AO3959" s="1314"/>
    </row>
    <row r="3960" spans="34:41">
      <c r="AH3960" s="1314"/>
      <c r="AI3960" s="1314"/>
      <c r="AJ3960" s="1314"/>
      <c r="AK3960" s="1314"/>
      <c r="AL3960" s="1314"/>
      <c r="AM3960" s="1314"/>
      <c r="AN3960" s="1314"/>
      <c r="AO3960" s="1314"/>
    </row>
    <row r="3961" spans="34:41">
      <c r="AH3961" s="1314"/>
      <c r="AI3961" s="1314"/>
      <c r="AJ3961" s="1314"/>
      <c r="AK3961" s="1314"/>
      <c r="AL3961" s="1314"/>
      <c r="AM3961" s="1314"/>
      <c r="AN3961" s="1314"/>
      <c r="AO3961" s="1314"/>
    </row>
    <row r="3962" spans="34:41">
      <c r="AH3962" s="1314"/>
      <c r="AI3962" s="1314"/>
      <c r="AJ3962" s="1314"/>
      <c r="AK3962" s="1314"/>
      <c r="AL3962" s="1314"/>
      <c r="AM3962" s="1314"/>
      <c r="AN3962" s="1314"/>
      <c r="AO3962" s="1314"/>
    </row>
    <row r="3963" spans="34:41">
      <c r="AH3963" s="1314"/>
      <c r="AI3963" s="1314"/>
      <c r="AJ3963" s="1314"/>
      <c r="AK3963" s="1314"/>
      <c r="AL3963" s="1314"/>
      <c r="AM3963" s="1314"/>
      <c r="AN3963" s="1314"/>
      <c r="AO3963" s="1314"/>
    </row>
    <row r="3964" spans="34:41">
      <c r="AH3964" s="1314"/>
      <c r="AI3964" s="1314"/>
      <c r="AJ3964" s="1314"/>
      <c r="AK3964" s="1314"/>
      <c r="AL3964" s="1314"/>
      <c r="AM3964" s="1314"/>
      <c r="AN3964" s="1314"/>
      <c r="AO3964" s="1314"/>
    </row>
    <row r="3965" spans="34:41">
      <c r="AH3965" s="1314"/>
      <c r="AI3965" s="1314"/>
      <c r="AJ3965" s="1314"/>
      <c r="AK3965" s="1314"/>
      <c r="AL3965" s="1314"/>
      <c r="AM3965" s="1314"/>
      <c r="AN3965" s="1314"/>
      <c r="AO3965" s="1314"/>
    </row>
    <row r="3966" spans="34:41">
      <c r="AH3966" s="1314"/>
      <c r="AI3966" s="1314"/>
      <c r="AJ3966" s="1314"/>
      <c r="AK3966" s="1314"/>
      <c r="AL3966" s="1314"/>
      <c r="AM3966" s="1314"/>
      <c r="AN3966" s="1314"/>
      <c r="AO3966" s="1314"/>
    </row>
    <row r="3967" spans="34:41">
      <c r="AH3967" s="1314"/>
      <c r="AI3967" s="1314"/>
      <c r="AJ3967" s="1314"/>
      <c r="AK3967" s="1314"/>
      <c r="AL3967" s="1314"/>
      <c r="AM3967" s="1314"/>
      <c r="AN3967" s="1314"/>
      <c r="AO3967" s="1314"/>
    </row>
    <row r="3968" spans="34:41">
      <c r="AH3968" s="1314"/>
      <c r="AI3968" s="1314"/>
      <c r="AJ3968" s="1314"/>
      <c r="AK3968" s="1314"/>
      <c r="AL3968" s="1314"/>
      <c r="AM3968" s="1314"/>
      <c r="AN3968" s="1314"/>
      <c r="AO3968" s="1314"/>
    </row>
    <row r="3969" spans="34:41">
      <c r="AH3969" s="1314"/>
      <c r="AI3969" s="1314"/>
      <c r="AJ3969" s="1314"/>
      <c r="AK3969" s="1314"/>
      <c r="AL3969" s="1314"/>
      <c r="AM3969" s="1314"/>
      <c r="AN3969" s="1314"/>
      <c r="AO3969" s="1314"/>
    </row>
    <row r="3970" spans="34:41">
      <c r="AH3970" s="1314"/>
      <c r="AI3970" s="1314"/>
      <c r="AJ3970" s="1314"/>
      <c r="AK3970" s="1314"/>
      <c r="AL3970" s="1314"/>
      <c r="AM3970" s="1314"/>
      <c r="AN3970" s="1314"/>
      <c r="AO3970" s="1314"/>
    </row>
    <row r="3971" spans="34:41">
      <c r="AH3971" s="1314"/>
      <c r="AI3971" s="1314"/>
      <c r="AJ3971" s="1314"/>
      <c r="AK3971" s="1314"/>
      <c r="AL3971" s="1314"/>
      <c r="AM3971" s="1314"/>
      <c r="AN3971" s="1314"/>
      <c r="AO3971" s="1314"/>
    </row>
    <row r="3972" spans="34:41">
      <c r="AH3972" s="1314"/>
      <c r="AI3972" s="1314"/>
      <c r="AJ3972" s="1314"/>
      <c r="AK3972" s="1314"/>
      <c r="AL3972" s="1314"/>
      <c r="AM3972" s="1314"/>
      <c r="AN3972" s="1314"/>
      <c r="AO3972" s="1314"/>
    </row>
    <row r="3973" spans="34:41">
      <c r="AH3973" s="1314"/>
      <c r="AI3973" s="1314"/>
      <c r="AJ3973" s="1314"/>
      <c r="AK3973" s="1314"/>
      <c r="AL3973" s="1314"/>
      <c r="AM3973" s="1314"/>
      <c r="AN3973" s="1314"/>
      <c r="AO3973" s="1314"/>
    </row>
    <row r="3974" spans="34:41">
      <c r="AH3974" s="1314"/>
      <c r="AI3974" s="1314"/>
      <c r="AJ3974" s="1314"/>
      <c r="AK3974" s="1314"/>
      <c r="AL3974" s="1314"/>
      <c r="AM3974" s="1314"/>
      <c r="AN3974" s="1314"/>
      <c r="AO3974" s="1314"/>
    </row>
    <row r="3975" spans="34:41">
      <c r="AH3975" s="1314"/>
      <c r="AI3975" s="1314"/>
      <c r="AJ3975" s="1314"/>
      <c r="AK3975" s="1314"/>
      <c r="AL3975" s="1314"/>
      <c r="AM3975" s="1314"/>
      <c r="AN3975" s="1314"/>
      <c r="AO3975" s="1314"/>
    </row>
    <row r="3976" spans="34:41">
      <c r="AH3976" s="1314"/>
      <c r="AI3976" s="1314"/>
      <c r="AJ3976" s="1314"/>
      <c r="AK3976" s="1314"/>
      <c r="AL3976" s="1314"/>
      <c r="AM3976" s="1314"/>
      <c r="AN3976" s="1314"/>
      <c r="AO3976" s="1314"/>
    </row>
    <row r="3977" spans="34:41">
      <c r="AH3977" s="1314"/>
      <c r="AI3977" s="1314"/>
      <c r="AJ3977" s="1314"/>
      <c r="AK3977" s="1314"/>
      <c r="AL3977" s="1314"/>
      <c r="AM3977" s="1314"/>
      <c r="AN3977" s="1314"/>
      <c r="AO3977" s="1314"/>
    </row>
    <row r="3978" spans="34:41">
      <c r="AH3978" s="1314"/>
      <c r="AI3978" s="1314"/>
      <c r="AJ3978" s="1314"/>
      <c r="AK3978" s="1314"/>
      <c r="AL3978" s="1314"/>
      <c r="AM3978" s="1314"/>
      <c r="AN3978" s="1314"/>
      <c r="AO3978" s="1314"/>
    </row>
    <row r="3979" spans="34:41">
      <c r="AH3979" s="1314"/>
      <c r="AI3979" s="1314"/>
      <c r="AJ3979" s="1314"/>
      <c r="AK3979" s="1314"/>
      <c r="AL3979" s="1314"/>
      <c r="AM3979" s="1314"/>
      <c r="AN3979" s="1314"/>
      <c r="AO3979" s="1314"/>
    </row>
    <row r="3980" spans="34:41">
      <c r="AH3980" s="1314"/>
      <c r="AI3980" s="1314"/>
      <c r="AJ3980" s="1314"/>
      <c r="AK3980" s="1314"/>
      <c r="AL3980" s="1314"/>
      <c r="AM3980" s="1314"/>
      <c r="AN3980" s="1314"/>
      <c r="AO3980" s="1314"/>
    </row>
    <row r="3981" spans="34:41">
      <c r="AH3981" s="1314"/>
      <c r="AI3981" s="1314"/>
      <c r="AJ3981" s="1314"/>
      <c r="AK3981" s="1314"/>
      <c r="AL3981" s="1314"/>
      <c r="AM3981" s="1314"/>
      <c r="AN3981" s="1314"/>
      <c r="AO3981" s="1314"/>
    </row>
    <row r="3982" spans="34:41">
      <c r="AH3982" s="1314"/>
      <c r="AI3982" s="1314"/>
      <c r="AJ3982" s="1314"/>
      <c r="AK3982" s="1314"/>
      <c r="AL3982" s="1314"/>
      <c r="AM3982" s="1314"/>
      <c r="AN3982" s="1314"/>
      <c r="AO3982" s="1314"/>
    </row>
    <row r="3983" spans="34:41">
      <c r="AH3983" s="1314"/>
      <c r="AI3983" s="1314"/>
      <c r="AJ3983" s="1314"/>
      <c r="AK3983" s="1314"/>
      <c r="AL3983" s="1314"/>
      <c r="AM3983" s="1314"/>
      <c r="AN3983" s="1314"/>
      <c r="AO3983" s="1314"/>
    </row>
    <row r="3984" spans="34:41">
      <c r="AH3984" s="1314"/>
      <c r="AI3984" s="1314"/>
      <c r="AJ3984" s="1314"/>
      <c r="AK3984" s="1314"/>
      <c r="AL3984" s="1314"/>
      <c r="AM3984" s="1314"/>
      <c r="AN3984" s="1314"/>
      <c r="AO3984" s="1314"/>
    </row>
    <row r="3985" spans="34:41">
      <c r="AH3985" s="1314"/>
      <c r="AI3985" s="1314"/>
      <c r="AJ3985" s="1314"/>
      <c r="AK3985" s="1314"/>
      <c r="AL3985" s="1314"/>
      <c r="AM3985" s="1314"/>
      <c r="AN3985" s="1314"/>
      <c r="AO3985" s="1314"/>
    </row>
    <row r="3986" spans="34:41">
      <c r="AH3986" s="1314"/>
      <c r="AI3986" s="1314"/>
      <c r="AJ3986" s="1314"/>
      <c r="AK3986" s="1314"/>
      <c r="AL3986" s="1314"/>
      <c r="AM3986" s="1314"/>
      <c r="AN3986" s="1314"/>
      <c r="AO3986" s="1314"/>
    </row>
    <row r="3987" spans="34:41">
      <c r="AH3987" s="1314"/>
      <c r="AI3987" s="1314"/>
      <c r="AJ3987" s="1314"/>
      <c r="AK3987" s="1314"/>
      <c r="AL3987" s="1314"/>
      <c r="AM3987" s="1314"/>
      <c r="AN3987" s="1314"/>
      <c r="AO3987" s="1314"/>
    </row>
    <row r="3988" spans="34:41">
      <c r="AH3988" s="1314"/>
      <c r="AI3988" s="1314"/>
      <c r="AJ3988" s="1314"/>
      <c r="AK3988" s="1314"/>
      <c r="AL3988" s="1314"/>
      <c r="AM3988" s="1314"/>
      <c r="AN3988" s="1314"/>
      <c r="AO3988" s="1314"/>
    </row>
    <row r="3989" spans="34:41">
      <c r="AH3989" s="1314"/>
      <c r="AI3989" s="1314"/>
      <c r="AJ3989" s="1314"/>
      <c r="AK3989" s="1314"/>
      <c r="AL3989" s="1314"/>
      <c r="AM3989" s="1314"/>
      <c r="AN3989" s="1314"/>
      <c r="AO3989" s="1314"/>
    </row>
    <row r="3990" spans="34:41">
      <c r="AH3990" s="1314"/>
      <c r="AI3990" s="1314"/>
      <c r="AJ3990" s="1314"/>
      <c r="AK3990" s="1314"/>
      <c r="AL3990" s="1314"/>
      <c r="AM3990" s="1314"/>
      <c r="AN3990" s="1314"/>
      <c r="AO3990" s="1314"/>
    </row>
    <row r="3991" spans="34:41">
      <c r="AH3991" s="1314"/>
      <c r="AI3991" s="1314"/>
      <c r="AJ3991" s="1314"/>
      <c r="AK3991" s="1314"/>
      <c r="AL3991" s="1314"/>
      <c r="AM3991" s="1314"/>
      <c r="AN3991" s="1314"/>
      <c r="AO3991" s="1314"/>
    </row>
    <row r="3992" spans="34:41">
      <c r="AH3992" s="1314"/>
      <c r="AI3992" s="1314"/>
      <c r="AJ3992" s="1314"/>
      <c r="AK3992" s="1314"/>
      <c r="AL3992" s="1314"/>
      <c r="AM3992" s="1314"/>
      <c r="AN3992" s="1314"/>
      <c r="AO3992" s="1314"/>
    </row>
    <row r="3993" spans="34:41">
      <c r="AH3993" s="1314"/>
      <c r="AI3993" s="1314"/>
      <c r="AJ3993" s="1314"/>
      <c r="AK3993" s="1314"/>
      <c r="AL3993" s="1314"/>
      <c r="AM3993" s="1314"/>
      <c r="AN3993" s="1314"/>
      <c r="AO3993" s="1314"/>
    </row>
    <row r="3994" spans="34:41">
      <c r="AH3994" s="1314"/>
      <c r="AI3994" s="1314"/>
      <c r="AJ3994" s="1314"/>
      <c r="AK3994" s="1314"/>
      <c r="AL3994" s="1314"/>
      <c r="AM3994" s="1314"/>
      <c r="AN3994" s="1314"/>
      <c r="AO3994" s="1314"/>
    </row>
    <row r="3995" spans="34:41">
      <c r="AH3995" s="1314"/>
      <c r="AI3995" s="1314"/>
      <c r="AJ3995" s="1314"/>
      <c r="AK3995" s="1314"/>
      <c r="AL3995" s="1314"/>
      <c r="AM3995" s="1314"/>
      <c r="AN3995" s="1314"/>
      <c r="AO3995" s="1314"/>
    </row>
    <row r="3996" spans="34:41">
      <c r="AH3996" s="1314"/>
      <c r="AI3996" s="1314"/>
      <c r="AJ3996" s="1314"/>
      <c r="AK3996" s="1314"/>
      <c r="AL3996" s="1314"/>
      <c r="AM3996" s="1314"/>
      <c r="AN3996" s="1314"/>
      <c r="AO3996" s="1314"/>
    </row>
    <row r="3997" spans="34:41">
      <c r="AH3997" s="1314"/>
      <c r="AI3997" s="1314"/>
      <c r="AJ3997" s="1314"/>
      <c r="AK3997" s="1314"/>
      <c r="AL3997" s="1314"/>
      <c r="AM3997" s="1314"/>
      <c r="AN3997" s="1314"/>
      <c r="AO3997" s="1314"/>
    </row>
    <row r="3998" spans="34:41">
      <c r="AH3998" s="1314"/>
      <c r="AI3998" s="1314"/>
      <c r="AJ3998" s="1314"/>
      <c r="AK3998" s="1314"/>
      <c r="AL3998" s="1314"/>
      <c r="AM3998" s="1314"/>
      <c r="AN3998" s="1314"/>
      <c r="AO3998" s="1314"/>
    </row>
    <row r="3999" spans="34:41">
      <c r="AH3999" s="1314"/>
      <c r="AI3999" s="1314"/>
      <c r="AJ3999" s="1314"/>
      <c r="AK3999" s="1314"/>
      <c r="AL3999" s="1314"/>
      <c r="AM3999" s="1314"/>
      <c r="AN3999" s="1314"/>
      <c r="AO3999" s="1314"/>
    </row>
    <row r="4000" spans="34:41">
      <c r="AH4000" s="1314"/>
      <c r="AI4000" s="1314"/>
      <c r="AJ4000" s="1314"/>
      <c r="AK4000" s="1314"/>
      <c r="AL4000" s="1314"/>
      <c r="AM4000" s="1314"/>
      <c r="AN4000" s="1314"/>
      <c r="AO4000" s="1314"/>
    </row>
    <row r="4001" spans="34:41">
      <c r="AH4001" s="1314"/>
      <c r="AI4001" s="1314"/>
      <c r="AJ4001" s="1314"/>
      <c r="AK4001" s="1314"/>
      <c r="AL4001" s="1314"/>
      <c r="AM4001" s="1314"/>
      <c r="AN4001" s="1314"/>
      <c r="AO4001" s="1314"/>
    </row>
    <row r="4002" spans="34:41">
      <c r="AH4002" s="1314"/>
      <c r="AI4002" s="1314"/>
      <c r="AJ4002" s="1314"/>
      <c r="AK4002" s="1314"/>
      <c r="AL4002" s="1314"/>
      <c r="AM4002" s="1314"/>
      <c r="AN4002" s="1314"/>
      <c r="AO4002" s="1314"/>
    </row>
    <row r="4003" spans="34:41">
      <c r="AH4003" s="1314"/>
      <c r="AI4003" s="1314"/>
      <c r="AJ4003" s="1314"/>
      <c r="AK4003" s="1314"/>
      <c r="AL4003" s="1314"/>
      <c r="AM4003" s="1314"/>
      <c r="AN4003" s="1314"/>
      <c r="AO4003" s="1314"/>
    </row>
    <row r="4004" spans="34:41">
      <c r="AH4004" s="1314"/>
      <c r="AI4004" s="1314"/>
      <c r="AJ4004" s="1314"/>
      <c r="AK4004" s="1314"/>
      <c r="AL4004" s="1314"/>
      <c r="AM4004" s="1314"/>
      <c r="AN4004" s="1314"/>
      <c r="AO4004" s="1314"/>
    </row>
    <row r="4005" spans="34:41">
      <c r="AH4005" s="1314"/>
      <c r="AI4005" s="1314"/>
      <c r="AJ4005" s="1314"/>
      <c r="AK4005" s="1314"/>
      <c r="AL4005" s="1314"/>
      <c r="AM4005" s="1314"/>
      <c r="AN4005" s="1314"/>
      <c r="AO4005" s="1314"/>
    </row>
    <row r="4006" spans="34:41">
      <c r="AH4006" s="1314"/>
      <c r="AI4006" s="1314"/>
      <c r="AJ4006" s="1314"/>
      <c r="AK4006" s="1314"/>
      <c r="AL4006" s="1314"/>
      <c r="AM4006" s="1314"/>
      <c r="AN4006" s="1314"/>
      <c r="AO4006" s="1314"/>
    </row>
    <row r="4007" spans="34:41">
      <c r="AH4007" s="1314"/>
      <c r="AI4007" s="1314"/>
      <c r="AJ4007" s="1314"/>
      <c r="AK4007" s="1314"/>
      <c r="AL4007" s="1314"/>
      <c r="AM4007" s="1314"/>
      <c r="AN4007" s="1314"/>
      <c r="AO4007" s="1314"/>
    </row>
    <row r="4008" spans="34:41">
      <c r="AH4008" s="1314"/>
      <c r="AI4008" s="1314"/>
      <c r="AJ4008" s="1314"/>
      <c r="AK4008" s="1314"/>
      <c r="AL4008" s="1314"/>
      <c r="AM4008" s="1314"/>
      <c r="AN4008" s="1314"/>
      <c r="AO4008" s="1314"/>
    </row>
    <row r="4009" spans="34:41">
      <c r="AH4009" s="1314"/>
      <c r="AI4009" s="1314"/>
      <c r="AJ4009" s="1314"/>
      <c r="AK4009" s="1314"/>
      <c r="AL4009" s="1314"/>
      <c r="AM4009" s="1314"/>
      <c r="AN4009" s="1314"/>
      <c r="AO4009" s="1314"/>
    </row>
    <row r="4010" spans="34:41">
      <c r="AH4010" s="1314"/>
      <c r="AI4010" s="1314"/>
      <c r="AJ4010" s="1314"/>
      <c r="AK4010" s="1314"/>
      <c r="AL4010" s="1314"/>
      <c r="AM4010" s="1314"/>
      <c r="AN4010" s="1314"/>
      <c r="AO4010" s="1314"/>
    </row>
    <row r="4011" spans="34:41">
      <c r="AH4011" s="1314"/>
      <c r="AI4011" s="1314"/>
      <c r="AJ4011" s="1314"/>
      <c r="AK4011" s="1314"/>
      <c r="AL4011" s="1314"/>
      <c r="AM4011" s="1314"/>
      <c r="AN4011" s="1314"/>
      <c r="AO4011" s="1314"/>
    </row>
    <row r="4012" spans="34:41">
      <c r="AH4012" s="1314"/>
      <c r="AI4012" s="1314"/>
      <c r="AJ4012" s="1314"/>
      <c r="AK4012" s="1314"/>
      <c r="AL4012" s="1314"/>
      <c r="AM4012" s="1314"/>
      <c r="AN4012" s="1314"/>
      <c r="AO4012" s="1314"/>
    </row>
    <row r="4013" spans="34:41">
      <c r="AH4013" s="1314"/>
      <c r="AI4013" s="1314"/>
      <c r="AJ4013" s="1314"/>
      <c r="AK4013" s="1314"/>
      <c r="AL4013" s="1314"/>
      <c r="AM4013" s="1314"/>
      <c r="AN4013" s="1314"/>
      <c r="AO4013" s="1314"/>
    </row>
    <row r="4014" spans="34:41">
      <c r="AH4014" s="1314"/>
      <c r="AI4014" s="1314"/>
      <c r="AJ4014" s="1314"/>
      <c r="AK4014" s="1314"/>
      <c r="AL4014" s="1314"/>
      <c r="AM4014" s="1314"/>
      <c r="AN4014" s="1314"/>
      <c r="AO4014" s="1314"/>
    </row>
    <row r="4015" spans="34:41">
      <c r="AH4015" s="1314"/>
      <c r="AI4015" s="1314"/>
      <c r="AJ4015" s="1314"/>
      <c r="AK4015" s="1314"/>
      <c r="AL4015" s="1314"/>
      <c r="AM4015" s="1314"/>
      <c r="AN4015" s="1314"/>
      <c r="AO4015" s="1314"/>
    </row>
    <row r="4016" spans="34:41">
      <c r="AH4016" s="1314"/>
      <c r="AI4016" s="1314"/>
      <c r="AJ4016" s="1314"/>
      <c r="AK4016" s="1314"/>
      <c r="AL4016" s="1314"/>
      <c r="AM4016" s="1314"/>
      <c r="AN4016" s="1314"/>
      <c r="AO4016" s="1314"/>
    </row>
    <row r="4017" spans="34:41">
      <c r="AH4017" s="1314"/>
      <c r="AI4017" s="1314"/>
      <c r="AJ4017" s="1314"/>
      <c r="AK4017" s="1314"/>
      <c r="AL4017" s="1314"/>
      <c r="AM4017" s="1314"/>
      <c r="AN4017" s="1314"/>
      <c r="AO4017" s="1314"/>
    </row>
    <row r="4018" spans="34:41">
      <c r="AH4018" s="1314"/>
      <c r="AI4018" s="1314"/>
      <c r="AJ4018" s="1314"/>
      <c r="AK4018" s="1314"/>
      <c r="AL4018" s="1314"/>
      <c r="AM4018" s="1314"/>
      <c r="AN4018" s="1314"/>
      <c r="AO4018" s="1314"/>
    </row>
    <row r="4019" spans="34:41">
      <c r="AH4019" s="1314"/>
      <c r="AI4019" s="1314"/>
      <c r="AJ4019" s="1314"/>
      <c r="AK4019" s="1314"/>
      <c r="AL4019" s="1314"/>
      <c r="AM4019" s="1314"/>
      <c r="AN4019" s="1314"/>
      <c r="AO4019" s="1314"/>
    </row>
    <row r="4020" spans="34:41">
      <c r="AH4020" s="1314"/>
      <c r="AI4020" s="1314"/>
      <c r="AJ4020" s="1314"/>
      <c r="AK4020" s="1314"/>
      <c r="AL4020" s="1314"/>
      <c r="AM4020" s="1314"/>
      <c r="AN4020" s="1314"/>
      <c r="AO4020" s="1314"/>
    </row>
    <row r="4021" spans="34:41">
      <c r="AH4021" s="1314"/>
      <c r="AI4021" s="1314"/>
      <c r="AJ4021" s="1314"/>
      <c r="AK4021" s="1314"/>
      <c r="AL4021" s="1314"/>
      <c r="AM4021" s="1314"/>
      <c r="AN4021" s="1314"/>
      <c r="AO4021" s="1314"/>
    </row>
    <row r="4022" spans="34:41">
      <c r="AH4022" s="1314"/>
      <c r="AI4022" s="1314"/>
      <c r="AJ4022" s="1314"/>
      <c r="AK4022" s="1314"/>
      <c r="AL4022" s="1314"/>
      <c r="AM4022" s="1314"/>
      <c r="AN4022" s="1314"/>
      <c r="AO4022" s="1314"/>
    </row>
    <row r="4023" spans="34:41">
      <c r="AH4023" s="1314"/>
      <c r="AI4023" s="1314"/>
      <c r="AJ4023" s="1314"/>
      <c r="AK4023" s="1314"/>
      <c r="AL4023" s="1314"/>
      <c r="AM4023" s="1314"/>
      <c r="AN4023" s="1314"/>
      <c r="AO4023" s="1314"/>
    </row>
    <row r="4024" spans="34:41">
      <c r="AH4024" s="1314"/>
      <c r="AI4024" s="1314"/>
      <c r="AJ4024" s="1314"/>
      <c r="AK4024" s="1314"/>
      <c r="AL4024" s="1314"/>
      <c r="AM4024" s="1314"/>
      <c r="AN4024" s="1314"/>
      <c r="AO4024" s="1314"/>
    </row>
    <row r="4025" spans="34:41">
      <c r="AH4025" s="1314"/>
      <c r="AI4025" s="1314"/>
      <c r="AJ4025" s="1314"/>
      <c r="AK4025" s="1314"/>
      <c r="AL4025" s="1314"/>
      <c r="AM4025" s="1314"/>
      <c r="AN4025" s="1314"/>
      <c r="AO4025" s="1314"/>
    </row>
    <row r="4026" spans="34:41">
      <c r="AH4026" s="1314"/>
      <c r="AI4026" s="1314"/>
      <c r="AJ4026" s="1314"/>
      <c r="AK4026" s="1314"/>
      <c r="AL4026" s="1314"/>
      <c r="AM4026" s="1314"/>
      <c r="AN4026" s="1314"/>
      <c r="AO4026" s="1314"/>
    </row>
    <row r="4027" spans="34:41">
      <c r="AH4027" s="1314"/>
      <c r="AI4027" s="1314"/>
      <c r="AJ4027" s="1314"/>
      <c r="AK4027" s="1314"/>
      <c r="AL4027" s="1314"/>
      <c r="AM4027" s="1314"/>
      <c r="AN4027" s="1314"/>
      <c r="AO4027" s="1314"/>
    </row>
    <row r="4028" spans="34:41">
      <c r="AH4028" s="1314"/>
      <c r="AI4028" s="1314"/>
      <c r="AJ4028" s="1314"/>
      <c r="AK4028" s="1314"/>
      <c r="AL4028" s="1314"/>
      <c r="AM4028" s="1314"/>
      <c r="AN4028" s="1314"/>
      <c r="AO4028" s="1314"/>
    </row>
    <row r="4029" spans="34:41">
      <c r="AH4029" s="1314"/>
      <c r="AI4029" s="1314"/>
      <c r="AJ4029" s="1314"/>
      <c r="AK4029" s="1314"/>
      <c r="AL4029" s="1314"/>
      <c r="AM4029" s="1314"/>
      <c r="AN4029" s="1314"/>
      <c r="AO4029" s="1314"/>
    </row>
    <row r="4030" spans="34:41">
      <c r="AH4030" s="1314"/>
      <c r="AI4030" s="1314"/>
      <c r="AJ4030" s="1314"/>
      <c r="AK4030" s="1314"/>
      <c r="AL4030" s="1314"/>
      <c r="AM4030" s="1314"/>
      <c r="AN4030" s="1314"/>
      <c r="AO4030" s="1314"/>
    </row>
    <row r="4031" spans="34:41">
      <c r="AH4031" s="1314"/>
      <c r="AI4031" s="1314"/>
      <c r="AJ4031" s="1314"/>
      <c r="AK4031" s="1314"/>
      <c r="AL4031" s="1314"/>
      <c r="AM4031" s="1314"/>
      <c r="AN4031" s="1314"/>
      <c r="AO4031" s="1314"/>
    </row>
    <row r="4032" spans="34:41">
      <c r="AH4032" s="1314"/>
      <c r="AI4032" s="1314"/>
      <c r="AJ4032" s="1314"/>
      <c r="AK4032" s="1314"/>
      <c r="AL4032" s="1314"/>
      <c r="AM4032" s="1314"/>
      <c r="AN4032" s="1314"/>
      <c r="AO4032" s="1314"/>
    </row>
    <row r="4033" spans="34:41">
      <c r="AH4033" s="1314"/>
      <c r="AI4033" s="1314"/>
      <c r="AJ4033" s="1314"/>
      <c r="AK4033" s="1314"/>
      <c r="AL4033" s="1314"/>
      <c r="AM4033" s="1314"/>
      <c r="AN4033" s="1314"/>
      <c r="AO4033" s="1314"/>
    </row>
    <row r="4034" spans="34:41">
      <c r="AH4034" s="1314"/>
      <c r="AI4034" s="1314"/>
      <c r="AJ4034" s="1314"/>
      <c r="AK4034" s="1314"/>
      <c r="AL4034" s="1314"/>
      <c r="AM4034" s="1314"/>
      <c r="AN4034" s="1314"/>
      <c r="AO4034" s="1314"/>
    </row>
    <row r="4035" spans="34:41">
      <c r="AH4035" s="1314"/>
      <c r="AI4035" s="1314"/>
      <c r="AJ4035" s="1314"/>
      <c r="AK4035" s="1314"/>
      <c r="AL4035" s="1314"/>
      <c r="AM4035" s="1314"/>
      <c r="AN4035" s="1314"/>
      <c r="AO4035" s="1314"/>
    </row>
    <row r="4036" spans="34:41">
      <c r="AH4036" s="1314"/>
      <c r="AI4036" s="1314"/>
      <c r="AJ4036" s="1314"/>
      <c r="AK4036" s="1314"/>
      <c r="AL4036" s="1314"/>
      <c r="AM4036" s="1314"/>
      <c r="AN4036" s="1314"/>
      <c r="AO4036" s="1314"/>
    </row>
    <row r="4037" spans="34:41">
      <c r="AH4037" s="1314"/>
      <c r="AI4037" s="1314"/>
      <c r="AJ4037" s="1314"/>
      <c r="AK4037" s="1314"/>
      <c r="AL4037" s="1314"/>
      <c r="AM4037" s="1314"/>
      <c r="AN4037" s="1314"/>
      <c r="AO4037" s="1314"/>
    </row>
    <row r="4038" spans="34:41">
      <c r="AH4038" s="1314"/>
      <c r="AI4038" s="1314"/>
      <c r="AJ4038" s="1314"/>
      <c r="AK4038" s="1314"/>
      <c r="AL4038" s="1314"/>
      <c r="AM4038" s="1314"/>
      <c r="AN4038" s="1314"/>
      <c r="AO4038" s="1314"/>
    </row>
    <row r="4039" spans="34:41">
      <c r="AH4039" s="1314"/>
      <c r="AI4039" s="1314"/>
      <c r="AJ4039" s="1314"/>
      <c r="AK4039" s="1314"/>
      <c r="AL4039" s="1314"/>
      <c r="AM4039" s="1314"/>
      <c r="AN4039" s="1314"/>
      <c r="AO4039" s="1314"/>
    </row>
    <row r="4040" spans="34:41">
      <c r="AH4040" s="1314"/>
      <c r="AI4040" s="1314"/>
      <c r="AJ4040" s="1314"/>
      <c r="AK4040" s="1314"/>
      <c r="AL4040" s="1314"/>
      <c r="AM4040" s="1314"/>
      <c r="AN4040" s="1314"/>
      <c r="AO4040" s="1314"/>
    </row>
    <row r="4041" spans="34:41">
      <c r="AH4041" s="1314"/>
      <c r="AI4041" s="1314"/>
      <c r="AJ4041" s="1314"/>
      <c r="AK4041" s="1314"/>
      <c r="AL4041" s="1314"/>
      <c r="AM4041" s="1314"/>
      <c r="AN4041" s="1314"/>
      <c r="AO4041" s="1314"/>
    </row>
    <row r="4042" spans="34:41">
      <c r="AH4042" s="1314"/>
      <c r="AI4042" s="1314"/>
      <c r="AJ4042" s="1314"/>
      <c r="AK4042" s="1314"/>
      <c r="AL4042" s="1314"/>
      <c r="AM4042" s="1314"/>
      <c r="AN4042" s="1314"/>
      <c r="AO4042" s="1314"/>
    </row>
    <row r="4043" spans="34:41">
      <c r="AH4043" s="1314"/>
      <c r="AI4043" s="1314"/>
      <c r="AJ4043" s="1314"/>
      <c r="AK4043" s="1314"/>
      <c r="AL4043" s="1314"/>
      <c r="AM4043" s="1314"/>
      <c r="AN4043" s="1314"/>
      <c r="AO4043" s="1314"/>
    </row>
    <row r="4044" spans="34:41">
      <c r="AH4044" s="1314"/>
      <c r="AI4044" s="1314"/>
      <c r="AJ4044" s="1314"/>
      <c r="AK4044" s="1314"/>
      <c r="AL4044" s="1314"/>
      <c r="AM4044" s="1314"/>
      <c r="AN4044" s="1314"/>
      <c r="AO4044" s="1314"/>
    </row>
    <row r="4045" spans="34:41">
      <c r="AH4045" s="1314"/>
      <c r="AI4045" s="1314"/>
      <c r="AJ4045" s="1314"/>
      <c r="AK4045" s="1314"/>
      <c r="AL4045" s="1314"/>
      <c r="AM4045" s="1314"/>
      <c r="AN4045" s="1314"/>
      <c r="AO4045" s="1314"/>
    </row>
    <row r="4046" spans="34:41">
      <c r="AH4046" s="1314"/>
      <c r="AI4046" s="1314"/>
      <c r="AJ4046" s="1314"/>
      <c r="AK4046" s="1314"/>
      <c r="AL4046" s="1314"/>
      <c r="AM4046" s="1314"/>
      <c r="AN4046" s="1314"/>
      <c r="AO4046" s="1314"/>
    </row>
    <row r="4047" spans="34:41">
      <c r="AH4047" s="1314"/>
      <c r="AI4047" s="1314"/>
      <c r="AJ4047" s="1314"/>
      <c r="AK4047" s="1314"/>
      <c r="AL4047" s="1314"/>
      <c r="AM4047" s="1314"/>
      <c r="AN4047" s="1314"/>
      <c r="AO4047" s="1314"/>
    </row>
    <row r="4048" spans="34:41">
      <c r="AH4048" s="1314"/>
      <c r="AI4048" s="1314"/>
      <c r="AJ4048" s="1314"/>
      <c r="AK4048" s="1314"/>
      <c r="AL4048" s="1314"/>
      <c r="AM4048" s="1314"/>
      <c r="AN4048" s="1314"/>
      <c r="AO4048" s="1314"/>
    </row>
    <row r="4049" spans="34:41">
      <c r="AH4049" s="1314"/>
      <c r="AI4049" s="1314"/>
      <c r="AJ4049" s="1314"/>
      <c r="AK4049" s="1314"/>
      <c r="AL4049" s="1314"/>
      <c r="AM4049" s="1314"/>
      <c r="AN4049" s="1314"/>
      <c r="AO4049" s="1314"/>
    </row>
    <row r="4050" spans="34:41">
      <c r="AH4050" s="1314"/>
      <c r="AI4050" s="1314"/>
      <c r="AJ4050" s="1314"/>
      <c r="AK4050" s="1314"/>
      <c r="AL4050" s="1314"/>
      <c r="AM4050" s="1314"/>
      <c r="AN4050" s="1314"/>
      <c r="AO4050" s="1314"/>
    </row>
    <row r="4051" spans="34:41">
      <c r="AH4051" s="1314"/>
      <c r="AI4051" s="1314"/>
      <c r="AJ4051" s="1314"/>
      <c r="AK4051" s="1314"/>
      <c r="AL4051" s="1314"/>
      <c r="AM4051" s="1314"/>
      <c r="AN4051" s="1314"/>
      <c r="AO4051" s="1314"/>
    </row>
    <row r="4052" spans="34:41">
      <c r="AH4052" s="1314"/>
      <c r="AI4052" s="1314"/>
      <c r="AJ4052" s="1314"/>
      <c r="AK4052" s="1314"/>
      <c r="AL4052" s="1314"/>
      <c r="AM4052" s="1314"/>
      <c r="AN4052" s="1314"/>
      <c r="AO4052" s="1314"/>
    </row>
    <row r="4053" spans="34:41">
      <c r="AH4053" s="1314"/>
      <c r="AI4053" s="1314"/>
      <c r="AJ4053" s="1314"/>
      <c r="AK4053" s="1314"/>
      <c r="AL4053" s="1314"/>
      <c r="AM4053" s="1314"/>
      <c r="AN4053" s="1314"/>
      <c r="AO4053" s="1314"/>
    </row>
    <row r="4054" spans="34:41">
      <c r="AH4054" s="1314"/>
      <c r="AI4054" s="1314"/>
      <c r="AJ4054" s="1314"/>
      <c r="AK4054" s="1314"/>
      <c r="AL4054" s="1314"/>
      <c r="AM4054" s="1314"/>
      <c r="AN4054" s="1314"/>
      <c r="AO4054" s="1314"/>
    </row>
    <row r="4055" spans="34:41">
      <c r="AH4055" s="1314"/>
      <c r="AI4055" s="1314"/>
      <c r="AJ4055" s="1314"/>
      <c r="AK4055" s="1314"/>
      <c r="AL4055" s="1314"/>
      <c r="AM4055" s="1314"/>
      <c r="AN4055" s="1314"/>
      <c r="AO4055" s="1314"/>
    </row>
    <row r="4056" spans="34:41">
      <c r="AH4056" s="1314"/>
      <c r="AI4056" s="1314"/>
      <c r="AJ4056" s="1314"/>
      <c r="AK4056" s="1314"/>
      <c r="AL4056" s="1314"/>
      <c r="AM4056" s="1314"/>
      <c r="AN4056" s="1314"/>
      <c r="AO4056" s="1314"/>
    </row>
    <row r="4057" spans="34:41">
      <c r="AH4057" s="1314"/>
      <c r="AI4057" s="1314"/>
      <c r="AJ4057" s="1314"/>
      <c r="AK4057" s="1314"/>
      <c r="AL4057" s="1314"/>
      <c r="AM4057" s="1314"/>
      <c r="AN4057" s="1314"/>
      <c r="AO4057" s="1314"/>
    </row>
    <row r="4058" spans="34:41">
      <c r="AH4058" s="1314"/>
      <c r="AI4058" s="1314"/>
      <c r="AJ4058" s="1314"/>
      <c r="AK4058" s="1314"/>
      <c r="AL4058" s="1314"/>
      <c r="AM4058" s="1314"/>
      <c r="AN4058" s="1314"/>
      <c r="AO4058" s="1314"/>
    </row>
    <row r="4059" spans="34:41">
      <c r="AH4059" s="1314"/>
      <c r="AI4059" s="1314"/>
      <c r="AJ4059" s="1314"/>
      <c r="AK4059" s="1314"/>
      <c r="AL4059" s="1314"/>
      <c r="AM4059" s="1314"/>
      <c r="AN4059" s="1314"/>
      <c r="AO4059" s="1314"/>
    </row>
    <row r="4060" spans="34:41">
      <c r="AH4060" s="1314"/>
      <c r="AI4060" s="1314"/>
      <c r="AJ4060" s="1314"/>
      <c r="AK4060" s="1314"/>
      <c r="AL4060" s="1314"/>
      <c r="AM4060" s="1314"/>
      <c r="AN4060" s="1314"/>
      <c r="AO4060" s="1314"/>
    </row>
    <row r="4061" spans="34:41">
      <c r="AH4061" s="1314"/>
      <c r="AI4061" s="1314"/>
      <c r="AJ4061" s="1314"/>
      <c r="AK4061" s="1314"/>
      <c r="AL4061" s="1314"/>
      <c r="AM4061" s="1314"/>
      <c r="AN4061" s="1314"/>
      <c r="AO4061" s="1314"/>
    </row>
    <row r="4062" spans="34:41">
      <c r="AH4062" s="1314"/>
      <c r="AI4062" s="1314"/>
      <c r="AJ4062" s="1314"/>
      <c r="AK4062" s="1314"/>
      <c r="AL4062" s="1314"/>
      <c r="AM4062" s="1314"/>
      <c r="AN4062" s="1314"/>
      <c r="AO4062" s="1314"/>
    </row>
    <row r="4063" spans="34:41">
      <c r="AH4063" s="1314"/>
      <c r="AI4063" s="1314"/>
      <c r="AJ4063" s="1314"/>
      <c r="AK4063" s="1314"/>
      <c r="AL4063" s="1314"/>
      <c r="AM4063" s="1314"/>
      <c r="AN4063" s="1314"/>
      <c r="AO4063" s="1314"/>
    </row>
    <row r="4064" spans="34:41">
      <c r="AH4064" s="1314"/>
      <c r="AI4064" s="1314"/>
      <c r="AJ4064" s="1314"/>
      <c r="AK4064" s="1314"/>
      <c r="AL4064" s="1314"/>
      <c r="AM4064" s="1314"/>
      <c r="AN4064" s="1314"/>
      <c r="AO4064" s="1314"/>
    </row>
    <row r="4065" spans="34:41">
      <c r="AH4065" s="1314"/>
      <c r="AI4065" s="1314"/>
      <c r="AJ4065" s="1314"/>
      <c r="AK4065" s="1314"/>
      <c r="AL4065" s="1314"/>
      <c r="AM4065" s="1314"/>
      <c r="AN4065" s="1314"/>
      <c r="AO4065" s="1314"/>
    </row>
    <row r="4066" spans="34:41">
      <c r="AH4066" s="1314"/>
      <c r="AI4066" s="1314"/>
      <c r="AJ4066" s="1314"/>
      <c r="AK4066" s="1314"/>
      <c r="AL4066" s="1314"/>
      <c r="AM4066" s="1314"/>
      <c r="AN4066" s="1314"/>
      <c r="AO4066" s="1314"/>
    </row>
    <row r="4067" spans="34:41">
      <c r="AH4067" s="1314"/>
      <c r="AI4067" s="1314"/>
      <c r="AJ4067" s="1314"/>
      <c r="AK4067" s="1314"/>
      <c r="AL4067" s="1314"/>
      <c r="AM4067" s="1314"/>
      <c r="AN4067" s="1314"/>
      <c r="AO4067" s="1314"/>
    </row>
    <row r="4068" spans="34:41">
      <c r="AH4068" s="1314"/>
      <c r="AI4068" s="1314"/>
      <c r="AJ4068" s="1314"/>
      <c r="AK4068" s="1314"/>
      <c r="AL4068" s="1314"/>
      <c r="AM4068" s="1314"/>
      <c r="AN4068" s="1314"/>
      <c r="AO4068" s="1314"/>
    </row>
    <row r="4069" spans="34:41">
      <c r="AH4069" s="1314"/>
      <c r="AI4069" s="1314"/>
      <c r="AJ4069" s="1314"/>
      <c r="AK4069" s="1314"/>
      <c r="AL4069" s="1314"/>
      <c r="AM4069" s="1314"/>
      <c r="AN4069" s="1314"/>
      <c r="AO4069" s="1314"/>
    </row>
    <row r="4070" spans="34:41">
      <c r="AH4070" s="1314"/>
      <c r="AI4070" s="1314"/>
      <c r="AJ4070" s="1314"/>
      <c r="AK4070" s="1314"/>
      <c r="AL4070" s="1314"/>
      <c r="AM4070" s="1314"/>
      <c r="AN4070" s="1314"/>
      <c r="AO4070" s="1314"/>
    </row>
    <row r="4071" spans="34:41">
      <c r="AH4071" s="1314"/>
      <c r="AI4071" s="1314"/>
      <c r="AJ4071" s="1314"/>
      <c r="AK4071" s="1314"/>
      <c r="AL4071" s="1314"/>
      <c r="AM4071" s="1314"/>
      <c r="AN4071" s="1314"/>
      <c r="AO4071" s="1314"/>
    </row>
    <row r="4072" spans="34:41">
      <c r="AH4072" s="1314"/>
      <c r="AI4072" s="1314"/>
      <c r="AJ4072" s="1314"/>
      <c r="AK4072" s="1314"/>
      <c r="AL4072" s="1314"/>
      <c r="AM4072" s="1314"/>
      <c r="AN4072" s="1314"/>
      <c r="AO4072" s="1314"/>
    </row>
    <row r="4073" spans="34:41">
      <c r="AH4073" s="1314"/>
      <c r="AI4073" s="1314"/>
      <c r="AJ4073" s="1314"/>
      <c r="AK4073" s="1314"/>
      <c r="AL4073" s="1314"/>
      <c r="AM4073" s="1314"/>
      <c r="AN4073" s="1314"/>
      <c r="AO4073" s="1314"/>
    </row>
    <row r="4074" spans="34:41">
      <c r="AH4074" s="1314"/>
      <c r="AI4074" s="1314"/>
      <c r="AJ4074" s="1314"/>
      <c r="AK4074" s="1314"/>
      <c r="AL4074" s="1314"/>
      <c r="AM4074" s="1314"/>
      <c r="AN4074" s="1314"/>
      <c r="AO4074" s="1314"/>
    </row>
    <row r="4075" spans="34:41">
      <c r="AH4075" s="1314"/>
      <c r="AI4075" s="1314"/>
      <c r="AJ4075" s="1314"/>
      <c r="AK4075" s="1314"/>
      <c r="AL4075" s="1314"/>
      <c r="AM4075" s="1314"/>
      <c r="AN4075" s="1314"/>
      <c r="AO4075" s="1314"/>
    </row>
    <row r="4076" spans="34:41">
      <c r="AH4076" s="1314"/>
      <c r="AI4076" s="1314"/>
      <c r="AJ4076" s="1314"/>
      <c r="AK4076" s="1314"/>
      <c r="AL4076" s="1314"/>
      <c r="AM4076" s="1314"/>
      <c r="AN4076" s="1314"/>
      <c r="AO4076" s="1314"/>
    </row>
    <row r="4077" spans="34:41">
      <c r="AH4077" s="1314"/>
      <c r="AI4077" s="1314"/>
      <c r="AJ4077" s="1314"/>
      <c r="AK4077" s="1314"/>
      <c r="AL4077" s="1314"/>
      <c r="AM4077" s="1314"/>
      <c r="AN4077" s="1314"/>
      <c r="AO4077" s="1314"/>
    </row>
    <row r="4078" spans="34:41">
      <c r="AH4078" s="1314"/>
      <c r="AI4078" s="1314"/>
      <c r="AJ4078" s="1314"/>
      <c r="AK4078" s="1314"/>
      <c r="AL4078" s="1314"/>
      <c r="AM4078" s="1314"/>
      <c r="AN4078" s="1314"/>
      <c r="AO4078" s="1314"/>
    </row>
    <row r="4079" spans="34:41">
      <c r="AH4079" s="1314"/>
      <c r="AI4079" s="1314"/>
      <c r="AJ4079" s="1314"/>
      <c r="AK4079" s="1314"/>
      <c r="AL4079" s="1314"/>
      <c r="AM4079" s="1314"/>
      <c r="AN4079" s="1314"/>
      <c r="AO4079" s="1314"/>
    </row>
    <row r="4080" spans="34:41">
      <c r="AH4080" s="1314"/>
      <c r="AI4080" s="1314"/>
      <c r="AJ4080" s="1314"/>
      <c r="AK4080" s="1314"/>
      <c r="AL4080" s="1314"/>
      <c r="AM4080" s="1314"/>
      <c r="AN4080" s="1314"/>
      <c r="AO4080" s="1314"/>
    </row>
    <row r="4081" spans="34:41">
      <c r="AH4081" s="1314"/>
      <c r="AI4081" s="1314"/>
      <c r="AJ4081" s="1314"/>
      <c r="AK4081" s="1314"/>
      <c r="AL4081" s="1314"/>
      <c r="AM4081" s="1314"/>
      <c r="AN4081" s="1314"/>
      <c r="AO4081" s="1314"/>
    </row>
    <row r="4082" spans="34:41">
      <c r="AH4082" s="1314"/>
      <c r="AI4082" s="1314"/>
      <c r="AJ4082" s="1314"/>
      <c r="AK4082" s="1314"/>
      <c r="AL4082" s="1314"/>
      <c r="AM4082" s="1314"/>
      <c r="AN4082" s="1314"/>
      <c r="AO4082" s="1314"/>
    </row>
    <row r="4083" spans="34:41">
      <c r="AH4083" s="1314"/>
      <c r="AI4083" s="1314"/>
      <c r="AJ4083" s="1314"/>
      <c r="AK4083" s="1314"/>
      <c r="AL4083" s="1314"/>
      <c r="AM4083" s="1314"/>
      <c r="AN4083" s="1314"/>
      <c r="AO4083" s="1314"/>
    </row>
    <row r="4084" spans="34:41">
      <c r="AH4084" s="1314"/>
      <c r="AI4084" s="1314"/>
      <c r="AJ4084" s="1314"/>
      <c r="AK4084" s="1314"/>
      <c r="AL4084" s="1314"/>
      <c r="AM4084" s="1314"/>
      <c r="AN4084" s="1314"/>
      <c r="AO4084" s="1314"/>
    </row>
    <row r="4085" spans="34:41">
      <c r="AH4085" s="1314"/>
      <c r="AI4085" s="1314"/>
      <c r="AJ4085" s="1314"/>
      <c r="AK4085" s="1314"/>
      <c r="AL4085" s="1314"/>
      <c r="AM4085" s="1314"/>
      <c r="AN4085" s="1314"/>
      <c r="AO4085" s="1314"/>
    </row>
    <row r="4086" spans="34:41">
      <c r="AH4086" s="1314"/>
      <c r="AI4086" s="1314"/>
      <c r="AJ4086" s="1314"/>
      <c r="AK4086" s="1314"/>
      <c r="AL4086" s="1314"/>
      <c r="AM4086" s="1314"/>
      <c r="AN4086" s="1314"/>
      <c r="AO4086" s="1314"/>
    </row>
    <row r="4087" spans="34:41">
      <c r="AH4087" s="1314"/>
      <c r="AI4087" s="1314"/>
      <c r="AJ4087" s="1314"/>
      <c r="AK4087" s="1314"/>
      <c r="AL4087" s="1314"/>
      <c r="AM4087" s="1314"/>
      <c r="AN4087" s="1314"/>
      <c r="AO4087" s="1314"/>
    </row>
    <row r="4088" spans="34:41">
      <c r="AH4088" s="1314"/>
      <c r="AI4088" s="1314"/>
      <c r="AJ4088" s="1314"/>
      <c r="AK4088" s="1314"/>
      <c r="AL4088" s="1314"/>
      <c r="AM4088" s="1314"/>
      <c r="AN4088" s="1314"/>
      <c r="AO4088" s="1314"/>
    </row>
    <row r="4089" spans="34:41">
      <c r="AH4089" s="1314"/>
      <c r="AI4089" s="1314"/>
      <c r="AJ4089" s="1314"/>
      <c r="AK4089" s="1314"/>
      <c r="AL4089" s="1314"/>
      <c r="AM4089" s="1314"/>
      <c r="AN4089" s="1314"/>
      <c r="AO4089" s="1314"/>
    </row>
    <row r="4090" spans="34:41">
      <c r="AH4090" s="1314"/>
      <c r="AI4090" s="1314"/>
      <c r="AJ4090" s="1314"/>
      <c r="AK4090" s="1314"/>
      <c r="AL4090" s="1314"/>
      <c r="AM4090" s="1314"/>
      <c r="AN4090" s="1314"/>
      <c r="AO4090" s="1314"/>
    </row>
    <row r="4091" spans="34:41">
      <c r="AH4091" s="1314"/>
      <c r="AI4091" s="1314"/>
      <c r="AJ4091" s="1314"/>
      <c r="AK4091" s="1314"/>
      <c r="AL4091" s="1314"/>
      <c r="AM4091" s="1314"/>
      <c r="AN4091" s="1314"/>
      <c r="AO4091" s="1314"/>
    </row>
    <row r="4092" spans="34:41">
      <c r="AH4092" s="1314"/>
      <c r="AI4092" s="1314"/>
      <c r="AJ4092" s="1314"/>
      <c r="AK4092" s="1314"/>
      <c r="AL4092" s="1314"/>
      <c r="AM4092" s="1314"/>
      <c r="AN4092" s="1314"/>
      <c r="AO4092" s="1314"/>
    </row>
    <row r="4093" spans="34:41">
      <c r="AH4093" s="1314"/>
      <c r="AI4093" s="1314"/>
      <c r="AJ4093" s="1314"/>
      <c r="AK4093" s="1314"/>
      <c r="AL4093" s="1314"/>
      <c r="AM4093" s="1314"/>
      <c r="AN4093" s="1314"/>
      <c r="AO4093" s="1314"/>
    </row>
    <row r="4094" spans="34:41">
      <c r="AH4094" s="1314"/>
      <c r="AI4094" s="1314"/>
      <c r="AJ4094" s="1314"/>
      <c r="AK4094" s="1314"/>
      <c r="AL4094" s="1314"/>
      <c r="AM4094" s="1314"/>
      <c r="AN4094" s="1314"/>
      <c r="AO4094" s="1314"/>
    </row>
    <row r="4095" spans="34:41">
      <c r="AH4095" s="1314"/>
      <c r="AI4095" s="1314"/>
      <c r="AJ4095" s="1314"/>
      <c r="AK4095" s="1314"/>
      <c r="AL4095" s="1314"/>
      <c r="AM4095" s="1314"/>
      <c r="AN4095" s="1314"/>
      <c r="AO4095" s="1314"/>
    </row>
    <row r="4096" spans="34:41">
      <c r="AH4096" s="1314"/>
      <c r="AI4096" s="1314"/>
      <c r="AJ4096" s="1314"/>
      <c r="AK4096" s="1314"/>
      <c r="AL4096" s="1314"/>
      <c r="AM4096" s="1314"/>
      <c r="AN4096" s="1314"/>
      <c r="AO4096" s="1314"/>
    </row>
    <row r="4097" spans="34:41">
      <c r="AH4097" s="1314"/>
      <c r="AI4097" s="1314"/>
      <c r="AJ4097" s="1314"/>
      <c r="AK4097" s="1314"/>
      <c r="AL4097" s="1314"/>
      <c r="AM4097" s="1314"/>
      <c r="AN4097" s="1314"/>
      <c r="AO4097" s="1314"/>
    </row>
    <row r="4098" spans="34:41">
      <c r="AH4098" s="1314"/>
      <c r="AI4098" s="1314"/>
      <c r="AJ4098" s="1314"/>
      <c r="AK4098" s="1314"/>
      <c r="AL4098" s="1314"/>
      <c r="AM4098" s="1314"/>
      <c r="AN4098" s="1314"/>
      <c r="AO4098" s="1314"/>
    </row>
    <row r="4099" spans="34:41">
      <c r="AH4099" s="1314"/>
      <c r="AI4099" s="1314"/>
      <c r="AJ4099" s="1314"/>
      <c r="AK4099" s="1314"/>
      <c r="AL4099" s="1314"/>
      <c r="AM4099" s="1314"/>
      <c r="AN4099" s="1314"/>
      <c r="AO4099" s="1314"/>
    </row>
    <row r="4100" spans="34:41">
      <c r="AH4100" s="1314"/>
      <c r="AI4100" s="1314"/>
      <c r="AJ4100" s="1314"/>
      <c r="AK4100" s="1314"/>
      <c r="AL4100" s="1314"/>
      <c r="AM4100" s="1314"/>
      <c r="AN4100" s="1314"/>
      <c r="AO4100" s="1314"/>
    </row>
    <row r="4101" spans="34:41">
      <c r="AH4101" s="1314"/>
      <c r="AI4101" s="1314"/>
      <c r="AJ4101" s="1314"/>
      <c r="AK4101" s="1314"/>
      <c r="AL4101" s="1314"/>
      <c r="AM4101" s="1314"/>
      <c r="AN4101" s="1314"/>
      <c r="AO4101" s="1314"/>
    </row>
    <row r="4102" spans="34:41">
      <c r="AH4102" s="1314"/>
      <c r="AI4102" s="1314"/>
      <c r="AJ4102" s="1314"/>
      <c r="AK4102" s="1314"/>
      <c r="AL4102" s="1314"/>
      <c r="AM4102" s="1314"/>
      <c r="AN4102" s="1314"/>
      <c r="AO4102" s="1314"/>
    </row>
    <row r="4103" spans="34:41">
      <c r="AH4103" s="1314"/>
      <c r="AI4103" s="1314"/>
      <c r="AJ4103" s="1314"/>
      <c r="AK4103" s="1314"/>
      <c r="AL4103" s="1314"/>
      <c r="AM4103" s="1314"/>
      <c r="AN4103" s="1314"/>
      <c r="AO4103" s="1314"/>
    </row>
    <row r="4104" spans="34:41">
      <c r="AH4104" s="1314"/>
      <c r="AI4104" s="1314"/>
      <c r="AJ4104" s="1314"/>
      <c r="AK4104" s="1314"/>
      <c r="AL4104" s="1314"/>
      <c r="AM4104" s="1314"/>
      <c r="AN4104" s="1314"/>
      <c r="AO4104" s="1314"/>
    </row>
    <row r="4105" spans="34:41">
      <c r="AH4105" s="1314"/>
      <c r="AI4105" s="1314"/>
      <c r="AJ4105" s="1314"/>
      <c r="AK4105" s="1314"/>
      <c r="AL4105" s="1314"/>
      <c r="AM4105" s="1314"/>
      <c r="AN4105" s="1314"/>
      <c r="AO4105" s="1314"/>
    </row>
    <row r="4106" spans="34:41">
      <c r="AH4106" s="1314"/>
      <c r="AI4106" s="1314"/>
      <c r="AJ4106" s="1314"/>
      <c r="AK4106" s="1314"/>
      <c r="AL4106" s="1314"/>
      <c r="AM4106" s="1314"/>
      <c r="AN4106" s="1314"/>
      <c r="AO4106" s="1314"/>
    </row>
    <row r="4107" spans="34:41">
      <c r="AH4107" s="1314"/>
      <c r="AI4107" s="1314"/>
      <c r="AJ4107" s="1314"/>
      <c r="AK4107" s="1314"/>
      <c r="AL4107" s="1314"/>
      <c r="AM4107" s="1314"/>
      <c r="AN4107" s="1314"/>
      <c r="AO4107" s="1314"/>
    </row>
    <row r="4108" spans="34:41">
      <c r="AH4108" s="1314"/>
      <c r="AI4108" s="1314"/>
      <c r="AJ4108" s="1314"/>
      <c r="AK4108" s="1314"/>
      <c r="AL4108" s="1314"/>
      <c r="AM4108" s="1314"/>
      <c r="AN4108" s="1314"/>
      <c r="AO4108" s="1314"/>
    </row>
    <row r="4109" spans="34:41">
      <c r="AH4109" s="1314"/>
      <c r="AI4109" s="1314"/>
      <c r="AJ4109" s="1314"/>
      <c r="AK4109" s="1314"/>
      <c r="AL4109" s="1314"/>
      <c r="AM4109" s="1314"/>
      <c r="AN4109" s="1314"/>
      <c r="AO4109" s="1314"/>
    </row>
    <row r="4110" spans="34:41">
      <c r="AH4110" s="1314"/>
      <c r="AI4110" s="1314"/>
      <c r="AJ4110" s="1314"/>
      <c r="AK4110" s="1314"/>
      <c r="AL4110" s="1314"/>
      <c r="AM4110" s="1314"/>
      <c r="AN4110" s="1314"/>
      <c r="AO4110" s="1314"/>
    </row>
    <row r="4111" spans="34:41">
      <c r="AH4111" s="1314"/>
      <c r="AI4111" s="1314"/>
      <c r="AJ4111" s="1314"/>
      <c r="AK4111" s="1314"/>
      <c r="AL4111" s="1314"/>
      <c r="AM4111" s="1314"/>
      <c r="AN4111" s="1314"/>
      <c r="AO4111" s="1314"/>
    </row>
    <row r="4112" spans="34:41">
      <c r="AH4112" s="1314"/>
      <c r="AI4112" s="1314"/>
      <c r="AJ4112" s="1314"/>
      <c r="AK4112" s="1314"/>
      <c r="AL4112" s="1314"/>
      <c r="AM4112" s="1314"/>
      <c r="AN4112" s="1314"/>
      <c r="AO4112" s="1314"/>
    </row>
    <row r="4113" spans="34:41">
      <c r="AH4113" s="1314"/>
      <c r="AI4113" s="1314"/>
      <c r="AJ4113" s="1314"/>
      <c r="AK4113" s="1314"/>
      <c r="AL4113" s="1314"/>
      <c r="AM4113" s="1314"/>
      <c r="AN4113" s="1314"/>
      <c r="AO4113" s="1314"/>
    </row>
    <row r="4114" spans="34:41">
      <c r="AH4114" s="1314"/>
      <c r="AI4114" s="1314"/>
      <c r="AJ4114" s="1314"/>
      <c r="AK4114" s="1314"/>
      <c r="AL4114" s="1314"/>
      <c r="AM4114" s="1314"/>
      <c r="AN4114" s="1314"/>
      <c r="AO4114" s="1314"/>
    </row>
    <row r="4115" spans="34:41">
      <c r="AH4115" s="1314"/>
      <c r="AI4115" s="1314"/>
      <c r="AJ4115" s="1314"/>
      <c r="AK4115" s="1314"/>
      <c r="AL4115" s="1314"/>
      <c r="AM4115" s="1314"/>
      <c r="AN4115" s="1314"/>
      <c r="AO4115" s="1314"/>
    </row>
    <row r="4116" spans="34:41">
      <c r="AH4116" s="1314"/>
      <c r="AI4116" s="1314"/>
      <c r="AJ4116" s="1314"/>
      <c r="AK4116" s="1314"/>
      <c r="AL4116" s="1314"/>
      <c r="AM4116" s="1314"/>
      <c r="AN4116" s="1314"/>
      <c r="AO4116" s="1314"/>
    </row>
    <row r="4117" spans="34:41">
      <c r="AH4117" s="1314"/>
      <c r="AI4117" s="1314"/>
      <c r="AJ4117" s="1314"/>
      <c r="AK4117" s="1314"/>
      <c r="AL4117" s="1314"/>
      <c r="AM4117" s="1314"/>
      <c r="AN4117" s="1314"/>
      <c r="AO4117" s="1314"/>
    </row>
    <row r="4118" spans="34:41">
      <c r="AH4118" s="1314"/>
      <c r="AI4118" s="1314"/>
      <c r="AJ4118" s="1314"/>
      <c r="AK4118" s="1314"/>
      <c r="AL4118" s="1314"/>
      <c r="AM4118" s="1314"/>
      <c r="AN4118" s="1314"/>
      <c r="AO4118" s="1314"/>
    </row>
    <row r="4119" spans="34:41">
      <c r="AH4119" s="1314"/>
      <c r="AI4119" s="1314"/>
      <c r="AJ4119" s="1314"/>
      <c r="AK4119" s="1314"/>
      <c r="AL4119" s="1314"/>
      <c r="AM4119" s="1314"/>
      <c r="AN4119" s="1314"/>
      <c r="AO4119" s="1314"/>
    </row>
    <row r="4120" spans="34:41">
      <c r="AH4120" s="1314"/>
      <c r="AI4120" s="1314"/>
      <c r="AJ4120" s="1314"/>
      <c r="AK4120" s="1314"/>
      <c r="AL4120" s="1314"/>
      <c r="AM4120" s="1314"/>
      <c r="AN4120" s="1314"/>
      <c r="AO4120" s="1314"/>
    </row>
    <row r="4121" spans="34:41">
      <c r="AH4121" s="1314"/>
      <c r="AI4121" s="1314"/>
      <c r="AJ4121" s="1314"/>
      <c r="AK4121" s="1314"/>
      <c r="AL4121" s="1314"/>
      <c r="AM4121" s="1314"/>
      <c r="AN4121" s="1314"/>
      <c r="AO4121" s="1314"/>
    </row>
    <row r="4122" spans="34:41">
      <c r="AH4122" s="1314"/>
      <c r="AI4122" s="1314"/>
      <c r="AJ4122" s="1314"/>
      <c r="AK4122" s="1314"/>
      <c r="AL4122" s="1314"/>
      <c r="AM4122" s="1314"/>
      <c r="AN4122" s="1314"/>
      <c r="AO4122" s="1314"/>
    </row>
    <row r="4123" spans="34:41">
      <c r="AH4123" s="1314"/>
      <c r="AI4123" s="1314"/>
      <c r="AJ4123" s="1314"/>
      <c r="AK4123" s="1314"/>
      <c r="AL4123" s="1314"/>
      <c r="AM4123" s="1314"/>
      <c r="AN4123" s="1314"/>
      <c r="AO4123" s="1314"/>
    </row>
    <row r="4124" spans="34:41">
      <c r="AH4124" s="1314"/>
      <c r="AI4124" s="1314"/>
      <c r="AJ4124" s="1314"/>
      <c r="AK4124" s="1314"/>
      <c r="AL4124" s="1314"/>
      <c r="AM4124" s="1314"/>
      <c r="AN4124" s="1314"/>
      <c r="AO4124" s="1314"/>
    </row>
    <row r="4125" spans="34:41">
      <c r="AH4125" s="1314"/>
      <c r="AI4125" s="1314"/>
      <c r="AJ4125" s="1314"/>
      <c r="AK4125" s="1314"/>
      <c r="AL4125" s="1314"/>
      <c r="AM4125" s="1314"/>
      <c r="AN4125" s="1314"/>
      <c r="AO4125" s="1314"/>
    </row>
    <row r="4126" spans="34:41">
      <c r="AH4126" s="1314"/>
      <c r="AI4126" s="1314"/>
      <c r="AJ4126" s="1314"/>
      <c r="AK4126" s="1314"/>
      <c r="AL4126" s="1314"/>
      <c r="AM4126" s="1314"/>
      <c r="AN4126" s="1314"/>
      <c r="AO4126" s="1314"/>
    </row>
    <row r="4127" spans="34:41">
      <c r="AH4127" s="1314"/>
      <c r="AI4127" s="1314"/>
      <c r="AJ4127" s="1314"/>
      <c r="AK4127" s="1314"/>
      <c r="AL4127" s="1314"/>
      <c r="AM4127" s="1314"/>
      <c r="AN4127" s="1314"/>
      <c r="AO4127" s="1314"/>
    </row>
    <row r="4128" spans="34:41">
      <c r="AH4128" s="1314"/>
      <c r="AI4128" s="1314"/>
      <c r="AJ4128" s="1314"/>
      <c r="AK4128" s="1314"/>
      <c r="AL4128" s="1314"/>
      <c r="AM4128" s="1314"/>
      <c r="AN4128" s="1314"/>
      <c r="AO4128" s="1314"/>
    </row>
    <row r="4129" spans="34:41">
      <c r="AH4129" s="1314"/>
      <c r="AI4129" s="1314"/>
      <c r="AJ4129" s="1314"/>
      <c r="AK4129" s="1314"/>
      <c r="AL4129" s="1314"/>
      <c r="AM4129" s="1314"/>
      <c r="AN4129" s="1314"/>
      <c r="AO4129" s="1314"/>
    </row>
    <row r="4130" spans="34:41">
      <c r="AH4130" s="1314"/>
      <c r="AI4130" s="1314"/>
      <c r="AJ4130" s="1314"/>
      <c r="AK4130" s="1314"/>
      <c r="AL4130" s="1314"/>
      <c r="AM4130" s="1314"/>
      <c r="AN4130" s="1314"/>
      <c r="AO4130" s="1314"/>
    </row>
    <row r="4131" spans="34:41">
      <c r="AH4131" s="1314"/>
      <c r="AI4131" s="1314"/>
      <c r="AJ4131" s="1314"/>
      <c r="AK4131" s="1314"/>
      <c r="AL4131" s="1314"/>
      <c r="AM4131" s="1314"/>
      <c r="AN4131" s="1314"/>
      <c r="AO4131" s="1314"/>
    </row>
    <row r="4132" spans="34:41">
      <c r="AH4132" s="1314"/>
      <c r="AI4132" s="1314"/>
      <c r="AJ4132" s="1314"/>
      <c r="AK4132" s="1314"/>
      <c r="AL4132" s="1314"/>
      <c r="AM4132" s="1314"/>
      <c r="AN4132" s="1314"/>
      <c r="AO4132" s="1314"/>
    </row>
    <row r="4133" spans="34:41">
      <c r="AH4133" s="1314"/>
      <c r="AI4133" s="1314"/>
      <c r="AJ4133" s="1314"/>
      <c r="AK4133" s="1314"/>
      <c r="AL4133" s="1314"/>
      <c r="AM4133" s="1314"/>
      <c r="AN4133" s="1314"/>
      <c r="AO4133" s="1314"/>
    </row>
    <row r="4134" spans="34:41">
      <c r="AH4134" s="1314"/>
      <c r="AI4134" s="1314"/>
      <c r="AJ4134" s="1314"/>
      <c r="AK4134" s="1314"/>
      <c r="AL4134" s="1314"/>
      <c r="AM4134" s="1314"/>
      <c r="AN4134" s="1314"/>
      <c r="AO4134" s="1314"/>
    </row>
    <row r="4135" spans="34:41">
      <c r="AH4135" s="1314"/>
      <c r="AI4135" s="1314"/>
      <c r="AJ4135" s="1314"/>
      <c r="AK4135" s="1314"/>
      <c r="AL4135" s="1314"/>
      <c r="AM4135" s="1314"/>
      <c r="AN4135" s="1314"/>
      <c r="AO4135" s="1314"/>
    </row>
    <row r="4136" spans="34:41">
      <c r="AH4136" s="1314"/>
      <c r="AI4136" s="1314"/>
      <c r="AJ4136" s="1314"/>
      <c r="AK4136" s="1314"/>
      <c r="AL4136" s="1314"/>
      <c r="AM4136" s="1314"/>
      <c r="AN4136" s="1314"/>
      <c r="AO4136" s="1314"/>
    </row>
    <row r="4137" spans="34:41">
      <c r="AH4137" s="1314"/>
      <c r="AI4137" s="1314"/>
      <c r="AJ4137" s="1314"/>
      <c r="AK4137" s="1314"/>
      <c r="AL4137" s="1314"/>
      <c r="AM4137" s="1314"/>
      <c r="AN4137" s="1314"/>
      <c r="AO4137" s="1314"/>
    </row>
    <row r="4138" spans="34:41">
      <c r="AH4138" s="1314"/>
      <c r="AI4138" s="1314"/>
      <c r="AJ4138" s="1314"/>
      <c r="AK4138" s="1314"/>
      <c r="AL4138" s="1314"/>
      <c r="AM4138" s="1314"/>
      <c r="AN4138" s="1314"/>
      <c r="AO4138" s="1314"/>
    </row>
    <row r="4139" spans="34:41">
      <c r="AH4139" s="1314"/>
      <c r="AI4139" s="1314"/>
      <c r="AJ4139" s="1314"/>
      <c r="AK4139" s="1314"/>
      <c r="AL4139" s="1314"/>
      <c r="AM4139" s="1314"/>
      <c r="AN4139" s="1314"/>
      <c r="AO4139" s="1314"/>
    </row>
    <row r="4140" spans="34:41">
      <c r="AH4140" s="1314"/>
      <c r="AI4140" s="1314"/>
      <c r="AJ4140" s="1314"/>
      <c r="AK4140" s="1314"/>
      <c r="AL4140" s="1314"/>
      <c r="AM4140" s="1314"/>
      <c r="AN4140" s="1314"/>
      <c r="AO4140" s="1314"/>
    </row>
    <row r="4141" spans="34:41">
      <c r="AH4141" s="1314"/>
      <c r="AI4141" s="1314"/>
      <c r="AJ4141" s="1314"/>
      <c r="AK4141" s="1314"/>
      <c r="AL4141" s="1314"/>
      <c r="AM4141" s="1314"/>
      <c r="AN4141" s="1314"/>
      <c r="AO4141" s="1314"/>
    </row>
    <row r="4142" spans="34:41">
      <c r="AH4142" s="1314"/>
      <c r="AI4142" s="1314"/>
      <c r="AJ4142" s="1314"/>
      <c r="AK4142" s="1314"/>
      <c r="AL4142" s="1314"/>
      <c r="AM4142" s="1314"/>
      <c r="AN4142" s="1314"/>
      <c r="AO4142" s="1314"/>
    </row>
    <row r="4143" spans="34:41">
      <c r="AH4143" s="1314"/>
      <c r="AI4143" s="1314"/>
      <c r="AJ4143" s="1314"/>
      <c r="AK4143" s="1314"/>
      <c r="AL4143" s="1314"/>
      <c r="AM4143" s="1314"/>
      <c r="AN4143" s="1314"/>
      <c r="AO4143" s="1314"/>
    </row>
    <row r="4144" spans="34:41">
      <c r="AH4144" s="1314"/>
      <c r="AI4144" s="1314"/>
      <c r="AJ4144" s="1314"/>
      <c r="AK4144" s="1314"/>
      <c r="AL4144" s="1314"/>
      <c r="AM4144" s="1314"/>
      <c r="AN4144" s="1314"/>
      <c r="AO4144" s="1314"/>
    </row>
    <row r="4145" spans="34:41">
      <c r="AH4145" s="1314"/>
      <c r="AI4145" s="1314"/>
      <c r="AJ4145" s="1314"/>
      <c r="AK4145" s="1314"/>
      <c r="AL4145" s="1314"/>
      <c r="AM4145" s="1314"/>
      <c r="AN4145" s="1314"/>
      <c r="AO4145" s="1314"/>
    </row>
    <row r="4146" spans="34:41">
      <c r="AH4146" s="1314"/>
      <c r="AI4146" s="1314"/>
      <c r="AJ4146" s="1314"/>
      <c r="AK4146" s="1314"/>
      <c r="AL4146" s="1314"/>
      <c r="AM4146" s="1314"/>
      <c r="AN4146" s="1314"/>
      <c r="AO4146" s="1314"/>
    </row>
    <row r="4147" spans="34:41">
      <c r="AH4147" s="1314"/>
      <c r="AI4147" s="1314"/>
      <c r="AJ4147" s="1314"/>
      <c r="AK4147" s="1314"/>
      <c r="AL4147" s="1314"/>
      <c r="AM4147" s="1314"/>
      <c r="AN4147" s="1314"/>
      <c r="AO4147" s="1314"/>
    </row>
    <row r="4148" spans="34:41">
      <c r="AH4148" s="1314"/>
      <c r="AI4148" s="1314"/>
      <c r="AJ4148" s="1314"/>
      <c r="AK4148" s="1314"/>
      <c r="AL4148" s="1314"/>
      <c r="AM4148" s="1314"/>
      <c r="AN4148" s="1314"/>
      <c r="AO4148" s="1314"/>
    </row>
    <row r="4149" spans="34:41">
      <c r="AH4149" s="1314"/>
      <c r="AI4149" s="1314"/>
      <c r="AJ4149" s="1314"/>
      <c r="AK4149" s="1314"/>
      <c r="AL4149" s="1314"/>
      <c r="AM4149" s="1314"/>
      <c r="AN4149" s="1314"/>
      <c r="AO4149" s="1314"/>
    </row>
    <row r="4150" spans="34:41">
      <c r="AH4150" s="1314"/>
      <c r="AI4150" s="1314"/>
      <c r="AJ4150" s="1314"/>
      <c r="AK4150" s="1314"/>
      <c r="AL4150" s="1314"/>
      <c r="AM4150" s="1314"/>
      <c r="AN4150" s="1314"/>
      <c r="AO4150" s="1314"/>
    </row>
    <row r="4151" spans="34:41">
      <c r="AH4151" s="1314"/>
      <c r="AI4151" s="1314"/>
      <c r="AJ4151" s="1314"/>
      <c r="AK4151" s="1314"/>
      <c r="AL4151" s="1314"/>
      <c r="AM4151" s="1314"/>
      <c r="AN4151" s="1314"/>
      <c r="AO4151" s="1314"/>
    </row>
    <row r="4152" spans="34:41">
      <c r="AH4152" s="1314"/>
      <c r="AI4152" s="1314"/>
      <c r="AJ4152" s="1314"/>
      <c r="AK4152" s="1314"/>
      <c r="AL4152" s="1314"/>
      <c r="AM4152" s="1314"/>
      <c r="AN4152" s="1314"/>
      <c r="AO4152" s="1314"/>
    </row>
    <row r="4153" spans="34:41">
      <c r="AH4153" s="1314"/>
      <c r="AI4153" s="1314"/>
      <c r="AJ4153" s="1314"/>
      <c r="AK4153" s="1314"/>
      <c r="AL4153" s="1314"/>
      <c r="AM4153" s="1314"/>
      <c r="AN4153" s="1314"/>
      <c r="AO4153" s="1314"/>
    </row>
    <row r="4154" spans="34:41">
      <c r="AH4154" s="1314"/>
      <c r="AI4154" s="1314"/>
      <c r="AJ4154" s="1314"/>
      <c r="AK4154" s="1314"/>
      <c r="AL4154" s="1314"/>
      <c r="AM4154" s="1314"/>
      <c r="AN4154" s="1314"/>
      <c r="AO4154" s="1314"/>
    </row>
    <row r="4155" spans="34:41">
      <c r="AH4155" s="1314"/>
      <c r="AI4155" s="1314"/>
      <c r="AJ4155" s="1314"/>
      <c r="AK4155" s="1314"/>
      <c r="AL4155" s="1314"/>
      <c r="AM4155" s="1314"/>
      <c r="AN4155" s="1314"/>
      <c r="AO4155" s="1314"/>
    </row>
    <row r="4156" spans="34:41">
      <c r="AH4156" s="1314"/>
      <c r="AI4156" s="1314"/>
      <c r="AJ4156" s="1314"/>
      <c r="AK4156" s="1314"/>
      <c r="AL4156" s="1314"/>
      <c r="AM4156" s="1314"/>
      <c r="AN4156" s="1314"/>
      <c r="AO4156" s="1314"/>
    </row>
    <row r="4157" spans="34:41">
      <c r="AH4157" s="1314"/>
      <c r="AI4157" s="1314"/>
      <c r="AJ4157" s="1314"/>
      <c r="AK4157" s="1314"/>
      <c r="AL4157" s="1314"/>
      <c r="AM4157" s="1314"/>
      <c r="AN4157" s="1314"/>
      <c r="AO4157" s="1314"/>
    </row>
    <row r="4158" spans="34:41">
      <c r="AH4158" s="1314"/>
      <c r="AI4158" s="1314"/>
      <c r="AJ4158" s="1314"/>
      <c r="AK4158" s="1314"/>
      <c r="AL4158" s="1314"/>
      <c r="AM4158" s="1314"/>
      <c r="AN4158" s="1314"/>
      <c r="AO4158" s="1314"/>
    </row>
    <row r="4159" spans="34:41">
      <c r="AH4159" s="1314"/>
      <c r="AI4159" s="1314"/>
      <c r="AJ4159" s="1314"/>
      <c r="AK4159" s="1314"/>
      <c r="AL4159" s="1314"/>
      <c r="AM4159" s="1314"/>
      <c r="AN4159" s="1314"/>
      <c r="AO4159" s="1314"/>
    </row>
    <row r="4160" spans="34:41">
      <c r="AH4160" s="1314"/>
      <c r="AI4160" s="1314"/>
      <c r="AJ4160" s="1314"/>
      <c r="AK4160" s="1314"/>
      <c r="AL4160" s="1314"/>
      <c r="AM4160" s="1314"/>
      <c r="AN4160" s="1314"/>
      <c r="AO4160" s="1314"/>
    </row>
    <row r="4161" spans="34:41">
      <c r="AH4161" s="1314"/>
      <c r="AI4161" s="1314"/>
      <c r="AJ4161" s="1314"/>
      <c r="AK4161" s="1314"/>
      <c r="AL4161" s="1314"/>
      <c r="AM4161" s="1314"/>
      <c r="AN4161" s="1314"/>
      <c r="AO4161" s="1314"/>
    </row>
    <row r="4162" spans="34:41">
      <c r="AH4162" s="1314"/>
      <c r="AI4162" s="1314"/>
      <c r="AJ4162" s="1314"/>
      <c r="AK4162" s="1314"/>
      <c r="AL4162" s="1314"/>
      <c r="AM4162" s="1314"/>
      <c r="AN4162" s="1314"/>
      <c r="AO4162" s="1314"/>
    </row>
    <row r="4163" spans="34:41">
      <c r="AH4163" s="1314"/>
      <c r="AI4163" s="1314"/>
      <c r="AJ4163" s="1314"/>
      <c r="AK4163" s="1314"/>
      <c r="AL4163" s="1314"/>
      <c r="AM4163" s="1314"/>
      <c r="AN4163" s="1314"/>
      <c r="AO4163" s="1314"/>
    </row>
    <row r="4164" spans="34:41">
      <c r="AH4164" s="1314"/>
      <c r="AI4164" s="1314"/>
      <c r="AJ4164" s="1314"/>
      <c r="AK4164" s="1314"/>
      <c r="AL4164" s="1314"/>
      <c r="AM4164" s="1314"/>
      <c r="AN4164" s="1314"/>
      <c r="AO4164" s="1314"/>
    </row>
    <row r="4165" spans="34:41">
      <c r="AH4165" s="1314"/>
      <c r="AI4165" s="1314"/>
      <c r="AJ4165" s="1314"/>
      <c r="AK4165" s="1314"/>
      <c r="AL4165" s="1314"/>
      <c r="AM4165" s="1314"/>
      <c r="AN4165" s="1314"/>
      <c r="AO4165" s="1314"/>
    </row>
    <row r="4166" spans="34:41">
      <c r="AH4166" s="1314"/>
      <c r="AI4166" s="1314"/>
      <c r="AJ4166" s="1314"/>
      <c r="AK4166" s="1314"/>
      <c r="AL4166" s="1314"/>
      <c r="AM4166" s="1314"/>
      <c r="AN4166" s="1314"/>
      <c r="AO4166" s="1314"/>
    </row>
    <row r="4167" spans="34:41">
      <c r="AH4167" s="1314"/>
      <c r="AI4167" s="1314"/>
      <c r="AJ4167" s="1314"/>
      <c r="AK4167" s="1314"/>
      <c r="AL4167" s="1314"/>
      <c r="AM4167" s="1314"/>
      <c r="AN4167" s="1314"/>
      <c r="AO4167" s="1314"/>
    </row>
    <row r="4168" spans="34:41">
      <c r="AH4168" s="1314"/>
      <c r="AI4168" s="1314"/>
      <c r="AJ4168" s="1314"/>
      <c r="AK4168" s="1314"/>
      <c r="AL4168" s="1314"/>
      <c r="AM4168" s="1314"/>
      <c r="AN4168" s="1314"/>
      <c r="AO4168" s="1314"/>
    </row>
    <row r="4169" spans="34:41">
      <c r="AH4169" s="1314"/>
      <c r="AI4169" s="1314"/>
      <c r="AJ4169" s="1314"/>
      <c r="AK4169" s="1314"/>
      <c r="AL4169" s="1314"/>
      <c r="AM4169" s="1314"/>
      <c r="AN4169" s="1314"/>
      <c r="AO4169" s="1314"/>
    </row>
    <row r="4170" spans="34:41">
      <c r="AH4170" s="1314"/>
      <c r="AI4170" s="1314"/>
      <c r="AJ4170" s="1314"/>
      <c r="AK4170" s="1314"/>
      <c r="AL4170" s="1314"/>
      <c r="AM4170" s="1314"/>
      <c r="AN4170" s="1314"/>
      <c r="AO4170" s="1314"/>
    </row>
    <row r="4171" spans="34:41">
      <c r="AH4171" s="1314"/>
      <c r="AI4171" s="1314"/>
      <c r="AJ4171" s="1314"/>
      <c r="AK4171" s="1314"/>
      <c r="AL4171" s="1314"/>
      <c r="AM4171" s="1314"/>
      <c r="AN4171" s="1314"/>
      <c r="AO4171" s="1314"/>
    </row>
    <row r="4172" spans="34:41">
      <c r="AH4172" s="1314"/>
      <c r="AI4172" s="1314"/>
      <c r="AJ4172" s="1314"/>
      <c r="AK4172" s="1314"/>
      <c r="AL4172" s="1314"/>
      <c r="AM4172" s="1314"/>
      <c r="AN4172" s="1314"/>
      <c r="AO4172" s="1314"/>
    </row>
    <row r="4173" spans="34:41">
      <c r="AH4173" s="1314"/>
      <c r="AI4173" s="1314"/>
      <c r="AJ4173" s="1314"/>
      <c r="AK4173" s="1314"/>
      <c r="AL4173" s="1314"/>
      <c r="AM4173" s="1314"/>
      <c r="AN4173" s="1314"/>
      <c r="AO4173" s="1314"/>
    </row>
    <row r="4174" spans="34:41">
      <c r="AH4174" s="1314"/>
      <c r="AI4174" s="1314"/>
      <c r="AJ4174" s="1314"/>
      <c r="AK4174" s="1314"/>
      <c r="AL4174" s="1314"/>
      <c r="AM4174" s="1314"/>
      <c r="AN4174" s="1314"/>
      <c r="AO4174" s="1314"/>
    </row>
    <row r="4175" spans="34:41">
      <c r="AH4175" s="1314"/>
      <c r="AI4175" s="1314"/>
      <c r="AJ4175" s="1314"/>
      <c r="AK4175" s="1314"/>
      <c r="AL4175" s="1314"/>
      <c r="AM4175" s="1314"/>
      <c r="AN4175" s="1314"/>
      <c r="AO4175" s="1314"/>
    </row>
    <row r="4176" spans="34:41">
      <c r="AH4176" s="1314"/>
      <c r="AI4176" s="1314"/>
      <c r="AJ4176" s="1314"/>
      <c r="AK4176" s="1314"/>
      <c r="AL4176" s="1314"/>
      <c r="AM4176" s="1314"/>
      <c r="AN4176" s="1314"/>
      <c r="AO4176" s="1314"/>
    </row>
    <row r="4177" spans="34:41">
      <c r="AH4177" s="1314"/>
      <c r="AI4177" s="1314"/>
      <c r="AJ4177" s="1314"/>
      <c r="AK4177" s="1314"/>
      <c r="AL4177" s="1314"/>
      <c r="AM4177" s="1314"/>
      <c r="AN4177" s="1314"/>
      <c r="AO4177" s="1314"/>
    </row>
    <row r="4178" spans="34:41">
      <c r="AH4178" s="1314"/>
      <c r="AI4178" s="1314"/>
      <c r="AJ4178" s="1314"/>
      <c r="AK4178" s="1314"/>
      <c r="AL4178" s="1314"/>
      <c r="AM4178" s="1314"/>
      <c r="AN4178" s="1314"/>
      <c r="AO4178" s="1314"/>
    </row>
    <row r="4179" spans="34:41">
      <c r="AH4179" s="1314"/>
      <c r="AI4179" s="1314"/>
      <c r="AJ4179" s="1314"/>
      <c r="AK4179" s="1314"/>
      <c r="AL4179" s="1314"/>
      <c r="AM4179" s="1314"/>
      <c r="AN4179" s="1314"/>
      <c r="AO4179" s="1314"/>
    </row>
    <row r="4180" spans="34:41">
      <c r="AH4180" s="1314"/>
      <c r="AI4180" s="1314"/>
      <c r="AJ4180" s="1314"/>
      <c r="AK4180" s="1314"/>
      <c r="AL4180" s="1314"/>
      <c r="AM4180" s="1314"/>
      <c r="AN4180" s="1314"/>
      <c r="AO4180" s="1314"/>
    </row>
    <row r="4181" spans="34:41">
      <c r="AH4181" s="1314"/>
      <c r="AI4181" s="1314"/>
      <c r="AJ4181" s="1314"/>
      <c r="AK4181" s="1314"/>
      <c r="AL4181" s="1314"/>
      <c r="AM4181" s="1314"/>
      <c r="AN4181" s="1314"/>
      <c r="AO4181" s="1314"/>
    </row>
    <row r="4182" spans="34:41">
      <c r="AH4182" s="1314"/>
      <c r="AI4182" s="1314"/>
      <c r="AJ4182" s="1314"/>
      <c r="AK4182" s="1314"/>
      <c r="AL4182" s="1314"/>
      <c r="AM4182" s="1314"/>
      <c r="AN4182" s="1314"/>
      <c r="AO4182" s="1314"/>
    </row>
    <row r="4183" spans="34:41">
      <c r="AH4183" s="1314"/>
      <c r="AI4183" s="1314"/>
      <c r="AJ4183" s="1314"/>
      <c r="AK4183" s="1314"/>
      <c r="AL4183" s="1314"/>
      <c r="AM4183" s="1314"/>
      <c r="AN4183" s="1314"/>
      <c r="AO4183" s="1314"/>
    </row>
    <row r="4184" spans="34:41">
      <c r="AH4184" s="1314"/>
      <c r="AI4184" s="1314"/>
      <c r="AJ4184" s="1314"/>
      <c r="AK4184" s="1314"/>
      <c r="AL4184" s="1314"/>
      <c r="AM4184" s="1314"/>
      <c r="AN4184" s="1314"/>
      <c r="AO4184" s="1314"/>
    </row>
    <row r="4185" spans="34:41">
      <c r="AH4185" s="1314"/>
      <c r="AI4185" s="1314"/>
      <c r="AJ4185" s="1314"/>
      <c r="AK4185" s="1314"/>
      <c r="AL4185" s="1314"/>
      <c r="AM4185" s="1314"/>
      <c r="AN4185" s="1314"/>
      <c r="AO4185" s="1314"/>
    </row>
    <row r="4186" spans="34:41">
      <c r="AH4186" s="1314"/>
      <c r="AI4186" s="1314"/>
      <c r="AJ4186" s="1314"/>
      <c r="AK4186" s="1314"/>
      <c r="AL4186" s="1314"/>
      <c r="AM4186" s="1314"/>
      <c r="AN4186" s="1314"/>
      <c r="AO4186" s="1314"/>
    </row>
    <row r="4187" spans="34:41">
      <c r="AH4187" s="1314"/>
      <c r="AI4187" s="1314"/>
      <c r="AJ4187" s="1314"/>
      <c r="AK4187" s="1314"/>
      <c r="AL4187" s="1314"/>
      <c r="AM4187" s="1314"/>
      <c r="AN4187" s="1314"/>
      <c r="AO4187" s="1314"/>
    </row>
    <row r="4188" spans="34:41">
      <c r="AH4188" s="1314"/>
      <c r="AI4188" s="1314"/>
      <c r="AJ4188" s="1314"/>
      <c r="AK4188" s="1314"/>
      <c r="AL4188" s="1314"/>
      <c r="AM4188" s="1314"/>
      <c r="AN4188" s="1314"/>
      <c r="AO4188" s="1314"/>
    </row>
    <row r="4189" spans="34:41">
      <c r="AH4189" s="1314"/>
      <c r="AI4189" s="1314"/>
      <c r="AJ4189" s="1314"/>
      <c r="AK4189" s="1314"/>
      <c r="AL4189" s="1314"/>
      <c r="AM4189" s="1314"/>
      <c r="AN4189" s="1314"/>
      <c r="AO4189" s="1314"/>
    </row>
    <row r="4190" spans="34:41">
      <c r="AH4190" s="1314"/>
      <c r="AI4190" s="1314"/>
      <c r="AJ4190" s="1314"/>
      <c r="AK4190" s="1314"/>
      <c r="AL4190" s="1314"/>
      <c r="AM4190" s="1314"/>
      <c r="AN4190" s="1314"/>
      <c r="AO4190" s="1314"/>
    </row>
    <row r="4191" spans="34:41">
      <c r="AH4191" s="1314"/>
      <c r="AI4191" s="1314"/>
      <c r="AJ4191" s="1314"/>
      <c r="AK4191" s="1314"/>
      <c r="AL4191" s="1314"/>
      <c r="AM4191" s="1314"/>
      <c r="AN4191" s="1314"/>
      <c r="AO4191" s="1314"/>
    </row>
    <row r="4192" spans="34:41">
      <c r="AH4192" s="1314"/>
      <c r="AI4192" s="1314"/>
      <c r="AJ4192" s="1314"/>
      <c r="AK4192" s="1314"/>
      <c r="AL4192" s="1314"/>
      <c r="AM4192" s="1314"/>
      <c r="AN4192" s="1314"/>
      <c r="AO4192" s="1314"/>
    </row>
    <row r="4193" spans="34:41">
      <c r="AH4193" s="1314"/>
      <c r="AI4193" s="1314"/>
      <c r="AJ4193" s="1314"/>
      <c r="AK4193" s="1314"/>
      <c r="AL4193" s="1314"/>
      <c r="AM4193" s="1314"/>
      <c r="AN4193" s="1314"/>
      <c r="AO4193" s="1314"/>
    </row>
    <row r="4194" spans="34:41">
      <c r="AH4194" s="1314"/>
      <c r="AI4194" s="1314"/>
      <c r="AJ4194" s="1314"/>
      <c r="AK4194" s="1314"/>
      <c r="AL4194" s="1314"/>
      <c r="AM4194" s="1314"/>
      <c r="AN4194" s="1314"/>
      <c r="AO4194" s="1314"/>
    </row>
    <row r="4195" spans="34:41">
      <c r="AH4195" s="1314"/>
      <c r="AI4195" s="1314"/>
      <c r="AJ4195" s="1314"/>
      <c r="AK4195" s="1314"/>
      <c r="AL4195" s="1314"/>
      <c r="AM4195" s="1314"/>
      <c r="AN4195" s="1314"/>
      <c r="AO4195" s="1314"/>
    </row>
    <row r="4196" spans="34:41">
      <c r="AH4196" s="1314"/>
      <c r="AI4196" s="1314"/>
      <c r="AJ4196" s="1314"/>
      <c r="AK4196" s="1314"/>
      <c r="AL4196" s="1314"/>
      <c r="AM4196" s="1314"/>
      <c r="AN4196" s="1314"/>
      <c r="AO4196" s="1314"/>
    </row>
    <row r="4197" spans="34:41">
      <c r="AH4197" s="1314"/>
      <c r="AI4197" s="1314"/>
      <c r="AJ4197" s="1314"/>
      <c r="AK4197" s="1314"/>
      <c r="AL4197" s="1314"/>
      <c r="AM4197" s="1314"/>
      <c r="AN4197" s="1314"/>
      <c r="AO4197" s="1314"/>
    </row>
    <row r="4198" spans="34:41">
      <c r="AH4198" s="1314"/>
      <c r="AI4198" s="1314"/>
      <c r="AJ4198" s="1314"/>
      <c r="AK4198" s="1314"/>
      <c r="AL4198" s="1314"/>
      <c r="AM4198" s="1314"/>
      <c r="AN4198" s="1314"/>
      <c r="AO4198" s="1314"/>
    </row>
    <row r="4199" spans="34:41">
      <c r="AH4199" s="1314"/>
      <c r="AI4199" s="1314"/>
      <c r="AJ4199" s="1314"/>
      <c r="AK4199" s="1314"/>
      <c r="AL4199" s="1314"/>
      <c r="AM4199" s="1314"/>
      <c r="AN4199" s="1314"/>
      <c r="AO4199" s="1314"/>
    </row>
    <row r="4200" spans="34:41">
      <c r="AH4200" s="1314"/>
      <c r="AI4200" s="1314"/>
      <c r="AJ4200" s="1314"/>
      <c r="AK4200" s="1314"/>
      <c r="AL4200" s="1314"/>
      <c r="AM4200" s="1314"/>
      <c r="AN4200" s="1314"/>
      <c r="AO4200" s="1314"/>
    </row>
    <row r="4201" spans="34:41">
      <c r="AH4201" s="1314"/>
      <c r="AI4201" s="1314"/>
      <c r="AJ4201" s="1314"/>
      <c r="AK4201" s="1314"/>
      <c r="AL4201" s="1314"/>
      <c r="AM4201" s="1314"/>
      <c r="AN4201" s="1314"/>
      <c r="AO4201" s="1314"/>
    </row>
    <row r="4202" spans="34:41">
      <c r="AH4202" s="1314"/>
      <c r="AI4202" s="1314"/>
      <c r="AJ4202" s="1314"/>
      <c r="AK4202" s="1314"/>
      <c r="AL4202" s="1314"/>
      <c r="AM4202" s="1314"/>
      <c r="AN4202" s="1314"/>
      <c r="AO4202" s="1314"/>
    </row>
    <row r="4203" spans="34:41">
      <c r="AH4203" s="1314"/>
      <c r="AI4203" s="1314"/>
      <c r="AJ4203" s="1314"/>
      <c r="AK4203" s="1314"/>
      <c r="AL4203" s="1314"/>
      <c r="AM4203" s="1314"/>
      <c r="AN4203" s="1314"/>
      <c r="AO4203" s="1314"/>
    </row>
    <row r="4204" spans="34:41">
      <c r="AH4204" s="1314"/>
      <c r="AI4204" s="1314"/>
      <c r="AJ4204" s="1314"/>
      <c r="AK4204" s="1314"/>
      <c r="AL4204" s="1314"/>
      <c r="AM4204" s="1314"/>
      <c r="AN4204" s="1314"/>
      <c r="AO4204" s="1314"/>
    </row>
    <row r="4205" spans="34:41">
      <c r="AH4205" s="1314"/>
      <c r="AI4205" s="1314"/>
      <c r="AJ4205" s="1314"/>
      <c r="AK4205" s="1314"/>
      <c r="AL4205" s="1314"/>
      <c r="AM4205" s="1314"/>
      <c r="AN4205" s="1314"/>
      <c r="AO4205" s="1314"/>
    </row>
    <row r="4206" spans="34:41">
      <c r="AH4206" s="1314"/>
      <c r="AI4206" s="1314"/>
      <c r="AJ4206" s="1314"/>
      <c r="AK4206" s="1314"/>
      <c r="AL4206" s="1314"/>
      <c r="AM4206" s="1314"/>
      <c r="AN4206" s="1314"/>
      <c r="AO4206" s="1314"/>
    </row>
    <row r="4207" spans="34:41">
      <c r="AH4207" s="1314"/>
      <c r="AI4207" s="1314"/>
      <c r="AJ4207" s="1314"/>
      <c r="AK4207" s="1314"/>
      <c r="AL4207" s="1314"/>
      <c r="AM4207" s="1314"/>
      <c r="AN4207" s="1314"/>
      <c r="AO4207" s="1314"/>
    </row>
    <row r="4208" spans="34:41">
      <c r="AH4208" s="1314"/>
      <c r="AI4208" s="1314"/>
      <c r="AJ4208" s="1314"/>
      <c r="AK4208" s="1314"/>
      <c r="AL4208" s="1314"/>
      <c r="AM4208" s="1314"/>
      <c r="AN4208" s="1314"/>
      <c r="AO4208" s="1314"/>
    </row>
    <row r="4209" spans="34:41">
      <c r="AH4209" s="1314"/>
      <c r="AI4209" s="1314"/>
      <c r="AJ4209" s="1314"/>
      <c r="AK4209" s="1314"/>
      <c r="AL4209" s="1314"/>
      <c r="AM4209" s="1314"/>
      <c r="AN4209" s="1314"/>
      <c r="AO4209" s="1314"/>
    </row>
    <row r="4210" spans="34:41">
      <c r="AH4210" s="1314"/>
      <c r="AI4210" s="1314"/>
      <c r="AJ4210" s="1314"/>
      <c r="AK4210" s="1314"/>
      <c r="AL4210" s="1314"/>
      <c r="AM4210" s="1314"/>
      <c r="AN4210" s="1314"/>
      <c r="AO4210" s="1314"/>
    </row>
    <row r="4211" spans="34:41">
      <c r="AH4211" s="1314"/>
      <c r="AI4211" s="1314"/>
      <c r="AJ4211" s="1314"/>
      <c r="AK4211" s="1314"/>
      <c r="AL4211" s="1314"/>
      <c r="AM4211" s="1314"/>
      <c r="AN4211" s="1314"/>
      <c r="AO4211" s="1314"/>
    </row>
    <row r="4212" spans="34:41">
      <c r="AH4212" s="1314"/>
      <c r="AI4212" s="1314"/>
      <c r="AJ4212" s="1314"/>
      <c r="AK4212" s="1314"/>
      <c r="AL4212" s="1314"/>
      <c r="AM4212" s="1314"/>
      <c r="AN4212" s="1314"/>
      <c r="AO4212" s="1314"/>
    </row>
    <row r="4213" spans="34:41">
      <c r="AH4213" s="1314"/>
      <c r="AI4213" s="1314"/>
      <c r="AJ4213" s="1314"/>
      <c r="AK4213" s="1314"/>
      <c r="AL4213" s="1314"/>
      <c r="AM4213" s="1314"/>
      <c r="AN4213" s="1314"/>
      <c r="AO4213" s="1314"/>
    </row>
    <row r="4214" spans="34:41">
      <c r="AH4214" s="1314"/>
      <c r="AI4214" s="1314"/>
      <c r="AJ4214" s="1314"/>
      <c r="AK4214" s="1314"/>
      <c r="AL4214" s="1314"/>
      <c r="AM4214" s="1314"/>
      <c r="AN4214" s="1314"/>
      <c r="AO4214" s="1314"/>
    </row>
    <row r="4215" spans="34:41">
      <c r="AH4215" s="1314"/>
      <c r="AI4215" s="1314"/>
      <c r="AJ4215" s="1314"/>
      <c r="AK4215" s="1314"/>
      <c r="AL4215" s="1314"/>
      <c r="AM4215" s="1314"/>
      <c r="AN4215" s="1314"/>
      <c r="AO4215" s="1314"/>
    </row>
    <row r="4216" spans="34:41">
      <c r="AH4216" s="1314"/>
      <c r="AI4216" s="1314"/>
      <c r="AJ4216" s="1314"/>
      <c r="AK4216" s="1314"/>
      <c r="AL4216" s="1314"/>
      <c r="AM4216" s="1314"/>
      <c r="AN4216" s="1314"/>
      <c r="AO4216" s="1314"/>
    </row>
    <row r="4217" spans="34:41">
      <c r="AH4217" s="1314"/>
      <c r="AI4217" s="1314"/>
      <c r="AJ4217" s="1314"/>
      <c r="AK4217" s="1314"/>
      <c r="AL4217" s="1314"/>
      <c r="AM4217" s="1314"/>
      <c r="AN4217" s="1314"/>
      <c r="AO4217" s="1314"/>
    </row>
    <row r="4218" spans="34:41">
      <c r="AH4218" s="1314"/>
      <c r="AI4218" s="1314"/>
      <c r="AJ4218" s="1314"/>
      <c r="AK4218" s="1314"/>
      <c r="AL4218" s="1314"/>
      <c r="AM4218" s="1314"/>
      <c r="AN4218" s="1314"/>
      <c r="AO4218" s="1314"/>
    </row>
    <row r="4219" spans="34:41">
      <c r="AH4219" s="1314"/>
      <c r="AI4219" s="1314"/>
      <c r="AJ4219" s="1314"/>
      <c r="AK4219" s="1314"/>
      <c r="AL4219" s="1314"/>
      <c r="AM4219" s="1314"/>
      <c r="AN4219" s="1314"/>
      <c r="AO4219" s="1314"/>
    </row>
    <row r="4220" spans="34:41">
      <c r="AH4220" s="1314"/>
      <c r="AI4220" s="1314"/>
      <c r="AJ4220" s="1314"/>
      <c r="AK4220" s="1314"/>
      <c r="AL4220" s="1314"/>
      <c r="AM4220" s="1314"/>
      <c r="AN4220" s="1314"/>
      <c r="AO4220" s="1314"/>
    </row>
    <row r="4221" spans="34:41">
      <c r="AH4221" s="1314"/>
      <c r="AI4221" s="1314"/>
      <c r="AJ4221" s="1314"/>
      <c r="AK4221" s="1314"/>
      <c r="AL4221" s="1314"/>
      <c r="AM4221" s="1314"/>
      <c r="AN4221" s="1314"/>
      <c r="AO4221" s="1314"/>
    </row>
    <row r="4222" spans="34:41">
      <c r="AH4222" s="1314"/>
      <c r="AI4222" s="1314"/>
      <c r="AJ4222" s="1314"/>
      <c r="AK4222" s="1314"/>
      <c r="AL4222" s="1314"/>
      <c r="AM4222" s="1314"/>
      <c r="AN4222" s="1314"/>
      <c r="AO4222" s="1314"/>
    </row>
    <row r="4223" spans="34:41">
      <c r="AH4223" s="1314"/>
      <c r="AI4223" s="1314"/>
      <c r="AJ4223" s="1314"/>
      <c r="AK4223" s="1314"/>
      <c r="AL4223" s="1314"/>
      <c r="AM4223" s="1314"/>
      <c r="AN4223" s="1314"/>
      <c r="AO4223" s="1314"/>
    </row>
    <row r="4224" spans="34:41">
      <c r="AH4224" s="1314"/>
      <c r="AI4224" s="1314"/>
      <c r="AJ4224" s="1314"/>
      <c r="AK4224" s="1314"/>
      <c r="AL4224" s="1314"/>
      <c r="AM4224" s="1314"/>
      <c r="AN4224" s="1314"/>
      <c r="AO4224" s="1314"/>
    </row>
    <row r="4225" spans="34:41">
      <c r="AH4225" s="1314"/>
      <c r="AI4225" s="1314"/>
      <c r="AJ4225" s="1314"/>
      <c r="AK4225" s="1314"/>
      <c r="AL4225" s="1314"/>
      <c r="AM4225" s="1314"/>
      <c r="AN4225" s="1314"/>
      <c r="AO4225" s="1314"/>
    </row>
    <row r="4226" spans="34:41">
      <c r="AH4226" s="1314"/>
      <c r="AI4226" s="1314"/>
      <c r="AJ4226" s="1314"/>
      <c r="AK4226" s="1314"/>
      <c r="AL4226" s="1314"/>
      <c r="AM4226" s="1314"/>
      <c r="AN4226" s="1314"/>
      <c r="AO4226" s="1314"/>
    </row>
    <row r="4227" spans="34:41">
      <c r="AH4227" s="1314"/>
      <c r="AI4227" s="1314"/>
      <c r="AJ4227" s="1314"/>
      <c r="AK4227" s="1314"/>
      <c r="AL4227" s="1314"/>
      <c r="AM4227" s="1314"/>
      <c r="AN4227" s="1314"/>
      <c r="AO4227" s="1314"/>
    </row>
    <row r="4228" spans="34:41">
      <c r="AH4228" s="1314"/>
      <c r="AI4228" s="1314"/>
      <c r="AJ4228" s="1314"/>
      <c r="AK4228" s="1314"/>
      <c r="AL4228" s="1314"/>
      <c r="AM4228" s="1314"/>
      <c r="AN4228" s="1314"/>
      <c r="AO4228" s="1314"/>
    </row>
    <row r="4229" spans="34:41">
      <c r="AH4229" s="1314"/>
      <c r="AI4229" s="1314"/>
      <c r="AJ4229" s="1314"/>
      <c r="AK4229" s="1314"/>
      <c r="AL4229" s="1314"/>
      <c r="AM4229" s="1314"/>
      <c r="AN4229" s="1314"/>
      <c r="AO4229" s="1314"/>
    </row>
    <row r="4230" spans="34:41">
      <c r="AH4230" s="1314"/>
      <c r="AI4230" s="1314"/>
      <c r="AJ4230" s="1314"/>
      <c r="AK4230" s="1314"/>
      <c r="AL4230" s="1314"/>
      <c r="AM4230" s="1314"/>
      <c r="AN4230" s="1314"/>
      <c r="AO4230" s="1314"/>
    </row>
    <row r="4231" spans="34:41">
      <c r="AH4231" s="1314"/>
      <c r="AI4231" s="1314"/>
      <c r="AJ4231" s="1314"/>
      <c r="AK4231" s="1314"/>
      <c r="AL4231" s="1314"/>
      <c r="AM4231" s="1314"/>
      <c r="AN4231" s="1314"/>
      <c r="AO4231" s="1314"/>
    </row>
    <row r="4232" spans="34:41">
      <c r="AH4232" s="1314"/>
      <c r="AI4232" s="1314"/>
      <c r="AJ4232" s="1314"/>
      <c r="AK4232" s="1314"/>
      <c r="AL4232" s="1314"/>
      <c r="AM4232" s="1314"/>
      <c r="AN4232" s="1314"/>
      <c r="AO4232" s="1314"/>
    </row>
    <row r="4233" spans="34:41">
      <c r="AH4233" s="1314"/>
      <c r="AI4233" s="1314"/>
      <c r="AJ4233" s="1314"/>
      <c r="AK4233" s="1314"/>
      <c r="AL4233" s="1314"/>
      <c r="AM4233" s="1314"/>
      <c r="AN4233" s="1314"/>
      <c r="AO4233" s="1314"/>
    </row>
    <row r="4234" spans="34:41">
      <c r="AH4234" s="1314"/>
      <c r="AI4234" s="1314"/>
      <c r="AJ4234" s="1314"/>
      <c r="AK4234" s="1314"/>
      <c r="AL4234" s="1314"/>
      <c r="AM4234" s="1314"/>
      <c r="AN4234" s="1314"/>
      <c r="AO4234" s="1314"/>
    </row>
    <row r="4235" spans="34:41">
      <c r="AH4235" s="1314"/>
      <c r="AI4235" s="1314"/>
      <c r="AJ4235" s="1314"/>
      <c r="AK4235" s="1314"/>
      <c r="AL4235" s="1314"/>
      <c r="AM4235" s="1314"/>
      <c r="AN4235" s="1314"/>
      <c r="AO4235" s="1314"/>
    </row>
    <row r="4236" spans="34:41">
      <c r="AH4236" s="1314"/>
      <c r="AI4236" s="1314"/>
      <c r="AJ4236" s="1314"/>
      <c r="AK4236" s="1314"/>
      <c r="AL4236" s="1314"/>
      <c r="AM4236" s="1314"/>
      <c r="AN4236" s="1314"/>
      <c r="AO4236" s="1314"/>
    </row>
    <row r="4237" spans="34:41">
      <c r="AH4237" s="1314"/>
      <c r="AI4237" s="1314"/>
      <c r="AJ4237" s="1314"/>
      <c r="AK4237" s="1314"/>
      <c r="AL4237" s="1314"/>
      <c r="AM4237" s="1314"/>
      <c r="AN4237" s="1314"/>
      <c r="AO4237" s="1314"/>
    </row>
    <row r="4238" spans="34:41">
      <c r="AH4238" s="1314"/>
      <c r="AI4238" s="1314"/>
      <c r="AJ4238" s="1314"/>
      <c r="AK4238" s="1314"/>
      <c r="AL4238" s="1314"/>
      <c r="AM4238" s="1314"/>
      <c r="AN4238" s="1314"/>
      <c r="AO4238" s="1314"/>
    </row>
    <row r="4239" spans="34:41">
      <c r="AH4239" s="1314"/>
      <c r="AI4239" s="1314"/>
      <c r="AJ4239" s="1314"/>
      <c r="AK4239" s="1314"/>
      <c r="AL4239" s="1314"/>
      <c r="AM4239" s="1314"/>
      <c r="AN4239" s="1314"/>
      <c r="AO4239" s="1314"/>
    </row>
    <row r="4240" spans="34:41">
      <c r="AH4240" s="1314"/>
      <c r="AI4240" s="1314"/>
      <c r="AJ4240" s="1314"/>
      <c r="AK4240" s="1314"/>
      <c r="AL4240" s="1314"/>
      <c r="AM4240" s="1314"/>
      <c r="AN4240" s="1314"/>
      <c r="AO4240" s="1314"/>
    </row>
    <row r="4241" spans="34:41">
      <c r="AH4241" s="1314"/>
      <c r="AI4241" s="1314"/>
      <c r="AJ4241" s="1314"/>
      <c r="AK4241" s="1314"/>
      <c r="AL4241" s="1314"/>
      <c r="AM4241" s="1314"/>
      <c r="AN4241" s="1314"/>
      <c r="AO4241" s="1314"/>
    </row>
    <row r="4242" spans="34:41">
      <c r="AH4242" s="1314"/>
      <c r="AI4242" s="1314"/>
      <c r="AJ4242" s="1314"/>
      <c r="AK4242" s="1314"/>
      <c r="AL4242" s="1314"/>
      <c r="AM4242" s="1314"/>
      <c r="AN4242" s="1314"/>
      <c r="AO4242" s="1314"/>
    </row>
    <row r="4243" spans="34:41">
      <c r="AH4243" s="1314"/>
      <c r="AI4243" s="1314"/>
      <c r="AJ4243" s="1314"/>
      <c r="AK4243" s="1314"/>
      <c r="AL4243" s="1314"/>
      <c r="AM4243" s="1314"/>
      <c r="AN4243" s="1314"/>
      <c r="AO4243" s="1314"/>
    </row>
    <row r="4244" spans="34:41">
      <c r="AH4244" s="1314"/>
      <c r="AI4244" s="1314"/>
      <c r="AJ4244" s="1314"/>
      <c r="AK4244" s="1314"/>
      <c r="AL4244" s="1314"/>
      <c r="AM4244" s="1314"/>
      <c r="AN4244" s="1314"/>
      <c r="AO4244" s="1314"/>
    </row>
    <row r="4245" spans="34:41">
      <c r="AH4245" s="1314"/>
      <c r="AI4245" s="1314"/>
      <c r="AJ4245" s="1314"/>
      <c r="AK4245" s="1314"/>
      <c r="AL4245" s="1314"/>
      <c r="AM4245" s="1314"/>
      <c r="AN4245" s="1314"/>
      <c r="AO4245" s="1314"/>
    </row>
    <row r="4246" spans="34:41">
      <c r="AH4246" s="1314"/>
      <c r="AI4246" s="1314"/>
      <c r="AJ4246" s="1314"/>
      <c r="AK4246" s="1314"/>
      <c r="AL4246" s="1314"/>
      <c r="AM4246" s="1314"/>
      <c r="AN4246" s="1314"/>
      <c r="AO4246" s="1314"/>
    </row>
    <row r="4247" spans="34:41">
      <c r="AH4247" s="1314"/>
      <c r="AI4247" s="1314"/>
      <c r="AJ4247" s="1314"/>
      <c r="AK4247" s="1314"/>
      <c r="AL4247" s="1314"/>
      <c r="AM4247" s="1314"/>
      <c r="AN4247" s="1314"/>
      <c r="AO4247" s="1314"/>
    </row>
    <row r="4248" spans="34:41">
      <c r="AH4248" s="1314"/>
      <c r="AI4248" s="1314"/>
      <c r="AJ4248" s="1314"/>
      <c r="AK4248" s="1314"/>
      <c r="AL4248" s="1314"/>
      <c r="AM4248" s="1314"/>
      <c r="AN4248" s="1314"/>
      <c r="AO4248" s="1314"/>
    </row>
    <row r="4249" spans="34:41">
      <c r="AH4249" s="1314"/>
      <c r="AI4249" s="1314"/>
      <c r="AJ4249" s="1314"/>
      <c r="AK4249" s="1314"/>
      <c r="AL4249" s="1314"/>
      <c r="AM4249" s="1314"/>
      <c r="AN4249" s="1314"/>
      <c r="AO4249" s="1314"/>
    </row>
    <row r="4250" spans="34:41">
      <c r="AH4250" s="1314"/>
      <c r="AI4250" s="1314"/>
      <c r="AJ4250" s="1314"/>
      <c r="AK4250" s="1314"/>
      <c r="AL4250" s="1314"/>
      <c r="AM4250" s="1314"/>
      <c r="AN4250" s="1314"/>
      <c r="AO4250" s="1314"/>
    </row>
    <row r="4251" spans="34:41">
      <c r="AH4251" s="1314"/>
      <c r="AI4251" s="1314"/>
      <c r="AJ4251" s="1314"/>
      <c r="AK4251" s="1314"/>
      <c r="AL4251" s="1314"/>
      <c r="AM4251" s="1314"/>
      <c r="AN4251" s="1314"/>
      <c r="AO4251" s="1314"/>
    </row>
    <row r="4252" spans="34:41">
      <c r="AH4252" s="1314"/>
      <c r="AI4252" s="1314"/>
      <c r="AJ4252" s="1314"/>
      <c r="AK4252" s="1314"/>
      <c r="AL4252" s="1314"/>
      <c r="AM4252" s="1314"/>
      <c r="AN4252" s="1314"/>
      <c r="AO4252" s="1314"/>
    </row>
    <row r="4253" spans="34:41">
      <c r="AH4253" s="1314"/>
      <c r="AI4253" s="1314"/>
      <c r="AJ4253" s="1314"/>
      <c r="AK4253" s="1314"/>
      <c r="AL4253" s="1314"/>
      <c r="AM4253" s="1314"/>
      <c r="AN4253" s="1314"/>
      <c r="AO4253" s="1314"/>
    </row>
    <row r="4254" spans="34:41">
      <c r="AH4254" s="1314"/>
      <c r="AI4254" s="1314"/>
      <c r="AJ4254" s="1314"/>
      <c r="AK4254" s="1314"/>
      <c r="AL4254" s="1314"/>
      <c r="AM4254" s="1314"/>
      <c r="AN4254" s="1314"/>
      <c r="AO4254" s="1314"/>
    </row>
    <row r="4255" spans="34:41">
      <c r="AH4255" s="1314"/>
      <c r="AI4255" s="1314"/>
      <c r="AJ4255" s="1314"/>
      <c r="AK4255" s="1314"/>
      <c r="AL4255" s="1314"/>
      <c r="AM4255" s="1314"/>
      <c r="AN4255" s="1314"/>
      <c r="AO4255" s="1314"/>
    </row>
    <row r="4256" spans="34:41">
      <c r="AH4256" s="1314"/>
      <c r="AI4256" s="1314"/>
      <c r="AJ4256" s="1314"/>
      <c r="AK4256" s="1314"/>
      <c r="AL4256" s="1314"/>
      <c r="AM4256" s="1314"/>
      <c r="AN4256" s="1314"/>
      <c r="AO4256" s="1314"/>
    </row>
    <row r="4257" spans="34:41">
      <c r="AH4257" s="1314"/>
      <c r="AI4257" s="1314"/>
      <c r="AJ4257" s="1314"/>
      <c r="AK4257" s="1314"/>
      <c r="AL4257" s="1314"/>
      <c r="AM4257" s="1314"/>
      <c r="AN4257" s="1314"/>
      <c r="AO4257" s="1314"/>
    </row>
    <row r="4258" spans="34:41">
      <c r="AH4258" s="1314"/>
      <c r="AI4258" s="1314"/>
      <c r="AJ4258" s="1314"/>
      <c r="AK4258" s="1314"/>
      <c r="AL4258" s="1314"/>
      <c r="AM4258" s="1314"/>
      <c r="AN4258" s="1314"/>
      <c r="AO4258" s="1314"/>
    </row>
    <row r="4259" spans="34:41">
      <c r="AH4259" s="1314"/>
      <c r="AI4259" s="1314"/>
      <c r="AJ4259" s="1314"/>
      <c r="AK4259" s="1314"/>
      <c r="AL4259" s="1314"/>
      <c r="AM4259" s="1314"/>
      <c r="AN4259" s="1314"/>
      <c r="AO4259" s="1314"/>
    </row>
    <row r="4260" spans="34:41">
      <c r="AH4260" s="1314"/>
      <c r="AI4260" s="1314"/>
      <c r="AJ4260" s="1314"/>
      <c r="AK4260" s="1314"/>
      <c r="AL4260" s="1314"/>
      <c r="AM4260" s="1314"/>
      <c r="AN4260" s="1314"/>
      <c r="AO4260" s="1314"/>
    </row>
    <row r="4261" spans="34:41">
      <c r="AH4261" s="1314"/>
      <c r="AI4261" s="1314"/>
      <c r="AJ4261" s="1314"/>
      <c r="AK4261" s="1314"/>
      <c r="AL4261" s="1314"/>
      <c r="AM4261" s="1314"/>
      <c r="AN4261" s="1314"/>
      <c r="AO4261" s="1314"/>
    </row>
    <row r="4262" spans="34:41">
      <c r="AH4262" s="1314"/>
      <c r="AI4262" s="1314"/>
      <c r="AJ4262" s="1314"/>
      <c r="AK4262" s="1314"/>
      <c r="AL4262" s="1314"/>
      <c r="AM4262" s="1314"/>
      <c r="AN4262" s="1314"/>
      <c r="AO4262" s="1314"/>
    </row>
    <row r="4263" spans="34:41">
      <c r="AH4263" s="1314"/>
      <c r="AI4263" s="1314"/>
      <c r="AJ4263" s="1314"/>
      <c r="AK4263" s="1314"/>
      <c r="AL4263" s="1314"/>
      <c r="AM4263" s="1314"/>
      <c r="AN4263" s="1314"/>
      <c r="AO4263" s="1314"/>
    </row>
    <row r="4264" spans="34:41">
      <c r="AH4264" s="1314"/>
      <c r="AI4264" s="1314"/>
      <c r="AJ4264" s="1314"/>
      <c r="AK4264" s="1314"/>
      <c r="AL4264" s="1314"/>
      <c r="AM4264" s="1314"/>
      <c r="AN4264" s="1314"/>
      <c r="AO4264" s="1314"/>
    </row>
    <row r="4265" spans="34:41">
      <c r="AH4265" s="1314"/>
      <c r="AI4265" s="1314"/>
      <c r="AJ4265" s="1314"/>
      <c r="AK4265" s="1314"/>
      <c r="AL4265" s="1314"/>
      <c r="AM4265" s="1314"/>
      <c r="AN4265" s="1314"/>
      <c r="AO4265" s="1314"/>
    </row>
    <row r="4266" spans="34:41">
      <c r="AH4266" s="1314"/>
      <c r="AI4266" s="1314"/>
      <c r="AJ4266" s="1314"/>
      <c r="AK4266" s="1314"/>
      <c r="AL4266" s="1314"/>
      <c r="AM4266" s="1314"/>
      <c r="AN4266" s="1314"/>
      <c r="AO4266" s="1314"/>
    </row>
    <row r="4267" spans="34:41">
      <c r="AH4267" s="1314"/>
      <c r="AI4267" s="1314"/>
      <c r="AJ4267" s="1314"/>
      <c r="AK4267" s="1314"/>
      <c r="AL4267" s="1314"/>
      <c r="AM4267" s="1314"/>
      <c r="AN4267" s="1314"/>
      <c r="AO4267" s="1314"/>
    </row>
    <row r="4268" spans="34:41">
      <c r="AH4268" s="1314"/>
      <c r="AI4268" s="1314"/>
      <c r="AJ4268" s="1314"/>
      <c r="AK4268" s="1314"/>
      <c r="AL4268" s="1314"/>
      <c r="AM4268" s="1314"/>
      <c r="AN4268" s="1314"/>
      <c r="AO4268" s="1314"/>
    </row>
    <row r="4269" spans="34:41">
      <c r="AH4269" s="1314"/>
      <c r="AI4269" s="1314"/>
      <c r="AJ4269" s="1314"/>
      <c r="AK4269" s="1314"/>
      <c r="AL4269" s="1314"/>
      <c r="AM4269" s="1314"/>
      <c r="AN4269" s="1314"/>
      <c r="AO4269" s="1314"/>
    </row>
    <row r="4270" spans="34:41">
      <c r="AH4270" s="1314"/>
      <c r="AI4270" s="1314"/>
      <c r="AJ4270" s="1314"/>
      <c r="AK4270" s="1314"/>
      <c r="AL4270" s="1314"/>
      <c r="AM4270" s="1314"/>
      <c r="AN4270" s="1314"/>
      <c r="AO4270" s="1314"/>
    </row>
    <row r="4271" spans="34:41">
      <c r="AH4271" s="1314"/>
      <c r="AI4271" s="1314"/>
      <c r="AJ4271" s="1314"/>
      <c r="AK4271" s="1314"/>
      <c r="AL4271" s="1314"/>
      <c r="AM4271" s="1314"/>
      <c r="AN4271" s="1314"/>
      <c r="AO4271" s="1314"/>
    </row>
    <row r="4272" spans="34:41">
      <c r="AH4272" s="1314"/>
      <c r="AI4272" s="1314"/>
      <c r="AJ4272" s="1314"/>
      <c r="AK4272" s="1314"/>
      <c r="AL4272" s="1314"/>
      <c r="AM4272" s="1314"/>
      <c r="AN4272" s="1314"/>
      <c r="AO4272" s="1314"/>
    </row>
    <row r="4273" spans="34:41">
      <c r="AH4273" s="1314"/>
      <c r="AI4273" s="1314"/>
      <c r="AJ4273" s="1314"/>
      <c r="AK4273" s="1314"/>
      <c r="AL4273" s="1314"/>
      <c r="AM4273" s="1314"/>
      <c r="AN4273" s="1314"/>
      <c r="AO4273" s="1314"/>
    </row>
    <row r="4274" spans="34:41">
      <c r="AH4274" s="1314"/>
      <c r="AI4274" s="1314"/>
      <c r="AJ4274" s="1314"/>
      <c r="AK4274" s="1314"/>
      <c r="AL4274" s="1314"/>
      <c r="AM4274" s="1314"/>
      <c r="AN4274" s="1314"/>
      <c r="AO4274" s="1314"/>
    </row>
    <row r="4275" spans="34:41">
      <c r="AH4275" s="1314"/>
      <c r="AI4275" s="1314"/>
      <c r="AJ4275" s="1314"/>
      <c r="AK4275" s="1314"/>
      <c r="AL4275" s="1314"/>
      <c r="AM4275" s="1314"/>
      <c r="AN4275" s="1314"/>
      <c r="AO4275" s="1314"/>
    </row>
    <row r="4276" spans="34:41">
      <c r="AH4276" s="1314"/>
      <c r="AI4276" s="1314"/>
      <c r="AJ4276" s="1314"/>
      <c r="AK4276" s="1314"/>
      <c r="AL4276" s="1314"/>
      <c r="AM4276" s="1314"/>
      <c r="AN4276" s="1314"/>
      <c r="AO4276" s="1314"/>
    </row>
    <row r="4277" spans="34:41">
      <c r="AH4277" s="1314"/>
      <c r="AI4277" s="1314"/>
      <c r="AJ4277" s="1314"/>
      <c r="AK4277" s="1314"/>
      <c r="AL4277" s="1314"/>
      <c r="AM4277" s="1314"/>
      <c r="AN4277" s="1314"/>
      <c r="AO4277" s="1314"/>
    </row>
    <row r="4278" spans="34:41">
      <c r="AH4278" s="1314"/>
      <c r="AI4278" s="1314"/>
      <c r="AJ4278" s="1314"/>
      <c r="AK4278" s="1314"/>
      <c r="AL4278" s="1314"/>
      <c r="AM4278" s="1314"/>
      <c r="AN4278" s="1314"/>
      <c r="AO4278" s="1314"/>
    </row>
    <row r="4279" spans="34:41">
      <c r="AH4279" s="1314"/>
      <c r="AI4279" s="1314"/>
      <c r="AJ4279" s="1314"/>
      <c r="AK4279" s="1314"/>
      <c r="AL4279" s="1314"/>
      <c r="AM4279" s="1314"/>
      <c r="AN4279" s="1314"/>
      <c r="AO4279" s="1314"/>
    </row>
    <row r="4280" spans="34:41">
      <c r="AH4280" s="1314"/>
      <c r="AI4280" s="1314"/>
      <c r="AJ4280" s="1314"/>
      <c r="AK4280" s="1314"/>
      <c r="AL4280" s="1314"/>
      <c r="AM4280" s="1314"/>
      <c r="AN4280" s="1314"/>
      <c r="AO4280" s="1314"/>
    </row>
    <row r="4281" spans="34:41">
      <c r="AH4281" s="1314"/>
      <c r="AI4281" s="1314"/>
      <c r="AJ4281" s="1314"/>
      <c r="AK4281" s="1314"/>
      <c r="AL4281" s="1314"/>
      <c r="AM4281" s="1314"/>
      <c r="AN4281" s="1314"/>
      <c r="AO4281" s="1314"/>
    </row>
    <row r="4282" spans="34:41">
      <c r="AH4282" s="1314"/>
      <c r="AI4282" s="1314"/>
      <c r="AJ4282" s="1314"/>
      <c r="AK4282" s="1314"/>
      <c r="AL4282" s="1314"/>
      <c r="AM4282" s="1314"/>
      <c r="AN4282" s="1314"/>
      <c r="AO4282" s="1314"/>
    </row>
    <row r="4283" spans="34:41">
      <c r="AH4283" s="1314"/>
      <c r="AI4283" s="1314"/>
      <c r="AJ4283" s="1314"/>
      <c r="AK4283" s="1314"/>
      <c r="AL4283" s="1314"/>
      <c r="AM4283" s="1314"/>
      <c r="AN4283" s="1314"/>
      <c r="AO4283" s="1314"/>
    </row>
    <row r="4284" spans="34:41">
      <c r="AH4284" s="1314"/>
      <c r="AI4284" s="1314"/>
      <c r="AJ4284" s="1314"/>
      <c r="AK4284" s="1314"/>
      <c r="AL4284" s="1314"/>
      <c r="AM4284" s="1314"/>
      <c r="AN4284" s="1314"/>
      <c r="AO4284" s="1314"/>
    </row>
    <row r="4285" spans="34:41">
      <c r="AH4285" s="1314"/>
      <c r="AI4285" s="1314"/>
      <c r="AJ4285" s="1314"/>
      <c r="AK4285" s="1314"/>
      <c r="AL4285" s="1314"/>
      <c r="AM4285" s="1314"/>
      <c r="AN4285" s="1314"/>
      <c r="AO4285" s="1314"/>
    </row>
    <row r="4286" spans="34:41">
      <c r="AH4286" s="1314"/>
      <c r="AI4286" s="1314"/>
      <c r="AJ4286" s="1314"/>
      <c r="AK4286" s="1314"/>
      <c r="AL4286" s="1314"/>
      <c r="AM4286" s="1314"/>
      <c r="AN4286" s="1314"/>
      <c r="AO4286" s="1314"/>
    </row>
    <row r="4287" spans="34:41">
      <c r="AH4287" s="1314"/>
      <c r="AI4287" s="1314"/>
      <c r="AJ4287" s="1314"/>
      <c r="AK4287" s="1314"/>
      <c r="AL4287" s="1314"/>
      <c r="AM4287" s="1314"/>
      <c r="AN4287" s="1314"/>
      <c r="AO4287" s="1314"/>
    </row>
    <row r="4288" spans="34:41">
      <c r="AH4288" s="1314"/>
      <c r="AI4288" s="1314"/>
      <c r="AJ4288" s="1314"/>
      <c r="AK4288" s="1314"/>
      <c r="AL4288" s="1314"/>
      <c r="AM4288" s="1314"/>
      <c r="AN4288" s="1314"/>
      <c r="AO4288" s="1314"/>
    </row>
    <row r="4289" spans="34:41">
      <c r="AH4289" s="1314"/>
      <c r="AI4289" s="1314"/>
      <c r="AJ4289" s="1314"/>
      <c r="AK4289" s="1314"/>
      <c r="AL4289" s="1314"/>
      <c r="AM4289" s="1314"/>
      <c r="AN4289" s="1314"/>
      <c r="AO4289" s="1314"/>
    </row>
    <row r="4290" spans="34:41">
      <c r="AH4290" s="1314"/>
      <c r="AI4290" s="1314"/>
      <c r="AJ4290" s="1314"/>
      <c r="AK4290" s="1314"/>
      <c r="AL4290" s="1314"/>
      <c r="AM4290" s="1314"/>
      <c r="AN4290" s="1314"/>
      <c r="AO4290" s="1314"/>
    </row>
    <row r="4291" spans="34:41">
      <c r="AH4291" s="1314"/>
      <c r="AI4291" s="1314"/>
      <c r="AJ4291" s="1314"/>
      <c r="AK4291" s="1314"/>
      <c r="AL4291" s="1314"/>
      <c r="AM4291" s="1314"/>
      <c r="AN4291" s="1314"/>
      <c r="AO4291" s="1314"/>
    </row>
    <row r="4292" spans="34:41">
      <c r="AH4292" s="1314"/>
      <c r="AI4292" s="1314"/>
      <c r="AJ4292" s="1314"/>
      <c r="AK4292" s="1314"/>
      <c r="AL4292" s="1314"/>
      <c r="AM4292" s="1314"/>
      <c r="AN4292" s="1314"/>
      <c r="AO4292" s="1314"/>
    </row>
    <row r="4293" spans="34:41">
      <c r="AH4293" s="1314"/>
      <c r="AI4293" s="1314"/>
      <c r="AJ4293" s="1314"/>
      <c r="AK4293" s="1314"/>
      <c r="AL4293" s="1314"/>
      <c r="AM4293" s="1314"/>
      <c r="AN4293" s="1314"/>
      <c r="AO4293" s="1314"/>
    </row>
    <row r="4294" spans="34:41">
      <c r="AH4294" s="1314"/>
      <c r="AI4294" s="1314"/>
      <c r="AJ4294" s="1314"/>
      <c r="AK4294" s="1314"/>
      <c r="AL4294" s="1314"/>
      <c r="AM4294" s="1314"/>
      <c r="AN4294" s="1314"/>
      <c r="AO4294" s="1314"/>
    </row>
    <row r="4295" spans="34:41">
      <c r="AH4295" s="1314"/>
      <c r="AI4295" s="1314"/>
      <c r="AJ4295" s="1314"/>
      <c r="AK4295" s="1314"/>
      <c r="AL4295" s="1314"/>
      <c r="AM4295" s="1314"/>
      <c r="AN4295" s="1314"/>
      <c r="AO4295" s="1314"/>
    </row>
    <row r="4296" spans="34:41">
      <c r="AH4296" s="1314"/>
      <c r="AI4296" s="1314"/>
      <c r="AJ4296" s="1314"/>
      <c r="AK4296" s="1314"/>
      <c r="AL4296" s="1314"/>
      <c r="AM4296" s="1314"/>
      <c r="AN4296" s="1314"/>
      <c r="AO4296" s="1314"/>
    </row>
    <row r="4297" spans="34:41">
      <c r="AH4297" s="1314"/>
      <c r="AI4297" s="1314"/>
      <c r="AJ4297" s="1314"/>
      <c r="AK4297" s="1314"/>
      <c r="AL4297" s="1314"/>
      <c r="AM4297" s="1314"/>
      <c r="AN4297" s="1314"/>
      <c r="AO4297" s="1314"/>
    </row>
    <row r="4298" spans="34:41">
      <c r="AH4298" s="1314"/>
      <c r="AI4298" s="1314"/>
      <c r="AJ4298" s="1314"/>
      <c r="AK4298" s="1314"/>
      <c r="AL4298" s="1314"/>
      <c r="AM4298" s="1314"/>
      <c r="AN4298" s="1314"/>
      <c r="AO4298" s="1314"/>
    </row>
    <row r="4299" spans="34:41">
      <c r="AH4299" s="1314"/>
      <c r="AI4299" s="1314"/>
      <c r="AJ4299" s="1314"/>
      <c r="AK4299" s="1314"/>
      <c r="AL4299" s="1314"/>
      <c r="AM4299" s="1314"/>
      <c r="AN4299" s="1314"/>
      <c r="AO4299" s="1314"/>
    </row>
    <row r="4300" spans="34:41">
      <c r="AH4300" s="1314"/>
      <c r="AI4300" s="1314"/>
      <c r="AJ4300" s="1314"/>
      <c r="AK4300" s="1314"/>
      <c r="AL4300" s="1314"/>
      <c r="AM4300" s="1314"/>
      <c r="AN4300" s="1314"/>
      <c r="AO4300" s="1314"/>
    </row>
    <row r="4301" spans="34:41">
      <c r="AH4301" s="1314"/>
      <c r="AI4301" s="1314"/>
      <c r="AJ4301" s="1314"/>
      <c r="AK4301" s="1314"/>
      <c r="AL4301" s="1314"/>
      <c r="AM4301" s="1314"/>
      <c r="AN4301" s="1314"/>
      <c r="AO4301" s="1314"/>
    </row>
    <row r="4302" spans="34:41">
      <c r="AH4302" s="1314"/>
      <c r="AI4302" s="1314"/>
      <c r="AJ4302" s="1314"/>
      <c r="AK4302" s="1314"/>
      <c r="AL4302" s="1314"/>
      <c r="AM4302" s="1314"/>
      <c r="AN4302" s="1314"/>
      <c r="AO4302" s="1314"/>
    </row>
    <row r="4303" spans="34:41">
      <c r="AH4303" s="1314"/>
      <c r="AI4303" s="1314"/>
      <c r="AJ4303" s="1314"/>
      <c r="AK4303" s="1314"/>
      <c r="AL4303" s="1314"/>
      <c r="AM4303" s="1314"/>
      <c r="AN4303" s="1314"/>
      <c r="AO4303" s="1314"/>
    </row>
    <row r="4304" spans="34:41">
      <c r="AH4304" s="1314"/>
      <c r="AI4304" s="1314"/>
      <c r="AJ4304" s="1314"/>
      <c r="AK4304" s="1314"/>
      <c r="AL4304" s="1314"/>
      <c r="AM4304" s="1314"/>
      <c r="AN4304" s="1314"/>
      <c r="AO4304" s="1314"/>
    </row>
    <row r="4305" spans="34:41">
      <c r="AH4305" s="1314"/>
      <c r="AI4305" s="1314"/>
      <c r="AJ4305" s="1314"/>
      <c r="AK4305" s="1314"/>
      <c r="AL4305" s="1314"/>
      <c r="AM4305" s="1314"/>
      <c r="AN4305" s="1314"/>
      <c r="AO4305" s="1314"/>
    </row>
    <row r="4306" spans="34:41">
      <c r="AH4306" s="1314"/>
      <c r="AI4306" s="1314"/>
      <c r="AJ4306" s="1314"/>
      <c r="AK4306" s="1314"/>
      <c r="AL4306" s="1314"/>
      <c r="AM4306" s="1314"/>
      <c r="AN4306" s="1314"/>
      <c r="AO4306" s="1314"/>
    </row>
    <row r="4307" spans="34:41">
      <c r="AH4307" s="1314"/>
      <c r="AI4307" s="1314"/>
      <c r="AJ4307" s="1314"/>
      <c r="AK4307" s="1314"/>
      <c r="AL4307" s="1314"/>
      <c r="AM4307" s="1314"/>
      <c r="AN4307" s="1314"/>
      <c r="AO4307" s="1314"/>
    </row>
    <row r="4308" spans="34:41">
      <c r="AH4308" s="1314"/>
      <c r="AI4308" s="1314"/>
      <c r="AJ4308" s="1314"/>
      <c r="AK4308" s="1314"/>
      <c r="AL4308" s="1314"/>
      <c r="AM4308" s="1314"/>
      <c r="AN4308" s="1314"/>
      <c r="AO4308" s="1314"/>
    </row>
    <row r="4309" spans="34:41">
      <c r="AH4309" s="1314"/>
      <c r="AI4309" s="1314"/>
      <c r="AJ4309" s="1314"/>
      <c r="AK4309" s="1314"/>
      <c r="AL4309" s="1314"/>
      <c r="AM4309" s="1314"/>
      <c r="AN4309" s="1314"/>
      <c r="AO4309" s="1314"/>
    </row>
    <row r="4310" spans="34:41">
      <c r="AH4310" s="1314"/>
      <c r="AI4310" s="1314"/>
      <c r="AJ4310" s="1314"/>
      <c r="AK4310" s="1314"/>
      <c r="AL4310" s="1314"/>
      <c r="AM4310" s="1314"/>
      <c r="AN4310" s="1314"/>
      <c r="AO4310" s="1314"/>
    </row>
    <row r="4311" spans="34:41">
      <c r="AH4311" s="1314"/>
      <c r="AI4311" s="1314"/>
      <c r="AJ4311" s="1314"/>
      <c r="AK4311" s="1314"/>
      <c r="AL4311" s="1314"/>
      <c r="AM4311" s="1314"/>
      <c r="AN4311" s="1314"/>
      <c r="AO4311" s="1314"/>
    </row>
    <row r="4312" spans="34:41">
      <c r="AH4312" s="1314"/>
      <c r="AI4312" s="1314"/>
      <c r="AJ4312" s="1314"/>
      <c r="AK4312" s="1314"/>
      <c r="AL4312" s="1314"/>
      <c r="AM4312" s="1314"/>
      <c r="AN4312" s="1314"/>
      <c r="AO4312" s="1314"/>
    </row>
    <row r="4313" spans="34:41">
      <c r="AH4313" s="1314"/>
      <c r="AI4313" s="1314"/>
      <c r="AJ4313" s="1314"/>
      <c r="AK4313" s="1314"/>
      <c r="AL4313" s="1314"/>
      <c r="AM4313" s="1314"/>
      <c r="AN4313" s="1314"/>
      <c r="AO4313" s="1314"/>
    </row>
    <row r="4314" spans="34:41">
      <c r="AH4314" s="1314"/>
      <c r="AI4314" s="1314"/>
      <c r="AJ4314" s="1314"/>
      <c r="AK4314" s="1314"/>
      <c r="AL4314" s="1314"/>
      <c r="AM4314" s="1314"/>
      <c r="AN4314" s="1314"/>
      <c r="AO4314" s="1314"/>
    </row>
    <row r="4315" spans="34:41">
      <c r="AH4315" s="1314"/>
      <c r="AI4315" s="1314"/>
      <c r="AJ4315" s="1314"/>
      <c r="AK4315" s="1314"/>
      <c r="AL4315" s="1314"/>
      <c r="AM4315" s="1314"/>
      <c r="AN4315" s="1314"/>
      <c r="AO4315" s="1314"/>
    </row>
    <row r="4316" spans="34:41">
      <c r="AH4316" s="1314"/>
      <c r="AI4316" s="1314"/>
      <c r="AJ4316" s="1314"/>
      <c r="AK4316" s="1314"/>
      <c r="AL4316" s="1314"/>
      <c r="AM4316" s="1314"/>
      <c r="AN4316" s="1314"/>
      <c r="AO4316" s="1314"/>
    </row>
    <row r="4317" spans="34:41">
      <c r="AH4317" s="1314"/>
      <c r="AI4317" s="1314"/>
      <c r="AJ4317" s="1314"/>
      <c r="AK4317" s="1314"/>
      <c r="AL4317" s="1314"/>
      <c r="AM4317" s="1314"/>
      <c r="AN4317" s="1314"/>
      <c r="AO4317" s="1314"/>
    </row>
    <row r="4318" spans="34:41">
      <c r="AH4318" s="1314"/>
      <c r="AI4318" s="1314"/>
      <c r="AJ4318" s="1314"/>
      <c r="AK4318" s="1314"/>
      <c r="AL4318" s="1314"/>
      <c r="AM4318" s="1314"/>
      <c r="AN4318" s="1314"/>
      <c r="AO4318" s="1314"/>
    </row>
    <row r="4319" spans="34:41">
      <c r="AH4319" s="1314"/>
      <c r="AI4319" s="1314"/>
      <c r="AJ4319" s="1314"/>
      <c r="AK4319" s="1314"/>
      <c r="AL4319" s="1314"/>
      <c r="AM4319" s="1314"/>
      <c r="AN4319" s="1314"/>
      <c r="AO4319" s="1314"/>
    </row>
    <row r="4320" spans="34:41">
      <c r="AH4320" s="1314"/>
      <c r="AI4320" s="1314"/>
      <c r="AJ4320" s="1314"/>
      <c r="AK4320" s="1314"/>
      <c r="AL4320" s="1314"/>
      <c r="AM4320" s="1314"/>
      <c r="AN4320" s="1314"/>
      <c r="AO4320" s="1314"/>
    </row>
    <row r="4321" spans="34:41">
      <c r="AH4321" s="1314"/>
      <c r="AI4321" s="1314"/>
      <c r="AJ4321" s="1314"/>
      <c r="AK4321" s="1314"/>
      <c r="AL4321" s="1314"/>
      <c r="AM4321" s="1314"/>
      <c r="AN4321" s="1314"/>
      <c r="AO4321" s="1314"/>
    </row>
    <row r="4322" spans="34:41">
      <c r="AH4322" s="1314"/>
      <c r="AI4322" s="1314"/>
      <c r="AJ4322" s="1314"/>
      <c r="AK4322" s="1314"/>
      <c r="AL4322" s="1314"/>
      <c r="AM4322" s="1314"/>
      <c r="AN4322" s="1314"/>
      <c r="AO4322" s="1314"/>
    </row>
    <row r="4323" spans="34:41">
      <c r="AH4323" s="1314"/>
      <c r="AI4323" s="1314"/>
      <c r="AJ4323" s="1314"/>
      <c r="AK4323" s="1314"/>
      <c r="AL4323" s="1314"/>
      <c r="AM4323" s="1314"/>
      <c r="AN4323" s="1314"/>
      <c r="AO4323" s="1314"/>
    </row>
    <row r="4324" spans="34:41">
      <c r="AH4324" s="1314"/>
      <c r="AI4324" s="1314"/>
      <c r="AJ4324" s="1314"/>
      <c r="AK4324" s="1314"/>
      <c r="AL4324" s="1314"/>
      <c r="AM4324" s="1314"/>
      <c r="AN4324" s="1314"/>
      <c r="AO4324" s="1314"/>
    </row>
    <row r="4325" spans="34:41">
      <c r="AH4325" s="1314"/>
      <c r="AI4325" s="1314"/>
      <c r="AJ4325" s="1314"/>
      <c r="AK4325" s="1314"/>
      <c r="AL4325" s="1314"/>
      <c r="AM4325" s="1314"/>
      <c r="AN4325" s="1314"/>
      <c r="AO4325" s="1314"/>
    </row>
    <row r="4326" spans="34:41">
      <c r="AH4326" s="1314"/>
      <c r="AI4326" s="1314"/>
      <c r="AJ4326" s="1314"/>
      <c r="AK4326" s="1314"/>
      <c r="AL4326" s="1314"/>
      <c r="AM4326" s="1314"/>
      <c r="AN4326" s="1314"/>
      <c r="AO4326" s="1314"/>
    </row>
    <row r="4327" spans="34:41">
      <c r="AH4327" s="1314"/>
      <c r="AI4327" s="1314"/>
      <c r="AJ4327" s="1314"/>
      <c r="AK4327" s="1314"/>
      <c r="AL4327" s="1314"/>
      <c r="AM4327" s="1314"/>
      <c r="AN4327" s="1314"/>
      <c r="AO4327" s="1314"/>
    </row>
    <row r="4328" spans="34:41">
      <c r="AH4328" s="1314"/>
      <c r="AI4328" s="1314"/>
      <c r="AJ4328" s="1314"/>
      <c r="AK4328" s="1314"/>
      <c r="AL4328" s="1314"/>
      <c r="AM4328" s="1314"/>
      <c r="AN4328" s="1314"/>
      <c r="AO4328" s="1314"/>
    </row>
    <row r="4329" spans="34:41">
      <c r="AH4329" s="1314"/>
      <c r="AI4329" s="1314"/>
      <c r="AJ4329" s="1314"/>
      <c r="AK4329" s="1314"/>
      <c r="AL4329" s="1314"/>
      <c r="AM4329" s="1314"/>
      <c r="AN4329" s="1314"/>
      <c r="AO4329" s="1314"/>
    </row>
    <row r="4330" spans="34:41">
      <c r="AH4330" s="1314"/>
      <c r="AI4330" s="1314"/>
      <c r="AJ4330" s="1314"/>
      <c r="AK4330" s="1314"/>
      <c r="AL4330" s="1314"/>
      <c r="AM4330" s="1314"/>
      <c r="AN4330" s="1314"/>
      <c r="AO4330" s="1314"/>
    </row>
    <row r="4331" spans="34:41">
      <c r="AH4331" s="1314"/>
      <c r="AI4331" s="1314"/>
      <c r="AJ4331" s="1314"/>
      <c r="AK4331" s="1314"/>
      <c r="AL4331" s="1314"/>
      <c r="AM4331" s="1314"/>
      <c r="AN4331" s="1314"/>
      <c r="AO4331" s="1314"/>
    </row>
    <row r="4332" spans="34:41">
      <c r="AH4332" s="1314"/>
      <c r="AI4332" s="1314"/>
      <c r="AJ4332" s="1314"/>
      <c r="AK4332" s="1314"/>
      <c r="AL4332" s="1314"/>
      <c r="AM4332" s="1314"/>
      <c r="AN4332" s="1314"/>
      <c r="AO4332" s="1314"/>
    </row>
    <row r="4333" spans="34:41">
      <c r="AH4333" s="1314"/>
      <c r="AI4333" s="1314"/>
      <c r="AJ4333" s="1314"/>
      <c r="AK4333" s="1314"/>
      <c r="AL4333" s="1314"/>
      <c r="AM4333" s="1314"/>
      <c r="AN4333" s="1314"/>
      <c r="AO4333" s="1314"/>
    </row>
    <row r="4334" spans="34:41">
      <c r="AH4334" s="1314"/>
      <c r="AI4334" s="1314"/>
      <c r="AJ4334" s="1314"/>
      <c r="AK4334" s="1314"/>
      <c r="AL4334" s="1314"/>
      <c r="AM4334" s="1314"/>
      <c r="AN4334" s="1314"/>
      <c r="AO4334" s="1314"/>
    </row>
    <row r="4335" spans="34:41">
      <c r="AH4335" s="1314"/>
      <c r="AI4335" s="1314"/>
      <c r="AJ4335" s="1314"/>
      <c r="AK4335" s="1314"/>
      <c r="AL4335" s="1314"/>
      <c r="AM4335" s="1314"/>
      <c r="AN4335" s="1314"/>
      <c r="AO4335" s="1314"/>
    </row>
    <row r="4336" spans="34:41">
      <c r="AH4336" s="1314"/>
      <c r="AI4336" s="1314"/>
      <c r="AJ4336" s="1314"/>
      <c r="AK4336" s="1314"/>
      <c r="AL4336" s="1314"/>
      <c r="AM4336" s="1314"/>
      <c r="AN4336" s="1314"/>
      <c r="AO4336" s="1314"/>
    </row>
    <row r="4337" spans="34:41">
      <c r="AH4337" s="1314"/>
      <c r="AI4337" s="1314"/>
      <c r="AJ4337" s="1314"/>
      <c r="AK4337" s="1314"/>
      <c r="AL4337" s="1314"/>
      <c r="AM4337" s="1314"/>
      <c r="AN4337" s="1314"/>
      <c r="AO4337" s="1314"/>
    </row>
    <row r="4338" spans="34:41">
      <c r="AH4338" s="1314"/>
      <c r="AI4338" s="1314"/>
      <c r="AJ4338" s="1314"/>
      <c r="AK4338" s="1314"/>
      <c r="AL4338" s="1314"/>
      <c r="AM4338" s="1314"/>
      <c r="AN4338" s="1314"/>
      <c r="AO4338" s="1314"/>
    </row>
    <row r="4339" spans="34:41">
      <c r="AH4339" s="1314"/>
      <c r="AI4339" s="1314"/>
      <c r="AJ4339" s="1314"/>
      <c r="AK4339" s="1314"/>
      <c r="AL4339" s="1314"/>
      <c r="AM4339" s="1314"/>
      <c r="AN4339" s="1314"/>
      <c r="AO4339" s="1314"/>
    </row>
    <row r="4340" spans="34:41">
      <c r="AH4340" s="1314"/>
      <c r="AI4340" s="1314"/>
      <c r="AJ4340" s="1314"/>
      <c r="AK4340" s="1314"/>
      <c r="AL4340" s="1314"/>
      <c r="AM4340" s="1314"/>
      <c r="AN4340" s="1314"/>
      <c r="AO4340" s="1314"/>
    </row>
    <row r="4341" spans="34:41">
      <c r="AH4341" s="1314"/>
      <c r="AI4341" s="1314"/>
      <c r="AJ4341" s="1314"/>
      <c r="AK4341" s="1314"/>
      <c r="AL4341" s="1314"/>
      <c r="AM4341" s="1314"/>
      <c r="AN4341" s="1314"/>
      <c r="AO4341" s="1314"/>
    </row>
    <row r="4342" spans="34:41">
      <c r="AH4342" s="1314"/>
      <c r="AI4342" s="1314"/>
      <c r="AJ4342" s="1314"/>
      <c r="AK4342" s="1314"/>
      <c r="AL4342" s="1314"/>
      <c r="AM4342" s="1314"/>
      <c r="AN4342" s="1314"/>
      <c r="AO4342" s="1314"/>
    </row>
    <row r="4343" spans="34:41">
      <c r="AH4343" s="1314"/>
      <c r="AI4343" s="1314"/>
      <c r="AJ4343" s="1314"/>
      <c r="AK4343" s="1314"/>
      <c r="AL4343" s="1314"/>
      <c r="AM4343" s="1314"/>
      <c r="AN4343" s="1314"/>
      <c r="AO4343" s="1314"/>
    </row>
    <row r="4344" spans="34:41">
      <c r="AH4344" s="1314"/>
      <c r="AI4344" s="1314"/>
      <c r="AJ4344" s="1314"/>
      <c r="AK4344" s="1314"/>
      <c r="AL4344" s="1314"/>
      <c r="AM4344" s="1314"/>
      <c r="AN4344" s="1314"/>
      <c r="AO4344" s="1314"/>
    </row>
    <row r="4345" spans="34:41">
      <c r="AH4345" s="1314"/>
      <c r="AI4345" s="1314"/>
      <c r="AJ4345" s="1314"/>
      <c r="AK4345" s="1314"/>
      <c r="AL4345" s="1314"/>
      <c r="AM4345" s="1314"/>
      <c r="AN4345" s="1314"/>
      <c r="AO4345" s="1314"/>
    </row>
    <row r="4346" spans="34:41">
      <c r="AH4346" s="1314"/>
      <c r="AI4346" s="1314"/>
      <c r="AJ4346" s="1314"/>
      <c r="AK4346" s="1314"/>
      <c r="AL4346" s="1314"/>
      <c r="AM4346" s="1314"/>
      <c r="AN4346" s="1314"/>
      <c r="AO4346" s="1314"/>
    </row>
    <row r="4347" spans="34:41">
      <c r="AH4347" s="1314"/>
      <c r="AI4347" s="1314"/>
      <c r="AJ4347" s="1314"/>
      <c r="AK4347" s="1314"/>
      <c r="AL4347" s="1314"/>
      <c r="AM4347" s="1314"/>
      <c r="AN4347" s="1314"/>
      <c r="AO4347" s="1314"/>
    </row>
    <row r="4348" spans="34:41">
      <c r="AH4348" s="1314"/>
      <c r="AI4348" s="1314"/>
      <c r="AJ4348" s="1314"/>
      <c r="AK4348" s="1314"/>
      <c r="AL4348" s="1314"/>
      <c r="AM4348" s="1314"/>
      <c r="AN4348" s="1314"/>
      <c r="AO4348" s="1314"/>
    </row>
    <row r="4349" spans="34:41">
      <c r="AH4349" s="1314"/>
      <c r="AI4349" s="1314"/>
      <c r="AJ4349" s="1314"/>
      <c r="AK4349" s="1314"/>
      <c r="AL4349" s="1314"/>
      <c r="AM4349" s="1314"/>
      <c r="AN4349" s="1314"/>
      <c r="AO4349" s="1314"/>
    </row>
    <row r="4350" spans="34:41">
      <c r="AH4350" s="1314"/>
      <c r="AI4350" s="1314"/>
      <c r="AJ4350" s="1314"/>
      <c r="AK4350" s="1314"/>
      <c r="AL4350" s="1314"/>
      <c r="AM4350" s="1314"/>
      <c r="AN4350" s="1314"/>
      <c r="AO4350" s="1314"/>
    </row>
    <row r="4351" spans="34:41">
      <c r="AH4351" s="1314"/>
      <c r="AI4351" s="1314"/>
      <c r="AJ4351" s="1314"/>
      <c r="AK4351" s="1314"/>
      <c r="AL4351" s="1314"/>
      <c r="AM4351" s="1314"/>
      <c r="AN4351" s="1314"/>
      <c r="AO4351" s="1314"/>
    </row>
    <row r="4352" spans="34:41">
      <c r="AH4352" s="1314"/>
      <c r="AI4352" s="1314"/>
      <c r="AJ4352" s="1314"/>
      <c r="AK4352" s="1314"/>
      <c r="AL4352" s="1314"/>
      <c r="AM4352" s="1314"/>
      <c r="AN4352" s="1314"/>
      <c r="AO4352" s="1314"/>
    </row>
    <row r="4353" spans="34:41">
      <c r="AH4353" s="1314"/>
      <c r="AI4353" s="1314"/>
      <c r="AJ4353" s="1314"/>
      <c r="AK4353" s="1314"/>
      <c r="AL4353" s="1314"/>
      <c r="AM4353" s="1314"/>
      <c r="AN4353" s="1314"/>
      <c r="AO4353" s="1314"/>
    </row>
    <row r="4354" spans="34:41">
      <c r="AH4354" s="1314"/>
      <c r="AI4354" s="1314"/>
      <c r="AJ4354" s="1314"/>
      <c r="AK4354" s="1314"/>
      <c r="AL4354" s="1314"/>
      <c r="AM4354" s="1314"/>
      <c r="AN4354" s="1314"/>
      <c r="AO4354" s="1314"/>
    </row>
    <row r="4355" spans="34:41">
      <c r="AH4355" s="1314"/>
      <c r="AI4355" s="1314"/>
      <c r="AJ4355" s="1314"/>
      <c r="AK4355" s="1314"/>
      <c r="AL4355" s="1314"/>
      <c r="AM4355" s="1314"/>
      <c r="AN4355" s="1314"/>
      <c r="AO4355" s="1314"/>
    </row>
    <row r="4356" spans="34:41">
      <c r="AH4356" s="1314"/>
      <c r="AI4356" s="1314"/>
      <c r="AJ4356" s="1314"/>
      <c r="AK4356" s="1314"/>
      <c r="AL4356" s="1314"/>
      <c r="AM4356" s="1314"/>
      <c r="AN4356" s="1314"/>
      <c r="AO4356" s="1314"/>
    </row>
    <row r="4357" spans="34:41">
      <c r="AH4357" s="1314"/>
      <c r="AI4357" s="1314"/>
      <c r="AJ4357" s="1314"/>
      <c r="AK4357" s="1314"/>
      <c r="AL4357" s="1314"/>
      <c r="AM4357" s="1314"/>
      <c r="AN4357" s="1314"/>
      <c r="AO4357" s="1314"/>
    </row>
    <row r="4358" spans="34:41">
      <c r="AH4358" s="1314"/>
      <c r="AI4358" s="1314"/>
      <c r="AJ4358" s="1314"/>
      <c r="AK4358" s="1314"/>
      <c r="AL4358" s="1314"/>
      <c r="AM4358" s="1314"/>
      <c r="AN4358" s="1314"/>
      <c r="AO4358" s="1314"/>
    </row>
    <row r="4359" spans="34:41">
      <c r="AH4359" s="1314"/>
      <c r="AI4359" s="1314"/>
      <c r="AJ4359" s="1314"/>
      <c r="AK4359" s="1314"/>
      <c r="AL4359" s="1314"/>
      <c r="AM4359" s="1314"/>
      <c r="AN4359" s="1314"/>
      <c r="AO4359" s="1314"/>
    </row>
    <row r="4360" spans="34:41">
      <c r="AH4360" s="1314"/>
      <c r="AI4360" s="1314"/>
      <c r="AJ4360" s="1314"/>
      <c r="AK4360" s="1314"/>
      <c r="AL4360" s="1314"/>
      <c r="AM4360" s="1314"/>
      <c r="AN4360" s="1314"/>
      <c r="AO4360" s="1314"/>
    </row>
    <row r="4361" spans="34:41">
      <c r="AH4361" s="1314"/>
      <c r="AI4361" s="1314"/>
      <c r="AJ4361" s="1314"/>
      <c r="AK4361" s="1314"/>
      <c r="AL4361" s="1314"/>
      <c r="AM4361" s="1314"/>
      <c r="AN4361" s="1314"/>
      <c r="AO4361" s="1314"/>
    </row>
    <row r="4362" spans="34:41">
      <c r="AH4362" s="1314"/>
      <c r="AI4362" s="1314"/>
      <c r="AJ4362" s="1314"/>
      <c r="AK4362" s="1314"/>
      <c r="AL4362" s="1314"/>
      <c r="AM4362" s="1314"/>
      <c r="AN4362" s="1314"/>
      <c r="AO4362" s="1314"/>
    </row>
    <row r="4363" spans="34:41">
      <c r="AH4363" s="1314"/>
      <c r="AI4363" s="1314"/>
      <c r="AJ4363" s="1314"/>
      <c r="AK4363" s="1314"/>
      <c r="AL4363" s="1314"/>
      <c r="AM4363" s="1314"/>
      <c r="AN4363" s="1314"/>
      <c r="AO4363" s="1314"/>
    </row>
    <row r="4364" spans="34:41">
      <c r="AH4364" s="1314"/>
      <c r="AI4364" s="1314"/>
      <c r="AJ4364" s="1314"/>
      <c r="AK4364" s="1314"/>
      <c r="AL4364" s="1314"/>
      <c r="AM4364" s="1314"/>
      <c r="AN4364" s="1314"/>
      <c r="AO4364" s="1314"/>
    </row>
    <row r="4365" spans="34:41">
      <c r="AH4365" s="1314"/>
      <c r="AI4365" s="1314"/>
      <c r="AJ4365" s="1314"/>
      <c r="AK4365" s="1314"/>
      <c r="AL4365" s="1314"/>
      <c r="AM4365" s="1314"/>
      <c r="AN4365" s="1314"/>
      <c r="AO4365" s="1314"/>
    </row>
    <row r="4366" spans="34:41">
      <c r="AH4366" s="1314"/>
      <c r="AI4366" s="1314"/>
      <c r="AJ4366" s="1314"/>
      <c r="AK4366" s="1314"/>
      <c r="AL4366" s="1314"/>
      <c r="AM4366" s="1314"/>
      <c r="AN4366" s="1314"/>
      <c r="AO4366" s="1314"/>
    </row>
    <row r="4367" spans="34:41">
      <c r="AH4367" s="1314"/>
      <c r="AI4367" s="1314"/>
      <c r="AJ4367" s="1314"/>
      <c r="AK4367" s="1314"/>
      <c r="AL4367" s="1314"/>
      <c r="AM4367" s="1314"/>
      <c r="AN4367" s="1314"/>
      <c r="AO4367" s="1314"/>
    </row>
    <row r="4368" spans="34:41">
      <c r="AH4368" s="1314"/>
      <c r="AI4368" s="1314"/>
      <c r="AJ4368" s="1314"/>
      <c r="AK4368" s="1314"/>
      <c r="AL4368" s="1314"/>
      <c r="AM4368" s="1314"/>
      <c r="AN4368" s="1314"/>
      <c r="AO4368" s="1314"/>
    </row>
    <row r="4369" spans="34:41">
      <c r="AH4369" s="1314"/>
      <c r="AI4369" s="1314"/>
      <c r="AJ4369" s="1314"/>
      <c r="AK4369" s="1314"/>
      <c r="AL4369" s="1314"/>
      <c r="AM4369" s="1314"/>
      <c r="AN4369" s="1314"/>
      <c r="AO4369" s="1314"/>
    </row>
    <row r="4370" spans="34:41">
      <c r="AH4370" s="1314"/>
      <c r="AI4370" s="1314"/>
      <c r="AJ4370" s="1314"/>
      <c r="AK4370" s="1314"/>
      <c r="AL4370" s="1314"/>
      <c r="AM4370" s="1314"/>
      <c r="AN4370" s="1314"/>
      <c r="AO4370" s="1314"/>
    </row>
    <row r="4371" spans="34:41">
      <c r="AH4371" s="1314"/>
      <c r="AI4371" s="1314"/>
      <c r="AJ4371" s="1314"/>
      <c r="AK4371" s="1314"/>
      <c r="AL4371" s="1314"/>
      <c r="AM4371" s="1314"/>
      <c r="AN4371" s="1314"/>
      <c r="AO4371" s="1314"/>
    </row>
    <row r="4372" spans="34:41">
      <c r="AH4372" s="1314"/>
      <c r="AI4372" s="1314"/>
      <c r="AJ4372" s="1314"/>
      <c r="AK4372" s="1314"/>
      <c r="AL4372" s="1314"/>
      <c r="AM4372" s="1314"/>
      <c r="AN4372" s="1314"/>
      <c r="AO4372" s="1314"/>
    </row>
    <row r="4373" spans="34:41">
      <c r="AH4373" s="1314"/>
      <c r="AI4373" s="1314"/>
      <c r="AJ4373" s="1314"/>
      <c r="AK4373" s="1314"/>
      <c r="AL4373" s="1314"/>
      <c r="AM4373" s="1314"/>
      <c r="AN4373" s="1314"/>
      <c r="AO4373" s="1314"/>
    </row>
    <row r="4374" spans="34:41">
      <c r="AH4374" s="1314"/>
      <c r="AI4374" s="1314"/>
      <c r="AJ4374" s="1314"/>
      <c r="AK4374" s="1314"/>
      <c r="AL4374" s="1314"/>
      <c r="AM4374" s="1314"/>
      <c r="AN4374" s="1314"/>
      <c r="AO4374" s="1314"/>
    </row>
    <row r="4375" spans="34:41">
      <c r="AH4375" s="1314"/>
      <c r="AI4375" s="1314"/>
      <c r="AJ4375" s="1314"/>
      <c r="AK4375" s="1314"/>
      <c r="AL4375" s="1314"/>
      <c r="AM4375" s="1314"/>
      <c r="AN4375" s="1314"/>
      <c r="AO4375" s="1314"/>
    </row>
    <row r="4376" spans="34:41">
      <c r="AH4376" s="1314"/>
      <c r="AI4376" s="1314"/>
      <c r="AJ4376" s="1314"/>
      <c r="AK4376" s="1314"/>
      <c r="AL4376" s="1314"/>
      <c r="AM4376" s="1314"/>
      <c r="AN4376" s="1314"/>
      <c r="AO4376" s="1314"/>
    </row>
    <row r="4377" spans="34:41">
      <c r="AH4377" s="1314"/>
      <c r="AI4377" s="1314"/>
      <c r="AJ4377" s="1314"/>
      <c r="AK4377" s="1314"/>
      <c r="AL4377" s="1314"/>
      <c r="AM4377" s="1314"/>
      <c r="AN4377" s="1314"/>
      <c r="AO4377" s="1314"/>
    </row>
    <row r="4378" spans="34:41">
      <c r="AH4378" s="1314"/>
      <c r="AI4378" s="1314"/>
      <c r="AJ4378" s="1314"/>
      <c r="AK4378" s="1314"/>
      <c r="AL4378" s="1314"/>
      <c r="AM4378" s="1314"/>
      <c r="AN4378" s="1314"/>
      <c r="AO4378" s="1314"/>
    </row>
    <row r="4379" spans="34:41">
      <c r="AH4379" s="1314"/>
      <c r="AI4379" s="1314"/>
      <c r="AJ4379" s="1314"/>
      <c r="AK4379" s="1314"/>
      <c r="AL4379" s="1314"/>
      <c r="AM4379" s="1314"/>
      <c r="AN4379" s="1314"/>
      <c r="AO4379" s="1314"/>
    </row>
    <row r="4380" spans="34:41">
      <c r="AH4380" s="1314"/>
      <c r="AI4380" s="1314"/>
      <c r="AJ4380" s="1314"/>
      <c r="AK4380" s="1314"/>
      <c r="AL4380" s="1314"/>
      <c r="AM4380" s="1314"/>
      <c r="AN4380" s="1314"/>
      <c r="AO4380" s="1314"/>
    </row>
    <row r="4381" spans="34:41">
      <c r="AH4381" s="1314"/>
      <c r="AI4381" s="1314"/>
      <c r="AJ4381" s="1314"/>
      <c r="AK4381" s="1314"/>
      <c r="AL4381" s="1314"/>
      <c r="AM4381" s="1314"/>
      <c r="AN4381" s="1314"/>
      <c r="AO4381" s="1314"/>
    </row>
    <row r="4382" spans="34:41">
      <c r="AH4382" s="1314"/>
      <c r="AI4382" s="1314"/>
      <c r="AJ4382" s="1314"/>
      <c r="AK4382" s="1314"/>
      <c r="AL4382" s="1314"/>
      <c r="AM4382" s="1314"/>
      <c r="AN4382" s="1314"/>
      <c r="AO4382" s="1314"/>
    </row>
    <row r="4383" spans="34:41">
      <c r="AH4383" s="1314"/>
      <c r="AI4383" s="1314"/>
      <c r="AJ4383" s="1314"/>
      <c r="AK4383" s="1314"/>
      <c r="AL4383" s="1314"/>
      <c r="AM4383" s="1314"/>
      <c r="AN4383" s="1314"/>
      <c r="AO4383" s="1314"/>
    </row>
    <row r="4384" spans="34:41">
      <c r="AH4384" s="1314"/>
      <c r="AI4384" s="1314"/>
      <c r="AJ4384" s="1314"/>
      <c r="AK4384" s="1314"/>
      <c r="AL4384" s="1314"/>
      <c r="AM4384" s="1314"/>
      <c r="AN4384" s="1314"/>
      <c r="AO4384" s="1314"/>
    </row>
    <row r="4385" spans="34:41">
      <c r="AH4385" s="1314"/>
      <c r="AI4385" s="1314"/>
      <c r="AJ4385" s="1314"/>
      <c r="AK4385" s="1314"/>
      <c r="AL4385" s="1314"/>
      <c r="AM4385" s="1314"/>
      <c r="AN4385" s="1314"/>
      <c r="AO4385" s="1314"/>
    </row>
    <row r="4386" spans="34:41">
      <c r="AH4386" s="1314"/>
      <c r="AI4386" s="1314"/>
      <c r="AJ4386" s="1314"/>
      <c r="AK4386" s="1314"/>
      <c r="AL4386" s="1314"/>
      <c r="AM4386" s="1314"/>
      <c r="AN4386" s="1314"/>
      <c r="AO4386" s="1314"/>
    </row>
    <row r="4387" spans="34:41">
      <c r="AH4387" s="1314"/>
      <c r="AI4387" s="1314"/>
      <c r="AJ4387" s="1314"/>
      <c r="AK4387" s="1314"/>
      <c r="AL4387" s="1314"/>
      <c r="AM4387" s="1314"/>
      <c r="AN4387" s="1314"/>
      <c r="AO4387" s="1314"/>
    </row>
  </sheetData>
  <autoFilter ref="A8:XEP1561"/>
  <mergeCells count="7">
    <mergeCell ref="AM1567:AN1567"/>
    <mergeCell ref="AT1567:AU1567"/>
    <mergeCell ref="AH6:AO6"/>
    <mergeCell ref="AQ6:AY6"/>
    <mergeCell ref="AI7:AL7"/>
    <mergeCell ref="AM7:AO7"/>
    <mergeCell ref="AW7:AY7"/>
  </mergeCells>
  <conditionalFormatting sqref="C7 F7">
    <cfRule type="cellIs" dxfId="37" priority="37" stopIfTrue="1" operator="equal">
      <formula>"NOT OK!"</formula>
    </cfRule>
    <cfRule type="cellIs" dxfId="36" priority="38" stopIfTrue="1" operator="equal">
      <formula>"OK!"</formula>
    </cfRule>
  </conditionalFormatting>
  <conditionalFormatting sqref="H7">
    <cfRule type="cellIs" dxfId="35" priority="35" stopIfTrue="1" operator="equal">
      <formula>"NOT OK!"</formula>
    </cfRule>
    <cfRule type="cellIs" dxfId="34" priority="36" stopIfTrue="1" operator="equal">
      <formula>"OK!"</formula>
    </cfRule>
  </conditionalFormatting>
  <conditionalFormatting sqref="I7">
    <cfRule type="cellIs" dxfId="33" priority="33" stopIfTrue="1" operator="equal">
      <formula>"NOT OK!"</formula>
    </cfRule>
    <cfRule type="cellIs" dxfId="32" priority="34" stopIfTrue="1" operator="equal">
      <formula>"OK!"</formula>
    </cfRule>
  </conditionalFormatting>
  <conditionalFormatting sqref="J7:K7">
    <cfRule type="cellIs" dxfId="31" priority="31" stopIfTrue="1" operator="equal">
      <formula>"NOT OK!"</formula>
    </cfRule>
    <cfRule type="cellIs" dxfId="30" priority="32" stopIfTrue="1" operator="equal">
      <formula>"OK!"</formula>
    </cfRule>
  </conditionalFormatting>
  <conditionalFormatting sqref="L7:N7">
    <cfRule type="cellIs" dxfId="29" priority="29" stopIfTrue="1" operator="equal">
      <formula>"NOT OK!"</formula>
    </cfRule>
    <cfRule type="cellIs" dxfId="28" priority="30" stopIfTrue="1" operator="equal">
      <formula>"OK!"</formula>
    </cfRule>
  </conditionalFormatting>
  <conditionalFormatting sqref="B7">
    <cfRule type="cellIs" dxfId="27" priority="27" operator="equal">
      <formula>"ERROR"</formula>
    </cfRule>
    <cfRule type="cellIs" dxfId="26" priority="28" operator="equal">
      <formula>"OK"</formula>
    </cfRule>
  </conditionalFormatting>
  <conditionalFormatting sqref="A7">
    <cfRule type="cellIs" dxfId="25" priority="25" operator="equal">
      <formula>"ERROR"</formula>
    </cfRule>
    <cfRule type="cellIs" dxfId="24" priority="26" operator="equal">
      <formula>"OK"</formula>
    </cfRule>
  </conditionalFormatting>
  <conditionalFormatting sqref="AI4">
    <cfRule type="cellIs" dxfId="23" priority="23" operator="equal">
      <formula>0</formula>
    </cfRule>
    <cfRule type="cellIs" dxfId="22" priority="24" operator="notEqual">
      <formula>0</formula>
    </cfRule>
  </conditionalFormatting>
  <conditionalFormatting sqref="AJ4">
    <cfRule type="cellIs" dxfId="21" priority="21" operator="equal">
      <formula>0</formula>
    </cfRule>
    <cfRule type="cellIs" dxfId="20" priority="22" operator="notEqual">
      <formula>0</formula>
    </cfRule>
  </conditionalFormatting>
  <conditionalFormatting sqref="AS4">
    <cfRule type="cellIs" dxfId="19" priority="19" operator="equal">
      <formula>0</formula>
    </cfRule>
    <cfRule type="cellIs" dxfId="18" priority="20" operator="notEqual">
      <formula>0</formula>
    </cfRule>
  </conditionalFormatting>
  <conditionalFormatting sqref="AT4">
    <cfRule type="cellIs" dxfId="17" priority="17" operator="equal">
      <formula>0</formula>
    </cfRule>
    <cfRule type="cellIs" dxfId="16" priority="18" operator="notEqual">
      <formula>0</formula>
    </cfRule>
  </conditionalFormatting>
  <conditionalFormatting sqref="BC7">
    <cfRule type="cellIs" dxfId="15" priority="15" stopIfTrue="1" operator="equal">
      <formula>"NOT OK!"</formula>
    </cfRule>
    <cfRule type="cellIs" dxfId="14" priority="16" stopIfTrue="1" operator="equal">
      <formula>"OK!"</formula>
    </cfRule>
  </conditionalFormatting>
  <conditionalFormatting sqref="BD7">
    <cfRule type="cellIs" dxfId="13" priority="13" stopIfTrue="1" operator="equal">
      <formula>"NOT OK!"</formula>
    </cfRule>
    <cfRule type="cellIs" dxfId="12" priority="14" stopIfTrue="1" operator="equal">
      <formula>"OK!"</formula>
    </cfRule>
  </conditionalFormatting>
  <conditionalFormatting sqref="BE7:BF7">
    <cfRule type="cellIs" dxfId="11" priority="11" stopIfTrue="1" operator="equal">
      <formula>"NOT OK!"</formula>
    </cfRule>
    <cfRule type="cellIs" dxfId="10" priority="12" stopIfTrue="1" operator="equal">
      <formula>"OK!"</formula>
    </cfRule>
  </conditionalFormatting>
  <conditionalFormatting sqref="BG7:BI7">
    <cfRule type="cellIs" dxfId="9" priority="9" stopIfTrue="1" operator="equal">
      <formula>"NOT OK!"</formula>
    </cfRule>
    <cfRule type="cellIs" dxfId="8" priority="10" stopIfTrue="1" operator="equal">
      <formula>"OK!"</formula>
    </cfRule>
  </conditionalFormatting>
  <conditionalFormatting sqref="BK7">
    <cfRule type="cellIs" dxfId="7" priority="7" stopIfTrue="1" operator="equal">
      <formula>"NOT OK!"</formula>
    </cfRule>
    <cfRule type="cellIs" dxfId="6" priority="8" stopIfTrue="1" operator="equal">
      <formula>"OK!"</formula>
    </cfRule>
  </conditionalFormatting>
  <conditionalFormatting sqref="BL7">
    <cfRule type="cellIs" dxfId="5" priority="5" stopIfTrue="1" operator="equal">
      <formula>"NOT OK!"</formula>
    </cfRule>
    <cfRule type="cellIs" dxfId="4" priority="6" stopIfTrue="1" operator="equal">
      <formula>"OK!"</formula>
    </cfRule>
  </conditionalFormatting>
  <conditionalFormatting sqref="BM7:BN7">
    <cfRule type="cellIs" dxfId="3" priority="3" stopIfTrue="1" operator="equal">
      <formula>"NOT OK!"</formula>
    </cfRule>
    <cfRule type="cellIs" dxfId="2" priority="4" stopIfTrue="1" operator="equal">
      <formula>"OK!"</formula>
    </cfRule>
  </conditionalFormatting>
  <conditionalFormatting sqref="BO7:BQ7">
    <cfRule type="cellIs" dxfId="1" priority="1" stopIfTrue="1" operator="equal">
      <formula>"NOT OK!"</formula>
    </cfRule>
    <cfRule type="cellIs" dxfId="0" priority="2" stopIfTrue="1" operator="equal">
      <formula>"OK!"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  <customProperties>
    <customPr name="_pios_id" r:id="rId2"/>
    <customPr name="EpmWorksheetKeyString_GUID" r:id="rId3"/>
  </customProperties>
  <drawing r:id="rId4"/>
  <legacy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workbookViewId="0">
      <selection activeCell="C18" sqref="C18"/>
    </sheetView>
  </sheetViews>
  <sheetFormatPr defaultRowHeight="10.199999999999999"/>
  <cols>
    <col min="1" max="1" width="18.28515625" bestFit="1" customWidth="1"/>
    <col min="2" max="2" width="31.42578125" customWidth="1"/>
    <col min="3" max="3" width="14.7109375" style="1856" bestFit="1" customWidth="1"/>
    <col min="4" max="5" width="15" customWidth="1"/>
    <col min="6" max="6" width="14.7109375" customWidth="1"/>
    <col min="7" max="7" width="5.7109375" bestFit="1" customWidth="1"/>
    <col min="8" max="8" width="72.42578125" bestFit="1" customWidth="1"/>
    <col min="9" max="9" width="5.28515625" bestFit="1" customWidth="1"/>
    <col min="10" max="10" width="14.7109375" bestFit="1" customWidth="1"/>
    <col min="11" max="11" width="15.42578125" bestFit="1" customWidth="1"/>
  </cols>
  <sheetData>
    <row r="1" spans="1:5" ht="10.8" thickBot="1"/>
    <row r="2" spans="1:5" ht="39.6">
      <c r="A2" s="1866"/>
      <c r="B2" s="1870" t="s">
        <v>2726</v>
      </c>
      <c r="C2" s="1865" t="s">
        <v>2727</v>
      </c>
      <c r="D2" s="1912" t="s">
        <v>2746</v>
      </c>
      <c r="E2" s="1864"/>
    </row>
    <row r="3" spans="1:5">
      <c r="A3" s="1866"/>
      <c r="B3" s="1866"/>
      <c r="C3" s="1867"/>
      <c r="D3" s="1866"/>
    </row>
    <row r="4" spans="1:5">
      <c r="A4" s="1868">
        <v>19000151</v>
      </c>
      <c r="B4" s="1868" t="s">
        <v>720</v>
      </c>
      <c r="C4" s="1920">
        <f>VLOOKUP($A$4:$A$14,'WC &amp; AIC to CRB'!$A$10:$G$90,7,0)</f>
        <v>45753.320000000007</v>
      </c>
      <c r="D4" s="1869">
        <f>-'FB Energy'!D156</f>
        <v>-45753.320000000007</v>
      </c>
      <c r="E4" s="1857"/>
    </row>
    <row r="5" spans="1:5">
      <c r="A5" s="1868">
        <v>19000711</v>
      </c>
      <c r="B5" s="1868" t="s">
        <v>719</v>
      </c>
      <c r="C5" s="1920">
        <f>VLOOKUP($A$4:$A$14,'WC &amp; AIC to CRB'!$A$10:$G$90,7,0)</f>
        <v>62723.380000000005</v>
      </c>
      <c r="D5" s="1869">
        <f>-BNP!D140</f>
        <v>-62723.380000000005</v>
      </c>
      <c r="E5" s="1857"/>
    </row>
    <row r="6" spans="1:5">
      <c r="A6" s="1868">
        <v>28300661</v>
      </c>
      <c r="B6" s="1868" t="s">
        <v>709</v>
      </c>
      <c r="C6" s="1920">
        <f>VLOOKUP($A$4:$A$14,'WC &amp; AIC to CRB'!$A$10:$G$90,7,0)</f>
        <v>-2905053.7300000004</v>
      </c>
      <c r="D6" s="1869">
        <f>-'Mint Farm Def'!D154</f>
        <v>2905053.7300000004</v>
      </c>
      <c r="E6" s="1857"/>
    </row>
    <row r="7" spans="1:5">
      <c r="A7" s="1868">
        <v>28300561</v>
      </c>
      <c r="B7" s="1868" t="s">
        <v>705</v>
      </c>
      <c r="C7" s="1920">
        <f>VLOOKUP($A$4:$A$14,'WC &amp; AIC to CRB'!$A$10:$G$90,7,0)</f>
        <v>-5108976.6800000006</v>
      </c>
      <c r="D7" s="1869">
        <f>-'$89M Chelan PUD'!G185</f>
        <v>5108976.6800000006</v>
      </c>
      <c r="E7" s="1857"/>
    </row>
    <row r="8" spans="1:5">
      <c r="A8" s="1868">
        <v>28300081</v>
      </c>
      <c r="B8" s="1868" t="s">
        <v>2692</v>
      </c>
      <c r="C8" s="1920">
        <f>VLOOKUP($A$4:$A$14,'WC &amp; AIC to CRB'!$A$10:$G$90,7,0)</f>
        <v>-1871716.1600000001</v>
      </c>
      <c r="D8" s="1869">
        <f>-'LSR Prepaid carrying charges '!F169</f>
        <v>1871716.1600000001</v>
      </c>
      <c r="E8" s="1857"/>
    </row>
    <row r="9" spans="1:5">
      <c r="A9" s="1868">
        <v>28300741</v>
      </c>
      <c r="B9" s="1868" t="s">
        <v>2705</v>
      </c>
      <c r="C9" s="1920">
        <f>VLOOKUP($A$4:$A$14,'WC &amp; AIC to CRB'!$A$10:$G$90,7,0)</f>
        <v>-78556.27</v>
      </c>
      <c r="D9" s="1869">
        <f>-Baker!F99</f>
        <v>78556.27</v>
      </c>
      <c r="E9" s="1857"/>
    </row>
    <row r="10" spans="1:5">
      <c r="A10" s="1868">
        <v>28300091</v>
      </c>
      <c r="B10" s="1868" t="s">
        <v>2693</v>
      </c>
      <c r="C10" s="1920">
        <f>VLOOKUP($A$4:$A$14,'WC &amp; AIC to CRB'!$A$10:$G$90,7,0)</f>
        <v>-308484</v>
      </c>
      <c r="D10" s="1869">
        <f>-Snoq!G101</f>
        <v>308484</v>
      </c>
      <c r="E10" s="1857"/>
    </row>
    <row r="11" spans="1:5">
      <c r="A11" s="1868">
        <v>28300731</v>
      </c>
      <c r="B11" s="1868" t="s">
        <v>2704</v>
      </c>
      <c r="C11" s="1920">
        <f>VLOOKUP($A$4:$A$14,'WC &amp; AIC to CRB'!$A$10:$G$90,7,0)</f>
        <v>-1160241.02</v>
      </c>
      <c r="D11" s="1869">
        <f>-Ferndale!C106</f>
        <v>1160241.02</v>
      </c>
      <c r="E11" s="1857"/>
    </row>
    <row r="12" spans="1:5">
      <c r="A12" s="1868">
        <v>19003021</v>
      </c>
      <c r="B12" s="1868" t="s">
        <v>2689</v>
      </c>
      <c r="C12" s="1920">
        <f>VLOOKUP($A$4:$A$14,'WC &amp; AIC to CRB'!$A$10:$G$90,7,0)</f>
        <v>56003.91</v>
      </c>
      <c r="D12" s="1869">
        <f>-'T-Grant Baker Deferral'!G92</f>
        <v>-56003.91</v>
      </c>
      <c r="E12" s="1857"/>
    </row>
    <row r="13" spans="1:5">
      <c r="A13" s="1868">
        <v>19003011</v>
      </c>
      <c r="B13" s="1868" t="s">
        <v>2688</v>
      </c>
      <c r="C13" s="1920">
        <f>VLOOKUP($A$4:$A$14,'WC &amp; AIC to CRB'!$A$10:$G$90,7,0)</f>
        <v>193460.24</v>
      </c>
      <c r="D13" s="1869">
        <f>-'T-Grant Snoq Deferral'!G92</f>
        <v>-193460.24</v>
      </c>
      <c r="E13" s="1857"/>
    </row>
    <row r="14" spans="1:5">
      <c r="A14" s="1868">
        <v>28302061</v>
      </c>
      <c r="B14" s="1868" t="s">
        <v>2709</v>
      </c>
      <c r="C14" s="1920">
        <f>VLOOKUP($A$5:$A$15,'WC &amp; AIC to CRB'!$A$10:$G$90,7,0)</f>
        <v>-530083.32000000007</v>
      </c>
      <c r="D14" s="1869">
        <f>-'Electron Deferral'!E91</f>
        <v>530083.32000000007</v>
      </c>
      <c r="E14" s="1857"/>
    </row>
    <row r="15" spans="1:5">
      <c r="A15" s="1868">
        <v>28300651</v>
      </c>
      <c r="B15" s="1868" t="s">
        <v>2747</v>
      </c>
      <c r="C15" s="1869">
        <f>VLOOKUP($A$5:$A$15,'WC &amp; AIC to CRB'!$A$10:$G$90,7,0)</f>
        <v>-2730222.68</v>
      </c>
      <c r="D15" s="1869">
        <f>-'WRPC 2004 GRC'!E78</f>
        <v>-2730223</v>
      </c>
      <c r="E15" s="1857"/>
    </row>
    <row r="16" spans="1:5">
      <c r="A16" s="1868">
        <v>28300101</v>
      </c>
      <c r="B16" s="1868" t="s">
        <v>2694</v>
      </c>
      <c r="C16" s="1869">
        <f>VLOOKUP($A$5:$A$16,'WC &amp; AIC to CRB'!$A$10:$G$90,7,0)</f>
        <v>-66483.78</v>
      </c>
      <c r="D16" s="1857">
        <v>0</v>
      </c>
      <c r="E16" s="1857"/>
    </row>
    <row r="17" spans="1:6">
      <c r="B17" s="1838" t="s">
        <v>7</v>
      </c>
      <c r="C17" s="1857">
        <f>SUM(C4:C16)</f>
        <v>-14401876.789999999</v>
      </c>
      <c r="D17" s="1857"/>
      <c r="E17" s="1857"/>
      <c r="F17" s="1891"/>
    </row>
    <row r="18" spans="1:6">
      <c r="B18" s="1881" t="s">
        <v>2748</v>
      </c>
      <c r="C18" s="1882">
        <f>+C17/0.79</f>
        <v>-18230223.784810126</v>
      </c>
      <c r="D18" s="1857"/>
      <c r="E18" s="1857"/>
    </row>
    <row r="20" spans="1:6">
      <c r="A20" s="1892" t="s">
        <v>2754</v>
      </c>
      <c r="B20" s="1782"/>
      <c r="C20" s="1892"/>
      <c r="D20" s="1892"/>
      <c r="E20" s="1892"/>
      <c r="F20" s="1893"/>
    </row>
    <row r="21" spans="1:6" ht="12">
      <c r="A21" s="1895" t="s">
        <v>2737</v>
      </c>
      <c r="B21" s="1895" t="s">
        <v>6</v>
      </c>
      <c r="C21" s="1895" t="s">
        <v>15</v>
      </c>
      <c r="D21" s="1896" t="s">
        <v>2738</v>
      </c>
      <c r="E21" s="1902" t="s">
        <v>2739</v>
      </c>
      <c r="F21" s="1897" t="s">
        <v>2740</v>
      </c>
    </row>
    <row r="22" spans="1:6" ht="12">
      <c r="A22" s="1898">
        <v>2020</v>
      </c>
      <c r="B22" s="1898">
        <v>10</v>
      </c>
      <c r="C22" s="1899">
        <v>44105</v>
      </c>
      <c r="D22" s="1900">
        <v>1712412</v>
      </c>
      <c r="E22" s="1901"/>
      <c r="F22" s="1903">
        <f t="shared" ref="F22:F33" si="0">+D22/$E$34</f>
        <v>7.8439836897219575E-2</v>
      </c>
    </row>
    <row r="23" spans="1:6" ht="12">
      <c r="A23" s="1898">
        <v>2020</v>
      </c>
      <c r="B23" s="1898">
        <v>11</v>
      </c>
      <c r="C23" s="1899">
        <v>44136</v>
      </c>
      <c r="D23" s="1900">
        <v>1985315</v>
      </c>
      <c r="E23" s="1901"/>
      <c r="F23" s="1903">
        <f t="shared" si="0"/>
        <v>9.0940605876158001E-2</v>
      </c>
    </row>
    <row r="24" spans="1:6" ht="12">
      <c r="A24" s="1898">
        <v>2020</v>
      </c>
      <c r="B24" s="1898">
        <v>12</v>
      </c>
      <c r="C24" s="1899">
        <v>44166</v>
      </c>
      <c r="D24" s="1900">
        <v>2275272</v>
      </c>
      <c r="E24" s="1901"/>
      <c r="F24" s="1903">
        <f t="shared" si="0"/>
        <v>0.10422256126259952</v>
      </c>
    </row>
    <row r="25" spans="1:6" ht="12">
      <c r="A25" s="1898">
        <v>2021</v>
      </c>
      <c r="B25" s="1898">
        <v>1</v>
      </c>
      <c r="C25" s="1899">
        <v>44197</v>
      </c>
      <c r="D25" s="1900">
        <v>2278068</v>
      </c>
      <c r="E25" s="1901"/>
      <c r="F25" s="1903">
        <f t="shared" si="0"/>
        <v>0.10435063662294775</v>
      </c>
    </row>
    <row r="26" spans="1:6" ht="12">
      <c r="A26" s="1898">
        <v>2021</v>
      </c>
      <c r="B26" s="1898">
        <v>2</v>
      </c>
      <c r="C26" s="1899">
        <v>44228</v>
      </c>
      <c r="D26" s="1900">
        <v>1920062</v>
      </c>
      <c r="E26" s="1901"/>
      <c r="F26" s="1903">
        <f t="shared" si="0"/>
        <v>8.7951585315069733E-2</v>
      </c>
    </row>
    <row r="27" spans="1:6" ht="12">
      <c r="A27" s="1898">
        <v>2021</v>
      </c>
      <c r="B27" s="1898">
        <v>3</v>
      </c>
      <c r="C27" s="1899">
        <v>44256</v>
      </c>
      <c r="D27" s="1900">
        <v>2011653</v>
      </c>
      <c r="E27" s="1901"/>
      <c r="F27" s="1903">
        <f t="shared" si="0"/>
        <v>9.214706111251407E-2</v>
      </c>
    </row>
    <row r="28" spans="1:6" ht="12">
      <c r="A28" s="1898">
        <v>2021</v>
      </c>
      <c r="B28" s="1898">
        <v>4</v>
      </c>
      <c r="C28" s="1899">
        <v>44287</v>
      </c>
      <c r="D28" s="1900">
        <v>1740107</v>
      </c>
      <c r="E28" s="1901"/>
      <c r="F28" s="1903">
        <f t="shared" si="0"/>
        <v>7.9708451741584418E-2</v>
      </c>
    </row>
    <row r="29" spans="1:6" ht="12">
      <c r="A29" s="1898">
        <v>2021</v>
      </c>
      <c r="B29" s="1898">
        <v>5</v>
      </c>
      <c r="C29" s="1899">
        <v>44317</v>
      </c>
      <c r="D29" s="1900">
        <v>1637490</v>
      </c>
      <c r="E29" s="1901"/>
      <c r="F29" s="1903">
        <f t="shared" si="0"/>
        <v>7.5007911951579451E-2</v>
      </c>
    </row>
    <row r="30" spans="1:6" ht="12">
      <c r="A30" s="1905">
        <v>2021</v>
      </c>
      <c r="B30" s="1905">
        <v>6</v>
      </c>
      <c r="C30" s="1906">
        <v>44348</v>
      </c>
      <c r="D30" s="1907">
        <v>1541227</v>
      </c>
      <c r="E30" s="1908"/>
      <c r="F30" s="1909">
        <f t="shared" si="0"/>
        <v>7.0598427540563266E-2</v>
      </c>
    </row>
    <row r="31" spans="1:6" ht="12">
      <c r="A31" s="1905">
        <v>2021</v>
      </c>
      <c r="B31" s="1905">
        <v>7</v>
      </c>
      <c r="C31" s="1906">
        <v>44378</v>
      </c>
      <c r="D31" s="1907">
        <v>1611409</v>
      </c>
      <c r="E31" s="1908"/>
      <c r="F31" s="1909">
        <f t="shared" si="0"/>
        <v>7.3813229021235369E-2</v>
      </c>
    </row>
    <row r="32" spans="1:6" ht="12">
      <c r="A32" s="1905">
        <v>2021</v>
      </c>
      <c r="B32" s="1905">
        <v>8</v>
      </c>
      <c r="C32" s="1906">
        <v>44409</v>
      </c>
      <c r="D32" s="1907">
        <v>1633184</v>
      </c>
      <c r="E32" s="1908"/>
      <c r="F32" s="1909">
        <f t="shared" si="0"/>
        <v>7.4810668567581076E-2</v>
      </c>
    </row>
    <row r="33" spans="1:11" ht="12">
      <c r="A33" s="1905">
        <v>2021</v>
      </c>
      <c r="B33" s="1905">
        <v>9</v>
      </c>
      <c r="C33" s="1906">
        <v>44440</v>
      </c>
      <c r="D33" s="1907">
        <v>1484698</v>
      </c>
      <c r="E33" s="1908"/>
      <c r="F33" s="1909">
        <f t="shared" si="0"/>
        <v>6.8009024090947792E-2</v>
      </c>
    </row>
    <row r="34" spans="1:11" ht="12">
      <c r="A34" s="1905">
        <v>2021</v>
      </c>
      <c r="B34" s="1905">
        <v>10</v>
      </c>
      <c r="C34" s="1906">
        <v>44470</v>
      </c>
      <c r="D34" s="1907">
        <v>1717508</v>
      </c>
      <c r="E34" s="1910">
        <f>SUM(D22:D33)</f>
        <v>21830897</v>
      </c>
      <c r="F34" s="1909">
        <f t="shared" ref="F34:F45" si="1">+D34/$E$46</f>
        <v>8.0622546803458831E-2</v>
      </c>
    </row>
    <row r="35" spans="1:11" ht="12">
      <c r="A35" s="1905">
        <v>2021</v>
      </c>
      <c r="B35" s="1905">
        <v>11</v>
      </c>
      <c r="C35" s="1906">
        <v>44501</v>
      </c>
      <c r="D35" s="1907">
        <v>1994806</v>
      </c>
      <c r="E35" s="1908"/>
      <c r="F35" s="1909">
        <f t="shared" si="1"/>
        <v>9.3639354284708126E-2</v>
      </c>
    </row>
    <row r="36" spans="1:11" ht="12">
      <c r="A36" s="1905">
        <v>2021</v>
      </c>
      <c r="B36" s="1905">
        <v>12</v>
      </c>
      <c r="C36" s="1906">
        <v>44531</v>
      </c>
      <c r="D36" s="1907">
        <v>2230635</v>
      </c>
      <c r="E36" s="1908"/>
      <c r="F36" s="1909">
        <f t="shared" si="1"/>
        <v>0.10470954120093379</v>
      </c>
    </row>
    <row r="37" spans="1:11" ht="12">
      <c r="A37" s="1905">
        <v>2022</v>
      </c>
      <c r="B37" s="1905">
        <v>1</v>
      </c>
      <c r="C37" s="1906">
        <v>44562</v>
      </c>
      <c r="D37" s="1907">
        <v>2208170</v>
      </c>
      <c r="E37" s="1908"/>
      <c r="F37" s="1909">
        <f t="shared" si="1"/>
        <v>0.10365499850655349</v>
      </c>
    </row>
    <row r="38" spans="1:11" ht="12">
      <c r="A38" s="1905">
        <v>2022</v>
      </c>
      <c r="B38" s="1905">
        <v>2</v>
      </c>
      <c r="C38" s="1906">
        <v>44593</v>
      </c>
      <c r="D38" s="1907">
        <v>1865475</v>
      </c>
      <c r="E38" s="1908"/>
      <c r="F38" s="1909">
        <f t="shared" si="1"/>
        <v>8.7568352227868726E-2</v>
      </c>
    </row>
    <row r="39" spans="1:11" ht="12">
      <c r="A39" s="1905">
        <v>2022</v>
      </c>
      <c r="B39" s="1905">
        <v>3</v>
      </c>
      <c r="C39" s="1906">
        <v>44621</v>
      </c>
      <c r="D39" s="1907">
        <v>1957287</v>
      </c>
      <c r="E39" s="1908"/>
      <c r="F39" s="1909">
        <f t="shared" si="1"/>
        <v>9.1878152978211169E-2</v>
      </c>
    </row>
    <row r="40" spans="1:11" ht="12">
      <c r="A40" s="1905">
        <v>2022</v>
      </c>
      <c r="B40" s="1905">
        <v>4</v>
      </c>
      <c r="C40" s="1906">
        <v>44652</v>
      </c>
      <c r="D40" s="1907">
        <v>1692914</v>
      </c>
      <c r="E40" s="1908"/>
      <c r="F40" s="1909">
        <f t="shared" si="1"/>
        <v>7.9468065475811867E-2</v>
      </c>
    </row>
    <row r="41" spans="1:11" ht="12">
      <c r="A41" s="1905">
        <v>2022</v>
      </c>
      <c r="B41" s="1905">
        <v>5</v>
      </c>
      <c r="C41" s="1906">
        <v>44682</v>
      </c>
      <c r="D41" s="1907">
        <v>1589039</v>
      </c>
      <c r="E41" s="1908"/>
      <c r="F41" s="1909">
        <f t="shared" si="1"/>
        <v>7.4592008392404235E-2</v>
      </c>
    </row>
    <row r="42" spans="1:11" ht="12">
      <c r="A42" s="1898">
        <f t="shared" ref="A42:A57" si="2">IF(B42=1,A41+1,A41)</f>
        <v>2022</v>
      </c>
      <c r="B42" s="1898">
        <f t="shared" ref="B42:B57" si="3">IF(B41=12,1,B41+1)</f>
        <v>6</v>
      </c>
      <c r="C42" s="1899">
        <f t="shared" ref="C42:C57" si="4">DATE(A42,B42,1)</f>
        <v>44713</v>
      </c>
      <c r="D42" s="1900">
        <v>1490577</v>
      </c>
      <c r="E42" s="1901"/>
      <c r="F42" s="1903">
        <f t="shared" si="1"/>
        <v>6.9970046105554823E-2</v>
      </c>
      <c r="G42" s="1894"/>
      <c r="H42" s="1894"/>
      <c r="I42" s="1894"/>
      <c r="J42" s="1894"/>
      <c r="K42" s="1894"/>
    </row>
    <row r="43" spans="1:11" ht="12">
      <c r="A43" s="1898">
        <f t="shared" si="2"/>
        <v>2022</v>
      </c>
      <c r="B43" s="1898">
        <f t="shared" si="3"/>
        <v>7</v>
      </c>
      <c r="C43" s="1899">
        <f t="shared" si="4"/>
        <v>44743</v>
      </c>
      <c r="D43" s="1900">
        <v>1553599</v>
      </c>
      <c r="E43" s="1901"/>
      <c r="F43" s="1903">
        <f t="shared" si="1"/>
        <v>7.2928398639952083E-2</v>
      </c>
      <c r="G43" s="1894"/>
      <c r="H43" s="1894"/>
      <c r="I43" s="1894"/>
      <c r="J43" s="1894"/>
      <c r="K43" s="1894"/>
    </row>
    <row r="44" spans="1:11" ht="12">
      <c r="A44" s="1898">
        <f t="shared" si="2"/>
        <v>2022</v>
      </c>
      <c r="B44" s="1898">
        <f t="shared" si="3"/>
        <v>8</v>
      </c>
      <c r="C44" s="1899">
        <f t="shared" si="4"/>
        <v>44774</v>
      </c>
      <c r="D44" s="1900">
        <v>1575087</v>
      </c>
      <c r="E44" s="1901"/>
      <c r="F44" s="1903">
        <f t="shared" si="1"/>
        <v>7.3937079406337286E-2</v>
      </c>
      <c r="G44" s="1894"/>
      <c r="H44" s="1894"/>
      <c r="I44" s="1894"/>
      <c r="J44" s="1894"/>
      <c r="K44" s="1894"/>
    </row>
    <row r="45" spans="1:11" ht="12">
      <c r="A45" s="1898">
        <f t="shared" si="2"/>
        <v>2022</v>
      </c>
      <c r="B45" s="1898">
        <f t="shared" si="3"/>
        <v>9</v>
      </c>
      <c r="C45" s="1899">
        <f t="shared" si="4"/>
        <v>44805</v>
      </c>
      <c r="D45" s="1900">
        <v>1427976</v>
      </c>
      <c r="E45" s="1901"/>
      <c r="F45" s="1903">
        <f t="shared" si="1"/>
        <v>6.703145597820559E-2</v>
      </c>
      <c r="G45" s="1894"/>
      <c r="H45" s="1894"/>
      <c r="I45" s="1894"/>
      <c r="J45" s="1894"/>
      <c r="K45" s="1894"/>
    </row>
    <row r="46" spans="1:11" ht="12">
      <c r="A46" s="1898">
        <f t="shared" si="2"/>
        <v>2022</v>
      </c>
      <c r="B46" s="1898">
        <f t="shared" si="3"/>
        <v>10</v>
      </c>
      <c r="C46" s="1899">
        <f t="shared" si="4"/>
        <v>44835</v>
      </c>
      <c r="D46" s="1900">
        <v>1651136</v>
      </c>
      <c r="E46" s="1904">
        <f>SUM(D34:D45)</f>
        <v>21303073</v>
      </c>
      <c r="F46" s="1903">
        <f t="shared" ref="F46:F57" si="5">+D46/$E$57</f>
        <v>7.8611530957013467E-2</v>
      </c>
      <c r="G46" s="1894"/>
      <c r="H46" s="1894"/>
      <c r="I46" s="1894"/>
      <c r="J46" s="1894"/>
      <c r="K46" s="1894"/>
    </row>
    <row r="47" spans="1:11" ht="12">
      <c r="A47" s="1898">
        <f t="shared" si="2"/>
        <v>2022</v>
      </c>
      <c r="B47" s="1898">
        <f t="shared" si="3"/>
        <v>11</v>
      </c>
      <c r="C47" s="1899">
        <f t="shared" si="4"/>
        <v>44866</v>
      </c>
      <c r="D47" s="1900">
        <v>1921348</v>
      </c>
      <c r="E47" s="1901"/>
      <c r="F47" s="1903">
        <f t="shared" si="5"/>
        <v>9.1476479091483626E-2</v>
      </c>
      <c r="G47" s="1894"/>
      <c r="H47" s="1894"/>
      <c r="I47" s="1894"/>
      <c r="J47" s="1894"/>
      <c r="K47" s="1894"/>
    </row>
    <row r="48" spans="1:11" ht="12">
      <c r="A48" s="1898">
        <f t="shared" si="2"/>
        <v>2022</v>
      </c>
      <c r="B48" s="1898">
        <f t="shared" si="3"/>
        <v>12</v>
      </c>
      <c r="C48" s="1899">
        <f t="shared" si="4"/>
        <v>44896</v>
      </c>
      <c r="D48" s="1900">
        <v>2183705</v>
      </c>
      <c r="E48" s="1901"/>
      <c r="F48" s="1903">
        <f t="shared" si="5"/>
        <v>0.10396744617553313</v>
      </c>
      <c r="G48" s="1894"/>
      <c r="H48" s="1894"/>
      <c r="I48" s="1894"/>
      <c r="J48" s="1894"/>
      <c r="K48" s="1894"/>
    </row>
    <row r="49" spans="1:11" ht="12">
      <c r="A49" s="1898">
        <f t="shared" si="2"/>
        <v>2023</v>
      </c>
      <c r="B49" s="1898">
        <f t="shared" si="3"/>
        <v>1</v>
      </c>
      <c r="C49" s="1899">
        <f t="shared" si="4"/>
        <v>44927</v>
      </c>
      <c r="D49" s="1900">
        <v>2189519</v>
      </c>
      <c r="E49" s="1901"/>
      <c r="F49" s="1903">
        <f t="shared" si="5"/>
        <v>0.10424425404658923</v>
      </c>
      <c r="G49" s="1894"/>
      <c r="H49" s="1894"/>
      <c r="I49" s="1894"/>
      <c r="J49" s="1894"/>
      <c r="K49" s="1894"/>
    </row>
    <row r="50" spans="1:11" ht="12">
      <c r="A50" s="1898">
        <f t="shared" si="2"/>
        <v>2023</v>
      </c>
      <c r="B50" s="1898">
        <f t="shared" si="3"/>
        <v>2</v>
      </c>
      <c r="C50" s="1899">
        <f t="shared" si="4"/>
        <v>44958</v>
      </c>
      <c r="D50" s="1900">
        <v>1849890</v>
      </c>
      <c r="E50" s="1901"/>
      <c r="F50" s="1903">
        <f t="shared" si="5"/>
        <v>8.8074322770546845E-2</v>
      </c>
      <c r="G50" s="1894"/>
      <c r="H50" s="1894"/>
      <c r="I50" s="1894"/>
      <c r="J50" s="1894"/>
      <c r="K50" s="1894"/>
    </row>
    <row r="51" spans="1:11" ht="12">
      <c r="A51" s="1898">
        <f t="shared" si="2"/>
        <v>2023</v>
      </c>
      <c r="B51" s="1898">
        <f t="shared" si="3"/>
        <v>3</v>
      </c>
      <c r="C51" s="1899">
        <f t="shared" si="4"/>
        <v>44986</v>
      </c>
      <c r="D51" s="1900">
        <v>1939920</v>
      </c>
      <c r="E51" s="1901"/>
      <c r="F51" s="1903">
        <f t="shared" si="5"/>
        <v>9.2360702652070789E-2</v>
      </c>
      <c r="G51" s="1894"/>
      <c r="H51" s="1894"/>
      <c r="I51" s="1894"/>
      <c r="J51" s="1894"/>
      <c r="K51" s="1894"/>
    </row>
    <row r="52" spans="1:11" ht="12">
      <c r="A52" s="1898">
        <f t="shared" si="2"/>
        <v>2023</v>
      </c>
      <c r="B52" s="1898">
        <f t="shared" si="3"/>
        <v>4</v>
      </c>
      <c r="C52" s="1899">
        <f t="shared" si="4"/>
        <v>45017</v>
      </c>
      <c r="D52" s="1900">
        <v>1679521</v>
      </c>
      <c r="E52" s="1901"/>
      <c r="F52" s="1903">
        <f t="shared" si="5"/>
        <v>7.9962957069832044E-2</v>
      </c>
      <c r="G52" s="1894"/>
      <c r="H52" s="1894"/>
      <c r="I52" s="1894"/>
      <c r="J52" s="1894"/>
      <c r="K52" s="1894"/>
    </row>
    <row r="53" spans="1:11" ht="12">
      <c r="A53" s="1898">
        <f t="shared" si="2"/>
        <v>2023</v>
      </c>
      <c r="B53" s="1898">
        <f t="shared" si="3"/>
        <v>5</v>
      </c>
      <c r="C53" s="1899">
        <f t="shared" si="4"/>
        <v>45047</v>
      </c>
      <c r="D53" s="1900">
        <v>1578582</v>
      </c>
      <c r="E53" s="1901"/>
      <c r="F53" s="1903">
        <f t="shared" si="5"/>
        <v>7.5157193448137663E-2</v>
      </c>
      <c r="G53" s="1894"/>
      <c r="H53" s="1894"/>
      <c r="I53" s="1894"/>
      <c r="J53" s="1894"/>
      <c r="K53" s="1894"/>
    </row>
    <row r="54" spans="1:11" ht="12">
      <c r="A54" s="1898">
        <f t="shared" si="2"/>
        <v>2023</v>
      </c>
      <c r="B54" s="1898">
        <f t="shared" si="3"/>
        <v>6</v>
      </c>
      <c r="C54" s="1899">
        <f t="shared" si="4"/>
        <v>45078</v>
      </c>
      <c r="D54" s="1900">
        <v>1481659</v>
      </c>
      <c r="E54" s="1901"/>
      <c r="F54" s="1903">
        <f t="shared" si="5"/>
        <v>7.0542633887358527E-2</v>
      </c>
      <c r="G54" s="1894"/>
      <c r="H54" s="1894"/>
      <c r="I54" s="1894"/>
      <c r="J54" s="1894"/>
      <c r="K54" s="1894"/>
    </row>
    <row r="55" spans="1:11" ht="12">
      <c r="A55" s="1898">
        <f t="shared" si="2"/>
        <v>2023</v>
      </c>
      <c r="B55" s="1898">
        <f t="shared" si="3"/>
        <v>7</v>
      </c>
      <c r="C55" s="1899">
        <f t="shared" si="4"/>
        <v>45108</v>
      </c>
      <c r="D55" s="1900">
        <v>1544760</v>
      </c>
      <c r="E55" s="1901"/>
      <c r="F55" s="1903">
        <f t="shared" si="5"/>
        <v>7.3546908650260256E-2</v>
      </c>
      <c r="G55" s="1894"/>
      <c r="H55" s="1894"/>
      <c r="I55" s="1894"/>
      <c r="J55" s="1894"/>
      <c r="K55" s="1894"/>
    </row>
    <row r="56" spans="1:11" ht="12">
      <c r="A56" s="1898">
        <f t="shared" si="2"/>
        <v>2023</v>
      </c>
      <c r="B56" s="1898">
        <f t="shared" si="3"/>
        <v>8</v>
      </c>
      <c r="C56" s="1899">
        <f t="shared" si="4"/>
        <v>45139</v>
      </c>
      <c r="D56" s="1900">
        <v>1567006</v>
      </c>
      <c r="E56" s="1901"/>
      <c r="F56" s="1903">
        <f t="shared" si="5"/>
        <v>7.4606053455818194E-2</v>
      </c>
      <c r="G56" s="1894"/>
      <c r="H56" s="1894"/>
      <c r="I56" s="1894"/>
      <c r="J56" s="1894"/>
      <c r="K56" s="1894"/>
    </row>
    <row r="57" spans="1:11" ht="12">
      <c r="A57" s="1898">
        <f t="shared" si="2"/>
        <v>2023</v>
      </c>
      <c r="B57" s="1898">
        <f t="shared" si="3"/>
        <v>9</v>
      </c>
      <c r="C57" s="1899">
        <f t="shared" si="4"/>
        <v>45170</v>
      </c>
      <c r="D57" s="1900">
        <v>1416692</v>
      </c>
      <c r="E57" s="1904">
        <f>SUM(D46:D57)</f>
        <v>21003738</v>
      </c>
      <c r="F57" s="1903">
        <f t="shared" si="5"/>
        <v>6.744951779535624E-2</v>
      </c>
      <c r="G57" s="1894"/>
      <c r="H57" s="1894"/>
      <c r="I57" s="1894"/>
      <c r="J57" s="1894"/>
      <c r="K57" s="1894"/>
    </row>
    <row r="58" spans="1:11" ht="12">
      <c r="A58" s="1898"/>
      <c r="B58" s="1898"/>
      <c r="C58" s="1899"/>
      <c r="D58" s="1900"/>
      <c r="E58" s="1901"/>
      <c r="F58" s="1903"/>
      <c r="G58" s="1894"/>
      <c r="H58" s="1894"/>
      <c r="I58" s="1894"/>
      <c r="J58" s="1894"/>
      <c r="K58" s="1894"/>
    </row>
    <row r="59" spans="1:11" ht="13.2">
      <c r="A59" s="1271"/>
      <c r="B59" s="1876"/>
    </row>
    <row r="60" spans="1:11" ht="13.2">
      <c r="A60" s="1271"/>
      <c r="B60" s="1876"/>
    </row>
    <row r="61" spans="1:11" ht="13.2">
      <c r="A61" s="1271"/>
      <c r="B61" s="1876"/>
    </row>
    <row r="62" spans="1:11" ht="13.2">
      <c r="A62" s="1271"/>
      <c r="B62" s="1876"/>
    </row>
    <row r="63" spans="1:11" ht="13.2">
      <c r="A63" s="1271"/>
      <c r="B63" s="1876"/>
    </row>
    <row r="64" spans="1:11" ht="13.2">
      <c r="A64" s="1271"/>
      <c r="B64" s="1876"/>
    </row>
    <row r="65" spans="1:2" ht="13.2">
      <c r="A65" s="1271"/>
      <c r="B65" s="1876"/>
    </row>
    <row r="66" spans="1:2" ht="13.2">
      <c r="A66" s="1271"/>
      <c r="B66" s="1876"/>
    </row>
    <row r="67" spans="1:2" ht="13.2">
      <c r="A67" s="1271"/>
      <c r="B67" s="1876"/>
    </row>
    <row r="68" spans="1:2" ht="13.2">
      <c r="A68" s="873"/>
      <c r="B68" s="1876"/>
    </row>
    <row r="69" spans="1:2" ht="13.2">
      <c r="A69" s="873"/>
      <c r="B69" s="1876"/>
    </row>
    <row r="70" spans="1:2" ht="13.2">
      <c r="A70" s="873"/>
      <c r="B70" s="1876"/>
    </row>
    <row r="71" spans="1:2" ht="13.2">
      <c r="A71" s="873"/>
      <c r="B71" s="1876"/>
    </row>
    <row r="72" spans="1:2" ht="13.2">
      <c r="A72" s="1855"/>
      <c r="B72" s="1876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4"/>
  <sheetViews>
    <sheetView zoomScale="85" zoomScaleNormal="85" workbookViewId="0">
      <pane xSplit="3" ySplit="9" topLeftCell="D10" activePane="bottomRight" state="frozen"/>
      <selection activeCell="K23" sqref="K23"/>
      <selection pane="topRight" activeCell="K23" sqref="K23"/>
      <selection pane="bottomLeft" activeCell="K23" sqref="K23"/>
      <selection pane="bottomRight" activeCell="K28" sqref="K28"/>
    </sheetView>
  </sheetViews>
  <sheetFormatPr defaultColWidth="9.140625" defaultRowHeight="10.199999999999999" outlineLevelRow="1" outlineLevelCol="1"/>
  <cols>
    <col min="1" max="1" width="3.7109375" style="1159" customWidth="1"/>
    <col min="2" max="2" width="11.7109375" style="1159" bestFit="1" customWidth="1"/>
    <col min="3" max="3" width="17.7109375" style="1159" customWidth="1"/>
    <col min="4" max="5" width="16.140625" style="1159" bestFit="1" customWidth="1"/>
    <col min="6" max="6" width="16.7109375" style="1159" customWidth="1"/>
    <col min="7" max="8" width="18.28515625" style="1159" bestFit="1" customWidth="1"/>
    <col min="9" max="9" width="17.7109375" style="1159" bestFit="1" customWidth="1"/>
    <col min="10" max="10" width="22.7109375" style="1159" bestFit="1" customWidth="1"/>
    <col min="11" max="11" width="19.42578125" style="1159" bestFit="1" customWidth="1"/>
    <col min="12" max="13" width="17.42578125" style="1159" bestFit="1" customWidth="1"/>
    <col min="14" max="14" width="19.28515625" style="1159" bestFit="1" customWidth="1"/>
    <col min="15" max="15" width="21.28515625" hidden="1" customWidth="1" outlineLevel="1"/>
    <col min="16" max="16" width="9.140625" collapsed="1"/>
    <col min="17" max="17" width="10.7109375" bestFit="1" customWidth="1"/>
  </cols>
  <sheetData>
    <row r="1" spans="1:17" ht="13.2">
      <c r="A1" s="528" t="s">
        <v>8</v>
      </c>
      <c r="C1" s="1210"/>
      <c r="D1" s="1210"/>
      <c r="E1" s="1210"/>
      <c r="F1" s="1210"/>
      <c r="G1" s="1210"/>
      <c r="H1" s="1210"/>
      <c r="I1" s="1210"/>
      <c r="J1" s="1119"/>
      <c r="K1" s="1119"/>
      <c r="L1" s="1119"/>
      <c r="M1" s="1119"/>
    </row>
    <row r="2" spans="1:17" ht="13.2">
      <c r="A2" s="954" t="s">
        <v>2750</v>
      </c>
      <c r="C2" s="1210"/>
      <c r="D2" s="1210"/>
      <c r="E2" s="1210"/>
      <c r="F2" s="1210"/>
      <c r="G2" s="1210"/>
      <c r="H2" s="1210"/>
      <c r="I2" s="1210"/>
      <c r="J2" s="1119"/>
      <c r="K2" s="1119"/>
      <c r="L2" s="1119"/>
      <c r="M2" s="1119"/>
    </row>
    <row r="3" spans="1:17" ht="13.2">
      <c r="A3" s="528" t="s">
        <v>2751</v>
      </c>
      <c r="C3" s="1210"/>
      <c r="D3" s="1210"/>
      <c r="E3" s="1210"/>
      <c r="F3" s="1210"/>
      <c r="G3" s="1210"/>
      <c r="H3" s="1210"/>
      <c r="I3" s="1210"/>
      <c r="J3" s="1119"/>
      <c r="K3" s="1119"/>
      <c r="L3" s="1119"/>
      <c r="M3" s="1119"/>
    </row>
    <row r="4" spans="1:17" ht="14.4">
      <c r="A4" s="1210"/>
      <c r="B4" s="1210" t="s">
        <v>2</v>
      </c>
      <c r="C4" s="1936">
        <f>EDIT!C18</f>
        <v>-18230223.784810126</v>
      </c>
      <c r="D4" s="1936">
        <f>C4/3</f>
        <v>-6076741.261603375</v>
      </c>
      <c r="E4" s="1137"/>
      <c r="F4" s="931"/>
      <c r="G4" s="781"/>
      <c r="H4" s="781"/>
      <c r="I4" s="781"/>
      <c r="J4" s="536"/>
      <c r="K4" s="1117"/>
      <c r="L4" s="536"/>
      <c r="M4" s="536"/>
    </row>
    <row r="5" spans="1:17" ht="13.2">
      <c r="A5" s="1119"/>
      <c r="B5" s="1119"/>
      <c r="C5" s="1119"/>
      <c r="D5" s="933"/>
      <c r="E5" s="1121"/>
      <c r="F5" s="937"/>
      <c r="G5" s="546"/>
      <c r="H5" s="546"/>
      <c r="I5" s="546"/>
      <c r="J5" s="937"/>
      <c r="K5" s="546"/>
      <c r="L5" s="546"/>
      <c r="M5" s="546"/>
    </row>
    <row r="6" spans="1:17" ht="14.4">
      <c r="A6" s="589"/>
      <c r="B6" s="590"/>
      <c r="C6" s="590"/>
      <c r="D6" s="592" t="s">
        <v>2755</v>
      </c>
      <c r="E6" s="592" t="s">
        <v>102</v>
      </c>
      <c r="F6" s="592" t="s">
        <v>2758</v>
      </c>
      <c r="G6" s="592" t="s">
        <v>13</v>
      </c>
      <c r="H6" s="592" t="s">
        <v>103</v>
      </c>
      <c r="I6" s="592" t="s">
        <v>11</v>
      </c>
      <c r="J6" s="592" t="s">
        <v>12</v>
      </c>
      <c r="K6" s="592" t="s">
        <v>13</v>
      </c>
      <c r="L6" s="592" t="s">
        <v>104</v>
      </c>
      <c r="M6" s="593" t="s">
        <v>105</v>
      </c>
      <c r="N6" s="594" t="s">
        <v>2</v>
      </c>
      <c r="O6" s="594"/>
    </row>
    <row r="7" spans="1:17" ht="14.4">
      <c r="A7" s="595"/>
      <c r="B7" s="598" t="s">
        <v>687</v>
      </c>
      <c r="C7" s="597" t="s">
        <v>12</v>
      </c>
      <c r="D7" s="598" t="s">
        <v>2</v>
      </c>
      <c r="E7" s="598" t="s">
        <v>2</v>
      </c>
      <c r="F7" s="598" t="s">
        <v>2756</v>
      </c>
      <c r="G7" s="598" t="s">
        <v>3</v>
      </c>
      <c r="H7" s="598" t="s">
        <v>681</v>
      </c>
      <c r="I7" s="598" t="s">
        <v>9</v>
      </c>
      <c r="J7" s="598" t="s">
        <v>17</v>
      </c>
      <c r="K7" s="598" t="s">
        <v>17</v>
      </c>
      <c r="L7" s="598" t="s">
        <v>11</v>
      </c>
      <c r="M7" s="599" t="s">
        <v>104</v>
      </c>
      <c r="N7" s="600" t="s">
        <v>30</v>
      </c>
      <c r="O7" s="600"/>
    </row>
    <row r="8" spans="1:17" ht="14.4">
      <c r="A8" s="595"/>
      <c r="B8" s="598" t="s">
        <v>6</v>
      </c>
      <c r="C8" s="597" t="s">
        <v>2749</v>
      </c>
      <c r="D8" s="598"/>
      <c r="E8" s="598"/>
      <c r="F8" s="598" t="s">
        <v>2757</v>
      </c>
      <c r="G8" s="598"/>
      <c r="H8" s="598"/>
      <c r="I8" s="598"/>
      <c r="J8" s="598"/>
      <c r="K8" s="598"/>
      <c r="L8" s="598"/>
      <c r="M8" s="599"/>
      <c r="N8" s="600" t="s">
        <v>28</v>
      </c>
      <c r="O8" s="600"/>
    </row>
    <row r="9" spans="1:17" ht="14.4">
      <c r="A9" s="601"/>
      <c r="B9" s="936" t="s">
        <v>23</v>
      </c>
      <c r="C9" s="936" t="s">
        <v>24</v>
      </c>
      <c r="D9" s="936" t="s">
        <v>25</v>
      </c>
      <c r="E9" s="936" t="s">
        <v>2759</v>
      </c>
      <c r="F9" s="936" t="s">
        <v>2760</v>
      </c>
      <c r="G9" s="936" t="s">
        <v>26</v>
      </c>
      <c r="H9" s="936" t="s">
        <v>2761</v>
      </c>
      <c r="I9" s="936" t="s">
        <v>2762</v>
      </c>
      <c r="J9" s="1937" t="s">
        <v>2763</v>
      </c>
      <c r="K9" s="1937" t="s">
        <v>2764</v>
      </c>
      <c r="L9" s="936" t="s">
        <v>2765</v>
      </c>
      <c r="M9" s="1940" t="s">
        <v>2766</v>
      </c>
      <c r="N9" s="1941" t="s">
        <v>2767</v>
      </c>
    </row>
    <row r="10" spans="1:17" ht="14.4">
      <c r="A10" s="595"/>
      <c r="B10" s="608"/>
      <c r="C10" s="938"/>
      <c r="D10" s="610"/>
      <c r="E10" s="611"/>
      <c r="F10" s="598"/>
      <c r="G10" s="598"/>
      <c r="H10" s="610"/>
      <c r="I10" s="610"/>
      <c r="J10" s="612"/>
      <c r="K10" s="612"/>
      <c r="L10" s="612"/>
      <c r="M10" s="613"/>
      <c r="N10" s="637"/>
    </row>
    <row r="11" spans="1:17" ht="14.4" outlineLevel="1">
      <c r="A11" s="595"/>
      <c r="B11" s="615" t="s">
        <v>5</v>
      </c>
      <c r="C11" s="615"/>
      <c r="D11" s="1936">
        <f>C4</f>
        <v>-18230223.784810126</v>
      </c>
      <c r="E11" s="679"/>
      <c r="F11" s="610"/>
      <c r="G11" s="610"/>
      <c r="H11" s="610"/>
      <c r="I11" s="610"/>
      <c r="J11" s="1936">
        <f>(-D11*0.21)+(F11*0.21)</f>
        <v>3828346.9948101263</v>
      </c>
      <c r="K11" s="612">
        <f>K10+J11</f>
        <v>3828346.9948101263</v>
      </c>
      <c r="L11" s="679"/>
      <c r="M11" s="613"/>
      <c r="N11" s="619">
        <f t="shared" ref="N11:N59" si="0">+D11+G11+K11</f>
        <v>-14401876.789999999</v>
      </c>
    </row>
    <row r="12" spans="1:17" ht="14.4" outlineLevel="1">
      <c r="A12" s="595"/>
      <c r="B12" s="615">
        <v>44105</v>
      </c>
      <c r="C12" s="1938">
        <f>EDIT!F22</f>
        <v>7.8439836897219575E-2</v>
      </c>
      <c r="D12" s="585">
        <f>D11</f>
        <v>-18230223.784810126</v>
      </c>
      <c r="E12" s="1936">
        <f>(0+D12+SUM(D$11:D11)*2)/24</f>
        <v>-2278777.9731012657</v>
      </c>
      <c r="F12" s="1936">
        <f t="shared" ref="F12:F47" si="1">C12*$C$4/3</f>
        <v>-476658.59342677309</v>
      </c>
      <c r="G12" s="1936">
        <f>G11-F12</f>
        <v>476658.59342677309</v>
      </c>
      <c r="H12" s="1936">
        <f>(0+G12+SUM(G$11:G11)*2)/24</f>
        <v>19860.774726115545</v>
      </c>
      <c r="I12" s="1936">
        <f>E12+H12</f>
        <v>-2258917.1983751501</v>
      </c>
      <c r="J12" s="679">
        <f>+(F12*0.21)</f>
        <v>-100098.30461962234</v>
      </c>
      <c r="K12" s="679">
        <f t="shared" ref="K12:K47" si="2">K11+J12</f>
        <v>3728248.6901905038</v>
      </c>
      <c r="L12" s="679">
        <f>(0+K12+SUM(K$11:K11)*2)/24</f>
        <v>474372.61165878153</v>
      </c>
      <c r="M12" s="680">
        <f>L12+I12</f>
        <v>-1784544.5867163686</v>
      </c>
      <c r="N12" s="619">
        <f t="shared" si="0"/>
        <v>-14025316.501192851</v>
      </c>
      <c r="O12" s="680"/>
    </row>
    <row r="13" spans="1:17" ht="14.4" outlineLevel="1">
      <c r="A13" s="595"/>
      <c r="B13" s="615">
        <v>44136</v>
      </c>
      <c r="C13" s="1938">
        <f>EDIT!F23</f>
        <v>9.0940605876158001E-2</v>
      </c>
      <c r="D13" s="585">
        <f t="shared" ref="D13:D59" si="3">D12</f>
        <v>-18230223.784810126</v>
      </c>
      <c r="E13" s="679">
        <f>(0+D13+SUM(D$11:D12)*2)/24</f>
        <v>-3797963.2885021097</v>
      </c>
      <c r="F13" s="585">
        <f t="shared" si="1"/>
        <v>-552622.53208285966</v>
      </c>
      <c r="G13" s="585">
        <f t="shared" ref="G13:G59" si="4">G12-F13</f>
        <v>1029281.1255096328</v>
      </c>
      <c r="H13" s="585">
        <f>(0+G13+SUM(G$11:G12)*2)/24</f>
        <v>82608.263015132456</v>
      </c>
      <c r="I13" s="679">
        <f t="shared" ref="I13:I59" si="5">E13+H13</f>
        <v>-3715355.0254869773</v>
      </c>
      <c r="J13" s="679">
        <f t="shared" ref="J13:J47" si="6">+(F13*0.21)</f>
        <v>-116050.73173740052</v>
      </c>
      <c r="K13" s="679">
        <f t="shared" si="2"/>
        <v>3612197.9584531034</v>
      </c>
      <c r="L13" s="679">
        <f>(0+K13+SUM(K$11:K12)*2)/24</f>
        <v>780224.55535226513</v>
      </c>
      <c r="M13" s="680">
        <f t="shared" ref="M13:M59" si="7">L13+I13</f>
        <v>-2935130.4701347123</v>
      </c>
      <c r="N13" s="619">
        <f t="shared" si="0"/>
        <v>-13588744.700847387</v>
      </c>
      <c r="O13" s="680"/>
      <c r="Q13" s="912"/>
    </row>
    <row r="14" spans="1:17" ht="14.4" outlineLevel="1">
      <c r="A14" s="595"/>
      <c r="B14" s="615">
        <v>44166</v>
      </c>
      <c r="C14" s="1938">
        <f>EDIT!F24</f>
        <v>0.10422256126259952</v>
      </c>
      <c r="D14" s="585">
        <f t="shared" si="3"/>
        <v>-18230223.784810126</v>
      </c>
      <c r="E14" s="679">
        <f>(0+D14+SUM(D$11:D13)*2)/24</f>
        <v>-5317148.6039029537</v>
      </c>
      <c r="F14" s="585">
        <f t="shared" si="1"/>
        <v>-633333.53841442405</v>
      </c>
      <c r="G14" s="585">
        <f t="shared" si="4"/>
        <v>1662614.6639240568</v>
      </c>
      <c r="H14" s="585">
        <f>(0+G14+SUM(G$11:G13)*2)/24</f>
        <v>194770.58757486951</v>
      </c>
      <c r="I14" s="679">
        <f t="shared" si="5"/>
        <v>-5122378.0163280843</v>
      </c>
      <c r="J14" s="679">
        <f t="shared" si="6"/>
        <v>-133000.04306702904</v>
      </c>
      <c r="K14" s="679">
        <f t="shared" si="2"/>
        <v>3479197.9153860742</v>
      </c>
      <c r="L14" s="679">
        <f>(0+K14+SUM(K$11:K13)*2)/24</f>
        <v>1075699.3834288975</v>
      </c>
      <c r="M14" s="680">
        <f t="shared" si="7"/>
        <v>-4046678.6328991866</v>
      </c>
      <c r="N14" s="619">
        <f t="shared" si="0"/>
        <v>-13088411.205499995</v>
      </c>
      <c r="O14" s="680"/>
      <c r="Q14" s="912"/>
    </row>
    <row r="15" spans="1:17" ht="14.4" outlineLevel="1">
      <c r="A15" s="595"/>
      <c r="B15" s="615">
        <v>44197</v>
      </c>
      <c r="C15" s="1938">
        <f>EDIT!F25</f>
        <v>0.10435063662294775</v>
      </c>
      <c r="D15" s="585">
        <f t="shared" si="3"/>
        <v>-18230223.784810126</v>
      </c>
      <c r="E15" s="679">
        <f>(0+D15+SUM(D$11:D14)*2)/24</f>
        <v>-6836333.9193037972</v>
      </c>
      <c r="F15" s="585">
        <f t="shared" si="1"/>
        <v>-634111.81924124679</v>
      </c>
      <c r="G15" s="585">
        <f t="shared" si="4"/>
        <v>2296726.4831653037</v>
      </c>
      <c r="H15" s="585">
        <f>(0+G15+SUM(G$11:G14)*2)/24</f>
        <v>359743.13537025958</v>
      </c>
      <c r="I15" s="679">
        <f t="shared" si="5"/>
        <v>-6476590.783933538</v>
      </c>
      <c r="J15" s="679">
        <f t="shared" si="6"/>
        <v>-133163.48204066182</v>
      </c>
      <c r="K15" s="679">
        <f t="shared" si="2"/>
        <v>3346034.4333454124</v>
      </c>
      <c r="L15" s="679">
        <f>(0+K15+SUM(K$11:K14)*2)/24</f>
        <v>1360084.064626043</v>
      </c>
      <c r="M15" s="680">
        <f t="shared" si="7"/>
        <v>-5116506.7193074953</v>
      </c>
      <c r="N15" s="619">
        <f>+D15+G15+K15</f>
        <v>-12587462.86829941</v>
      </c>
      <c r="O15" s="680"/>
      <c r="Q15" s="912"/>
    </row>
    <row r="16" spans="1:17" ht="14.4" outlineLevel="1">
      <c r="A16" s="595"/>
      <c r="B16" s="615">
        <v>44228</v>
      </c>
      <c r="C16" s="1938">
        <f>EDIT!F26</f>
        <v>8.7951585315069733E-2</v>
      </c>
      <c r="D16" s="585">
        <f t="shared" si="3"/>
        <v>-18230223.784810126</v>
      </c>
      <c r="E16" s="679">
        <f>(0+D16+SUM(D$11:D15)*2)/24</f>
        <v>-8355519.2347046407</v>
      </c>
      <c r="F16" s="585">
        <f t="shared" si="1"/>
        <v>-534459.02750751376</v>
      </c>
      <c r="G16" s="585">
        <f t="shared" si="4"/>
        <v>2831185.5106728175</v>
      </c>
      <c r="H16" s="585">
        <f>(0+G16+SUM(G$11:G15)*2)/24</f>
        <v>573406.13511351461</v>
      </c>
      <c r="I16" s="679">
        <f t="shared" si="5"/>
        <v>-7782113.0995911257</v>
      </c>
      <c r="J16" s="679">
        <f t="shared" si="6"/>
        <v>-112236.39577657789</v>
      </c>
      <c r="K16" s="679">
        <f t="shared" si="2"/>
        <v>3233798.0375688346</v>
      </c>
      <c r="L16" s="679">
        <f>(0+K16+SUM(K$11:K15)*2)/24</f>
        <v>1634243.7509141366</v>
      </c>
      <c r="M16" s="680">
        <f t="shared" si="7"/>
        <v>-6147869.3486769889</v>
      </c>
      <c r="N16" s="619">
        <f t="shared" si="0"/>
        <v>-12165240.236568473</v>
      </c>
      <c r="O16" s="680"/>
      <c r="Q16" s="912"/>
    </row>
    <row r="17" spans="1:17" ht="14.4" outlineLevel="1">
      <c r="A17" s="595"/>
      <c r="B17" s="615">
        <v>44256</v>
      </c>
      <c r="C17" s="1938">
        <f>EDIT!F27</f>
        <v>9.214706111251407E-2</v>
      </c>
      <c r="D17" s="585">
        <f t="shared" si="3"/>
        <v>-18230223.784810126</v>
      </c>
      <c r="E17" s="679">
        <f>(0+D17+SUM(D$11:D16)*2)/24</f>
        <v>-9874704.5501054842</v>
      </c>
      <c r="F17" s="585">
        <f t="shared" si="1"/>
        <v>-559953.8483979021</v>
      </c>
      <c r="G17" s="679">
        <f t="shared" si="4"/>
        <v>3391139.3590707197</v>
      </c>
      <c r="H17" s="679">
        <f>(0+G17+SUM(G$11:G16)*2)/24</f>
        <v>832669.6713528285</v>
      </c>
      <c r="I17" s="679">
        <f t="shared" si="5"/>
        <v>-9042034.8787526563</v>
      </c>
      <c r="J17" s="679">
        <f t="shared" si="6"/>
        <v>-117590.30816355944</v>
      </c>
      <c r="K17" s="679">
        <f t="shared" si="2"/>
        <v>3116207.7294052751</v>
      </c>
      <c r="L17" s="679">
        <f>(0+K17+SUM(K$11:K16)*2)/24</f>
        <v>1898827.3245380577</v>
      </c>
      <c r="M17" s="680">
        <f t="shared" si="7"/>
        <v>-7143207.5542145986</v>
      </c>
      <c r="N17" s="619">
        <f t="shared" si="0"/>
        <v>-11722876.696334131</v>
      </c>
      <c r="O17" s="680"/>
      <c r="Q17" s="912"/>
    </row>
    <row r="18" spans="1:17" ht="14.4" outlineLevel="1">
      <c r="A18" s="595"/>
      <c r="B18" s="615">
        <v>44287</v>
      </c>
      <c r="C18" s="1938">
        <f>EDIT!F28</f>
        <v>7.9708451741584418E-2</v>
      </c>
      <c r="D18" s="585">
        <f t="shared" si="3"/>
        <v>-18230223.784810126</v>
      </c>
      <c r="E18" s="679">
        <f>(0+D18+SUM(D$11:D17)*2)/24</f>
        <v>-11393889.865506329</v>
      </c>
      <c r="F18" s="585">
        <f t="shared" si="1"/>
        <v>-484367.63759660744</v>
      </c>
      <c r="G18" s="679">
        <f t="shared" si="4"/>
        <v>3875506.9966673274</v>
      </c>
      <c r="H18" s="679">
        <f>(0+G18+SUM(G$11:G17)*2)/24</f>
        <v>1135446.6028419139</v>
      </c>
      <c r="I18" s="679">
        <f t="shared" si="5"/>
        <v>-10258443.262664415</v>
      </c>
      <c r="J18" s="679">
        <f t="shared" si="6"/>
        <v>-101717.20389528756</v>
      </c>
      <c r="K18" s="679">
        <f t="shared" si="2"/>
        <v>3014490.5255099875</v>
      </c>
      <c r="L18" s="679">
        <f>(0+K18+SUM(K$11:K17)*2)/24</f>
        <v>2154273.0851595271</v>
      </c>
      <c r="M18" s="680">
        <f t="shared" si="7"/>
        <v>-8104170.1775048878</v>
      </c>
      <c r="N18" s="619">
        <f t="shared" si="0"/>
        <v>-11340226.262632811</v>
      </c>
      <c r="O18" s="680"/>
      <c r="Q18" s="912"/>
    </row>
    <row r="19" spans="1:17" ht="14.4" outlineLevel="1">
      <c r="A19" s="595"/>
      <c r="B19" s="615">
        <v>44317</v>
      </c>
      <c r="C19" s="1938">
        <f>EDIT!F29</f>
        <v>7.5007911951579451E-2</v>
      </c>
      <c r="D19" s="585">
        <f t="shared" si="3"/>
        <v>-18230223.784810126</v>
      </c>
      <c r="E19" s="679">
        <f>(0+D19+SUM(D$11:D18)*2)/24</f>
        <v>-12913075.180907173</v>
      </c>
      <c r="F19" s="585">
        <f t="shared" si="1"/>
        <v>-455803.67350287578</v>
      </c>
      <c r="G19" s="585">
        <f t="shared" si="4"/>
        <v>4331310.6701702029</v>
      </c>
      <c r="H19" s="585">
        <f>(0+G19+SUM(G$11:G18)*2)/24</f>
        <v>1477397.3389601444</v>
      </c>
      <c r="I19" s="585">
        <f t="shared" si="5"/>
        <v>-11435677.841947028</v>
      </c>
      <c r="J19" s="679">
        <f t="shared" si="6"/>
        <v>-95718.771435603907</v>
      </c>
      <c r="K19" s="679">
        <f>K18+J19</f>
        <v>2918771.7540743835</v>
      </c>
      <c r="L19" s="679">
        <f>(0+K19+SUM(K$11:K18)*2)/24</f>
        <v>2401492.3468088754</v>
      </c>
      <c r="M19" s="680">
        <f t="shared" si="7"/>
        <v>-9034185.4951381534</v>
      </c>
      <c r="N19" s="619">
        <f t="shared" si="0"/>
        <v>-10980141.360565539</v>
      </c>
      <c r="O19" s="680"/>
      <c r="Q19" s="912"/>
    </row>
    <row r="20" spans="1:17" ht="14.4" outlineLevel="1">
      <c r="A20" s="595"/>
      <c r="B20" s="1931">
        <v>44348</v>
      </c>
      <c r="C20" s="1939">
        <f>EDIT!F30</f>
        <v>7.0598427540563266E-2</v>
      </c>
      <c r="D20" s="1932">
        <f t="shared" si="3"/>
        <v>-18230223.784810126</v>
      </c>
      <c r="E20" s="1933">
        <f>(0+D20+SUM(D$11:D19)*2)/24</f>
        <v>-14432260.496308016</v>
      </c>
      <c r="F20" s="1932">
        <f t="shared" si="1"/>
        <v>-429008.37764005689</v>
      </c>
      <c r="G20" s="1932">
        <f t="shared" si="4"/>
        <v>4760319.0478102602</v>
      </c>
      <c r="H20" s="1932">
        <f>(0+G20+SUM(G$11:G19)*2)/24</f>
        <v>1856215.2438759971</v>
      </c>
      <c r="I20" s="1932">
        <f t="shared" si="5"/>
        <v>-12576045.252432019</v>
      </c>
      <c r="J20" s="1932">
        <f t="shared" si="6"/>
        <v>-90091.759304411942</v>
      </c>
      <c r="K20" s="1933">
        <f t="shared" si="2"/>
        <v>2828679.9947699718</v>
      </c>
      <c r="L20" s="1933">
        <f>(0+K20+SUM(K$11:K19)*2)/24</f>
        <v>2640969.5030107237</v>
      </c>
      <c r="M20" s="1934">
        <f t="shared" si="7"/>
        <v>-9935075.7494212948</v>
      </c>
      <c r="N20" s="1935">
        <f t="shared" si="0"/>
        <v>-10641224.742229894</v>
      </c>
      <c r="O20" s="680"/>
      <c r="Q20" s="912"/>
    </row>
    <row r="21" spans="1:17" ht="14.4" outlineLevel="1">
      <c r="A21" s="595"/>
      <c r="B21" s="1931">
        <v>44378</v>
      </c>
      <c r="C21" s="1939">
        <f>EDIT!F31</f>
        <v>7.3813229021235369E-2</v>
      </c>
      <c r="D21" s="1932">
        <f t="shared" si="3"/>
        <v>-18230223.784810126</v>
      </c>
      <c r="E21" s="1933">
        <f>(0+D21+SUM(D$11:D20)*2)/24</f>
        <v>-15951445.81170886</v>
      </c>
      <c r="F21" s="1932">
        <f t="shared" si="1"/>
        <v>-448543.89444552065</v>
      </c>
      <c r="G21" s="1932">
        <f t="shared" si="4"/>
        <v>5208862.942255781</v>
      </c>
      <c r="H21" s="1932">
        <f>(0+G21+SUM(G$11:G20)*2)/24</f>
        <v>2271597.8267954155</v>
      </c>
      <c r="I21" s="1932">
        <f t="shared" si="5"/>
        <v>-13679847.984913444</v>
      </c>
      <c r="J21" s="1932">
        <f t="shared" si="6"/>
        <v>-94194.217833559334</v>
      </c>
      <c r="K21" s="1933">
        <f t="shared" si="2"/>
        <v>2734485.7769364123</v>
      </c>
      <c r="L21" s="1933">
        <f>(0+K21+SUM(K$11:K20)*2)/24</f>
        <v>2872768.0768318232</v>
      </c>
      <c r="M21" s="1934">
        <f t="shared" si="7"/>
        <v>-10807079.908081621</v>
      </c>
      <c r="N21" s="1935">
        <f t="shared" si="0"/>
        <v>-10286875.065617934</v>
      </c>
      <c r="O21" s="680"/>
      <c r="Q21" s="912"/>
    </row>
    <row r="22" spans="1:17" ht="14.4" outlineLevel="1">
      <c r="A22" s="595"/>
      <c r="B22" s="1931">
        <v>44409</v>
      </c>
      <c r="C22" s="1939">
        <f>EDIT!F32</f>
        <v>7.4810668567581076E-2</v>
      </c>
      <c r="D22" s="1932">
        <f t="shared" si="3"/>
        <v>-18230223.784810126</v>
      </c>
      <c r="E22" s="1933">
        <f>(0+D22+SUM(D$11:D21)*2)/24</f>
        <v>-17470631.127109703</v>
      </c>
      <c r="F22" s="1932">
        <f t="shared" si="1"/>
        <v>-454605.07649275457</v>
      </c>
      <c r="G22" s="1932">
        <f t="shared" si="4"/>
        <v>5663468.0187485358</v>
      </c>
      <c r="H22" s="1932">
        <f>(0+G22+SUM(G$11:G21)*2)/24</f>
        <v>2724611.6168372617</v>
      </c>
      <c r="I22" s="1932">
        <f t="shared" si="5"/>
        <v>-14746019.510272441</v>
      </c>
      <c r="J22" s="1932">
        <f t="shared" si="6"/>
        <v>-95467.066063478458</v>
      </c>
      <c r="K22" s="1933">
        <f t="shared" si="2"/>
        <v>2639018.7108729337</v>
      </c>
      <c r="L22" s="1933">
        <f>(0+K22+SUM(K$11:K21)*2)/24</f>
        <v>3096664.0971572124</v>
      </c>
      <c r="M22" s="1934">
        <f t="shared" si="7"/>
        <v>-11649355.413115229</v>
      </c>
      <c r="N22" s="1935">
        <f t="shared" si="0"/>
        <v>-9927737.0551886559</v>
      </c>
      <c r="O22" s="680"/>
      <c r="Q22" s="912"/>
    </row>
    <row r="23" spans="1:17" ht="14.4" outlineLevel="1">
      <c r="A23" s="595"/>
      <c r="B23" s="1931">
        <v>44440</v>
      </c>
      <c r="C23" s="1939">
        <f>EDIT!F33</f>
        <v>6.8009024090947792E-2</v>
      </c>
      <c r="D23" s="1932">
        <f t="shared" si="3"/>
        <v>-18230223.784810126</v>
      </c>
      <c r="E23" s="1933">
        <f>(D11+D23+SUM(D12:D22)*2)/24</f>
        <v>-18230223.784810126</v>
      </c>
      <c r="F23" s="1932">
        <f t="shared" si="1"/>
        <v>-413273.24285484041</v>
      </c>
      <c r="G23" s="1932">
        <f t="shared" si="4"/>
        <v>6076741.2616033759</v>
      </c>
      <c r="H23" s="1932">
        <f>(0+G23+SUM(G$11:G22)*2)/24</f>
        <v>3213787.0035185912</v>
      </c>
      <c r="I23" s="1932">
        <f t="shared" si="5"/>
        <v>-15016436.781291535</v>
      </c>
      <c r="J23" s="1932">
        <f t="shared" si="6"/>
        <v>-86787.380999516477</v>
      </c>
      <c r="K23" s="1933">
        <f t="shared" si="2"/>
        <v>2552231.329873417</v>
      </c>
      <c r="L23" s="1933">
        <f>(K11+K23+SUM(K12:K22)*2)/24</f>
        <v>3153451.7240712228</v>
      </c>
      <c r="M23" s="1934">
        <f t="shared" si="7"/>
        <v>-11862985.057220312</v>
      </c>
      <c r="N23" s="1935">
        <f t="shared" si="0"/>
        <v>-9601251.1933333334</v>
      </c>
      <c r="O23" s="680"/>
      <c r="Q23" s="912"/>
    </row>
    <row r="24" spans="1:17" ht="14.4" outlineLevel="1">
      <c r="A24" s="595"/>
      <c r="B24" s="1931">
        <v>44470</v>
      </c>
      <c r="C24" s="1939">
        <f>EDIT!F34</f>
        <v>8.0622546803458831E-2</v>
      </c>
      <c r="D24" s="1932">
        <f t="shared" si="3"/>
        <v>-18230223.784810126</v>
      </c>
      <c r="E24" s="1933">
        <f t="shared" ref="E24:E59" si="8">(D12+D24+SUM(D13:D23)*2)/24</f>
        <v>-18230223.784810126</v>
      </c>
      <c r="F24" s="1932">
        <f t="shared" si="1"/>
        <v>-489922.35677612759</v>
      </c>
      <c r="G24" s="1932">
        <f t="shared" si="4"/>
        <v>6566663.6183795035</v>
      </c>
      <c r="H24" s="1932">
        <f t="shared" ref="H24:H59" si="9">(G12+G24+SUM(G13:G23)*2)/24</f>
        <v>3720734.7654584292</v>
      </c>
      <c r="I24" s="1932">
        <f t="shared" si="5"/>
        <v>-14509489.019351697</v>
      </c>
      <c r="J24" s="1932">
        <f t="shared" si="6"/>
        <v>-102883.69492298679</v>
      </c>
      <c r="K24" s="1933">
        <f t="shared" si="2"/>
        <v>2449347.6349504301</v>
      </c>
      <c r="L24" s="1933">
        <f t="shared" ref="L24:L59" si="10">(K12+K24+SUM(K13:K23)*2)/24</f>
        <v>3046992.6940638558</v>
      </c>
      <c r="M24" s="1934">
        <f t="shared" si="7"/>
        <v>-11462496.325287841</v>
      </c>
      <c r="N24" s="1935">
        <f t="shared" si="0"/>
        <v>-9214212.5314801931</v>
      </c>
      <c r="O24" s="680"/>
    </row>
    <row r="25" spans="1:17" ht="14.4" outlineLevel="1">
      <c r="A25" s="595"/>
      <c r="B25" s="1931">
        <v>44501</v>
      </c>
      <c r="C25" s="1939">
        <f>EDIT!F35</f>
        <v>9.3639354284708126E-2</v>
      </c>
      <c r="D25" s="1932">
        <f t="shared" si="3"/>
        <v>-18230223.784810126</v>
      </c>
      <c r="E25" s="1933">
        <f t="shared" si="8"/>
        <v>-18230223.784810126</v>
      </c>
      <c r="F25" s="1932">
        <f t="shared" si="1"/>
        <v>-569022.12789178267</v>
      </c>
      <c r="G25" s="1932">
        <f t="shared" si="4"/>
        <v>7135685.7462712862</v>
      </c>
      <c r="H25" s="1932">
        <f t="shared" si="9"/>
        <v>4228918.5006965287</v>
      </c>
      <c r="I25" s="1932">
        <f t="shared" si="5"/>
        <v>-14001305.284113597</v>
      </c>
      <c r="J25" s="1932">
        <f t="shared" si="6"/>
        <v>-119494.64685727436</v>
      </c>
      <c r="K25" s="1933">
        <f t="shared" si="2"/>
        <v>2329852.9880931559</v>
      </c>
      <c r="L25" s="1933">
        <f t="shared" si="10"/>
        <v>2940274.1096638548</v>
      </c>
      <c r="M25" s="1934">
        <f t="shared" si="7"/>
        <v>-11061031.174449742</v>
      </c>
      <c r="N25" s="1935">
        <f t="shared" si="0"/>
        <v>-8764685.0504456833</v>
      </c>
      <c r="O25" s="680"/>
    </row>
    <row r="26" spans="1:17" ht="14.4" outlineLevel="1">
      <c r="A26" s="595"/>
      <c r="B26" s="1931">
        <v>44531</v>
      </c>
      <c r="C26" s="1939">
        <f>EDIT!F36</f>
        <v>0.10470954120093379</v>
      </c>
      <c r="D26" s="1932">
        <f t="shared" si="3"/>
        <v>-18230223.784810126</v>
      </c>
      <c r="E26" s="1933">
        <f t="shared" si="8"/>
        <v>-18230223.784810126</v>
      </c>
      <c r="F26" s="1932">
        <f t="shared" si="1"/>
        <v>-636292.78949927294</v>
      </c>
      <c r="G26" s="1932">
        <f t="shared" si="4"/>
        <v>7771978.5357705588</v>
      </c>
      <c r="H26" s="1932">
        <f t="shared" si="9"/>
        <v>4737908.8545552017</v>
      </c>
      <c r="I26" s="1932">
        <f t="shared" si="5"/>
        <v>-13492314.930254925</v>
      </c>
      <c r="J26" s="1932">
        <f t="shared" si="6"/>
        <v>-133621.48579484731</v>
      </c>
      <c r="K26" s="1933">
        <f t="shared" si="2"/>
        <v>2196231.5022983085</v>
      </c>
      <c r="L26" s="1933">
        <f t="shared" si="10"/>
        <v>2833386.1353535336</v>
      </c>
      <c r="M26" s="1934">
        <f t="shared" si="7"/>
        <v>-10658928.794901391</v>
      </c>
      <c r="N26" s="1935">
        <f t="shared" si="0"/>
        <v>-8262013.7467412595</v>
      </c>
      <c r="O26" s="680"/>
    </row>
    <row r="27" spans="1:17" ht="14.4" outlineLevel="1">
      <c r="A27" s="595"/>
      <c r="B27" s="1931">
        <v>44562</v>
      </c>
      <c r="C27" s="1939">
        <f>EDIT!F37</f>
        <v>0.10365499850655349</v>
      </c>
      <c r="D27" s="1932">
        <f t="shared" si="3"/>
        <v>-18230223.784810126</v>
      </c>
      <c r="E27" s="1933">
        <f t="shared" si="8"/>
        <v>-18230223.784810126</v>
      </c>
      <c r="F27" s="1932">
        <f t="shared" si="1"/>
        <v>-629884.6063962098</v>
      </c>
      <c r="G27" s="1932">
        <f t="shared" si="4"/>
        <v>8401863.1421667691</v>
      </c>
      <c r="H27" s="1932">
        <f t="shared" si="9"/>
        <v>5246846.376673867</v>
      </c>
      <c r="I27" s="1932">
        <f t="shared" si="5"/>
        <v>-12983377.40813626</v>
      </c>
      <c r="J27" s="1932">
        <f t="shared" si="6"/>
        <v>-132275.76734320406</v>
      </c>
      <c r="K27" s="1933">
        <f t="shared" si="2"/>
        <v>2063955.7349551045</v>
      </c>
      <c r="L27" s="1933">
        <f t="shared" si="10"/>
        <v>2726509.2557086139</v>
      </c>
      <c r="M27" s="1934">
        <f t="shared" si="7"/>
        <v>-10256868.152427645</v>
      </c>
      <c r="N27" s="1935">
        <f t="shared" si="0"/>
        <v>-7764404.9076882526</v>
      </c>
      <c r="O27" s="680"/>
    </row>
    <row r="28" spans="1:17" ht="14.4" outlineLevel="1">
      <c r="A28" s="595"/>
      <c r="B28" s="1931">
        <v>44593</v>
      </c>
      <c r="C28" s="1939">
        <f>EDIT!F38</f>
        <v>8.7568352227868726E-2</v>
      </c>
      <c r="D28" s="1932">
        <f t="shared" si="3"/>
        <v>-18230223.784810126</v>
      </c>
      <c r="E28" s="1933">
        <f t="shared" si="8"/>
        <v>-18230223.784810126</v>
      </c>
      <c r="F28" s="1933">
        <f t="shared" si="1"/>
        <v>-532130.2191937078</v>
      </c>
      <c r="G28" s="1932">
        <f t="shared" si="4"/>
        <v>8933993.3613604773</v>
      </c>
      <c r="H28" s="1932">
        <f t="shared" si="9"/>
        <v>5755510.7312442474</v>
      </c>
      <c r="I28" s="1932">
        <f t="shared" si="5"/>
        <v>-12474713.053565878</v>
      </c>
      <c r="J28" s="1932">
        <f t="shared" si="6"/>
        <v>-111747.34603067863</v>
      </c>
      <c r="K28" s="1933">
        <f t="shared" si="2"/>
        <v>1952208.3889244259</v>
      </c>
      <c r="L28" s="1933">
        <f t="shared" si="10"/>
        <v>2619689.7412488344</v>
      </c>
      <c r="M28" s="1934">
        <f t="shared" si="7"/>
        <v>-9855023.3123170435</v>
      </c>
      <c r="N28" s="1935">
        <f t="shared" si="0"/>
        <v>-7344022.0345252231</v>
      </c>
      <c r="O28" s="680"/>
    </row>
    <row r="29" spans="1:17" ht="14.4" outlineLevel="1">
      <c r="A29" s="595"/>
      <c r="B29" s="1931">
        <v>44621</v>
      </c>
      <c r="C29" s="1939">
        <f>EDIT!F39</f>
        <v>9.1878152978211169E-2</v>
      </c>
      <c r="D29" s="1932">
        <f t="shared" si="3"/>
        <v>-18230223.784810126</v>
      </c>
      <c r="E29" s="1933">
        <f t="shared" si="8"/>
        <v>-18230223.784810126</v>
      </c>
      <c r="F29" s="1932">
        <f t="shared" si="1"/>
        <v>-558319.76324260293</v>
      </c>
      <c r="G29" s="1932">
        <f t="shared" si="4"/>
        <v>9492313.1246030796</v>
      </c>
      <c r="H29" s="1932">
        <f t="shared" si="9"/>
        <v>6264009.9652534155</v>
      </c>
      <c r="I29" s="1932">
        <f t="shared" si="5"/>
        <v>-11966213.819556709</v>
      </c>
      <c r="J29" s="1932">
        <f t="shared" si="6"/>
        <v>-117247.15028094662</v>
      </c>
      <c r="K29" s="1933">
        <f t="shared" si="2"/>
        <v>1834961.2386434793</v>
      </c>
      <c r="L29" s="1933">
        <f t="shared" si="10"/>
        <v>2512904.9021069086</v>
      </c>
      <c r="M29" s="1934">
        <f t="shared" si="7"/>
        <v>-9453308.9174498003</v>
      </c>
      <c r="N29" s="1935">
        <f t="shared" si="0"/>
        <v>-6902949.4215635667</v>
      </c>
      <c r="O29" s="680"/>
    </row>
    <row r="30" spans="1:17" ht="14.4" outlineLevel="1">
      <c r="A30" s="595"/>
      <c r="B30" s="1931">
        <v>44652</v>
      </c>
      <c r="C30" s="1939">
        <f>EDIT!F40</f>
        <v>7.9468065475811867E-2</v>
      </c>
      <c r="D30" s="1932">
        <f t="shared" si="3"/>
        <v>-18230223.784810126</v>
      </c>
      <c r="E30" s="1933">
        <f t="shared" si="8"/>
        <v>-18230223.784810126</v>
      </c>
      <c r="F30" s="1932">
        <f t="shared" si="1"/>
        <v>-482906.87245666463</v>
      </c>
      <c r="G30" s="1932">
        <f t="shared" si="4"/>
        <v>9975219.9970597439</v>
      </c>
      <c r="H30" s="1932">
        <f t="shared" si="9"/>
        <v>6772380.2471669465</v>
      </c>
      <c r="I30" s="1932">
        <f t="shared" si="5"/>
        <v>-11457843.537643179</v>
      </c>
      <c r="J30" s="1932">
        <f t="shared" si="6"/>
        <v>-101410.44321589956</v>
      </c>
      <c r="K30" s="1933">
        <f t="shared" si="2"/>
        <v>1733550.7954275797</v>
      </c>
      <c r="L30" s="1933">
        <f t="shared" si="10"/>
        <v>2406147.1429050672</v>
      </c>
      <c r="M30" s="1934">
        <f t="shared" si="7"/>
        <v>-9051696.3947381116</v>
      </c>
      <c r="N30" s="1935">
        <f t="shared" si="0"/>
        <v>-6521452.9923228025</v>
      </c>
      <c r="O30" s="680"/>
    </row>
    <row r="31" spans="1:17" ht="14.4" outlineLevel="1">
      <c r="A31" s="595"/>
      <c r="B31" s="1931">
        <v>44682</v>
      </c>
      <c r="C31" s="1939">
        <f>EDIT!F41</f>
        <v>7.4592008392404235E-2</v>
      </c>
      <c r="D31" s="1932">
        <f t="shared" si="3"/>
        <v>-18230223.784810126</v>
      </c>
      <c r="E31" s="1933">
        <f t="shared" si="8"/>
        <v>-18230223.784810126</v>
      </c>
      <c r="F31" s="1932">
        <f t="shared" si="1"/>
        <v>-453276.33518398809</v>
      </c>
      <c r="G31" s="1933">
        <f t="shared" si="4"/>
        <v>10428496.332243731</v>
      </c>
      <c r="H31" s="1933">
        <f t="shared" si="9"/>
        <v>7280584.3581030285</v>
      </c>
      <c r="I31" s="1933">
        <f t="shared" si="5"/>
        <v>-10949639.426707096</v>
      </c>
      <c r="J31" s="1933">
        <f t="shared" si="6"/>
        <v>-95188.03038863749</v>
      </c>
      <c r="K31" s="1933">
        <f t="shared" si="2"/>
        <v>1638362.7650389422</v>
      </c>
      <c r="L31" s="1933">
        <f t="shared" si="10"/>
        <v>2299424.2796084899</v>
      </c>
      <c r="M31" s="1934">
        <f t="shared" si="7"/>
        <v>-8650215.1470986065</v>
      </c>
      <c r="N31" s="1935">
        <f t="shared" si="0"/>
        <v>-6163364.6875274526</v>
      </c>
      <c r="O31" s="680"/>
    </row>
    <row r="32" spans="1:17" ht="14.4" outlineLevel="1">
      <c r="A32" s="595"/>
      <c r="B32" s="615">
        <v>44713</v>
      </c>
      <c r="C32" s="1938">
        <f>EDIT!F42</f>
        <v>6.9970046105554823E-2</v>
      </c>
      <c r="D32" s="585">
        <f t="shared" si="3"/>
        <v>-18230223.784810126</v>
      </c>
      <c r="E32" s="679">
        <f t="shared" si="8"/>
        <v>-18230223.784810126</v>
      </c>
      <c r="F32" s="585">
        <f t="shared" si="1"/>
        <v>-425189.86624591559</v>
      </c>
      <c r="G32" s="679">
        <f t="shared" si="4"/>
        <v>10853686.198489647</v>
      </c>
      <c r="H32" s="679">
        <f t="shared" si="9"/>
        <v>7788524.0586344004</v>
      </c>
      <c r="I32" s="679">
        <f t="shared" si="5"/>
        <v>-10441699.726175725</v>
      </c>
      <c r="J32" s="679">
        <f t="shared" si="6"/>
        <v>-89289.871911642273</v>
      </c>
      <c r="K32" s="679">
        <f t="shared" si="2"/>
        <v>1549072.8931272998</v>
      </c>
      <c r="L32" s="679">
        <f t="shared" si="10"/>
        <v>2192756.9424969018</v>
      </c>
      <c r="M32" s="680">
        <f t="shared" si="7"/>
        <v>-8248942.7836788241</v>
      </c>
      <c r="N32" s="639">
        <f t="shared" si="0"/>
        <v>-5827464.6931931786</v>
      </c>
      <c r="O32" s="680"/>
    </row>
    <row r="33" spans="1:15" ht="14.4" outlineLevel="1">
      <c r="A33" s="595"/>
      <c r="B33" s="615">
        <v>44743</v>
      </c>
      <c r="C33" s="1938">
        <f>EDIT!F43</f>
        <v>7.2928398639952083E-2</v>
      </c>
      <c r="D33" s="585">
        <f t="shared" si="3"/>
        <v>-18230223.784810126</v>
      </c>
      <c r="E33" s="679">
        <f t="shared" si="8"/>
        <v>-18230223.784810126</v>
      </c>
      <c r="F33" s="585">
        <f t="shared" si="1"/>
        <v>-443167.00915805629</v>
      </c>
      <c r="G33" s="679">
        <f t="shared" si="4"/>
        <v>11296853.207647704</v>
      </c>
      <c r="H33" s="679">
        <f t="shared" si="9"/>
        <v>8296080.6176373698</v>
      </c>
      <c r="I33" s="679">
        <f t="shared" si="5"/>
        <v>-9934143.167172756</v>
      </c>
      <c r="J33" s="679">
        <f t="shared" si="6"/>
        <v>-93065.071923191819</v>
      </c>
      <c r="K33" s="679">
        <f t="shared" si="2"/>
        <v>1456007.821204108</v>
      </c>
      <c r="L33" s="679">
        <f t="shared" si="10"/>
        <v>2086170.0651062781</v>
      </c>
      <c r="M33" s="680">
        <f t="shared" si="7"/>
        <v>-7847973.1020664778</v>
      </c>
      <c r="N33" s="619">
        <f t="shared" si="0"/>
        <v>-5477362.7559583141</v>
      </c>
      <c r="O33" s="680"/>
    </row>
    <row r="34" spans="1:15" ht="14.4" outlineLevel="1">
      <c r="A34" s="595"/>
      <c r="B34" s="615">
        <v>44774</v>
      </c>
      <c r="C34" s="1938">
        <f>EDIT!F44</f>
        <v>7.3937079406337286E-2</v>
      </c>
      <c r="D34" s="585">
        <f t="shared" si="3"/>
        <v>-18230223.784810126</v>
      </c>
      <c r="E34" s="679">
        <f t="shared" si="8"/>
        <v>-18230223.784810126</v>
      </c>
      <c r="F34" s="585">
        <f t="shared" si="1"/>
        <v>-449296.50119093497</v>
      </c>
      <c r="G34" s="679">
        <f t="shared" si="4"/>
        <v>11746149.708838638</v>
      </c>
      <c r="H34" s="679">
        <f t="shared" si="9"/>
        <v>8803191.9491157886</v>
      </c>
      <c r="I34" s="679">
        <f t="shared" si="5"/>
        <v>-9427031.8356943373</v>
      </c>
      <c r="J34" s="679">
        <f t="shared" si="6"/>
        <v>-94352.265250096345</v>
      </c>
      <c r="K34" s="679">
        <f t="shared" si="2"/>
        <v>1361655.5559540116</v>
      </c>
      <c r="L34" s="679">
        <f t="shared" si="10"/>
        <v>1979676.6854958099</v>
      </c>
      <c r="M34" s="680">
        <f t="shared" si="7"/>
        <v>-7447355.1501985276</v>
      </c>
      <c r="N34" s="639">
        <f t="shared" si="0"/>
        <v>-5122418.5200174768</v>
      </c>
      <c r="O34" s="680"/>
    </row>
    <row r="35" spans="1:15" ht="14.4" outlineLevel="1">
      <c r="A35" s="595"/>
      <c r="B35" s="615">
        <v>44805</v>
      </c>
      <c r="C35" s="1938">
        <f>EDIT!F45</f>
        <v>6.703145597820559E-2</v>
      </c>
      <c r="D35" s="585">
        <f t="shared" si="3"/>
        <v>-18230223.784810126</v>
      </c>
      <c r="E35" s="679">
        <f t="shared" si="8"/>
        <v>-18230223.784810126</v>
      </c>
      <c r="F35" s="585">
        <f t="shared" si="1"/>
        <v>-407332.81436811219</v>
      </c>
      <c r="G35" s="679">
        <f t="shared" si="4"/>
        <v>12153482.52320675</v>
      </c>
      <c r="H35" s="679">
        <f t="shared" si="9"/>
        <v>9309834.5721030161</v>
      </c>
      <c r="I35" s="679">
        <f t="shared" si="5"/>
        <v>-8920389.2127071097</v>
      </c>
      <c r="J35" s="679">
        <f t="shared" si="6"/>
        <v>-85539.891017303555</v>
      </c>
      <c r="K35" s="679">
        <f t="shared" si="2"/>
        <v>1276115.6649367081</v>
      </c>
      <c r="L35" s="679">
        <f t="shared" si="10"/>
        <v>1873281.7346684923</v>
      </c>
      <c r="M35" s="680">
        <f t="shared" si="7"/>
        <v>-7047107.4780386174</v>
      </c>
      <c r="N35" s="619">
        <f t="shared" si="0"/>
        <v>-4800625.5966666676</v>
      </c>
      <c r="O35" s="680"/>
    </row>
    <row r="36" spans="1:15" ht="14.4" outlineLevel="1">
      <c r="A36" s="595"/>
      <c r="B36" s="615">
        <v>44835</v>
      </c>
      <c r="C36" s="1938">
        <f>EDIT!F46</f>
        <v>7.8611530957013467E-2</v>
      </c>
      <c r="D36" s="585">
        <f t="shared" si="3"/>
        <v>-18230223.784810126</v>
      </c>
      <c r="E36" s="679">
        <f t="shared" si="8"/>
        <v>-18230223.784810126</v>
      </c>
      <c r="F36" s="585">
        <f t="shared" si="1"/>
        <v>-477701.93380429479</v>
      </c>
      <c r="G36" s="679">
        <f t="shared" si="4"/>
        <v>12631184.457011044</v>
      </c>
      <c r="H36" s="679">
        <f t="shared" si="9"/>
        <v>9815720.4929461386</v>
      </c>
      <c r="I36" s="679">
        <f t="shared" si="5"/>
        <v>-8414503.2918639872</v>
      </c>
      <c r="J36" s="679">
        <f t="shared" si="6"/>
        <v>-100317.40609890191</v>
      </c>
      <c r="K36" s="679">
        <f t="shared" si="2"/>
        <v>1175798.2588378061</v>
      </c>
      <c r="L36" s="679">
        <f t="shared" si="10"/>
        <v>1767045.6912914366</v>
      </c>
      <c r="M36" s="680">
        <f t="shared" si="7"/>
        <v>-6647457.6005725507</v>
      </c>
      <c r="N36" s="639">
        <f t="shared" si="0"/>
        <v>-4423241.0689612757</v>
      </c>
      <c r="O36" s="680"/>
    </row>
    <row r="37" spans="1:15" ht="14.4" outlineLevel="1">
      <c r="A37" s="595"/>
      <c r="B37" s="615">
        <v>44866</v>
      </c>
      <c r="C37" s="1938">
        <f>EDIT!F47</f>
        <v>9.1476479091483626E-2</v>
      </c>
      <c r="D37" s="679">
        <f t="shared" si="3"/>
        <v>-18230223.784810126</v>
      </c>
      <c r="E37" s="679">
        <f t="shared" si="8"/>
        <v>-18230223.784810126</v>
      </c>
      <c r="F37" s="585">
        <f t="shared" si="1"/>
        <v>-555878.89496141695</v>
      </c>
      <c r="G37" s="679">
        <f t="shared" si="4"/>
        <v>13187063.351972461</v>
      </c>
      <c r="H37" s="679">
        <f t="shared" si="9"/>
        <v>10320549.594793335</v>
      </c>
      <c r="I37" s="679">
        <f t="shared" si="5"/>
        <v>-7909674.1900167912</v>
      </c>
      <c r="J37" s="679">
        <f t="shared" si="6"/>
        <v>-116734.56794189756</v>
      </c>
      <c r="K37" s="679">
        <f t="shared" si="2"/>
        <v>1059063.6908959085</v>
      </c>
      <c r="L37" s="679">
        <f t="shared" si="10"/>
        <v>1661031.5799035255</v>
      </c>
      <c r="M37" s="680">
        <f t="shared" si="7"/>
        <v>-6248642.6101132659</v>
      </c>
      <c r="N37" s="619">
        <f t="shared" si="0"/>
        <v>-3984096.7419417566</v>
      </c>
      <c r="O37" s="680"/>
    </row>
    <row r="38" spans="1:15" ht="14.4" outlineLevel="1">
      <c r="A38" s="595"/>
      <c r="B38" s="615">
        <v>44896</v>
      </c>
      <c r="C38" s="1938">
        <f>EDIT!F48</f>
        <v>0.10396744617553313</v>
      </c>
      <c r="D38" s="679">
        <f t="shared" si="3"/>
        <v>-18230223.784810126</v>
      </c>
      <c r="E38" s="679">
        <f t="shared" si="8"/>
        <v>-18230223.784810126</v>
      </c>
      <c r="F38" s="585">
        <f t="shared" si="1"/>
        <v>-631783.27003839018</v>
      </c>
      <c r="G38" s="679">
        <f t="shared" si="4"/>
        <v>13818846.622010851</v>
      </c>
      <c r="H38" s="679">
        <f t="shared" si="9"/>
        <v>10824643.165290896</v>
      </c>
      <c r="I38" s="679">
        <f t="shared" si="5"/>
        <v>-7405580.61951923</v>
      </c>
      <c r="J38" s="679">
        <f t="shared" si="6"/>
        <v>-132674.48670806194</v>
      </c>
      <c r="K38" s="679">
        <f t="shared" si="2"/>
        <v>926389.20418784651</v>
      </c>
      <c r="L38" s="679">
        <f t="shared" si="10"/>
        <v>1555171.9300990377</v>
      </c>
      <c r="M38" s="680">
        <f t="shared" si="7"/>
        <v>-5850408.6894201925</v>
      </c>
      <c r="N38" s="619">
        <f t="shared" si="0"/>
        <v>-3484987.9586114278</v>
      </c>
      <c r="O38" s="680"/>
    </row>
    <row r="39" spans="1:15" ht="14.4" outlineLevel="1">
      <c r="A39" s="595"/>
      <c r="B39" s="615">
        <v>44927</v>
      </c>
      <c r="C39" s="1938">
        <f>EDIT!F49</f>
        <v>0.10424425404658923</v>
      </c>
      <c r="D39" s="679">
        <f t="shared" si="3"/>
        <v>-18230223.784810126</v>
      </c>
      <c r="E39" s="679">
        <f t="shared" si="8"/>
        <v>-18230223.784810126</v>
      </c>
      <c r="F39" s="585">
        <f t="shared" si="1"/>
        <v>-633465.35984997335</v>
      </c>
      <c r="G39" s="679">
        <f t="shared" si="4"/>
        <v>14452311.981860824</v>
      </c>
      <c r="H39" s="679">
        <f t="shared" si="9"/>
        <v>11328698.037204826</v>
      </c>
      <c r="I39" s="679">
        <f t="shared" si="5"/>
        <v>-6901525.7476052996</v>
      </c>
      <c r="J39" s="679">
        <f t="shared" si="6"/>
        <v>-133027.72556849441</v>
      </c>
      <c r="K39" s="679">
        <f t="shared" si="2"/>
        <v>793361.4786193521</v>
      </c>
      <c r="L39" s="679">
        <f t="shared" si="10"/>
        <v>1449320.4069971119</v>
      </c>
      <c r="M39" s="680">
        <f t="shared" si="7"/>
        <v>-5452205.340608188</v>
      </c>
      <c r="N39" s="639">
        <f t="shared" si="0"/>
        <v>-2984550.3243299499</v>
      </c>
      <c r="O39" s="680"/>
    </row>
    <row r="40" spans="1:15" ht="14.4" outlineLevel="1">
      <c r="A40" s="595"/>
      <c r="B40" s="615">
        <v>44958</v>
      </c>
      <c r="C40" s="1938">
        <f>EDIT!F50</f>
        <v>8.8074322770546845E-2</v>
      </c>
      <c r="D40" s="679">
        <f t="shared" si="3"/>
        <v>-18230223.784810126</v>
      </c>
      <c r="E40" s="679">
        <f t="shared" si="8"/>
        <v>-18230223.784810126</v>
      </c>
      <c r="F40" s="585">
        <f t="shared" si="1"/>
        <v>-535204.87126755575</v>
      </c>
      <c r="G40" s="679">
        <f t="shared" si="4"/>
        <v>14987516.853128379</v>
      </c>
      <c r="H40" s="679">
        <f t="shared" si="9"/>
        <v>11833030.217682408</v>
      </c>
      <c r="I40" s="679">
        <f t="shared" si="5"/>
        <v>-6397193.5671277177</v>
      </c>
      <c r="J40" s="679">
        <f t="shared" si="6"/>
        <v>-112393.02296618671</v>
      </c>
      <c r="K40" s="640">
        <f t="shared" si="2"/>
        <v>680968.45565316535</v>
      </c>
      <c r="L40" s="679">
        <f t="shared" si="10"/>
        <v>1343410.6490968198</v>
      </c>
      <c r="M40" s="680">
        <f t="shared" si="7"/>
        <v>-5053782.9180308981</v>
      </c>
      <c r="N40" s="639">
        <f t="shared" si="0"/>
        <v>-2561738.4760285811</v>
      </c>
      <c r="O40" s="680"/>
    </row>
    <row r="41" spans="1:15" ht="14.4" outlineLevel="1">
      <c r="A41" s="595"/>
      <c r="B41" s="615">
        <v>44986</v>
      </c>
      <c r="C41" s="1938">
        <f>EDIT!F51</f>
        <v>9.2360702652070789E-2</v>
      </c>
      <c r="D41" s="679">
        <f t="shared" si="3"/>
        <v>-18230223.784810126</v>
      </c>
      <c r="E41" s="679">
        <f t="shared" si="8"/>
        <v>-18230223.784810126</v>
      </c>
      <c r="F41" s="585">
        <f t="shared" si="1"/>
        <v>-561252.09275651886</v>
      </c>
      <c r="G41" s="679">
        <f t="shared" si="4"/>
        <v>15548768.945884898</v>
      </c>
      <c r="H41" s="679">
        <f t="shared" si="9"/>
        <v>12337612.689059479</v>
      </c>
      <c r="I41" s="679">
        <f t="shared" si="5"/>
        <v>-5892611.0957506467</v>
      </c>
      <c r="J41" s="679">
        <f t="shared" si="6"/>
        <v>-117862.93947886895</v>
      </c>
      <c r="K41" s="640">
        <f t="shared" si="2"/>
        <v>563105.51617429638</v>
      </c>
      <c r="L41" s="679">
        <f t="shared" si="10"/>
        <v>1237448.3301076347</v>
      </c>
      <c r="M41" s="680">
        <f t="shared" si="7"/>
        <v>-4655162.7656430118</v>
      </c>
      <c r="N41" s="639">
        <f t="shared" si="0"/>
        <v>-2118349.3227509311</v>
      </c>
      <c r="O41" s="680"/>
    </row>
    <row r="42" spans="1:15" ht="14.4" outlineLevel="1">
      <c r="A42" s="595"/>
      <c r="B42" s="615">
        <v>45017</v>
      </c>
      <c r="C42" s="1938">
        <f>EDIT!F52</f>
        <v>7.9962957069832044E-2</v>
      </c>
      <c r="D42" s="679">
        <f t="shared" si="3"/>
        <v>-18230223.784810126</v>
      </c>
      <c r="E42" s="679">
        <f t="shared" si="8"/>
        <v>-18230223.784810126</v>
      </c>
      <c r="F42" s="585">
        <f t="shared" si="1"/>
        <v>-485914.20062606776</v>
      </c>
      <c r="G42" s="679">
        <f t="shared" si="4"/>
        <v>16034683.146510966</v>
      </c>
      <c r="H42" s="679">
        <f t="shared" si="9"/>
        <v>12842442.646173356</v>
      </c>
      <c r="I42" s="679">
        <f t="shared" si="5"/>
        <v>-5387781.1386367697</v>
      </c>
      <c r="J42" s="679">
        <f t="shared" si="6"/>
        <v>-102041.98213147423</v>
      </c>
      <c r="K42" s="640">
        <f t="shared" si="2"/>
        <v>461063.53404282214</v>
      </c>
      <c r="L42" s="679">
        <f t="shared" si="10"/>
        <v>1131434.0391137202</v>
      </c>
      <c r="M42" s="680">
        <f t="shared" si="7"/>
        <v>-4256347.0995230498</v>
      </c>
      <c r="N42" s="619">
        <f t="shared" si="0"/>
        <v>-1734477.1042563375</v>
      </c>
      <c r="O42" s="680"/>
    </row>
    <row r="43" spans="1:15" ht="14.4" outlineLevel="1">
      <c r="A43" s="595"/>
      <c r="B43" s="615">
        <v>45047</v>
      </c>
      <c r="C43" s="1938">
        <f>EDIT!F53</f>
        <v>7.5157193448137663E-2</v>
      </c>
      <c r="D43" s="679">
        <f t="shared" si="3"/>
        <v>-18230223.784810126</v>
      </c>
      <c r="E43" s="679">
        <f t="shared" si="8"/>
        <v>-18230223.784810126</v>
      </c>
      <c r="F43" s="585">
        <f t="shared" si="1"/>
        <v>-456710.81853260496</v>
      </c>
      <c r="G43" s="679">
        <f t="shared" si="4"/>
        <v>16491393.965043571</v>
      </c>
      <c r="H43" s="679">
        <f t="shared" si="9"/>
        <v>13347541.012100482</v>
      </c>
      <c r="I43" s="679">
        <f t="shared" si="5"/>
        <v>-4882682.7727096435</v>
      </c>
      <c r="J43" s="679">
        <f t="shared" si="6"/>
        <v>-95909.271891847035</v>
      </c>
      <c r="K43" s="640">
        <f t="shared" si="2"/>
        <v>365154.26215097512</v>
      </c>
      <c r="L43" s="679">
        <f t="shared" si="10"/>
        <v>1025363.3822690236</v>
      </c>
      <c r="M43" s="680">
        <f t="shared" si="7"/>
        <v>-3857319.39044062</v>
      </c>
      <c r="N43" s="639">
        <f t="shared" si="0"/>
        <v>-1373675.5576155798</v>
      </c>
      <c r="O43" s="680"/>
    </row>
    <row r="44" spans="1:15" ht="14.4" outlineLevel="1">
      <c r="A44" s="595"/>
      <c r="B44" s="615">
        <v>45078</v>
      </c>
      <c r="C44" s="1938">
        <f>EDIT!F54</f>
        <v>7.0542633887358527E-2</v>
      </c>
      <c r="D44" s="679">
        <f t="shared" si="3"/>
        <v>-18230223.784810126</v>
      </c>
      <c r="E44" s="679">
        <f t="shared" si="8"/>
        <v>-18230223.784810126</v>
      </c>
      <c r="F44" s="585">
        <f t="shared" si="1"/>
        <v>-428669.33404549205</v>
      </c>
      <c r="G44" s="679">
        <f t="shared" si="4"/>
        <v>16920063.299089063</v>
      </c>
      <c r="H44" s="679">
        <f t="shared" si="9"/>
        <v>13852927.459325453</v>
      </c>
      <c r="I44" s="679">
        <f t="shared" si="5"/>
        <v>-4377296.3254846726</v>
      </c>
      <c r="J44" s="679">
        <f t="shared" si="6"/>
        <v>-90020.560149553334</v>
      </c>
      <c r="K44" s="640">
        <f t="shared" si="2"/>
        <v>275133.70200142177</v>
      </c>
      <c r="L44" s="679">
        <f t="shared" si="10"/>
        <v>919232.2283517801</v>
      </c>
      <c r="M44" s="680">
        <f t="shared" si="7"/>
        <v>-3458064.0971328923</v>
      </c>
      <c r="N44" s="639">
        <f t="shared" si="0"/>
        <v>-1035026.7837196412</v>
      </c>
      <c r="O44" s="680"/>
    </row>
    <row r="45" spans="1:15" ht="14.4" outlineLevel="1">
      <c r="A45" s="595"/>
      <c r="B45" s="615">
        <v>45108</v>
      </c>
      <c r="C45" s="1938">
        <f>EDIT!F55</f>
        <v>7.3546908650260256E-2</v>
      </c>
      <c r="D45" s="679">
        <f t="shared" si="3"/>
        <v>-18230223.784810126</v>
      </c>
      <c r="E45" s="679">
        <f t="shared" si="8"/>
        <v>-18230223.784810126</v>
      </c>
      <c r="F45" s="585">
        <f t="shared" si="1"/>
        <v>-446925.53445841069</v>
      </c>
      <c r="G45" s="679">
        <f t="shared" si="4"/>
        <v>17366988.833547473</v>
      </c>
      <c r="H45" s="679">
        <f t="shared" si="9"/>
        <v>14358615.489596253</v>
      </c>
      <c r="I45" s="679">
        <f t="shared" si="5"/>
        <v>-3871608.2952138726</v>
      </c>
      <c r="J45" s="679">
        <f t="shared" si="6"/>
        <v>-93854.362236266243</v>
      </c>
      <c r="K45" s="640">
        <f t="shared" si="2"/>
        <v>181279.33976515551</v>
      </c>
      <c r="L45" s="679">
        <f t="shared" si="10"/>
        <v>813037.74199491227</v>
      </c>
      <c r="M45" s="680">
        <f t="shared" si="7"/>
        <v>-3058570.5532189603</v>
      </c>
      <c r="N45" s="639">
        <f t="shared" si="0"/>
        <v>-681955.61149749742</v>
      </c>
      <c r="O45" s="680"/>
    </row>
    <row r="46" spans="1:15" ht="14.4" outlineLevel="1">
      <c r="A46" s="595"/>
      <c r="B46" s="615">
        <v>45139</v>
      </c>
      <c r="C46" s="1938">
        <f>EDIT!F56</f>
        <v>7.4606053455818194E-2</v>
      </c>
      <c r="D46" s="679">
        <f t="shared" si="3"/>
        <v>-18230223.784810126</v>
      </c>
      <c r="E46" s="679">
        <f t="shared" si="8"/>
        <v>-18230223.784810126</v>
      </c>
      <c r="F46" s="585">
        <f t="shared" si="1"/>
        <v>-453361.68340035755</v>
      </c>
      <c r="G46" s="679">
        <f t="shared" si="4"/>
        <v>17820350.516947832</v>
      </c>
      <c r="H46" s="679">
        <f t="shared" si="9"/>
        <v>14864629.50767996</v>
      </c>
      <c r="I46" s="679">
        <f t="shared" si="5"/>
        <v>-3365594.2771301661</v>
      </c>
      <c r="J46" s="679">
        <f t="shared" si="6"/>
        <v>-95205.953514075081</v>
      </c>
      <c r="K46" s="640">
        <f t="shared" si="2"/>
        <v>86073.386251080432</v>
      </c>
      <c r="L46" s="679">
        <f t="shared" si="10"/>
        <v>706774.7981973337</v>
      </c>
      <c r="M46" s="680">
        <f t="shared" si="7"/>
        <v>-2658819.4789328324</v>
      </c>
      <c r="N46" s="639">
        <f t="shared" si="0"/>
        <v>-323799.88161121344</v>
      </c>
      <c r="O46" s="680"/>
    </row>
    <row r="47" spans="1:15" ht="14.4" outlineLevel="1">
      <c r="A47" s="595"/>
      <c r="B47" s="615">
        <v>45170</v>
      </c>
      <c r="C47" s="1938">
        <f>EDIT!F57</f>
        <v>6.744951779535624E-2</v>
      </c>
      <c r="D47" s="679">
        <f t="shared" si="3"/>
        <v>-18230223.784810126</v>
      </c>
      <c r="E47" s="679">
        <f t="shared" si="8"/>
        <v>-18230223.784810126</v>
      </c>
      <c r="F47" s="585">
        <f t="shared" si="1"/>
        <v>-409873.26786229241</v>
      </c>
      <c r="G47" s="679">
        <f t="shared" si="4"/>
        <v>18230223.784810126</v>
      </c>
      <c r="H47" s="679">
        <f t="shared" si="9"/>
        <v>15370918.760584651</v>
      </c>
      <c r="I47" s="679">
        <f t="shared" si="5"/>
        <v>-2859305.0242254753</v>
      </c>
      <c r="J47" s="679">
        <f t="shared" si="6"/>
        <v>-86073.386251081407</v>
      </c>
      <c r="K47" s="640">
        <f t="shared" si="2"/>
        <v>-9.7497832030057907E-10</v>
      </c>
      <c r="L47" s="679">
        <f t="shared" si="10"/>
        <v>600454.05508734868</v>
      </c>
      <c r="M47" s="680">
        <f t="shared" si="7"/>
        <v>-2258850.9691381268</v>
      </c>
      <c r="N47" s="639">
        <f t="shared" si="0"/>
        <v>-9.7497832030057907E-10</v>
      </c>
      <c r="O47" s="680"/>
    </row>
    <row r="48" spans="1:15" ht="14.4" outlineLevel="1">
      <c r="A48" s="595"/>
      <c r="B48" s="615">
        <v>45200</v>
      </c>
      <c r="C48" s="1903"/>
      <c r="D48" s="679">
        <f t="shared" si="3"/>
        <v>-18230223.784810126</v>
      </c>
      <c r="E48" s="679">
        <f t="shared" si="8"/>
        <v>-18230223.784810126</v>
      </c>
      <c r="F48" s="585"/>
      <c r="G48" s="679">
        <f t="shared" si="4"/>
        <v>18230223.784810126</v>
      </c>
      <c r="H48" s="679">
        <f t="shared" si="9"/>
        <v>15857409.618476419</v>
      </c>
      <c r="I48" s="679">
        <f t="shared" si="5"/>
        <v>-2372814.166333707</v>
      </c>
      <c r="J48" s="679"/>
      <c r="K48" s="640">
        <f>K47+J48</f>
        <v>-9.7497832030057907E-10</v>
      </c>
      <c r="L48" s="679">
        <f t="shared" si="10"/>
        <v>498290.97493007715</v>
      </c>
      <c r="M48" s="680">
        <f t="shared" si="7"/>
        <v>-1874523.19140363</v>
      </c>
      <c r="N48" s="639">
        <f t="shared" si="0"/>
        <v>-9.7497832030057907E-10</v>
      </c>
      <c r="O48" s="680"/>
    </row>
    <row r="49" spans="1:15" ht="14.4" outlineLevel="1">
      <c r="A49" s="595"/>
      <c r="B49" s="615">
        <v>45231</v>
      </c>
      <c r="C49" s="1903"/>
      <c r="D49" s="679">
        <f t="shared" si="3"/>
        <v>-18230223.784810126</v>
      </c>
      <c r="E49" s="679">
        <f t="shared" si="8"/>
        <v>-18230223.784810126</v>
      </c>
      <c r="F49" s="585"/>
      <c r="G49" s="679">
        <f t="shared" si="4"/>
        <v>18230223.784810126</v>
      </c>
      <c r="H49" s="679">
        <f t="shared" si="9"/>
        <v>16300834.608502949</v>
      </c>
      <c r="I49" s="679">
        <f t="shared" si="5"/>
        <v>-1929389.1763071772</v>
      </c>
      <c r="J49" s="679"/>
      <c r="K49" s="640">
        <f>K48+J49</f>
        <v>-9.7497832030057907E-10</v>
      </c>
      <c r="L49" s="679">
        <f t="shared" si="10"/>
        <v>405171.72702450561</v>
      </c>
      <c r="M49" s="680">
        <f t="shared" si="7"/>
        <v>-1524217.4492826716</v>
      </c>
      <c r="N49" s="639">
        <f t="shared" si="0"/>
        <v>-9.7497832030057907E-10</v>
      </c>
      <c r="O49" s="680"/>
    </row>
    <row r="50" spans="1:15" ht="14.4" outlineLevel="1">
      <c r="A50" s="595"/>
      <c r="B50" s="615">
        <v>45261</v>
      </c>
      <c r="C50" s="1903"/>
      <c r="D50" s="679">
        <f t="shared" si="3"/>
        <v>-18230223.784810126</v>
      </c>
      <c r="E50" s="679">
        <f t="shared" si="8"/>
        <v>-18230223.784810126</v>
      </c>
      <c r="F50" s="585"/>
      <c r="G50" s="679">
        <f t="shared" si="4"/>
        <v>18230223.784810126</v>
      </c>
      <c r="H50" s="679">
        <f t="shared" si="9"/>
        <v>16694773.674987821</v>
      </c>
      <c r="I50" s="679">
        <f t="shared" si="5"/>
        <v>-1535450.1098223049</v>
      </c>
      <c r="J50" s="679"/>
      <c r="K50" s="640">
        <f>K49+J50</f>
        <v>-9.7497832030057907E-10</v>
      </c>
      <c r="L50" s="679">
        <f t="shared" si="10"/>
        <v>322444.52306268242</v>
      </c>
      <c r="M50" s="680">
        <f t="shared" si="7"/>
        <v>-1213005.5867596224</v>
      </c>
      <c r="N50" s="639">
        <f t="shared" si="0"/>
        <v>-9.7497832030057907E-10</v>
      </c>
      <c r="O50" s="680"/>
    </row>
    <row r="51" spans="1:15" ht="14.4" outlineLevel="1">
      <c r="A51" s="595"/>
      <c r="B51" s="615">
        <v>45292</v>
      </c>
      <c r="C51" s="1903"/>
      <c r="D51" s="679">
        <f t="shared" si="3"/>
        <v>-18230223.784810126</v>
      </c>
      <c r="E51" s="679">
        <f t="shared" si="8"/>
        <v>-18230223.784810126</v>
      </c>
      <c r="F51" s="585"/>
      <c r="G51" s="679">
        <f t="shared" si="4"/>
        <v>18230223.784810126</v>
      </c>
      <c r="H51" s="679">
        <f t="shared" si="9"/>
        <v>17035994.048560679</v>
      </c>
      <c r="I51" s="679">
        <f t="shared" si="5"/>
        <v>-1194229.7362494469</v>
      </c>
      <c r="J51" s="679"/>
      <c r="K51" s="640">
        <f t="shared" ref="K51:K59" si="11">K50+J51</f>
        <v>-9.7497832030057907E-10</v>
      </c>
      <c r="L51" s="679">
        <f t="shared" si="10"/>
        <v>250788.2446123824</v>
      </c>
      <c r="M51" s="680">
        <f t="shared" si="7"/>
        <v>-943441.49163706449</v>
      </c>
      <c r="N51" s="639">
        <f t="shared" si="0"/>
        <v>-9.7497832030057907E-10</v>
      </c>
      <c r="O51" s="680"/>
    </row>
    <row r="52" spans="1:15" ht="14.4" outlineLevel="1">
      <c r="A52" s="595"/>
      <c r="B52" s="615">
        <v>45323</v>
      </c>
      <c r="C52" s="1903"/>
      <c r="D52" s="679">
        <f t="shared" si="3"/>
        <v>-18230223.784810126</v>
      </c>
      <c r="E52" s="679">
        <f t="shared" si="8"/>
        <v>-18230223.784810126</v>
      </c>
      <c r="F52" s="585"/>
      <c r="G52" s="679">
        <f t="shared" si="4"/>
        <v>18230223.784810126</v>
      </c>
      <c r="H52" s="679">
        <f t="shared" si="9"/>
        <v>17328519.829170305</v>
      </c>
      <c r="I52" s="679">
        <f t="shared" si="5"/>
        <v>-901703.95563982055</v>
      </c>
      <c r="J52" s="679"/>
      <c r="K52" s="640">
        <f t="shared" si="11"/>
        <v>-9.7497832030057907E-10</v>
      </c>
      <c r="L52" s="679">
        <f t="shared" si="10"/>
        <v>189357.83068436073</v>
      </c>
      <c r="M52" s="680">
        <f t="shared" si="7"/>
        <v>-712346.12495545985</v>
      </c>
      <c r="N52" s="639">
        <f t="shared" si="0"/>
        <v>-9.7497832030057907E-10</v>
      </c>
      <c r="O52" s="680"/>
    </row>
    <row r="53" spans="1:15" ht="14.4" outlineLevel="1">
      <c r="A53" s="595"/>
      <c r="B53" s="615">
        <v>45352</v>
      </c>
      <c r="C53" s="1903"/>
      <c r="D53" s="679">
        <f t="shared" si="3"/>
        <v>-18230223.784810126</v>
      </c>
      <c r="E53" s="679">
        <f t="shared" si="8"/>
        <v>-18230223.784810126</v>
      </c>
      <c r="F53" s="585"/>
      <c r="G53" s="679">
        <f t="shared" si="4"/>
        <v>18230223.784810126</v>
      </c>
      <c r="H53" s="679">
        <f t="shared" si="9"/>
        <v>17575359.902945597</v>
      </c>
      <c r="I53" s="679">
        <f t="shared" si="5"/>
        <v>-654863.8818645291</v>
      </c>
      <c r="J53" s="679"/>
      <c r="K53" s="640">
        <f t="shared" si="11"/>
        <v>-9.7497832030057907E-10</v>
      </c>
      <c r="L53" s="679">
        <f t="shared" si="10"/>
        <v>137521.41519154975</v>
      </c>
      <c r="M53" s="680">
        <f t="shared" si="7"/>
        <v>-517342.46667297935</v>
      </c>
      <c r="N53" s="639">
        <f t="shared" si="0"/>
        <v>-9.7497832030057907E-10</v>
      </c>
      <c r="O53" s="680"/>
    </row>
    <row r="54" spans="1:15" ht="14.4" outlineLevel="1">
      <c r="A54" s="595"/>
      <c r="B54" s="615">
        <v>45383</v>
      </c>
      <c r="C54" s="1903"/>
      <c r="D54" s="679">
        <f t="shared" si="3"/>
        <v>-18230223.784810126</v>
      </c>
      <c r="E54" s="679">
        <f t="shared" si="8"/>
        <v>-18230223.784810126</v>
      </c>
      <c r="F54" s="585"/>
      <c r="G54" s="679">
        <f t="shared" si="4"/>
        <v>18230223.784810126</v>
      </c>
      <c r="H54" s="679">
        <f t="shared" si="9"/>
        <v>17778568.047829948</v>
      </c>
      <c r="I54" s="679">
        <f t="shared" si="5"/>
        <v>-451655.73698017746</v>
      </c>
      <c r="J54" s="679"/>
      <c r="K54" s="640">
        <f t="shared" si="11"/>
        <v>-9.7497832030057907E-10</v>
      </c>
      <c r="L54" s="679">
        <f t="shared" si="10"/>
        <v>94847.704765836403</v>
      </c>
      <c r="M54" s="680">
        <f t="shared" si="7"/>
        <v>-356808.03221434104</v>
      </c>
      <c r="N54" s="639">
        <f t="shared" si="0"/>
        <v>-9.7497832030057907E-10</v>
      </c>
      <c r="O54" s="680"/>
    </row>
    <row r="55" spans="1:15" ht="14.4" outlineLevel="1">
      <c r="A55" s="595"/>
      <c r="B55" s="615">
        <v>45413</v>
      </c>
      <c r="C55" s="1903"/>
      <c r="D55" s="679">
        <f t="shared" si="3"/>
        <v>-18230223.784810126</v>
      </c>
      <c r="E55" s="679">
        <f t="shared" si="8"/>
        <v>-18230223.784810126</v>
      </c>
      <c r="F55" s="585"/>
      <c r="G55" s="679">
        <f t="shared" si="4"/>
        <v>18230223.784810126</v>
      </c>
      <c r="H55" s="679">
        <f t="shared" si="9"/>
        <v>17942500.150249351</v>
      </c>
      <c r="I55" s="679">
        <f t="shared" si="5"/>
        <v>-287723.63456077501</v>
      </c>
      <c r="J55" s="679"/>
      <c r="K55" s="640">
        <f t="shared" si="11"/>
        <v>-9.7497832030057907E-10</v>
      </c>
      <c r="L55" s="679">
        <f t="shared" si="10"/>
        <v>60421.963257761439</v>
      </c>
      <c r="M55" s="680">
        <f t="shared" si="7"/>
        <v>-227301.67130301357</v>
      </c>
      <c r="N55" s="639">
        <f t="shared" si="0"/>
        <v>-9.7497832030057907E-10</v>
      </c>
      <c r="O55" s="680"/>
    </row>
    <row r="56" spans="1:15" ht="14.4" outlineLevel="1">
      <c r="A56" s="623"/>
      <c r="B56" s="615">
        <v>45444</v>
      </c>
      <c r="C56" s="1903"/>
      <c r="D56" s="679">
        <f t="shared" si="3"/>
        <v>-18230223.784810126</v>
      </c>
      <c r="E56" s="679">
        <f t="shared" si="8"/>
        <v>-18230223.784810126</v>
      </c>
      <c r="F56" s="585"/>
      <c r="G56" s="679">
        <f t="shared" si="4"/>
        <v>18230223.784810126</v>
      </c>
      <c r="H56" s="679">
        <f t="shared" si="9"/>
        <v>18069541.412978005</v>
      </c>
      <c r="I56" s="679">
        <f t="shared" si="5"/>
        <v>-160682.37183212116</v>
      </c>
      <c r="J56" s="679"/>
      <c r="K56" s="640">
        <f t="shared" si="11"/>
        <v>-9.7497832030057907E-10</v>
      </c>
      <c r="L56" s="679">
        <f t="shared" si="10"/>
        <v>33743.298084744783</v>
      </c>
      <c r="M56" s="680">
        <f t="shared" si="7"/>
        <v>-126939.07374737639</v>
      </c>
      <c r="N56" s="639">
        <f t="shared" si="0"/>
        <v>-9.7497832030057907E-10</v>
      </c>
      <c r="O56" s="680"/>
    </row>
    <row r="57" spans="1:15" ht="14.4" outlineLevel="1">
      <c r="A57" s="623"/>
      <c r="B57" s="615">
        <v>45474</v>
      </c>
      <c r="C57" s="1903"/>
      <c r="D57" s="679">
        <f t="shared" si="3"/>
        <v>-18230223.784810126</v>
      </c>
      <c r="E57" s="679">
        <f t="shared" si="8"/>
        <v>-18230223.784810126</v>
      </c>
      <c r="F57" s="585"/>
      <c r="G57" s="679">
        <f t="shared" si="4"/>
        <v>18230223.784810126</v>
      </c>
      <c r="H57" s="679">
        <f t="shared" si="9"/>
        <v>18160099.556185659</v>
      </c>
      <c r="I57" s="679">
        <f t="shared" si="5"/>
        <v>-70124.228624466807</v>
      </c>
      <c r="J57" s="679"/>
      <c r="K57" s="640">
        <f t="shared" si="11"/>
        <v>-9.7497832030057907E-10</v>
      </c>
      <c r="L57" s="679">
        <f t="shared" si="10"/>
        <v>14726.088011137328</v>
      </c>
      <c r="M57" s="680">
        <f t="shared" si="7"/>
        <v>-55398.14061332948</v>
      </c>
      <c r="N57" s="639">
        <f t="shared" si="0"/>
        <v>-9.7497832030057907E-10</v>
      </c>
      <c r="O57" s="680"/>
    </row>
    <row r="58" spans="1:15" ht="14.4" outlineLevel="1">
      <c r="A58" s="623"/>
      <c r="B58" s="615">
        <v>45505</v>
      </c>
      <c r="C58" s="1903"/>
      <c r="D58" s="679">
        <f t="shared" si="3"/>
        <v>-18230223.784810126</v>
      </c>
      <c r="E58" s="679">
        <f t="shared" si="8"/>
        <v>-18230223.784810126</v>
      </c>
      <c r="F58" s="585"/>
      <c r="G58" s="679">
        <f t="shared" si="4"/>
        <v>18230223.784810126</v>
      </c>
      <c r="H58" s="679">
        <f t="shared" si="9"/>
        <v>18213145.731982529</v>
      </c>
      <c r="I58" s="679">
        <f t="shared" si="5"/>
        <v>-17078.052827596664</v>
      </c>
      <c r="J58" s="679"/>
      <c r="K58" s="640">
        <f t="shared" si="11"/>
        <v>-9.7497832030057907E-10</v>
      </c>
      <c r="L58" s="679">
        <f t="shared" si="10"/>
        <v>3586.3910937940836</v>
      </c>
      <c r="M58" s="680">
        <f t="shared" si="7"/>
        <v>-13491.661733802581</v>
      </c>
      <c r="N58" s="639">
        <f t="shared" si="0"/>
        <v>-9.7497832030057907E-10</v>
      </c>
      <c r="O58" s="680"/>
    </row>
    <row r="59" spans="1:15" ht="14.4" outlineLevel="1">
      <c r="A59" s="623"/>
      <c r="B59" s="615">
        <v>45536</v>
      </c>
      <c r="C59" s="1903"/>
      <c r="D59" s="679">
        <f t="shared" si="3"/>
        <v>-18230223.784810126</v>
      </c>
      <c r="E59" s="679">
        <f t="shared" si="8"/>
        <v>-18230223.784810126</v>
      </c>
      <c r="F59" s="585"/>
      <c r="G59" s="679">
        <f t="shared" si="4"/>
        <v>18230223.784810126</v>
      </c>
      <c r="H59" s="679">
        <f t="shared" si="9"/>
        <v>18230223.784810126</v>
      </c>
      <c r="I59" s="679">
        <f t="shared" si="5"/>
        <v>0</v>
      </c>
      <c r="J59" s="679"/>
      <c r="K59" s="640">
        <f t="shared" si="11"/>
        <v>-9.7497832030057907E-10</v>
      </c>
      <c r="L59" s="679">
        <f t="shared" si="10"/>
        <v>-9.7497832030057907E-10</v>
      </c>
      <c r="M59" s="680">
        <f t="shared" si="7"/>
        <v>-9.7497832030057907E-10</v>
      </c>
      <c r="N59" s="639">
        <f t="shared" si="0"/>
        <v>-9.7497832030057907E-10</v>
      </c>
      <c r="O59" s="680"/>
    </row>
    <row r="60" spans="1:15" ht="14.4" outlineLevel="1">
      <c r="A60" s="623"/>
      <c r="B60" s="615"/>
      <c r="C60" s="624"/>
      <c r="D60" s="679"/>
      <c r="E60" s="679"/>
      <c r="F60" s="585"/>
      <c r="G60" s="679"/>
      <c r="H60" s="679"/>
      <c r="I60" s="679"/>
      <c r="J60" s="679"/>
      <c r="K60" s="640"/>
      <c r="L60" s="679"/>
      <c r="M60" s="680"/>
      <c r="N60" s="639"/>
    </row>
    <row r="61" spans="1:15" ht="14.4" outlineLevel="1">
      <c r="A61" s="623"/>
      <c r="B61" s="615"/>
      <c r="C61" s="624"/>
      <c r="D61" s="679"/>
      <c r="E61" s="679"/>
      <c r="F61" s="585"/>
      <c r="G61" s="679"/>
      <c r="H61" s="679"/>
      <c r="I61" s="679"/>
      <c r="J61" s="679"/>
      <c r="K61" s="640"/>
      <c r="L61" s="679"/>
      <c r="M61" s="680"/>
      <c r="N61" s="639"/>
    </row>
    <row r="62" spans="1:15" ht="14.4" outlineLevel="1">
      <c r="A62" s="623"/>
      <c r="B62" s="615"/>
      <c r="C62" s="624"/>
      <c r="D62" s="679"/>
      <c r="E62" s="679"/>
      <c r="F62" s="585"/>
      <c r="G62" s="679"/>
      <c r="H62" s="679"/>
      <c r="I62" s="679"/>
      <c r="J62" s="679"/>
      <c r="K62" s="640"/>
      <c r="L62" s="679"/>
      <c r="M62" s="680"/>
      <c r="N62" s="639"/>
    </row>
    <row r="63" spans="1:15" ht="14.4" outlineLevel="1">
      <c r="A63" s="623"/>
      <c r="B63" s="615"/>
      <c r="C63" s="624"/>
      <c r="D63" s="679"/>
      <c r="E63" s="679"/>
      <c r="F63" s="585"/>
      <c r="G63" s="679"/>
      <c r="H63" s="679"/>
      <c r="I63" s="679"/>
      <c r="J63" s="679"/>
      <c r="K63" s="640"/>
      <c r="L63" s="679"/>
      <c r="M63" s="680"/>
      <c r="N63" s="639"/>
    </row>
    <row r="64" spans="1:15" ht="14.4" outlineLevel="1">
      <c r="A64" s="623"/>
      <c r="B64" s="615"/>
      <c r="C64" s="624"/>
      <c r="D64" s="679"/>
      <c r="E64" s="679"/>
      <c r="F64" s="585"/>
      <c r="G64" s="679"/>
      <c r="H64" s="679"/>
      <c r="I64" s="679"/>
      <c r="J64" s="679"/>
      <c r="K64" s="640"/>
      <c r="L64" s="679"/>
      <c r="M64" s="680"/>
      <c r="N64" s="639"/>
    </row>
    <row r="65" spans="1:15" ht="14.4" outlineLevel="1">
      <c r="A65" s="623"/>
      <c r="B65" s="615"/>
      <c r="C65" s="624"/>
      <c r="D65" s="679"/>
      <c r="E65" s="679"/>
      <c r="F65" s="585"/>
      <c r="G65" s="679"/>
      <c r="H65" s="679"/>
      <c r="I65" s="679"/>
      <c r="J65" s="679"/>
      <c r="K65" s="640"/>
      <c r="L65" s="679"/>
      <c r="M65" s="680"/>
      <c r="N65" s="639"/>
    </row>
    <row r="66" spans="1:15" ht="14.4" outlineLevel="1">
      <c r="A66" s="623"/>
      <c r="B66" s="615"/>
      <c r="C66" s="624"/>
      <c r="D66" s="679"/>
      <c r="E66" s="679"/>
      <c r="F66" s="585"/>
      <c r="G66" s="679"/>
      <c r="H66" s="679"/>
      <c r="I66" s="679"/>
      <c r="J66" s="679"/>
      <c r="K66" s="640"/>
      <c r="L66" s="679"/>
      <c r="M66" s="680"/>
      <c r="N66" s="639"/>
    </row>
    <row r="67" spans="1:15" ht="14.4" outlineLevel="1">
      <c r="A67" s="623"/>
      <c r="B67" s="615"/>
      <c r="C67" s="624"/>
      <c r="D67" s="679"/>
      <c r="E67" s="679"/>
      <c r="F67" s="585"/>
      <c r="G67" s="679"/>
      <c r="H67" s="679"/>
      <c r="I67" s="679"/>
      <c r="J67" s="679"/>
      <c r="K67" s="640"/>
      <c r="L67" s="679"/>
      <c r="M67" s="680"/>
      <c r="N67" s="639"/>
    </row>
    <row r="68" spans="1:15" s="81" customFormat="1" ht="14.4" outlineLevel="1">
      <c r="A68" s="595"/>
      <c r="B68" s="615"/>
      <c r="C68" s="938"/>
      <c r="D68" s="679"/>
      <c r="E68" s="679"/>
      <c r="F68" s="585"/>
      <c r="G68" s="679"/>
      <c r="H68" s="679"/>
      <c r="I68" s="679"/>
      <c r="J68" s="679"/>
      <c r="K68" s="640"/>
      <c r="L68" s="679"/>
      <c r="M68" s="680"/>
      <c r="N68" s="639"/>
    </row>
    <row r="69" spans="1:15" ht="14.4" outlineLevel="1">
      <c r="A69" s="623"/>
      <c r="B69" s="615"/>
      <c r="C69" s="624"/>
      <c r="D69" s="679"/>
      <c r="E69" s="679"/>
      <c r="F69" s="585"/>
      <c r="G69" s="679"/>
      <c r="H69" s="679"/>
      <c r="I69" s="679"/>
      <c r="J69" s="679"/>
      <c r="K69" s="640"/>
      <c r="L69" s="679"/>
      <c r="M69" s="680"/>
      <c r="N69" s="639"/>
    </row>
    <row r="70" spans="1:15" ht="14.4" outlineLevel="1">
      <c r="A70" s="623"/>
      <c r="B70" s="615"/>
      <c r="C70" s="624"/>
      <c r="D70" s="679"/>
      <c r="E70" s="679"/>
      <c r="F70" s="585"/>
      <c r="G70" s="679"/>
      <c r="H70" s="679"/>
      <c r="I70" s="679"/>
      <c r="J70" s="679"/>
      <c r="K70" s="640"/>
      <c r="L70" s="679"/>
      <c r="M70" s="680"/>
      <c r="N70" s="639"/>
    </row>
    <row r="71" spans="1:15" ht="14.4" outlineLevel="1">
      <c r="A71" s="623"/>
      <c r="B71" s="615"/>
      <c r="C71" s="624"/>
      <c r="D71" s="679"/>
      <c r="E71" s="679"/>
      <c r="F71" s="585"/>
      <c r="G71" s="679"/>
      <c r="H71" s="679"/>
      <c r="I71" s="679"/>
      <c r="J71" s="679"/>
      <c r="K71" s="640"/>
      <c r="L71" s="679"/>
      <c r="M71" s="680"/>
      <c r="N71" s="639"/>
    </row>
    <row r="72" spans="1:15" ht="14.4" outlineLevel="1">
      <c r="A72" s="623"/>
      <c r="B72" s="615"/>
      <c r="C72" s="624"/>
      <c r="D72" s="679"/>
      <c r="E72" s="679"/>
      <c r="F72" s="585"/>
      <c r="G72" s="679"/>
      <c r="H72" s="679"/>
      <c r="I72" s="679"/>
      <c r="J72" s="679"/>
      <c r="K72" s="640"/>
      <c r="L72" s="679"/>
      <c r="M72" s="680"/>
      <c r="N72" s="639"/>
    </row>
    <row r="73" spans="1:15" ht="14.4" outlineLevel="1">
      <c r="A73" s="623"/>
      <c r="B73" s="615"/>
      <c r="C73" s="624"/>
      <c r="D73" s="679"/>
      <c r="E73" s="679"/>
      <c r="F73" s="585"/>
      <c r="G73" s="679"/>
      <c r="H73" s="679"/>
      <c r="I73" s="679"/>
      <c r="J73" s="679"/>
      <c r="K73" s="640"/>
      <c r="L73" s="679"/>
      <c r="M73" s="680"/>
      <c r="N73" s="639"/>
    </row>
    <row r="74" spans="1:15" s="81" customFormat="1" ht="14.4" outlineLevel="1">
      <c r="A74" s="595"/>
      <c r="B74" s="615"/>
      <c r="C74" s="938"/>
      <c r="D74" s="679"/>
      <c r="E74" s="679"/>
      <c r="F74" s="585"/>
      <c r="G74" s="679"/>
      <c r="H74" s="679"/>
      <c r="I74" s="679"/>
      <c r="J74" s="679"/>
      <c r="K74" s="640"/>
      <c r="L74" s="679"/>
      <c r="M74" s="680"/>
      <c r="N74" s="639"/>
    </row>
    <row r="75" spans="1:15" s="81" customFormat="1" ht="14.4" outlineLevel="1">
      <c r="A75" s="595"/>
      <c r="B75" s="615"/>
      <c r="C75" s="938"/>
      <c r="D75" s="679"/>
      <c r="E75" s="679"/>
      <c r="F75" s="585"/>
      <c r="G75" s="679"/>
      <c r="H75" s="679"/>
      <c r="I75" s="679"/>
      <c r="J75" s="679"/>
      <c r="K75" s="640"/>
      <c r="L75" s="679"/>
      <c r="M75" s="680"/>
      <c r="N75" s="639"/>
    </row>
    <row r="76" spans="1:15" s="81" customFormat="1" ht="14.4" outlineLevel="1">
      <c r="A76" s="595"/>
      <c r="B76" s="615">
        <v>43373</v>
      </c>
      <c r="C76" s="938"/>
      <c r="D76" s="679"/>
      <c r="E76" s="679"/>
      <c r="F76" s="585"/>
      <c r="G76" s="679"/>
      <c r="H76" s="679"/>
      <c r="I76" s="679"/>
      <c r="J76" s="679"/>
      <c r="K76" s="640"/>
      <c r="L76" s="679"/>
      <c r="M76" s="680"/>
      <c r="N76" s="639"/>
    </row>
    <row r="77" spans="1:15" s="81" customFormat="1" ht="14.4">
      <c r="A77" s="595"/>
      <c r="B77" s="615">
        <v>43404</v>
      </c>
      <c r="C77" s="938"/>
      <c r="D77" s="679"/>
      <c r="E77" s="679"/>
      <c r="F77" s="1780"/>
      <c r="G77" s="679"/>
      <c r="H77" s="679"/>
      <c r="I77" s="679"/>
      <c r="J77" s="679"/>
      <c r="K77" s="640"/>
      <c r="L77" s="679"/>
      <c r="M77" s="680"/>
      <c r="N77" s="639"/>
      <c r="O77" s="1779"/>
    </row>
    <row r="78" spans="1:15" s="81" customFormat="1" ht="14.4">
      <c r="A78" s="595"/>
      <c r="B78" s="615">
        <v>43434</v>
      </c>
      <c r="C78" s="938"/>
      <c r="D78" s="679"/>
      <c r="E78" s="679"/>
      <c r="F78" s="585"/>
      <c r="G78" s="679"/>
      <c r="H78" s="679"/>
      <c r="I78" s="679"/>
      <c r="J78" s="679"/>
      <c r="K78" s="640"/>
      <c r="L78" s="679"/>
      <c r="M78" s="680"/>
      <c r="N78" s="639"/>
    </row>
    <row r="79" spans="1:15" s="81" customFormat="1" ht="14.4">
      <c r="A79" s="595"/>
      <c r="B79" s="615">
        <v>43465</v>
      </c>
      <c r="C79" s="938"/>
      <c r="D79" s="679"/>
      <c r="E79" s="679"/>
      <c r="F79" s="585"/>
      <c r="G79" s="679"/>
      <c r="H79" s="679"/>
      <c r="I79" s="679"/>
      <c r="J79" s="679"/>
      <c r="K79" s="640"/>
      <c r="L79" s="679"/>
      <c r="M79" s="680"/>
      <c r="N79" s="639"/>
    </row>
    <row r="80" spans="1:15" s="81" customFormat="1" ht="14.4">
      <c r="A80" s="595"/>
      <c r="B80" s="615">
        <v>43496</v>
      </c>
      <c r="C80" s="938"/>
      <c r="D80" s="679"/>
      <c r="E80" s="679"/>
      <c r="F80" s="585"/>
      <c r="G80" s="679"/>
      <c r="H80" s="679"/>
      <c r="I80" s="679"/>
      <c r="J80" s="679"/>
      <c r="K80" s="640"/>
      <c r="L80" s="679"/>
      <c r="M80" s="680"/>
      <c r="N80" s="639"/>
    </row>
    <row r="81" spans="1:14" s="81" customFormat="1" ht="14.4">
      <c r="A81" s="595"/>
      <c r="B81" s="615">
        <v>43524</v>
      </c>
      <c r="C81" s="938"/>
      <c r="D81" s="679"/>
      <c r="E81" s="679"/>
      <c r="F81" s="585"/>
      <c r="G81" s="679"/>
      <c r="H81" s="679"/>
      <c r="I81" s="679"/>
      <c r="J81" s="679"/>
      <c r="K81" s="640"/>
      <c r="L81" s="679"/>
      <c r="M81" s="680"/>
      <c r="N81" s="639"/>
    </row>
    <row r="82" spans="1:14" s="81" customFormat="1" ht="14.4">
      <c r="A82" s="595"/>
      <c r="B82" s="615">
        <v>43555</v>
      </c>
      <c r="C82" s="938"/>
      <c r="D82" s="679"/>
      <c r="E82" s="679"/>
      <c r="F82" s="585"/>
      <c r="G82" s="679"/>
      <c r="H82" s="679"/>
      <c r="I82" s="679"/>
      <c r="J82" s="679"/>
      <c r="K82" s="640"/>
      <c r="L82" s="679"/>
      <c r="M82" s="680"/>
      <c r="N82" s="639"/>
    </row>
    <row r="83" spans="1:14" s="81" customFormat="1" ht="14.4">
      <c r="A83" s="595"/>
      <c r="B83" s="615">
        <v>43585</v>
      </c>
      <c r="C83" s="938"/>
      <c r="D83" s="679"/>
      <c r="E83" s="679"/>
      <c r="F83" s="585"/>
      <c r="G83" s="679"/>
      <c r="H83" s="679"/>
      <c r="I83" s="679"/>
      <c r="J83" s="679"/>
      <c r="K83" s="640"/>
      <c r="L83" s="679"/>
      <c r="M83" s="680"/>
      <c r="N83" s="639"/>
    </row>
    <row r="84" spans="1:14" ht="14.4">
      <c r="A84" s="623"/>
      <c r="B84" s="615">
        <v>43616</v>
      </c>
      <c r="C84" s="624"/>
      <c r="D84" s="679"/>
      <c r="E84" s="679"/>
      <c r="F84" s="585"/>
      <c r="G84" s="679"/>
      <c r="H84" s="679"/>
      <c r="I84" s="679"/>
      <c r="J84" s="679"/>
      <c r="K84" s="640"/>
      <c r="L84" s="679"/>
      <c r="M84" s="680"/>
      <c r="N84" s="639"/>
    </row>
    <row r="85" spans="1:14" ht="14.4">
      <c r="A85" s="623"/>
      <c r="B85" s="615">
        <v>43646</v>
      </c>
      <c r="C85" s="624"/>
      <c r="D85" s="679"/>
      <c r="E85" s="679"/>
      <c r="F85" s="585"/>
      <c r="G85" s="679"/>
      <c r="H85" s="679"/>
      <c r="I85" s="679"/>
      <c r="J85" s="679"/>
      <c r="K85" s="640"/>
      <c r="L85" s="679"/>
      <c r="M85" s="680"/>
      <c r="N85" s="639"/>
    </row>
    <row r="86" spans="1:14" ht="14.4">
      <c r="A86" s="623"/>
      <c r="B86" s="1110">
        <v>43677</v>
      </c>
      <c r="C86" s="1111"/>
      <c r="D86" s="1112" t="e">
        <f>D85+#REF!</f>
        <v>#REF!</v>
      </c>
      <c r="E86" s="1112" t="e">
        <f t="shared" ref="E86:E100" si="12">(D74+D86+SUM(D75:D85)*2)/24</f>
        <v>#REF!</v>
      </c>
      <c r="F86" s="1113"/>
      <c r="G86" s="1112">
        <f>G85-F86</f>
        <v>0</v>
      </c>
      <c r="H86" s="1112">
        <f t="shared" ref="H86:H100" si="13">(G74+G86+SUM(G75:G85)*2)/24</f>
        <v>0</v>
      </c>
      <c r="I86" s="1112" t="e">
        <f t="shared" ref="I86:I120" si="14">E86+H86</f>
        <v>#REF!</v>
      </c>
      <c r="J86" s="1112" t="e">
        <f>(-#REF!*0.35)+(F86*0.35)</f>
        <v>#REF!</v>
      </c>
      <c r="K86" s="1114" t="e">
        <f t="shared" ref="K86:K99" si="15">K85+J86</f>
        <v>#REF!</v>
      </c>
      <c r="L86" s="1112" t="e">
        <f t="shared" ref="L86:L100" si="16">(K74+K86+SUM(K75:K85)*2)/24</f>
        <v>#REF!</v>
      </c>
      <c r="M86" s="1115" t="e">
        <f t="shared" ref="M86:M100" si="17">L86+I86</f>
        <v>#REF!</v>
      </c>
      <c r="N86" s="1116" t="e">
        <f t="shared" ref="N86:N120" si="18">+D86+G86+K86</f>
        <v>#REF!</v>
      </c>
    </row>
    <row r="87" spans="1:14" ht="14.4">
      <c r="A87" s="623"/>
      <c r="B87" s="1110">
        <v>43708</v>
      </c>
      <c r="C87" s="1111"/>
      <c r="D87" s="1112" t="e">
        <f>D86+#REF!</f>
        <v>#REF!</v>
      </c>
      <c r="E87" s="1112" t="e">
        <f t="shared" si="12"/>
        <v>#REF!</v>
      </c>
      <c r="F87" s="1113"/>
      <c r="G87" s="1112">
        <f>G86-F87</f>
        <v>0</v>
      </c>
      <c r="H87" s="1112">
        <f t="shared" si="13"/>
        <v>0</v>
      </c>
      <c r="I87" s="1112" t="e">
        <f t="shared" si="14"/>
        <v>#REF!</v>
      </c>
      <c r="J87" s="1112" t="e">
        <f>(-#REF!*0.35)+(F87*0.35)</f>
        <v>#REF!</v>
      </c>
      <c r="K87" s="1114" t="e">
        <f t="shared" si="15"/>
        <v>#REF!</v>
      </c>
      <c r="L87" s="1112" t="e">
        <f t="shared" si="16"/>
        <v>#REF!</v>
      </c>
      <c r="M87" s="1115" t="e">
        <f t="shared" si="17"/>
        <v>#REF!</v>
      </c>
      <c r="N87" s="1116" t="e">
        <f t="shared" si="18"/>
        <v>#REF!</v>
      </c>
    </row>
    <row r="88" spans="1:14" ht="14.4">
      <c r="A88" s="623"/>
      <c r="B88" s="1110">
        <v>43738</v>
      </c>
      <c r="C88" s="1111"/>
      <c r="D88" s="1112" t="e">
        <f>D87+#REF!</f>
        <v>#REF!</v>
      </c>
      <c r="E88" s="1112" t="e">
        <f t="shared" si="12"/>
        <v>#REF!</v>
      </c>
      <c r="F88" s="1113"/>
      <c r="G88" s="1112">
        <f>G87-F88</f>
        <v>0</v>
      </c>
      <c r="H88" s="1112">
        <f t="shared" si="13"/>
        <v>0</v>
      </c>
      <c r="I88" s="1112" t="e">
        <f t="shared" si="14"/>
        <v>#REF!</v>
      </c>
      <c r="J88" s="1112" t="e">
        <f>(-#REF!*0.35)+(F88*0.35)</f>
        <v>#REF!</v>
      </c>
      <c r="K88" s="1114" t="e">
        <f t="shared" si="15"/>
        <v>#REF!</v>
      </c>
      <c r="L88" s="1112" t="e">
        <f t="shared" si="16"/>
        <v>#REF!</v>
      </c>
      <c r="M88" s="1115" t="e">
        <f t="shared" si="17"/>
        <v>#REF!</v>
      </c>
      <c r="N88" s="1116" t="e">
        <f t="shared" si="18"/>
        <v>#REF!</v>
      </c>
    </row>
    <row r="89" spans="1:14" ht="14.4">
      <c r="A89" s="623"/>
      <c r="B89" s="1110">
        <v>43769</v>
      </c>
      <c r="C89" s="1111"/>
      <c r="D89" s="1112" t="e">
        <f>D88+#REF!</f>
        <v>#REF!</v>
      </c>
      <c r="E89" s="1112" t="e">
        <f t="shared" si="12"/>
        <v>#REF!</v>
      </c>
      <c r="F89" s="1113"/>
      <c r="G89" s="1112">
        <f>G88-F89</f>
        <v>0</v>
      </c>
      <c r="H89" s="1112">
        <f t="shared" si="13"/>
        <v>0</v>
      </c>
      <c r="I89" s="1112" t="e">
        <f t="shared" si="14"/>
        <v>#REF!</v>
      </c>
      <c r="J89" s="1112" t="e">
        <f>(-#REF!*0.35)+(F89*0.35)</f>
        <v>#REF!</v>
      </c>
      <c r="K89" s="1114" t="e">
        <f t="shared" si="15"/>
        <v>#REF!</v>
      </c>
      <c r="L89" s="1112" t="e">
        <f t="shared" si="16"/>
        <v>#REF!</v>
      </c>
      <c r="M89" s="1115" t="e">
        <f t="shared" si="17"/>
        <v>#REF!</v>
      </c>
      <c r="N89" s="1116" t="e">
        <f t="shared" si="18"/>
        <v>#REF!</v>
      </c>
    </row>
    <row r="90" spans="1:14" ht="14.4">
      <c r="A90" s="623"/>
      <c r="B90" s="1110">
        <v>43799</v>
      </c>
      <c r="C90" s="1111"/>
      <c r="D90" s="1112" t="e">
        <f>D89+#REF!</f>
        <v>#REF!</v>
      </c>
      <c r="E90" s="1112" t="e">
        <f t="shared" si="12"/>
        <v>#REF!</v>
      </c>
      <c r="F90" s="1113"/>
      <c r="G90" s="1112">
        <f t="shared" ref="G90:G120" si="19">G89-F90</f>
        <v>0</v>
      </c>
      <c r="H90" s="1112">
        <f t="shared" si="13"/>
        <v>0</v>
      </c>
      <c r="I90" s="1112" t="e">
        <f t="shared" si="14"/>
        <v>#REF!</v>
      </c>
      <c r="J90" s="1112" t="e">
        <f>(-#REF!*0.35)+(F90*0.35)</f>
        <v>#REF!</v>
      </c>
      <c r="K90" s="1114" t="e">
        <f t="shared" si="15"/>
        <v>#REF!</v>
      </c>
      <c r="L90" s="1112" t="e">
        <f t="shared" si="16"/>
        <v>#REF!</v>
      </c>
      <c r="M90" s="1115" t="e">
        <f t="shared" si="17"/>
        <v>#REF!</v>
      </c>
      <c r="N90" s="1116" t="e">
        <f t="shared" si="18"/>
        <v>#REF!</v>
      </c>
    </row>
    <row r="91" spans="1:14" ht="14.4">
      <c r="A91" s="623"/>
      <c r="B91" s="1110">
        <v>43830</v>
      </c>
      <c r="C91" s="1111"/>
      <c r="D91" s="1112" t="e">
        <f>D90+#REF!</f>
        <v>#REF!</v>
      </c>
      <c r="E91" s="1112" t="e">
        <f t="shared" si="12"/>
        <v>#REF!</v>
      </c>
      <c r="F91" s="1113"/>
      <c r="G91" s="1112">
        <f t="shared" si="19"/>
        <v>0</v>
      </c>
      <c r="H91" s="1112">
        <f t="shared" si="13"/>
        <v>0</v>
      </c>
      <c r="I91" s="1112" t="e">
        <f t="shared" si="14"/>
        <v>#REF!</v>
      </c>
      <c r="J91" s="1112" t="e">
        <f>(-#REF!*0.35)+(F91*0.35)</f>
        <v>#REF!</v>
      </c>
      <c r="K91" s="1114" t="e">
        <f t="shared" si="15"/>
        <v>#REF!</v>
      </c>
      <c r="L91" s="1112" t="e">
        <f t="shared" si="16"/>
        <v>#REF!</v>
      </c>
      <c r="M91" s="1115" t="e">
        <f t="shared" si="17"/>
        <v>#REF!</v>
      </c>
      <c r="N91" s="1116" t="e">
        <f t="shared" si="18"/>
        <v>#REF!</v>
      </c>
    </row>
    <row r="92" spans="1:14" ht="14.4">
      <c r="A92" s="623"/>
      <c r="B92" s="1110">
        <v>43861</v>
      </c>
      <c r="C92" s="1111"/>
      <c r="D92" s="1112" t="e">
        <f>D91+#REF!</f>
        <v>#REF!</v>
      </c>
      <c r="E92" s="1112" t="e">
        <f t="shared" si="12"/>
        <v>#REF!</v>
      </c>
      <c r="F92" s="1113"/>
      <c r="G92" s="1112">
        <f t="shared" si="19"/>
        <v>0</v>
      </c>
      <c r="H92" s="1112">
        <f t="shared" si="13"/>
        <v>0</v>
      </c>
      <c r="I92" s="1112" t="e">
        <f t="shared" si="14"/>
        <v>#REF!</v>
      </c>
      <c r="J92" s="1112" t="e">
        <f>(-#REF!*0.35)+(F92*0.35)</f>
        <v>#REF!</v>
      </c>
      <c r="K92" s="1114" t="e">
        <f t="shared" si="15"/>
        <v>#REF!</v>
      </c>
      <c r="L92" s="1112" t="e">
        <f t="shared" si="16"/>
        <v>#REF!</v>
      </c>
      <c r="M92" s="1115" t="e">
        <f t="shared" si="17"/>
        <v>#REF!</v>
      </c>
      <c r="N92" s="1116" t="e">
        <f t="shared" si="18"/>
        <v>#REF!</v>
      </c>
    </row>
    <row r="93" spans="1:14" ht="14.4">
      <c r="A93" s="623"/>
      <c r="B93" s="1110">
        <v>43889</v>
      </c>
      <c r="C93" s="1111"/>
      <c r="D93" s="1112" t="e">
        <f>D92+#REF!</f>
        <v>#REF!</v>
      </c>
      <c r="E93" s="1112" t="e">
        <f t="shared" si="12"/>
        <v>#REF!</v>
      </c>
      <c r="F93" s="1113"/>
      <c r="G93" s="1112">
        <f t="shared" si="19"/>
        <v>0</v>
      </c>
      <c r="H93" s="1112">
        <f t="shared" si="13"/>
        <v>0</v>
      </c>
      <c r="I93" s="1112" t="e">
        <f t="shared" si="14"/>
        <v>#REF!</v>
      </c>
      <c r="J93" s="1112" t="e">
        <f>(-#REF!*0.35)+(F93*0.35)</f>
        <v>#REF!</v>
      </c>
      <c r="K93" s="1114" t="e">
        <f t="shared" si="15"/>
        <v>#REF!</v>
      </c>
      <c r="L93" s="1112" t="e">
        <f t="shared" si="16"/>
        <v>#REF!</v>
      </c>
      <c r="M93" s="1115" t="e">
        <f t="shared" si="17"/>
        <v>#REF!</v>
      </c>
      <c r="N93" s="1116" t="e">
        <f t="shared" si="18"/>
        <v>#REF!</v>
      </c>
    </row>
    <row r="94" spans="1:14" ht="14.4">
      <c r="A94" s="623"/>
      <c r="B94" s="1110">
        <v>43921</v>
      </c>
      <c r="C94" s="1111"/>
      <c r="D94" s="1112" t="e">
        <f>D93+#REF!</f>
        <v>#REF!</v>
      </c>
      <c r="E94" s="1112" t="e">
        <f t="shared" si="12"/>
        <v>#REF!</v>
      </c>
      <c r="F94" s="1113"/>
      <c r="G94" s="1112">
        <f t="shared" si="19"/>
        <v>0</v>
      </c>
      <c r="H94" s="1112">
        <f t="shared" si="13"/>
        <v>0</v>
      </c>
      <c r="I94" s="1112" t="e">
        <f t="shared" si="14"/>
        <v>#REF!</v>
      </c>
      <c r="J94" s="1112" t="e">
        <f>(-#REF!*0.35)+(F94*0.35)</f>
        <v>#REF!</v>
      </c>
      <c r="K94" s="1114" t="e">
        <f t="shared" si="15"/>
        <v>#REF!</v>
      </c>
      <c r="L94" s="1112" t="e">
        <f t="shared" si="16"/>
        <v>#REF!</v>
      </c>
      <c r="M94" s="1115" t="e">
        <f t="shared" si="17"/>
        <v>#REF!</v>
      </c>
      <c r="N94" s="1116" t="e">
        <f t="shared" si="18"/>
        <v>#REF!</v>
      </c>
    </row>
    <row r="95" spans="1:14" ht="14.4">
      <c r="A95" s="623"/>
      <c r="B95" s="1110">
        <v>43951</v>
      </c>
      <c r="C95" s="1111"/>
      <c r="D95" s="1112" t="e">
        <f>D94+#REF!</f>
        <v>#REF!</v>
      </c>
      <c r="E95" s="1112" t="e">
        <f t="shared" si="12"/>
        <v>#REF!</v>
      </c>
      <c r="F95" s="1113"/>
      <c r="G95" s="1112">
        <f t="shared" si="19"/>
        <v>0</v>
      </c>
      <c r="H95" s="1112">
        <f t="shared" si="13"/>
        <v>0</v>
      </c>
      <c r="I95" s="1112" t="e">
        <f t="shared" si="14"/>
        <v>#REF!</v>
      </c>
      <c r="J95" s="1112" t="e">
        <f>(-#REF!*0.35)+(F95*0.35)</f>
        <v>#REF!</v>
      </c>
      <c r="K95" s="1114" t="e">
        <f t="shared" si="15"/>
        <v>#REF!</v>
      </c>
      <c r="L95" s="1112" t="e">
        <f t="shared" si="16"/>
        <v>#REF!</v>
      </c>
      <c r="M95" s="1115" t="e">
        <f t="shared" si="17"/>
        <v>#REF!</v>
      </c>
      <c r="N95" s="1116" t="e">
        <f t="shared" si="18"/>
        <v>#REF!</v>
      </c>
    </row>
    <row r="96" spans="1:14" ht="14.4">
      <c r="A96" s="623"/>
      <c r="B96" s="1110">
        <v>43982</v>
      </c>
      <c r="C96" s="1111"/>
      <c r="D96" s="1112" t="e">
        <f>D95+#REF!</f>
        <v>#REF!</v>
      </c>
      <c r="E96" s="1112" t="e">
        <f t="shared" si="12"/>
        <v>#REF!</v>
      </c>
      <c r="F96" s="1113"/>
      <c r="G96" s="1112">
        <f t="shared" si="19"/>
        <v>0</v>
      </c>
      <c r="H96" s="1112">
        <f t="shared" si="13"/>
        <v>0</v>
      </c>
      <c r="I96" s="1112" t="e">
        <f t="shared" si="14"/>
        <v>#REF!</v>
      </c>
      <c r="J96" s="1112" t="e">
        <f>(-#REF!*0.35)+(F96*0.35)</f>
        <v>#REF!</v>
      </c>
      <c r="K96" s="1114" t="e">
        <f t="shared" si="15"/>
        <v>#REF!</v>
      </c>
      <c r="L96" s="1112" t="e">
        <f t="shared" si="16"/>
        <v>#REF!</v>
      </c>
      <c r="M96" s="1115" t="e">
        <f t="shared" si="17"/>
        <v>#REF!</v>
      </c>
      <c r="N96" s="1116" t="e">
        <f t="shared" si="18"/>
        <v>#REF!</v>
      </c>
    </row>
    <row r="97" spans="1:14" ht="14.4">
      <c r="A97" s="623"/>
      <c r="B97" s="1110">
        <v>44012</v>
      </c>
      <c r="C97" s="1111"/>
      <c r="D97" s="1112" t="e">
        <f>D96+#REF!</f>
        <v>#REF!</v>
      </c>
      <c r="E97" s="1112" t="e">
        <f t="shared" si="12"/>
        <v>#REF!</v>
      </c>
      <c r="F97" s="1113"/>
      <c r="G97" s="1112">
        <f t="shared" si="19"/>
        <v>0</v>
      </c>
      <c r="H97" s="1112">
        <f t="shared" si="13"/>
        <v>0</v>
      </c>
      <c r="I97" s="1112" t="e">
        <f t="shared" si="14"/>
        <v>#REF!</v>
      </c>
      <c r="J97" s="1112" t="e">
        <f>(-#REF!*0.35)+(F97*0.35)</f>
        <v>#REF!</v>
      </c>
      <c r="K97" s="1114" t="e">
        <f t="shared" si="15"/>
        <v>#REF!</v>
      </c>
      <c r="L97" s="1112" t="e">
        <f t="shared" si="16"/>
        <v>#REF!</v>
      </c>
      <c r="M97" s="1115" t="e">
        <f t="shared" si="17"/>
        <v>#REF!</v>
      </c>
      <c r="N97" s="1116" t="e">
        <f t="shared" si="18"/>
        <v>#REF!</v>
      </c>
    </row>
    <row r="98" spans="1:14" ht="14.4">
      <c r="A98" s="623"/>
      <c r="B98" s="615">
        <v>44043</v>
      </c>
      <c r="C98" s="624"/>
      <c r="D98" s="679" t="e">
        <f>D97+#REF!</f>
        <v>#REF!</v>
      </c>
      <c r="E98" s="679" t="e">
        <f t="shared" si="12"/>
        <v>#REF!</v>
      </c>
      <c r="F98" s="585"/>
      <c r="G98" s="679">
        <f t="shared" si="19"/>
        <v>0</v>
      </c>
      <c r="H98" s="679">
        <f t="shared" si="13"/>
        <v>0</v>
      </c>
      <c r="I98" s="679" t="e">
        <f t="shared" si="14"/>
        <v>#REF!</v>
      </c>
      <c r="J98" s="679" t="e">
        <f>(-#REF!*0.35)+(F98*0.35)</f>
        <v>#REF!</v>
      </c>
      <c r="K98" s="640" t="e">
        <f t="shared" si="15"/>
        <v>#REF!</v>
      </c>
      <c r="L98" s="679" t="e">
        <f t="shared" si="16"/>
        <v>#REF!</v>
      </c>
      <c r="M98" s="680" t="e">
        <f t="shared" si="17"/>
        <v>#REF!</v>
      </c>
      <c r="N98" s="619" t="e">
        <f t="shared" si="18"/>
        <v>#REF!</v>
      </c>
    </row>
    <row r="99" spans="1:14" ht="14.4">
      <c r="A99" s="623"/>
      <c r="B99" s="615">
        <v>44074</v>
      </c>
      <c r="C99" s="624"/>
      <c r="D99" s="679" t="e">
        <f>D98+#REF!</f>
        <v>#REF!</v>
      </c>
      <c r="E99" s="679" t="e">
        <f t="shared" si="12"/>
        <v>#REF!</v>
      </c>
      <c r="F99" s="585"/>
      <c r="G99" s="679">
        <f t="shared" si="19"/>
        <v>0</v>
      </c>
      <c r="H99" s="679">
        <f t="shared" si="13"/>
        <v>0</v>
      </c>
      <c r="I99" s="679" t="e">
        <f t="shared" si="14"/>
        <v>#REF!</v>
      </c>
      <c r="J99" s="679" t="e">
        <f>(-#REF!*0.35)+(F99*0.35)</f>
        <v>#REF!</v>
      </c>
      <c r="K99" s="640" t="e">
        <f t="shared" si="15"/>
        <v>#REF!</v>
      </c>
      <c r="L99" s="679" t="e">
        <f t="shared" si="16"/>
        <v>#REF!</v>
      </c>
      <c r="M99" s="680" t="e">
        <f t="shared" si="17"/>
        <v>#REF!</v>
      </c>
      <c r="N99" s="619" t="e">
        <f t="shared" si="18"/>
        <v>#REF!</v>
      </c>
    </row>
    <row r="100" spans="1:14" ht="14.4">
      <c r="A100" s="623"/>
      <c r="B100" s="615">
        <v>44104</v>
      </c>
      <c r="C100" s="624"/>
      <c r="D100" s="679" t="e">
        <f>D99+#REF!</f>
        <v>#REF!</v>
      </c>
      <c r="E100" s="679" t="e">
        <f t="shared" si="12"/>
        <v>#REF!</v>
      </c>
      <c r="F100" s="585"/>
      <c r="G100" s="679">
        <f t="shared" si="19"/>
        <v>0</v>
      </c>
      <c r="H100" s="679">
        <f t="shared" si="13"/>
        <v>0</v>
      </c>
      <c r="I100" s="679" t="e">
        <f t="shared" si="14"/>
        <v>#REF!</v>
      </c>
      <c r="J100" s="679" t="e">
        <f>(-#REF!*0.35)+(F100*0.35)</f>
        <v>#REF!</v>
      </c>
      <c r="K100" s="640" t="e">
        <f>K99+J100-#REF!</f>
        <v>#REF!</v>
      </c>
      <c r="L100" s="679" t="e">
        <f t="shared" si="16"/>
        <v>#REF!</v>
      </c>
      <c r="M100" s="680" t="e">
        <f t="shared" si="17"/>
        <v>#REF!</v>
      </c>
      <c r="N100" s="619" t="e">
        <f t="shared" si="18"/>
        <v>#REF!</v>
      </c>
    </row>
    <row r="101" spans="1:14" ht="14.4">
      <c r="A101" s="623"/>
      <c r="B101" s="615">
        <v>44135</v>
      </c>
      <c r="C101" s="624"/>
      <c r="D101" s="679" t="e">
        <f>D100+#REF!</f>
        <v>#REF!</v>
      </c>
      <c r="E101" s="679" t="e">
        <f>(D89+D101+SUM(D90:D100)*2)/24</f>
        <v>#REF!</v>
      </c>
      <c r="F101" s="585"/>
      <c r="G101" s="679">
        <f t="shared" si="19"/>
        <v>0</v>
      </c>
      <c r="H101" s="679">
        <f>(G89+G101+SUM(G90:G100)*2)/24</f>
        <v>0</v>
      </c>
      <c r="I101" s="679" t="e">
        <f t="shared" si="14"/>
        <v>#REF!</v>
      </c>
      <c r="J101" s="679" t="e">
        <f>(-#REF!*0.35)+(F101*0.35)</f>
        <v>#REF!</v>
      </c>
      <c r="K101" s="640" t="e">
        <f>K100+J101</f>
        <v>#REF!</v>
      </c>
      <c r="L101" s="679" t="e">
        <f>(K89+K101+SUM(K90:K100)*2)/24</f>
        <v>#REF!</v>
      </c>
      <c r="M101" s="680" t="e">
        <f>L101+I101</f>
        <v>#REF!</v>
      </c>
      <c r="N101" s="619" t="e">
        <f t="shared" si="18"/>
        <v>#REF!</v>
      </c>
    </row>
    <row r="102" spans="1:14" ht="14.4">
      <c r="A102" s="623"/>
      <c r="B102" s="615">
        <v>44165</v>
      </c>
      <c r="C102" s="624"/>
      <c r="D102" s="679" t="e">
        <f>D101+#REF!</f>
        <v>#REF!</v>
      </c>
      <c r="E102" s="679" t="e">
        <f t="shared" ref="E102:E107" si="20">(D90+D102+SUM(D91:D101)*2)/24</f>
        <v>#REF!</v>
      </c>
      <c r="F102" s="585"/>
      <c r="G102" s="679">
        <f t="shared" si="19"/>
        <v>0</v>
      </c>
      <c r="H102" s="679">
        <f t="shared" ref="H102:H120" si="21">(G90+G102+SUM(G91:G101)*2)/24</f>
        <v>0</v>
      </c>
      <c r="I102" s="679" t="e">
        <f t="shared" si="14"/>
        <v>#REF!</v>
      </c>
      <c r="J102" s="679" t="e">
        <f>(-#REF!*0.35)+(F102*0.35)</f>
        <v>#REF!</v>
      </c>
      <c r="K102" s="640" t="e">
        <f t="shared" ref="K102:K120" si="22">K101+J102</f>
        <v>#REF!</v>
      </c>
      <c r="L102" s="679" t="e">
        <f t="shared" ref="L102:L120" si="23">(K90+K102+SUM(K91:K101)*2)/24</f>
        <v>#REF!</v>
      </c>
      <c r="M102" s="680" t="e">
        <f t="shared" ref="M102:M120" si="24">L102+I102</f>
        <v>#REF!</v>
      </c>
      <c r="N102" s="619" t="e">
        <f t="shared" si="18"/>
        <v>#REF!</v>
      </c>
    </row>
    <row r="103" spans="1:14" ht="14.4">
      <c r="A103" s="623"/>
      <c r="B103" s="615">
        <v>44196</v>
      </c>
      <c r="C103" s="624"/>
      <c r="D103" s="679" t="e">
        <f>D102+#REF!</f>
        <v>#REF!</v>
      </c>
      <c r="E103" s="679" t="e">
        <f t="shared" si="20"/>
        <v>#REF!</v>
      </c>
      <c r="F103" s="585"/>
      <c r="G103" s="679">
        <f t="shared" si="19"/>
        <v>0</v>
      </c>
      <c r="H103" s="679">
        <f t="shared" si="21"/>
        <v>0</v>
      </c>
      <c r="I103" s="679" t="e">
        <f t="shared" si="14"/>
        <v>#REF!</v>
      </c>
      <c r="J103" s="679" t="e">
        <f>(-#REF!*0.35)+(F103*0.35)</f>
        <v>#REF!</v>
      </c>
      <c r="K103" s="640" t="e">
        <f t="shared" si="22"/>
        <v>#REF!</v>
      </c>
      <c r="L103" s="679" t="e">
        <f t="shared" si="23"/>
        <v>#REF!</v>
      </c>
      <c r="M103" s="680" t="e">
        <f t="shared" si="24"/>
        <v>#REF!</v>
      </c>
      <c r="N103" s="619" t="e">
        <f t="shared" si="18"/>
        <v>#REF!</v>
      </c>
    </row>
    <row r="104" spans="1:14" ht="14.4">
      <c r="A104" s="623"/>
      <c r="B104" s="615">
        <v>44227</v>
      </c>
      <c r="C104" s="624"/>
      <c r="D104" s="679" t="e">
        <f>D103+#REF!</f>
        <v>#REF!</v>
      </c>
      <c r="E104" s="679" t="e">
        <f t="shared" si="20"/>
        <v>#REF!</v>
      </c>
      <c r="F104" s="585"/>
      <c r="G104" s="679">
        <f t="shared" si="19"/>
        <v>0</v>
      </c>
      <c r="H104" s="679">
        <f t="shared" si="21"/>
        <v>0</v>
      </c>
      <c r="I104" s="679" t="e">
        <f t="shared" si="14"/>
        <v>#REF!</v>
      </c>
      <c r="J104" s="679" t="e">
        <f>(-#REF!*0.35)+(F104*0.35)</f>
        <v>#REF!</v>
      </c>
      <c r="K104" s="640" t="e">
        <f t="shared" si="22"/>
        <v>#REF!</v>
      </c>
      <c r="L104" s="679" t="e">
        <f t="shared" si="23"/>
        <v>#REF!</v>
      </c>
      <c r="M104" s="680" t="e">
        <f t="shared" si="24"/>
        <v>#REF!</v>
      </c>
      <c r="N104" s="619" t="e">
        <f t="shared" si="18"/>
        <v>#REF!</v>
      </c>
    </row>
    <row r="105" spans="1:14" ht="14.4">
      <c r="A105" s="623"/>
      <c r="B105" s="615">
        <v>44255</v>
      </c>
      <c r="C105" s="624"/>
      <c r="D105" s="679" t="e">
        <f>D104+#REF!</f>
        <v>#REF!</v>
      </c>
      <c r="E105" s="679" t="e">
        <f t="shared" si="20"/>
        <v>#REF!</v>
      </c>
      <c r="F105" s="585"/>
      <c r="G105" s="679">
        <f t="shared" si="19"/>
        <v>0</v>
      </c>
      <c r="H105" s="679">
        <f t="shared" si="21"/>
        <v>0</v>
      </c>
      <c r="I105" s="679" t="e">
        <f t="shared" si="14"/>
        <v>#REF!</v>
      </c>
      <c r="J105" s="679" t="e">
        <f>(-#REF!*0.35)+(F105*0.35)</f>
        <v>#REF!</v>
      </c>
      <c r="K105" s="640" t="e">
        <f t="shared" si="22"/>
        <v>#REF!</v>
      </c>
      <c r="L105" s="679" t="e">
        <f t="shared" si="23"/>
        <v>#REF!</v>
      </c>
      <c r="M105" s="680" t="e">
        <f t="shared" si="24"/>
        <v>#REF!</v>
      </c>
      <c r="N105" s="619" t="e">
        <f t="shared" si="18"/>
        <v>#REF!</v>
      </c>
    </row>
    <row r="106" spans="1:14" ht="14.4">
      <c r="A106" s="623"/>
      <c r="B106" s="615">
        <v>44286</v>
      </c>
      <c r="C106" s="624"/>
      <c r="D106" s="679" t="e">
        <f>D105+#REF!</f>
        <v>#REF!</v>
      </c>
      <c r="E106" s="679" t="e">
        <f t="shared" si="20"/>
        <v>#REF!</v>
      </c>
      <c r="F106" s="585"/>
      <c r="G106" s="679">
        <f t="shared" si="19"/>
        <v>0</v>
      </c>
      <c r="H106" s="679">
        <f t="shared" si="21"/>
        <v>0</v>
      </c>
      <c r="I106" s="679" t="e">
        <f t="shared" si="14"/>
        <v>#REF!</v>
      </c>
      <c r="J106" s="679" t="e">
        <f>(-#REF!*0.35)+(F106*0.35)</f>
        <v>#REF!</v>
      </c>
      <c r="K106" s="640" t="e">
        <f t="shared" si="22"/>
        <v>#REF!</v>
      </c>
      <c r="L106" s="679" t="e">
        <f t="shared" si="23"/>
        <v>#REF!</v>
      </c>
      <c r="M106" s="680" t="e">
        <f t="shared" si="24"/>
        <v>#REF!</v>
      </c>
      <c r="N106" s="619" t="e">
        <f t="shared" si="18"/>
        <v>#REF!</v>
      </c>
    </row>
    <row r="107" spans="1:14" ht="14.4">
      <c r="A107" s="623"/>
      <c r="B107" s="615">
        <v>44316</v>
      </c>
      <c r="C107" s="624"/>
      <c r="D107" s="679" t="e">
        <f>D106+#REF!</f>
        <v>#REF!</v>
      </c>
      <c r="E107" s="679" t="e">
        <f t="shared" si="20"/>
        <v>#REF!</v>
      </c>
      <c r="F107" s="585"/>
      <c r="G107" s="679">
        <f t="shared" si="19"/>
        <v>0</v>
      </c>
      <c r="H107" s="679">
        <f t="shared" si="21"/>
        <v>0</v>
      </c>
      <c r="I107" s="679" t="e">
        <f t="shared" si="14"/>
        <v>#REF!</v>
      </c>
      <c r="J107" s="679" t="e">
        <f>(-#REF!*0.35)+(F107*0.35)</f>
        <v>#REF!</v>
      </c>
      <c r="K107" s="640" t="e">
        <f t="shared" si="22"/>
        <v>#REF!</v>
      </c>
      <c r="L107" s="679" t="e">
        <f t="shared" si="23"/>
        <v>#REF!</v>
      </c>
      <c r="M107" s="680" t="e">
        <f t="shared" si="24"/>
        <v>#REF!</v>
      </c>
      <c r="N107" s="619" t="e">
        <f t="shared" si="18"/>
        <v>#REF!</v>
      </c>
    </row>
    <row r="108" spans="1:14" ht="14.4">
      <c r="A108" s="623"/>
      <c r="B108" s="615">
        <v>44347</v>
      </c>
      <c r="C108" s="624"/>
      <c r="D108" s="679" t="e">
        <f>D107+#REF!</f>
        <v>#REF!</v>
      </c>
      <c r="E108" s="679" t="e">
        <f t="shared" ref="E108:E120" si="25">(D96+D108+SUM(D97:D107)*2)/24</f>
        <v>#REF!</v>
      </c>
      <c r="F108" s="585"/>
      <c r="G108" s="679">
        <f t="shared" si="19"/>
        <v>0</v>
      </c>
      <c r="H108" s="679">
        <f t="shared" si="21"/>
        <v>0</v>
      </c>
      <c r="I108" s="679" t="e">
        <f t="shared" si="14"/>
        <v>#REF!</v>
      </c>
      <c r="J108" s="679" t="e">
        <f>(-#REF!*0.35)+(F108*0.35)</f>
        <v>#REF!</v>
      </c>
      <c r="K108" s="640" t="e">
        <f t="shared" si="22"/>
        <v>#REF!</v>
      </c>
      <c r="L108" s="679" t="e">
        <f t="shared" si="23"/>
        <v>#REF!</v>
      </c>
      <c r="M108" s="680" t="e">
        <f t="shared" si="24"/>
        <v>#REF!</v>
      </c>
      <c r="N108" s="619" t="e">
        <f t="shared" si="18"/>
        <v>#REF!</v>
      </c>
    </row>
    <row r="109" spans="1:14" ht="14.4">
      <c r="A109" s="623"/>
      <c r="B109" s="615">
        <v>44377</v>
      </c>
      <c r="C109" s="624"/>
      <c r="D109" s="679" t="e">
        <f>D108+#REF!</f>
        <v>#REF!</v>
      </c>
      <c r="E109" s="679" t="e">
        <f t="shared" si="25"/>
        <v>#REF!</v>
      </c>
      <c r="F109" s="585"/>
      <c r="G109" s="679">
        <f t="shared" si="19"/>
        <v>0</v>
      </c>
      <c r="H109" s="679">
        <f t="shared" si="21"/>
        <v>0</v>
      </c>
      <c r="I109" s="679" t="e">
        <f t="shared" si="14"/>
        <v>#REF!</v>
      </c>
      <c r="J109" s="679" t="e">
        <f>(-#REF!*0.35)+(F109*0.35)</f>
        <v>#REF!</v>
      </c>
      <c r="K109" s="640" t="e">
        <f t="shared" si="22"/>
        <v>#REF!</v>
      </c>
      <c r="L109" s="679" t="e">
        <f t="shared" si="23"/>
        <v>#REF!</v>
      </c>
      <c r="M109" s="680" t="e">
        <f t="shared" si="24"/>
        <v>#REF!</v>
      </c>
      <c r="N109" s="619" t="e">
        <f t="shared" si="18"/>
        <v>#REF!</v>
      </c>
    </row>
    <row r="110" spans="1:14" ht="14.4">
      <c r="A110" s="623"/>
      <c r="B110" s="615">
        <v>44408</v>
      </c>
      <c r="C110" s="624"/>
      <c r="D110" s="679" t="e">
        <f>D109+#REF!</f>
        <v>#REF!</v>
      </c>
      <c r="E110" s="679" t="e">
        <f t="shared" si="25"/>
        <v>#REF!</v>
      </c>
      <c r="F110" s="585"/>
      <c r="G110" s="679">
        <f t="shared" si="19"/>
        <v>0</v>
      </c>
      <c r="H110" s="679">
        <f t="shared" si="21"/>
        <v>0</v>
      </c>
      <c r="I110" s="679" t="e">
        <f t="shared" si="14"/>
        <v>#REF!</v>
      </c>
      <c r="J110" s="679" t="e">
        <f>(-#REF!*0.35)+(F110*0.35)</f>
        <v>#REF!</v>
      </c>
      <c r="K110" s="640" t="e">
        <f t="shared" si="22"/>
        <v>#REF!</v>
      </c>
      <c r="L110" s="679" t="e">
        <f t="shared" si="23"/>
        <v>#REF!</v>
      </c>
      <c r="M110" s="680" t="e">
        <f t="shared" si="24"/>
        <v>#REF!</v>
      </c>
      <c r="N110" s="619" t="e">
        <f t="shared" si="18"/>
        <v>#REF!</v>
      </c>
    </row>
    <row r="111" spans="1:14" ht="14.4">
      <c r="A111" s="623"/>
      <c r="B111" s="615">
        <v>44439</v>
      </c>
      <c r="C111" s="624"/>
      <c r="D111" s="679" t="e">
        <f>D110+#REF!</f>
        <v>#REF!</v>
      </c>
      <c r="E111" s="679" t="e">
        <f t="shared" si="25"/>
        <v>#REF!</v>
      </c>
      <c r="F111" s="585"/>
      <c r="G111" s="679">
        <f t="shared" si="19"/>
        <v>0</v>
      </c>
      <c r="H111" s="679">
        <f t="shared" si="21"/>
        <v>0</v>
      </c>
      <c r="I111" s="679" t="e">
        <f t="shared" si="14"/>
        <v>#REF!</v>
      </c>
      <c r="J111" s="679" t="e">
        <f>(-#REF!*0.35)+(F111*0.35)</f>
        <v>#REF!</v>
      </c>
      <c r="K111" s="640" t="e">
        <f t="shared" si="22"/>
        <v>#REF!</v>
      </c>
      <c r="L111" s="679" t="e">
        <f t="shared" si="23"/>
        <v>#REF!</v>
      </c>
      <c r="M111" s="680" t="e">
        <f t="shared" si="24"/>
        <v>#REF!</v>
      </c>
      <c r="N111" s="619" t="e">
        <f t="shared" si="18"/>
        <v>#REF!</v>
      </c>
    </row>
    <row r="112" spans="1:14" ht="14.4">
      <c r="A112" s="623"/>
      <c r="B112" s="615">
        <v>44469</v>
      </c>
      <c r="C112" s="624"/>
      <c r="D112" s="679" t="e">
        <f>D111+#REF!</f>
        <v>#REF!</v>
      </c>
      <c r="E112" s="679" t="e">
        <f t="shared" si="25"/>
        <v>#REF!</v>
      </c>
      <c r="F112" s="585"/>
      <c r="G112" s="679">
        <f t="shared" si="19"/>
        <v>0</v>
      </c>
      <c r="H112" s="679">
        <f t="shared" si="21"/>
        <v>0</v>
      </c>
      <c r="I112" s="679" t="e">
        <f t="shared" si="14"/>
        <v>#REF!</v>
      </c>
      <c r="J112" s="679" t="e">
        <f>(-#REF!*0.35)+(F112*0.35)</f>
        <v>#REF!</v>
      </c>
      <c r="K112" s="640" t="e">
        <f t="shared" si="22"/>
        <v>#REF!</v>
      </c>
      <c r="L112" s="679" t="e">
        <f t="shared" si="23"/>
        <v>#REF!</v>
      </c>
      <c r="M112" s="680" t="e">
        <f t="shared" si="24"/>
        <v>#REF!</v>
      </c>
      <c r="N112" s="619" t="e">
        <f t="shared" si="18"/>
        <v>#REF!</v>
      </c>
    </row>
    <row r="113" spans="1:14" ht="14.4">
      <c r="A113" s="623"/>
      <c r="B113" s="615">
        <v>44500</v>
      </c>
      <c r="C113" s="624"/>
      <c r="D113" s="679" t="e">
        <f>D112+#REF!</f>
        <v>#REF!</v>
      </c>
      <c r="E113" s="679" t="e">
        <f t="shared" si="25"/>
        <v>#REF!</v>
      </c>
      <c r="F113" s="585"/>
      <c r="G113" s="679">
        <f t="shared" si="19"/>
        <v>0</v>
      </c>
      <c r="H113" s="679">
        <f t="shared" si="21"/>
        <v>0</v>
      </c>
      <c r="I113" s="679" t="e">
        <f t="shared" si="14"/>
        <v>#REF!</v>
      </c>
      <c r="J113" s="679" t="e">
        <f>(-#REF!*0.35)+(F113*0.35)</f>
        <v>#REF!</v>
      </c>
      <c r="K113" s="640" t="e">
        <f t="shared" si="22"/>
        <v>#REF!</v>
      </c>
      <c r="L113" s="679" t="e">
        <f t="shared" si="23"/>
        <v>#REF!</v>
      </c>
      <c r="M113" s="680" t="e">
        <f t="shared" si="24"/>
        <v>#REF!</v>
      </c>
      <c r="N113" s="619" t="e">
        <f t="shared" si="18"/>
        <v>#REF!</v>
      </c>
    </row>
    <row r="114" spans="1:14" ht="14.4">
      <c r="A114" s="623"/>
      <c r="B114" s="615">
        <v>44530</v>
      </c>
      <c r="C114" s="624"/>
      <c r="D114" s="679" t="e">
        <f>D113+#REF!</f>
        <v>#REF!</v>
      </c>
      <c r="E114" s="679" t="e">
        <f t="shared" si="25"/>
        <v>#REF!</v>
      </c>
      <c r="F114" s="585"/>
      <c r="G114" s="679">
        <f t="shared" si="19"/>
        <v>0</v>
      </c>
      <c r="H114" s="679">
        <f t="shared" si="21"/>
        <v>0</v>
      </c>
      <c r="I114" s="679" t="e">
        <f t="shared" si="14"/>
        <v>#REF!</v>
      </c>
      <c r="J114" s="679" t="e">
        <f>(-#REF!*0.35)+(F114*0.35)</f>
        <v>#REF!</v>
      </c>
      <c r="K114" s="640" t="e">
        <f t="shared" si="22"/>
        <v>#REF!</v>
      </c>
      <c r="L114" s="679" t="e">
        <f t="shared" si="23"/>
        <v>#REF!</v>
      </c>
      <c r="M114" s="680" t="e">
        <f t="shared" si="24"/>
        <v>#REF!</v>
      </c>
      <c r="N114" s="619" t="e">
        <f t="shared" si="18"/>
        <v>#REF!</v>
      </c>
    </row>
    <row r="115" spans="1:14" ht="14.4">
      <c r="A115" s="623"/>
      <c r="B115" s="615">
        <v>44561</v>
      </c>
      <c r="C115" s="624"/>
      <c r="D115" s="679" t="e">
        <f>D114+#REF!</f>
        <v>#REF!</v>
      </c>
      <c r="E115" s="679" t="e">
        <f t="shared" si="25"/>
        <v>#REF!</v>
      </c>
      <c r="F115" s="585"/>
      <c r="G115" s="679">
        <f t="shared" si="19"/>
        <v>0</v>
      </c>
      <c r="H115" s="679">
        <f t="shared" si="21"/>
        <v>0</v>
      </c>
      <c r="I115" s="679" t="e">
        <f t="shared" si="14"/>
        <v>#REF!</v>
      </c>
      <c r="J115" s="679" t="e">
        <f>(-#REF!*0.35)+(F115*0.35)</f>
        <v>#REF!</v>
      </c>
      <c r="K115" s="640" t="e">
        <f t="shared" si="22"/>
        <v>#REF!</v>
      </c>
      <c r="L115" s="679" t="e">
        <f t="shared" si="23"/>
        <v>#REF!</v>
      </c>
      <c r="M115" s="680" t="e">
        <f t="shared" si="24"/>
        <v>#REF!</v>
      </c>
      <c r="N115" s="619" t="e">
        <f t="shared" si="18"/>
        <v>#REF!</v>
      </c>
    </row>
    <row r="116" spans="1:14" ht="14.4">
      <c r="A116" s="623"/>
      <c r="B116" s="615">
        <v>44592</v>
      </c>
      <c r="C116" s="624"/>
      <c r="D116" s="679" t="e">
        <f>D115+#REF!</f>
        <v>#REF!</v>
      </c>
      <c r="E116" s="679" t="e">
        <f t="shared" si="25"/>
        <v>#REF!</v>
      </c>
      <c r="F116" s="585"/>
      <c r="G116" s="679">
        <f t="shared" si="19"/>
        <v>0</v>
      </c>
      <c r="H116" s="679">
        <f t="shared" si="21"/>
        <v>0</v>
      </c>
      <c r="I116" s="679" t="e">
        <f t="shared" si="14"/>
        <v>#REF!</v>
      </c>
      <c r="J116" s="679" t="e">
        <f>(-#REF!*0.35)+(F116*0.35)</f>
        <v>#REF!</v>
      </c>
      <c r="K116" s="640" t="e">
        <f t="shared" si="22"/>
        <v>#REF!</v>
      </c>
      <c r="L116" s="679" t="e">
        <f t="shared" si="23"/>
        <v>#REF!</v>
      </c>
      <c r="M116" s="680" t="e">
        <f t="shared" si="24"/>
        <v>#REF!</v>
      </c>
      <c r="N116" s="619" t="e">
        <f t="shared" si="18"/>
        <v>#REF!</v>
      </c>
    </row>
    <row r="117" spans="1:14" ht="14.4">
      <c r="A117" s="623"/>
      <c r="B117" s="615">
        <v>44620</v>
      </c>
      <c r="C117" s="624"/>
      <c r="D117" s="679" t="e">
        <f>D116+#REF!</f>
        <v>#REF!</v>
      </c>
      <c r="E117" s="679" t="e">
        <f t="shared" si="25"/>
        <v>#REF!</v>
      </c>
      <c r="F117" s="585"/>
      <c r="G117" s="679">
        <f t="shared" si="19"/>
        <v>0</v>
      </c>
      <c r="H117" s="679">
        <f t="shared" si="21"/>
        <v>0</v>
      </c>
      <c r="I117" s="679" t="e">
        <f t="shared" si="14"/>
        <v>#REF!</v>
      </c>
      <c r="J117" s="679" t="e">
        <f>(-#REF!*0.35)+(F117*0.35)</f>
        <v>#REF!</v>
      </c>
      <c r="K117" s="640" t="e">
        <f t="shared" si="22"/>
        <v>#REF!</v>
      </c>
      <c r="L117" s="679" t="e">
        <f t="shared" si="23"/>
        <v>#REF!</v>
      </c>
      <c r="M117" s="680" t="e">
        <f t="shared" si="24"/>
        <v>#REF!</v>
      </c>
      <c r="N117" s="619" t="e">
        <f t="shared" si="18"/>
        <v>#REF!</v>
      </c>
    </row>
    <row r="118" spans="1:14" ht="14.4">
      <c r="A118" s="623"/>
      <c r="B118" s="615">
        <v>44651</v>
      </c>
      <c r="C118" s="624"/>
      <c r="D118" s="679" t="e">
        <f>D117+#REF!</f>
        <v>#REF!</v>
      </c>
      <c r="E118" s="679" t="e">
        <f t="shared" si="25"/>
        <v>#REF!</v>
      </c>
      <c r="F118" s="585"/>
      <c r="G118" s="679">
        <f t="shared" si="19"/>
        <v>0</v>
      </c>
      <c r="H118" s="679">
        <f t="shared" si="21"/>
        <v>0</v>
      </c>
      <c r="I118" s="679" t="e">
        <f t="shared" si="14"/>
        <v>#REF!</v>
      </c>
      <c r="J118" s="679" t="e">
        <f>(-#REF!*0.35)+(F118*0.35)</f>
        <v>#REF!</v>
      </c>
      <c r="K118" s="640" t="e">
        <f t="shared" si="22"/>
        <v>#REF!</v>
      </c>
      <c r="L118" s="679" t="e">
        <f t="shared" si="23"/>
        <v>#REF!</v>
      </c>
      <c r="M118" s="680" t="e">
        <f t="shared" si="24"/>
        <v>#REF!</v>
      </c>
      <c r="N118" s="619" t="e">
        <f t="shared" si="18"/>
        <v>#REF!</v>
      </c>
    </row>
    <row r="119" spans="1:14" ht="14.4">
      <c r="A119" s="623"/>
      <c r="B119" s="615">
        <v>44681</v>
      </c>
      <c r="C119" s="624"/>
      <c r="D119" s="679" t="e">
        <f>D118+#REF!</f>
        <v>#REF!</v>
      </c>
      <c r="E119" s="679" t="e">
        <f t="shared" si="25"/>
        <v>#REF!</v>
      </c>
      <c r="F119" s="585"/>
      <c r="G119" s="679">
        <f t="shared" si="19"/>
        <v>0</v>
      </c>
      <c r="H119" s="679">
        <f t="shared" si="21"/>
        <v>0</v>
      </c>
      <c r="I119" s="679" t="e">
        <f t="shared" si="14"/>
        <v>#REF!</v>
      </c>
      <c r="J119" s="679" t="e">
        <f>(-#REF!*0.35)+(F119*0.35)</f>
        <v>#REF!</v>
      </c>
      <c r="K119" s="640" t="e">
        <f t="shared" si="22"/>
        <v>#REF!</v>
      </c>
      <c r="L119" s="679" t="e">
        <f t="shared" si="23"/>
        <v>#REF!</v>
      </c>
      <c r="M119" s="680" t="e">
        <f t="shared" si="24"/>
        <v>#REF!</v>
      </c>
      <c r="N119" s="619" t="e">
        <f t="shared" si="18"/>
        <v>#REF!</v>
      </c>
    </row>
    <row r="120" spans="1:14" ht="14.4">
      <c r="A120" s="623"/>
      <c r="B120" s="615">
        <v>44712</v>
      </c>
      <c r="C120" s="624"/>
      <c r="D120" s="679" t="e">
        <f>D119+#REF!</f>
        <v>#REF!</v>
      </c>
      <c r="E120" s="679" t="e">
        <f t="shared" si="25"/>
        <v>#REF!</v>
      </c>
      <c r="F120" s="585"/>
      <c r="G120" s="679">
        <f t="shared" si="19"/>
        <v>0</v>
      </c>
      <c r="H120" s="679">
        <f t="shared" si="21"/>
        <v>0</v>
      </c>
      <c r="I120" s="679" t="e">
        <f t="shared" si="14"/>
        <v>#REF!</v>
      </c>
      <c r="J120" s="679" t="e">
        <f>(-#REF!*0.35)+(F120*0.35)</f>
        <v>#REF!</v>
      </c>
      <c r="K120" s="640" t="e">
        <f t="shared" si="22"/>
        <v>#REF!</v>
      </c>
      <c r="L120" s="679" t="e">
        <f t="shared" si="23"/>
        <v>#REF!</v>
      </c>
      <c r="M120" s="680" t="e">
        <f t="shared" si="24"/>
        <v>#REF!</v>
      </c>
      <c r="N120" s="619" t="e">
        <f t="shared" si="18"/>
        <v>#REF!</v>
      </c>
    </row>
    <row r="121" spans="1:14" ht="14.4">
      <c r="A121" s="625"/>
      <c r="B121" s="626"/>
      <c r="C121" s="626"/>
      <c r="D121" s="626"/>
      <c r="E121" s="626"/>
      <c r="F121" s="586"/>
      <c r="G121" s="626"/>
      <c r="H121" s="626"/>
      <c r="I121" s="626"/>
      <c r="J121" s="626"/>
      <c r="K121" s="626"/>
      <c r="L121" s="626"/>
      <c r="M121" s="627"/>
      <c r="N121" s="628"/>
    </row>
    <row r="122" spans="1:14" ht="14.4">
      <c r="A122" s="629"/>
      <c r="B122" s="629"/>
      <c r="C122" s="629"/>
      <c r="D122" s="629"/>
      <c r="E122" s="629"/>
      <c r="F122" s="588"/>
      <c r="G122" s="629"/>
      <c r="H122" s="629"/>
      <c r="I122" s="629"/>
      <c r="J122" s="629"/>
      <c r="K122" s="629"/>
      <c r="L122" s="629"/>
      <c r="M122" s="629"/>
      <c r="N122" s="629"/>
    </row>
    <row r="123" spans="1:14" ht="13.2">
      <c r="B123" s="1083" t="s">
        <v>875</v>
      </c>
      <c r="C123" s="787"/>
      <c r="D123" s="885"/>
      <c r="E123" s="841"/>
      <c r="F123" s="885">
        <f>SUM(F86:F97)</f>
        <v>0</v>
      </c>
      <c r="G123" s="841"/>
      <c r="H123" s="841"/>
      <c r="I123" s="841"/>
      <c r="J123" s="841"/>
      <c r="K123" s="841"/>
      <c r="L123" s="841"/>
      <c r="M123" s="841"/>
    </row>
    <row r="124" spans="1:14" ht="13.2">
      <c r="B124" s="1083" t="s">
        <v>876</v>
      </c>
      <c r="C124" s="885"/>
      <c r="D124" s="885"/>
      <c r="E124" s="841"/>
      <c r="F124" s="885">
        <v>0</v>
      </c>
      <c r="G124" s="841"/>
      <c r="H124" s="841"/>
      <c r="I124" s="841"/>
      <c r="J124" s="841"/>
      <c r="K124" s="841"/>
      <c r="L124" s="841"/>
      <c r="M124" s="841"/>
    </row>
    <row r="125" spans="1:14" ht="14.4">
      <c r="D125" s="841"/>
      <c r="E125" s="841"/>
      <c r="F125" s="588"/>
      <c r="G125" s="841"/>
      <c r="H125" s="841"/>
      <c r="I125" s="841"/>
      <c r="J125" s="841"/>
      <c r="K125" s="841"/>
      <c r="L125" s="841"/>
      <c r="M125" s="841"/>
    </row>
    <row r="126" spans="1:14" ht="14.4">
      <c r="D126" s="841"/>
      <c r="E126" s="841"/>
      <c r="F126" s="588"/>
      <c r="G126" s="841"/>
      <c r="H126" s="841"/>
      <c r="I126" s="841"/>
      <c r="J126" s="841"/>
      <c r="K126" s="841"/>
      <c r="L126" s="841"/>
      <c r="M126" s="841"/>
    </row>
    <row r="127" spans="1:14" ht="14.4">
      <c r="D127" s="841"/>
      <c r="E127" s="841"/>
      <c r="F127" s="588"/>
      <c r="G127" s="841"/>
      <c r="H127" s="841"/>
      <c r="I127" s="841"/>
      <c r="J127" s="841"/>
      <c r="K127" s="841"/>
      <c r="L127" s="841"/>
      <c r="M127" s="841"/>
    </row>
    <row r="128" spans="1:14" ht="14.4">
      <c r="D128" s="841"/>
      <c r="E128" s="841"/>
      <c r="F128" s="588"/>
      <c r="G128" s="841"/>
      <c r="H128" s="841"/>
      <c r="I128" s="841"/>
      <c r="J128" s="841"/>
      <c r="K128" s="841"/>
      <c r="L128" s="841"/>
      <c r="M128" s="841"/>
    </row>
    <row r="129" spans="4:13" ht="14.4">
      <c r="D129" s="841"/>
      <c r="E129" s="841"/>
      <c r="F129" s="588"/>
      <c r="G129" s="841"/>
      <c r="H129" s="841"/>
      <c r="I129" s="841"/>
      <c r="J129" s="841"/>
      <c r="K129" s="841"/>
      <c r="L129" s="841"/>
      <c r="M129" s="841"/>
    </row>
    <row r="130" spans="4:13" ht="14.4">
      <c r="D130" s="841"/>
      <c r="E130" s="841"/>
      <c r="F130" s="588"/>
      <c r="G130" s="841"/>
      <c r="H130" s="841"/>
      <c r="I130" s="841"/>
      <c r="J130" s="841"/>
      <c r="K130" s="841"/>
      <c r="L130" s="841"/>
      <c r="M130" s="841"/>
    </row>
    <row r="131" spans="4:13" ht="14.4">
      <c r="D131" s="841"/>
      <c r="E131" s="841"/>
      <c r="F131" s="588"/>
      <c r="G131" s="841"/>
      <c r="H131" s="841"/>
      <c r="I131" s="841"/>
      <c r="J131" s="841"/>
      <c r="K131" s="841"/>
      <c r="L131" s="841"/>
      <c r="M131" s="841"/>
    </row>
    <row r="132" spans="4:13" ht="14.4">
      <c r="D132" s="841"/>
      <c r="E132" s="841"/>
      <c r="F132" s="588"/>
      <c r="G132" s="841"/>
      <c r="H132" s="841"/>
      <c r="I132" s="841"/>
      <c r="J132" s="841"/>
      <c r="K132" s="841"/>
      <c r="L132" s="841"/>
      <c r="M132" s="841"/>
    </row>
    <row r="133" spans="4:13" ht="14.4">
      <c r="D133" s="841"/>
      <c r="E133" s="841"/>
      <c r="F133" s="588"/>
      <c r="G133" s="841"/>
      <c r="H133" s="841"/>
      <c r="I133" s="841"/>
      <c r="J133" s="841"/>
      <c r="K133" s="841"/>
      <c r="L133" s="841"/>
      <c r="M133" s="841"/>
    </row>
    <row r="134" spans="4:13" ht="14.4">
      <c r="D134" s="841"/>
      <c r="E134" s="841"/>
      <c r="F134" s="588"/>
      <c r="G134" s="841"/>
      <c r="H134" s="841"/>
      <c r="I134" s="841"/>
      <c r="J134" s="841"/>
      <c r="K134" s="841"/>
      <c r="L134" s="841"/>
      <c r="M134" s="841"/>
    </row>
    <row r="135" spans="4:13" ht="14.4">
      <c r="D135" s="841"/>
      <c r="E135" s="841"/>
      <c r="F135" s="588"/>
      <c r="G135" s="841"/>
      <c r="H135" s="841"/>
      <c r="I135" s="841"/>
      <c r="J135" s="841"/>
      <c r="K135" s="841"/>
      <c r="L135" s="841"/>
      <c r="M135" s="841"/>
    </row>
    <row r="136" spans="4:13" ht="14.4">
      <c r="D136" s="841"/>
      <c r="E136" s="841"/>
      <c r="F136" s="588"/>
      <c r="G136" s="841"/>
      <c r="H136" s="841"/>
      <c r="I136" s="841"/>
      <c r="J136" s="841"/>
      <c r="K136" s="841"/>
      <c r="L136" s="841"/>
      <c r="M136" s="841"/>
    </row>
    <row r="137" spans="4:13" ht="14.4">
      <c r="D137" s="841"/>
      <c r="E137" s="841"/>
      <c r="F137" s="588"/>
      <c r="G137" s="841"/>
      <c r="H137" s="841"/>
      <c r="I137" s="841"/>
      <c r="J137" s="841"/>
      <c r="K137" s="841"/>
      <c r="L137" s="841"/>
      <c r="M137" s="841"/>
    </row>
    <row r="138" spans="4:13" ht="14.4">
      <c r="D138" s="841"/>
      <c r="E138" s="841"/>
      <c r="F138" s="588"/>
      <c r="G138" s="841"/>
      <c r="H138" s="841"/>
      <c r="I138" s="841"/>
      <c r="J138" s="841"/>
      <c r="K138" s="841"/>
      <c r="L138" s="841"/>
      <c r="M138" s="841"/>
    </row>
    <row r="139" spans="4:13" ht="14.4">
      <c r="D139" s="841"/>
      <c r="E139" s="841"/>
      <c r="F139" s="588"/>
      <c r="G139" s="841"/>
      <c r="H139" s="841"/>
      <c r="I139" s="841"/>
      <c r="J139" s="841"/>
      <c r="K139" s="841"/>
      <c r="L139" s="841"/>
      <c r="M139" s="841"/>
    </row>
    <row r="140" spans="4:13" ht="14.4">
      <c r="D140" s="841"/>
      <c r="E140" s="841"/>
      <c r="F140" s="588"/>
      <c r="G140" s="841"/>
      <c r="H140" s="841"/>
      <c r="I140" s="841"/>
      <c r="J140" s="841"/>
      <c r="K140" s="841"/>
      <c r="L140" s="841"/>
      <c r="M140" s="841"/>
    </row>
    <row r="141" spans="4:13" ht="14.4">
      <c r="D141" s="841"/>
      <c r="E141" s="841"/>
      <c r="F141" s="588"/>
      <c r="G141" s="841"/>
      <c r="H141" s="841"/>
      <c r="I141" s="841"/>
      <c r="J141" s="841"/>
      <c r="K141" s="841"/>
      <c r="L141" s="841"/>
      <c r="M141" s="841"/>
    </row>
    <row r="142" spans="4:13" ht="14.4">
      <c r="D142" s="841"/>
      <c r="E142" s="841"/>
      <c r="F142" s="588"/>
      <c r="G142" s="841"/>
      <c r="H142" s="841"/>
      <c r="I142" s="841"/>
      <c r="J142" s="841"/>
      <c r="K142" s="841"/>
      <c r="L142" s="841"/>
      <c r="M142" s="841"/>
    </row>
    <row r="143" spans="4:13" ht="14.4">
      <c r="D143" s="841"/>
      <c r="E143" s="841"/>
      <c r="F143" s="588"/>
      <c r="G143" s="841"/>
      <c r="H143" s="841"/>
      <c r="I143" s="841"/>
      <c r="J143" s="841"/>
      <c r="K143" s="841"/>
      <c r="L143" s="841"/>
      <c r="M143" s="841"/>
    </row>
    <row r="144" spans="4:13" ht="14.4">
      <c r="D144" s="841"/>
      <c r="E144" s="841"/>
      <c r="F144" s="588"/>
      <c r="G144" s="841"/>
      <c r="H144" s="841"/>
      <c r="I144" s="841"/>
      <c r="J144" s="841"/>
      <c r="K144" s="841"/>
      <c r="L144" s="841"/>
      <c r="M144" s="841"/>
    </row>
    <row r="145" spans="4:13" ht="14.4">
      <c r="D145" s="841"/>
      <c r="E145" s="841"/>
      <c r="F145" s="588"/>
      <c r="G145" s="841"/>
      <c r="H145" s="841"/>
      <c r="I145" s="841"/>
      <c r="J145" s="841"/>
      <c r="K145" s="841"/>
      <c r="L145" s="841"/>
      <c r="M145" s="841"/>
    </row>
    <row r="146" spans="4:13" ht="14.4">
      <c r="D146" s="841"/>
      <c r="E146" s="841"/>
      <c r="F146" s="588"/>
      <c r="G146" s="841"/>
      <c r="H146" s="841"/>
      <c r="I146" s="841"/>
      <c r="J146" s="841"/>
      <c r="K146" s="841"/>
      <c r="L146" s="841"/>
      <c r="M146" s="841"/>
    </row>
    <row r="147" spans="4:13" ht="14.4">
      <c r="F147" s="473"/>
    </row>
    <row r="148" spans="4:13" ht="14.4">
      <c r="F148" s="473"/>
    </row>
    <row r="149" spans="4:13" ht="14.4">
      <c r="F149" s="473"/>
    </row>
    <row r="150" spans="4:13" ht="14.4">
      <c r="F150" s="473"/>
    </row>
    <row r="151" spans="4:13" ht="14.4">
      <c r="F151" s="473"/>
    </row>
    <row r="152" spans="4:13" ht="14.4">
      <c r="F152" s="473"/>
    </row>
    <row r="153" spans="4:13" ht="14.4">
      <c r="F153" s="473"/>
    </row>
    <row r="154" spans="4:13" ht="14.4">
      <c r="F154" s="473"/>
    </row>
    <row r="155" spans="4:13" ht="14.4">
      <c r="F155" s="473"/>
    </row>
    <row r="156" spans="4:13" ht="14.4">
      <c r="F156" s="473"/>
    </row>
    <row r="157" spans="4:13" ht="14.4">
      <c r="F157" s="473"/>
    </row>
    <row r="158" spans="4:13" ht="14.4">
      <c r="F158" s="473"/>
    </row>
    <row r="159" spans="4:13" ht="14.4">
      <c r="F159" s="473"/>
    </row>
    <row r="160" spans="4:13" ht="14.4">
      <c r="F160" s="473"/>
    </row>
    <row r="161" spans="6:6" ht="14.4">
      <c r="F161" s="473"/>
    </row>
    <row r="162" spans="6:6" ht="14.4">
      <c r="F162" s="473"/>
    </row>
    <row r="163" spans="6:6" ht="14.4">
      <c r="F163" s="473"/>
    </row>
    <row r="164" spans="6:6" ht="14.4">
      <c r="F164" s="473"/>
    </row>
    <row r="165" spans="6:6" ht="14.4">
      <c r="F165" s="473"/>
    </row>
    <row r="166" spans="6:6" ht="14.4">
      <c r="F166" s="473"/>
    </row>
    <row r="167" spans="6:6" ht="14.4">
      <c r="F167" s="473"/>
    </row>
    <row r="168" spans="6:6" ht="14.4">
      <c r="F168" s="473"/>
    </row>
    <row r="169" spans="6:6" ht="14.4">
      <c r="F169" s="473"/>
    </row>
    <row r="170" spans="6:6" ht="14.4">
      <c r="F170" s="473"/>
    </row>
    <row r="171" spans="6:6" ht="14.4">
      <c r="F171" s="473"/>
    </row>
    <row r="172" spans="6:6" ht="14.4">
      <c r="F172" s="473"/>
    </row>
    <row r="173" spans="6:6" ht="14.4">
      <c r="F173" s="473"/>
    </row>
    <row r="174" spans="6:6" ht="14.4">
      <c r="F174" s="473"/>
    </row>
  </sheetData>
  <pageMargins left="0.7" right="0.7" top="0.75" bottom="0.75" header="0.3" footer="0.3"/>
  <pageSetup scale="66" fitToHeight="0" orientation="landscape" r:id="rId1"/>
  <rowBreaks count="1" manualBreakCount="1">
    <brk id="8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4"/>
  <sheetViews>
    <sheetView workbookViewId="0">
      <pane xSplit="2" ySplit="2" topLeftCell="C75" activePane="bottomRight" state="frozen"/>
      <selection activeCell="G48" sqref="G48"/>
      <selection pane="topRight" activeCell="G48" sqref="G48"/>
      <selection pane="bottomLeft" activeCell="G48" sqref="G48"/>
      <selection pane="bottomRight" activeCell="E97" sqref="E97"/>
    </sheetView>
  </sheetViews>
  <sheetFormatPr defaultColWidth="9.140625" defaultRowHeight="13.2"/>
  <cols>
    <col min="1" max="1" width="18.42578125" style="864" customWidth="1"/>
    <col min="2" max="2" width="64.140625" style="864" customWidth="1"/>
    <col min="3" max="5" width="21.28515625" style="864" bestFit="1" customWidth="1"/>
    <col min="6" max="16384" width="9.140625" style="81"/>
  </cols>
  <sheetData>
    <row r="1" spans="1:6" ht="13.8" thickBot="1">
      <c r="A1" s="861"/>
      <c r="B1" s="862"/>
      <c r="C1" s="862"/>
      <c r="D1" s="862"/>
      <c r="E1" s="862"/>
    </row>
    <row r="2" spans="1:6" ht="51.6" customHeight="1" thickBot="1">
      <c r="A2" s="865" t="s">
        <v>725</v>
      </c>
      <c r="B2" s="865" t="s">
        <v>724</v>
      </c>
      <c r="C2" s="866" t="s">
        <v>868</v>
      </c>
      <c r="D2" s="866" t="s">
        <v>869</v>
      </c>
      <c r="E2" s="866" t="s">
        <v>870</v>
      </c>
    </row>
    <row r="3" spans="1:6" ht="13.8" thickTop="1">
      <c r="A3" s="868"/>
      <c r="B3" s="869" t="s">
        <v>133</v>
      </c>
      <c r="C3" s="871"/>
      <c r="D3" s="871"/>
      <c r="E3" s="908"/>
    </row>
    <row r="4" spans="1:6">
      <c r="A4" s="873" t="s">
        <v>841</v>
      </c>
      <c r="B4" s="874" t="s">
        <v>722</v>
      </c>
      <c r="C4" s="881">
        <f>'TY Reg Assets RB'!C4</f>
        <v>0</v>
      </c>
      <c r="D4" s="881">
        <f>'TY Reg Assets RB'!D4</f>
        <v>0</v>
      </c>
      <c r="E4" s="906"/>
      <c r="F4" s="81" t="s">
        <v>871</v>
      </c>
    </row>
    <row r="5" spans="1:6">
      <c r="A5" s="873" t="s">
        <v>842</v>
      </c>
      <c r="B5" s="874" t="s">
        <v>721</v>
      </c>
      <c r="C5" s="881">
        <f>'TY Reg Assets RB'!C5</f>
        <v>0</v>
      </c>
      <c r="D5" s="881">
        <v>0</v>
      </c>
      <c r="E5" s="906">
        <f>D5-C5</f>
        <v>0</v>
      </c>
      <c r="F5" s="81" t="s">
        <v>871</v>
      </c>
    </row>
    <row r="6" spans="1:6">
      <c r="A6" s="873">
        <v>19000151</v>
      </c>
      <c r="B6" s="874" t="s">
        <v>720</v>
      </c>
      <c r="C6" s="881">
        <f>'TY Reg Assets RB'!C6</f>
        <v>45753.14</v>
      </c>
      <c r="D6" s="881">
        <f>'FB Energy'!$T$176</f>
        <v>-0.20155555414385162</v>
      </c>
      <c r="E6" s="906">
        <f>D6-C6</f>
        <v>-45753.341555554143</v>
      </c>
      <c r="F6" s="81" t="s">
        <v>17</v>
      </c>
    </row>
    <row r="7" spans="1:6" ht="13.8" thickBot="1">
      <c r="A7" s="879"/>
      <c r="B7" s="874"/>
      <c r="C7" s="876">
        <f>SUM(C4:C6)</f>
        <v>45753.14</v>
      </c>
      <c r="D7" s="876">
        <f>SUM(D4:D6)</f>
        <v>-0.20155555414385162</v>
      </c>
      <c r="E7" s="907">
        <f>SUM(E4:E6)</f>
        <v>-45753.341555554143</v>
      </c>
    </row>
    <row r="8" spans="1:6" ht="13.8" thickTop="1">
      <c r="A8" s="879"/>
      <c r="B8" s="869" t="s">
        <v>717</v>
      </c>
      <c r="C8" s="882"/>
      <c r="D8" s="882"/>
      <c r="E8" s="909"/>
    </row>
    <row r="9" spans="1:6">
      <c r="A9" s="883">
        <v>19000711</v>
      </c>
      <c r="B9" s="874" t="s">
        <v>719</v>
      </c>
      <c r="C9" s="881">
        <f>'TY Reg Assets RB'!C9</f>
        <v>62723.07</v>
      </c>
      <c r="D9" s="881">
        <f>BNP!T160</f>
        <v>-0.32174757100438001</v>
      </c>
      <c r="E9" s="906">
        <f>D9-C9</f>
        <v>-62723.391747571004</v>
      </c>
      <c r="F9" s="81" t="s">
        <v>17</v>
      </c>
    </row>
    <row r="10" spans="1:6">
      <c r="A10" s="873" t="s">
        <v>843</v>
      </c>
      <c r="B10" s="874" t="s">
        <v>718</v>
      </c>
      <c r="C10" s="881">
        <f>'TY Reg Assets RB'!C10</f>
        <v>0</v>
      </c>
      <c r="D10" s="881">
        <f>BNP!S160</f>
        <v>0</v>
      </c>
      <c r="E10" s="906">
        <f>D10-C10</f>
        <v>0</v>
      </c>
      <c r="F10" s="81" t="s">
        <v>871</v>
      </c>
    </row>
    <row r="11" spans="1:6">
      <c r="A11" s="883">
        <v>25302121</v>
      </c>
      <c r="B11" s="874" t="s">
        <v>716</v>
      </c>
      <c r="C11" s="881">
        <f>'TY Reg Assets RB'!C11</f>
        <v>0</v>
      </c>
      <c r="D11" s="881">
        <f>'TY Reg Assets RB'!D11</f>
        <v>0</v>
      </c>
      <c r="E11" s="906"/>
      <c r="F11" s="81" t="s">
        <v>871</v>
      </c>
    </row>
    <row r="12" spans="1:6" ht="13.8" thickBot="1">
      <c r="A12" s="879"/>
      <c r="B12" s="874"/>
      <c r="C12" s="876">
        <f>SUM(C9:C11)</f>
        <v>62723.07</v>
      </c>
      <c r="D12" s="876">
        <f>SUM(D9:D11)</f>
        <v>-0.32174757100438001</v>
      </c>
      <c r="E12" s="907">
        <f>SUM(E9:E11)</f>
        <v>-62723.391747571004</v>
      </c>
    </row>
    <row r="13" spans="1:6" ht="13.8" thickTop="1">
      <c r="A13" s="879"/>
      <c r="B13" s="869" t="s">
        <v>844</v>
      </c>
      <c r="C13" s="882"/>
      <c r="D13" s="882"/>
      <c r="E13" s="909"/>
    </row>
    <row r="14" spans="1:6">
      <c r="A14" s="883">
        <v>18600351</v>
      </c>
      <c r="B14" s="874" t="s">
        <v>715</v>
      </c>
      <c r="C14" s="881">
        <f>'TY Reg Assets RB'!C14</f>
        <v>0</v>
      </c>
      <c r="D14" s="881">
        <f>'TY Reg Assets RB'!D14</f>
        <v>0</v>
      </c>
      <c r="E14" s="906"/>
      <c r="F14" s="81" t="s">
        <v>871</v>
      </c>
    </row>
    <row r="15" spans="1:6">
      <c r="A15" s="883">
        <v>18600361</v>
      </c>
      <c r="B15" s="874" t="s">
        <v>714</v>
      </c>
      <c r="C15" s="881">
        <f>'TY Reg Assets RB'!C15</f>
        <v>0</v>
      </c>
      <c r="D15" s="881">
        <f>'TY Reg Assets RB'!D15</f>
        <v>0</v>
      </c>
      <c r="E15" s="906"/>
      <c r="F15" s="81" t="s">
        <v>871</v>
      </c>
    </row>
    <row r="16" spans="1:6">
      <c r="A16" s="883">
        <v>18600371</v>
      </c>
      <c r="B16" s="874" t="s">
        <v>713</v>
      </c>
      <c r="C16" s="881">
        <f>'TY Reg Assets RB'!C16</f>
        <v>0</v>
      </c>
      <c r="D16" s="881">
        <f>'TY Reg Assets RB'!D16</f>
        <v>0</v>
      </c>
      <c r="E16" s="906"/>
      <c r="F16" s="81" t="s">
        <v>871</v>
      </c>
    </row>
    <row r="17" spans="1:6">
      <c r="A17" s="873">
        <v>18235521</v>
      </c>
      <c r="B17" s="874" t="s">
        <v>712</v>
      </c>
      <c r="C17" s="881">
        <f>'TY Reg Assets RB'!C17</f>
        <v>13537756.880000001</v>
      </c>
      <c r="D17" s="881">
        <f>'Mint Farm Def'!K174</f>
        <v>9450600.375022307</v>
      </c>
      <c r="E17" s="906">
        <f>D17-C17</f>
        <v>-4087156.5049776938</v>
      </c>
      <c r="F17" s="81" t="s">
        <v>871</v>
      </c>
    </row>
    <row r="18" spans="1:6">
      <c r="A18" s="873" t="s">
        <v>845</v>
      </c>
      <c r="B18" s="874" t="s">
        <v>711</v>
      </c>
      <c r="C18" s="881">
        <f>'TY Reg Assets RB'!C18</f>
        <v>0</v>
      </c>
      <c r="D18" s="881">
        <f>'TY Reg Assets RB'!D18</f>
        <v>0</v>
      </c>
      <c r="E18" s="906"/>
      <c r="F18" s="81" t="s">
        <v>17</v>
      </c>
    </row>
    <row r="19" spans="1:6">
      <c r="A19" s="873" t="s">
        <v>762</v>
      </c>
      <c r="B19" s="874" t="s">
        <v>710</v>
      </c>
      <c r="C19" s="881">
        <f>'TY Reg Assets RB'!C19</f>
        <v>0</v>
      </c>
      <c r="D19" s="881">
        <f>'TY Reg Assets RB'!D19</f>
        <v>0</v>
      </c>
      <c r="E19" s="906"/>
      <c r="F19" s="81" t="s">
        <v>17</v>
      </c>
    </row>
    <row r="20" spans="1:6">
      <c r="A20" s="873" t="s">
        <v>763</v>
      </c>
      <c r="B20" s="874" t="s">
        <v>709</v>
      </c>
      <c r="C20" s="881">
        <f>'TY Reg Assets RB'!C20</f>
        <v>-5747983.1500000004</v>
      </c>
      <c r="D20" s="881">
        <f>'Mint Farm Def'!N174</f>
        <v>-1984626.1841604493</v>
      </c>
      <c r="E20" s="906">
        <f>D20-C20</f>
        <v>3763356.9658395508</v>
      </c>
      <c r="F20" s="81" t="s">
        <v>17</v>
      </c>
    </row>
    <row r="21" spans="1:6" ht="13.8" thickBot="1">
      <c r="A21" s="879"/>
      <c r="B21" s="874"/>
      <c r="C21" s="876">
        <f>SUM(C14:C20)</f>
        <v>7789773.7300000004</v>
      </c>
      <c r="D21" s="876">
        <f>SUM(D14:D20)</f>
        <v>7465974.1908618575</v>
      </c>
      <c r="E21" s="907">
        <f>SUM(E14:E20)</f>
        <v>-323799.53913814295</v>
      </c>
    </row>
    <row r="22" spans="1:6" ht="13.8" thickTop="1">
      <c r="A22" s="879"/>
      <c r="B22" s="886" t="s">
        <v>142</v>
      </c>
      <c r="C22" s="878"/>
      <c r="D22" s="882"/>
      <c r="E22" s="910"/>
    </row>
    <row r="23" spans="1:6">
      <c r="A23" s="873">
        <v>18230351</v>
      </c>
      <c r="B23" s="874" t="s">
        <v>706</v>
      </c>
      <c r="C23" s="881">
        <f>'TY Reg Assets RB'!C23</f>
        <v>80331410.829999998</v>
      </c>
      <c r="D23" s="881">
        <f>'$89M Chelan PUD'!L205</f>
        <v>70289983.762541845</v>
      </c>
      <c r="E23" s="906">
        <f>D23-C23</f>
        <v>-10041427.067458153</v>
      </c>
      <c r="F23" s="81" t="s">
        <v>871</v>
      </c>
    </row>
    <row r="24" spans="1:6">
      <c r="A24" s="883">
        <v>28300561</v>
      </c>
      <c r="B24" s="874" t="s">
        <v>705</v>
      </c>
      <c r="C24" s="881">
        <f>'TY Reg Assets RB'!C24</f>
        <v>-11387457.65</v>
      </c>
      <c r="D24" s="881">
        <f>'$89M Chelan PUD'!P205</f>
        <v>-5493656.4647987867</v>
      </c>
      <c r="E24" s="906">
        <f>D24-C24</f>
        <v>5893801.1852012137</v>
      </c>
      <c r="F24" s="81" t="s">
        <v>17</v>
      </c>
    </row>
    <row r="25" spans="1:6" ht="13.8" thickBot="1">
      <c r="A25" s="879"/>
      <c r="B25" s="874"/>
      <c r="C25" s="876">
        <f>SUM(C23:C24)</f>
        <v>68943953.179999992</v>
      </c>
      <c r="D25" s="876">
        <f>SUM(D23:D24)</f>
        <v>64796327.29774306</v>
      </c>
      <c r="E25" s="907">
        <f>SUM(E23:E24)</f>
        <v>-4147625.8822569391</v>
      </c>
    </row>
    <row r="26" spans="1:6" ht="13.8" thickTop="1">
      <c r="A26" s="879"/>
      <c r="B26" s="869" t="s">
        <v>846</v>
      </c>
      <c r="C26" s="878"/>
      <c r="D26" s="882"/>
      <c r="E26" s="910"/>
    </row>
    <row r="27" spans="1:6">
      <c r="A27" s="883">
        <v>12800001</v>
      </c>
      <c r="B27" s="874" t="s">
        <v>704</v>
      </c>
      <c r="C27" s="881">
        <f>'TY Reg Assets RB'!C27</f>
        <v>18500000</v>
      </c>
      <c r="D27" s="881">
        <f>+'$18.5M Chelan'!E153</f>
        <v>18500000</v>
      </c>
      <c r="E27" s="906">
        <f>D27-C27</f>
        <v>0</v>
      </c>
      <c r="F27" s="81" t="s">
        <v>871</v>
      </c>
    </row>
    <row r="28" spans="1:6" ht="13.8" thickBot="1">
      <c r="A28" s="883"/>
      <c r="B28" s="874"/>
      <c r="C28" s="876">
        <f>SUM(C27)</f>
        <v>18500000</v>
      </c>
      <c r="D28" s="876">
        <f>SUM(D27)</f>
        <v>18500000</v>
      </c>
      <c r="E28" s="907">
        <f>SUM(E27)</f>
        <v>0</v>
      </c>
    </row>
    <row r="29" spans="1:6" ht="13.8" thickTop="1">
      <c r="A29" s="879"/>
      <c r="B29" s="887" t="s">
        <v>708</v>
      </c>
      <c r="C29" s="882"/>
      <c r="D29" s="882"/>
      <c r="E29" s="909"/>
    </row>
    <row r="30" spans="1:6">
      <c r="A30" s="883">
        <v>16599011</v>
      </c>
      <c r="B30" s="874" t="s">
        <v>707</v>
      </c>
      <c r="C30" s="881">
        <f>'TY Reg Assets RB'!C30</f>
        <v>0</v>
      </c>
      <c r="D30" s="881">
        <f>'TY Reg Assets RB'!D30</f>
        <v>0</v>
      </c>
      <c r="E30" s="906"/>
      <c r="F30" s="81" t="s">
        <v>871</v>
      </c>
    </row>
    <row r="31" spans="1:6">
      <c r="A31" s="883">
        <v>18232321</v>
      </c>
      <c r="B31" s="874" t="s">
        <v>707</v>
      </c>
      <c r="C31" s="881">
        <f>'TY Reg Assets RB'!C31</f>
        <v>0</v>
      </c>
      <c r="D31" s="881">
        <f>'Colstrip 1&amp;2 Prepaid'!J158</f>
        <v>0</v>
      </c>
      <c r="E31" s="906">
        <f>D31-C31</f>
        <v>0</v>
      </c>
      <c r="F31" s="81" t="s">
        <v>871</v>
      </c>
    </row>
    <row r="32" spans="1:6" ht="13.8" thickBot="1">
      <c r="A32" s="883"/>
      <c r="B32" s="874"/>
      <c r="C32" s="876">
        <f>SUM(C30:C31)</f>
        <v>0</v>
      </c>
      <c r="D32" s="876">
        <f>SUM(D30:D31)</f>
        <v>0</v>
      </c>
      <c r="E32" s="907">
        <f>SUM(E31)</f>
        <v>0</v>
      </c>
    </row>
    <row r="33" spans="1:6" ht="13.8" thickTop="1">
      <c r="A33" s="883"/>
      <c r="B33" s="887" t="s">
        <v>847</v>
      </c>
      <c r="C33" s="882"/>
      <c r="D33" s="882"/>
      <c r="E33" s="909"/>
    </row>
    <row r="34" spans="1:6">
      <c r="A34" s="883">
        <v>18600581</v>
      </c>
      <c r="B34" s="874" t="s">
        <v>743</v>
      </c>
      <c r="C34" s="881">
        <f>'TY Reg Assets RB'!C34</f>
        <v>0</v>
      </c>
      <c r="D34" s="881">
        <f>'TY Reg Assets RB'!D34</f>
        <v>0</v>
      </c>
      <c r="E34" s="906"/>
      <c r="F34" s="81" t="s">
        <v>871</v>
      </c>
    </row>
    <row r="35" spans="1:6">
      <c r="A35" s="883">
        <v>18232301</v>
      </c>
      <c r="B35" s="874" t="s">
        <v>703</v>
      </c>
      <c r="C35" s="881">
        <f>'TY Reg Assets RB'!C35</f>
        <v>53689474.369999997</v>
      </c>
      <c r="D35" s="881">
        <f>'LSR Prepaid Principal'!Q175</f>
        <v>47760710.165185846</v>
      </c>
      <c r="E35" s="906">
        <f>D35-C35</f>
        <v>-5928764.2048141509</v>
      </c>
      <c r="F35" s="81" t="s">
        <v>871</v>
      </c>
    </row>
    <row r="36" spans="1:6" ht="13.8" thickBot="1">
      <c r="A36" s="883"/>
      <c r="B36" s="874"/>
      <c r="C36" s="876">
        <f>SUM(C34:C35)</f>
        <v>53689474.369999997</v>
      </c>
      <c r="D36" s="876">
        <f>SUM(D34:D35)</f>
        <v>47760710.165185846</v>
      </c>
      <c r="E36" s="907">
        <f>SUM(E35)</f>
        <v>-5928764.2048141509</v>
      </c>
    </row>
    <row r="37" spans="1:6" ht="13.8" thickTop="1">
      <c r="A37" s="883"/>
      <c r="B37" s="887" t="s">
        <v>848</v>
      </c>
      <c r="C37" s="881"/>
      <c r="D37" s="881"/>
      <c r="E37" s="906"/>
    </row>
    <row r="38" spans="1:6">
      <c r="A38" s="883">
        <v>18600591</v>
      </c>
      <c r="B38" s="874" t="s">
        <v>744</v>
      </c>
      <c r="C38" s="881">
        <f>'TY Reg Assets RB'!C38</f>
        <v>0</v>
      </c>
      <c r="D38" s="881">
        <f>'TY Reg Assets RB'!D38</f>
        <v>0</v>
      </c>
      <c r="E38" s="906"/>
      <c r="F38" s="81" t="s">
        <v>871</v>
      </c>
    </row>
    <row r="39" spans="1:6">
      <c r="A39" s="883">
        <v>18232311</v>
      </c>
      <c r="B39" s="874" t="s">
        <v>702</v>
      </c>
      <c r="C39" s="881">
        <f>'TY Reg Assets RB'!C39</f>
        <v>11650854</v>
      </c>
      <c r="D39" s="881">
        <f>'LSR Prepaid carrying charges '!Z189</f>
        <v>10677009.149230771</v>
      </c>
      <c r="E39" s="906">
        <f>D39-C39</f>
        <v>-973844.85076922923</v>
      </c>
      <c r="F39" s="81" t="s">
        <v>871</v>
      </c>
    </row>
    <row r="40" spans="1:6">
      <c r="A40" s="883">
        <v>28300081</v>
      </c>
      <c r="B40" s="874" t="s">
        <v>701</v>
      </c>
      <c r="C40" s="881">
        <f>'TY Reg Assets RB'!C40</f>
        <v>-4318395.9000000004</v>
      </c>
      <c r="D40" s="881">
        <f>'LSR Prepaid carrying charges '!W189</f>
        <v>-2242172.2647564239</v>
      </c>
      <c r="E40" s="906">
        <f>D40-C40</f>
        <v>2076223.6352435765</v>
      </c>
      <c r="F40" s="81" t="s">
        <v>17</v>
      </c>
    </row>
    <row r="41" spans="1:6" ht="13.8" thickBot="1">
      <c r="A41" s="883"/>
      <c r="B41" s="874"/>
      <c r="C41" s="876">
        <f>SUM(C38:C40)</f>
        <v>7332458.0999999996</v>
      </c>
      <c r="D41" s="876">
        <f>SUM(D38:D40)</f>
        <v>8434836.8844743464</v>
      </c>
      <c r="E41" s="907">
        <f>SUM(E38:E40)</f>
        <v>1102378.7844743473</v>
      </c>
    </row>
    <row r="42" spans="1:6" ht="13.8" thickTop="1">
      <c r="A42" s="883"/>
      <c r="B42" s="888" t="s">
        <v>849</v>
      </c>
      <c r="C42" s="878"/>
      <c r="D42" s="882"/>
      <c r="E42" s="910"/>
    </row>
    <row r="43" spans="1:6">
      <c r="A43" s="883">
        <v>18600801</v>
      </c>
      <c r="B43" s="874" t="s">
        <v>748</v>
      </c>
      <c r="C43" s="881">
        <f>'TY Reg Assets RB'!C43</f>
        <v>0</v>
      </c>
      <c r="D43" s="881">
        <f>'TY Reg Assets RB'!D43</f>
        <v>0</v>
      </c>
      <c r="E43" s="906"/>
      <c r="F43" s="81" t="s">
        <v>871</v>
      </c>
    </row>
    <row r="44" spans="1:6">
      <c r="A44" s="883">
        <v>18600811</v>
      </c>
      <c r="B44" s="874" t="s">
        <v>749</v>
      </c>
      <c r="C44" s="881">
        <f>'TY Reg Assets RB'!C44</f>
        <v>0</v>
      </c>
      <c r="D44" s="881">
        <f>'TY Reg Assets RB'!D44</f>
        <v>0</v>
      </c>
      <c r="E44" s="906"/>
      <c r="F44" s="81" t="s">
        <v>871</v>
      </c>
    </row>
    <row r="45" spans="1:6">
      <c r="A45" s="883">
        <v>18238321</v>
      </c>
      <c r="B45" s="874" t="s">
        <v>737</v>
      </c>
      <c r="C45" s="881">
        <f>'TY Reg Assets RB'!C45</f>
        <v>0</v>
      </c>
      <c r="D45" s="881">
        <f>Baker!J119</f>
        <v>0</v>
      </c>
      <c r="E45" s="906">
        <f>D45-C45</f>
        <v>0</v>
      </c>
      <c r="F45" s="81" t="s">
        <v>871</v>
      </c>
    </row>
    <row r="46" spans="1:6">
      <c r="A46" s="883">
        <v>28300741</v>
      </c>
      <c r="B46" s="874" t="s">
        <v>765</v>
      </c>
      <c r="C46" s="881">
        <f>'TY Reg Assets RB'!C46</f>
        <v>-78555.81</v>
      </c>
      <c r="D46" s="881">
        <f>Baker!M119</f>
        <v>0</v>
      </c>
      <c r="E46" s="906">
        <f>D46-C46</f>
        <v>78555.81</v>
      </c>
      <c r="F46" s="81" t="s">
        <v>17</v>
      </c>
    </row>
    <row r="47" spans="1:6" ht="13.8" thickBot="1">
      <c r="A47" s="883"/>
      <c r="B47" s="874"/>
      <c r="C47" s="876">
        <f>SUM(C43:C46)</f>
        <v>-78555.81</v>
      </c>
      <c r="D47" s="876">
        <f>SUM(D43:D46)</f>
        <v>0</v>
      </c>
      <c r="E47" s="907">
        <f>SUM(E44:E46)</f>
        <v>78555.81</v>
      </c>
    </row>
    <row r="48" spans="1:6" ht="13.8" thickTop="1">
      <c r="A48" s="883"/>
      <c r="B48" s="888" t="s">
        <v>686</v>
      </c>
      <c r="C48" s="878"/>
      <c r="D48" s="882"/>
      <c r="E48" s="910"/>
    </row>
    <row r="49" spans="1:6">
      <c r="A49" s="883">
        <v>18600001</v>
      </c>
      <c r="B49" s="874" t="s">
        <v>739</v>
      </c>
      <c r="C49" s="881">
        <f>'TY Reg Assets RB'!C49</f>
        <v>0</v>
      </c>
      <c r="D49" s="881">
        <f>'TY Reg Assets RB'!D49</f>
        <v>0</v>
      </c>
      <c r="E49" s="906"/>
      <c r="F49" s="81" t="s">
        <v>871</v>
      </c>
    </row>
    <row r="50" spans="1:6">
      <c r="A50" s="883">
        <v>18600451</v>
      </c>
      <c r="B50" s="874" t="s">
        <v>740</v>
      </c>
      <c r="C50" s="881">
        <f>'TY Reg Assets RB'!C50</f>
        <v>0</v>
      </c>
      <c r="D50" s="881">
        <f>'TY Reg Assets RB'!D50</f>
        <v>0</v>
      </c>
      <c r="E50" s="906"/>
      <c r="F50" s="81" t="s">
        <v>871</v>
      </c>
    </row>
    <row r="51" spans="1:6">
      <c r="A51" s="883">
        <v>18600461</v>
      </c>
      <c r="B51" s="874" t="s">
        <v>741</v>
      </c>
      <c r="C51" s="881">
        <f>'TY Reg Assets RB'!C51</f>
        <v>0</v>
      </c>
      <c r="D51" s="881">
        <f>'TY Reg Assets RB'!D51</f>
        <v>0</v>
      </c>
      <c r="E51" s="906"/>
      <c r="F51" s="81" t="s">
        <v>871</v>
      </c>
    </row>
    <row r="52" spans="1:6">
      <c r="A52" s="883">
        <v>18238331</v>
      </c>
      <c r="B52" s="874" t="s">
        <v>738</v>
      </c>
      <c r="C52" s="881">
        <f>'TY Reg Assets RB'!C52</f>
        <v>0</v>
      </c>
      <c r="D52" s="881">
        <f>Snoq!K121</f>
        <v>0</v>
      </c>
      <c r="E52" s="906">
        <f>D52-C52</f>
        <v>0</v>
      </c>
      <c r="F52" s="81" t="s">
        <v>871</v>
      </c>
    </row>
    <row r="53" spans="1:6">
      <c r="A53" s="1852">
        <v>28300091</v>
      </c>
      <c r="B53" s="1853" t="s">
        <v>756</v>
      </c>
      <c r="C53" s="1854">
        <f>'TY Reg Assets RB'!C53</f>
        <v>-308479.03999999998</v>
      </c>
      <c r="D53" s="1854">
        <f>Snoq!N121</f>
        <v>5.95245425356552E-2</v>
      </c>
      <c r="E53" s="906">
        <f>D53-C53</f>
        <v>308479.09952454251</v>
      </c>
      <c r="F53" s="81" t="s">
        <v>17</v>
      </c>
    </row>
    <row r="54" spans="1:6" ht="13.8" thickBot="1">
      <c r="A54" s="883"/>
      <c r="B54" s="874"/>
      <c r="C54" s="876">
        <f>SUM(C49:C53)</f>
        <v>-308479.03999999998</v>
      </c>
      <c r="D54" s="876">
        <f>SUM(D49:D53)</f>
        <v>5.95245425356552E-2</v>
      </c>
      <c r="E54" s="907">
        <f>SUM(E51:E53)</f>
        <v>308479.09952454251</v>
      </c>
    </row>
    <row r="55" spans="1:6" ht="13.8" thickTop="1">
      <c r="A55" s="883"/>
      <c r="B55" s="888" t="s">
        <v>685</v>
      </c>
      <c r="C55" s="878"/>
      <c r="D55" s="878"/>
      <c r="E55" s="910"/>
    </row>
    <row r="56" spans="1:6">
      <c r="A56" s="883">
        <v>18600531</v>
      </c>
      <c r="B56" s="874" t="s">
        <v>742</v>
      </c>
      <c r="C56" s="881">
        <f>'TY Reg Assets RB'!C56</f>
        <v>0</v>
      </c>
      <c r="D56" s="881">
        <f>'TY Reg Assets RB'!D56</f>
        <v>0</v>
      </c>
      <c r="E56" s="906"/>
      <c r="F56" s="81" t="s">
        <v>871</v>
      </c>
    </row>
    <row r="57" spans="1:6">
      <c r="A57" s="883">
        <v>18600671</v>
      </c>
      <c r="B57" s="874" t="s">
        <v>745</v>
      </c>
      <c r="C57" s="881">
        <f>'TY Reg Assets RB'!C57</f>
        <v>0</v>
      </c>
      <c r="D57" s="881">
        <f>'TY Reg Assets RB'!D57</f>
        <v>0</v>
      </c>
      <c r="E57" s="906"/>
      <c r="F57" s="81" t="s">
        <v>871</v>
      </c>
    </row>
    <row r="58" spans="1:6">
      <c r="A58" s="883">
        <v>18600691</v>
      </c>
      <c r="B58" s="874" t="s">
        <v>746</v>
      </c>
      <c r="C58" s="881">
        <f>'TY Reg Assets RB'!C58</f>
        <v>0</v>
      </c>
      <c r="D58" s="881">
        <f>'TY Reg Assets RB'!D58</f>
        <v>0</v>
      </c>
      <c r="E58" s="906"/>
      <c r="F58" s="81" t="s">
        <v>871</v>
      </c>
    </row>
    <row r="59" spans="1:6">
      <c r="A59" s="883">
        <v>18600791</v>
      </c>
      <c r="B59" s="874" t="s">
        <v>747</v>
      </c>
      <c r="C59" s="881">
        <f>'TY Reg Assets RB'!C59</f>
        <v>0</v>
      </c>
      <c r="D59" s="881">
        <f>'TY Reg Assets RB'!D59</f>
        <v>0</v>
      </c>
      <c r="E59" s="906"/>
      <c r="F59" s="81" t="s">
        <v>871</v>
      </c>
    </row>
    <row r="60" spans="1:6">
      <c r="A60" s="883">
        <v>18238311</v>
      </c>
      <c r="B60" s="874" t="s">
        <v>736</v>
      </c>
      <c r="C60" s="881">
        <f>'TY Reg Assets RB'!C60</f>
        <v>0</v>
      </c>
      <c r="D60" s="881">
        <f>Ferndale!J126</f>
        <v>0</v>
      </c>
      <c r="E60" s="906">
        <f>D60-C60</f>
        <v>0</v>
      </c>
      <c r="F60" s="81" t="s">
        <v>871</v>
      </c>
    </row>
    <row r="61" spans="1:6">
      <c r="A61" s="883">
        <v>28300731</v>
      </c>
      <c r="B61" s="874" t="s">
        <v>764</v>
      </c>
      <c r="C61" s="881">
        <f>'TY Reg Assets RB'!C61</f>
        <v>-1160241.29</v>
      </c>
      <c r="D61" s="881">
        <f>Ferndale!M126</f>
        <v>0.46279960731044412</v>
      </c>
      <c r="E61" s="906">
        <f>D61-C61</f>
        <v>1160241.7527996073</v>
      </c>
      <c r="F61" s="81" t="s">
        <v>17</v>
      </c>
    </row>
    <row r="62" spans="1:6" ht="13.8" thickBot="1">
      <c r="A62" s="883"/>
      <c r="B62" s="874"/>
      <c r="C62" s="876">
        <f>SUM(C56:C61)</f>
        <v>-1160241.29</v>
      </c>
      <c r="D62" s="876">
        <f>SUM(D56:D61)</f>
        <v>0.46279960731044412</v>
      </c>
      <c r="E62" s="907">
        <f>SUM(E59:E61)</f>
        <v>1160241.7527996073</v>
      </c>
    </row>
    <row r="63" spans="1:6" ht="13.8" thickTop="1">
      <c r="A63" s="883"/>
      <c r="B63" s="888" t="s">
        <v>850</v>
      </c>
      <c r="C63" s="878"/>
      <c r="D63" s="882"/>
      <c r="E63" s="910"/>
    </row>
    <row r="64" spans="1:6">
      <c r="A64" s="883" t="s">
        <v>851</v>
      </c>
      <c r="B64" s="874" t="s">
        <v>795</v>
      </c>
      <c r="C64" s="881">
        <f>'TY Reg Assets RB'!C64</f>
        <v>0</v>
      </c>
      <c r="D64" s="881">
        <f>'T-Grant Baker Deferral'!K112</f>
        <v>-0.15212960774078965</v>
      </c>
      <c r="E64" s="906">
        <f>D64-C64</f>
        <v>-0.15212960774078965</v>
      </c>
      <c r="F64" s="81" t="s">
        <v>871</v>
      </c>
    </row>
    <row r="65" spans="1:6">
      <c r="A65" s="883" t="s">
        <v>852</v>
      </c>
      <c r="B65" s="877" t="s">
        <v>794</v>
      </c>
      <c r="C65" s="881">
        <f>'TY Reg Assets RB'!C65</f>
        <v>56004.06</v>
      </c>
      <c r="D65" s="881">
        <f>'T-Grant Baker Deferral'!N112</f>
        <v>0</v>
      </c>
      <c r="E65" s="906">
        <f>D65-C65</f>
        <v>-56004.06</v>
      </c>
      <c r="F65" s="81" t="s">
        <v>871</v>
      </c>
    </row>
    <row r="66" spans="1:6" ht="13.8" thickBot="1">
      <c r="A66" s="883"/>
      <c r="B66" s="874"/>
      <c r="C66" s="876">
        <f>SUM(C64:C65)</f>
        <v>56004.06</v>
      </c>
      <c r="D66" s="876">
        <f>SUM(D64:D65)</f>
        <v>-0.15212960774078965</v>
      </c>
      <c r="E66" s="907">
        <f>SUM(E63:E65)</f>
        <v>-56004.212129607738</v>
      </c>
    </row>
    <row r="67" spans="1:6" ht="13.8" thickTop="1">
      <c r="A67" s="883"/>
      <c r="B67" s="888" t="s">
        <v>853</v>
      </c>
      <c r="C67" s="878"/>
      <c r="D67" s="882"/>
      <c r="E67" s="910"/>
    </row>
    <row r="68" spans="1:6">
      <c r="A68" s="883" t="s">
        <v>854</v>
      </c>
      <c r="B68" s="874" t="s">
        <v>792</v>
      </c>
      <c r="C68" s="881">
        <f>'TY Reg Assets RB'!C68</f>
        <v>0</v>
      </c>
      <c r="D68" s="881">
        <f>'T-Grant Snoq Deferral'!K112</f>
        <v>0</v>
      </c>
      <c r="E68" s="906">
        <f>D68-C68</f>
        <v>0</v>
      </c>
      <c r="F68" s="81" t="s">
        <v>871</v>
      </c>
    </row>
    <row r="69" spans="1:6">
      <c r="A69" s="883" t="s">
        <v>855</v>
      </c>
      <c r="B69" s="877" t="s">
        <v>791</v>
      </c>
      <c r="C69" s="881">
        <f>'TY Reg Assets RB'!C69</f>
        <v>193459.84</v>
      </c>
      <c r="D69" s="881">
        <f>'T-Grant Snoq Deferral'!N112</f>
        <v>0</v>
      </c>
      <c r="E69" s="906">
        <f>D69-C69</f>
        <v>-193459.84</v>
      </c>
      <c r="F69" s="81" t="s">
        <v>871</v>
      </c>
    </row>
    <row r="70" spans="1:6" ht="13.8" thickBot="1">
      <c r="A70" s="883"/>
      <c r="B70" s="874"/>
      <c r="C70" s="876">
        <f>SUM(C68:C69)</f>
        <v>193459.84</v>
      </c>
      <c r="D70" s="876">
        <f>SUM(D68:D69)</f>
        <v>0</v>
      </c>
      <c r="E70" s="907">
        <f>SUM(E67:E69)</f>
        <v>-193459.84</v>
      </c>
    </row>
    <row r="71" spans="1:6" ht="13.8" thickTop="1">
      <c r="A71" s="883"/>
      <c r="B71" s="888" t="s">
        <v>801</v>
      </c>
      <c r="C71" s="878"/>
      <c r="D71" s="882"/>
      <c r="E71" s="910"/>
    </row>
    <row r="72" spans="1:6">
      <c r="A72" s="883">
        <v>18220101</v>
      </c>
      <c r="B72" s="877" t="s">
        <v>801</v>
      </c>
      <c r="C72" s="881">
        <f>'TY Reg Assets RB'!C72</f>
        <v>0</v>
      </c>
      <c r="D72" s="881">
        <f>'Electron Deferral'!I111</f>
        <v>-0.15999999828636646</v>
      </c>
      <c r="E72" s="906">
        <f>D72-C72</f>
        <v>-0.15999999828636646</v>
      </c>
      <c r="F72" s="81" t="s">
        <v>871</v>
      </c>
    </row>
    <row r="73" spans="1:6">
      <c r="A73" s="883" t="s">
        <v>856</v>
      </c>
      <c r="B73" s="877" t="s">
        <v>818</v>
      </c>
      <c r="C73" s="881">
        <f>'TY Reg Assets RB'!C73</f>
        <v>-530083.09</v>
      </c>
      <c r="D73" s="881">
        <f>'Electron Deferral'!L111</f>
        <v>0.32049999956507236</v>
      </c>
      <c r="E73" s="906">
        <f>D73-C73</f>
        <v>530083.41049999953</v>
      </c>
      <c r="F73" s="81" t="s">
        <v>17</v>
      </c>
    </row>
    <row r="74" spans="1:6" ht="13.8" thickBot="1">
      <c r="A74" s="883"/>
      <c r="B74" s="874"/>
      <c r="C74" s="876">
        <f>SUM(C72:C73)</f>
        <v>-530083.09</v>
      </c>
      <c r="D74" s="876">
        <f>SUM(D72:D73)</f>
        <v>0.16050000127870589</v>
      </c>
      <c r="E74" s="907">
        <f>SUM(E71:E73)</f>
        <v>530083.25050000125</v>
      </c>
    </row>
    <row r="75" spans="1:6" ht="13.8" thickTop="1">
      <c r="A75" s="883"/>
      <c r="B75" s="874"/>
      <c r="C75" s="878"/>
      <c r="D75" s="878"/>
      <c r="E75" s="910"/>
    </row>
    <row r="76" spans="1:6">
      <c r="A76" s="868"/>
      <c r="B76" s="1264" t="s">
        <v>923</v>
      </c>
      <c r="C76" s="1265"/>
      <c r="D76" s="1266"/>
      <c r="E76" s="910"/>
    </row>
    <row r="77" spans="1:6">
      <c r="A77" s="873">
        <v>18220011</v>
      </c>
      <c r="B77" s="1268" t="s">
        <v>924</v>
      </c>
      <c r="C77" s="1269">
        <v>0</v>
      </c>
      <c r="D77" s="1269">
        <v>0</v>
      </c>
      <c r="E77" s="910"/>
    </row>
    <row r="78" spans="1:6">
      <c r="A78" s="873">
        <v>18220021</v>
      </c>
      <c r="B78" s="1268" t="s">
        <v>925</v>
      </c>
      <c r="C78" s="1269">
        <v>0</v>
      </c>
      <c r="D78" s="1269">
        <v>0</v>
      </c>
      <c r="E78" s="910"/>
    </row>
    <row r="79" spans="1:6">
      <c r="A79" s="873">
        <v>18220031</v>
      </c>
      <c r="B79" s="1268" t="s">
        <v>926</v>
      </c>
      <c r="C79" s="1269">
        <v>0</v>
      </c>
      <c r="D79" s="1269">
        <v>0</v>
      </c>
      <c r="E79" s="910"/>
    </row>
    <row r="80" spans="1:6">
      <c r="A80" s="873">
        <v>18220041</v>
      </c>
      <c r="B80" s="1268" t="s">
        <v>927</v>
      </c>
      <c r="C80" s="1269">
        <v>0</v>
      </c>
      <c r="D80" s="1269">
        <v>0</v>
      </c>
      <c r="E80" s="910"/>
    </row>
    <row r="81" spans="1:6">
      <c r="A81" s="1271" t="s">
        <v>928</v>
      </c>
      <c r="B81" s="1272" t="s">
        <v>929</v>
      </c>
      <c r="C81" s="1269">
        <f>'TY Reg Assets RB'!C80</f>
        <v>-3385862.17</v>
      </c>
      <c r="D81" s="1946">
        <f>'WRPC 2004 GRC'!O98</f>
        <v>3.6183103919029236E-2</v>
      </c>
      <c r="E81" s="906">
        <f>D81-C81</f>
        <v>3385862.2061831038</v>
      </c>
      <c r="F81" s="81" t="s">
        <v>17</v>
      </c>
    </row>
    <row r="82" spans="1:6" ht="13.8" thickBot="1">
      <c r="A82" s="868"/>
      <c r="B82" s="1264"/>
      <c r="C82" s="1273">
        <f>SUM(C77:C81)</f>
        <v>-3385862.17</v>
      </c>
      <c r="D82" s="1273">
        <f>SUM(D77:D81)</f>
        <v>3.6183103919029236E-2</v>
      </c>
      <c r="E82" s="1273">
        <f>D82-C82</f>
        <v>3385862.2061831038</v>
      </c>
    </row>
    <row r="83" spans="1:6" ht="14.4" thickTop="1" thickBot="1">
      <c r="A83" s="891"/>
      <c r="B83" s="892"/>
      <c r="C83" s="893"/>
      <c r="D83" s="893"/>
      <c r="E83" s="911"/>
    </row>
    <row r="84" spans="1:6" ht="13.8" thickBot="1">
      <c r="A84" s="895"/>
      <c r="B84" s="896" t="s">
        <v>7</v>
      </c>
      <c r="C84" s="897">
        <f>C7+C12+C21+C32+C36+C41+C25+C28+C47+C54+C62+C66+C70+C74+C82</f>
        <v>151150378.09</v>
      </c>
      <c r="D84" s="897">
        <f>D7+D12+D21+D32+D36+D41+D25+D28+D47+D54+D62+D66+D70+D74+D82</f>
        <v>146957848.58183962</v>
      </c>
      <c r="E84" s="897">
        <f>E7+E12+E21+E32+E36+E41+E25+E28+E47+E54+E62+E66+E70+E74+E82</f>
        <v>-4192529.5081603639</v>
      </c>
    </row>
    <row r="85" spans="1:6">
      <c r="B85" s="81"/>
      <c r="C85" s="901">
        <f>'Lead E'!D29</f>
        <v>163785795.29336357</v>
      </c>
      <c r="D85" s="901">
        <f>'Lead E'!E29</f>
        <v>138307633.43474102</v>
      </c>
      <c r="E85" s="901"/>
    </row>
    <row r="86" spans="1:6">
      <c r="C86" s="902">
        <f>C84-C85</f>
        <v>-12635417.203363568</v>
      </c>
      <c r="D86" s="902">
        <f>D84-D85</f>
        <v>8650215.1470986009</v>
      </c>
      <c r="E86" s="902"/>
    </row>
    <row r="87" spans="1:6">
      <c r="A87" s="1962" t="s">
        <v>873</v>
      </c>
      <c r="B87" s="1962"/>
      <c r="C87" s="1962"/>
      <c r="D87" s="1962"/>
      <c r="E87" s="1962"/>
      <c r="F87" s="1962"/>
    </row>
    <row r="88" spans="1:6">
      <c r="A88" s="864" t="s">
        <v>872</v>
      </c>
      <c r="B88" s="864" t="s">
        <v>723</v>
      </c>
      <c r="C88" s="881"/>
      <c r="D88" s="881"/>
      <c r="E88" s="913">
        <f>D88-C88</f>
        <v>0</v>
      </c>
      <c r="F88" s="81" t="s">
        <v>17</v>
      </c>
    </row>
    <row r="89" spans="1:6" ht="13.8" thickBot="1">
      <c r="A89" s="898"/>
      <c r="B89" s="898"/>
      <c r="C89" s="899"/>
      <c r="D89" s="899"/>
      <c r="E89" s="899"/>
    </row>
    <row r="90" spans="1:6" ht="13.8" thickBot="1">
      <c r="C90" s="291"/>
      <c r="D90" s="291"/>
      <c r="E90" s="897">
        <f>+'Lead E'!F29</f>
        <v>-25478161.858622536</v>
      </c>
    </row>
    <row r="91" spans="1:6">
      <c r="C91" s="1150"/>
      <c r="D91" s="81"/>
      <c r="E91" s="81"/>
    </row>
    <row r="92" spans="1:6">
      <c r="C92" s="1150"/>
      <c r="D92" s="81"/>
      <c r="E92" s="1101"/>
    </row>
    <row r="93" spans="1:6">
      <c r="C93" s="291"/>
      <c r="D93" s="81"/>
      <c r="E93" s="81"/>
    </row>
    <row r="94" spans="1:6">
      <c r="C94" s="291"/>
      <c r="D94" s="291"/>
      <c r="E94" s="291"/>
    </row>
  </sheetData>
  <mergeCells count="1">
    <mergeCell ref="A87:F87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1"/>
  <sheetViews>
    <sheetView zoomScale="86" zoomScaleNormal="86" workbookViewId="0">
      <pane xSplit="1" ySplit="10" topLeftCell="F46" activePane="bottomRight" state="frozen"/>
      <selection activeCell="G48" sqref="G48"/>
      <selection pane="topRight" activeCell="G48" sqref="G48"/>
      <selection pane="bottomLeft" activeCell="G48" sqref="G48"/>
      <selection pane="bottomRight" activeCell="K108" sqref="K108"/>
    </sheetView>
  </sheetViews>
  <sheetFormatPr defaultColWidth="10.7109375" defaultRowHeight="13.2"/>
  <cols>
    <col min="1" max="1" width="5.42578125" style="1157" customWidth="1"/>
    <col min="2" max="2" width="6" style="1157" customWidth="1"/>
    <col min="3" max="3" width="11.42578125" style="1157" bestFit="1" customWidth="1"/>
    <col min="4" max="4" width="15.28515625" style="1157" customWidth="1"/>
    <col min="5" max="5" width="21.28515625" style="1157" customWidth="1"/>
    <col min="6" max="6" width="16.140625" style="1157" customWidth="1"/>
    <col min="7" max="7" width="19.140625" style="1157" customWidth="1"/>
    <col min="8" max="8" width="16.140625" style="1157" customWidth="1"/>
    <col min="9" max="9" width="16.7109375" style="1157" customWidth="1"/>
    <col min="10" max="10" width="20.7109375" style="1157" customWidth="1"/>
    <col min="11" max="11" width="16.140625" style="1157" customWidth="1"/>
    <col min="12" max="12" width="15.7109375" style="1157" bestFit="1" customWidth="1"/>
    <col min="13" max="13" width="16.140625" style="1157" bestFit="1" customWidth="1"/>
    <col min="14" max="14" width="2.7109375" style="1159" customWidth="1"/>
    <col min="15" max="15" width="16.140625" style="1157" bestFit="1" customWidth="1"/>
    <col min="16" max="16" width="15.7109375" style="1157" customWidth="1"/>
    <col min="17" max="17" width="16.42578125" style="1157" customWidth="1"/>
    <col min="18" max="18" width="18.7109375" style="1157" bestFit="1" customWidth="1"/>
    <col min="19" max="19" width="11.7109375" style="1157" customWidth="1"/>
    <col min="20" max="20" width="19.7109375" style="1157" customWidth="1"/>
    <col min="21" max="21" width="16.42578125" style="1157" customWidth="1"/>
    <col min="22" max="22" width="10.7109375" style="1157"/>
    <col min="23" max="23" width="21.7109375" style="1157" customWidth="1"/>
    <col min="24" max="16384" width="10.7109375" style="1157"/>
  </cols>
  <sheetData>
    <row r="1" spans="2:17">
      <c r="B1" s="1155" t="s">
        <v>882</v>
      </c>
      <c r="C1" s="1156"/>
      <c r="D1" s="1155"/>
      <c r="E1" s="1155"/>
      <c r="F1" s="1155"/>
      <c r="G1" s="1155"/>
      <c r="H1" s="1155"/>
      <c r="I1" s="1155"/>
      <c r="J1" s="1155"/>
      <c r="K1" s="1155"/>
      <c r="L1" s="1155"/>
      <c r="M1" s="1155"/>
      <c r="N1" s="1155"/>
      <c r="O1" s="1155"/>
      <c r="P1" s="1155"/>
      <c r="Q1" s="1155"/>
    </row>
    <row r="2" spans="2:17">
      <c r="B2" s="1155" t="s">
        <v>883</v>
      </c>
      <c r="C2" s="1156"/>
      <c r="D2" s="1155"/>
      <c r="E2" s="1155"/>
      <c r="F2" s="1155"/>
      <c r="G2" s="1155"/>
      <c r="H2" s="1155"/>
      <c r="I2" s="1155"/>
      <c r="J2" s="1155"/>
      <c r="K2" s="1155"/>
      <c r="L2" s="1155"/>
      <c r="M2" s="1155"/>
      <c r="N2" s="1155"/>
      <c r="O2" s="1155"/>
      <c r="P2" s="1155"/>
      <c r="Q2" s="1155"/>
    </row>
    <row r="3" spans="2:17">
      <c r="B3" s="1155" t="s">
        <v>884</v>
      </c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  <c r="O3" s="1156"/>
      <c r="P3" s="1156"/>
      <c r="Q3" s="1156"/>
    </row>
    <row r="4" spans="2:17">
      <c r="B4" s="1155"/>
      <c r="C4" s="1156"/>
      <c r="D4" s="1156"/>
      <c r="E4" s="1156"/>
      <c r="F4" s="1156"/>
      <c r="G4" s="1156"/>
      <c r="H4" s="1156"/>
      <c r="I4" s="1156"/>
      <c r="J4" s="1156"/>
      <c r="K4" s="1156"/>
      <c r="L4" s="1156"/>
      <c r="M4" s="1156"/>
      <c r="N4" s="1156"/>
      <c r="O4" s="1156"/>
      <c r="P4" s="1156"/>
      <c r="Q4" s="1156"/>
    </row>
    <row r="5" spans="2:17">
      <c r="D5" s="1158"/>
      <c r="E5" s="1158"/>
      <c r="I5" s="1158"/>
      <c r="O5" s="1160"/>
    </row>
    <row r="6" spans="2:17">
      <c r="B6" s="1161" t="s">
        <v>885</v>
      </c>
      <c r="C6" s="1162"/>
      <c r="D6" s="1162"/>
      <c r="E6" s="1162"/>
      <c r="F6" s="1162"/>
      <c r="G6" s="1162"/>
      <c r="H6" s="1162"/>
      <c r="I6" s="1162"/>
      <c r="J6" s="1162"/>
      <c r="K6" s="1162"/>
      <c r="L6" s="1162"/>
      <c r="M6" s="1163"/>
      <c r="N6" s="1164"/>
      <c r="O6" s="1161"/>
      <c r="P6" s="1161" t="s">
        <v>886</v>
      </c>
      <c r="Q6" s="1163"/>
    </row>
    <row r="7" spans="2:17">
      <c r="B7" s="1165"/>
      <c r="C7" s="1165"/>
      <c r="D7" s="1165"/>
      <c r="E7" s="1165"/>
      <c r="F7" s="1166" t="s">
        <v>887</v>
      </c>
      <c r="G7" s="1167" t="s">
        <v>888</v>
      </c>
      <c r="H7" s="1168"/>
      <c r="I7" s="1165"/>
      <c r="K7" s="1165"/>
      <c r="L7" s="1165"/>
      <c r="M7" s="1165"/>
      <c r="N7" s="1169"/>
      <c r="O7" s="1168"/>
      <c r="P7" s="1168"/>
      <c r="Q7" s="1170"/>
    </row>
    <row r="8" spans="2:17">
      <c r="B8" s="1963" t="s">
        <v>889</v>
      </c>
      <c r="C8" s="1965" t="s">
        <v>15</v>
      </c>
      <c r="D8" s="1967" t="s">
        <v>890</v>
      </c>
      <c r="E8" s="1171"/>
      <c r="F8" s="1172" t="s">
        <v>891</v>
      </c>
      <c r="G8" s="1172" t="s">
        <v>892</v>
      </c>
      <c r="H8" s="1173" t="s">
        <v>893</v>
      </c>
      <c r="I8" s="1174" t="s">
        <v>894</v>
      </c>
      <c r="J8" s="1172" t="s">
        <v>895</v>
      </c>
      <c r="K8" s="1172" t="s">
        <v>896</v>
      </c>
      <c r="L8" s="1172" t="s">
        <v>897</v>
      </c>
      <c r="M8" s="1172" t="s">
        <v>898</v>
      </c>
      <c r="N8" s="1175"/>
      <c r="O8" s="1176" t="s">
        <v>11</v>
      </c>
      <c r="P8" s="1176" t="s">
        <v>899</v>
      </c>
      <c r="Q8" s="1176" t="s">
        <v>900</v>
      </c>
    </row>
    <row r="9" spans="2:17">
      <c r="B9" s="1964" t="s">
        <v>889</v>
      </c>
      <c r="C9" s="1966"/>
      <c r="D9" s="1968"/>
      <c r="E9" s="1177"/>
      <c r="F9" s="1178" t="s">
        <v>901</v>
      </c>
      <c r="G9" s="1178" t="s">
        <v>902</v>
      </c>
      <c r="H9" s="1178" t="s">
        <v>898</v>
      </c>
      <c r="I9" s="1178" t="s">
        <v>3</v>
      </c>
      <c r="J9" s="1178" t="s">
        <v>16</v>
      </c>
      <c r="K9" s="1178" t="s">
        <v>21</v>
      </c>
      <c r="L9" s="1178" t="s">
        <v>903</v>
      </c>
      <c r="M9" s="1178" t="s">
        <v>904</v>
      </c>
      <c r="N9" s="1175"/>
      <c r="O9" s="1178" t="s">
        <v>27</v>
      </c>
      <c r="P9" s="1178" t="s">
        <v>1</v>
      </c>
      <c r="Q9" s="1178" t="s">
        <v>2</v>
      </c>
    </row>
    <row r="10" spans="2:17" ht="25.2" customHeight="1">
      <c r="B10" s="1179"/>
      <c r="C10" s="1180"/>
      <c r="D10" s="1181" t="s">
        <v>905</v>
      </c>
      <c r="E10" s="1181"/>
      <c r="F10" s="1181" t="s">
        <v>906</v>
      </c>
      <c r="G10" s="1182" t="s">
        <v>907</v>
      </c>
      <c r="H10" s="1183"/>
      <c r="I10" s="1182" t="s">
        <v>908</v>
      </c>
      <c r="J10" s="1181" t="s">
        <v>2733</v>
      </c>
      <c r="K10" s="1183"/>
      <c r="L10" s="1181" t="s">
        <v>909</v>
      </c>
      <c r="M10" s="1180"/>
      <c r="N10" s="1175"/>
      <c r="O10" s="1180"/>
      <c r="P10" s="1181" t="s">
        <v>2734</v>
      </c>
      <c r="Q10" s="1184"/>
    </row>
    <row r="11" spans="2:17">
      <c r="B11" s="1185"/>
      <c r="C11" s="1186"/>
      <c r="D11" s="1187"/>
      <c r="E11" s="1186"/>
      <c r="F11" s="1186"/>
      <c r="G11" s="1186"/>
      <c r="H11" s="1187"/>
      <c r="I11" s="1188"/>
      <c r="J11" s="1185"/>
      <c r="K11" s="1186"/>
      <c r="L11" s="1186"/>
      <c r="M11" s="1187"/>
      <c r="N11" s="1175"/>
      <c r="O11" s="1185"/>
      <c r="P11" s="1186"/>
      <c r="Q11" s="1187"/>
    </row>
    <row r="12" spans="2:17">
      <c r="B12" s="1189"/>
      <c r="C12" s="1190"/>
      <c r="D12" s="1191"/>
      <c r="E12" s="1190"/>
      <c r="F12" s="1190"/>
      <c r="G12" s="1190"/>
      <c r="H12" s="1191"/>
      <c r="I12" s="1192"/>
      <c r="J12" s="1189"/>
      <c r="K12" s="1190"/>
      <c r="L12" s="1190"/>
      <c r="M12" s="1191"/>
      <c r="N12" s="1175"/>
      <c r="O12" s="1189"/>
      <c r="P12" s="1190"/>
      <c r="Q12" s="1191"/>
    </row>
    <row r="13" spans="2:17">
      <c r="B13" s="1189"/>
      <c r="C13" s="1190"/>
      <c r="D13" s="1191"/>
      <c r="E13" s="1190"/>
      <c r="F13" s="1190"/>
      <c r="G13" s="1190"/>
      <c r="H13" s="1191"/>
      <c r="I13" s="1192" t="s">
        <v>894</v>
      </c>
      <c r="J13" s="1189"/>
      <c r="K13" s="1190"/>
      <c r="L13" s="1190"/>
      <c r="M13" s="1191"/>
      <c r="N13" s="1175"/>
      <c r="O13" s="1189"/>
      <c r="P13" s="1190"/>
      <c r="Q13" s="1191"/>
    </row>
    <row r="14" spans="2:17">
      <c r="B14" s="1189"/>
      <c r="C14" s="1190"/>
      <c r="D14" s="1191"/>
      <c r="E14" s="1190"/>
      <c r="F14" s="1190"/>
      <c r="G14" s="1190"/>
      <c r="H14" s="1191"/>
      <c r="I14" s="1173" t="s">
        <v>898</v>
      </c>
      <c r="J14" s="1189"/>
      <c r="K14" s="1190"/>
      <c r="L14" s="1190"/>
      <c r="M14" s="1191"/>
      <c r="N14" s="1175"/>
      <c r="O14" s="1189"/>
      <c r="P14" s="1190"/>
      <c r="Q14" s="1191"/>
    </row>
    <row r="15" spans="2:17">
      <c r="B15" s="1189"/>
      <c r="C15" s="1190"/>
      <c r="D15" s="1191"/>
      <c r="E15" s="1190"/>
      <c r="F15" s="1190"/>
      <c r="G15" s="1190"/>
      <c r="H15" s="1191"/>
      <c r="I15" s="1193" t="s">
        <v>910</v>
      </c>
      <c r="J15" s="1189"/>
      <c r="K15" s="1190"/>
      <c r="L15" s="1190"/>
      <c r="M15" s="1191"/>
      <c r="N15" s="1175"/>
      <c r="O15" s="1189"/>
      <c r="P15" s="1190"/>
      <c r="Q15" s="1191"/>
    </row>
    <row r="16" spans="2:17" s="1180" customFormat="1">
      <c r="B16" s="1189"/>
      <c r="C16" s="1190"/>
      <c r="D16" s="1191"/>
      <c r="E16" s="1190"/>
      <c r="F16" s="1190"/>
      <c r="G16" s="1190"/>
      <c r="H16" s="1191"/>
      <c r="I16" s="1194">
        <v>124558.47683925001</v>
      </c>
      <c r="J16" s="1195" t="s">
        <v>911</v>
      </c>
      <c r="K16" s="1196" t="s">
        <v>912</v>
      </c>
      <c r="L16" s="1190"/>
      <c r="M16" s="1191"/>
      <c r="N16" s="1175"/>
      <c r="O16" s="1189"/>
      <c r="P16" s="1190"/>
      <c r="Q16" s="1191"/>
    </row>
    <row r="17" spans="2:20" s="1180" customFormat="1">
      <c r="B17" s="1197"/>
      <c r="C17" s="1198"/>
      <c r="D17" s="1199"/>
      <c r="E17" s="1198"/>
      <c r="F17" s="1198"/>
      <c r="G17" s="1198"/>
      <c r="H17" s="1199"/>
      <c r="I17" s="1194">
        <f>P46</f>
        <v>-541710.88</v>
      </c>
      <c r="J17" s="1200" t="s">
        <v>913</v>
      </c>
      <c r="K17" s="1201" t="s">
        <v>912</v>
      </c>
      <c r="L17" s="1198"/>
      <c r="M17" s="1199"/>
      <c r="N17" s="1202"/>
      <c r="O17" s="1197"/>
      <c r="P17" s="1198"/>
      <c r="Q17" s="1199"/>
    </row>
    <row r="18" spans="2:20" s="1210" customFormat="1">
      <c r="B18" s="1203">
        <f>ROW()</f>
        <v>18</v>
      </c>
      <c r="C18" s="1204">
        <v>42277</v>
      </c>
      <c r="D18" s="1205">
        <v>66451966.469999999</v>
      </c>
      <c r="E18" s="1205"/>
      <c r="F18" s="1205">
        <v>-30211680.350000001</v>
      </c>
      <c r="G18" s="1205">
        <v>23854017.560000002</v>
      </c>
      <c r="H18" s="1205">
        <f t="shared" ref="H18:H69" si="0">SUM(D18:G18)</f>
        <v>60094303.68</v>
      </c>
      <c r="I18" s="1205">
        <v>-36319051.185996309</v>
      </c>
      <c r="J18" s="1206">
        <f t="shared" ref="J18:J69" si="1">SUM(H18:I18)</f>
        <v>23775252.494003691</v>
      </c>
      <c r="K18" s="1205">
        <v>681836.39</v>
      </c>
      <c r="L18" s="1205">
        <v>-8321338.0599999977</v>
      </c>
      <c r="M18" s="1206">
        <f>J18+L18</f>
        <v>15453914.434003692</v>
      </c>
      <c r="N18" s="1207"/>
      <c r="O18" s="1208">
        <v>17093641.339622535</v>
      </c>
      <c r="P18" s="1205">
        <v>-124558.47683925182</v>
      </c>
      <c r="Q18" s="1209">
        <v>-9204267.5937499963</v>
      </c>
      <c r="S18" s="1208"/>
      <c r="T18" s="1208"/>
    </row>
    <row r="19" spans="2:20" s="1210" customFormat="1">
      <c r="B19" s="1211">
        <f>ROW()</f>
        <v>19</v>
      </c>
      <c r="C19" s="1212">
        <v>42308</v>
      </c>
      <c r="D19" s="1213">
        <f t="shared" ref="D19:D82" si="2">D18</f>
        <v>66451966.469999999</v>
      </c>
      <c r="E19" s="1213"/>
      <c r="F19" s="1213">
        <f t="shared" ref="F19:G71" si="3">F18</f>
        <v>-30211680.350000001</v>
      </c>
      <c r="G19" s="1213">
        <v>23857686.560000002</v>
      </c>
      <c r="H19" s="1213">
        <f>SUM(D19:G19)</f>
        <v>60097972.68</v>
      </c>
      <c r="I19" s="1213">
        <f>I18-$I$16</f>
        <v>-36443609.662835561</v>
      </c>
      <c r="J19" s="1213">
        <f t="shared" si="1"/>
        <v>23654363.017164439</v>
      </c>
      <c r="K19" s="1213">
        <v>42310.76</v>
      </c>
      <c r="L19" s="1213">
        <f>L18+K19</f>
        <v>-8279027.299999998</v>
      </c>
      <c r="M19" s="1213">
        <f t="shared" ref="M19:M82" si="4">J19+L19</f>
        <v>15375335.717164442</v>
      </c>
      <c r="N19" s="1214"/>
      <c r="O19" s="1215">
        <v>16909299.899866614</v>
      </c>
      <c r="P19" s="1213">
        <v>-124558.47683925182</v>
      </c>
      <c r="Q19" s="1216">
        <v>-9105006.980833333</v>
      </c>
      <c r="S19" s="1208"/>
      <c r="T19" s="1208"/>
    </row>
    <row r="20" spans="2:20">
      <c r="B20" s="1211">
        <f>ROW()</f>
        <v>20</v>
      </c>
      <c r="C20" s="1212">
        <v>42338</v>
      </c>
      <c r="D20" s="1213">
        <f t="shared" si="2"/>
        <v>66451966.469999999</v>
      </c>
      <c r="E20" s="1213"/>
      <c r="F20" s="1213">
        <f t="shared" si="3"/>
        <v>-30211680.350000001</v>
      </c>
      <c r="G20" s="1213">
        <v>23861952.560000002</v>
      </c>
      <c r="H20" s="1213">
        <f t="shared" si="0"/>
        <v>60102238.68</v>
      </c>
      <c r="I20" s="1213">
        <f t="shared" ref="I20:I44" si="5">I19-$I$16</f>
        <v>-36568168.139674813</v>
      </c>
      <c r="J20" s="1213">
        <f t="shared" si="1"/>
        <v>23534070.540325187</v>
      </c>
      <c r="K20" s="1213">
        <v>42102.92</v>
      </c>
      <c r="L20" s="1213">
        <f t="shared" ref="L20:L71" si="6">L19+K20</f>
        <v>-8236924.379999998</v>
      </c>
      <c r="M20" s="1213">
        <f t="shared" si="4"/>
        <v>15297146.160325188</v>
      </c>
      <c r="N20" s="1214"/>
      <c r="O20" s="1215">
        <v>16723976.291360699</v>
      </c>
      <c r="P20" s="1213">
        <v>-124558.47683925182</v>
      </c>
      <c r="Q20" s="1216">
        <v>-9005217.4808333311</v>
      </c>
      <c r="S20" s="1208"/>
      <c r="T20" s="1208"/>
    </row>
    <row r="21" spans="2:20" s="1210" customFormat="1">
      <c r="B21" s="1211">
        <f>ROW()</f>
        <v>21</v>
      </c>
      <c r="C21" s="1212">
        <v>42369</v>
      </c>
      <c r="D21" s="1213">
        <f t="shared" si="2"/>
        <v>66451966.469999999</v>
      </c>
      <c r="E21" s="1213"/>
      <c r="F21" s="1213">
        <f t="shared" si="3"/>
        <v>-30211680.350000001</v>
      </c>
      <c r="G21" s="1213">
        <v>23506374.670000002</v>
      </c>
      <c r="H21" s="1213">
        <f t="shared" si="0"/>
        <v>59746660.789999999</v>
      </c>
      <c r="I21" s="1213">
        <f t="shared" si="5"/>
        <v>-36692726.616514064</v>
      </c>
      <c r="J21" s="1213">
        <f t="shared" si="1"/>
        <v>23053934.173485935</v>
      </c>
      <c r="K21" s="1213">
        <v>168047.74</v>
      </c>
      <c r="L21" s="1213">
        <f t="shared" si="6"/>
        <v>-8068876.6399999978</v>
      </c>
      <c r="M21" s="1213">
        <f t="shared" si="4"/>
        <v>14985057.533485938</v>
      </c>
      <c r="N21" s="1214"/>
      <c r="O21" s="1215">
        <v>16532837.50410478</v>
      </c>
      <c r="P21" s="1213">
        <v>-124558.47683925182</v>
      </c>
      <c r="Q21" s="1216">
        <v>-8902296.666666666</v>
      </c>
      <c r="S21" s="1208"/>
      <c r="T21" s="1208"/>
    </row>
    <row r="22" spans="2:20">
      <c r="B22" s="1211">
        <f>ROW()</f>
        <v>22</v>
      </c>
      <c r="C22" s="1212">
        <v>42400</v>
      </c>
      <c r="D22" s="1213">
        <f t="shared" si="2"/>
        <v>66451966.469999999</v>
      </c>
      <c r="E22" s="1213"/>
      <c r="F22" s="1213">
        <f t="shared" si="3"/>
        <v>-30211680.350000001</v>
      </c>
      <c r="G22" s="1213">
        <v>23517844.330000002</v>
      </c>
      <c r="H22" s="1213">
        <f t="shared" si="0"/>
        <v>59758130.450000003</v>
      </c>
      <c r="I22" s="1213">
        <f t="shared" si="5"/>
        <v>-36817285.093353316</v>
      </c>
      <c r="J22" s="1213">
        <f t="shared" si="1"/>
        <v>22940845.356646687</v>
      </c>
      <c r="K22" s="1213">
        <v>39580.83</v>
      </c>
      <c r="L22" s="1213">
        <f t="shared" si="6"/>
        <v>-8029295.8099999977</v>
      </c>
      <c r="M22" s="1213">
        <f t="shared" si="4"/>
        <v>14911549.546646688</v>
      </c>
      <c r="N22" s="1214"/>
      <c r="O22" s="1215">
        <v>16336411.373515531</v>
      </c>
      <c r="P22" s="1213">
        <v>-124558.47683925182</v>
      </c>
      <c r="Q22" s="1216">
        <v>-8796528.7720833309</v>
      </c>
      <c r="S22" s="1208"/>
      <c r="T22" s="1208"/>
    </row>
    <row r="23" spans="2:20" s="1210" customFormat="1">
      <c r="B23" s="1211">
        <f>ROW()</f>
        <v>23</v>
      </c>
      <c r="C23" s="1217">
        <v>42428</v>
      </c>
      <c r="D23" s="1213">
        <f t="shared" si="2"/>
        <v>66451966.469999999</v>
      </c>
      <c r="E23" s="1213"/>
      <c r="F23" s="1213">
        <f t="shared" si="3"/>
        <v>-30211680.350000001</v>
      </c>
      <c r="G23" s="1213">
        <v>23523166.830000002</v>
      </c>
      <c r="H23" s="1213">
        <f t="shared" si="0"/>
        <v>59763452.950000003</v>
      </c>
      <c r="I23" s="1213">
        <f t="shared" si="5"/>
        <v>-36941843.570192568</v>
      </c>
      <c r="J23" s="1213">
        <f t="shared" si="1"/>
        <v>22821609.379807435</v>
      </c>
      <c r="K23" s="1213">
        <v>41732.730000000003</v>
      </c>
      <c r="L23" s="1213">
        <f t="shared" si="6"/>
        <v>-7987563.0799999973</v>
      </c>
      <c r="M23" s="1213">
        <f t="shared" si="4"/>
        <v>14834046.299807437</v>
      </c>
      <c r="N23" s="1214"/>
      <c r="O23" s="1215">
        <v>16140058.830009611</v>
      </c>
      <c r="P23" s="1213">
        <v>-124558.47683925182</v>
      </c>
      <c r="Q23" s="1216">
        <v>-8690800.4887499977</v>
      </c>
      <c r="S23" s="1208"/>
      <c r="T23" s="1208"/>
    </row>
    <row r="24" spans="2:20" s="1210" customFormat="1">
      <c r="B24" s="1211">
        <f>ROW()</f>
        <v>24</v>
      </c>
      <c r="C24" s="1212">
        <v>42460</v>
      </c>
      <c r="D24" s="1213">
        <f t="shared" si="2"/>
        <v>66451966.469999999</v>
      </c>
      <c r="E24" s="1213"/>
      <c r="F24" s="1213">
        <f t="shared" si="3"/>
        <v>-30211680.350000001</v>
      </c>
      <c r="G24" s="1213">
        <v>23529205.73</v>
      </c>
      <c r="H24" s="1213">
        <f t="shared" si="0"/>
        <v>59769491.849999994</v>
      </c>
      <c r="I24" s="1213">
        <f t="shared" si="5"/>
        <v>-37066402.04703182</v>
      </c>
      <c r="J24" s="1213">
        <f t="shared" si="1"/>
        <v>22703089.802968174</v>
      </c>
      <c r="K24" s="1213">
        <v>41481.72</v>
      </c>
      <c r="L24" s="1213">
        <f t="shared" si="6"/>
        <v>-7946081.3599999975</v>
      </c>
      <c r="M24" s="1213">
        <f t="shared" si="4"/>
        <v>14757008.442968177</v>
      </c>
      <c r="N24" s="1214"/>
      <c r="O24" s="1215">
        <v>15942854.170670358</v>
      </c>
      <c r="P24" s="1213">
        <v>-124558.47683925182</v>
      </c>
      <c r="Q24" s="1216">
        <v>-8584613.4124999978</v>
      </c>
      <c r="S24" s="1208"/>
      <c r="T24" s="1208"/>
    </row>
    <row r="25" spans="2:20">
      <c r="B25" s="1211">
        <f>ROW()</f>
        <v>25</v>
      </c>
      <c r="C25" s="1212">
        <v>42490</v>
      </c>
      <c r="D25" s="1213">
        <f t="shared" si="2"/>
        <v>66451966.469999999</v>
      </c>
      <c r="E25" s="1213"/>
      <c r="F25" s="1213">
        <f t="shared" si="3"/>
        <v>-30211680.350000001</v>
      </c>
      <c r="G25" s="1213">
        <v>23534354.550000001</v>
      </c>
      <c r="H25" s="1213">
        <f t="shared" si="0"/>
        <v>59774640.670000002</v>
      </c>
      <c r="I25" s="1213">
        <f t="shared" si="5"/>
        <v>-37190960.523871072</v>
      </c>
      <c r="J25" s="1213">
        <f t="shared" si="1"/>
        <v>22583680.14612893</v>
      </c>
      <c r="K25" s="1213">
        <v>41793.71</v>
      </c>
      <c r="L25" s="1213">
        <f t="shared" si="6"/>
        <v>-7904287.6499999976</v>
      </c>
      <c r="M25" s="1213">
        <f t="shared" si="4"/>
        <v>14679392.496128932</v>
      </c>
      <c r="N25" s="1214"/>
      <c r="O25" s="1215">
        <v>15744771.683831109</v>
      </c>
      <c r="P25" s="1213">
        <v>-124558.47683925182</v>
      </c>
      <c r="Q25" s="1216">
        <v>-8477953.6391666643</v>
      </c>
      <c r="S25" s="1208"/>
      <c r="T25" s="1208"/>
    </row>
    <row r="26" spans="2:20" s="1210" customFormat="1">
      <c r="B26" s="1211">
        <f>ROW()</f>
        <v>26</v>
      </c>
      <c r="C26" s="1212">
        <v>42521</v>
      </c>
      <c r="D26" s="1213">
        <f t="shared" si="2"/>
        <v>66451966.469999999</v>
      </c>
      <c r="E26" s="1213"/>
      <c r="F26" s="1213">
        <f t="shared" si="3"/>
        <v>-30211680.350000001</v>
      </c>
      <c r="G26" s="1213">
        <v>23540919.880000003</v>
      </c>
      <c r="H26" s="1213">
        <f t="shared" si="0"/>
        <v>59781206</v>
      </c>
      <c r="I26" s="1213">
        <f t="shared" si="5"/>
        <v>-37315519.000710323</v>
      </c>
      <c r="J26" s="1213">
        <f t="shared" si="1"/>
        <v>22465686.999289677</v>
      </c>
      <c r="K26" s="1213">
        <v>41297.79</v>
      </c>
      <c r="L26" s="1213">
        <f t="shared" si="6"/>
        <v>-7862989.8599999975</v>
      </c>
      <c r="M26" s="1213">
        <f t="shared" si="4"/>
        <v>14602697.139289679</v>
      </c>
      <c r="N26" s="1214"/>
      <c r="O26" s="1215">
        <v>15546325.756575191</v>
      </c>
      <c r="P26" s="1213">
        <v>-124558.47683925182</v>
      </c>
      <c r="Q26" s="1216">
        <v>-8371098.13333333</v>
      </c>
      <c r="S26" s="1208"/>
      <c r="T26" s="1208"/>
    </row>
    <row r="27" spans="2:20">
      <c r="B27" s="1211">
        <f>ROW()</f>
        <v>27</v>
      </c>
      <c r="C27" s="1212">
        <v>42551</v>
      </c>
      <c r="D27" s="1213">
        <f t="shared" si="2"/>
        <v>66451966.469999999</v>
      </c>
      <c r="E27" s="1213"/>
      <c r="F27" s="1213">
        <f t="shared" si="3"/>
        <v>-30211680.350000001</v>
      </c>
      <c r="G27" s="1213">
        <v>23542716.98</v>
      </c>
      <c r="H27" s="1213">
        <f t="shared" si="0"/>
        <v>59783003.099999994</v>
      </c>
      <c r="I27" s="1213">
        <f t="shared" si="5"/>
        <v>-37440077.477549575</v>
      </c>
      <c r="J27" s="1213">
        <f t="shared" si="1"/>
        <v>22342925.622450419</v>
      </c>
      <c r="K27" s="1213">
        <v>42966.31</v>
      </c>
      <c r="L27" s="1213">
        <f t="shared" si="6"/>
        <v>-7820023.549999998</v>
      </c>
      <c r="M27" s="1213">
        <f t="shared" si="4"/>
        <v>14522902.072450422</v>
      </c>
      <c r="N27" s="1214"/>
      <c r="O27" s="1215">
        <v>15347529.096819274</v>
      </c>
      <c r="P27" s="1213">
        <v>-124558.47683925182</v>
      </c>
      <c r="Q27" s="1216">
        <v>-8264053.7612499967</v>
      </c>
      <c r="S27" s="1208"/>
      <c r="T27" s="1208"/>
    </row>
    <row r="28" spans="2:20" s="1210" customFormat="1">
      <c r="B28" s="1211">
        <f>ROW()</f>
        <v>28</v>
      </c>
      <c r="C28" s="1212">
        <v>42582</v>
      </c>
      <c r="D28" s="1213">
        <f t="shared" si="2"/>
        <v>66451966.469999999</v>
      </c>
      <c r="E28" s="1213"/>
      <c r="F28" s="1213">
        <f t="shared" si="3"/>
        <v>-30211680.350000001</v>
      </c>
      <c r="G28" s="1213">
        <v>23544635.330000002</v>
      </c>
      <c r="H28" s="1213">
        <f t="shared" si="0"/>
        <v>59784921.450000003</v>
      </c>
      <c r="I28" s="1213">
        <f t="shared" si="5"/>
        <v>-37564635.954388827</v>
      </c>
      <c r="J28" s="1213">
        <f t="shared" si="1"/>
        <v>22220285.495611176</v>
      </c>
      <c r="K28" s="1213">
        <v>42924.14</v>
      </c>
      <c r="L28" s="1213">
        <f t="shared" si="6"/>
        <v>-7777099.4099999983</v>
      </c>
      <c r="M28" s="1213">
        <f t="shared" si="4"/>
        <v>14443186.085611178</v>
      </c>
      <c r="N28" s="1214"/>
      <c r="O28" s="1215">
        <v>15148280.641646683</v>
      </c>
      <c r="P28" s="1213">
        <v>-124558.47683925182</v>
      </c>
      <c r="Q28" s="1216">
        <v>-8156766.10208333</v>
      </c>
      <c r="S28" s="1208"/>
      <c r="T28" s="1208"/>
    </row>
    <row r="29" spans="2:20">
      <c r="B29" s="1211">
        <f>ROW()</f>
        <v>29</v>
      </c>
      <c r="C29" s="1212">
        <v>42613</v>
      </c>
      <c r="D29" s="1213">
        <f t="shared" si="2"/>
        <v>66451966.469999999</v>
      </c>
      <c r="E29" s="1213"/>
      <c r="F29" s="1213">
        <f t="shared" si="3"/>
        <v>-30211680.350000001</v>
      </c>
      <c r="G29" s="1213">
        <v>23551458.330000002</v>
      </c>
      <c r="H29" s="1213">
        <f t="shared" si="0"/>
        <v>59791744.450000003</v>
      </c>
      <c r="I29" s="1213">
        <f t="shared" si="5"/>
        <v>-37689194.431228079</v>
      </c>
      <c r="J29" s="1213">
        <f t="shared" si="1"/>
        <v>22102550.018771924</v>
      </c>
      <c r="K29" s="1213">
        <v>41207.18</v>
      </c>
      <c r="L29" s="1213">
        <f t="shared" si="6"/>
        <v>-7735892.2299999986</v>
      </c>
      <c r="M29" s="1213">
        <f t="shared" si="4"/>
        <v>14366657.788771925</v>
      </c>
      <c r="N29" s="1214"/>
      <c r="O29" s="1215">
        <v>14950471.318140766</v>
      </c>
      <c r="P29" s="1213">
        <v>-124558.47683925182</v>
      </c>
      <c r="Q29" s="1216">
        <v>-8050253.3699999982</v>
      </c>
      <c r="S29" s="1208"/>
      <c r="T29" s="1208"/>
    </row>
    <row r="30" spans="2:20">
      <c r="B30" s="1211">
        <f>ROW()</f>
        <v>30</v>
      </c>
      <c r="C30" s="1212">
        <v>42643</v>
      </c>
      <c r="D30" s="1213">
        <f t="shared" si="2"/>
        <v>66451966.469999999</v>
      </c>
      <c r="E30" s="1213"/>
      <c r="F30" s="1213">
        <f t="shared" si="3"/>
        <v>-30211680.350000001</v>
      </c>
      <c r="G30" s="1213">
        <v>23554805.610000003</v>
      </c>
      <c r="H30" s="1213">
        <f>SUM(D30:G30)</f>
        <v>59795091.730000004</v>
      </c>
      <c r="I30" s="1213">
        <f>I29-$I$16</f>
        <v>-37813752.908067331</v>
      </c>
      <c r="J30" s="1213">
        <f t="shared" si="1"/>
        <v>21981338.821932673</v>
      </c>
      <c r="K30" s="1213">
        <v>42424.08</v>
      </c>
      <c r="L30" s="1213">
        <f t="shared" si="6"/>
        <v>-7693468.1499999985</v>
      </c>
      <c r="M30" s="1213">
        <f>J30+L30</f>
        <v>14287870.671932675</v>
      </c>
      <c r="N30" s="1214"/>
      <c r="O30" s="1213">
        <f>(M18+M30+SUM(M19:M29)*2)/24</f>
        <v>14803822.652968181</v>
      </c>
      <c r="P30" s="1213">
        <v>-124558.47683925182</v>
      </c>
      <c r="Q30" s="1216">
        <f>(L30+L18+SUM(L19:L29)*2)/24</f>
        <v>-7971288.6979166651</v>
      </c>
      <c r="S30" s="1208"/>
      <c r="T30" s="1208"/>
    </row>
    <row r="31" spans="2:20">
      <c r="B31" s="1218">
        <f>ROW()</f>
        <v>31</v>
      </c>
      <c r="C31" s="1219">
        <v>42674</v>
      </c>
      <c r="D31" s="1206">
        <f t="shared" si="2"/>
        <v>66451966.469999999</v>
      </c>
      <c r="E31" s="1206"/>
      <c r="F31" s="1205">
        <f t="shared" si="3"/>
        <v>-30211680.350000001</v>
      </c>
      <c r="G31" s="1205">
        <v>23554805.610000003</v>
      </c>
      <c r="H31" s="1205">
        <f t="shared" si="0"/>
        <v>59795091.730000004</v>
      </c>
      <c r="I31" s="1205">
        <f t="shared" si="5"/>
        <v>-37938311.384906583</v>
      </c>
      <c r="J31" s="1206">
        <f t="shared" si="1"/>
        <v>21856780.345093422</v>
      </c>
      <c r="K31" s="1206">
        <v>40363</v>
      </c>
      <c r="L31" s="1205">
        <f t="shared" si="6"/>
        <v>-7653105.1499999985</v>
      </c>
      <c r="M31" s="1206">
        <f t="shared" si="4"/>
        <v>14203675.195093423</v>
      </c>
      <c r="N31" s="1207"/>
      <c r="O31" s="1205">
        <f t="shared" ref="O31:O93" si="7">(M19+M31+SUM(M20:M30)*2)/24</f>
        <v>14706418.307795597</v>
      </c>
      <c r="P31" s="1205">
        <v>-124558.47683925182</v>
      </c>
      <c r="Q31" s="1209">
        <f t="shared" ref="Q31:Q91" si="8">(L31+L19+SUM(L20:L30)*2)/24</f>
        <v>-7919047.3620833308</v>
      </c>
    </row>
    <row r="32" spans="2:20">
      <c r="B32" s="1218">
        <f>ROW()</f>
        <v>32</v>
      </c>
      <c r="C32" s="1219">
        <v>42704</v>
      </c>
      <c r="D32" s="1206">
        <f t="shared" si="2"/>
        <v>66451966.469999999</v>
      </c>
      <c r="E32" s="1206"/>
      <c r="F32" s="1205">
        <f t="shared" si="3"/>
        <v>-30211680.350000001</v>
      </c>
      <c r="G32" s="1205">
        <v>23554805.610000003</v>
      </c>
      <c r="H32" s="1205">
        <f t="shared" si="0"/>
        <v>59795091.730000004</v>
      </c>
      <c r="I32" s="1205">
        <f t="shared" si="5"/>
        <v>-38062869.861745834</v>
      </c>
      <c r="J32" s="1206">
        <f t="shared" si="1"/>
        <v>21732221.86825417</v>
      </c>
      <c r="K32" s="1206">
        <v>41959</v>
      </c>
      <c r="L32" s="1205">
        <f t="shared" si="6"/>
        <v>-7611146.1499999985</v>
      </c>
      <c r="M32" s="1206">
        <f t="shared" si="4"/>
        <v>14121075.718254171</v>
      </c>
      <c r="N32" s="1207"/>
      <c r="O32" s="1205">
        <f t="shared" si="7"/>
        <v>14608596.184289681</v>
      </c>
      <c r="P32" s="1205">
        <v>-124558.47683925182</v>
      </c>
      <c r="Q32" s="1209">
        <f t="shared" si="8"/>
        <v>-7866893.1795833325</v>
      </c>
    </row>
    <row r="33" spans="1:20">
      <c r="B33" s="1218">
        <f>ROW()</f>
        <v>33</v>
      </c>
      <c r="C33" s="1219">
        <v>42735</v>
      </c>
      <c r="D33" s="1206">
        <f t="shared" si="2"/>
        <v>66451966.469999999</v>
      </c>
      <c r="E33" s="1206"/>
      <c r="F33" s="1205">
        <f t="shared" si="3"/>
        <v>-30211680.350000001</v>
      </c>
      <c r="G33" s="1205">
        <v>23554805.610000003</v>
      </c>
      <c r="H33" s="1205">
        <f t="shared" si="0"/>
        <v>59795091.730000004</v>
      </c>
      <c r="I33" s="1205">
        <f t="shared" si="5"/>
        <v>-38187428.338585086</v>
      </c>
      <c r="J33" s="1206">
        <f t="shared" si="1"/>
        <v>21607663.391414918</v>
      </c>
      <c r="K33" s="1206">
        <v>41848</v>
      </c>
      <c r="L33" s="1205">
        <f t="shared" si="6"/>
        <v>-7569298.1499999985</v>
      </c>
      <c r="M33" s="1206">
        <f t="shared" si="4"/>
        <v>14038365.241414919</v>
      </c>
      <c r="N33" s="1207"/>
      <c r="O33" s="1205">
        <f t="shared" si="7"/>
        <v>14520147.737033762</v>
      </c>
      <c r="P33" s="1205">
        <v>-124558.47683925182</v>
      </c>
      <c r="Q33" s="1209">
        <f t="shared" si="8"/>
        <v>-7820003.3162499974</v>
      </c>
    </row>
    <row r="34" spans="1:20">
      <c r="B34" s="1218">
        <f>ROW()</f>
        <v>34</v>
      </c>
      <c r="C34" s="1219">
        <v>42766</v>
      </c>
      <c r="D34" s="1206">
        <f t="shared" si="2"/>
        <v>66451966.469999999</v>
      </c>
      <c r="E34" s="1206"/>
      <c r="F34" s="1205">
        <f t="shared" si="3"/>
        <v>-30211680.350000001</v>
      </c>
      <c r="G34" s="1205">
        <v>23554805.610000003</v>
      </c>
      <c r="H34" s="1205">
        <f t="shared" si="0"/>
        <v>59795091.730000004</v>
      </c>
      <c r="I34" s="1205">
        <f t="shared" si="5"/>
        <v>-38311986.815424338</v>
      </c>
      <c r="J34" s="1206">
        <f t="shared" si="1"/>
        <v>21483104.914575666</v>
      </c>
      <c r="K34" s="1206">
        <v>201333</v>
      </c>
      <c r="L34" s="1205">
        <f t="shared" si="6"/>
        <v>-7367965.1499999985</v>
      </c>
      <c r="M34" s="1206">
        <f t="shared" si="4"/>
        <v>14115139.764575668</v>
      </c>
      <c r="N34" s="1207"/>
      <c r="O34" s="1205">
        <f t="shared" si="7"/>
        <v>14447518.483944513</v>
      </c>
      <c r="P34" s="1205">
        <v>-124558.47683925182</v>
      </c>
      <c r="Q34" s="1209">
        <f t="shared" si="8"/>
        <v>-7771632.1016666656</v>
      </c>
    </row>
    <row r="35" spans="1:20">
      <c r="B35" s="1218">
        <f>ROW()</f>
        <v>35</v>
      </c>
      <c r="C35" s="1221">
        <v>42794</v>
      </c>
      <c r="D35" s="1206">
        <f t="shared" si="2"/>
        <v>66451966.469999999</v>
      </c>
      <c r="E35" s="1206"/>
      <c r="F35" s="1205">
        <f t="shared" si="3"/>
        <v>-30211680.350000001</v>
      </c>
      <c r="G35" s="1205">
        <v>23554805.610000003</v>
      </c>
      <c r="H35" s="1205">
        <f t="shared" si="0"/>
        <v>59795091.730000004</v>
      </c>
      <c r="I35" s="1205">
        <f t="shared" si="5"/>
        <v>-38436545.29226359</v>
      </c>
      <c r="J35" s="1206">
        <f t="shared" si="1"/>
        <v>21358546.437736414</v>
      </c>
      <c r="K35" s="1206">
        <v>34785</v>
      </c>
      <c r="L35" s="1205">
        <f t="shared" si="6"/>
        <v>-7333180.1499999985</v>
      </c>
      <c r="M35" s="1206">
        <f t="shared" si="4"/>
        <v>14025366.287736416</v>
      </c>
      <c r="N35" s="1207"/>
      <c r="O35" s="1205">
        <f t="shared" si="7"/>
        <v>14380639.742521921</v>
      </c>
      <c r="P35" s="1205">
        <v>-124558.47683925182</v>
      </c>
      <c r="Q35" s="1209">
        <f t="shared" si="8"/>
        <v>-7716810.7020833306</v>
      </c>
    </row>
    <row r="36" spans="1:20">
      <c r="B36" s="1218">
        <f>ROW()</f>
        <v>36</v>
      </c>
      <c r="C36" s="1219">
        <v>42825</v>
      </c>
      <c r="D36" s="1206">
        <f t="shared" si="2"/>
        <v>66451966.469999999</v>
      </c>
      <c r="E36" s="1206"/>
      <c r="F36" s="1205">
        <f t="shared" si="3"/>
        <v>-30211680.350000001</v>
      </c>
      <c r="G36" s="1205">
        <v>23554805.610000003</v>
      </c>
      <c r="H36" s="1205">
        <f t="shared" si="0"/>
        <v>59795091.730000004</v>
      </c>
      <c r="I36" s="1205">
        <f t="shared" si="5"/>
        <v>-38561103.769102842</v>
      </c>
      <c r="J36" s="1206">
        <f t="shared" si="1"/>
        <v>21233987.960897163</v>
      </c>
      <c r="K36" s="1206">
        <v>37254</v>
      </c>
      <c r="L36" s="1205">
        <f t="shared" si="6"/>
        <v>-7295926.1499999985</v>
      </c>
      <c r="M36" s="1206">
        <f t="shared" si="4"/>
        <v>13938061.810897164</v>
      </c>
      <c r="N36" s="1207"/>
      <c r="O36" s="1205">
        <f t="shared" si="7"/>
        <v>14312821.965682676</v>
      </c>
      <c r="P36" s="1205">
        <v>-124558.47683925182</v>
      </c>
      <c r="Q36" s="1209">
        <f t="shared" si="8"/>
        <v>-7662454.9462499991</v>
      </c>
    </row>
    <row r="37" spans="1:20">
      <c r="B37" s="1218">
        <f>ROW()</f>
        <v>37</v>
      </c>
      <c r="C37" s="1219">
        <v>42855</v>
      </c>
      <c r="D37" s="1206">
        <f t="shared" si="2"/>
        <v>66451966.469999999</v>
      </c>
      <c r="E37" s="1206"/>
      <c r="F37" s="1205">
        <f t="shared" si="3"/>
        <v>-30211680.350000001</v>
      </c>
      <c r="G37" s="1205">
        <v>23554805.610000003</v>
      </c>
      <c r="H37" s="1205">
        <f t="shared" si="0"/>
        <v>59795091.730000004</v>
      </c>
      <c r="I37" s="1205">
        <f t="shared" si="5"/>
        <v>-38685662.245942093</v>
      </c>
      <c r="J37" s="1206">
        <f t="shared" si="1"/>
        <v>21109429.484057911</v>
      </c>
      <c r="K37" s="1206">
        <v>43537</v>
      </c>
      <c r="L37" s="1205">
        <f t="shared" si="6"/>
        <v>-7252389.1499999985</v>
      </c>
      <c r="M37" s="1206">
        <f t="shared" si="4"/>
        <v>13857040.334057912</v>
      </c>
      <c r="N37" s="1207"/>
      <c r="O37" s="1205">
        <f t="shared" si="7"/>
        <v>14244434.515926756</v>
      </c>
      <c r="P37" s="1205">
        <v>-124558.47683925182</v>
      </c>
      <c r="Q37" s="1209">
        <f t="shared" si="8"/>
        <v>-7608202.708333333</v>
      </c>
    </row>
    <row r="38" spans="1:20">
      <c r="B38" s="1218">
        <f>ROW()</f>
        <v>38</v>
      </c>
      <c r="C38" s="1219">
        <v>42886</v>
      </c>
      <c r="D38" s="1206">
        <f t="shared" si="2"/>
        <v>66451966.469999999</v>
      </c>
      <c r="E38" s="1206"/>
      <c r="F38" s="1205">
        <f t="shared" si="3"/>
        <v>-30211680.350000001</v>
      </c>
      <c r="G38" s="1205">
        <v>23554805.610000003</v>
      </c>
      <c r="H38" s="1205">
        <f t="shared" si="0"/>
        <v>59795091.730000004</v>
      </c>
      <c r="I38" s="1205">
        <f t="shared" si="5"/>
        <v>-38810220.722781345</v>
      </c>
      <c r="J38" s="1206">
        <f t="shared" si="1"/>
        <v>20984871.007218659</v>
      </c>
      <c r="K38" s="1206">
        <f t="shared" ref="K38:K44" si="9">P38*-0.35</f>
        <v>43595.466893738136</v>
      </c>
      <c r="L38" s="1205">
        <f t="shared" si="6"/>
        <v>-7208793.6831062604</v>
      </c>
      <c r="M38" s="1206">
        <f t="shared" si="4"/>
        <v>13776077.324112399</v>
      </c>
      <c r="N38" s="1207"/>
      <c r="O38" s="1205">
        <f t="shared" si="7"/>
        <v>14175727.350208076</v>
      </c>
      <c r="P38" s="1205">
        <v>-124558.47683925182</v>
      </c>
      <c r="Q38" s="1209">
        <f t="shared" si="8"/>
        <v>-7553782.0967960926</v>
      </c>
    </row>
    <row r="39" spans="1:20">
      <c r="B39" s="1218">
        <f>ROW()</f>
        <v>39</v>
      </c>
      <c r="C39" s="1219">
        <v>42916</v>
      </c>
      <c r="D39" s="1206">
        <f t="shared" si="2"/>
        <v>66451966.469999999</v>
      </c>
      <c r="E39" s="1206"/>
      <c r="F39" s="1205">
        <f t="shared" si="3"/>
        <v>-30211680.350000001</v>
      </c>
      <c r="G39" s="1205">
        <v>23554805.610000003</v>
      </c>
      <c r="H39" s="1205">
        <f t="shared" si="0"/>
        <v>59795091.730000004</v>
      </c>
      <c r="I39" s="1205">
        <f t="shared" si="5"/>
        <v>-38934779.199620597</v>
      </c>
      <c r="J39" s="1206">
        <f t="shared" si="1"/>
        <v>20860312.530379407</v>
      </c>
      <c r="K39" s="1206">
        <f t="shared" si="9"/>
        <v>43595.466893738136</v>
      </c>
      <c r="L39" s="1205">
        <f t="shared" si="6"/>
        <v>-7165198.2162125222</v>
      </c>
      <c r="M39" s="1206">
        <f t="shared" si="4"/>
        <v>13695114.314166885</v>
      </c>
      <c r="N39" s="1207"/>
      <c r="O39" s="1205">
        <f t="shared" si="7"/>
        <v>14106793.701313876</v>
      </c>
      <c r="P39" s="1205">
        <v>-124558.47683925182</v>
      </c>
      <c r="Q39" s="1209">
        <f t="shared" si="8"/>
        <v>-7499239.5338510415</v>
      </c>
    </row>
    <row r="40" spans="1:20">
      <c r="B40" s="1218">
        <f>ROW()</f>
        <v>40</v>
      </c>
      <c r="C40" s="1219">
        <v>42947</v>
      </c>
      <c r="D40" s="1206">
        <f t="shared" si="2"/>
        <v>66451966.469999999</v>
      </c>
      <c r="E40" s="1206"/>
      <c r="F40" s="1205">
        <f t="shared" si="3"/>
        <v>-30211680.350000001</v>
      </c>
      <c r="G40" s="1205">
        <v>23554805.610000003</v>
      </c>
      <c r="H40" s="1205">
        <f t="shared" si="0"/>
        <v>59795091.730000004</v>
      </c>
      <c r="I40" s="1205">
        <f t="shared" si="5"/>
        <v>-39059337.676459849</v>
      </c>
      <c r="J40" s="1206">
        <f t="shared" si="1"/>
        <v>20735754.053540155</v>
      </c>
      <c r="K40" s="1206">
        <f t="shared" si="9"/>
        <v>43595.466893738136</v>
      </c>
      <c r="L40" s="1205">
        <f t="shared" si="6"/>
        <v>-7121602.7493187841</v>
      </c>
      <c r="M40" s="1206">
        <f t="shared" si="4"/>
        <v>13614151.304221371</v>
      </c>
      <c r="N40" s="1207"/>
      <c r="O40" s="1205">
        <f t="shared" si="7"/>
        <v>14037759.428827487</v>
      </c>
      <c r="P40" s="1205">
        <v>-124558.47683925182</v>
      </c>
      <c r="Q40" s="1209">
        <f t="shared" si="8"/>
        <v>-7444642.7840815121</v>
      </c>
    </row>
    <row r="41" spans="1:20">
      <c r="B41" s="1218">
        <f>ROW()</f>
        <v>41</v>
      </c>
      <c r="C41" s="1219">
        <v>42978</v>
      </c>
      <c r="D41" s="1206">
        <f t="shared" si="2"/>
        <v>66451966.469999999</v>
      </c>
      <c r="E41" s="1206"/>
      <c r="F41" s="1205">
        <f t="shared" si="3"/>
        <v>-30211680.350000001</v>
      </c>
      <c r="G41" s="1205">
        <v>23554805.610000003</v>
      </c>
      <c r="H41" s="1205">
        <f t="shared" si="0"/>
        <v>59795091.730000004</v>
      </c>
      <c r="I41" s="1205">
        <f t="shared" si="5"/>
        <v>-39183896.153299101</v>
      </c>
      <c r="J41" s="1206">
        <f t="shared" si="1"/>
        <v>20611195.576700903</v>
      </c>
      <c r="K41" s="1206">
        <f t="shared" si="9"/>
        <v>43595.466893738136</v>
      </c>
      <c r="L41" s="1205">
        <f t="shared" si="6"/>
        <v>-7078007.282425046</v>
      </c>
      <c r="M41" s="1206">
        <f t="shared" si="4"/>
        <v>13533188.294275858</v>
      </c>
      <c r="N41" s="1207"/>
      <c r="O41" s="1205">
        <f t="shared" si="7"/>
        <v>13968488.417332241</v>
      </c>
      <c r="P41" s="1205">
        <v>-124558.47683925182</v>
      </c>
      <c r="Q41" s="1209">
        <f t="shared" si="8"/>
        <v>-7389918.5504041724</v>
      </c>
    </row>
    <row r="42" spans="1:20">
      <c r="B42" s="1218">
        <f>ROW()</f>
        <v>42</v>
      </c>
      <c r="C42" s="1219">
        <v>43008</v>
      </c>
      <c r="D42" s="1206">
        <f t="shared" si="2"/>
        <v>66451966.469999999</v>
      </c>
      <c r="E42" s="1206"/>
      <c r="F42" s="1205">
        <f t="shared" si="3"/>
        <v>-30211680.350000001</v>
      </c>
      <c r="G42" s="1205">
        <v>23554805.610000003</v>
      </c>
      <c r="H42" s="1205">
        <f t="shared" si="0"/>
        <v>59795091.730000004</v>
      </c>
      <c r="I42" s="1205">
        <f t="shared" si="5"/>
        <v>-39308454.630138353</v>
      </c>
      <c r="J42" s="1206">
        <f t="shared" si="1"/>
        <v>20486637.099861652</v>
      </c>
      <c r="K42" s="1206">
        <f t="shared" si="9"/>
        <v>43595.466893738136</v>
      </c>
      <c r="L42" s="1205">
        <f t="shared" si="6"/>
        <v>-7034411.8155313078</v>
      </c>
      <c r="M42" s="1206">
        <f t="shared" si="4"/>
        <v>13452225.284330344</v>
      </c>
      <c r="N42" s="1207"/>
      <c r="O42" s="1205">
        <f t="shared" si="7"/>
        <v>13898941.963911474</v>
      </c>
      <c r="P42" s="1205">
        <v>-124558.47683925182</v>
      </c>
      <c r="Q42" s="1209">
        <f t="shared" si="8"/>
        <v>-7335045.9969856879</v>
      </c>
    </row>
    <row r="43" spans="1:20">
      <c r="B43" s="1218">
        <f>ROW()</f>
        <v>43</v>
      </c>
      <c r="C43" s="1219">
        <v>43039</v>
      </c>
      <c r="D43" s="1206">
        <f t="shared" si="2"/>
        <v>66451966.469999999</v>
      </c>
      <c r="E43" s="1206"/>
      <c r="F43" s="1205">
        <f t="shared" si="3"/>
        <v>-30211680.350000001</v>
      </c>
      <c r="G43" s="1205">
        <v>23554805.610000003</v>
      </c>
      <c r="H43" s="1205">
        <f t="shared" si="0"/>
        <v>59795091.730000004</v>
      </c>
      <c r="I43" s="1205">
        <f t="shared" si="5"/>
        <v>-39433013.106977604</v>
      </c>
      <c r="J43" s="1206">
        <f t="shared" si="1"/>
        <v>20362078.6230224</v>
      </c>
      <c r="K43" s="1206">
        <f t="shared" si="9"/>
        <v>43595.466893738136</v>
      </c>
      <c r="L43" s="1205">
        <f t="shared" si="6"/>
        <v>-6990816.3486375697</v>
      </c>
      <c r="M43" s="1206">
        <f t="shared" si="4"/>
        <v>13371262.27438483</v>
      </c>
      <c r="N43" s="1207"/>
      <c r="O43" s="1205">
        <f t="shared" si="7"/>
        <v>13829439.534398519</v>
      </c>
      <c r="P43" s="1205">
        <v>-124558.47683925182</v>
      </c>
      <c r="Q43" s="1209">
        <f t="shared" si="8"/>
        <v>-7279989.9496593922</v>
      </c>
    </row>
    <row r="44" spans="1:20">
      <c r="A44" s="1222" t="s">
        <v>914</v>
      </c>
      <c r="B44" s="1218">
        <f>ROW()</f>
        <v>44</v>
      </c>
      <c r="C44" s="1219">
        <v>43069</v>
      </c>
      <c r="D44" s="1206">
        <f t="shared" si="2"/>
        <v>66451966.469999999</v>
      </c>
      <c r="E44" s="1206"/>
      <c r="F44" s="1205">
        <f t="shared" si="3"/>
        <v>-30211680.350000001</v>
      </c>
      <c r="G44" s="1205">
        <v>23554805.610000003</v>
      </c>
      <c r="H44" s="1205">
        <f t="shared" si="0"/>
        <v>59795091.730000004</v>
      </c>
      <c r="I44" s="1205">
        <f t="shared" si="5"/>
        <v>-39557571.583816856</v>
      </c>
      <c r="J44" s="1206">
        <f t="shared" si="1"/>
        <v>20237520.146183148</v>
      </c>
      <c r="K44" s="1206">
        <f t="shared" si="9"/>
        <v>43595.466893738136</v>
      </c>
      <c r="L44" s="1205">
        <f t="shared" si="6"/>
        <v>-6947220.8817438316</v>
      </c>
      <c r="M44" s="1206">
        <f t="shared" si="4"/>
        <v>13290299.264439316</v>
      </c>
      <c r="N44" s="1207"/>
      <c r="O44" s="1205">
        <f t="shared" si="7"/>
        <v>13760139.97712671</v>
      </c>
      <c r="P44" s="1205">
        <v>-124558.47683925182</v>
      </c>
      <c r="Q44" s="1209">
        <f t="shared" si="8"/>
        <v>-7224731.0300919488</v>
      </c>
    </row>
    <row r="45" spans="1:20">
      <c r="A45" s="1223" t="s">
        <v>915</v>
      </c>
      <c r="B45" s="1218">
        <f>ROW()</f>
        <v>45</v>
      </c>
      <c r="C45" s="1219">
        <v>43100</v>
      </c>
      <c r="D45" s="1206">
        <f>66406534.45-230803.67-229846.5</f>
        <v>65945884.280000001</v>
      </c>
      <c r="E45" s="1224" t="s">
        <v>916</v>
      </c>
      <c r="F45" s="1914">
        <f t="shared" si="3"/>
        <v>-30211680.350000001</v>
      </c>
      <c r="G45" s="1914">
        <v>23554805.610000003</v>
      </c>
      <c r="H45" s="1914">
        <f t="shared" si="0"/>
        <v>59289009.540000007</v>
      </c>
      <c r="I45" s="1914">
        <f>I44+P45</f>
        <v>-39787418.083816856</v>
      </c>
      <c r="J45" s="1914">
        <f t="shared" si="1"/>
        <v>19501591.45618315</v>
      </c>
      <c r="K45" s="1914">
        <v>121661</v>
      </c>
      <c r="L45" s="1914">
        <f>L44+K45</f>
        <v>-6825559.8817438316</v>
      </c>
      <c r="M45" s="1914">
        <f t="shared" si="4"/>
        <v>12676031.574439319</v>
      </c>
      <c r="N45" s="1915"/>
      <c r="O45" s="1914">
        <f t="shared" si="7"/>
        <v>13668760.38876044</v>
      </c>
      <c r="P45" s="1914">
        <v>-229846.5</v>
      </c>
      <c r="Q45" s="1916">
        <f t="shared" si="8"/>
        <v>-7166078.3827372687</v>
      </c>
      <c r="R45" s="1930"/>
    </row>
    <row r="46" spans="1:20">
      <c r="B46" s="1218">
        <f>ROW()</f>
        <v>46</v>
      </c>
      <c r="C46" s="1219">
        <v>43131</v>
      </c>
      <c r="D46" s="1206">
        <f t="shared" si="2"/>
        <v>65945884.280000001</v>
      </c>
      <c r="E46" s="1206"/>
      <c r="F46" s="1205">
        <f t="shared" si="3"/>
        <v>-30211680.350000001</v>
      </c>
      <c r="G46" s="1205">
        <v>23554805.610000003</v>
      </c>
      <c r="H46" s="1205">
        <f t="shared" si="0"/>
        <v>59289009.540000007</v>
      </c>
      <c r="I46" s="1205">
        <f>I45+P46</f>
        <v>-40329128.963816859</v>
      </c>
      <c r="J46" s="1206">
        <f>SUM(H46:I46)</f>
        <v>18959880.576183148</v>
      </c>
      <c r="K46" s="1206">
        <v>113759</v>
      </c>
      <c r="L46" s="1205">
        <f>L45+K46</f>
        <v>-6711800.8817438316</v>
      </c>
      <c r="M46" s="1206">
        <f t="shared" si="4"/>
        <v>12248079.694439316</v>
      </c>
      <c r="N46" s="1207"/>
      <c r="O46" s="1205">
        <f t="shared" si="7"/>
        <v>13534202.316380775</v>
      </c>
      <c r="P46" s="1248">
        <v>-541710.88</v>
      </c>
      <c r="Q46" s="1209">
        <f t="shared" si="8"/>
        <v>-7107749.1103825876</v>
      </c>
      <c r="R46" s="1220"/>
      <c r="S46" s="1208"/>
      <c r="T46" s="1208"/>
    </row>
    <row r="47" spans="1:20">
      <c r="B47" s="1218">
        <f>ROW()</f>
        <v>47</v>
      </c>
      <c r="C47" s="1219">
        <v>43159</v>
      </c>
      <c r="D47" s="1206">
        <f t="shared" si="2"/>
        <v>65945884.280000001</v>
      </c>
      <c r="E47" s="1206"/>
      <c r="F47" s="1205">
        <f t="shared" si="3"/>
        <v>-30211680.350000001</v>
      </c>
      <c r="G47" s="1205">
        <v>23554805.610000003</v>
      </c>
      <c r="H47" s="1205">
        <f t="shared" si="0"/>
        <v>59289009.540000007</v>
      </c>
      <c r="I47" s="1205">
        <f t="shared" ref="I47:I80" si="10">I46+P47</f>
        <v>-40870839.843816862</v>
      </c>
      <c r="J47" s="1206">
        <f t="shared" si="1"/>
        <v>18418169.696183145</v>
      </c>
      <c r="K47" s="1206">
        <f t="shared" ref="K47:K52" si="11">+K46</f>
        <v>113759</v>
      </c>
      <c r="L47" s="1205">
        <f t="shared" si="6"/>
        <v>-6598041.8817438316</v>
      </c>
      <c r="M47" s="1206">
        <f t="shared" si="4"/>
        <v>11820127.814439313</v>
      </c>
      <c r="N47" s="1207"/>
      <c r="O47" s="1205">
        <f t="shared" si="7"/>
        <v>13364523.210404381</v>
      </c>
      <c r="P47" s="1248">
        <v>-541710.88</v>
      </c>
      <c r="Q47" s="1209">
        <f t="shared" si="8"/>
        <v>-7049778.1713612415</v>
      </c>
      <c r="R47" s="1220"/>
      <c r="S47" s="1208"/>
      <c r="T47" s="1208"/>
    </row>
    <row r="48" spans="1:20">
      <c r="B48" s="1218">
        <f>ROW()</f>
        <v>48</v>
      </c>
      <c r="C48" s="1219">
        <v>43190</v>
      </c>
      <c r="D48" s="1206">
        <f t="shared" si="2"/>
        <v>65945884.280000001</v>
      </c>
      <c r="E48" s="1206"/>
      <c r="F48" s="1205">
        <f t="shared" si="3"/>
        <v>-30211680.350000001</v>
      </c>
      <c r="G48" s="1205">
        <v>23554805.610000003</v>
      </c>
      <c r="H48" s="1205">
        <f t="shared" si="0"/>
        <v>59289009.540000007</v>
      </c>
      <c r="I48" s="1205">
        <f t="shared" si="10"/>
        <v>-41412550.723816864</v>
      </c>
      <c r="J48" s="1206">
        <f t="shared" si="1"/>
        <v>17876458.816183142</v>
      </c>
      <c r="K48" s="1206">
        <f t="shared" si="11"/>
        <v>113759</v>
      </c>
      <c r="L48" s="1205">
        <f t="shared" si="6"/>
        <v>-6484282.8817438316</v>
      </c>
      <c r="M48" s="1206">
        <f t="shared" si="4"/>
        <v>11392175.934439311</v>
      </c>
      <c r="N48" s="1207"/>
      <c r="O48" s="1205">
        <f t="shared" si="7"/>
        <v>13166559.69583126</v>
      </c>
      <c r="P48" s="1248">
        <v>-541710.88</v>
      </c>
      <c r="Q48" s="1209">
        <f t="shared" si="8"/>
        <v>-6985328.9406732284</v>
      </c>
      <c r="R48" s="1220"/>
      <c r="S48" s="1208"/>
      <c r="T48" s="1208"/>
    </row>
    <row r="49" spans="2:21">
      <c r="B49" s="1218">
        <f>ROW()</f>
        <v>49</v>
      </c>
      <c r="C49" s="1219">
        <v>43220</v>
      </c>
      <c r="D49" s="1206">
        <f t="shared" si="2"/>
        <v>65945884.280000001</v>
      </c>
      <c r="E49" s="1206"/>
      <c r="F49" s="1205">
        <f t="shared" si="3"/>
        <v>-30211680.350000001</v>
      </c>
      <c r="G49" s="1205">
        <v>23554805.610000003</v>
      </c>
      <c r="H49" s="1205">
        <f t="shared" si="0"/>
        <v>59289009.540000007</v>
      </c>
      <c r="I49" s="1205">
        <f t="shared" si="10"/>
        <v>-41954261.603816867</v>
      </c>
      <c r="J49" s="1206">
        <f t="shared" si="1"/>
        <v>17334747.93618314</v>
      </c>
      <c r="K49" s="1206">
        <f t="shared" si="11"/>
        <v>113759</v>
      </c>
      <c r="L49" s="1205">
        <f t="shared" si="6"/>
        <v>-6370523.8817438316</v>
      </c>
      <c r="M49" s="1206">
        <f t="shared" si="4"/>
        <v>10964224.054439308</v>
      </c>
      <c r="N49" s="1207"/>
      <c r="O49" s="1205">
        <f t="shared" si="7"/>
        <v>12939947.105994739</v>
      </c>
      <c r="P49" s="1248">
        <v>-541710.88</v>
      </c>
      <c r="Q49" s="1209">
        <f t="shared" si="8"/>
        <v>-6914766.0849852143</v>
      </c>
      <c r="R49" s="1220"/>
      <c r="S49" s="1208"/>
      <c r="T49" s="1208"/>
    </row>
    <row r="50" spans="2:21">
      <c r="B50" s="1218">
        <f>ROW()</f>
        <v>50</v>
      </c>
      <c r="C50" s="1219">
        <v>43251</v>
      </c>
      <c r="D50" s="1206">
        <f t="shared" si="2"/>
        <v>65945884.280000001</v>
      </c>
      <c r="E50" s="1206"/>
      <c r="F50" s="1205">
        <f t="shared" si="3"/>
        <v>-30211680.350000001</v>
      </c>
      <c r="G50" s="1205">
        <v>23554805.610000003</v>
      </c>
      <c r="H50" s="1205">
        <f t="shared" si="0"/>
        <v>59289009.540000007</v>
      </c>
      <c r="I50" s="1205">
        <f t="shared" si="10"/>
        <v>-42495972.48381687</v>
      </c>
      <c r="J50" s="1206">
        <f t="shared" si="1"/>
        <v>16793037.056183137</v>
      </c>
      <c r="K50" s="1206">
        <f t="shared" si="11"/>
        <v>113759</v>
      </c>
      <c r="L50" s="1205">
        <f t="shared" si="6"/>
        <v>-6256764.8817438316</v>
      </c>
      <c r="M50" s="1206">
        <f t="shared" si="4"/>
        <v>10536272.174439305</v>
      </c>
      <c r="N50" s="1207"/>
      <c r="O50" s="1205">
        <f t="shared" si="7"/>
        <v>12684421.213107588</v>
      </c>
      <c r="P50" s="1248">
        <v>-541710.88</v>
      </c>
      <c r="Q50" s="1209">
        <f t="shared" si="8"/>
        <v>-6838353.8320844397</v>
      </c>
      <c r="R50" s="1220"/>
      <c r="S50" s="1208"/>
      <c r="T50" s="1208"/>
    </row>
    <row r="51" spans="2:21">
      <c r="B51" s="1218">
        <f>ROW()</f>
        <v>51</v>
      </c>
      <c r="C51" s="1219">
        <v>43281</v>
      </c>
      <c r="D51" s="1206">
        <f t="shared" si="2"/>
        <v>65945884.280000001</v>
      </c>
      <c r="E51" s="1206"/>
      <c r="F51" s="1205">
        <f t="shared" si="3"/>
        <v>-30211680.350000001</v>
      </c>
      <c r="G51" s="1205">
        <v>23554805.610000003</v>
      </c>
      <c r="H51" s="1205">
        <f t="shared" si="0"/>
        <v>59289009.540000007</v>
      </c>
      <c r="I51" s="1205">
        <f t="shared" si="10"/>
        <v>-43037683.363816872</v>
      </c>
      <c r="J51" s="1206">
        <f t="shared" si="1"/>
        <v>16251326.176183134</v>
      </c>
      <c r="K51" s="1206">
        <f t="shared" si="11"/>
        <v>113759</v>
      </c>
      <c r="L51" s="1205">
        <f t="shared" si="6"/>
        <v>-6143005.8817438316</v>
      </c>
      <c r="M51" s="1206">
        <f t="shared" si="4"/>
        <v>10108320.294439303</v>
      </c>
      <c r="N51" s="1207"/>
      <c r="O51" s="1205">
        <f t="shared" si="7"/>
        <v>12399979.581049224</v>
      </c>
      <c r="P51" s="1248">
        <v>-541710.88</v>
      </c>
      <c r="Q51" s="1209">
        <f t="shared" si="8"/>
        <v>-6756094.6180914761</v>
      </c>
      <c r="R51" s="1220"/>
      <c r="S51" s="1208"/>
      <c r="T51" s="1208"/>
    </row>
    <row r="52" spans="2:21">
      <c r="B52" s="1218">
        <f>ROW()</f>
        <v>52</v>
      </c>
      <c r="C52" s="1219">
        <v>43312</v>
      </c>
      <c r="D52" s="1206">
        <f t="shared" si="2"/>
        <v>65945884.280000001</v>
      </c>
      <c r="E52" s="1206"/>
      <c r="F52" s="1205">
        <f t="shared" si="3"/>
        <v>-30211680.350000001</v>
      </c>
      <c r="G52" s="1205">
        <v>23554805.610000003</v>
      </c>
      <c r="H52" s="1205">
        <f t="shared" si="0"/>
        <v>59289009.540000007</v>
      </c>
      <c r="I52" s="1205">
        <f t="shared" si="10"/>
        <v>-43579394.243816875</v>
      </c>
      <c r="J52" s="1206">
        <f t="shared" si="1"/>
        <v>15709615.296183132</v>
      </c>
      <c r="K52" s="1206">
        <f t="shared" si="11"/>
        <v>113759</v>
      </c>
      <c r="L52" s="1205">
        <f t="shared" si="6"/>
        <v>-6029246.8817438316</v>
      </c>
      <c r="M52" s="1206">
        <f t="shared" si="4"/>
        <v>9680368.4144393001</v>
      </c>
      <c r="N52" s="1207"/>
      <c r="O52" s="1205">
        <f t="shared" si="7"/>
        <v>12086622.209819654</v>
      </c>
      <c r="P52" s="1248">
        <v>-541710.88</v>
      </c>
      <c r="Q52" s="1209">
        <f t="shared" si="8"/>
        <v>-6667988.4430063255</v>
      </c>
      <c r="R52" s="1220"/>
      <c r="S52" s="1208"/>
      <c r="T52" s="1208"/>
    </row>
    <row r="53" spans="2:21">
      <c r="B53" s="1218">
        <f>ROW()</f>
        <v>53</v>
      </c>
      <c r="C53" s="1219">
        <v>43343</v>
      </c>
      <c r="D53" s="1206">
        <f t="shared" si="2"/>
        <v>65945884.280000001</v>
      </c>
      <c r="E53" s="1206"/>
      <c r="F53" s="1205">
        <f t="shared" si="3"/>
        <v>-30211680.350000001</v>
      </c>
      <c r="G53" s="1205">
        <v>23554805.610000003</v>
      </c>
      <c r="H53" s="1205">
        <f t="shared" si="0"/>
        <v>59289009.540000007</v>
      </c>
      <c r="I53" s="1205">
        <f t="shared" si="10"/>
        <v>-44152085.933816873</v>
      </c>
      <c r="J53" s="1206">
        <f t="shared" si="1"/>
        <v>15136923.606183134</v>
      </c>
      <c r="K53" s="1206">
        <v>120265</v>
      </c>
      <c r="L53" s="1205">
        <f t="shared" si="6"/>
        <v>-5908981.8817438316</v>
      </c>
      <c r="M53" s="1206">
        <f t="shared" si="4"/>
        <v>9227941.7244393025</v>
      </c>
      <c r="N53" s="1207"/>
      <c r="O53" s="1205">
        <f t="shared" si="7"/>
        <v>11743329.315668879</v>
      </c>
      <c r="P53" s="1205">
        <v>-572691.68999999994</v>
      </c>
      <c r="Q53" s="1209">
        <f t="shared" si="8"/>
        <v>-6573764.2234956501</v>
      </c>
      <c r="R53" s="1220"/>
      <c r="S53" s="1208"/>
      <c r="T53" s="1208"/>
      <c r="U53" s="1208"/>
    </row>
    <row r="54" spans="2:21">
      <c r="B54" s="1218">
        <f>ROW()</f>
        <v>54</v>
      </c>
      <c r="C54" s="1219">
        <v>43373</v>
      </c>
      <c r="D54" s="1206">
        <f t="shared" si="2"/>
        <v>65945884.280000001</v>
      </c>
      <c r="E54" s="1206"/>
      <c r="F54" s="1205">
        <f t="shared" si="3"/>
        <v>-30211680.350000001</v>
      </c>
      <c r="G54" s="1205">
        <v>23554805.610000003</v>
      </c>
      <c r="H54" s="1205">
        <f t="shared" si="0"/>
        <v>59289009.540000007</v>
      </c>
      <c r="I54" s="1205">
        <f t="shared" si="10"/>
        <v>-44693796.813816875</v>
      </c>
      <c r="J54" s="1206">
        <f t="shared" si="1"/>
        <v>14595212.726183131</v>
      </c>
      <c r="K54" s="1206">
        <v>113759</v>
      </c>
      <c r="L54" s="1205">
        <f t="shared" si="6"/>
        <v>-5795222.8817438316</v>
      </c>
      <c r="M54" s="1206">
        <f t="shared" si="4"/>
        <v>8799989.8444392998</v>
      </c>
      <c r="N54" s="1207"/>
      <c r="O54" s="1205">
        <f t="shared" si="7"/>
        <v>11370100.898596898</v>
      </c>
      <c r="P54" s="1917">
        <v>-541710.88</v>
      </c>
      <c r="Q54" s="1209">
        <f t="shared" si="8"/>
        <v>-6473421.9595594555</v>
      </c>
      <c r="R54" s="1220"/>
      <c r="S54" s="1208"/>
      <c r="T54" s="1208"/>
      <c r="U54" s="1208"/>
    </row>
    <row r="55" spans="2:21">
      <c r="B55" s="1218">
        <f>ROW()</f>
        <v>55</v>
      </c>
      <c r="C55" s="1219">
        <v>43404</v>
      </c>
      <c r="D55" s="1206">
        <f t="shared" si="2"/>
        <v>65945884.280000001</v>
      </c>
      <c r="E55" s="1206"/>
      <c r="F55" s="1205">
        <f t="shared" si="3"/>
        <v>-30211680.350000001</v>
      </c>
      <c r="G55" s="1205">
        <v>23554805.610000003</v>
      </c>
      <c r="H55" s="1205">
        <f t="shared" si="0"/>
        <v>59289009.540000007</v>
      </c>
      <c r="I55" s="1205">
        <f t="shared" si="10"/>
        <v>-45235507.693816878</v>
      </c>
      <c r="J55" s="1206">
        <f t="shared" si="1"/>
        <v>14053501.846183129</v>
      </c>
      <c r="K55" s="1206">
        <f>+K54</f>
        <v>113759</v>
      </c>
      <c r="L55" s="1205">
        <f t="shared" si="6"/>
        <v>-5681463.8817438316</v>
      </c>
      <c r="M55" s="1206">
        <f t="shared" si="4"/>
        <v>8372037.9644392971</v>
      </c>
      <c r="N55" s="1207"/>
      <c r="O55" s="1205">
        <f t="shared" si="7"/>
        <v>10967956.742353706</v>
      </c>
      <c r="P55" s="1917">
        <v>-541710.88</v>
      </c>
      <c r="Q55" s="1209">
        <f t="shared" si="8"/>
        <v>-6367232.734531071</v>
      </c>
      <c r="R55" s="1220"/>
      <c r="S55" s="1208"/>
      <c r="T55" s="1208"/>
      <c r="U55" s="1208"/>
    </row>
    <row r="56" spans="2:21">
      <c r="B56" s="1218">
        <f>ROW()</f>
        <v>56</v>
      </c>
      <c r="C56" s="1219">
        <v>43434</v>
      </c>
      <c r="D56" s="1206">
        <f t="shared" si="2"/>
        <v>65945884.280000001</v>
      </c>
      <c r="E56" s="1206"/>
      <c r="F56" s="1205">
        <f t="shared" si="3"/>
        <v>-30211680.350000001</v>
      </c>
      <c r="G56" s="1205">
        <v>23554805.610000003</v>
      </c>
      <c r="H56" s="1205">
        <f t="shared" si="0"/>
        <v>59289009.540000007</v>
      </c>
      <c r="I56" s="1205">
        <f t="shared" si="10"/>
        <v>-45777218.573816881</v>
      </c>
      <c r="J56" s="1206">
        <f t="shared" si="1"/>
        <v>13511790.966183126</v>
      </c>
      <c r="K56" s="1206">
        <f>+K55</f>
        <v>113759</v>
      </c>
      <c r="L56" s="1205">
        <f t="shared" si="6"/>
        <v>-5567704.8817438316</v>
      </c>
      <c r="M56" s="1206">
        <f t="shared" si="4"/>
        <v>7944086.0844392944</v>
      </c>
      <c r="N56" s="1207"/>
      <c r="O56" s="1205">
        <f t="shared" si="7"/>
        <v>10536896.846939309</v>
      </c>
      <c r="P56" s="1917">
        <v>-541710.88</v>
      </c>
      <c r="Q56" s="1209">
        <f t="shared" si="8"/>
        <v>-6255196.5484104985</v>
      </c>
      <c r="R56" s="1220"/>
      <c r="S56" s="1208"/>
      <c r="T56" s="1208"/>
      <c r="U56" s="1208"/>
    </row>
    <row r="57" spans="2:21">
      <c r="B57" s="1218">
        <f>ROW()</f>
        <v>57</v>
      </c>
      <c r="C57" s="1219">
        <v>43465</v>
      </c>
      <c r="D57" s="1206">
        <f t="shared" si="2"/>
        <v>65945884.280000001</v>
      </c>
      <c r="E57" s="1206"/>
      <c r="F57" s="1205">
        <f t="shared" si="3"/>
        <v>-30211680.350000001</v>
      </c>
      <c r="G57" s="1205">
        <v>23554805.610000003</v>
      </c>
      <c r="H57" s="1205">
        <f t="shared" si="0"/>
        <v>59289009.540000007</v>
      </c>
      <c r="I57" s="1205">
        <f t="shared" si="10"/>
        <v>-46323358.283816881</v>
      </c>
      <c r="J57" s="1206">
        <f t="shared" si="1"/>
        <v>12965651.256183125</v>
      </c>
      <c r="K57" s="1206">
        <v>114689</v>
      </c>
      <c r="L57" s="1205">
        <f t="shared" si="6"/>
        <v>-5453015.8817438316</v>
      </c>
      <c r="M57" s="1206">
        <f t="shared" si="4"/>
        <v>7512635.3744392935</v>
      </c>
      <c r="N57" s="1207"/>
      <c r="O57" s="1205">
        <f t="shared" si="7"/>
        <v>10098996.456105972</v>
      </c>
      <c r="P57" s="1917">
        <v>-546139.71</v>
      </c>
      <c r="Q57" s="1209">
        <f t="shared" si="8"/>
        <v>-6140527.3817438325</v>
      </c>
      <c r="R57" s="1220"/>
      <c r="S57" s="1208"/>
      <c r="T57" s="1208"/>
      <c r="U57" s="1208"/>
    </row>
    <row r="58" spans="2:21">
      <c r="B58" s="1218">
        <f>ROW()</f>
        <v>58</v>
      </c>
      <c r="C58" s="1219">
        <v>43496</v>
      </c>
      <c r="D58" s="1206">
        <f t="shared" si="2"/>
        <v>65945884.280000001</v>
      </c>
      <c r="E58" s="1206"/>
      <c r="F58" s="1205">
        <f t="shared" si="3"/>
        <v>-30211680.350000001</v>
      </c>
      <c r="G58" s="1205">
        <v>23554805.610000003</v>
      </c>
      <c r="H58" s="1205">
        <f t="shared" si="0"/>
        <v>59289009.540000007</v>
      </c>
      <c r="I58" s="1205">
        <f t="shared" si="10"/>
        <v>-46886376.883816883</v>
      </c>
      <c r="J58" s="1206">
        <f t="shared" si="1"/>
        <v>12402632.656183124</v>
      </c>
      <c r="K58" s="1206">
        <v>118234</v>
      </c>
      <c r="L58" s="1205">
        <f t="shared" si="6"/>
        <v>-5334781.8817438316</v>
      </c>
      <c r="M58" s="1206">
        <f t="shared" si="4"/>
        <v>7067850.774439292</v>
      </c>
      <c r="N58" s="1207"/>
      <c r="O58" s="1205">
        <f t="shared" si="7"/>
        <v>9668012.076105969</v>
      </c>
      <c r="P58" s="1917">
        <v>-563018.6</v>
      </c>
      <c r="Q58" s="1209">
        <f t="shared" si="8"/>
        <v>-6025962.2567438325</v>
      </c>
      <c r="S58" s="1208"/>
      <c r="T58" s="1208"/>
      <c r="U58" s="1208"/>
    </row>
    <row r="59" spans="2:21">
      <c r="B59" s="1218">
        <f>ROW()</f>
        <v>59</v>
      </c>
      <c r="C59" s="1221">
        <v>43524</v>
      </c>
      <c r="D59" s="1206">
        <f t="shared" si="2"/>
        <v>65945884.280000001</v>
      </c>
      <c r="E59" s="1206"/>
      <c r="F59" s="1205">
        <f t="shared" si="3"/>
        <v>-30211680.350000001</v>
      </c>
      <c r="G59" s="1205">
        <v>23554805.610000003</v>
      </c>
      <c r="H59" s="1205">
        <f t="shared" si="0"/>
        <v>59289009.540000007</v>
      </c>
      <c r="I59" s="1205">
        <f t="shared" si="10"/>
        <v>-47432513.593816884</v>
      </c>
      <c r="J59" s="1206">
        <f t="shared" si="1"/>
        <v>11856495.946183123</v>
      </c>
      <c r="K59" s="1206">
        <v>114689</v>
      </c>
      <c r="L59" s="1205">
        <f t="shared" si="6"/>
        <v>-5220092.8817438316</v>
      </c>
      <c r="M59" s="1206">
        <f t="shared" si="4"/>
        <v>6636403.0644392911</v>
      </c>
      <c r="N59" s="1207"/>
      <c r="O59" s="1205">
        <f t="shared" si="7"/>
        <v>9236180.673189301</v>
      </c>
      <c r="P59" s="1914">
        <v>-546136.71</v>
      </c>
      <c r="Q59" s="1209">
        <f t="shared" si="8"/>
        <v>-5911171.9234104985</v>
      </c>
      <c r="S59" s="1208"/>
      <c r="T59" s="1208"/>
      <c r="U59" s="1208"/>
    </row>
    <row r="60" spans="2:21">
      <c r="B60" s="1218">
        <f>ROW()</f>
        <v>60</v>
      </c>
      <c r="C60" s="1219">
        <v>43555</v>
      </c>
      <c r="D60" s="1206">
        <f t="shared" si="2"/>
        <v>65945884.280000001</v>
      </c>
      <c r="E60" s="1206"/>
      <c r="F60" s="1205">
        <f t="shared" si="3"/>
        <v>-30211680.350000001</v>
      </c>
      <c r="G60" s="1205">
        <v>23554805.610000003</v>
      </c>
      <c r="H60" s="1205">
        <f t="shared" si="0"/>
        <v>59289009.540000007</v>
      </c>
      <c r="I60" s="1205">
        <f t="shared" si="10"/>
        <v>-47978650.303816885</v>
      </c>
      <c r="J60" s="1206">
        <f t="shared" si="1"/>
        <v>11310359.236183122</v>
      </c>
      <c r="K60" s="1206">
        <f>+K59</f>
        <v>114689</v>
      </c>
      <c r="L60" s="1205">
        <f t="shared" si="6"/>
        <v>-5105403.8817438316</v>
      </c>
      <c r="M60" s="1206">
        <f t="shared" si="4"/>
        <v>6204955.3544392902</v>
      </c>
      <c r="N60" s="1207"/>
      <c r="O60" s="1205">
        <f t="shared" si="7"/>
        <v>8804057.9511059653</v>
      </c>
      <c r="P60" s="1914">
        <f t="shared" ref="P60:P80" si="12">P59</f>
        <v>-546136.71</v>
      </c>
      <c r="Q60" s="1209">
        <f t="shared" si="8"/>
        <v>-5796304.0900771655</v>
      </c>
      <c r="S60" s="1208"/>
      <c r="T60" s="1208"/>
      <c r="U60" s="1208"/>
    </row>
    <row r="61" spans="2:21">
      <c r="B61" s="1218">
        <f>ROW()</f>
        <v>61</v>
      </c>
      <c r="C61" s="1219">
        <v>43585</v>
      </c>
      <c r="D61" s="1206">
        <f t="shared" si="2"/>
        <v>65945884.280000001</v>
      </c>
      <c r="E61" s="1206"/>
      <c r="F61" s="1205">
        <f t="shared" si="3"/>
        <v>-30211680.350000001</v>
      </c>
      <c r="G61" s="1205">
        <v>23554805.610000003</v>
      </c>
      <c r="H61" s="1205">
        <f t="shared" si="0"/>
        <v>59289009.540000007</v>
      </c>
      <c r="I61" s="1205">
        <f t="shared" si="10"/>
        <v>-48524787.013816886</v>
      </c>
      <c r="J61" s="1206">
        <f t="shared" si="1"/>
        <v>10764222.526183121</v>
      </c>
      <c r="K61" s="1206">
        <f t="shared" ref="K61:K80" si="13">+K60</f>
        <v>114689</v>
      </c>
      <c r="L61" s="1205">
        <f t="shared" si="6"/>
        <v>-4990714.8817438316</v>
      </c>
      <c r="M61" s="1206">
        <f t="shared" si="4"/>
        <v>5773507.6444392893</v>
      </c>
      <c r="N61" s="1207"/>
      <c r="O61" s="1205">
        <f t="shared" si="7"/>
        <v>8371643.9098559627</v>
      </c>
      <c r="P61" s="1914">
        <f t="shared" si="12"/>
        <v>-546136.71</v>
      </c>
      <c r="Q61" s="1209">
        <f t="shared" si="8"/>
        <v>-5681358.7567438325</v>
      </c>
      <c r="S61" s="1208"/>
      <c r="T61" s="1208"/>
      <c r="U61" s="1208"/>
    </row>
    <row r="62" spans="2:21">
      <c r="B62" s="1218">
        <f>ROW()</f>
        <v>62</v>
      </c>
      <c r="C62" s="1219">
        <v>43616</v>
      </c>
      <c r="D62" s="1206">
        <f t="shared" si="2"/>
        <v>65945884.280000001</v>
      </c>
      <c r="E62" s="1206"/>
      <c r="F62" s="1205">
        <f t="shared" si="3"/>
        <v>-30211680.350000001</v>
      </c>
      <c r="G62" s="1205">
        <v>23554805.610000003</v>
      </c>
      <c r="H62" s="1205">
        <f t="shared" si="0"/>
        <v>59289009.540000007</v>
      </c>
      <c r="I62" s="1205">
        <f t="shared" si="10"/>
        <v>-49070923.723816887</v>
      </c>
      <c r="J62" s="1206">
        <f t="shared" si="1"/>
        <v>10218085.81618312</v>
      </c>
      <c r="K62" s="1206">
        <f t="shared" si="13"/>
        <v>114689</v>
      </c>
      <c r="L62" s="1205">
        <f t="shared" si="6"/>
        <v>-4876025.8817438316</v>
      </c>
      <c r="M62" s="1206">
        <f t="shared" si="4"/>
        <v>5342059.9344392885</v>
      </c>
      <c r="N62" s="1207"/>
      <c r="O62" s="1205">
        <f t="shared" si="7"/>
        <v>7938938.5494392961</v>
      </c>
      <c r="P62" s="1914">
        <f t="shared" si="12"/>
        <v>-546136.71</v>
      </c>
      <c r="Q62" s="1209">
        <f t="shared" si="8"/>
        <v>-5566335.9234104995</v>
      </c>
      <c r="S62" s="1208"/>
      <c r="T62" s="1208"/>
      <c r="U62" s="1208"/>
    </row>
    <row r="63" spans="2:21">
      <c r="B63" s="1218">
        <f>ROW()</f>
        <v>63</v>
      </c>
      <c r="C63" s="1219">
        <v>43646</v>
      </c>
      <c r="D63" s="1206">
        <f t="shared" si="2"/>
        <v>65945884.280000001</v>
      </c>
      <c r="E63" s="1206"/>
      <c r="F63" s="1205">
        <f t="shared" si="3"/>
        <v>-30211680.350000001</v>
      </c>
      <c r="G63" s="1205">
        <v>23554805.610000003</v>
      </c>
      <c r="H63" s="1205">
        <f t="shared" si="0"/>
        <v>59289009.540000007</v>
      </c>
      <c r="I63" s="1205">
        <f t="shared" si="10"/>
        <v>-49617060.433816887</v>
      </c>
      <c r="J63" s="1206">
        <f t="shared" si="1"/>
        <v>9671949.1061831191</v>
      </c>
      <c r="K63" s="1206">
        <f t="shared" si="13"/>
        <v>114689</v>
      </c>
      <c r="L63" s="1205">
        <f t="shared" si="6"/>
        <v>-4761336.8817438316</v>
      </c>
      <c r="M63" s="1206">
        <f t="shared" si="4"/>
        <v>4910612.2244392876</v>
      </c>
      <c r="N63" s="1207"/>
      <c r="O63" s="1205">
        <f t="shared" si="7"/>
        <v>7505941.8698559599</v>
      </c>
      <c r="P63" s="1205">
        <f t="shared" si="12"/>
        <v>-546136.71</v>
      </c>
      <c r="Q63" s="1209">
        <f t="shared" si="8"/>
        <v>-5451235.5900771664</v>
      </c>
      <c r="S63" s="1208"/>
      <c r="T63" s="1208"/>
      <c r="U63" s="1208"/>
    </row>
    <row r="64" spans="2:21">
      <c r="B64" s="1225">
        <f>ROW()</f>
        <v>64</v>
      </c>
      <c r="C64" s="1226">
        <v>43677</v>
      </c>
      <c r="D64" s="1227">
        <f t="shared" si="2"/>
        <v>65945884.280000001</v>
      </c>
      <c r="E64" s="1227"/>
      <c r="F64" s="1227">
        <f t="shared" si="3"/>
        <v>-30211680.350000001</v>
      </c>
      <c r="G64" s="1227">
        <v>23554805.610000003</v>
      </c>
      <c r="H64" s="1227">
        <f t="shared" si="0"/>
        <v>59289009.540000007</v>
      </c>
      <c r="I64" s="1227">
        <f t="shared" si="10"/>
        <v>-50163197.143816888</v>
      </c>
      <c r="J64" s="1227">
        <f t="shared" si="1"/>
        <v>9125812.3961831182</v>
      </c>
      <c r="K64" s="1227">
        <f t="shared" si="13"/>
        <v>114689</v>
      </c>
      <c r="L64" s="1227">
        <f t="shared" si="6"/>
        <v>-4646647.8817438316</v>
      </c>
      <c r="M64" s="1227">
        <f t="shared" si="4"/>
        <v>4479164.5144392867</v>
      </c>
      <c r="N64" s="1228"/>
      <c r="O64" s="1227">
        <f t="shared" si="7"/>
        <v>7072653.8711059587</v>
      </c>
      <c r="P64" s="1227">
        <f t="shared" si="12"/>
        <v>-546136.71</v>
      </c>
      <c r="Q64" s="1229">
        <f t="shared" si="8"/>
        <v>-5336057.7567438325</v>
      </c>
      <c r="R64" s="1226">
        <v>43677</v>
      </c>
      <c r="S64" s="1208"/>
      <c r="T64" s="1208"/>
      <c r="U64" s="1208"/>
    </row>
    <row r="65" spans="2:21">
      <c r="B65" s="1225">
        <f>ROW()</f>
        <v>65</v>
      </c>
      <c r="C65" s="1230">
        <v>43708</v>
      </c>
      <c r="D65" s="1227">
        <f t="shared" si="2"/>
        <v>65945884.280000001</v>
      </c>
      <c r="E65" s="1227"/>
      <c r="F65" s="1227">
        <f t="shared" si="3"/>
        <v>-30211680.350000001</v>
      </c>
      <c r="G65" s="1227">
        <v>23554805.610000003</v>
      </c>
      <c r="H65" s="1227">
        <f t="shared" si="0"/>
        <v>59289009.540000007</v>
      </c>
      <c r="I65" s="1227">
        <f t="shared" si="10"/>
        <v>-50709333.853816889</v>
      </c>
      <c r="J65" s="1227">
        <f t="shared" si="1"/>
        <v>8579675.6861831173</v>
      </c>
      <c r="K65" s="1227">
        <f t="shared" si="13"/>
        <v>114689</v>
      </c>
      <c r="L65" s="1227">
        <f t="shared" si="6"/>
        <v>-4531958.8817438316</v>
      </c>
      <c r="M65" s="1227">
        <f t="shared" si="4"/>
        <v>4047716.8044392858</v>
      </c>
      <c r="N65" s="1228"/>
      <c r="O65" s="1227">
        <f t="shared" si="7"/>
        <v>6640094.3369392911</v>
      </c>
      <c r="P65" s="1227">
        <f t="shared" si="12"/>
        <v>-546136.71</v>
      </c>
      <c r="Q65" s="1229">
        <f t="shared" si="8"/>
        <v>-5221073.5067438325</v>
      </c>
      <c r="R65" s="1230">
        <v>43708</v>
      </c>
      <c r="S65" s="1208"/>
      <c r="T65" s="1208"/>
      <c r="U65" s="1208"/>
    </row>
    <row r="66" spans="2:21">
      <c r="B66" s="1225">
        <f>ROW()</f>
        <v>66</v>
      </c>
      <c r="C66" s="1226">
        <v>43738</v>
      </c>
      <c r="D66" s="1227">
        <f t="shared" si="2"/>
        <v>65945884.280000001</v>
      </c>
      <c r="E66" s="1227"/>
      <c r="F66" s="1227">
        <f t="shared" si="3"/>
        <v>-30211680.350000001</v>
      </c>
      <c r="G66" s="1227">
        <v>23554805.610000003</v>
      </c>
      <c r="H66" s="1227">
        <f t="shared" si="0"/>
        <v>59289009.540000007</v>
      </c>
      <c r="I66" s="1227">
        <f t="shared" si="10"/>
        <v>-51255470.56381689</v>
      </c>
      <c r="J66" s="1227">
        <f t="shared" si="1"/>
        <v>8033538.9761831164</v>
      </c>
      <c r="K66" s="1227">
        <v>114052</v>
      </c>
      <c r="L66" s="1227">
        <f t="shared" si="6"/>
        <v>-4417906.8817438316</v>
      </c>
      <c r="M66" s="1227">
        <f t="shared" si="4"/>
        <v>3615632.0944392849</v>
      </c>
      <c r="N66" s="1228"/>
      <c r="O66" s="1227">
        <f t="shared" si="7"/>
        <v>6208236.725689291</v>
      </c>
      <c r="P66" s="1227">
        <f t="shared" si="12"/>
        <v>-546136.71</v>
      </c>
      <c r="Q66" s="1229">
        <f t="shared" si="8"/>
        <v>-5106309.3817438325</v>
      </c>
      <c r="R66" s="1226">
        <v>43738</v>
      </c>
      <c r="S66" s="1208"/>
      <c r="T66" s="1208"/>
      <c r="U66" s="1208"/>
    </row>
    <row r="67" spans="2:21">
      <c r="B67" s="1225">
        <f>ROW()</f>
        <v>67</v>
      </c>
      <c r="C67" s="1226">
        <v>43769</v>
      </c>
      <c r="D67" s="1227">
        <f t="shared" si="2"/>
        <v>65945884.280000001</v>
      </c>
      <c r="E67" s="1227"/>
      <c r="F67" s="1227">
        <f t="shared" si="3"/>
        <v>-30211680.350000001</v>
      </c>
      <c r="G67" s="1227">
        <v>23554805.610000003</v>
      </c>
      <c r="H67" s="1227">
        <f t="shared" si="0"/>
        <v>59289009.540000007</v>
      </c>
      <c r="I67" s="1227">
        <f t="shared" si="10"/>
        <v>-51801607.273816891</v>
      </c>
      <c r="J67" s="1227">
        <f t="shared" si="1"/>
        <v>7487402.2661831155</v>
      </c>
      <c r="K67" s="1227">
        <v>114535</v>
      </c>
      <c r="L67" s="1227">
        <f t="shared" si="6"/>
        <v>-4303371.8817438316</v>
      </c>
      <c r="M67" s="1227">
        <f t="shared" si="4"/>
        <v>3184030.384439284</v>
      </c>
      <c r="N67" s="1228"/>
      <c r="O67" s="1227">
        <f t="shared" si="7"/>
        <v>5776054.8369392892</v>
      </c>
      <c r="P67" s="1227">
        <f t="shared" si="12"/>
        <v>-546136.71</v>
      </c>
      <c r="Q67" s="1229">
        <f t="shared" si="8"/>
        <v>-4991500.7150771664</v>
      </c>
      <c r="R67" s="1226">
        <v>43769</v>
      </c>
      <c r="S67" s="1208"/>
      <c r="T67" s="1208"/>
      <c r="U67" s="1208"/>
    </row>
    <row r="68" spans="2:21">
      <c r="B68" s="1225">
        <f>ROW()</f>
        <v>68</v>
      </c>
      <c r="C68" s="1226">
        <v>43799</v>
      </c>
      <c r="D68" s="1227">
        <f t="shared" si="2"/>
        <v>65945884.280000001</v>
      </c>
      <c r="E68" s="1227"/>
      <c r="F68" s="1227">
        <f t="shared" si="3"/>
        <v>-30211680.350000001</v>
      </c>
      <c r="G68" s="1227">
        <v>23554805.610000003</v>
      </c>
      <c r="H68" s="1227">
        <f t="shared" si="0"/>
        <v>59289009.540000007</v>
      </c>
      <c r="I68" s="1227">
        <f t="shared" si="10"/>
        <v>-52347743.983816892</v>
      </c>
      <c r="J68" s="1227">
        <f t="shared" si="1"/>
        <v>6941265.5561831146</v>
      </c>
      <c r="K68" s="1227">
        <v>114689</v>
      </c>
      <c r="L68" s="1227">
        <f>L67+K68</f>
        <v>-4188682.8817438316</v>
      </c>
      <c r="M68" s="1227">
        <f t="shared" si="4"/>
        <v>2752582.6744392831</v>
      </c>
      <c r="N68" s="1228"/>
      <c r="O68" s="1227">
        <f t="shared" si="7"/>
        <v>5343575.2123559536</v>
      </c>
      <c r="P68" s="1227">
        <f t="shared" si="12"/>
        <v>-546136.71</v>
      </c>
      <c r="Q68" s="1229">
        <f t="shared" si="8"/>
        <v>-4876620.9650771664</v>
      </c>
      <c r="R68" s="1226">
        <v>43799</v>
      </c>
      <c r="S68" s="1208"/>
      <c r="T68" s="1208"/>
    </row>
    <row r="69" spans="2:21">
      <c r="B69" s="1225">
        <f>ROW()</f>
        <v>69</v>
      </c>
      <c r="C69" s="1226">
        <v>43830</v>
      </c>
      <c r="D69" s="1227">
        <f t="shared" si="2"/>
        <v>65945884.280000001</v>
      </c>
      <c r="E69" s="1227"/>
      <c r="F69" s="1227">
        <f t="shared" si="3"/>
        <v>-30211680.350000001</v>
      </c>
      <c r="G69" s="1227">
        <v>23554805.610000003</v>
      </c>
      <c r="H69" s="1227">
        <f t="shared" si="0"/>
        <v>59289009.540000007</v>
      </c>
      <c r="I69" s="1227">
        <f>I68+P69</f>
        <v>-52893880.693816893</v>
      </c>
      <c r="J69" s="1227">
        <f t="shared" si="1"/>
        <v>6395128.8461831138</v>
      </c>
      <c r="K69" s="1227">
        <f t="shared" si="13"/>
        <v>114689</v>
      </c>
      <c r="L69" s="1227">
        <f t="shared" si="6"/>
        <v>-4073993.8817438316</v>
      </c>
      <c r="M69" s="1227">
        <f t="shared" si="4"/>
        <v>2321134.9644392822</v>
      </c>
      <c r="N69" s="1228"/>
      <c r="O69" s="1227">
        <f t="shared" si="7"/>
        <v>4910950.053189286</v>
      </c>
      <c r="P69" s="1227">
        <f t="shared" si="12"/>
        <v>-546136.71</v>
      </c>
      <c r="Q69" s="1229">
        <f t="shared" si="8"/>
        <v>-4761702.4650771664</v>
      </c>
      <c r="R69" s="1226">
        <v>43830</v>
      </c>
      <c r="S69" s="1208"/>
      <c r="T69" s="1208"/>
    </row>
    <row r="70" spans="2:21">
      <c r="B70" s="1225">
        <f>ROW()</f>
        <v>70</v>
      </c>
      <c r="C70" s="1226">
        <v>43861</v>
      </c>
      <c r="D70" s="1227">
        <f t="shared" si="2"/>
        <v>65945884.280000001</v>
      </c>
      <c r="E70" s="1227"/>
      <c r="F70" s="1227">
        <f t="shared" si="3"/>
        <v>-30211680.350000001</v>
      </c>
      <c r="G70" s="1227">
        <f>G69</f>
        <v>23554805.610000003</v>
      </c>
      <c r="H70" s="1227">
        <f t="shared" ref="H70:H93" si="14">SUM(D70:G70)</f>
        <v>59289009.540000007</v>
      </c>
      <c r="I70" s="1227">
        <f t="shared" si="10"/>
        <v>-53440017.403816894</v>
      </c>
      <c r="J70" s="1227">
        <f t="shared" ref="J70:J93" si="15">SUM(H70:I70)</f>
        <v>5848992.1361831129</v>
      </c>
      <c r="K70" s="1227">
        <f t="shared" si="13"/>
        <v>114689</v>
      </c>
      <c r="L70" s="1227">
        <f t="shared" si="6"/>
        <v>-3959304.8817438316</v>
      </c>
      <c r="M70" s="1227">
        <f t="shared" si="4"/>
        <v>1889687.2544392813</v>
      </c>
      <c r="N70" s="1228"/>
      <c r="O70" s="1227">
        <f t="shared" si="7"/>
        <v>4478880.7227726188</v>
      </c>
      <c r="P70" s="1227">
        <f t="shared" si="12"/>
        <v>-546136.71</v>
      </c>
      <c r="Q70" s="1229">
        <f t="shared" si="8"/>
        <v>-4646931.6734104995</v>
      </c>
      <c r="R70" s="1226">
        <v>43861</v>
      </c>
      <c r="S70" s="1208"/>
      <c r="T70" s="1208"/>
    </row>
    <row r="71" spans="2:21">
      <c r="B71" s="1225">
        <f>ROW()</f>
        <v>71</v>
      </c>
      <c r="C71" s="1226">
        <v>43889</v>
      </c>
      <c r="D71" s="1227">
        <f t="shared" si="2"/>
        <v>65945884.280000001</v>
      </c>
      <c r="E71" s="1227"/>
      <c r="F71" s="1227">
        <f t="shared" si="3"/>
        <v>-30211680.350000001</v>
      </c>
      <c r="G71" s="1227">
        <f t="shared" si="3"/>
        <v>23554805.610000003</v>
      </c>
      <c r="H71" s="1227">
        <f t="shared" si="14"/>
        <v>59289009.540000007</v>
      </c>
      <c r="I71" s="1227">
        <f t="shared" si="10"/>
        <v>-53986154.113816895</v>
      </c>
      <c r="J71" s="1227">
        <f t="shared" si="15"/>
        <v>5302855.426183112</v>
      </c>
      <c r="K71" s="1227">
        <f t="shared" si="13"/>
        <v>114689</v>
      </c>
      <c r="L71" s="1227">
        <f t="shared" si="6"/>
        <v>-3844615.8817438316</v>
      </c>
      <c r="M71" s="1227">
        <f t="shared" si="4"/>
        <v>1458239.5444392804</v>
      </c>
      <c r="N71" s="1228"/>
      <c r="O71" s="1227">
        <f t="shared" si="7"/>
        <v>4047367.0961059514</v>
      </c>
      <c r="P71" s="1227">
        <f t="shared" si="12"/>
        <v>-546136.71</v>
      </c>
      <c r="Q71" s="1229">
        <f t="shared" si="8"/>
        <v>-4532308.5900771664</v>
      </c>
      <c r="R71" s="1226">
        <v>43889</v>
      </c>
      <c r="S71" s="1208"/>
      <c r="T71" s="1208"/>
    </row>
    <row r="72" spans="2:21">
      <c r="B72" s="1225">
        <f>ROW()</f>
        <v>72</v>
      </c>
      <c r="C72" s="1226">
        <v>43921</v>
      </c>
      <c r="D72" s="1227">
        <f t="shared" si="2"/>
        <v>65945884.280000001</v>
      </c>
      <c r="E72" s="1227"/>
      <c r="F72" s="1227">
        <f t="shared" ref="F72:G87" si="16">F71</f>
        <v>-30211680.350000001</v>
      </c>
      <c r="G72" s="1227">
        <f t="shared" si="16"/>
        <v>23554805.610000003</v>
      </c>
      <c r="H72" s="1227">
        <f t="shared" si="14"/>
        <v>59289009.540000007</v>
      </c>
      <c r="I72" s="1227">
        <f t="shared" si="10"/>
        <v>-54532290.823816895</v>
      </c>
      <c r="J72" s="1227">
        <f t="shared" si="15"/>
        <v>4756718.7161831111</v>
      </c>
      <c r="K72" s="1227">
        <f t="shared" si="13"/>
        <v>114689</v>
      </c>
      <c r="L72" s="1227">
        <f>L71+K72</f>
        <v>-3729926.8817438316</v>
      </c>
      <c r="M72" s="1227">
        <f t="shared" si="4"/>
        <v>1026791.8344392795</v>
      </c>
      <c r="N72" s="1228"/>
      <c r="O72" s="1227">
        <f t="shared" si="7"/>
        <v>3615853.4694392835</v>
      </c>
      <c r="P72" s="1227">
        <f t="shared" si="12"/>
        <v>-546136.71</v>
      </c>
      <c r="Q72" s="1229">
        <f t="shared" si="8"/>
        <v>-4417685.5067438325</v>
      </c>
      <c r="R72" s="1226">
        <v>43921</v>
      </c>
      <c r="S72" s="1208"/>
      <c r="T72" s="1208"/>
    </row>
    <row r="73" spans="2:21">
      <c r="B73" s="1225">
        <f>ROW()</f>
        <v>73</v>
      </c>
      <c r="C73" s="1226">
        <v>43951</v>
      </c>
      <c r="D73" s="1227">
        <f t="shared" si="2"/>
        <v>65945884.280000001</v>
      </c>
      <c r="E73" s="1227"/>
      <c r="F73" s="1227">
        <f t="shared" si="16"/>
        <v>-30211680.350000001</v>
      </c>
      <c r="G73" s="1227">
        <f t="shared" si="16"/>
        <v>23554805.610000003</v>
      </c>
      <c r="H73" s="1227">
        <f t="shared" si="14"/>
        <v>59289009.540000007</v>
      </c>
      <c r="I73" s="1227">
        <f t="shared" si="10"/>
        <v>-55078427.533816896</v>
      </c>
      <c r="J73" s="1227">
        <f t="shared" si="15"/>
        <v>4210582.0061831102</v>
      </c>
      <c r="K73" s="1227">
        <f t="shared" si="13"/>
        <v>114689</v>
      </c>
      <c r="L73" s="1227">
        <f t="shared" ref="L73:L80" si="17">L72+K73</f>
        <v>-3615237.8817438316</v>
      </c>
      <c r="M73" s="1227">
        <f t="shared" si="4"/>
        <v>595344.12443927862</v>
      </c>
      <c r="N73" s="1228"/>
      <c r="O73" s="1227">
        <f t="shared" si="7"/>
        <v>3184339.8427726161</v>
      </c>
      <c r="P73" s="1227">
        <f t="shared" si="12"/>
        <v>-546136.71</v>
      </c>
      <c r="Q73" s="1229">
        <f t="shared" si="8"/>
        <v>-4303062.4234104995</v>
      </c>
      <c r="R73" s="1226">
        <v>43951</v>
      </c>
      <c r="S73" s="1208"/>
      <c r="T73" s="1208"/>
    </row>
    <row r="74" spans="2:21">
      <c r="B74" s="1225">
        <f>ROW()</f>
        <v>74</v>
      </c>
      <c r="C74" s="1226">
        <v>43982</v>
      </c>
      <c r="D74" s="1227">
        <f t="shared" si="2"/>
        <v>65945884.280000001</v>
      </c>
      <c r="E74" s="1227"/>
      <c r="F74" s="1227">
        <f t="shared" si="16"/>
        <v>-30211680.350000001</v>
      </c>
      <c r="G74" s="1227">
        <f t="shared" si="16"/>
        <v>23554805.610000003</v>
      </c>
      <c r="H74" s="1227">
        <f t="shared" si="14"/>
        <v>59289009.540000007</v>
      </c>
      <c r="I74" s="1227">
        <f t="shared" si="10"/>
        <v>-55624564.243816897</v>
      </c>
      <c r="J74" s="1227">
        <f t="shared" si="15"/>
        <v>3664445.2961831093</v>
      </c>
      <c r="K74" s="1227">
        <f t="shared" si="13"/>
        <v>114689</v>
      </c>
      <c r="L74" s="1227">
        <f t="shared" si="17"/>
        <v>-3500548.8817438316</v>
      </c>
      <c r="M74" s="1227">
        <f t="shared" si="4"/>
        <v>163896.41443927772</v>
      </c>
      <c r="N74" s="1228"/>
      <c r="O74" s="1227">
        <f t="shared" si="7"/>
        <v>2752826.2161059487</v>
      </c>
      <c r="P74" s="1227">
        <f t="shared" si="12"/>
        <v>-546136.71</v>
      </c>
      <c r="Q74" s="1229">
        <f t="shared" si="8"/>
        <v>-4188439.340077166</v>
      </c>
      <c r="R74" s="1226">
        <v>43982</v>
      </c>
      <c r="S74" s="1208"/>
      <c r="T74" s="1208"/>
    </row>
    <row r="75" spans="2:21" s="1262" customFormat="1">
      <c r="B75" s="1257">
        <f>ROW()</f>
        <v>75</v>
      </c>
      <c r="C75" s="1258">
        <v>44012</v>
      </c>
      <c r="D75" s="1259">
        <f t="shared" si="2"/>
        <v>65945884.280000001</v>
      </c>
      <c r="E75" s="1259"/>
      <c r="F75" s="1259">
        <f t="shared" si="16"/>
        <v>-30211680.350000001</v>
      </c>
      <c r="G75" s="1259">
        <f t="shared" si="16"/>
        <v>23554805.610000003</v>
      </c>
      <c r="H75" s="1259">
        <f t="shared" si="14"/>
        <v>59289009.540000007</v>
      </c>
      <c r="I75" s="1259">
        <f t="shared" si="10"/>
        <v>-56170700.953816898</v>
      </c>
      <c r="J75" s="1259">
        <f t="shared" si="15"/>
        <v>3118308.5861831084</v>
      </c>
      <c r="K75" s="1259">
        <f t="shared" si="13"/>
        <v>114689</v>
      </c>
      <c r="L75" s="1259">
        <f t="shared" si="17"/>
        <v>-3385859.8817438316</v>
      </c>
      <c r="M75" s="1259">
        <f t="shared" si="4"/>
        <v>-267551.29556072317</v>
      </c>
      <c r="N75" s="1260"/>
      <c r="O75" s="1259">
        <f t="shared" si="7"/>
        <v>2321312.5894392808</v>
      </c>
      <c r="P75" s="1259">
        <f t="shared" si="12"/>
        <v>-546136.71</v>
      </c>
      <c r="Q75" s="1261">
        <f t="shared" si="8"/>
        <v>-4073816.256743833</v>
      </c>
      <c r="R75" s="1258">
        <v>44012</v>
      </c>
      <c r="S75" s="1263"/>
      <c r="T75" s="1263"/>
    </row>
    <row r="76" spans="2:21">
      <c r="B76" s="1218">
        <f>ROW()</f>
        <v>76</v>
      </c>
      <c r="C76" s="1219">
        <v>44043</v>
      </c>
      <c r="D76" s="1206">
        <f t="shared" si="2"/>
        <v>65945884.280000001</v>
      </c>
      <c r="E76" s="1206"/>
      <c r="F76" s="1205">
        <f t="shared" si="16"/>
        <v>-30211680.350000001</v>
      </c>
      <c r="G76" s="1205">
        <f t="shared" si="16"/>
        <v>23554805.610000003</v>
      </c>
      <c r="H76" s="1205">
        <f t="shared" si="14"/>
        <v>59289009.540000007</v>
      </c>
      <c r="I76" s="1205">
        <f t="shared" si="10"/>
        <v>-56716837.663816899</v>
      </c>
      <c r="J76" s="1206">
        <f t="shared" si="15"/>
        <v>2572171.8761831075</v>
      </c>
      <c r="K76" s="1206">
        <f t="shared" si="13"/>
        <v>114689</v>
      </c>
      <c r="L76" s="1205">
        <f t="shared" si="17"/>
        <v>-3271170.8817438316</v>
      </c>
      <c r="M76" s="1206">
        <f t="shared" si="4"/>
        <v>-698999.00556072406</v>
      </c>
      <c r="N76" s="1207"/>
      <c r="O76" s="1205">
        <f t="shared" si="7"/>
        <v>1889798.9627726141</v>
      </c>
      <c r="P76" s="1205">
        <f t="shared" si="12"/>
        <v>-546136.71</v>
      </c>
      <c r="Q76" s="1209">
        <f t="shared" si="8"/>
        <v>-3959193.1734104995</v>
      </c>
      <c r="S76" s="1208"/>
      <c r="T76" s="1918"/>
    </row>
    <row r="77" spans="2:21">
      <c r="B77" s="1218">
        <f>ROW()</f>
        <v>77</v>
      </c>
      <c r="C77" s="1219">
        <v>44074</v>
      </c>
      <c r="D77" s="1206">
        <f t="shared" si="2"/>
        <v>65945884.280000001</v>
      </c>
      <c r="E77" s="1206"/>
      <c r="F77" s="1205">
        <f t="shared" si="16"/>
        <v>-30211680.350000001</v>
      </c>
      <c r="G77" s="1205">
        <f t="shared" si="16"/>
        <v>23554805.610000003</v>
      </c>
      <c r="H77" s="1205">
        <f t="shared" si="14"/>
        <v>59289009.540000007</v>
      </c>
      <c r="I77" s="1205">
        <f t="shared" si="10"/>
        <v>-57262974.3738169</v>
      </c>
      <c r="J77" s="1206">
        <f t="shared" si="15"/>
        <v>2026035.1661831066</v>
      </c>
      <c r="K77" s="1206">
        <f t="shared" si="13"/>
        <v>114689</v>
      </c>
      <c r="L77" s="1205">
        <f t="shared" si="17"/>
        <v>-3156481.8817438316</v>
      </c>
      <c r="M77" s="1206">
        <f t="shared" si="4"/>
        <v>-1130446.715560725</v>
      </c>
      <c r="N77" s="1207"/>
      <c r="O77" s="1205">
        <f t="shared" si="7"/>
        <v>1458285.3361059471</v>
      </c>
      <c r="P77" s="1205">
        <f t="shared" si="12"/>
        <v>-546136.71</v>
      </c>
      <c r="Q77" s="1209">
        <f t="shared" si="8"/>
        <v>-3844570.090077166</v>
      </c>
      <c r="S77" s="1208"/>
      <c r="T77" s="1918"/>
    </row>
    <row r="78" spans="2:21">
      <c r="B78" s="1218">
        <f>ROW()</f>
        <v>78</v>
      </c>
      <c r="C78" s="1219">
        <v>44104</v>
      </c>
      <c r="D78" s="1206">
        <f t="shared" si="2"/>
        <v>65945884.280000001</v>
      </c>
      <c r="E78" s="1128">
        <v>2730223</v>
      </c>
      <c r="F78" s="1128">
        <f t="shared" si="16"/>
        <v>-30211680.350000001</v>
      </c>
      <c r="G78" s="1128">
        <f t="shared" si="16"/>
        <v>23554805.610000003</v>
      </c>
      <c r="H78" s="1128">
        <f>SUM(D78:G78)-E78</f>
        <v>59289009.540000007</v>
      </c>
      <c r="I78" s="1128">
        <f t="shared" si="10"/>
        <v>-57809111.083816901</v>
      </c>
      <c r="J78" s="1128">
        <f t="shared" si="15"/>
        <v>1479898.4561831057</v>
      </c>
      <c r="K78" s="1128">
        <f t="shared" si="13"/>
        <v>114689</v>
      </c>
      <c r="L78" s="1128">
        <f>L77+K78+E78</f>
        <v>-311569.88174383156</v>
      </c>
      <c r="M78" s="1128">
        <f t="shared" si="4"/>
        <v>1168328.5744392741</v>
      </c>
      <c r="N78" s="1919"/>
      <c r="O78" s="1128">
        <f t="shared" si="7"/>
        <v>1140557.5427726128</v>
      </c>
      <c r="P78" s="1205">
        <f t="shared" si="12"/>
        <v>-546136.71</v>
      </c>
      <c r="Q78" s="1209">
        <f t="shared" si="8"/>
        <v>-3616161.1734104995</v>
      </c>
      <c r="S78" s="1208"/>
      <c r="T78" s="1918"/>
    </row>
    <row r="79" spans="2:21">
      <c r="B79" s="1218">
        <f>ROW()</f>
        <v>79</v>
      </c>
      <c r="C79" s="1219">
        <v>44135</v>
      </c>
      <c r="D79" s="1206">
        <f t="shared" si="2"/>
        <v>65945884.280000001</v>
      </c>
      <c r="E79" s="1206"/>
      <c r="F79" s="1205">
        <f t="shared" si="16"/>
        <v>-30211680.350000001</v>
      </c>
      <c r="G79" s="1205">
        <f t="shared" si="16"/>
        <v>23554805.610000003</v>
      </c>
      <c r="H79" s="1205">
        <f t="shared" si="14"/>
        <v>59289009.540000007</v>
      </c>
      <c r="I79" s="1205">
        <f t="shared" si="10"/>
        <v>-58355247.793816902</v>
      </c>
      <c r="J79" s="1205">
        <f t="shared" si="15"/>
        <v>933761.74618310481</v>
      </c>
      <c r="K79" s="1205">
        <f t="shared" si="13"/>
        <v>114689</v>
      </c>
      <c r="L79" s="1205">
        <f t="shared" si="17"/>
        <v>-196880.88174383156</v>
      </c>
      <c r="M79" s="1206">
        <f t="shared" si="4"/>
        <v>736880.86443927325</v>
      </c>
      <c r="N79" s="1207"/>
      <c r="O79" s="1205">
        <f t="shared" si="7"/>
        <v>936621.99943927862</v>
      </c>
      <c r="P79" s="1205">
        <f t="shared" si="12"/>
        <v>-546136.71</v>
      </c>
      <c r="Q79" s="1209">
        <f t="shared" si="8"/>
        <v>-3273960.006743833</v>
      </c>
      <c r="S79" s="1208"/>
      <c r="T79" s="1918"/>
    </row>
    <row r="80" spans="2:21">
      <c r="B80" s="1218">
        <f>ROW()</f>
        <v>80</v>
      </c>
      <c r="C80" s="1219">
        <v>44165</v>
      </c>
      <c r="D80" s="1206">
        <f t="shared" si="2"/>
        <v>65945884.280000001</v>
      </c>
      <c r="E80" s="1206"/>
      <c r="F80" s="1205">
        <f t="shared" si="16"/>
        <v>-30211680.350000001</v>
      </c>
      <c r="G80" s="1205">
        <f t="shared" si="16"/>
        <v>23554805.610000003</v>
      </c>
      <c r="H80" s="1205">
        <f t="shared" si="14"/>
        <v>59289009.540000007</v>
      </c>
      <c r="I80" s="1205">
        <f t="shared" si="10"/>
        <v>-58901384.503816903</v>
      </c>
      <c r="J80" s="1205">
        <f>SUM(H80:I80)</f>
        <v>387625.03618310392</v>
      </c>
      <c r="K80" s="1205">
        <f t="shared" si="13"/>
        <v>114689</v>
      </c>
      <c r="L80" s="1205">
        <f t="shared" si="17"/>
        <v>-82191.88174383156</v>
      </c>
      <c r="M80" s="1206">
        <f t="shared" si="4"/>
        <v>305433.15443927236</v>
      </c>
      <c r="N80" s="1207"/>
      <c r="O80" s="1205">
        <f t="shared" si="7"/>
        <v>732692.8727726111</v>
      </c>
      <c r="P80" s="1205">
        <f t="shared" si="12"/>
        <v>-546136.71</v>
      </c>
      <c r="Q80" s="1209">
        <f t="shared" si="8"/>
        <v>-2931752.4234104995</v>
      </c>
      <c r="S80" s="1208"/>
    </row>
    <row r="81" spans="2:19">
      <c r="B81" s="1218">
        <f>ROW()</f>
        <v>81</v>
      </c>
      <c r="C81" s="1219">
        <v>44196</v>
      </c>
      <c r="D81" s="1206">
        <f t="shared" si="2"/>
        <v>65945884.280000001</v>
      </c>
      <c r="E81" s="1206"/>
      <c r="F81" s="1205">
        <f t="shared" si="16"/>
        <v>-30211680.350000001</v>
      </c>
      <c r="G81" s="1205">
        <f t="shared" si="16"/>
        <v>23554805.610000003</v>
      </c>
      <c r="H81" s="1205">
        <f t="shared" si="14"/>
        <v>59289009.540000007</v>
      </c>
      <c r="I81" s="1205">
        <f>I80+P81</f>
        <v>-59289009.503816903</v>
      </c>
      <c r="J81" s="1205">
        <f>SUM(H81:I81)</f>
        <v>3.6183103919029236E-2</v>
      </c>
      <c r="K81" s="1205">
        <f>-L80</f>
        <v>82191.88174383156</v>
      </c>
      <c r="L81" s="1205">
        <f>L80+K81</f>
        <v>0</v>
      </c>
      <c r="M81" s="1206">
        <f t="shared" si="4"/>
        <v>3.6183103919029236E-2</v>
      </c>
      <c r="N81" s="1207"/>
      <c r="O81" s="1205">
        <f t="shared" si="7"/>
        <v>534014.35409526981</v>
      </c>
      <c r="P81" s="1205">
        <v>-387625</v>
      </c>
      <c r="Q81" s="1209">
        <f t="shared" si="8"/>
        <v>-2590898.8866711729</v>
      </c>
      <c r="S81" s="1231"/>
    </row>
    <row r="82" spans="2:19">
      <c r="B82" s="1218">
        <f>ROW()</f>
        <v>82</v>
      </c>
      <c r="C82" s="1219">
        <v>44227</v>
      </c>
      <c r="D82" s="1206">
        <f t="shared" si="2"/>
        <v>65945884.280000001</v>
      </c>
      <c r="E82" s="1206"/>
      <c r="F82" s="1205">
        <f t="shared" si="16"/>
        <v>-30211680.350000001</v>
      </c>
      <c r="G82" s="1205">
        <f t="shared" si="16"/>
        <v>23554805.610000003</v>
      </c>
      <c r="H82" s="1205">
        <f t="shared" si="14"/>
        <v>59289009.540000007</v>
      </c>
      <c r="I82" s="1205">
        <f t="shared" ref="I82:I92" si="18">I81+P82</f>
        <v>-59289009.503816903</v>
      </c>
      <c r="J82" s="1205">
        <f>SUM(H82:I82)</f>
        <v>3.6183103919029236E-2</v>
      </c>
      <c r="K82" s="1205"/>
      <c r="L82" s="1205">
        <f>L81+K82</f>
        <v>0</v>
      </c>
      <c r="M82" s="1206">
        <f t="shared" si="4"/>
        <v>3.6183103919029236E-2</v>
      </c>
      <c r="N82" s="1207"/>
      <c r="O82" s="1205">
        <f>(M70+M82+SUM(M71:M81)*2)/24</f>
        <v>358563.43132392172</v>
      </c>
      <c r="P82" s="1205"/>
      <c r="Q82" s="1209">
        <f t="shared" si="8"/>
        <v>-2256178.1048591868</v>
      </c>
      <c r="S82" s="1208"/>
    </row>
    <row r="83" spans="2:19">
      <c r="B83" s="1218">
        <f>ROW()</f>
        <v>83</v>
      </c>
      <c r="C83" s="1221">
        <v>44255</v>
      </c>
      <c r="D83" s="1206">
        <f t="shared" ref="D83:D98" si="19">D82</f>
        <v>65945884.280000001</v>
      </c>
      <c r="E83" s="1206"/>
      <c r="F83" s="1205">
        <f t="shared" si="16"/>
        <v>-30211680.350000001</v>
      </c>
      <c r="G83" s="1205">
        <f t="shared" si="16"/>
        <v>23554805.610000003</v>
      </c>
      <c r="H83" s="1205">
        <f t="shared" si="14"/>
        <v>59289009.540000007</v>
      </c>
      <c r="I83" s="1205">
        <f t="shared" si="18"/>
        <v>-59289009.503816903</v>
      </c>
      <c r="J83" s="1206">
        <f t="shared" si="15"/>
        <v>3.6183103919029236E-2</v>
      </c>
      <c r="K83" s="1205">
        <f t="shared" ref="K83:K98" si="20">P83*-0.21</f>
        <v>0</v>
      </c>
      <c r="L83" s="1205">
        <f t="shared" ref="L83:L92" si="21">L82+K83</f>
        <v>0</v>
      </c>
      <c r="M83" s="1206">
        <f t="shared" ref="M83:M93" si="22">J83+L83</f>
        <v>3.6183103919029236E-2</v>
      </c>
      <c r="N83" s="1207"/>
      <c r="O83" s="1205">
        <f t="shared" si="7"/>
        <v>219066.48438590695</v>
      </c>
      <c r="P83" s="1205"/>
      <c r="Q83" s="1209">
        <f t="shared" si="8"/>
        <v>-1931014.7397138674</v>
      </c>
      <c r="S83" s="1208"/>
    </row>
    <row r="84" spans="2:19">
      <c r="B84" s="1218">
        <f>ROW()</f>
        <v>84</v>
      </c>
      <c r="C84" s="1219">
        <v>44286</v>
      </c>
      <c r="D84" s="1206">
        <f t="shared" si="19"/>
        <v>65945884.280000001</v>
      </c>
      <c r="E84" s="1206"/>
      <c r="F84" s="1205">
        <f t="shared" si="16"/>
        <v>-30211680.350000001</v>
      </c>
      <c r="G84" s="1205">
        <f t="shared" si="16"/>
        <v>23554805.610000003</v>
      </c>
      <c r="H84" s="1205">
        <f t="shared" si="14"/>
        <v>59289009.540000007</v>
      </c>
      <c r="I84" s="1205">
        <f t="shared" si="18"/>
        <v>-59289009.503816903</v>
      </c>
      <c r="J84" s="1206">
        <f t="shared" si="15"/>
        <v>3.6183103919029236E-2</v>
      </c>
      <c r="K84" s="1205">
        <f t="shared" si="20"/>
        <v>0</v>
      </c>
      <c r="L84" s="1205">
        <f t="shared" si="21"/>
        <v>0</v>
      </c>
      <c r="M84" s="1206">
        <f t="shared" si="22"/>
        <v>3.6183103919029236E-2</v>
      </c>
      <c r="N84" s="1207"/>
      <c r="O84" s="1205">
        <f t="shared" si="7"/>
        <v>115523.51328122562</v>
      </c>
      <c r="P84" s="1205"/>
      <c r="Q84" s="1209">
        <f t="shared" si="8"/>
        <v>-1615408.7912352148</v>
      </c>
      <c r="S84" s="1208"/>
    </row>
    <row r="85" spans="2:19" s="1210" customFormat="1">
      <c r="B85" s="1203">
        <f>ROW()</f>
        <v>85</v>
      </c>
      <c r="C85" s="1204">
        <v>44316</v>
      </c>
      <c r="D85" s="1205">
        <f t="shared" si="19"/>
        <v>65945884.280000001</v>
      </c>
      <c r="E85" s="1205"/>
      <c r="F85" s="1205">
        <f t="shared" si="16"/>
        <v>-30211680.350000001</v>
      </c>
      <c r="G85" s="1205">
        <f t="shared" si="16"/>
        <v>23554805.610000003</v>
      </c>
      <c r="H85" s="1205">
        <f t="shared" si="14"/>
        <v>59289009.540000007</v>
      </c>
      <c r="I85" s="1205">
        <f t="shared" si="18"/>
        <v>-59289009.503816903</v>
      </c>
      <c r="J85" s="1205">
        <f t="shared" si="15"/>
        <v>3.6183103919029236E-2</v>
      </c>
      <c r="K85" s="1205">
        <f t="shared" si="20"/>
        <v>0</v>
      </c>
      <c r="L85" s="1205">
        <f t="shared" si="21"/>
        <v>0</v>
      </c>
      <c r="M85" s="1205">
        <f t="shared" si="22"/>
        <v>3.6183103919029236E-2</v>
      </c>
      <c r="N85" s="1207"/>
      <c r="O85" s="1205">
        <f t="shared" si="7"/>
        <v>47934.518009877684</v>
      </c>
      <c r="P85" s="1205"/>
      <c r="Q85" s="1209">
        <f t="shared" si="8"/>
        <v>-1309360.259423228</v>
      </c>
      <c r="R85" s="794"/>
      <c r="S85" s="1760"/>
    </row>
    <row r="86" spans="2:19">
      <c r="B86" s="1218">
        <f>ROW()</f>
        <v>86</v>
      </c>
      <c r="C86" s="1219">
        <v>44347</v>
      </c>
      <c r="D86" s="1206">
        <f t="shared" si="19"/>
        <v>65945884.280000001</v>
      </c>
      <c r="E86" s="1206"/>
      <c r="F86" s="1205">
        <f t="shared" si="16"/>
        <v>-30211680.350000001</v>
      </c>
      <c r="G86" s="1205">
        <f t="shared" si="16"/>
        <v>23554805.610000003</v>
      </c>
      <c r="H86" s="1205">
        <f t="shared" si="14"/>
        <v>59289009.540000007</v>
      </c>
      <c r="I86" s="1205">
        <f t="shared" si="18"/>
        <v>-59289009.503816903</v>
      </c>
      <c r="J86" s="1206">
        <f t="shared" si="15"/>
        <v>3.6183103919029236E-2</v>
      </c>
      <c r="K86" s="1205">
        <f t="shared" si="20"/>
        <v>0</v>
      </c>
      <c r="L86" s="1205">
        <f t="shared" si="21"/>
        <v>0</v>
      </c>
      <c r="M86" s="1206">
        <f t="shared" si="22"/>
        <v>3.6183103919029236E-2</v>
      </c>
      <c r="N86" s="1207"/>
      <c r="O86" s="1205">
        <f t="shared" si="7"/>
        <v>16299.498571863165</v>
      </c>
      <c r="P86" s="1205"/>
      <c r="Q86" s="1209">
        <f t="shared" si="8"/>
        <v>-1012869.1442779088</v>
      </c>
      <c r="S86" s="1208"/>
    </row>
    <row r="87" spans="2:19">
      <c r="B87" s="1218">
        <f>ROW()</f>
        <v>87</v>
      </c>
      <c r="C87" s="1810">
        <v>44377</v>
      </c>
      <c r="D87" s="1062">
        <f t="shared" si="19"/>
        <v>65945884.280000001</v>
      </c>
      <c r="E87" s="1062"/>
      <c r="F87" s="1062">
        <f t="shared" si="16"/>
        <v>-30211680.350000001</v>
      </c>
      <c r="G87" s="1062">
        <f t="shared" si="16"/>
        <v>23554805.610000003</v>
      </c>
      <c r="H87" s="1062">
        <f t="shared" si="14"/>
        <v>59289009.540000007</v>
      </c>
      <c r="I87" s="1205">
        <f t="shared" si="18"/>
        <v>-59289009.503816903</v>
      </c>
      <c r="J87" s="1062">
        <f t="shared" si="15"/>
        <v>3.6183103919029236E-2</v>
      </c>
      <c r="K87" s="1205">
        <f t="shared" si="20"/>
        <v>0</v>
      </c>
      <c r="L87" s="1062">
        <f t="shared" si="21"/>
        <v>0</v>
      </c>
      <c r="M87" s="1062">
        <f t="shared" si="22"/>
        <v>3.6183103919029236E-2</v>
      </c>
      <c r="N87" s="1063"/>
      <c r="O87" s="1062">
        <f t="shared" si="7"/>
        <v>20618.454967182053</v>
      </c>
      <c r="P87" s="1205"/>
      <c r="Q87" s="1064">
        <f>(L87+L75+SUM(L76:L86)*2)/24</f>
        <v>-725935.44579925609</v>
      </c>
      <c r="S87" s="1208"/>
    </row>
    <row r="88" spans="2:19">
      <c r="B88" s="1218">
        <f>ROW()</f>
        <v>88</v>
      </c>
      <c r="C88" s="1810">
        <v>44408</v>
      </c>
      <c r="D88" s="1062">
        <f t="shared" si="19"/>
        <v>65945884.280000001</v>
      </c>
      <c r="E88" s="1062"/>
      <c r="F88" s="1062">
        <f t="shared" ref="F88:G93" si="23">F87</f>
        <v>-30211680.350000001</v>
      </c>
      <c r="G88" s="1062">
        <f t="shared" si="23"/>
        <v>23554805.610000003</v>
      </c>
      <c r="H88" s="1062">
        <f t="shared" si="14"/>
        <v>59289009.540000007</v>
      </c>
      <c r="I88" s="1205">
        <f t="shared" si="18"/>
        <v>-59289009.503816903</v>
      </c>
      <c r="J88" s="1062">
        <f t="shared" si="15"/>
        <v>3.6183103919029236E-2</v>
      </c>
      <c r="K88" s="1205">
        <f t="shared" si="20"/>
        <v>0</v>
      </c>
      <c r="L88" s="1062">
        <f t="shared" si="21"/>
        <v>0</v>
      </c>
      <c r="M88" s="1062">
        <f t="shared" si="22"/>
        <v>3.6183103919029236E-2</v>
      </c>
      <c r="N88" s="1063"/>
      <c r="O88" s="1062">
        <f t="shared" si="7"/>
        <v>60891.387195834344</v>
      </c>
      <c r="P88" s="1205"/>
      <c r="Q88" s="1064">
        <f t="shared" si="8"/>
        <v>-448559.16398727015</v>
      </c>
      <c r="S88" s="1208"/>
    </row>
    <row r="89" spans="2:19">
      <c r="B89" s="1218">
        <f>ROW()</f>
        <v>89</v>
      </c>
      <c r="C89" s="1810">
        <v>44439</v>
      </c>
      <c r="D89" s="1062">
        <f t="shared" si="19"/>
        <v>65945884.280000001</v>
      </c>
      <c r="E89" s="1062"/>
      <c r="F89" s="1062">
        <f t="shared" si="23"/>
        <v>-30211680.350000001</v>
      </c>
      <c r="G89" s="1062">
        <f t="shared" si="23"/>
        <v>23554805.610000003</v>
      </c>
      <c r="H89" s="1062">
        <f t="shared" si="14"/>
        <v>59289009.540000007</v>
      </c>
      <c r="I89" s="1205">
        <f t="shared" si="18"/>
        <v>-59289009.503816903</v>
      </c>
      <c r="J89" s="1062">
        <f t="shared" si="15"/>
        <v>3.6183103919029236E-2</v>
      </c>
      <c r="K89" s="1205">
        <f t="shared" si="20"/>
        <v>0</v>
      </c>
      <c r="L89" s="1062">
        <f t="shared" si="21"/>
        <v>0</v>
      </c>
      <c r="M89" s="1062">
        <f t="shared" si="22"/>
        <v>3.6183103919029236E-2</v>
      </c>
      <c r="N89" s="1063"/>
      <c r="O89" s="1062">
        <f t="shared" si="7"/>
        <v>137118.29525782005</v>
      </c>
      <c r="P89" s="1205"/>
      <c r="Q89" s="1064">
        <f t="shared" si="8"/>
        <v>-180740.29884195086</v>
      </c>
      <c r="S89" s="1208"/>
    </row>
    <row r="90" spans="2:19">
      <c r="B90" s="1218">
        <f>ROW()</f>
        <v>90</v>
      </c>
      <c r="C90" s="1810">
        <v>44469</v>
      </c>
      <c r="D90" s="1062">
        <f t="shared" si="19"/>
        <v>65945884.280000001</v>
      </c>
      <c r="E90" s="1062"/>
      <c r="F90" s="1062">
        <f t="shared" si="23"/>
        <v>-30211680.350000001</v>
      </c>
      <c r="G90" s="1062">
        <f t="shared" si="23"/>
        <v>23554805.610000003</v>
      </c>
      <c r="H90" s="1062">
        <f t="shared" si="14"/>
        <v>59289009.540000007</v>
      </c>
      <c r="I90" s="1205">
        <f t="shared" si="18"/>
        <v>-59289009.503816903</v>
      </c>
      <c r="J90" s="1062">
        <f t="shared" si="15"/>
        <v>3.6183103919029236E-2</v>
      </c>
      <c r="K90" s="1205">
        <f t="shared" si="20"/>
        <v>0</v>
      </c>
      <c r="L90" s="1062">
        <f t="shared" si="21"/>
        <v>0</v>
      </c>
      <c r="M90" s="1062">
        <f t="shared" si="22"/>
        <v>3.6183103919029236E-2</v>
      </c>
      <c r="N90" s="1063"/>
      <c r="O90" s="1062">
        <f t="shared" si="7"/>
        <v>135539.88748647249</v>
      </c>
      <c r="P90" s="1205"/>
      <c r="Q90" s="1064">
        <f t="shared" si="8"/>
        <v>-36238.142029964911</v>
      </c>
      <c r="S90" s="1208"/>
    </row>
    <row r="91" spans="2:19">
      <c r="B91" s="1218">
        <f>ROW()</f>
        <v>91</v>
      </c>
      <c r="C91" s="1810">
        <v>44500</v>
      </c>
      <c r="D91" s="1062">
        <f t="shared" si="19"/>
        <v>65945884.280000001</v>
      </c>
      <c r="E91" s="1062"/>
      <c r="F91" s="1062">
        <f t="shared" si="23"/>
        <v>-30211680.350000001</v>
      </c>
      <c r="G91" s="1062">
        <f t="shared" si="23"/>
        <v>23554805.610000003</v>
      </c>
      <c r="H91" s="1062">
        <f t="shared" si="14"/>
        <v>59289009.540000007</v>
      </c>
      <c r="I91" s="1205">
        <f t="shared" si="18"/>
        <v>-59289009.503816903</v>
      </c>
      <c r="J91" s="1062">
        <f t="shared" si="15"/>
        <v>3.6183103919029236E-2</v>
      </c>
      <c r="K91" s="1205">
        <f t="shared" si="20"/>
        <v>0</v>
      </c>
      <c r="L91" s="1062">
        <f t="shared" si="21"/>
        <v>0</v>
      </c>
      <c r="M91" s="1062">
        <f t="shared" si="22"/>
        <v>3.6183103919029236E-2</v>
      </c>
      <c r="N91" s="1063"/>
      <c r="O91" s="1062">
        <f t="shared" si="7"/>
        <v>56156.163881791676</v>
      </c>
      <c r="P91" s="1205"/>
      <c r="Q91" s="1064">
        <f t="shared" si="8"/>
        <v>-15052.693551312279</v>
      </c>
      <c r="S91" s="1208"/>
    </row>
    <row r="92" spans="2:19">
      <c r="B92" s="1218">
        <f>ROW()</f>
        <v>92</v>
      </c>
      <c r="C92" s="1810">
        <v>44530</v>
      </c>
      <c r="D92" s="1062">
        <f t="shared" si="19"/>
        <v>65945884.280000001</v>
      </c>
      <c r="E92" s="1062"/>
      <c r="F92" s="1062">
        <f t="shared" si="23"/>
        <v>-30211680.350000001</v>
      </c>
      <c r="G92" s="1062">
        <f t="shared" si="23"/>
        <v>23554805.610000003</v>
      </c>
      <c r="H92" s="1062">
        <f t="shared" si="14"/>
        <v>59289009.540000007</v>
      </c>
      <c r="I92" s="1205">
        <f t="shared" si="18"/>
        <v>-59289009.503816903</v>
      </c>
      <c r="J92" s="1062">
        <f t="shared" si="15"/>
        <v>3.6183103919029236E-2</v>
      </c>
      <c r="K92" s="1205">
        <f t="shared" si="20"/>
        <v>0</v>
      </c>
      <c r="L92" s="1062">
        <f t="shared" si="21"/>
        <v>0</v>
      </c>
      <c r="M92" s="1062">
        <f t="shared" si="22"/>
        <v>3.6183103919029236E-2</v>
      </c>
      <c r="N92" s="1063"/>
      <c r="O92" s="1062">
        <f t="shared" si="7"/>
        <v>12726.41611044427</v>
      </c>
      <c r="P92" s="1205"/>
      <c r="Q92" s="1064">
        <f t="shared" ref="Q92:Q98" si="24">(L92+L80+SUM(L81:L91)*2)/24</f>
        <v>-3424.661739326315</v>
      </c>
      <c r="S92" s="1208"/>
    </row>
    <row r="93" spans="2:19">
      <c r="B93" s="1218">
        <f>ROW()</f>
        <v>93</v>
      </c>
      <c r="C93" s="1810">
        <v>44561</v>
      </c>
      <c r="D93" s="1062">
        <f t="shared" si="19"/>
        <v>65945884.280000001</v>
      </c>
      <c r="E93" s="1062"/>
      <c r="F93" s="1062">
        <f>F92</f>
        <v>-30211680.350000001</v>
      </c>
      <c r="G93" s="1062">
        <f t="shared" si="23"/>
        <v>23554805.610000003</v>
      </c>
      <c r="H93" s="1062">
        <f t="shared" si="14"/>
        <v>59289009.540000007</v>
      </c>
      <c r="I93" s="1062">
        <f t="shared" ref="I93:I98" si="25">I92</f>
        <v>-59289009.503816903</v>
      </c>
      <c r="J93" s="1062">
        <f t="shared" si="15"/>
        <v>3.6183103919029236E-2</v>
      </c>
      <c r="K93" s="1205">
        <f t="shared" si="20"/>
        <v>0</v>
      </c>
      <c r="L93" s="1062">
        <f t="shared" ref="L93:L98" si="26">L92+K93</f>
        <v>0</v>
      </c>
      <c r="M93" s="1062">
        <f t="shared" si="22"/>
        <v>3.6183103919029236E-2</v>
      </c>
      <c r="N93" s="1063"/>
      <c r="O93" s="1062">
        <f t="shared" si="7"/>
        <v>3.6183103919029236E-2</v>
      </c>
      <c r="P93" s="1205"/>
      <c r="Q93" s="1064">
        <f t="shared" si="24"/>
        <v>0</v>
      </c>
      <c r="S93" s="1208"/>
    </row>
    <row r="94" spans="2:19">
      <c r="B94" s="1218"/>
      <c r="C94" s="1810">
        <v>44592</v>
      </c>
      <c r="D94" s="1062">
        <f t="shared" si="19"/>
        <v>65945884.280000001</v>
      </c>
      <c r="E94" s="1062"/>
      <c r="F94" s="1062">
        <f t="shared" ref="F94:G98" si="27">F93</f>
        <v>-30211680.350000001</v>
      </c>
      <c r="G94" s="1062">
        <f t="shared" si="27"/>
        <v>23554805.610000003</v>
      </c>
      <c r="H94" s="1062">
        <f>SUM(D94:G94)</f>
        <v>59289009.540000007</v>
      </c>
      <c r="I94" s="1062">
        <f t="shared" si="25"/>
        <v>-59289009.503816903</v>
      </c>
      <c r="J94" s="1062">
        <f>SUM(H94:I94)</f>
        <v>3.6183103919029236E-2</v>
      </c>
      <c r="K94" s="1205">
        <f t="shared" si="20"/>
        <v>0</v>
      </c>
      <c r="L94" s="1062">
        <f t="shared" si="26"/>
        <v>0</v>
      </c>
      <c r="M94" s="1062">
        <f>J94+L94</f>
        <v>3.6183103919029236E-2</v>
      </c>
      <c r="N94" s="1063"/>
      <c r="O94" s="1062">
        <f>(M82+M94+SUM(M83:M93)*2)/24</f>
        <v>3.6183103919029236E-2</v>
      </c>
      <c r="P94" s="1205"/>
      <c r="Q94" s="1064">
        <f t="shared" si="24"/>
        <v>0</v>
      </c>
      <c r="S94" s="1208"/>
    </row>
    <row r="95" spans="2:19">
      <c r="B95" s="1218"/>
      <c r="C95" s="1810">
        <v>44620</v>
      </c>
      <c r="D95" s="1062">
        <f t="shared" si="19"/>
        <v>65945884.280000001</v>
      </c>
      <c r="E95" s="1062"/>
      <c r="F95" s="1062">
        <f t="shared" si="27"/>
        <v>-30211680.350000001</v>
      </c>
      <c r="G95" s="1062">
        <f t="shared" si="27"/>
        <v>23554805.610000003</v>
      </c>
      <c r="H95" s="1062">
        <f>SUM(D95:G95)</f>
        <v>59289009.540000007</v>
      </c>
      <c r="I95" s="1062">
        <f t="shared" si="25"/>
        <v>-59289009.503816903</v>
      </c>
      <c r="J95" s="1062">
        <f>SUM(H95:I95)</f>
        <v>3.6183103919029236E-2</v>
      </c>
      <c r="K95" s="1205">
        <f t="shared" si="20"/>
        <v>0</v>
      </c>
      <c r="L95" s="1062">
        <f t="shared" si="26"/>
        <v>0</v>
      </c>
      <c r="M95" s="1062">
        <f>J95+L95</f>
        <v>3.6183103919029236E-2</v>
      </c>
      <c r="N95" s="1063"/>
      <c r="O95" s="1062">
        <f>(M83+M95+SUM(M84:M94)*2)/24</f>
        <v>3.6183103919029236E-2</v>
      </c>
      <c r="P95" s="1205"/>
      <c r="Q95" s="1064">
        <f t="shared" si="24"/>
        <v>0</v>
      </c>
      <c r="S95" s="1208"/>
    </row>
    <row r="96" spans="2:19">
      <c r="B96" s="1218"/>
      <c r="C96" s="1810">
        <v>44651</v>
      </c>
      <c r="D96" s="1062">
        <f t="shared" si="19"/>
        <v>65945884.280000001</v>
      </c>
      <c r="E96" s="1062"/>
      <c r="F96" s="1062">
        <f t="shared" si="27"/>
        <v>-30211680.350000001</v>
      </c>
      <c r="G96" s="1062">
        <f t="shared" si="27"/>
        <v>23554805.610000003</v>
      </c>
      <c r="H96" s="1062">
        <f>SUM(D96:G96)</f>
        <v>59289009.540000007</v>
      </c>
      <c r="I96" s="1062">
        <f t="shared" si="25"/>
        <v>-59289009.503816903</v>
      </c>
      <c r="J96" s="1062">
        <f>SUM(H96:I96)</f>
        <v>3.6183103919029236E-2</v>
      </c>
      <c r="K96" s="1205">
        <f t="shared" si="20"/>
        <v>0</v>
      </c>
      <c r="L96" s="1062">
        <f t="shared" si="26"/>
        <v>0</v>
      </c>
      <c r="M96" s="1062">
        <f>J96+L96</f>
        <v>3.6183103919029236E-2</v>
      </c>
      <c r="N96" s="1063"/>
      <c r="O96" s="1062">
        <f>(M84+M96+SUM(M85:M95)*2)/24</f>
        <v>3.6183103919029236E-2</v>
      </c>
      <c r="P96" s="1205"/>
      <c r="Q96" s="1064">
        <f t="shared" si="24"/>
        <v>0</v>
      </c>
      <c r="S96" s="1208"/>
    </row>
    <row r="97" spans="1:19">
      <c r="B97" s="1218"/>
      <c r="C97" s="1810">
        <v>44681</v>
      </c>
      <c r="D97" s="1062">
        <f t="shared" si="19"/>
        <v>65945884.280000001</v>
      </c>
      <c r="E97" s="1062"/>
      <c r="F97" s="1062">
        <f t="shared" si="27"/>
        <v>-30211680.350000001</v>
      </c>
      <c r="G97" s="1062">
        <f t="shared" si="27"/>
        <v>23554805.610000003</v>
      </c>
      <c r="H97" s="1062">
        <f>SUM(D97:G97)</f>
        <v>59289009.540000007</v>
      </c>
      <c r="I97" s="1062">
        <f t="shared" si="25"/>
        <v>-59289009.503816903</v>
      </c>
      <c r="J97" s="1062">
        <f>SUM(H97:I97)</f>
        <v>3.6183103919029236E-2</v>
      </c>
      <c r="K97" s="1205">
        <f t="shared" si="20"/>
        <v>0</v>
      </c>
      <c r="L97" s="1062">
        <f t="shared" si="26"/>
        <v>0</v>
      </c>
      <c r="M97" s="1062">
        <f>J97+L97</f>
        <v>3.6183103919029236E-2</v>
      </c>
      <c r="N97" s="1063"/>
      <c r="O97" s="1062">
        <f>(M85+M97+SUM(M86:M96)*2)/24</f>
        <v>3.6183103919029236E-2</v>
      </c>
      <c r="P97" s="1205"/>
      <c r="Q97" s="1064">
        <f t="shared" si="24"/>
        <v>0</v>
      </c>
      <c r="S97" s="1208"/>
    </row>
    <row r="98" spans="1:19" s="1762" customFormat="1" ht="13.8" thickBot="1">
      <c r="B98" s="1763"/>
      <c r="C98" s="1810">
        <v>44712</v>
      </c>
      <c r="D98" s="1062">
        <f t="shared" si="19"/>
        <v>65945884.280000001</v>
      </c>
      <c r="E98" s="1062"/>
      <c r="F98" s="1062">
        <f t="shared" si="27"/>
        <v>-30211680.350000001</v>
      </c>
      <c r="G98" s="1062">
        <f t="shared" si="27"/>
        <v>23554805.610000003</v>
      </c>
      <c r="H98" s="1062">
        <f>SUM(D98:G98)</f>
        <v>59289009.540000007</v>
      </c>
      <c r="I98" s="1062">
        <f t="shared" si="25"/>
        <v>-59289009.503816903</v>
      </c>
      <c r="J98" s="1062">
        <f>SUM(H98:I98)</f>
        <v>3.6183103919029236E-2</v>
      </c>
      <c r="K98" s="1205">
        <f t="shared" si="20"/>
        <v>0</v>
      </c>
      <c r="L98" s="1062">
        <f t="shared" si="26"/>
        <v>0</v>
      </c>
      <c r="M98" s="1062">
        <f>J98+L98</f>
        <v>3.6183103919029236E-2</v>
      </c>
      <c r="N98" s="1063"/>
      <c r="O98" s="1062">
        <f>(M86+M98+SUM(M87:M97)*2)/24</f>
        <v>3.6183103919029236E-2</v>
      </c>
      <c r="P98" s="1205"/>
      <c r="Q98" s="1064">
        <f t="shared" si="24"/>
        <v>0</v>
      </c>
      <c r="S98" s="1764"/>
    </row>
    <row r="99" spans="1:19" ht="13.8" thickBot="1">
      <c r="A99" s="1277" t="s">
        <v>2637</v>
      </c>
      <c r="B99" s="1195"/>
      <c r="C99" s="1233"/>
      <c r="D99" s="1234"/>
      <c r="E99" s="1234"/>
      <c r="F99" s="1234"/>
      <c r="G99" s="1234"/>
      <c r="H99" s="1234"/>
      <c r="I99" s="1234"/>
      <c r="J99" s="1234"/>
      <c r="K99" s="1234"/>
      <c r="L99" s="1235"/>
      <c r="M99" s="1234"/>
      <c r="N99" s="1236"/>
      <c r="O99" s="1234"/>
      <c r="P99" s="1237">
        <f>SUM(P64:P75)</f>
        <v>-6553640.5199999996</v>
      </c>
      <c r="Q99" s="1238"/>
      <c r="S99" s="1208"/>
    </row>
    <row r="100" spans="1:19" ht="13.8" thickBot="1">
      <c r="A100" s="1278" t="s">
        <v>2638</v>
      </c>
      <c r="B100" s="1195"/>
      <c r="C100" s="1239"/>
      <c r="D100" s="1234"/>
      <c r="E100" s="1234"/>
      <c r="F100" s="1234"/>
      <c r="G100" s="1234"/>
      <c r="H100" s="1237">
        <f>(H63+H75+SUM(H64:H74)*2)/24</f>
        <v>59289009.539999999</v>
      </c>
      <c r="I100" s="1237">
        <f>(I63+I75+SUM(I64:I74)*2)/24</f>
        <v>-52893880.693816893</v>
      </c>
      <c r="J100" s="1234"/>
      <c r="K100" s="1234"/>
      <c r="L100" s="1237">
        <f>(L63+L75+SUM(L64:L74)*2)/24</f>
        <v>-4073816.256743833</v>
      </c>
      <c r="M100" s="1234"/>
      <c r="N100" s="1236"/>
      <c r="O100" s="1234"/>
      <c r="P100" s="1234"/>
      <c r="Q100" s="1238"/>
      <c r="S100" s="1208"/>
    </row>
    <row r="101" spans="1:19" ht="13.8" thickBot="1">
      <c r="A101" s="1277" t="s">
        <v>2639</v>
      </c>
      <c r="B101" s="1195"/>
      <c r="C101" s="1233"/>
      <c r="D101" s="1234"/>
      <c r="E101" s="1234"/>
      <c r="F101" s="1234"/>
      <c r="G101" s="1234"/>
      <c r="H101" s="1234"/>
      <c r="I101" s="1234"/>
      <c r="J101" s="1234"/>
      <c r="K101" s="1234"/>
      <c r="L101" s="1235"/>
      <c r="M101" s="1234"/>
      <c r="N101" s="1236"/>
      <c r="O101" s="1234"/>
      <c r="P101" s="1237">
        <f>SUM(P85:P98)</f>
        <v>0</v>
      </c>
      <c r="Q101" s="1238"/>
      <c r="S101" s="1208"/>
    </row>
    <row r="102" spans="1:19" ht="13.8" thickBot="1">
      <c r="A102" s="1278" t="s">
        <v>2640</v>
      </c>
      <c r="B102" s="1240"/>
      <c r="C102" s="1241"/>
      <c r="D102" s="1242"/>
      <c r="E102" s="1242"/>
      <c r="F102" s="1242"/>
      <c r="G102" s="1242"/>
      <c r="H102" s="1243">
        <f>(H86+H98+SUM(H87:H97)*2)/24</f>
        <v>59289009.539999999</v>
      </c>
      <c r="I102" s="1243">
        <f>(I86+I98+SUM(I87:I97)*2)/24</f>
        <v>-59289009.503816903</v>
      </c>
      <c r="J102" s="1242"/>
      <c r="K102" s="1242"/>
      <c r="L102" s="1243">
        <f>(L86+L98+SUM(L87:L97)*2)/24</f>
        <v>0</v>
      </c>
      <c r="M102" s="1242"/>
      <c r="N102" s="1244"/>
      <c r="O102" s="1242"/>
      <c r="P102" s="1242"/>
      <c r="Q102" s="1245"/>
      <c r="S102" s="1208"/>
    </row>
    <row r="103" spans="1:19">
      <c r="A103" s="1246"/>
      <c r="B103" s="1247"/>
      <c r="C103" s="1219"/>
      <c r="D103" s="1206"/>
      <c r="E103" s="1206"/>
      <c r="F103" s="1206"/>
      <c r="G103" s="1206"/>
      <c r="H103" s="1206"/>
      <c r="I103" s="1205"/>
      <c r="J103" s="1206"/>
      <c r="K103" s="1206"/>
      <c r="L103" s="1248"/>
      <c r="M103" s="1205"/>
      <c r="N103" s="1169"/>
      <c r="O103" s="1205"/>
      <c r="P103" s="1249"/>
      <c r="Q103" s="1249"/>
      <c r="S103" s="1208"/>
    </row>
    <row r="104" spans="1:19">
      <c r="A104" s="1250" t="s">
        <v>912</v>
      </c>
      <c r="B104" s="1251" t="s">
        <v>917</v>
      </c>
      <c r="C104" s="1252"/>
      <c r="D104" s="1252"/>
      <c r="E104" s="1252"/>
      <c r="F104" s="1252"/>
      <c r="G104" s="1252"/>
      <c r="H104" s="1253"/>
      <c r="I104" s="1252"/>
      <c r="J104" s="1252"/>
      <c r="K104" s="1254"/>
      <c r="L104" s="1253"/>
      <c r="M104" s="1255"/>
      <c r="N104" s="1253"/>
      <c r="O104" s="1253"/>
      <c r="P104" s="1253"/>
      <c r="Q104" s="1180"/>
      <c r="S104" s="1208"/>
    </row>
    <row r="105" spans="1:19">
      <c r="A105" s="1256"/>
      <c r="B105" s="1251" t="s">
        <v>918</v>
      </c>
      <c r="C105" s="1252"/>
      <c r="D105" s="1252"/>
      <c r="E105" s="1252"/>
      <c r="F105" s="1252"/>
      <c r="G105" s="1252"/>
      <c r="H105" s="1253"/>
      <c r="I105" s="1252"/>
      <c r="J105" s="1252"/>
      <c r="K105" s="1254"/>
      <c r="L105" s="1253"/>
      <c r="M105" s="1255"/>
      <c r="N105" s="1253"/>
      <c r="O105" s="1253"/>
      <c r="P105" s="1253"/>
      <c r="Q105" s="1180"/>
      <c r="S105" s="1208"/>
    </row>
    <row r="106" spans="1:19">
      <c r="A106" s="1256"/>
      <c r="B106" s="1251" t="s">
        <v>919</v>
      </c>
      <c r="C106" s="1252"/>
      <c r="D106" s="1252"/>
      <c r="E106" s="1252"/>
      <c r="F106" s="1252"/>
      <c r="G106" s="1252"/>
      <c r="H106" s="1253"/>
      <c r="I106" s="1252"/>
      <c r="J106" s="1252"/>
      <c r="K106" s="1254"/>
      <c r="L106" s="1253"/>
      <c r="M106" s="1255"/>
      <c r="N106" s="1253"/>
      <c r="O106" s="1253"/>
      <c r="P106" s="1253"/>
      <c r="Q106" s="1180"/>
      <c r="S106" s="1208"/>
    </row>
    <row r="107" spans="1:19">
      <c r="A107" s="1256"/>
      <c r="B107" s="1251" t="s">
        <v>920</v>
      </c>
      <c r="C107" s="1252"/>
      <c r="D107" s="1252"/>
      <c r="E107" s="1252"/>
      <c r="F107" s="1252"/>
      <c r="G107" s="1252"/>
      <c r="H107" s="1253"/>
      <c r="I107" s="1252"/>
      <c r="J107" s="1252"/>
      <c r="K107" s="1254"/>
      <c r="L107" s="1253"/>
      <c r="M107" s="1255"/>
      <c r="N107" s="1253"/>
      <c r="O107" s="1253"/>
      <c r="P107" s="1253"/>
      <c r="Q107" s="1180"/>
      <c r="S107" s="1208"/>
    </row>
    <row r="108" spans="1:19">
      <c r="B108" s="1256"/>
      <c r="C108" s="1219"/>
      <c r="D108" s="1206"/>
      <c r="E108" s="1206"/>
      <c r="F108" s="1206"/>
      <c r="G108" s="1206"/>
      <c r="H108" s="1206"/>
      <c r="I108" s="1205"/>
      <c r="J108" s="1206"/>
      <c r="K108" s="1206"/>
      <c r="L108" s="1248"/>
      <c r="M108" s="1205"/>
      <c r="N108" s="1169"/>
      <c r="O108" s="1205"/>
      <c r="P108" s="1205"/>
      <c r="Q108" s="1205"/>
      <c r="S108" s="1208"/>
    </row>
    <row r="109" spans="1:19">
      <c r="B109" s="1256"/>
      <c r="C109" s="1219"/>
      <c r="D109" s="1206"/>
      <c r="E109" s="1206"/>
      <c r="F109" s="1206"/>
      <c r="G109" s="1206"/>
      <c r="H109" s="1206"/>
      <c r="I109" s="1205"/>
      <c r="J109" s="1206"/>
      <c r="K109" s="1206"/>
      <c r="L109" s="1248"/>
      <c r="M109" s="1205"/>
      <c r="N109" s="1169"/>
      <c r="O109" s="1205"/>
      <c r="P109" s="1205"/>
      <c r="Q109" s="1205"/>
      <c r="S109" s="1208"/>
    </row>
    <row r="110" spans="1:19">
      <c r="B110" s="1256"/>
      <c r="C110" s="1219"/>
      <c r="D110" s="1206"/>
      <c r="E110" s="1206"/>
      <c r="F110" s="1206"/>
      <c r="G110" s="1206"/>
      <c r="H110" s="1206"/>
      <c r="I110" s="1205"/>
      <c r="J110" s="1206"/>
      <c r="K110" s="1206"/>
      <c r="L110" s="1248"/>
      <c r="M110" s="1205"/>
      <c r="N110" s="1169"/>
      <c r="O110" s="1205"/>
      <c r="P110" s="1205"/>
      <c r="Q110" s="1205"/>
      <c r="S110" s="1208"/>
    </row>
    <row r="111" spans="1:19">
      <c r="B111" s="1256"/>
      <c r="C111" s="1219"/>
      <c r="D111" s="1206"/>
      <c r="E111" s="1206"/>
      <c r="F111" s="1206"/>
      <c r="G111" s="1206"/>
      <c r="H111" s="1206"/>
      <c r="I111" s="1205"/>
      <c r="J111" s="1206"/>
      <c r="K111" s="1206"/>
      <c r="L111" s="1248"/>
      <c r="M111" s="1205"/>
      <c r="N111" s="1169"/>
      <c r="O111" s="1205"/>
      <c r="P111" s="1205"/>
      <c r="Q111" s="1205"/>
      <c r="S111" s="1208"/>
    </row>
    <row r="112" spans="1:19">
      <c r="B112" s="1256"/>
      <c r="C112" s="1221"/>
      <c r="D112" s="1206"/>
      <c r="E112" s="1206"/>
      <c r="F112" s="1206"/>
      <c r="G112" s="1206"/>
      <c r="H112" s="1206"/>
      <c r="I112" s="1205"/>
      <c r="J112" s="1206"/>
      <c r="K112" s="1206"/>
      <c r="L112" s="1248"/>
      <c r="M112" s="1205"/>
      <c r="N112" s="1169"/>
      <c r="O112" s="1205"/>
      <c r="P112" s="1205"/>
      <c r="Q112" s="1205"/>
      <c r="S112" s="1208"/>
    </row>
    <row r="113" spans="2:19">
      <c r="B113" s="1256"/>
      <c r="C113" s="1219"/>
      <c r="D113" s="1206"/>
      <c r="E113" s="1206"/>
      <c r="F113" s="1206"/>
      <c r="G113" s="1206"/>
      <c r="H113" s="1206"/>
      <c r="I113" s="1205"/>
      <c r="J113" s="1206"/>
      <c r="K113" s="1206"/>
      <c r="L113" s="1248"/>
      <c r="M113" s="1205"/>
      <c r="N113" s="1169"/>
      <c r="O113" s="1205"/>
      <c r="P113" s="1205"/>
      <c r="Q113" s="1205"/>
      <c r="S113" s="1208"/>
    </row>
    <row r="114" spans="2:19">
      <c r="B114" s="1256"/>
      <c r="C114" s="1219"/>
      <c r="D114" s="1206"/>
      <c r="E114" s="1206"/>
      <c r="F114" s="1206"/>
      <c r="G114" s="1206"/>
      <c r="H114" s="1206"/>
      <c r="I114" s="1205"/>
      <c r="J114" s="1206"/>
      <c r="K114" s="1206"/>
      <c r="L114" s="1248"/>
      <c r="M114" s="1205"/>
      <c r="N114" s="1169"/>
      <c r="O114" s="1205"/>
      <c r="P114" s="1205"/>
      <c r="Q114" s="1205"/>
      <c r="S114" s="1208"/>
    </row>
    <row r="115" spans="2:19">
      <c r="B115" s="1256"/>
      <c r="C115" s="1219"/>
      <c r="D115" s="1206"/>
      <c r="E115" s="1206"/>
      <c r="F115" s="1206"/>
      <c r="G115" s="1206"/>
      <c r="H115" s="1206"/>
      <c r="I115" s="1205"/>
      <c r="J115" s="1206"/>
      <c r="K115" s="1206"/>
      <c r="L115" s="1248"/>
      <c r="M115" s="1205"/>
      <c r="N115" s="1169"/>
      <c r="O115" s="1205"/>
      <c r="P115" s="1205"/>
      <c r="Q115" s="1205"/>
      <c r="S115" s="1208"/>
    </row>
    <row r="116" spans="2:19">
      <c r="B116" s="1256"/>
      <c r="C116" s="1219"/>
      <c r="D116" s="1206"/>
      <c r="E116" s="1206"/>
      <c r="F116" s="1206"/>
      <c r="G116" s="1206"/>
      <c r="H116" s="1206"/>
      <c r="I116" s="1205"/>
      <c r="J116" s="1206"/>
      <c r="K116" s="1206"/>
      <c r="L116" s="1248"/>
      <c r="M116" s="1205"/>
      <c r="N116" s="1169"/>
      <c r="O116" s="1205"/>
      <c r="P116" s="1205"/>
      <c r="Q116" s="1205"/>
      <c r="S116" s="1208"/>
    </row>
    <row r="117" spans="2:19">
      <c r="B117" s="1256"/>
      <c r="C117" s="1219"/>
      <c r="D117" s="1206"/>
      <c r="E117" s="1206"/>
      <c r="F117" s="1206"/>
      <c r="G117" s="1206"/>
      <c r="H117" s="1206"/>
      <c r="I117" s="1205"/>
      <c r="J117" s="1206"/>
      <c r="K117" s="1206"/>
      <c r="L117" s="1248"/>
      <c r="M117" s="1205"/>
      <c r="N117" s="1169"/>
      <c r="O117" s="1205"/>
      <c r="P117" s="1205"/>
      <c r="Q117" s="1205"/>
      <c r="S117" s="1208"/>
    </row>
    <row r="118" spans="2:19">
      <c r="B118" s="1256"/>
      <c r="C118" s="1219"/>
      <c r="D118" s="1206"/>
      <c r="E118" s="1206"/>
      <c r="F118" s="1206"/>
      <c r="G118" s="1206"/>
      <c r="H118" s="1206"/>
      <c r="I118" s="1205"/>
      <c r="J118" s="1206"/>
      <c r="K118" s="1206"/>
      <c r="L118" s="1248"/>
      <c r="M118" s="1205"/>
      <c r="N118" s="1169"/>
      <c r="O118" s="1205"/>
      <c r="P118" s="1205"/>
      <c r="Q118" s="1205"/>
      <c r="S118" s="1208"/>
    </row>
    <row r="119" spans="2:19">
      <c r="B119" s="1256"/>
      <c r="C119" s="1219"/>
      <c r="D119" s="1206"/>
      <c r="E119" s="1206"/>
      <c r="F119" s="1206"/>
      <c r="G119" s="1206"/>
      <c r="H119" s="1206"/>
      <c r="I119" s="1205"/>
      <c r="J119" s="1206"/>
      <c r="K119" s="1206"/>
      <c r="L119" s="1248"/>
      <c r="M119" s="1205"/>
      <c r="N119" s="1169"/>
      <c r="O119" s="1205"/>
      <c r="P119" s="1205"/>
      <c r="Q119" s="1205"/>
      <c r="S119" s="1208"/>
    </row>
    <row r="120" spans="2:19">
      <c r="B120" s="1256"/>
      <c r="C120" s="1219"/>
      <c r="D120" s="1206"/>
      <c r="E120" s="1206"/>
      <c r="F120" s="1206"/>
      <c r="G120" s="1206"/>
      <c r="H120" s="1206"/>
      <c r="I120" s="1205"/>
      <c r="J120" s="1206"/>
      <c r="K120" s="1206"/>
      <c r="L120" s="1248"/>
      <c r="M120" s="1205"/>
      <c r="N120" s="1169"/>
      <c r="O120" s="1205"/>
      <c r="P120" s="1205"/>
      <c r="Q120" s="1205"/>
      <c r="S120" s="1208"/>
    </row>
    <row r="121" spans="2:19">
      <c r="B121" s="1256"/>
      <c r="C121" s="1219"/>
      <c r="D121" s="1206"/>
      <c r="E121" s="1206"/>
      <c r="F121" s="1206"/>
      <c r="G121" s="1206"/>
      <c r="H121" s="1206"/>
      <c r="I121" s="1205"/>
      <c r="J121" s="1206"/>
      <c r="K121" s="1206"/>
      <c r="L121" s="1248"/>
      <c r="M121" s="1205"/>
      <c r="N121" s="1169"/>
      <c r="O121" s="1205"/>
      <c r="P121" s="1205"/>
      <c r="Q121" s="1205"/>
      <c r="S121" s="1208"/>
    </row>
    <row r="122" spans="2:19">
      <c r="B122" s="1256"/>
      <c r="C122" s="1219"/>
      <c r="D122" s="1206"/>
      <c r="E122" s="1206"/>
      <c r="F122" s="1206"/>
      <c r="G122" s="1206"/>
      <c r="H122" s="1206"/>
      <c r="I122" s="1205"/>
      <c r="J122" s="1206"/>
      <c r="K122" s="1206"/>
      <c r="L122" s="1248"/>
      <c r="M122" s="1205"/>
      <c r="N122" s="1169"/>
      <c r="O122" s="1205"/>
      <c r="P122" s="1205"/>
      <c r="Q122" s="1205"/>
      <c r="S122" s="1208"/>
    </row>
    <row r="123" spans="2:19">
      <c r="B123" s="1256"/>
      <c r="C123" s="1219"/>
      <c r="D123" s="1206"/>
      <c r="E123" s="1206"/>
      <c r="F123" s="1206"/>
      <c r="G123" s="1206"/>
      <c r="H123" s="1206"/>
      <c r="I123" s="1205"/>
      <c r="J123" s="1206"/>
      <c r="K123" s="1206"/>
      <c r="L123" s="1248"/>
      <c r="M123" s="1205"/>
      <c r="N123" s="1169"/>
      <c r="O123" s="1205"/>
      <c r="P123" s="1205"/>
      <c r="Q123" s="1205"/>
      <c r="S123" s="1208"/>
    </row>
    <row r="124" spans="2:19">
      <c r="B124" s="1256"/>
      <c r="C124" s="1221"/>
      <c r="D124" s="1206"/>
      <c r="E124" s="1206"/>
      <c r="F124" s="1206"/>
      <c r="G124" s="1206"/>
      <c r="H124" s="1206"/>
      <c r="I124" s="1205"/>
      <c r="J124" s="1206"/>
      <c r="K124" s="1206"/>
      <c r="L124" s="1248"/>
      <c r="M124" s="1205"/>
      <c r="N124" s="1169"/>
      <c r="O124" s="1205"/>
      <c r="P124" s="1205"/>
      <c r="Q124" s="1205"/>
      <c r="S124" s="1208"/>
    </row>
    <row r="125" spans="2:19">
      <c r="B125" s="1256"/>
      <c r="C125" s="1219"/>
      <c r="D125" s="1206"/>
      <c r="E125" s="1206"/>
      <c r="F125" s="1206"/>
      <c r="G125" s="1206"/>
      <c r="H125" s="1206"/>
      <c r="I125" s="1205"/>
      <c r="J125" s="1206"/>
      <c r="K125" s="1206"/>
      <c r="L125" s="1248"/>
      <c r="M125" s="1205"/>
      <c r="N125" s="1169"/>
      <c r="O125" s="1205"/>
      <c r="P125" s="1205"/>
      <c r="Q125" s="1205"/>
      <c r="S125" s="1208"/>
    </row>
    <row r="126" spans="2:19">
      <c r="B126" s="1256"/>
      <c r="C126" s="1219"/>
      <c r="D126" s="1206"/>
      <c r="E126" s="1206"/>
      <c r="F126" s="1206"/>
      <c r="G126" s="1206"/>
      <c r="H126" s="1206"/>
      <c r="I126" s="1205"/>
      <c r="J126" s="1206"/>
      <c r="K126" s="1206"/>
      <c r="L126" s="1248"/>
      <c r="M126" s="1205"/>
      <c r="N126" s="1169"/>
      <c r="O126" s="1205"/>
      <c r="P126" s="1205"/>
      <c r="Q126" s="1205"/>
      <c r="S126" s="1208"/>
    </row>
    <row r="127" spans="2:19">
      <c r="B127" s="1256"/>
      <c r="C127" s="1219"/>
      <c r="D127" s="1206"/>
      <c r="E127" s="1206"/>
      <c r="F127" s="1206"/>
      <c r="G127" s="1206"/>
      <c r="H127" s="1206"/>
      <c r="I127" s="1205"/>
      <c r="J127" s="1206"/>
      <c r="K127" s="1206"/>
      <c r="L127" s="1248"/>
      <c r="M127" s="1205"/>
      <c r="N127" s="1169"/>
      <c r="O127" s="1205"/>
      <c r="P127" s="1205"/>
      <c r="Q127" s="1205"/>
      <c r="S127" s="1208"/>
    </row>
    <row r="128" spans="2:19">
      <c r="B128" s="1256"/>
      <c r="C128" s="1219"/>
      <c r="D128" s="1206"/>
      <c r="E128" s="1206"/>
      <c r="F128" s="1206"/>
      <c r="G128" s="1206"/>
      <c r="H128" s="1206"/>
      <c r="I128" s="1205"/>
      <c r="J128" s="1206"/>
      <c r="K128" s="1206"/>
      <c r="L128" s="1248"/>
      <c r="M128" s="1205"/>
      <c r="N128" s="1169"/>
      <c r="O128" s="1205"/>
      <c r="P128" s="1205"/>
      <c r="Q128" s="1205"/>
      <c r="S128" s="1208"/>
    </row>
    <row r="129" spans="2:19">
      <c r="B129" s="1256"/>
      <c r="C129" s="1219"/>
      <c r="D129" s="1206"/>
      <c r="E129" s="1206"/>
      <c r="F129" s="1206"/>
      <c r="G129" s="1206"/>
      <c r="H129" s="1206"/>
      <c r="I129" s="1205"/>
      <c r="J129" s="1206"/>
      <c r="K129" s="1206"/>
      <c r="L129" s="1248"/>
      <c r="M129" s="1205"/>
      <c r="N129" s="1169"/>
      <c r="O129" s="1205"/>
      <c r="P129" s="1205"/>
      <c r="Q129" s="1205"/>
      <c r="S129" s="1208"/>
    </row>
    <row r="130" spans="2:19">
      <c r="B130" s="1256"/>
      <c r="C130" s="1219"/>
      <c r="D130" s="1206"/>
      <c r="E130" s="1206"/>
      <c r="F130" s="1206"/>
      <c r="G130" s="1206"/>
      <c r="H130" s="1206"/>
      <c r="I130" s="1205"/>
      <c r="J130" s="1206"/>
      <c r="K130" s="1206"/>
      <c r="L130" s="1248"/>
      <c r="M130" s="1205"/>
      <c r="N130" s="1169"/>
      <c r="O130" s="1205"/>
      <c r="P130" s="1205"/>
      <c r="Q130" s="1205"/>
      <c r="S130" s="1208"/>
    </row>
    <row r="131" spans="2:19">
      <c r="B131" s="1256"/>
      <c r="C131" s="1219"/>
      <c r="D131" s="1206"/>
      <c r="E131" s="1206"/>
      <c r="F131" s="1206"/>
      <c r="G131" s="1206"/>
      <c r="H131" s="1206"/>
      <c r="I131" s="1205"/>
      <c r="J131" s="1206"/>
      <c r="K131" s="1206"/>
      <c r="L131" s="1248"/>
      <c r="M131" s="1205"/>
      <c r="N131" s="1169"/>
      <c r="O131" s="1205"/>
      <c r="P131" s="1205"/>
      <c r="Q131" s="1205"/>
      <c r="S131" s="1208"/>
    </row>
    <row r="132" spans="2:19">
      <c r="B132" s="1256"/>
      <c r="C132" s="1219"/>
      <c r="D132" s="1206"/>
      <c r="E132" s="1206"/>
      <c r="F132" s="1206"/>
      <c r="G132" s="1206"/>
      <c r="H132" s="1206"/>
      <c r="I132" s="1205"/>
      <c r="J132" s="1206"/>
      <c r="K132" s="1206"/>
      <c r="L132" s="1248"/>
      <c r="M132" s="1205"/>
      <c r="N132" s="1169"/>
      <c r="O132" s="1205"/>
      <c r="P132" s="1205"/>
      <c r="Q132" s="1205"/>
      <c r="S132" s="1208"/>
    </row>
    <row r="133" spans="2:19">
      <c r="B133" s="1256"/>
      <c r="C133" s="1219"/>
      <c r="D133" s="1206"/>
      <c r="E133" s="1206"/>
      <c r="F133" s="1206"/>
      <c r="G133" s="1206"/>
      <c r="H133" s="1206"/>
      <c r="I133" s="1205"/>
      <c r="J133" s="1206"/>
      <c r="K133" s="1206"/>
      <c r="L133" s="1248"/>
      <c r="M133" s="1205"/>
      <c r="N133" s="1169"/>
      <c r="O133" s="1205"/>
      <c r="P133" s="1205"/>
      <c r="Q133" s="1205"/>
      <c r="S133" s="1208"/>
    </row>
    <row r="134" spans="2:19">
      <c r="B134" s="1256"/>
      <c r="C134" s="1219"/>
      <c r="D134" s="1206"/>
      <c r="E134" s="1206"/>
      <c r="F134" s="1206"/>
      <c r="G134" s="1206"/>
      <c r="H134" s="1206"/>
      <c r="I134" s="1205"/>
      <c r="J134" s="1206"/>
      <c r="K134" s="1206"/>
      <c r="L134" s="1248"/>
      <c r="M134" s="1205"/>
      <c r="N134" s="1169"/>
      <c r="O134" s="1205"/>
      <c r="P134" s="1205"/>
      <c r="Q134" s="1205"/>
      <c r="S134" s="1208"/>
    </row>
    <row r="135" spans="2:19">
      <c r="B135" s="1256"/>
      <c r="C135" s="1219"/>
      <c r="D135" s="1206"/>
      <c r="E135" s="1206"/>
      <c r="F135" s="1206"/>
      <c r="G135" s="1206"/>
      <c r="H135" s="1206"/>
      <c r="I135" s="1205"/>
      <c r="J135" s="1206"/>
      <c r="K135" s="1206"/>
      <c r="L135" s="1248"/>
      <c r="M135" s="1205"/>
      <c r="N135" s="1169"/>
      <c r="O135" s="1205"/>
      <c r="P135" s="1205"/>
      <c r="Q135" s="1205"/>
      <c r="S135" s="1208"/>
    </row>
    <row r="136" spans="2:19">
      <c r="B136" s="1256"/>
      <c r="C136" s="1221"/>
      <c r="D136" s="1206"/>
      <c r="E136" s="1206"/>
      <c r="F136" s="1206"/>
      <c r="G136" s="1206"/>
      <c r="H136" s="1206"/>
      <c r="I136" s="1205"/>
      <c r="J136" s="1206"/>
      <c r="K136" s="1206"/>
      <c r="L136" s="1248"/>
      <c r="M136" s="1205"/>
      <c r="N136" s="1169"/>
      <c r="O136" s="1205"/>
      <c r="P136" s="1205"/>
      <c r="Q136" s="1205"/>
      <c r="S136" s="1208"/>
    </row>
    <row r="137" spans="2:19">
      <c r="B137" s="1256"/>
      <c r="C137" s="1219"/>
      <c r="D137" s="1206"/>
      <c r="E137" s="1206"/>
      <c r="F137" s="1206"/>
      <c r="G137" s="1206"/>
      <c r="H137" s="1206"/>
      <c r="I137" s="1205"/>
      <c r="J137" s="1206"/>
      <c r="K137" s="1206"/>
      <c r="L137" s="1248"/>
      <c r="M137" s="1205"/>
      <c r="N137" s="1169"/>
      <c r="O137" s="1205"/>
      <c r="P137" s="1205"/>
      <c r="Q137" s="1205"/>
      <c r="S137" s="1208"/>
    </row>
    <row r="138" spans="2:19">
      <c r="B138" s="1256"/>
      <c r="C138" s="1219"/>
      <c r="D138" s="1206"/>
      <c r="E138" s="1206"/>
      <c r="F138" s="1206"/>
      <c r="G138" s="1206"/>
      <c r="H138" s="1206"/>
      <c r="I138" s="1205"/>
      <c r="J138" s="1206"/>
      <c r="K138" s="1206"/>
      <c r="L138" s="1248"/>
      <c r="M138" s="1205"/>
      <c r="N138" s="1169"/>
      <c r="O138" s="1205"/>
      <c r="P138" s="1205"/>
      <c r="Q138" s="1205"/>
      <c r="S138" s="1208"/>
    </row>
    <row r="139" spans="2:19">
      <c r="B139" s="1256"/>
      <c r="C139" s="1219"/>
      <c r="D139" s="1206"/>
      <c r="E139" s="1206"/>
      <c r="F139" s="1206"/>
      <c r="G139" s="1206"/>
      <c r="H139" s="1206"/>
      <c r="I139" s="1205"/>
      <c r="J139" s="1206"/>
      <c r="K139" s="1206"/>
      <c r="L139" s="1248"/>
      <c r="M139" s="1205"/>
      <c r="N139" s="1169"/>
      <c r="O139" s="1205"/>
      <c r="P139" s="1205"/>
      <c r="Q139" s="1205"/>
      <c r="S139" s="1208"/>
    </row>
    <row r="140" spans="2:19">
      <c r="B140" s="1256"/>
      <c r="C140" s="1219"/>
      <c r="D140" s="1206"/>
      <c r="E140" s="1206"/>
      <c r="F140" s="1206"/>
      <c r="G140" s="1206"/>
      <c r="H140" s="1206"/>
      <c r="I140" s="1205"/>
      <c r="J140" s="1206"/>
      <c r="K140" s="1206"/>
      <c r="L140" s="1248"/>
      <c r="M140" s="1205"/>
      <c r="N140" s="1169"/>
      <c r="O140" s="1205"/>
      <c r="P140" s="1205"/>
      <c r="Q140" s="1205"/>
      <c r="S140" s="1208"/>
    </row>
    <row r="141" spans="2:19">
      <c r="B141" s="1256"/>
      <c r="C141" s="1219"/>
      <c r="D141" s="1206"/>
      <c r="E141" s="1206"/>
      <c r="F141" s="1206"/>
      <c r="G141" s="1206"/>
      <c r="H141" s="1206"/>
      <c r="I141" s="1205"/>
      <c r="J141" s="1206"/>
      <c r="K141" s="1206"/>
      <c r="L141" s="1248"/>
      <c r="M141" s="1205"/>
      <c r="N141" s="1169"/>
      <c r="O141" s="1205"/>
      <c r="P141" s="1205"/>
      <c r="Q141" s="1205"/>
      <c r="S141" s="1208"/>
    </row>
    <row r="142" spans="2:19">
      <c r="B142" s="1256"/>
      <c r="C142" s="1219"/>
      <c r="D142" s="1206"/>
      <c r="E142" s="1206"/>
      <c r="F142" s="1206"/>
      <c r="G142" s="1206"/>
      <c r="H142" s="1206"/>
      <c r="I142" s="1205"/>
      <c r="J142" s="1206"/>
      <c r="K142" s="1206"/>
      <c r="L142" s="1248"/>
      <c r="M142" s="1205"/>
      <c r="N142" s="1169"/>
      <c r="O142" s="1205"/>
      <c r="P142" s="1205"/>
      <c r="Q142" s="1205"/>
      <c r="S142" s="1208"/>
    </row>
    <row r="143" spans="2:19">
      <c r="B143" s="1256"/>
      <c r="C143" s="1219"/>
      <c r="D143" s="1206"/>
      <c r="E143" s="1206"/>
      <c r="F143" s="1206"/>
      <c r="G143" s="1206"/>
      <c r="H143" s="1206"/>
      <c r="I143" s="1205"/>
      <c r="J143" s="1206"/>
      <c r="K143" s="1206"/>
      <c r="L143" s="1248"/>
      <c r="M143" s="1205"/>
      <c r="N143" s="1169"/>
      <c r="O143" s="1205"/>
      <c r="P143" s="1205"/>
      <c r="Q143" s="1205"/>
      <c r="S143" s="1208"/>
    </row>
    <row r="144" spans="2:19">
      <c r="B144" s="1256"/>
      <c r="C144" s="1219"/>
      <c r="D144" s="1206"/>
      <c r="E144" s="1206"/>
      <c r="F144" s="1206"/>
      <c r="G144" s="1206"/>
      <c r="H144" s="1206"/>
      <c r="I144" s="1205"/>
      <c r="J144" s="1206"/>
      <c r="K144" s="1206"/>
      <c r="L144" s="1248"/>
      <c r="M144" s="1205"/>
      <c r="N144" s="1169"/>
      <c r="O144" s="1205"/>
      <c r="P144" s="1205"/>
      <c r="Q144" s="1205"/>
      <c r="S144" s="1208"/>
    </row>
    <row r="145" spans="2:19">
      <c r="B145" s="1256"/>
      <c r="C145" s="1219"/>
      <c r="D145" s="1206"/>
      <c r="E145" s="1206"/>
      <c r="F145" s="1206"/>
      <c r="G145" s="1206"/>
      <c r="H145" s="1206"/>
      <c r="I145" s="1205"/>
      <c r="J145" s="1206"/>
      <c r="K145" s="1206"/>
      <c r="L145" s="1248"/>
      <c r="M145" s="1205"/>
      <c r="N145" s="1169"/>
      <c r="O145" s="1205"/>
      <c r="P145" s="1205"/>
      <c r="Q145" s="1205"/>
      <c r="S145" s="1208"/>
    </row>
    <row r="146" spans="2:19">
      <c r="B146" s="1256"/>
      <c r="C146" s="1219"/>
      <c r="D146" s="1206"/>
      <c r="E146" s="1206"/>
      <c r="F146" s="1206"/>
      <c r="G146" s="1206"/>
      <c r="H146" s="1206"/>
      <c r="I146" s="1205"/>
      <c r="J146" s="1206"/>
      <c r="K146" s="1206"/>
      <c r="L146" s="1248"/>
      <c r="M146" s="1205"/>
      <c r="N146" s="1169"/>
      <c r="O146" s="1205"/>
      <c r="P146" s="1205"/>
      <c r="Q146" s="1205"/>
      <c r="S146" s="1208"/>
    </row>
    <row r="147" spans="2:19">
      <c r="B147" s="1256"/>
      <c r="C147" s="1219"/>
      <c r="D147" s="1206"/>
      <c r="E147" s="1206"/>
      <c r="F147" s="1206"/>
      <c r="G147" s="1206"/>
      <c r="H147" s="1206"/>
      <c r="I147" s="1205"/>
      <c r="J147" s="1206"/>
      <c r="K147" s="1206"/>
      <c r="L147" s="1248"/>
      <c r="M147" s="1205"/>
      <c r="N147" s="1169"/>
      <c r="O147" s="1205"/>
      <c r="P147" s="1205"/>
      <c r="Q147" s="1205"/>
      <c r="S147" s="1208"/>
    </row>
    <row r="148" spans="2:19">
      <c r="B148" s="1256"/>
      <c r="C148" s="1221"/>
      <c r="D148" s="1206"/>
      <c r="E148" s="1206"/>
      <c r="F148" s="1206"/>
      <c r="G148" s="1206"/>
      <c r="H148" s="1206"/>
      <c r="I148" s="1205"/>
      <c r="J148" s="1206"/>
      <c r="K148" s="1206"/>
      <c r="L148" s="1248"/>
      <c r="M148" s="1205"/>
      <c r="N148" s="1169"/>
      <c r="O148" s="1205"/>
      <c r="P148" s="1205"/>
      <c r="Q148" s="1205"/>
      <c r="S148" s="1208"/>
    </row>
    <row r="149" spans="2:19">
      <c r="B149" s="1256"/>
      <c r="C149" s="1219"/>
      <c r="D149" s="1206"/>
      <c r="E149" s="1206"/>
      <c r="F149" s="1206"/>
      <c r="G149" s="1206"/>
      <c r="H149" s="1206"/>
      <c r="I149" s="1205"/>
      <c r="J149" s="1206"/>
      <c r="K149" s="1206"/>
      <c r="L149" s="1248"/>
      <c r="M149" s="1205"/>
      <c r="N149" s="1169"/>
      <c r="O149" s="1205"/>
      <c r="P149" s="1205"/>
      <c r="Q149" s="1205"/>
      <c r="S149" s="1208"/>
    </row>
    <row r="150" spans="2:19">
      <c r="B150" s="1256"/>
      <c r="C150" s="1219"/>
      <c r="D150" s="1206"/>
      <c r="E150" s="1206"/>
      <c r="F150" s="1206"/>
      <c r="G150" s="1206"/>
      <c r="H150" s="1206"/>
      <c r="I150" s="1205"/>
      <c r="J150" s="1206"/>
      <c r="K150" s="1206"/>
      <c r="L150" s="1248"/>
      <c r="M150" s="1205"/>
      <c r="N150" s="1169"/>
      <c r="O150" s="1205"/>
      <c r="P150" s="1205"/>
      <c r="Q150" s="1205"/>
      <c r="S150" s="1208"/>
    </row>
    <row r="151" spans="2:19">
      <c r="B151" s="1256"/>
      <c r="C151" s="1219"/>
      <c r="D151" s="1206"/>
      <c r="E151" s="1206"/>
      <c r="F151" s="1206"/>
      <c r="G151" s="1206"/>
      <c r="H151" s="1206"/>
      <c r="I151" s="1205"/>
      <c r="J151" s="1206"/>
      <c r="K151" s="1206"/>
      <c r="L151" s="1248"/>
      <c r="M151" s="1205"/>
      <c r="N151" s="1169"/>
      <c r="O151" s="1205"/>
      <c r="P151" s="1205"/>
      <c r="Q151" s="1205"/>
      <c r="S151" s="1208"/>
    </row>
    <row r="152" spans="2:19">
      <c r="B152" s="1256"/>
      <c r="C152" s="1219"/>
      <c r="D152" s="1206"/>
      <c r="E152" s="1206"/>
      <c r="F152" s="1206"/>
      <c r="G152" s="1206"/>
      <c r="H152" s="1206"/>
      <c r="I152" s="1205"/>
      <c r="J152" s="1206"/>
      <c r="K152" s="1206"/>
      <c r="L152" s="1248"/>
      <c r="M152" s="1205"/>
      <c r="N152" s="1169"/>
      <c r="O152" s="1205"/>
      <c r="P152" s="1205"/>
      <c r="Q152" s="1205"/>
      <c r="S152" s="1208"/>
    </row>
    <row r="153" spans="2:19">
      <c r="B153" s="1256"/>
      <c r="C153" s="1219"/>
      <c r="D153" s="1206"/>
      <c r="E153" s="1206"/>
      <c r="F153" s="1206"/>
      <c r="G153" s="1206"/>
      <c r="H153" s="1206"/>
      <c r="I153" s="1205"/>
      <c r="J153" s="1206"/>
      <c r="K153" s="1206"/>
      <c r="L153" s="1248"/>
      <c r="M153" s="1205"/>
      <c r="N153" s="1169"/>
      <c r="O153" s="1205"/>
      <c r="P153" s="1205"/>
      <c r="Q153" s="1205"/>
      <c r="S153" s="1208"/>
    </row>
    <row r="154" spans="2:19">
      <c r="B154" s="1256"/>
      <c r="C154" s="1219"/>
      <c r="D154" s="1206"/>
      <c r="E154" s="1206"/>
      <c r="F154" s="1206"/>
      <c r="G154" s="1206"/>
      <c r="H154" s="1206"/>
      <c r="I154" s="1205"/>
      <c r="J154" s="1206"/>
      <c r="K154" s="1206"/>
      <c r="L154" s="1248"/>
      <c r="M154" s="1205"/>
      <c r="N154" s="1169"/>
      <c r="O154" s="1205"/>
      <c r="P154" s="1205"/>
      <c r="Q154" s="1205"/>
      <c r="S154" s="1208"/>
    </row>
    <row r="155" spans="2:19">
      <c r="B155" s="1256"/>
      <c r="C155" s="1219"/>
      <c r="D155" s="1206"/>
      <c r="E155" s="1206"/>
      <c r="F155" s="1206"/>
      <c r="G155" s="1206"/>
      <c r="H155" s="1206"/>
      <c r="I155" s="1205"/>
      <c r="J155" s="1206"/>
      <c r="K155" s="1206"/>
      <c r="L155" s="1248"/>
      <c r="M155" s="1205"/>
      <c r="N155" s="1169"/>
      <c r="O155" s="1205"/>
      <c r="P155" s="1205"/>
      <c r="Q155" s="1205"/>
      <c r="S155" s="1208"/>
    </row>
    <row r="156" spans="2:19">
      <c r="B156" s="1256"/>
      <c r="C156" s="1219"/>
      <c r="D156" s="1206"/>
      <c r="E156" s="1206"/>
      <c r="F156" s="1206"/>
      <c r="G156" s="1206"/>
      <c r="H156" s="1206"/>
      <c r="I156" s="1205"/>
      <c r="J156" s="1206"/>
      <c r="K156" s="1206"/>
      <c r="L156" s="1248"/>
      <c r="M156" s="1205"/>
      <c r="N156" s="1169"/>
      <c r="O156" s="1205"/>
      <c r="P156" s="1205"/>
      <c r="Q156" s="1205"/>
      <c r="S156" s="1208"/>
    </row>
    <row r="157" spans="2:19">
      <c r="B157" s="1256"/>
      <c r="C157" s="1219"/>
      <c r="D157" s="1206"/>
      <c r="E157" s="1206"/>
      <c r="F157" s="1206"/>
      <c r="G157" s="1206"/>
      <c r="H157" s="1206"/>
      <c r="I157" s="1205"/>
      <c r="J157" s="1206"/>
      <c r="K157" s="1206"/>
      <c r="L157" s="1248"/>
      <c r="M157" s="1205"/>
      <c r="N157" s="1169"/>
      <c r="O157" s="1205"/>
      <c r="P157" s="1205"/>
      <c r="Q157" s="1205"/>
      <c r="S157" s="1208"/>
    </row>
    <row r="158" spans="2:19">
      <c r="B158" s="1256"/>
      <c r="C158" s="1219"/>
      <c r="D158" s="1206"/>
      <c r="E158" s="1206"/>
      <c r="F158" s="1206"/>
      <c r="G158" s="1206"/>
      <c r="H158" s="1206"/>
      <c r="I158" s="1205"/>
      <c r="J158" s="1206"/>
      <c r="K158" s="1206"/>
      <c r="L158" s="1248"/>
      <c r="M158" s="1205"/>
      <c r="N158" s="1169"/>
      <c r="O158" s="1205"/>
      <c r="P158" s="1205"/>
      <c r="Q158" s="1205"/>
      <c r="S158" s="1208"/>
    </row>
    <row r="159" spans="2:19">
      <c r="B159" s="1256"/>
      <c r="C159" s="1219"/>
      <c r="D159" s="1206"/>
      <c r="E159" s="1206"/>
      <c r="F159" s="1206"/>
      <c r="G159" s="1206"/>
      <c r="H159" s="1206"/>
      <c r="I159" s="1205"/>
      <c r="J159" s="1206"/>
      <c r="K159" s="1206"/>
      <c r="L159" s="1248"/>
      <c r="M159" s="1205"/>
      <c r="N159" s="1169"/>
      <c r="O159" s="1205"/>
      <c r="P159" s="1205"/>
      <c r="Q159" s="1205"/>
      <c r="S159" s="1208"/>
    </row>
    <row r="160" spans="2:19">
      <c r="B160" s="1256"/>
      <c r="C160" s="1221"/>
      <c r="D160" s="1206"/>
      <c r="E160" s="1206"/>
      <c r="F160" s="1206"/>
      <c r="G160" s="1206"/>
      <c r="H160" s="1206"/>
      <c r="I160" s="1205"/>
      <c r="J160" s="1206"/>
      <c r="K160" s="1206"/>
      <c r="L160" s="1248"/>
      <c r="M160" s="1205"/>
      <c r="N160" s="1169"/>
      <c r="O160" s="1205"/>
      <c r="P160" s="1205"/>
      <c r="Q160" s="1205"/>
      <c r="S160" s="1208"/>
    </row>
    <row r="161" spans="2:19">
      <c r="B161" s="1256"/>
      <c r="C161" s="1219"/>
      <c r="D161" s="1206"/>
      <c r="E161" s="1206"/>
      <c r="F161" s="1206"/>
      <c r="G161" s="1206"/>
      <c r="H161" s="1206"/>
      <c r="I161" s="1205"/>
      <c r="J161" s="1206"/>
      <c r="K161" s="1206"/>
      <c r="L161" s="1248"/>
      <c r="M161" s="1205"/>
      <c r="N161" s="1169"/>
      <c r="O161" s="1205"/>
      <c r="P161" s="1205"/>
      <c r="Q161" s="1205"/>
      <c r="S161" s="1208"/>
    </row>
    <row r="162" spans="2:19">
      <c r="B162" s="1256"/>
      <c r="C162" s="1219"/>
      <c r="D162" s="1206"/>
      <c r="E162" s="1206"/>
      <c r="F162" s="1206"/>
      <c r="G162" s="1206"/>
      <c r="H162" s="1206"/>
      <c r="I162" s="1205"/>
      <c r="J162" s="1206"/>
      <c r="K162" s="1206"/>
      <c r="L162" s="1248"/>
      <c r="M162" s="1205"/>
      <c r="N162" s="1169"/>
      <c r="O162" s="1205"/>
      <c r="P162" s="1205"/>
      <c r="Q162" s="1205"/>
      <c r="S162" s="1208"/>
    </row>
    <row r="163" spans="2:19">
      <c r="B163" s="1256"/>
      <c r="C163" s="1219"/>
      <c r="D163" s="1206"/>
      <c r="E163" s="1206"/>
      <c r="F163" s="1206"/>
      <c r="G163" s="1206"/>
      <c r="H163" s="1206"/>
      <c r="I163" s="1205"/>
      <c r="J163" s="1206"/>
      <c r="K163" s="1206"/>
      <c r="L163" s="1248"/>
      <c r="M163" s="1205"/>
      <c r="N163" s="1169"/>
      <c r="O163" s="1205"/>
      <c r="P163" s="1205"/>
      <c r="Q163" s="1205"/>
      <c r="S163" s="1208"/>
    </row>
    <row r="164" spans="2:19">
      <c r="B164" s="1256"/>
      <c r="C164" s="1219"/>
      <c r="D164" s="1206"/>
      <c r="E164" s="1206"/>
      <c r="F164" s="1206"/>
      <c r="G164" s="1206"/>
      <c r="H164" s="1206"/>
      <c r="I164" s="1205"/>
      <c r="J164" s="1206"/>
      <c r="K164" s="1206"/>
      <c r="L164" s="1248"/>
      <c r="M164" s="1205"/>
      <c r="N164" s="1169"/>
      <c r="O164" s="1205"/>
      <c r="P164" s="1205"/>
      <c r="Q164" s="1205"/>
      <c r="S164" s="1208"/>
    </row>
    <row r="165" spans="2:19">
      <c r="B165" s="1256"/>
      <c r="C165" s="1219"/>
      <c r="D165" s="1206"/>
      <c r="E165" s="1206"/>
      <c r="F165" s="1206"/>
      <c r="G165" s="1206"/>
      <c r="H165" s="1206"/>
      <c r="I165" s="1205"/>
      <c r="J165" s="1206"/>
      <c r="K165" s="1206"/>
      <c r="L165" s="1248"/>
      <c r="M165" s="1205"/>
      <c r="N165" s="1169"/>
      <c r="O165" s="1205"/>
      <c r="P165" s="1205"/>
      <c r="Q165" s="1205"/>
      <c r="S165" s="1208"/>
    </row>
    <row r="166" spans="2:19">
      <c r="B166" s="1256"/>
      <c r="C166" s="1219"/>
      <c r="D166" s="1206"/>
      <c r="E166" s="1206"/>
      <c r="F166" s="1206"/>
      <c r="G166" s="1206"/>
      <c r="H166" s="1206"/>
      <c r="I166" s="1205"/>
      <c r="J166" s="1206"/>
      <c r="K166" s="1206"/>
      <c r="L166" s="1248"/>
      <c r="M166" s="1205"/>
      <c r="N166" s="1169"/>
      <c r="O166" s="1205"/>
      <c r="P166" s="1205"/>
      <c r="Q166" s="1205"/>
      <c r="S166" s="1208"/>
    </row>
    <row r="167" spans="2:19">
      <c r="B167" s="1256"/>
      <c r="C167" s="1219"/>
      <c r="D167" s="1206"/>
      <c r="E167" s="1206"/>
      <c r="F167" s="1206"/>
      <c r="G167" s="1206"/>
      <c r="H167" s="1206"/>
      <c r="I167" s="1205"/>
      <c r="J167" s="1206"/>
      <c r="K167" s="1206"/>
      <c r="L167" s="1248"/>
      <c r="M167" s="1205"/>
      <c r="N167" s="1169"/>
      <c r="O167" s="1205"/>
      <c r="P167" s="1205"/>
      <c r="Q167" s="1205"/>
      <c r="S167" s="1208"/>
    </row>
    <row r="168" spans="2:19">
      <c r="B168" s="1256"/>
      <c r="C168" s="1219"/>
      <c r="D168" s="1206"/>
      <c r="E168" s="1206"/>
      <c r="F168" s="1206"/>
      <c r="G168" s="1206"/>
      <c r="H168" s="1206"/>
      <c r="I168" s="1205"/>
      <c r="J168" s="1206"/>
      <c r="K168" s="1206"/>
      <c r="L168" s="1248"/>
      <c r="M168" s="1205"/>
      <c r="N168" s="1169"/>
      <c r="O168" s="1205"/>
      <c r="P168" s="1205"/>
      <c r="Q168" s="1205"/>
      <c r="S168" s="1208"/>
    </row>
    <row r="169" spans="2:19">
      <c r="B169" s="1256"/>
      <c r="C169" s="1219"/>
      <c r="D169" s="1206"/>
      <c r="E169" s="1206"/>
      <c r="F169" s="1206"/>
      <c r="G169" s="1206"/>
      <c r="H169" s="1206"/>
      <c r="I169" s="1205"/>
      <c r="J169" s="1206"/>
      <c r="K169" s="1206"/>
      <c r="L169" s="1248"/>
      <c r="M169" s="1205"/>
      <c r="N169" s="1169"/>
      <c r="O169" s="1205"/>
      <c r="P169" s="1205"/>
      <c r="Q169" s="1205"/>
      <c r="S169" s="1208"/>
    </row>
    <row r="170" spans="2:19">
      <c r="B170" s="1256"/>
      <c r="C170" s="1219"/>
      <c r="D170" s="1206"/>
      <c r="E170" s="1206"/>
      <c r="F170" s="1206"/>
      <c r="G170" s="1206"/>
      <c r="H170" s="1206"/>
      <c r="I170" s="1205"/>
      <c r="J170" s="1206"/>
      <c r="K170" s="1206"/>
      <c r="L170" s="1248"/>
      <c r="M170" s="1205"/>
      <c r="N170" s="1169"/>
      <c r="O170" s="1205"/>
      <c r="P170" s="1205"/>
      <c r="Q170" s="1205"/>
      <c r="S170" s="1208"/>
    </row>
    <row r="171" spans="2:19">
      <c r="B171" s="1256"/>
      <c r="C171" s="1219"/>
      <c r="D171" s="1206"/>
      <c r="E171" s="1206"/>
      <c r="F171" s="1206"/>
      <c r="G171" s="1206"/>
      <c r="H171" s="1206"/>
      <c r="I171" s="1205"/>
      <c r="J171" s="1206"/>
      <c r="K171" s="1206"/>
      <c r="L171" s="1248"/>
      <c r="M171" s="1205"/>
      <c r="N171" s="1169"/>
      <c r="O171" s="1205"/>
      <c r="P171" s="1205"/>
      <c r="Q171" s="1205"/>
      <c r="S171" s="1208"/>
    </row>
    <row r="172" spans="2:19">
      <c r="B172" s="1256"/>
      <c r="C172" s="1221"/>
      <c r="D172" s="1206"/>
      <c r="E172" s="1206"/>
      <c r="F172" s="1206"/>
      <c r="G172" s="1206"/>
      <c r="H172" s="1206"/>
      <c r="I172" s="1205"/>
      <c r="J172" s="1206"/>
      <c r="K172" s="1206"/>
      <c r="L172" s="1248"/>
      <c r="M172" s="1205"/>
      <c r="N172" s="1169"/>
      <c r="O172" s="1205"/>
      <c r="P172" s="1205"/>
      <c r="Q172" s="1205"/>
      <c r="S172" s="1208"/>
    </row>
    <row r="173" spans="2:19">
      <c r="B173" s="1256"/>
      <c r="C173" s="1219"/>
      <c r="D173" s="1206"/>
      <c r="E173" s="1206"/>
      <c r="F173" s="1206"/>
      <c r="G173" s="1206"/>
      <c r="H173" s="1206"/>
      <c r="I173" s="1205"/>
      <c r="J173" s="1206"/>
      <c r="K173" s="1206"/>
      <c r="L173" s="1248"/>
      <c r="M173" s="1205"/>
      <c r="N173" s="1169"/>
      <c r="O173" s="1205"/>
      <c r="P173" s="1205"/>
      <c r="Q173" s="1205"/>
      <c r="S173" s="1208"/>
    </row>
    <row r="174" spans="2:19">
      <c r="B174" s="1256"/>
      <c r="C174" s="1219"/>
      <c r="D174" s="1206"/>
      <c r="E174" s="1206"/>
      <c r="F174" s="1206"/>
      <c r="G174" s="1206"/>
      <c r="H174" s="1206"/>
      <c r="I174" s="1205"/>
      <c r="J174" s="1206"/>
      <c r="K174" s="1206"/>
      <c r="L174" s="1248"/>
      <c r="M174" s="1205"/>
      <c r="N174" s="1169"/>
      <c r="O174" s="1205"/>
      <c r="P174" s="1205"/>
      <c r="Q174" s="1205"/>
      <c r="S174" s="1208"/>
    </row>
    <row r="175" spans="2:19">
      <c r="B175" s="1256"/>
      <c r="C175" s="1219"/>
      <c r="D175" s="1206"/>
      <c r="E175" s="1206"/>
      <c r="F175" s="1206"/>
      <c r="G175" s="1206"/>
      <c r="H175" s="1206"/>
      <c r="I175" s="1205"/>
      <c r="J175" s="1206"/>
      <c r="K175" s="1206"/>
      <c r="L175" s="1248"/>
      <c r="M175" s="1205"/>
      <c r="N175" s="1169"/>
      <c r="O175" s="1205"/>
      <c r="P175" s="1205"/>
      <c r="Q175" s="1205"/>
      <c r="S175" s="1208"/>
    </row>
    <row r="176" spans="2:19">
      <c r="B176" s="1256"/>
      <c r="C176" s="1219"/>
      <c r="D176" s="1206"/>
      <c r="E176" s="1206"/>
      <c r="F176" s="1206"/>
      <c r="G176" s="1206"/>
      <c r="H176" s="1206"/>
      <c r="I176" s="1205"/>
      <c r="J176" s="1206"/>
      <c r="K176" s="1206"/>
      <c r="L176" s="1248"/>
      <c r="M176" s="1205"/>
      <c r="N176" s="1169"/>
      <c r="O176" s="1205"/>
      <c r="P176" s="1205"/>
      <c r="Q176" s="1205"/>
      <c r="S176" s="1208"/>
    </row>
    <row r="177" spans="2:19">
      <c r="B177" s="1256"/>
      <c r="C177" s="1219"/>
      <c r="D177" s="1206"/>
      <c r="E177" s="1206"/>
      <c r="F177" s="1206"/>
      <c r="G177" s="1206"/>
      <c r="H177" s="1206"/>
      <c r="I177" s="1205"/>
      <c r="J177" s="1206"/>
      <c r="K177" s="1206"/>
      <c r="L177" s="1248"/>
      <c r="M177" s="1205"/>
      <c r="N177" s="1169"/>
      <c r="O177" s="1205"/>
      <c r="P177" s="1205"/>
      <c r="Q177" s="1205"/>
      <c r="S177" s="1208"/>
    </row>
    <row r="178" spans="2:19">
      <c r="B178" s="1256"/>
      <c r="C178" s="1219"/>
      <c r="D178" s="1206"/>
      <c r="E178" s="1206"/>
      <c r="F178" s="1206"/>
      <c r="G178" s="1206"/>
      <c r="H178" s="1206"/>
      <c r="I178" s="1205"/>
      <c r="J178" s="1206"/>
      <c r="K178" s="1206"/>
      <c r="L178" s="1248"/>
      <c r="M178" s="1205"/>
      <c r="N178" s="1169"/>
      <c r="O178" s="1205"/>
      <c r="P178" s="1205"/>
      <c r="Q178" s="1205"/>
      <c r="S178" s="1208"/>
    </row>
    <row r="179" spans="2:19">
      <c r="B179" s="1256"/>
      <c r="C179" s="1219"/>
      <c r="D179" s="1206"/>
      <c r="E179" s="1206"/>
      <c r="F179" s="1206"/>
      <c r="G179" s="1206"/>
      <c r="H179" s="1206"/>
      <c r="I179" s="1205"/>
      <c r="J179" s="1206"/>
      <c r="K179" s="1206"/>
      <c r="L179" s="1248"/>
      <c r="M179" s="1205"/>
      <c r="N179" s="1169"/>
      <c r="O179" s="1205"/>
      <c r="P179" s="1205"/>
      <c r="Q179" s="1205"/>
      <c r="S179" s="1208"/>
    </row>
    <row r="180" spans="2:19">
      <c r="B180" s="1256"/>
      <c r="C180" s="1219"/>
      <c r="D180" s="1206"/>
      <c r="E180" s="1206"/>
      <c r="F180" s="1206"/>
      <c r="G180" s="1206"/>
      <c r="H180" s="1206"/>
      <c r="I180" s="1205"/>
      <c r="J180" s="1206"/>
      <c r="K180" s="1206"/>
      <c r="L180" s="1248"/>
      <c r="M180" s="1205"/>
      <c r="N180" s="1169"/>
      <c r="O180" s="1205"/>
      <c r="P180" s="1205"/>
      <c r="Q180" s="1205"/>
      <c r="S180" s="1208"/>
    </row>
    <row r="181" spans="2:19">
      <c r="B181" s="1256"/>
      <c r="C181" s="1219"/>
      <c r="D181" s="1206"/>
      <c r="E181" s="1206"/>
      <c r="F181" s="1206"/>
      <c r="G181" s="1206"/>
      <c r="H181" s="1206"/>
      <c r="I181" s="1205"/>
      <c r="J181" s="1206"/>
      <c r="K181" s="1206"/>
      <c r="L181" s="1248"/>
      <c r="M181" s="1205"/>
      <c r="N181" s="1169"/>
      <c r="O181" s="1205"/>
      <c r="P181" s="1205"/>
      <c r="Q181" s="1205"/>
      <c r="S181" s="1208"/>
    </row>
    <row r="182" spans="2:19">
      <c r="B182" s="1256"/>
      <c r="C182" s="1219"/>
      <c r="D182" s="1206"/>
      <c r="E182" s="1206"/>
      <c r="F182" s="1206"/>
      <c r="G182" s="1206"/>
      <c r="H182" s="1206"/>
      <c r="I182" s="1205"/>
      <c r="J182" s="1206"/>
      <c r="K182" s="1206"/>
      <c r="L182" s="1248"/>
      <c r="M182" s="1205"/>
      <c r="N182" s="1169"/>
      <c r="O182" s="1205"/>
      <c r="P182" s="1205"/>
      <c r="Q182" s="1205"/>
      <c r="S182" s="1208"/>
    </row>
    <row r="183" spans="2:19">
      <c r="B183" s="1256"/>
      <c r="C183" s="1219"/>
      <c r="D183" s="1206"/>
      <c r="E183" s="1206"/>
      <c r="F183" s="1206"/>
      <c r="G183" s="1206"/>
      <c r="H183" s="1206"/>
      <c r="I183" s="1205"/>
      <c r="J183" s="1206"/>
      <c r="K183" s="1206"/>
      <c r="L183" s="1248"/>
      <c r="M183" s="1205"/>
      <c r="N183" s="1169"/>
      <c r="O183" s="1205"/>
      <c r="P183" s="1205"/>
      <c r="Q183" s="1205"/>
      <c r="S183" s="1208"/>
    </row>
    <row r="184" spans="2:19">
      <c r="B184" s="1256"/>
      <c r="C184" s="1221"/>
      <c r="D184" s="1206"/>
      <c r="E184" s="1206"/>
      <c r="F184" s="1206"/>
      <c r="G184" s="1206"/>
      <c r="H184" s="1206"/>
      <c r="I184" s="1205"/>
      <c r="J184" s="1206"/>
      <c r="K184" s="1206"/>
      <c r="L184" s="1248"/>
      <c r="M184" s="1205"/>
      <c r="N184" s="1169"/>
      <c r="O184" s="1205"/>
      <c r="P184" s="1205"/>
      <c r="Q184" s="1205"/>
      <c r="S184" s="1208"/>
    </row>
    <row r="185" spans="2:19">
      <c r="B185" s="1256"/>
      <c r="C185" s="1219"/>
      <c r="D185" s="1206"/>
      <c r="E185" s="1206"/>
      <c r="F185" s="1206"/>
      <c r="G185" s="1206"/>
      <c r="H185" s="1206"/>
      <c r="I185" s="1205"/>
      <c r="J185" s="1206"/>
      <c r="K185" s="1206"/>
      <c r="L185" s="1248"/>
      <c r="M185" s="1205"/>
      <c r="N185" s="1169"/>
      <c r="O185" s="1205"/>
      <c r="P185" s="1205"/>
      <c r="Q185" s="1205"/>
      <c r="S185" s="1208"/>
    </row>
    <row r="186" spans="2:19">
      <c r="B186" s="1256"/>
      <c r="C186" s="1219"/>
      <c r="D186" s="1206"/>
      <c r="E186" s="1206"/>
      <c r="F186" s="1206"/>
      <c r="G186" s="1206"/>
      <c r="H186" s="1206"/>
      <c r="I186" s="1205"/>
      <c r="J186" s="1206"/>
      <c r="K186" s="1206"/>
      <c r="L186" s="1248"/>
      <c r="M186" s="1205"/>
      <c r="N186" s="1169"/>
      <c r="O186" s="1205"/>
      <c r="P186" s="1205"/>
      <c r="Q186" s="1205"/>
      <c r="S186" s="1208"/>
    </row>
    <row r="187" spans="2:19">
      <c r="B187" s="1256"/>
      <c r="C187" s="1219"/>
      <c r="D187" s="1206"/>
      <c r="E187" s="1206"/>
      <c r="F187" s="1206"/>
      <c r="G187" s="1206"/>
      <c r="H187" s="1206"/>
      <c r="I187" s="1205"/>
      <c r="J187" s="1206"/>
      <c r="K187" s="1206"/>
      <c r="L187" s="1248"/>
      <c r="M187" s="1205"/>
      <c r="N187" s="1169"/>
      <c r="O187" s="1205"/>
      <c r="P187" s="1205"/>
      <c r="Q187" s="1205"/>
      <c r="S187" s="1208"/>
    </row>
    <row r="188" spans="2:19">
      <c r="B188" s="1256"/>
      <c r="C188" s="1219"/>
      <c r="D188" s="1206"/>
      <c r="E188" s="1206"/>
      <c r="F188" s="1206"/>
      <c r="G188" s="1206"/>
      <c r="H188" s="1206"/>
      <c r="I188" s="1205"/>
      <c r="J188" s="1206"/>
      <c r="K188" s="1206"/>
      <c r="L188" s="1248"/>
      <c r="M188" s="1205"/>
      <c r="N188" s="1169"/>
      <c r="O188" s="1205"/>
      <c r="P188" s="1205"/>
      <c r="Q188" s="1205"/>
      <c r="S188" s="1208"/>
    </row>
    <row r="189" spans="2:19">
      <c r="B189" s="1256"/>
      <c r="C189" s="1219"/>
      <c r="D189" s="1206"/>
      <c r="E189" s="1206"/>
      <c r="F189" s="1206"/>
      <c r="G189" s="1206"/>
      <c r="H189" s="1206"/>
      <c r="I189" s="1205"/>
      <c r="J189" s="1206"/>
      <c r="K189" s="1206"/>
      <c r="L189" s="1248"/>
      <c r="M189" s="1205"/>
      <c r="N189" s="1169"/>
      <c r="O189" s="1205"/>
      <c r="P189" s="1205"/>
      <c r="Q189" s="1205"/>
      <c r="S189" s="1208"/>
    </row>
    <row r="190" spans="2:19">
      <c r="B190" s="1256"/>
      <c r="C190" s="1219"/>
      <c r="D190" s="1206"/>
      <c r="E190" s="1206"/>
      <c r="F190" s="1206"/>
      <c r="G190" s="1206"/>
      <c r="H190" s="1206"/>
      <c r="I190" s="1205"/>
      <c r="J190" s="1206"/>
      <c r="K190" s="1206"/>
      <c r="L190" s="1248"/>
      <c r="M190" s="1205"/>
      <c r="N190" s="1169"/>
      <c r="O190" s="1205"/>
      <c r="P190" s="1205"/>
      <c r="Q190" s="1205"/>
      <c r="S190" s="1208"/>
    </row>
    <row r="191" spans="2:19">
      <c r="B191" s="1256"/>
      <c r="C191" s="1219"/>
      <c r="D191" s="1206"/>
      <c r="E191" s="1206"/>
      <c r="F191" s="1206"/>
      <c r="G191" s="1206"/>
      <c r="H191" s="1206"/>
      <c r="I191" s="1205"/>
      <c r="J191" s="1206"/>
      <c r="K191" s="1206"/>
      <c r="L191" s="1248"/>
      <c r="M191" s="1205"/>
      <c r="N191" s="1169"/>
      <c r="O191" s="1205"/>
      <c r="P191" s="1205"/>
      <c r="Q191" s="1205"/>
      <c r="S191" s="1208"/>
    </row>
    <row r="192" spans="2:19">
      <c r="B192" s="1256"/>
      <c r="C192" s="1219"/>
      <c r="D192" s="1206"/>
      <c r="E192" s="1206"/>
      <c r="F192" s="1206"/>
      <c r="G192" s="1206"/>
      <c r="H192" s="1206"/>
      <c r="I192" s="1205"/>
      <c r="J192" s="1206"/>
      <c r="K192" s="1206"/>
      <c r="L192" s="1248"/>
      <c r="M192" s="1205"/>
      <c r="N192" s="1169"/>
      <c r="O192" s="1205"/>
      <c r="P192" s="1205"/>
      <c r="Q192" s="1205"/>
      <c r="S192" s="1208"/>
    </row>
    <row r="193" spans="2:19">
      <c r="B193" s="1256"/>
      <c r="C193" s="1219"/>
      <c r="D193" s="1206"/>
      <c r="E193" s="1206"/>
      <c r="F193" s="1206"/>
      <c r="G193" s="1206"/>
      <c r="H193" s="1206"/>
      <c r="I193" s="1205"/>
      <c r="J193" s="1206"/>
      <c r="K193" s="1206"/>
      <c r="L193" s="1248"/>
      <c r="M193" s="1205"/>
      <c r="N193" s="1169"/>
      <c r="O193" s="1205"/>
      <c r="P193" s="1205"/>
      <c r="Q193" s="1205"/>
      <c r="S193" s="1208"/>
    </row>
    <row r="194" spans="2:19">
      <c r="B194" s="1256"/>
      <c r="C194" s="1219"/>
      <c r="D194" s="1206"/>
      <c r="E194" s="1206"/>
      <c r="F194" s="1206"/>
      <c r="G194" s="1206"/>
      <c r="H194" s="1206"/>
      <c r="I194" s="1205"/>
      <c r="J194" s="1206"/>
      <c r="K194" s="1206"/>
      <c r="L194" s="1248"/>
      <c r="M194" s="1205"/>
      <c r="N194" s="1169"/>
      <c r="O194" s="1205"/>
      <c r="P194" s="1205"/>
      <c r="Q194" s="1205"/>
      <c r="S194" s="1208"/>
    </row>
    <row r="195" spans="2:19">
      <c r="B195" s="1256"/>
      <c r="C195" s="1219"/>
      <c r="D195" s="1206"/>
      <c r="E195" s="1206"/>
      <c r="F195" s="1206"/>
      <c r="G195" s="1206"/>
      <c r="H195" s="1206"/>
      <c r="I195" s="1205"/>
      <c r="J195" s="1206"/>
      <c r="K195" s="1206"/>
      <c r="L195" s="1248"/>
      <c r="M195" s="1205"/>
      <c r="N195" s="1169"/>
      <c r="O195" s="1205"/>
      <c r="P195" s="1205"/>
      <c r="Q195" s="1205"/>
      <c r="S195" s="1208"/>
    </row>
    <row r="196" spans="2:19">
      <c r="B196" s="1256"/>
      <c r="C196" s="1221"/>
      <c r="D196" s="1206"/>
      <c r="E196" s="1206"/>
      <c r="F196" s="1206"/>
      <c r="G196" s="1206"/>
      <c r="H196" s="1206"/>
      <c r="I196" s="1205"/>
      <c r="J196" s="1206"/>
      <c r="K196" s="1206"/>
      <c r="L196" s="1248"/>
      <c r="M196" s="1205"/>
      <c r="N196" s="1169"/>
      <c r="O196" s="1205"/>
      <c r="P196" s="1205"/>
      <c r="Q196" s="1205"/>
      <c r="S196" s="1208"/>
    </row>
    <row r="197" spans="2:19">
      <c r="B197" s="1256"/>
      <c r="C197" s="1219"/>
      <c r="D197" s="1206"/>
      <c r="E197" s="1206"/>
      <c r="F197" s="1206"/>
      <c r="G197" s="1206"/>
      <c r="H197" s="1206"/>
      <c r="I197" s="1205"/>
      <c r="J197" s="1206"/>
      <c r="K197" s="1206"/>
      <c r="L197" s="1248"/>
      <c r="M197" s="1205"/>
      <c r="N197" s="1169"/>
      <c r="O197" s="1205"/>
      <c r="P197" s="1205"/>
      <c r="Q197" s="1205"/>
      <c r="S197" s="1208"/>
    </row>
    <row r="198" spans="2:19">
      <c r="B198" s="1256"/>
      <c r="C198" s="1219"/>
      <c r="D198" s="1206"/>
      <c r="E198" s="1206"/>
      <c r="F198" s="1206"/>
      <c r="G198" s="1206"/>
      <c r="H198" s="1206"/>
      <c r="I198" s="1205"/>
      <c r="J198" s="1206"/>
      <c r="K198" s="1206"/>
      <c r="L198" s="1248"/>
      <c r="M198" s="1205"/>
      <c r="N198" s="1169"/>
      <c r="O198" s="1205"/>
      <c r="P198" s="1205"/>
      <c r="Q198" s="1205"/>
      <c r="S198" s="1208"/>
    </row>
    <row r="199" spans="2:19">
      <c r="B199" s="1256"/>
      <c r="C199" s="1219"/>
      <c r="D199" s="1206"/>
      <c r="E199" s="1206"/>
      <c r="F199" s="1206"/>
      <c r="G199" s="1206"/>
      <c r="H199" s="1206"/>
      <c r="I199" s="1205"/>
      <c r="J199" s="1206"/>
      <c r="K199" s="1206"/>
      <c r="L199" s="1248"/>
      <c r="M199" s="1205"/>
      <c r="N199" s="1169"/>
      <c r="O199" s="1205"/>
      <c r="P199" s="1205"/>
      <c r="Q199" s="1205"/>
      <c r="S199" s="1208"/>
    </row>
    <row r="200" spans="2:19">
      <c r="B200" s="1256"/>
      <c r="C200" s="1219"/>
      <c r="D200" s="1206"/>
      <c r="E200" s="1206"/>
      <c r="F200" s="1206"/>
      <c r="G200" s="1206"/>
      <c r="H200" s="1206"/>
      <c r="I200" s="1205"/>
      <c r="J200" s="1206"/>
      <c r="K200" s="1206"/>
      <c r="L200" s="1248"/>
      <c r="M200" s="1205"/>
      <c r="N200" s="1169"/>
      <c r="O200" s="1205"/>
      <c r="P200" s="1205"/>
      <c r="Q200" s="1205"/>
      <c r="S200" s="1208"/>
    </row>
    <row r="201" spans="2:19">
      <c r="B201" s="1256"/>
      <c r="C201" s="1219"/>
      <c r="D201" s="1206"/>
      <c r="E201" s="1206"/>
      <c r="F201" s="1206"/>
      <c r="G201" s="1206"/>
      <c r="H201" s="1206"/>
      <c r="I201" s="1205"/>
      <c r="J201" s="1206"/>
      <c r="K201" s="1206"/>
      <c r="L201" s="1248"/>
      <c r="M201" s="1205"/>
      <c r="N201" s="1169"/>
      <c r="O201" s="1205"/>
      <c r="P201" s="1205"/>
      <c r="Q201" s="1205"/>
      <c r="S201" s="1208"/>
    </row>
    <row r="202" spans="2:19">
      <c r="B202" s="1256"/>
      <c r="C202" s="1219"/>
      <c r="D202" s="1206"/>
      <c r="E202" s="1206"/>
      <c r="F202" s="1206"/>
      <c r="G202" s="1206"/>
      <c r="H202" s="1206"/>
      <c r="I202" s="1205"/>
      <c r="J202" s="1206"/>
      <c r="K202" s="1206"/>
      <c r="L202" s="1248"/>
      <c r="M202" s="1205"/>
      <c r="N202" s="1169"/>
      <c r="O202" s="1205"/>
      <c r="P202" s="1205"/>
      <c r="Q202" s="1205"/>
      <c r="S202" s="1208"/>
    </row>
    <row r="203" spans="2:19">
      <c r="B203" s="1256"/>
      <c r="C203" s="1219"/>
      <c r="D203" s="1206"/>
      <c r="E203" s="1206"/>
      <c r="F203" s="1206"/>
      <c r="G203" s="1206"/>
      <c r="H203" s="1206"/>
      <c r="I203" s="1205"/>
      <c r="J203" s="1206"/>
      <c r="K203" s="1206"/>
      <c r="L203" s="1248"/>
      <c r="M203" s="1205"/>
      <c r="N203" s="1169"/>
      <c r="O203" s="1205"/>
      <c r="P203" s="1205"/>
      <c r="Q203" s="1205"/>
      <c r="S203" s="1208"/>
    </row>
    <row r="204" spans="2:19">
      <c r="B204" s="1256"/>
      <c r="C204" s="1219"/>
      <c r="D204" s="1206"/>
      <c r="E204" s="1206"/>
      <c r="F204" s="1206"/>
      <c r="G204" s="1206"/>
      <c r="H204" s="1206"/>
      <c r="I204" s="1205"/>
      <c r="J204" s="1206"/>
      <c r="K204" s="1206"/>
      <c r="L204" s="1248"/>
      <c r="M204" s="1205"/>
      <c r="N204" s="1169"/>
      <c r="O204" s="1205"/>
      <c r="P204" s="1205"/>
      <c r="Q204" s="1205"/>
      <c r="S204" s="1208"/>
    </row>
    <row r="205" spans="2:19">
      <c r="B205" s="1256"/>
      <c r="C205" s="1219"/>
      <c r="D205" s="1206"/>
      <c r="E205" s="1206"/>
      <c r="F205" s="1206"/>
      <c r="G205" s="1206"/>
      <c r="H205" s="1206"/>
      <c r="I205" s="1205"/>
      <c r="J205" s="1206"/>
      <c r="K205" s="1206"/>
      <c r="L205" s="1248"/>
      <c r="M205" s="1205"/>
      <c r="N205" s="1169"/>
      <c r="O205" s="1205"/>
      <c r="P205" s="1205"/>
      <c r="Q205" s="1205"/>
      <c r="S205" s="1208"/>
    </row>
    <row r="206" spans="2:19">
      <c r="B206" s="1256"/>
      <c r="C206" s="1219"/>
      <c r="D206" s="1206"/>
      <c r="E206" s="1206"/>
      <c r="F206" s="1206"/>
      <c r="G206" s="1206"/>
      <c r="H206" s="1206"/>
      <c r="I206" s="1205"/>
      <c r="J206" s="1206"/>
      <c r="K206" s="1206"/>
      <c r="L206" s="1248"/>
      <c r="M206" s="1205"/>
      <c r="N206" s="1169"/>
      <c r="O206" s="1205"/>
      <c r="P206" s="1205"/>
      <c r="Q206" s="1205"/>
      <c r="S206" s="1208"/>
    </row>
    <row r="207" spans="2:19">
      <c r="B207" s="1256"/>
      <c r="C207" s="1219"/>
      <c r="D207" s="1206"/>
      <c r="E207" s="1206"/>
      <c r="F207" s="1206"/>
      <c r="G207" s="1206"/>
      <c r="H207" s="1206"/>
      <c r="I207" s="1205"/>
      <c r="J207" s="1206"/>
      <c r="K207" s="1206"/>
      <c r="L207" s="1248"/>
      <c r="M207" s="1205"/>
      <c r="N207" s="1169"/>
      <c r="O207" s="1205"/>
      <c r="P207" s="1205"/>
      <c r="Q207" s="1205"/>
      <c r="S207" s="1208"/>
    </row>
    <row r="208" spans="2:19">
      <c r="B208" s="1256"/>
      <c r="C208" s="1221"/>
      <c r="D208" s="1206"/>
      <c r="E208" s="1206"/>
      <c r="F208" s="1206"/>
      <c r="G208" s="1206"/>
      <c r="H208" s="1206"/>
      <c r="I208" s="1205"/>
      <c r="J208" s="1206"/>
      <c r="K208" s="1206"/>
      <c r="L208" s="1248"/>
      <c r="M208" s="1205"/>
      <c r="N208" s="1169"/>
      <c r="O208" s="1205"/>
      <c r="P208" s="1205"/>
      <c r="Q208" s="1205"/>
      <c r="S208" s="1208"/>
    </row>
    <row r="209" spans="2:19">
      <c r="B209" s="1256"/>
      <c r="C209" s="1219"/>
      <c r="D209" s="1206"/>
      <c r="E209" s="1206"/>
      <c r="F209" s="1206"/>
      <c r="G209" s="1206"/>
      <c r="H209" s="1206"/>
      <c r="I209" s="1205"/>
      <c r="J209" s="1206"/>
      <c r="K209" s="1206"/>
      <c r="L209" s="1248"/>
      <c r="M209" s="1205"/>
      <c r="N209" s="1169"/>
      <c r="O209" s="1205"/>
      <c r="P209" s="1205"/>
      <c r="Q209" s="1205"/>
      <c r="S209" s="1208"/>
    </row>
    <row r="210" spans="2:19">
      <c r="B210" s="1256"/>
      <c r="C210" s="1219"/>
      <c r="D210" s="1206"/>
      <c r="E210" s="1206"/>
      <c r="F210" s="1206"/>
      <c r="G210" s="1206"/>
      <c r="H210" s="1206"/>
      <c r="I210" s="1205"/>
      <c r="J210" s="1206"/>
      <c r="K210" s="1206"/>
      <c r="L210" s="1248"/>
      <c r="M210" s="1205"/>
      <c r="N210" s="1169"/>
      <c r="O210" s="1205"/>
      <c r="P210" s="1205"/>
      <c r="Q210" s="1205"/>
      <c r="S210" s="1208"/>
    </row>
    <row r="211" spans="2:19">
      <c r="B211" s="1256"/>
      <c r="C211" s="1219"/>
      <c r="D211" s="1206"/>
      <c r="E211" s="1206"/>
      <c r="F211" s="1206"/>
      <c r="G211" s="1206"/>
      <c r="H211" s="1206"/>
      <c r="I211" s="1205"/>
      <c r="J211" s="1206"/>
      <c r="K211" s="1206"/>
      <c r="L211" s="1248"/>
      <c r="M211" s="1205"/>
      <c r="N211" s="1169"/>
      <c r="O211" s="1205"/>
      <c r="P211" s="1205"/>
      <c r="Q211" s="1205"/>
      <c r="S211" s="1208"/>
    </row>
    <row r="212" spans="2:19">
      <c r="B212" s="1256"/>
      <c r="C212" s="1219"/>
      <c r="D212" s="1206"/>
      <c r="E212" s="1206"/>
      <c r="F212" s="1206"/>
      <c r="G212" s="1206"/>
      <c r="H212" s="1206"/>
      <c r="I212" s="1205"/>
      <c r="J212" s="1206"/>
      <c r="K212" s="1206"/>
      <c r="L212" s="1248"/>
      <c r="M212" s="1205"/>
      <c r="N212" s="1169"/>
      <c r="O212" s="1205"/>
      <c r="P212" s="1205"/>
      <c r="Q212" s="1205"/>
      <c r="S212" s="1208"/>
    </row>
    <row r="213" spans="2:19">
      <c r="B213" s="1256"/>
      <c r="C213" s="1219"/>
      <c r="D213" s="1206"/>
      <c r="E213" s="1206"/>
      <c r="F213" s="1206"/>
      <c r="G213" s="1206"/>
      <c r="H213" s="1206"/>
      <c r="I213" s="1205"/>
      <c r="J213" s="1206"/>
      <c r="K213" s="1206"/>
      <c r="L213" s="1248"/>
      <c r="M213" s="1205"/>
      <c r="N213" s="1169"/>
      <c r="O213" s="1205"/>
      <c r="P213" s="1205"/>
      <c r="Q213" s="1205"/>
      <c r="S213" s="1208"/>
    </row>
    <row r="214" spans="2:19">
      <c r="B214" s="1256"/>
      <c r="C214" s="1219"/>
      <c r="D214" s="1206"/>
      <c r="E214" s="1206"/>
      <c r="F214" s="1206"/>
      <c r="G214" s="1206"/>
      <c r="H214" s="1206"/>
      <c r="I214" s="1205"/>
      <c r="J214" s="1206"/>
      <c r="K214" s="1206"/>
      <c r="L214" s="1248"/>
      <c r="M214" s="1205"/>
      <c r="N214" s="1169"/>
      <c r="O214" s="1205"/>
      <c r="P214" s="1205"/>
      <c r="Q214" s="1205"/>
      <c r="S214" s="1208"/>
    </row>
    <row r="215" spans="2:19">
      <c r="B215" s="1256"/>
      <c r="C215" s="1219"/>
      <c r="D215" s="1206"/>
      <c r="E215" s="1206"/>
      <c r="F215" s="1206"/>
      <c r="G215" s="1206"/>
      <c r="H215" s="1206"/>
      <c r="I215" s="1205"/>
      <c r="J215" s="1206"/>
      <c r="K215" s="1206"/>
      <c r="L215" s="1248"/>
      <c r="M215" s="1205"/>
      <c r="N215" s="1169"/>
      <c r="O215" s="1205"/>
      <c r="P215" s="1205"/>
      <c r="Q215" s="1205"/>
      <c r="S215" s="1208"/>
    </row>
    <row r="216" spans="2:19">
      <c r="B216" s="1256"/>
      <c r="C216" s="1219"/>
      <c r="D216" s="1206"/>
      <c r="E216" s="1206"/>
      <c r="F216" s="1206"/>
      <c r="G216" s="1206"/>
      <c r="H216" s="1206"/>
      <c r="I216" s="1205"/>
      <c r="J216" s="1206"/>
      <c r="K216" s="1206"/>
      <c r="L216" s="1248"/>
      <c r="M216" s="1205"/>
      <c r="N216" s="1169"/>
      <c r="O216" s="1205"/>
      <c r="P216" s="1205"/>
      <c r="Q216" s="1205"/>
      <c r="S216" s="1208"/>
    </row>
    <row r="217" spans="2:19">
      <c r="B217" s="1256"/>
      <c r="C217" s="1219"/>
      <c r="D217" s="1206"/>
      <c r="E217" s="1206"/>
      <c r="F217" s="1206"/>
      <c r="G217" s="1206"/>
      <c r="H217" s="1206"/>
      <c r="I217" s="1205"/>
      <c r="J217" s="1206"/>
      <c r="K217" s="1206"/>
      <c r="L217" s="1248"/>
      <c r="M217" s="1205"/>
      <c r="N217" s="1169"/>
      <c r="O217" s="1205"/>
      <c r="P217" s="1205"/>
      <c r="Q217" s="1205"/>
      <c r="S217" s="1208"/>
    </row>
    <row r="218" spans="2:19">
      <c r="B218" s="1256"/>
      <c r="C218" s="1219"/>
      <c r="D218" s="1206"/>
      <c r="E218" s="1206"/>
      <c r="F218" s="1206"/>
      <c r="G218" s="1206"/>
      <c r="H218" s="1206"/>
      <c r="I218" s="1205"/>
      <c r="J218" s="1206"/>
      <c r="K218" s="1206"/>
      <c r="L218" s="1248"/>
      <c r="M218" s="1205"/>
      <c r="N218" s="1169"/>
      <c r="O218" s="1205"/>
      <c r="P218" s="1205"/>
      <c r="Q218" s="1205"/>
      <c r="S218" s="1208"/>
    </row>
    <row r="219" spans="2:19">
      <c r="B219" s="1256"/>
      <c r="C219" s="1219"/>
      <c r="D219" s="1206"/>
      <c r="E219" s="1206"/>
      <c r="F219" s="1206"/>
      <c r="G219" s="1206"/>
      <c r="H219" s="1206"/>
      <c r="I219" s="1205"/>
      <c r="J219" s="1206"/>
      <c r="K219" s="1206"/>
      <c r="L219" s="1248"/>
      <c r="M219" s="1205"/>
      <c r="N219" s="1169"/>
      <c r="O219" s="1205"/>
      <c r="P219" s="1205"/>
      <c r="Q219" s="1205"/>
      <c r="S219" s="1208"/>
    </row>
    <row r="220" spans="2:19">
      <c r="B220" s="1256"/>
      <c r="C220" s="1221"/>
      <c r="D220" s="1206"/>
      <c r="E220" s="1206"/>
      <c r="F220" s="1206"/>
      <c r="G220" s="1206"/>
      <c r="H220" s="1206"/>
      <c r="I220" s="1205"/>
      <c r="J220" s="1206"/>
      <c r="K220" s="1206"/>
      <c r="L220" s="1248"/>
      <c r="M220" s="1205"/>
      <c r="N220" s="1169"/>
      <c r="O220" s="1205"/>
      <c r="P220" s="1205"/>
      <c r="Q220" s="1205"/>
      <c r="S220" s="1208"/>
    </row>
    <row r="221" spans="2:19">
      <c r="B221" s="1256"/>
      <c r="C221" s="1219"/>
      <c r="D221" s="1206"/>
      <c r="E221" s="1206"/>
      <c r="F221" s="1206"/>
      <c r="G221" s="1206"/>
      <c r="H221" s="1206"/>
      <c r="I221" s="1205"/>
      <c r="J221" s="1206"/>
      <c r="K221" s="1206"/>
      <c r="L221" s="1248"/>
      <c r="M221" s="1205"/>
      <c r="N221" s="1169"/>
      <c r="O221" s="1205"/>
      <c r="P221" s="1205"/>
      <c r="Q221" s="1205"/>
      <c r="S221" s="1208"/>
    </row>
    <row r="222" spans="2:19">
      <c r="B222" s="1256"/>
      <c r="C222" s="1219"/>
      <c r="D222" s="1206"/>
      <c r="E222" s="1206"/>
      <c r="F222" s="1206"/>
      <c r="G222" s="1206"/>
      <c r="H222" s="1206"/>
      <c r="I222" s="1205"/>
      <c r="J222" s="1206"/>
      <c r="K222" s="1206"/>
      <c r="L222" s="1248"/>
      <c r="M222" s="1205"/>
      <c r="N222" s="1169"/>
      <c r="O222" s="1205"/>
      <c r="P222" s="1205"/>
      <c r="Q222" s="1205"/>
      <c r="S222" s="1208"/>
    </row>
    <row r="223" spans="2:19">
      <c r="B223" s="1256"/>
      <c r="C223" s="1219"/>
      <c r="D223" s="1206"/>
      <c r="E223" s="1206"/>
      <c r="F223" s="1206"/>
      <c r="G223" s="1206"/>
      <c r="H223" s="1206"/>
      <c r="I223" s="1205"/>
      <c r="J223" s="1206"/>
      <c r="K223" s="1206"/>
      <c r="L223" s="1248"/>
      <c r="M223" s="1205"/>
      <c r="N223" s="1169"/>
      <c r="O223" s="1205"/>
      <c r="P223" s="1205"/>
      <c r="Q223" s="1205"/>
      <c r="S223" s="1208"/>
    </row>
    <row r="224" spans="2:19">
      <c r="B224" s="1256"/>
      <c r="C224" s="1219"/>
      <c r="D224" s="1206"/>
      <c r="E224" s="1206"/>
      <c r="F224" s="1206"/>
      <c r="G224" s="1206"/>
      <c r="H224" s="1206"/>
      <c r="I224" s="1205"/>
      <c r="J224" s="1206"/>
      <c r="K224" s="1206"/>
      <c r="L224" s="1248"/>
      <c r="M224" s="1205"/>
      <c r="N224" s="1169"/>
      <c r="O224" s="1205"/>
      <c r="P224" s="1205"/>
      <c r="Q224" s="1205"/>
      <c r="S224" s="1208"/>
    </row>
    <row r="225" spans="2:19">
      <c r="B225" s="1256"/>
      <c r="C225" s="1219"/>
      <c r="D225" s="1206"/>
      <c r="E225" s="1206"/>
      <c r="F225" s="1206"/>
      <c r="G225" s="1206"/>
      <c r="H225" s="1206"/>
      <c r="I225" s="1205"/>
      <c r="J225" s="1206"/>
      <c r="K225" s="1206"/>
      <c r="L225" s="1248"/>
      <c r="M225" s="1205"/>
      <c r="N225" s="1169"/>
      <c r="O225" s="1205"/>
      <c r="P225" s="1205"/>
      <c r="Q225" s="1205"/>
      <c r="S225" s="1208"/>
    </row>
    <row r="226" spans="2:19">
      <c r="B226" s="1256"/>
      <c r="C226" s="1219"/>
      <c r="D226" s="1206"/>
      <c r="E226" s="1206"/>
      <c r="F226" s="1206"/>
      <c r="G226" s="1206"/>
      <c r="H226" s="1206"/>
      <c r="I226" s="1205"/>
      <c r="J226" s="1206"/>
      <c r="K226" s="1206"/>
      <c r="L226" s="1248"/>
      <c r="M226" s="1205"/>
      <c r="N226" s="1169"/>
      <c r="O226" s="1205"/>
      <c r="P226" s="1205"/>
      <c r="Q226" s="1205"/>
      <c r="S226" s="1208"/>
    </row>
    <row r="227" spans="2:19">
      <c r="B227" s="1256"/>
      <c r="C227" s="1219"/>
      <c r="D227" s="1206"/>
      <c r="E227" s="1206"/>
      <c r="F227" s="1206"/>
      <c r="G227" s="1206"/>
      <c r="H227" s="1206"/>
      <c r="I227" s="1205"/>
      <c r="J227" s="1206"/>
      <c r="K227" s="1206"/>
      <c r="L227" s="1248"/>
      <c r="M227" s="1205"/>
      <c r="N227" s="1169"/>
      <c r="O227" s="1205"/>
      <c r="P227" s="1205"/>
      <c r="Q227" s="1205"/>
      <c r="S227" s="1208"/>
    </row>
    <row r="228" spans="2:19">
      <c r="B228" s="1256"/>
      <c r="C228" s="1219"/>
      <c r="D228" s="1206"/>
      <c r="E228" s="1206"/>
      <c r="F228" s="1206"/>
      <c r="G228" s="1206"/>
      <c r="H228" s="1206"/>
      <c r="I228" s="1205"/>
      <c r="J228" s="1206"/>
      <c r="K228" s="1206"/>
      <c r="L228" s="1248"/>
      <c r="M228" s="1205"/>
      <c r="N228" s="1169"/>
      <c r="O228" s="1205"/>
      <c r="P228" s="1205"/>
      <c r="Q228" s="1205"/>
      <c r="S228" s="1208"/>
    </row>
    <row r="229" spans="2:19">
      <c r="B229" s="1256"/>
      <c r="C229" s="1219"/>
      <c r="D229" s="1206"/>
      <c r="E229" s="1206"/>
      <c r="F229" s="1206"/>
      <c r="G229" s="1206"/>
      <c r="H229" s="1206"/>
      <c r="I229" s="1205"/>
      <c r="J229" s="1206"/>
      <c r="K229" s="1206"/>
      <c r="L229" s="1248"/>
      <c r="M229" s="1205"/>
      <c r="N229" s="1169"/>
      <c r="O229" s="1205"/>
      <c r="P229" s="1205"/>
      <c r="Q229" s="1205"/>
      <c r="S229" s="1208"/>
    </row>
    <row r="230" spans="2:19">
      <c r="B230" s="1256"/>
      <c r="C230" s="1219"/>
      <c r="D230" s="1206"/>
      <c r="E230" s="1206"/>
      <c r="F230" s="1206"/>
      <c r="G230" s="1206"/>
      <c r="H230" s="1206"/>
      <c r="I230" s="1205"/>
      <c r="J230" s="1206"/>
      <c r="K230" s="1206"/>
      <c r="L230" s="1248"/>
      <c r="M230" s="1205"/>
      <c r="N230" s="1169"/>
      <c r="O230" s="1205"/>
      <c r="P230" s="1205"/>
      <c r="Q230" s="1205"/>
      <c r="S230" s="1208"/>
    </row>
    <row r="231" spans="2:19">
      <c r="B231" s="1256"/>
      <c r="C231" s="1219"/>
      <c r="D231" s="1206"/>
      <c r="E231" s="1206"/>
      <c r="F231" s="1206"/>
      <c r="G231" s="1206"/>
      <c r="H231" s="1206"/>
      <c r="I231" s="1205"/>
      <c r="J231" s="1206"/>
      <c r="K231" s="1206"/>
      <c r="L231" s="1248"/>
      <c r="M231" s="1205"/>
      <c r="N231" s="1169"/>
      <c r="O231" s="1205"/>
      <c r="P231" s="1205"/>
      <c r="Q231" s="1205"/>
      <c r="S231" s="1208"/>
    </row>
    <row r="232" spans="2:19">
      <c r="B232" s="1256"/>
      <c r="C232" s="1221"/>
      <c r="D232" s="1206"/>
      <c r="E232" s="1206"/>
      <c r="F232" s="1206"/>
      <c r="G232" s="1206"/>
      <c r="H232" s="1206"/>
      <c r="I232" s="1205"/>
      <c r="J232" s="1206"/>
      <c r="K232" s="1206"/>
      <c r="L232" s="1248"/>
      <c r="M232" s="1205"/>
      <c r="N232" s="1169"/>
      <c r="O232" s="1205"/>
      <c r="P232" s="1205"/>
      <c r="Q232" s="1205"/>
      <c r="S232" s="1208"/>
    </row>
    <row r="233" spans="2:19">
      <c r="B233" s="1256"/>
      <c r="C233" s="1219"/>
      <c r="D233" s="1206"/>
      <c r="E233" s="1206"/>
      <c r="F233" s="1206"/>
      <c r="G233" s="1206"/>
      <c r="H233" s="1206"/>
      <c r="I233" s="1205"/>
      <c r="J233" s="1206"/>
      <c r="K233" s="1206"/>
      <c r="L233" s="1248"/>
      <c r="M233" s="1205"/>
      <c r="N233" s="1169"/>
      <c r="O233" s="1205"/>
      <c r="P233" s="1205"/>
      <c r="Q233" s="1205"/>
      <c r="S233" s="1208"/>
    </row>
    <row r="234" spans="2:19">
      <c r="B234" s="1256"/>
      <c r="C234" s="1219"/>
      <c r="D234" s="1206"/>
      <c r="E234" s="1206"/>
      <c r="F234" s="1206"/>
      <c r="G234" s="1206"/>
      <c r="H234" s="1206"/>
      <c r="I234" s="1205"/>
      <c r="J234" s="1206"/>
      <c r="K234" s="1206"/>
      <c r="L234" s="1248"/>
      <c r="M234" s="1205"/>
      <c r="N234" s="1169"/>
      <c r="O234" s="1205"/>
      <c r="P234" s="1205"/>
      <c r="Q234" s="1205"/>
      <c r="S234" s="1208"/>
    </row>
    <row r="235" spans="2:19">
      <c r="B235" s="1256"/>
      <c r="C235" s="1219"/>
      <c r="D235" s="1206"/>
      <c r="E235" s="1206"/>
      <c r="F235" s="1206"/>
      <c r="G235" s="1206"/>
      <c r="H235" s="1206"/>
      <c r="I235" s="1205"/>
      <c r="J235" s="1206"/>
      <c r="K235" s="1206"/>
      <c r="L235" s="1248"/>
      <c r="M235" s="1205"/>
      <c r="N235" s="1169"/>
      <c r="O235" s="1205"/>
      <c r="P235" s="1205"/>
      <c r="Q235" s="1205"/>
      <c r="S235" s="1208"/>
    </row>
    <row r="236" spans="2:19">
      <c r="B236" s="1256"/>
      <c r="C236" s="1219"/>
      <c r="D236" s="1206"/>
      <c r="E236" s="1206"/>
      <c r="F236" s="1206"/>
      <c r="G236" s="1206"/>
      <c r="H236" s="1206"/>
      <c r="I236" s="1205"/>
      <c r="J236" s="1206"/>
      <c r="K236" s="1206"/>
      <c r="L236" s="1248"/>
      <c r="M236" s="1205"/>
      <c r="N236" s="1169"/>
      <c r="O236" s="1205"/>
      <c r="P236" s="1205"/>
      <c r="Q236" s="1205"/>
      <c r="S236" s="1208"/>
    </row>
    <row r="237" spans="2:19">
      <c r="B237" s="1256"/>
      <c r="C237" s="1219"/>
      <c r="D237" s="1206"/>
      <c r="E237" s="1206"/>
      <c r="F237" s="1206"/>
      <c r="G237" s="1206"/>
      <c r="H237" s="1206"/>
      <c r="I237" s="1205"/>
      <c r="J237" s="1206"/>
      <c r="K237" s="1206"/>
      <c r="L237" s="1248"/>
      <c r="M237" s="1205"/>
      <c r="N237" s="1169"/>
      <c r="O237" s="1205"/>
      <c r="P237" s="1205"/>
      <c r="Q237" s="1205"/>
      <c r="S237" s="1208"/>
    </row>
    <row r="238" spans="2:19">
      <c r="B238" s="1256"/>
      <c r="C238" s="1219"/>
      <c r="D238" s="1206"/>
      <c r="E238" s="1206"/>
      <c r="F238" s="1206"/>
      <c r="G238" s="1206"/>
      <c r="H238" s="1206"/>
      <c r="I238" s="1205"/>
      <c r="J238" s="1206"/>
      <c r="K238" s="1206"/>
      <c r="L238" s="1248"/>
      <c r="M238" s="1205"/>
      <c r="N238" s="1169"/>
      <c r="O238" s="1205"/>
      <c r="P238" s="1205"/>
      <c r="Q238" s="1205"/>
      <c r="S238" s="1208"/>
    </row>
    <row r="239" spans="2:19">
      <c r="B239" s="1256"/>
      <c r="C239" s="1219"/>
      <c r="D239" s="1206"/>
      <c r="E239" s="1206"/>
      <c r="F239" s="1206"/>
      <c r="G239" s="1206"/>
      <c r="H239" s="1206"/>
      <c r="I239" s="1205"/>
      <c r="J239" s="1206"/>
      <c r="K239" s="1206"/>
      <c r="L239" s="1248"/>
      <c r="M239" s="1205"/>
      <c r="N239" s="1169"/>
      <c r="O239" s="1205"/>
      <c r="P239" s="1205"/>
      <c r="Q239" s="1205"/>
      <c r="S239" s="1208"/>
    </row>
    <row r="240" spans="2:19">
      <c r="B240" s="1256"/>
      <c r="C240" s="1219"/>
      <c r="D240" s="1206"/>
      <c r="E240" s="1206"/>
      <c r="F240" s="1206"/>
      <c r="G240" s="1206"/>
      <c r="H240" s="1206"/>
      <c r="I240" s="1205"/>
      <c r="J240" s="1206"/>
      <c r="K240" s="1206"/>
      <c r="L240" s="1248"/>
      <c r="M240" s="1205"/>
      <c r="N240" s="1169"/>
      <c r="O240" s="1205"/>
      <c r="P240" s="1205"/>
      <c r="Q240" s="1205"/>
      <c r="S240" s="1208"/>
    </row>
    <row r="241" spans="2:19">
      <c r="B241" s="1256"/>
      <c r="C241" s="1219"/>
      <c r="D241" s="1206"/>
      <c r="E241" s="1206"/>
      <c r="F241" s="1206"/>
      <c r="G241" s="1206"/>
      <c r="H241" s="1206"/>
      <c r="I241" s="1205"/>
      <c r="J241" s="1206"/>
      <c r="K241" s="1206"/>
      <c r="L241" s="1248"/>
      <c r="M241" s="1205"/>
      <c r="N241" s="1169"/>
      <c r="O241" s="1205"/>
      <c r="P241" s="1205"/>
      <c r="Q241" s="1205"/>
      <c r="S241" s="1208"/>
    </row>
    <row r="242" spans="2:19">
      <c r="B242" s="1256"/>
      <c r="C242" s="1219"/>
      <c r="D242" s="1206"/>
      <c r="E242" s="1206"/>
      <c r="F242" s="1206"/>
      <c r="G242" s="1206"/>
      <c r="H242" s="1206"/>
      <c r="I242" s="1205"/>
      <c r="J242" s="1206"/>
      <c r="K242" s="1206"/>
      <c r="L242" s="1248"/>
      <c r="M242" s="1205"/>
      <c r="N242" s="1169"/>
      <c r="O242" s="1205"/>
      <c r="P242" s="1205"/>
      <c r="Q242" s="1205"/>
      <c r="S242" s="1208"/>
    </row>
    <row r="243" spans="2:19">
      <c r="B243" s="1256"/>
      <c r="C243" s="1219"/>
      <c r="D243" s="1206"/>
      <c r="E243" s="1206"/>
      <c r="F243" s="1206"/>
      <c r="G243" s="1206"/>
      <c r="H243" s="1206"/>
      <c r="I243" s="1205"/>
      <c r="J243" s="1206"/>
      <c r="K243" s="1206"/>
      <c r="L243" s="1248"/>
      <c r="M243" s="1205"/>
      <c r="N243" s="1169"/>
      <c r="O243" s="1205"/>
      <c r="P243" s="1205"/>
      <c r="Q243" s="1205"/>
      <c r="S243" s="1208"/>
    </row>
    <row r="244" spans="2:19">
      <c r="B244" s="1256"/>
      <c r="C244" s="1221"/>
      <c r="D244" s="1206"/>
      <c r="E244" s="1206"/>
      <c r="F244" s="1206"/>
      <c r="G244" s="1206"/>
      <c r="H244" s="1206"/>
      <c r="I244" s="1205"/>
      <c r="J244" s="1206"/>
      <c r="K244" s="1206"/>
      <c r="L244" s="1248"/>
      <c r="M244" s="1205"/>
      <c r="N244" s="1169"/>
      <c r="O244" s="1205"/>
      <c r="P244" s="1205"/>
      <c r="Q244" s="1205"/>
      <c r="S244" s="1208"/>
    </row>
    <row r="245" spans="2:19">
      <c r="B245" s="1256"/>
      <c r="C245" s="1219"/>
      <c r="D245" s="1206"/>
      <c r="E245" s="1206"/>
      <c r="F245" s="1206"/>
      <c r="G245" s="1206"/>
      <c r="H245" s="1206"/>
      <c r="I245" s="1205"/>
      <c r="J245" s="1206"/>
      <c r="K245" s="1206"/>
      <c r="L245" s="1248"/>
      <c r="M245" s="1205"/>
      <c r="N245" s="1169"/>
      <c r="O245" s="1205"/>
      <c r="P245" s="1205"/>
      <c r="Q245" s="1205"/>
      <c r="S245" s="1208"/>
    </row>
    <row r="246" spans="2:19">
      <c r="B246" s="1256"/>
      <c r="C246" s="1219"/>
      <c r="D246" s="1206"/>
      <c r="E246" s="1206"/>
      <c r="F246" s="1206"/>
      <c r="G246" s="1206"/>
      <c r="H246" s="1206"/>
      <c r="I246" s="1205"/>
      <c r="J246" s="1206"/>
      <c r="K246" s="1206"/>
      <c r="L246" s="1248"/>
      <c r="M246" s="1205"/>
      <c r="N246" s="1169"/>
      <c r="O246" s="1205"/>
      <c r="P246" s="1205"/>
      <c r="Q246" s="1205"/>
      <c r="S246" s="1208"/>
    </row>
    <row r="247" spans="2:19">
      <c r="B247" s="1256"/>
      <c r="C247" s="1219"/>
      <c r="D247" s="1206"/>
      <c r="E247" s="1206"/>
      <c r="F247" s="1206"/>
      <c r="G247" s="1206"/>
      <c r="H247" s="1206"/>
      <c r="I247" s="1205"/>
      <c r="J247" s="1206"/>
      <c r="K247" s="1206"/>
      <c r="L247" s="1248"/>
      <c r="M247" s="1205"/>
      <c r="N247" s="1169"/>
      <c r="O247" s="1205"/>
      <c r="P247" s="1205"/>
      <c r="Q247" s="1205"/>
      <c r="S247" s="1208"/>
    </row>
    <row r="248" spans="2:19">
      <c r="B248" s="1256"/>
      <c r="C248" s="1219"/>
      <c r="D248" s="1206"/>
      <c r="E248" s="1206"/>
      <c r="F248" s="1206"/>
      <c r="G248" s="1206"/>
      <c r="H248" s="1206"/>
      <c r="I248" s="1205"/>
      <c r="J248" s="1206"/>
      <c r="K248" s="1206"/>
      <c r="L248" s="1248"/>
      <c r="M248" s="1205"/>
      <c r="N248" s="1169"/>
      <c r="O248" s="1205"/>
      <c r="P248" s="1205"/>
      <c r="Q248" s="1205"/>
      <c r="S248" s="1208"/>
    </row>
    <row r="249" spans="2:19">
      <c r="B249" s="1256"/>
      <c r="C249" s="1219"/>
      <c r="D249" s="1206"/>
      <c r="E249" s="1206"/>
      <c r="F249" s="1206"/>
      <c r="G249" s="1206"/>
      <c r="H249" s="1206"/>
      <c r="I249" s="1205"/>
      <c r="J249" s="1206"/>
      <c r="K249" s="1206"/>
      <c r="L249" s="1248"/>
      <c r="M249" s="1205"/>
      <c r="N249" s="1169"/>
      <c r="O249" s="1205"/>
      <c r="P249" s="1205"/>
      <c r="Q249" s="1205"/>
      <c r="S249" s="1208"/>
    </row>
    <row r="250" spans="2:19">
      <c r="B250" s="1256"/>
      <c r="C250" s="1219"/>
      <c r="D250" s="1206"/>
      <c r="E250" s="1206"/>
      <c r="F250" s="1206"/>
      <c r="G250" s="1206"/>
      <c r="H250" s="1206"/>
      <c r="I250" s="1205"/>
      <c r="J250" s="1206"/>
      <c r="K250" s="1206"/>
      <c r="L250" s="1248"/>
      <c r="M250" s="1205"/>
      <c r="N250" s="1169"/>
      <c r="O250" s="1205"/>
      <c r="P250" s="1205"/>
      <c r="Q250" s="1205"/>
      <c r="S250" s="1208"/>
    </row>
    <row r="251" spans="2:19">
      <c r="B251" s="1256"/>
      <c r="C251" s="1219"/>
      <c r="D251" s="1206"/>
      <c r="E251" s="1206"/>
      <c r="F251" s="1206"/>
      <c r="G251" s="1206"/>
      <c r="H251" s="1206"/>
      <c r="I251" s="1205"/>
      <c r="J251" s="1206"/>
      <c r="K251" s="1206"/>
      <c r="L251" s="1248"/>
      <c r="M251" s="1205"/>
      <c r="N251" s="1169"/>
      <c r="O251" s="1205"/>
      <c r="P251" s="1205"/>
      <c r="Q251" s="1205"/>
      <c r="S251" s="1208"/>
    </row>
    <row r="252" spans="2:19">
      <c r="B252" s="1256"/>
      <c r="C252" s="1219"/>
      <c r="D252" s="1206"/>
      <c r="E252" s="1206"/>
      <c r="F252" s="1206"/>
      <c r="G252" s="1206"/>
      <c r="H252" s="1206"/>
      <c r="I252" s="1205"/>
      <c r="J252" s="1206"/>
      <c r="K252" s="1206"/>
      <c r="L252" s="1248"/>
      <c r="M252" s="1205"/>
      <c r="N252" s="1169"/>
      <c r="O252" s="1205"/>
      <c r="P252" s="1205"/>
      <c r="Q252" s="1205"/>
      <c r="S252" s="1208"/>
    </row>
    <row r="253" spans="2:19">
      <c r="B253" s="1256"/>
      <c r="C253" s="1219"/>
      <c r="D253" s="1206"/>
      <c r="E253" s="1206"/>
      <c r="F253" s="1206"/>
      <c r="G253" s="1206"/>
      <c r="H253" s="1206"/>
      <c r="I253" s="1205"/>
      <c r="J253" s="1206"/>
      <c r="K253" s="1206"/>
      <c r="L253" s="1248"/>
      <c r="M253" s="1205"/>
      <c r="N253" s="1169"/>
      <c r="O253" s="1205"/>
      <c r="P253" s="1205"/>
      <c r="Q253" s="1205"/>
      <c r="S253" s="1208"/>
    </row>
    <row r="254" spans="2:19">
      <c r="B254" s="1256"/>
      <c r="C254" s="1219"/>
      <c r="D254" s="1206"/>
      <c r="E254" s="1206"/>
      <c r="F254" s="1206"/>
      <c r="G254" s="1206"/>
      <c r="H254" s="1206"/>
      <c r="I254" s="1205"/>
      <c r="J254" s="1206"/>
      <c r="K254" s="1206"/>
      <c r="L254" s="1248"/>
      <c r="M254" s="1205"/>
      <c r="N254" s="1169"/>
      <c r="O254" s="1205"/>
      <c r="P254" s="1205"/>
      <c r="Q254" s="1205"/>
      <c r="S254" s="1208"/>
    </row>
    <row r="255" spans="2:19">
      <c r="B255" s="1256"/>
      <c r="C255" s="1219"/>
      <c r="D255" s="1206"/>
      <c r="E255" s="1206"/>
      <c r="F255" s="1206"/>
      <c r="G255" s="1206"/>
      <c r="H255" s="1206"/>
      <c r="I255" s="1205"/>
      <c r="J255" s="1206"/>
      <c r="K255" s="1206"/>
      <c r="L255" s="1248"/>
      <c r="M255" s="1205"/>
      <c r="N255" s="1169"/>
      <c r="O255" s="1205"/>
      <c r="P255" s="1205"/>
      <c r="Q255" s="1205"/>
      <c r="S255" s="1208"/>
    </row>
    <row r="256" spans="2:19">
      <c r="B256" s="1256"/>
      <c r="C256" s="1221"/>
      <c r="D256" s="1206"/>
      <c r="E256" s="1206"/>
      <c r="F256" s="1206"/>
      <c r="G256" s="1206"/>
      <c r="H256" s="1206"/>
      <c r="I256" s="1205"/>
      <c r="J256" s="1206"/>
      <c r="K256" s="1206"/>
      <c r="L256" s="1248"/>
      <c r="M256" s="1205"/>
      <c r="N256" s="1169"/>
      <c r="O256" s="1205"/>
      <c r="P256" s="1205"/>
      <c r="Q256" s="1205"/>
      <c r="S256" s="1208"/>
    </row>
    <row r="257" spans="2:19">
      <c r="B257" s="1256"/>
      <c r="C257" s="1219"/>
      <c r="D257" s="1206"/>
      <c r="E257" s="1206"/>
      <c r="F257" s="1206"/>
      <c r="G257" s="1206"/>
      <c r="H257" s="1206"/>
      <c r="I257" s="1205"/>
      <c r="J257" s="1206"/>
      <c r="K257" s="1206"/>
      <c r="L257" s="1248"/>
      <c r="M257" s="1205"/>
      <c r="N257" s="1169"/>
      <c r="O257" s="1205"/>
      <c r="P257" s="1205"/>
      <c r="Q257" s="1205"/>
      <c r="S257" s="1208"/>
    </row>
    <row r="258" spans="2:19">
      <c r="B258" s="1256"/>
      <c r="C258" s="1219"/>
      <c r="D258" s="1206"/>
      <c r="E258" s="1206"/>
      <c r="F258" s="1206"/>
      <c r="G258" s="1206"/>
      <c r="H258" s="1206"/>
      <c r="I258" s="1205"/>
      <c r="J258" s="1206"/>
      <c r="K258" s="1206"/>
      <c r="L258" s="1248"/>
      <c r="M258" s="1205"/>
      <c r="N258" s="1169"/>
      <c r="O258" s="1205"/>
      <c r="P258" s="1205"/>
      <c r="Q258" s="1205"/>
      <c r="S258" s="1208"/>
    </row>
    <row r="259" spans="2:19">
      <c r="B259" s="1256"/>
      <c r="C259" s="1219"/>
      <c r="D259" s="1206"/>
      <c r="E259" s="1206"/>
      <c r="F259" s="1206"/>
      <c r="G259" s="1206"/>
      <c r="H259" s="1206"/>
      <c r="I259" s="1205"/>
      <c r="J259" s="1206"/>
      <c r="K259" s="1206"/>
      <c r="L259" s="1248"/>
      <c r="M259" s="1205"/>
      <c r="N259" s="1169"/>
      <c r="O259" s="1205"/>
      <c r="P259" s="1205"/>
      <c r="Q259" s="1205"/>
      <c r="S259" s="1208"/>
    </row>
    <row r="260" spans="2:19">
      <c r="B260" s="1256"/>
      <c r="C260" s="1219"/>
      <c r="D260" s="1206"/>
      <c r="E260" s="1206"/>
      <c r="F260" s="1206"/>
      <c r="G260" s="1206"/>
      <c r="H260" s="1206"/>
      <c r="I260" s="1205"/>
      <c r="J260" s="1206"/>
      <c r="K260" s="1206"/>
      <c r="L260" s="1248"/>
      <c r="M260" s="1205"/>
      <c r="N260" s="1169"/>
      <c r="O260" s="1205"/>
      <c r="P260" s="1205"/>
      <c r="Q260" s="1205"/>
      <c r="S260" s="1208"/>
    </row>
    <row r="261" spans="2:19">
      <c r="B261" s="1256"/>
      <c r="C261" s="1219"/>
      <c r="D261" s="1206"/>
      <c r="E261" s="1206"/>
      <c r="F261" s="1206"/>
      <c r="G261" s="1206"/>
      <c r="H261" s="1206"/>
      <c r="I261" s="1205"/>
      <c r="J261" s="1206"/>
      <c r="K261" s="1206"/>
      <c r="L261" s="1248"/>
      <c r="M261" s="1205"/>
      <c r="N261" s="1169"/>
      <c r="O261" s="1205"/>
      <c r="P261" s="1205"/>
      <c r="Q261" s="1205"/>
      <c r="S261" s="1208"/>
    </row>
    <row r="262" spans="2:19">
      <c r="B262" s="1256"/>
      <c r="C262" s="1219"/>
      <c r="D262" s="1206"/>
      <c r="E262" s="1206"/>
      <c r="F262" s="1206"/>
      <c r="G262" s="1206"/>
      <c r="H262" s="1206"/>
      <c r="I262" s="1205"/>
      <c r="J262" s="1206"/>
      <c r="K262" s="1206"/>
      <c r="L262" s="1248"/>
      <c r="M262" s="1205"/>
      <c r="N262" s="1169"/>
      <c r="O262" s="1205"/>
      <c r="P262" s="1205"/>
      <c r="Q262" s="1205"/>
      <c r="S262" s="1208"/>
    </row>
    <row r="263" spans="2:19">
      <c r="B263" s="1256"/>
      <c r="C263" s="1219"/>
      <c r="D263" s="1206"/>
      <c r="E263" s="1206"/>
      <c r="F263" s="1206"/>
      <c r="G263" s="1206"/>
      <c r="H263" s="1206"/>
      <c r="I263" s="1205"/>
      <c r="J263" s="1206"/>
      <c r="K263" s="1206"/>
      <c r="L263" s="1248"/>
      <c r="M263" s="1205"/>
      <c r="N263" s="1169"/>
      <c r="O263" s="1205"/>
      <c r="P263" s="1205"/>
      <c r="Q263" s="1205"/>
      <c r="S263" s="1208"/>
    </row>
    <row r="264" spans="2:19">
      <c r="B264" s="1256"/>
      <c r="C264" s="1219"/>
      <c r="D264" s="1206"/>
      <c r="E264" s="1206"/>
      <c r="F264" s="1206"/>
      <c r="G264" s="1206"/>
      <c r="H264" s="1206"/>
      <c r="I264" s="1205"/>
      <c r="J264" s="1206"/>
      <c r="K264" s="1206"/>
      <c r="L264" s="1248"/>
      <c r="M264" s="1205"/>
      <c r="N264" s="1169"/>
      <c r="O264" s="1205"/>
      <c r="P264" s="1205"/>
      <c r="Q264" s="1205"/>
      <c r="S264" s="1208"/>
    </row>
    <row r="265" spans="2:19">
      <c r="B265" s="1256"/>
      <c r="C265" s="1219"/>
      <c r="D265" s="1206"/>
      <c r="E265" s="1206"/>
      <c r="F265" s="1206"/>
      <c r="G265" s="1206"/>
      <c r="H265" s="1206"/>
      <c r="I265" s="1205"/>
      <c r="J265" s="1206"/>
      <c r="K265" s="1206"/>
      <c r="L265" s="1248"/>
      <c r="M265" s="1205"/>
      <c r="N265" s="1169"/>
      <c r="O265" s="1205"/>
      <c r="P265" s="1205"/>
      <c r="Q265" s="1205"/>
    </row>
    <row r="266" spans="2:19">
      <c r="D266" s="1206"/>
      <c r="E266" s="1206"/>
      <c r="F266" s="1206"/>
      <c r="G266" s="1206"/>
      <c r="H266" s="1206"/>
      <c r="I266" s="1205"/>
      <c r="J266" s="1206"/>
      <c r="K266" s="1206"/>
      <c r="L266" s="1248"/>
      <c r="M266" s="1205"/>
      <c r="N266" s="1169"/>
      <c r="O266" s="1205"/>
      <c r="P266" s="1205"/>
      <c r="Q266" s="1205"/>
    </row>
    <row r="267" spans="2:19">
      <c r="D267" s="1206"/>
      <c r="E267" s="1206"/>
      <c r="F267" s="1206"/>
      <c r="G267" s="1206"/>
      <c r="H267" s="1206"/>
      <c r="I267" s="1205"/>
      <c r="J267" s="1206"/>
      <c r="K267" s="1206"/>
      <c r="L267" s="1248"/>
      <c r="M267" s="1205"/>
      <c r="N267" s="1169"/>
      <c r="O267" s="1205"/>
      <c r="P267" s="1205"/>
      <c r="Q267" s="1205"/>
    </row>
    <row r="268" spans="2:19">
      <c r="D268" s="1206"/>
      <c r="E268" s="1206"/>
      <c r="F268" s="1206"/>
      <c r="G268" s="1206"/>
      <c r="H268" s="1206"/>
      <c r="I268" s="1205"/>
      <c r="J268" s="1206"/>
      <c r="K268" s="1206"/>
      <c r="L268" s="1248"/>
      <c r="M268" s="1205"/>
      <c r="N268" s="1169"/>
      <c r="O268" s="1205"/>
      <c r="P268" s="1205"/>
      <c r="Q268" s="1205"/>
    </row>
    <row r="269" spans="2:19">
      <c r="D269" s="1206"/>
      <c r="E269" s="1206"/>
      <c r="F269" s="1206"/>
      <c r="G269" s="1206"/>
      <c r="H269" s="1206"/>
      <c r="I269" s="1205"/>
      <c r="J269" s="1206"/>
      <c r="K269" s="1206"/>
      <c r="L269" s="1248"/>
      <c r="M269" s="1205"/>
      <c r="N269" s="1169"/>
      <c r="O269" s="1205"/>
      <c r="P269" s="1205"/>
      <c r="Q269" s="1205"/>
    </row>
    <row r="270" spans="2:19">
      <c r="D270" s="1206"/>
      <c r="E270" s="1206"/>
      <c r="F270" s="1206"/>
      <c r="G270" s="1206"/>
      <c r="H270" s="1206"/>
      <c r="I270" s="1205"/>
      <c r="J270" s="1206"/>
      <c r="K270" s="1206"/>
      <c r="L270" s="1248"/>
      <c r="M270" s="1205"/>
      <c r="N270" s="1169"/>
      <c r="O270" s="1205"/>
      <c r="P270" s="1205"/>
      <c r="Q270" s="1205"/>
    </row>
    <row r="271" spans="2:19">
      <c r="D271" s="1206"/>
      <c r="E271" s="1206"/>
      <c r="F271" s="1206"/>
      <c r="G271" s="1206"/>
      <c r="H271" s="1206"/>
      <c r="I271" s="1205"/>
      <c r="J271" s="1206"/>
      <c r="K271" s="1206"/>
      <c r="L271" s="1248"/>
      <c r="M271" s="1205"/>
      <c r="N271" s="1169"/>
      <c r="O271" s="1205"/>
      <c r="P271" s="1205"/>
      <c r="Q271" s="1205"/>
    </row>
    <row r="272" spans="2:19">
      <c r="D272" s="1206"/>
      <c r="E272" s="1206"/>
      <c r="F272" s="1206"/>
      <c r="G272" s="1206"/>
      <c r="H272" s="1206"/>
      <c r="I272" s="1205"/>
      <c r="J272" s="1206"/>
      <c r="K272" s="1206"/>
      <c r="L272" s="1248"/>
      <c r="M272" s="1205"/>
      <c r="N272" s="1169"/>
      <c r="O272" s="1205"/>
      <c r="P272" s="1205"/>
      <c r="Q272" s="1205"/>
    </row>
    <row r="273" spans="4:17">
      <c r="D273" s="1206"/>
      <c r="E273" s="1206"/>
      <c r="F273" s="1206"/>
      <c r="G273" s="1206"/>
      <c r="H273" s="1206"/>
      <c r="I273" s="1205"/>
      <c r="J273" s="1206"/>
      <c r="K273" s="1206"/>
      <c r="L273" s="1248"/>
      <c r="M273" s="1205"/>
      <c r="N273" s="1169"/>
      <c r="O273" s="1205"/>
      <c r="P273" s="1205"/>
      <c r="Q273" s="1205"/>
    </row>
    <row r="274" spans="4:17">
      <c r="D274" s="1206"/>
      <c r="E274" s="1206"/>
      <c r="F274" s="1206"/>
      <c r="G274" s="1206"/>
      <c r="H274" s="1206"/>
      <c r="I274" s="1205"/>
      <c r="J274" s="1206"/>
      <c r="K274" s="1206"/>
      <c r="L274" s="1248"/>
      <c r="M274" s="1205"/>
      <c r="N274" s="1169"/>
      <c r="O274" s="1205"/>
      <c r="P274" s="1205"/>
      <c r="Q274" s="1205"/>
    </row>
    <row r="275" spans="4:17">
      <c r="D275" s="1206"/>
      <c r="E275" s="1206"/>
      <c r="F275" s="1206"/>
      <c r="G275" s="1206"/>
      <c r="H275" s="1206"/>
      <c r="I275" s="1205"/>
      <c r="J275" s="1206"/>
      <c r="K275" s="1206"/>
      <c r="L275" s="1248"/>
      <c r="M275" s="1205"/>
      <c r="N275" s="1169"/>
      <c r="O275" s="1205"/>
      <c r="P275" s="1205"/>
      <c r="Q275" s="1205"/>
    </row>
    <row r="276" spans="4:17">
      <c r="D276" s="1206"/>
      <c r="E276" s="1206"/>
      <c r="F276" s="1206"/>
      <c r="G276" s="1206"/>
      <c r="H276" s="1206"/>
      <c r="I276" s="1205"/>
      <c r="J276" s="1206"/>
      <c r="K276" s="1206"/>
      <c r="L276" s="1248"/>
      <c r="M276" s="1205"/>
      <c r="N276" s="1169"/>
      <c r="O276" s="1205"/>
      <c r="P276" s="1205"/>
      <c r="Q276" s="1205"/>
    </row>
    <row r="277" spans="4:17">
      <c r="D277" s="1206"/>
      <c r="E277" s="1206"/>
      <c r="F277" s="1206"/>
      <c r="G277" s="1206"/>
      <c r="H277" s="1206"/>
      <c r="I277" s="1205"/>
      <c r="J277" s="1206"/>
      <c r="K277" s="1206"/>
      <c r="L277" s="1248"/>
      <c r="M277" s="1205"/>
      <c r="N277" s="1169"/>
      <c r="O277" s="1205"/>
      <c r="P277" s="1205"/>
      <c r="Q277" s="1205"/>
    </row>
    <row r="278" spans="4:17">
      <c r="D278" s="1206"/>
      <c r="E278" s="1206"/>
      <c r="F278" s="1206"/>
      <c r="G278" s="1206"/>
      <c r="H278" s="1206"/>
      <c r="I278" s="1205"/>
      <c r="J278" s="1206"/>
      <c r="K278" s="1206"/>
      <c r="L278" s="1248"/>
      <c r="M278" s="1205"/>
      <c r="N278" s="1169"/>
      <c r="O278" s="1205"/>
      <c r="P278" s="1205"/>
      <c r="Q278" s="1205"/>
    </row>
    <row r="279" spans="4:17">
      <c r="D279" s="1206"/>
      <c r="E279" s="1206"/>
      <c r="F279" s="1206"/>
      <c r="G279" s="1206"/>
      <c r="H279" s="1206"/>
      <c r="I279" s="1205"/>
      <c r="J279" s="1206"/>
      <c r="K279" s="1206"/>
      <c r="L279" s="1248"/>
      <c r="M279" s="1205"/>
      <c r="N279" s="1169"/>
      <c r="O279" s="1205"/>
      <c r="P279" s="1205"/>
      <c r="Q279" s="1205"/>
    </row>
    <row r="280" spans="4:17">
      <c r="D280" s="1206"/>
      <c r="E280" s="1206"/>
      <c r="F280" s="1206"/>
      <c r="G280" s="1206"/>
      <c r="H280" s="1206"/>
      <c r="I280" s="1205"/>
      <c r="J280" s="1206"/>
      <c r="K280" s="1206"/>
      <c r="L280" s="1248"/>
      <c r="M280" s="1205"/>
      <c r="N280" s="1169"/>
      <c r="O280" s="1205"/>
      <c r="P280" s="1205"/>
      <c r="Q280" s="1205"/>
    </row>
    <row r="281" spans="4:17">
      <c r="D281" s="1206"/>
      <c r="E281" s="1206"/>
      <c r="F281" s="1206"/>
      <c r="G281" s="1206"/>
      <c r="H281" s="1206"/>
      <c r="I281" s="1205"/>
      <c r="J281" s="1206"/>
      <c r="K281" s="1206"/>
      <c r="L281" s="1248"/>
      <c r="M281" s="1205"/>
      <c r="N281" s="1169"/>
      <c r="O281" s="1205"/>
      <c r="P281" s="1205"/>
      <c r="Q281" s="1205"/>
    </row>
    <row r="282" spans="4:17">
      <c r="D282" s="1206"/>
      <c r="E282" s="1206"/>
      <c r="F282" s="1206"/>
      <c r="G282" s="1206"/>
      <c r="H282" s="1206"/>
      <c r="I282" s="1205"/>
      <c r="J282" s="1206"/>
      <c r="K282" s="1206"/>
      <c r="L282" s="1248"/>
      <c r="M282" s="1205"/>
      <c r="N282" s="1169"/>
      <c r="O282" s="1205"/>
      <c r="P282" s="1205"/>
      <c r="Q282" s="1205"/>
    </row>
    <row r="283" spans="4:17">
      <c r="D283" s="1206"/>
      <c r="E283" s="1206"/>
      <c r="F283" s="1206"/>
      <c r="G283" s="1206"/>
      <c r="H283" s="1206"/>
      <c r="I283" s="1205"/>
      <c r="J283" s="1206"/>
      <c r="K283" s="1206"/>
      <c r="L283" s="1248"/>
      <c r="M283" s="1205"/>
      <c r="N283" s="1169"/>
      <c r="O283" s="1205"/>
      <c r="P283" s="1205"/>
      <c r="Q283" s="1205"/>
    </row>
    <row r="284" spans="4:17">
      <c r="D284" s="1206"/>
      <c r="E284" s="1206"/>
      <c r="F284" s="1206"/>
      <c r="G284" s="1206"/>
      <c r="H284" s="1206"/>
      <c r="I284" s="1205"/>
      <c r="J284" s="1206"/>
      <c r="K284" s="1206"/>
      <c r="L284" s="1248"/>
      <c r="M284" s="1205"/>
      <c r="N284" s="1169"/>
      <c r="O284" s="1205"/>
      <c r="P284" s="1205"/>
      <c r="Q284" s="1205"/>
    </row>
    <row r="285" spans="4:17">
      <c r="D285" s="1206"/>
      <c r="E285" s="1206"/>
      <c r="F285" s="1206"/>
      <c r="G285" s="1206"/>
      <c r="H285" s="1206"/>
      <c r="I285" s="1205"/>
      <c r="J285" s="1206"/>
      <c r="K285" s="1206"/>
      <c r="L285" s="1248"/>
      <c r="M285" s="1205"/>
      <c r="N285" s="1169"/>
      <c r="O285" s="1205"/>
      <c r="P285" s="1205"/>
      <c r="Q285" s="1205"/>
    </row>
    <row r="286" spans="4:17">
      <c r="Q286" s="1180"/>
    </row>
    <row r="287" spans="4:17">
      <c r="Q287" s="1180"/>
    </row>
    <row r="288" spans="4:17">
      <c r="Q288" s="1180"/>
    </row>
    <row r="289" spans="17:17">
      <c r="Q289" s="1180"/>
    </row>
    <row r="290" spans="17:17">
      <c r="Q290" s="1180"/>
    </row>
    <row r="291" spans="17:17">
      <c r="Q291" s="1180"/>
    </row>
    <row r="292" spans="17:17">
      <c r="Q292" s="1180"/>
    </row>
    <row r="293" spans="17:17">
      <c r="Q293" s="1180"/>
    </row>
    <row r="294" spans="17:17">
      <c r="Q294" s="1180"/>
    </row>
    <row r="295" spans="17:17">
      <c r="Q295" s="1180"/>
    </row>
    <row r="296" spans="17:17">
      <c r="Q296" s="1180"/>
    </row>
    <row r="297" spans="17:17">
      <c r="Q297" s="1180"/>
    </row>
    <row r="298" spans="17:17">
      <c r="Q298" s="1180"/>
    </row>
    <row r="299" spans="17:17">
      <c r="Q299" s="1180"/>
    </row>
    <row r="300" spans="17:17">
      <c r="Q300" s="1180"/>
    </row>
    <row r="301" spans="17:17">
      <c r="Q301" s="1180"/>
    </row>
    <row r="302" spans="17:17">
      <c r="Q302" s="1180"/>
    </row>
    <row r="303" spans="17:17">
      <c r="Q303" s="1180"/>
    </row>
    <row r="304" spans="17:17">
      <c r="Q304" s="1180"/>
    </row>
    <row r="305" spans="17:17">
      <c r="Q305" s="1180"/>
    </row>
    <row r="306" spans="17:17">
      <c r="Q306" s="1180"/>
    </row>
    <row r="307" spans="17:17">
      <c r="Q307" s="1180"/>
    </row>
    <row r="308" spans="17:17">
      <c r="Q308" s="1180"/>
    </row>
    <row r="309" spans="17:17">
      <c r="Q309" s="1180"/>
    </row>
    <row r="310" spans="17:17">
      <c r="Q310" s="1180"/>
    </row>
    <row r="311" spans="17:17">
      <c r="Q311" s="1180"/>
    </row>
    <row r="312" spans="17:17">
      <c r="Q312" s="1180"/>
    </row>
    <row r="313" spans="17:17">
      <c r="Q313" s="1180"/>
    </row>
    <row r="314" spans="17:17">
      <c r="Q314" s="1180"/>
    </row>
    <row r="315" spans="17:17">
      <c r="Q315" s="1180"/>
    </row>
    <row r="316" spans="17:17">
      <c r="Q316" s="1180"/>
    </row>
    <row r="317" spans="17:17">
      <c r="Q317" s="1180"/>
    </row>
    <row r="318" spans="17:17">
      <c r="Q318" s="1180"/>
    </row>
    <row r="319" spans="17:17">
      <c r="Q319" s="1180"/>
    </row>
    <row r="320" spans="17:17">
      <c r="Q320" s="1180"/>
    </row>
    <row r="321" spans="17:17">
      <c r="Q321" s="1180"/>
    </row>
    <row r="322" spans="17:17">
      <c r="Q322" s="1180"/>
    </row>
    <row r="323" spans="17:17">
      <c r="Q323" s="1180"/>
    </row>
    <row r="324" spans="17:17">
      <c r="Q324" s="1180"/>
    </row>
    <row r="325" spans="17:17">
      <c r="Q325" s="1180"/>
    </row>
    <row r="326" spans="17:17">
      <c r="Q326" s="1180"/>
    </row>
    <row r="327" spans="17:17">
      <c r="Q327" s="1180"/>
    </row>
    <row r="328" spans="17:17">
      <c r="Q328" s="1180"/>
    </row>
    <row r="329" spans="17:17">
      <c r="Q329" s="1180"/>
    </row>
    <row r="330" spans="17:17">
      <c r="Q330" s="1180"/>
    </row>
    <row r="331" spans="17:17">
      <c r="Q331" s="1180"/>
    </row>
    <row r="332" spans="17:17">
      <c r="Q332" s="1180"/>
    </row>
    <row r="333" spans="17:17">
      <c r="Q333" s="1180"/>
    </row>
    <row r="334" spans="17:17">
      <c r="Q334" s="1180"/>
    </row>
    <row r="335" spans="17:17">
      <c r="Q335" s="1180"/>
    </row>
    <row r="336" spans="17:17">
      <c r="Q336" s="1180"/>
    </row>
    <row r="337" spans="17:17">
      <c r="Q337" s="1180"/>
    </row>
    <row r="338" spans="17:17">
      <c r="Q338" s="1180"/>
    </row>
    <row r="339" spans="17:17">
      <c r="Q339" s="1180"/>
    </row>
    <row r="340" spans="17:17">
      <c r="Q340" s="1180"/>
    </row>
    <row r="341" spans="17:17">
      <c r="Q341" s="1180"/>
    </row>
    <row r="342" spans="17:17">
      <c r="Q342" s="1180"/>
    </row>
    <row r="343" spans="17:17">
      <c r="Q343" s="1180"/>
    </row>
    <row r="344" spans="17:17">
      <c r="Q344" s="1180"/>
    </row>
    <row r="345" spans="17:17">
      <c r="Q345" s="1180"/>
    </row>
    <row r="346" spans="17:17">
      <c r="Q346" s="1180"/>
    </row>
    <row r="347" spans="17:17">
      <c r="Q347" s="1180"/>
    </row>
    <row r="348" spans="17:17">
      <c r="Q348" s="1180"/>
    </row>
    <row r="349" spans="17:17">
      <c r="Q349" s="1180"/>
    </row>
    <row r="350" spans="17:17">
      <c r="Q350" s="1180"/>
    </row>
    <row r="351" spans="17:17">
      <c r="Q351" s="1180"/>
    </row>
    <row r="352" spans="17:17">
      <c r="Q352" s="1180"/>
    </row>
    <row r="353" spans="17:17">
      <c r="Q353" s="1180"/>
    </row>
    <row r="354" spans="17:17">
      <c r="Q354" s="1180"/>
    </row>
    <row r="355" spans="17:17">
      <c r="Q355" s="1180"/>
    </row>
    <row r="356" spans="17:17">
      <c r="Q356" s="1180"/>
    </row>
    <row r="357" spans="17:17">
      <c r="Q357" s="1180"/>
    </row>
    <row r="358" spans="17:17">
      <c r="Q358" s="1180"/>
    </row>
    <row r="359" spans="17:17">
      <c r="Q359" s="1180"/>
    </row>
    <row r="360" spans="17:17">
      <c r="Q360" s="1180"/>
    </row>
    <row r="361" spans="17:17">
      <c r="Q361" s="1180"/>
    </row>
    <row r="362" spans="17:17">
      <c r="Q362" s="1180"/>
    </row>
    <row r="363" spans="17:17">
      <c r="Q363" s="1180"/>
    </row>
    <row r="364" spans="17:17">
      <c r="Q364" s="1180"/>
    </row>
    <row r="365" spans="17:17">
      <c r="Q365" s="1180"/>
    </row>
    <row r="366" spans="17:17">
      <c r="Q366" s="1180"/>
    </row>
    <row r="367" spans="17:17">
      <c r="Q367" s="1180"/>
    </row>
    <row r="368" spans="17:17">
      <c r="Q368" s="1180"/>
    </row>
    <row r="369" spans="17:17">
      <c r="Q369" s="1180"/>
    </row>
    <row r="370" spans="17:17">
      <c r="Q370" s="1180"/>
    </row>
    <row r="371" spans="17:17">
      <c r="Q371" s="1180"/>
    </row>
    <row r="372" spans="17:17">
      <c r="Q372" s="1180"/>
    </row>
    <row r="373" spans="17:17">
      <c r="Q373" s="1180"/>
    </row>
    <row r="374" spans="17:17">
      <c r="Q374" s="1180"/>
    </row>
    <row r="375" spans="17:17">
      <c r="Q375" s="1180"/>
    </row>
    <row r="376" spans="17:17">
      <c r="Q376" s="1180"/>
    </row>
    <row r="377" spans="17:17">
      <c r="Q377" s="1180"/>
    </row>
    <row r="378" spans="17:17">
      <c r="Q378" s="1180"/>
    </row>
    <row r="379" spans="17:17">
      <c r="Q379" s="1180"/>
    </row>
    <row r="380" spans="17:17">
      <c r="Q380" s="1180"/>
    </row>
    <row r="381" spans="17:17">
      <c r="Q381" s="1180"/>
    </row>
    <row r="382" spans="17:17">
      <c r="Q382" s="1180"/>
    </row>
    <row r="383" spans="17:17">
      <c r="Q383" s="1180"/>
    </row>
    <row r="384" spans="17:17">
      <c r="Q384" s="1180"/>
    </row>
    <row r="385" spans="17:17">
      <c r="Q385" s="1180"/>
    </row>
    <row r="386" spans="17:17">
      <c r="Q386" s="1180"/>
    </row>
    <row r="387" spans="17:17">
      <c r="Q387" s="1180"/>
    </row>
    <row r="388" spans="17:17">
      <c r="Q388" s="1180"/>
    </row>
    <row r="389" spans="17:17">
      <c r="Q389" s="1180"/>
    </row>
    <row r="390" spans="17:17">
      <c r="Q390" s="1180"/>
    </row>
    <row r="391" spans="17:17">
      <c r="Q391" s="1180"/>
    </row>
    <row r="392" spans="17:17">
      <c r="Q392" s="1180"/>
    </row>
    <row r="393" spans="17:17">
      <c r="Q393" s="1180"/>
    </row>
    <row r="394" spans="17:17">
      <c r="Q394" s="1180"/>
    </row>
    <row r="395" spans="17:17">
      <c r="Q395" s="1180"/>
    </row>
    <row r="396" spans="17:17">
      <c r="Q396" s="1180"/>
    </row>
    <row r="397" spans="17:17">
      <c r="Q397" s="1180"/>
    </row>
    <row r="398" spans="17:17">
      <c r="Q398" s="1180"/>
    </row>
    <row r="399" spans="17:17">
      <c r="Q399" s="1180"/>
    </row>
    <row r="400" spans="17:17">
      <c r="Q400" s="1180"/>
    </row>
    <row r="401" spans="17:17">
      <c r="Q401" s="1180"/>
    </row>
    <row r="402" spans="17:17">
      <c r="Q402" s="1180"/>
    </row>
    <row r="403" spans="17:17">
      <c r="Q403" s="1180"/>
    </row>
    <row r="404" spans="17:17">
      <c r="Q404" s="1180"/>
    </row>
    <row r="405" spans="17:17">
      <c r="Q405" s="1180"/>
    </row>
    <row r="406" spans="17:17">
      <c r="Q406" s="1180"/>
    </row>
    <row r="407" spans="17:17">
      <c r="Q407" s="1180"/>
    </row>
    <row r="408" spans="17:17">
      <c r="Q408" s="1180"/>
    </row>
    <row r="409" spans="17:17">
      <c r="Q409" s="1180"/>
    </row>
    <row r="410" spans="17:17">
      <c r="Q410" s="1180"/>
    </row>
    <row r="411" spans="17:17">
      <c r="Q411" s="1180"/>
    </row>
    <row r="412" spans="17:17">
      <c r="Q412" s="1180"/>
    </row>
    <row r="413" spans="17:17">
      <c r="Q413" s="1180"/>
    </row>
    <row r="414" spans="17:17">
      <c r="Q414" s="1180"/>
    </row>
    <row r="415" spans="17:17">
      <c r="Q415" s="1180"/>
    </row>
    <row r="416" spans="17:17">
      <c r="Q416" s="1180"/>
    </row>
    <row r="417" spans="17:17">
      <c r="Q417" s="1180"/>
    </row>
    <row r="418" spans="17:17">
      <c r="Q418" s="1180"/>
    </row>
    <row r="419" spans="17:17">
      <c r="Q419" s="1180"/>
    </row>
    <row r="420" spans="17:17">
      <c r="Q420" s="1180"/>
    </row>
    <row r="421" spans="17:17">
      <c r="Q421" s="1180"/>
    </row>
  </sheetData>
  <mergeCells count="3">
    <mergeCell ref="B8:B9"/>
    <mergeCell ref="C8:C9"/>
    <mergeCell ref="D8:D9"/>
  </mergeCells>
  <printOptions horizontalCentered="1"/>
  <pageMargins left="0.5" right="0.5" top="0.25" bottom="0.5" header="0.5" footer="0.5"/>
  <pageSetup scale="60" fitToWidth="0" fitToHeight="0" orientation="landscape" r:id="rId1"/>
  <headerFooter alignWithMargins="0"/>
  <rowBreaks count="1" manualBreakCount="1">
    <brk id="68" max="16" man="1"/>
  </rowBreaks>
  <customProperties>
    <customPr name="_pios_id" r:id="rId2"/>
    <customPr name="EpmWorksheetKeyString_GUID" r:id="rId3"/>
  </customPropertie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A1:L322"/>
  <sheetViews>
    <sheetView topLeftCell="A2" zoomScaleNormal="100" workbookViewId="0">
      <pane xSplit="2" ySplit="3" topLeftCell="C85" activePane="bottomRight" state="frozen"/>
      <selection activeCell="G48" sqref="G48"/>
      <selection pane="topRight" activeCell="G48" sqref="G48"/>
      <selection pane="bottomLeft" activeCell="G48" sqref="G48"/>
      <selection pane="bottomRight" activeCell="L153" sqref="L153"/>
    </sheetView>
  </sheetViews>
  <sheetFormatPr defaultColWidth="9.28515625" defaultRowHeight="14.4" outlineLevelRow="1"/>
  <cols>
    <col min="1" max="1" width="9.42578125" style="131" customWidth="1"/>
    <col min="2" max="2" width="13.7109375" style="131" bestFit="1" customWidth="1"/>
    <col min="3" max="3" width="10.7109375" style="133" customWidth="1"/>
    <col min="4" max="4" width="13.42578125" style="183" bestFit="1" customWidth="1"/>
    <col min="5" max="5" width="13.7109375" style="133" bestFit="1" customWidth="1"/>
    <col min="6" max="6" width="11.28515625" style="160" bestFit="1" customWidth="1"/>
    <col min="7" max="7" width="18.7109375" style="160" bestFit="1" customWidth="1"/>
    <col min="8" max="8" width="19.7109375" style="188" customWidth="1"/>
    <col min="9" max="9" width="17.42578125" style="160" bestFit="1" customWidth="1"/>
    <col min="10" max="10" width="19.42578125" style="160" customWidth="1"/>
    <col min="11" max="11" width="20.42578125" style="131" customWidth="1"/>
    <col min="12" max="12" width="17.28515625" style="131" bestFit="1" customWidth="1"/>
    <col min="13" max="16384" width="9.28515625" style="131"/>
  </cols>
  <sheetData>
    <row r="1" spans="1:12">
      <c r="A1" s="187" t="s">
        <v>553</v>
      </c>
    </row>
    <row r="2" spans="1:12">
      <c r="B2" s="187"/>
    </row>
    <row r="3" spans="1:12" ht="129.75" customHeight="1">
      <c r="A3" s="189" t="s">
        <v>554</v>
      </c>
      <c r="B3" s="190" t="s">
        <v>615</v>
      </c>
      <c r="C3" s="192" t="s">
        <v>555</v>
      </c>
      <c r="D3" s="193" t="s">
        <v>556</v>
      </c>
      <c r="E3" s="192" t="s">
        <v>557</v>
      </c>
      <c r="F3" s="194" t="s">
        <v>558</v>
      </c>
      <c r="G3" s="195" t="s">
        <v>559</v>
      </c>
      <c r="H3" s="191" t="s">
        <v>560</v>
      </c>
      <c r="I3" s="195" t="s">
        <v>0</v>
      </c>
      <c r="J3" s="196" t="s">
        <v>561</v>
      </c>
      <c r="K3" s="189" t="s">
        <v>562</v>
      </c>
      <c r="L3" s="197"/>
    </row>
    <row r="4" spans="1:12" ht="28.8">
      <c r="A4" s="198" t="s">
        <v>536</v>
      </c>
      <c r="B4" s="198" t="s">
        <v>537</v>
      </c>
      <c r="C4" s="189" t="s">
        <v>538</v>
      </c>
      <c r="D4" s="199" t="s">
        <v>539</v>
      </c>
      <c r="E4" s="189" t="s">
        <v>563</v>
      </c>
      <c r="F4" s="200" t="s">
        <v>541</v>
      </c>
      <c r="G4" s="200" t="s">
        <v>542</v>
      </c>
      <c r="H4" s="201" t="s">
        <v>543</v>
      </c>
      <c r="I4" s="200" t="s">
        <v>564</v>
      </c>
      <c r="J4" s="200" t="s">
        <v>565</v>
      </c>
      <c r="K4" s="198" t="s">
        <v>566</v>
      </c>
      <c r="L4" s="202" t="s">
        <v>2744</v>
      </c>
    </row>
    <row r="5" spans="1:12">
      <c r="A5" s="203"/>
      <c r="B5" s="183"/>
      <c r="G5" s="204"/>
      <c r="H5" s="205"/>
      <c r="I5" s="204"/>
      <c r="J5" s="204"/>
      <c r="K5" s="206"/>
      <c r="L5" s="206"/>
    </row>
    <row r="6" spans="1:12" outlineLevel="1">
      <c r="A6" s="203">
        <v>2</v>
      </c>
      <c r="B6" s="183">
        <v>39691</v>
      </c>
      <c r="C6" s="133">
        <f t="shared" ref="C6:C69" si="0">DAY(B6)</f>
        <v>31</v>
      </c>
      <c r="D6" s="183">
        <v>39675</v>
      </c>
      <c r="E6" s="133">
        <f>B6-D6+1</f>
        <v>17</v>
      </c>
      <c r="F6" s="207">
        <v>5.2999999999999999E-2</v>
      </c>
      <c r="G6" s="161">
        <v>500000</v>
      </c>
      <c r="H6" s="208"/>
      <c r="I6" s="161">
        <f t="shared" ref="I6:I11" si="1">(((K5+H6)*C6)+(G6*E6))*(F6/365)</f>
        <v>1234.2465753424658</v>
      </c>
      <c r="J6" s="161">
        <f t="shared" ref="J6:J39" si="2">J5+G6+H6+I6</f>
        <v>501234.24657534249</v>
      </c>
      <c r="K6" s="133">
        <f t="shared" ref="K6:K12" si="3">IF(A6=3,J6,IF(A6=1,J6-I6,J6-I6-I5))</f>
        <v>500000</v>
      </c>
      <c r="L6" s="133"/>
    </row>
    <row r="7" spans="1:12" outlineLevel="1">
      <c r="A7" s="203">
        <v>3</v>
      </c>
      <c r="B7" s="183">
        <v>39721</v>
      </c>
      <c r="C7" s="133">
        <f t="shared" si="0"/>
        <v>30</v>
      </c>
      <c r="F7" s="207">
        <v>5.2999999999999999E-2</v>
      </c>
      <c r="G7" s="161"/>
      <c r="H7" s="208"/>
      <c r="I7" s="161">
        <f t="shared" si="1"/>
        <v>2178.0821917808221</v>
      </c>
      <c r="J7" s="161">
        <f t="shared" si="2"/>
        <v>503412.32876712334</v>
      </c>
      <c r="K7" s="133">
        <f t="shared" si="3"/>
        <v>503412.32876712334</v>
      </c>
      <c r="L7" s="133"/>
    </row>
    <row r="8" spans="1:12" outlineLevel="1">
      <c r="A8" s="203">
        <v>1</v>
      </c>
      <c r="B8" s="183">
        <v>39752</v>
      </c>
      <c r="C8" s="133">
        <f t="shared" si="0"/>
        <v>31</v>
      </c>
      <c r="F8" s="207">
        <v>0.05</v>
      </c>
      <c r="G8" s="161"/>
      <c r="H8" s="208"/>
      <c r="I8" s="161">
        <f t="shared" si="1"/>
        <v>2137.7783824357298</v>
      </c>
      <c r="J8" s="161">
        <f t="shared" si="2"/>
        <v>505550.10714955907</v>
      </c>
      <c r="K8" s="133">
        <f t="shared" si="3"/>
        <v>503412.32876712334</v>
      </c>
      <c r="L8" s="133"/>
    </row>
    <row r="9" spans="1:12" outlineLevel="1">
      <c r="A9" s="203">
        <v>2</v>
      </c>
      <c r="B9" s="183">
        <v>39782</v>
      </c>
      <c r="C9" s="133">
        <f t="shared" si="0"/>
        <v>30</v>
      </c>
      <c r="F9" s="207">
        <v>0.05</v>
      </c>
      <c r="G9" s="161"/>
      <c r="H9" s="208"/>
      <c r="I9" s="161">
        <f t="shared" si="1"/>
        <v>2068.8177894539317</v>
      </c>
      <c r="J9" s="161">
        <f t="shared" si="2"/>
        <v>507618.92493901303</v>
      </c>
      <c r="K9" s="133">
        <f t="shared" si="3"/>
        <v>503412.32876712334</v>
      </c>
      <c r="L9" s="133"/>
    </row>
    <row r="10" spans="1:12" outlineLevel="1">
      <c r="A10" s="203">
        <v>3</v>
      </c>
      <c r="B10" s="183">
        <v>39813</v>
      </c>
      <c r="C10" s="133">
        <f t="shared" si="0"/>
        <v>31</v>
      </c>
      <c r="F10" s="207">
        <v>0.05</v>
      </c>
      <c r="G10" s="161"/>
      <c r="H10" s="208"/>
      <c r="I10" s="161">
        <f t="shared" si="1"/>
        <v>2137.7783824357298</v>
      </c>
      <c r="J10" s="161">
        <f t="shared" si="2"/>
        <v>509756.70332144876</v>
      </c>
      <c r="K10" s="133">
        <f t="shared" si="3"/>
        <v>509756.70332144876</v>
      </c>
      <c r="L10" s="133"/>
    </row>
    <row r="11" spans="1:12" outlineLevel="1">
      <c r="A11" s="203">
        <v>1</v>
      </c>
      <c r="B11" s="183">
        <v>39844</v>
      </c>
      <c r="C11" s="133">
        <f t="shared" si="0"/>
        <v>31</v>
      </c>
      <c r="F11" s="207">
        <v>4.5199999999999997E-2</v>
      </c>
      <c r="G11" s="161"/>
      <c r="H11" s="208"/>
      <c r="I11" s="161">
        <f t="shared" si="1"/>
        <v>1956.9071032712709</v>
      </c>
      <c r="J11" s="161">
        <f t="shared" si="2"/>
        <v>511713.61042472004</v>
      </c>
      <c r="K11" s="133">
        <f t="shared" si="3"/>
        <v>509756.70332144876</v>
      </c>
      <c r="L11" s="133"/>
    </row>
    <row r="12" spans="1:12" outlineLevel="1">
      <c r="A12" s="203">
        <v>2</v>
      </c>
      <c r="B12" s="183">
        <v>39872</v>
      </c>
      <c r="C12" s="133">
        <f t="shared" si="0"/>
        <v>28</v>
      </c>
      <c r="D12" s="183">
        <v>39867</v>
      </c>
      <c r="E12" s="133">
        <f>B12-D12+1</f>
        <v>6</v>
      </c>
      <c r="F12" s="207">
        <v>4.5199999999999997E-2</v>
      </c>
      <c r="G12" s="209">
        <v>6600000</v>
      </c>
      <c r="H12" s="208"/>
      <c r="I12" s="161">
        <v>0</v>
      </c>
      <c r="J12" s="161">
        <f t="shared" si="2"/>
        <v>7111713.6104247198</v>
      </c>
      <c r="K12" s="133">
        <f t="shared" si="3"/>
        <v>7109756.7033214485</v>
      </c>
      <c r="L12" s="133"/>
    </row>
    <row r="13" spans="1:12" outlineLevel="1">
      <c r="A13" s="203">
        <v>2</v>
      </c>
      <c r="B13" s="183">
        <v>39872</v>
      </c>
      <c r="C13" s="133">
        <f t="shared" si="0"/>
        <v>28</v>
      </c>
      <c r="D13" s="183">
        <v>39868</v>
      </c>
      <c r="E13" s="133">
        <f>B13-D13+1</f>
        <v>5</v>
      </c>
      <c r="F13" s="207">
        <v>4.5199999999999997E-2</v>
      </c>
      <c r="G13" s="209">
        <v>6600000</v>
      </c>
      <c r="H13" s="208"/>
      <c r="I13" s="161">
        <f>(((K11+H13)*C13)+(G13*E13)+(G12*E12))*(F13/365)</f>
        <v>10757.99474992774</v>
      </c>
      <c r="J13" s="161">
        <f t="shared" si="2"/>
        <v>13722471.605174648</v>
      </c>
      <c r="K13" s="133">
        <f>IF(A13=3,J13,IF(A13=1,J13-I13,J13-I13-I12-I11))</f>
        <v>13709756.703321448</v>
      </c>
      <c r="L13" s="133"/>
    </row>
    <row r="14" spans="1:12" outlineLevel="1">
      <c r="A14" s="203">
        <v>3</v>
      </c>
      <c r="B14" s="183">
        <v>39903</v>
      </c>
      <c r="C14" s="133">
        <f t="shared" si="0"/>
        <v>31</v>
      </c>
      <c r="F14" s="207">
        <v>4.5199999999999997E-2</v>
      </c>
      <c r="G14" s="161"/>
      <c r="H14" s="208"/>
      <c r="I14" s="161">
        <f>(((K13+H14)*C14)+(G14*E14))*(F14/365)</f>
        <v>52630.441349846602</v>
      </c>
      <c r="J14" s="161">
        <f t="shared" si="2"/>
        <v>13775102.046524495</v>
      </c>
      <c r="K14" s="133">
        <f t="shared" ref="K14:K28" si="4">IF(A14=3,J14,IF(A14=1,J14-I14,J14-I14-I13))</f>
        <v>13775102.046524495</v>
      </c>
      <c r="L14" s="133"/>
    </row>
    <row r="15" spans="1:12" outlineLevel="1">
      <c r="A15" s="203">
        <v>1</v>
      </c>
      <c r="B15" s="183">
        <v>39933</v>
      </c>
      <c r="C15" s="133">
        <f t="shared" si="0"/>
        <v>30</v>
      </c>
      <c r="F15" s="207">
        <v>3.3700000000000001E-2</v>
      </c>
      <c r="G15" s="161"/>
      <c r="H15" s="208"/>
      <c r="I15" s="161">
        <f>(((K14+H15)*C15)+(G15*E15))*(F15/365)</f>
        <v>38155.145668592508</v>
      </c>
      <c r="J15" s="161">
        <f t="shared" si="2"/>
        <v>13813257.192193087</v>
      </c>
      <c r="K15" s="133">
        <f t="shared" si="4"/>
        <v>13775102.046524495</v>
      </c>
      <c r="L15" s="133"/>
    </row>
    <row r="16" spans="1:12" outlineLevel="1">
      <c r="A16" s="203">
        <v>2</v>
      </c>
      <c r="B16" s="183">
        <v>39964</v>
      </c>
      <c r="C16" s="133">
        <f t="shared" si="0"/>
        <v>31</v>
      </c>
      <c r="F16" s="207">
        <v>3.3700000000000001E-2</v>
      </c>
      <c r="G16" s="161"/>
      <c r="H16" s="208"/>
      <c r="I16" s="161">
        <f t="shared" ref="I16:I26" si="5">(((K15+H16)*C16)+(G16*E16))*(F16/365)</f>
        <v>39426.983857545587</v>
      </c>
      <c r="J16" s="161">
        <f t="shared" si="2"/>
        <v>13852684.176050633</v>
      </c>
      <c r="K16" s="133">
        <f t="shared" si="4"/>
        <v>13775102.046524495</v>
      </c>
      <c r="L16" s="133"/>
    </row>
    <row r="17" spans="1:12" outlineLevel="1">
      <c r="A17" s="203">
        <v>3</v>
      </c>
      <c r="B17" s="183">
        <v>39994</v>
      </c>
      <c r="C17" s="133">
        <f t="shared" si="0"/>
        <v>30</v>
      </c>
      <c r="D17" s="183">
        <v>39966</v>
      </c>
      <c r="E17" s="133">
        <f>B17-D17+1</f>
        <v>29</v>
      </c>
      <c r="F17" s="207">
        <v>3.3700000000000001E-2</v>
      </c>
      <c r="G17" s="161">
        <v>3500000</v>
      </c>
      <c r="H17" s="208"/>
      <c r="I17" s="161">
        <f t="shared" si="5"/>
        <v>47526.515531606208</v>
      </c>
      <c r="J17" s="161">
        <f t="shared" si="2"/>
        <v>17400210.69158224</v>
      </c>
      <c r="K17" s="133">
        <f t="shared" si="4"/>
        <v>17400210.69158224</v>
      </c>
      <c r="L17" s="133"/>
    </row>
    <row r="18" spans="1:12" outlineLevel="1">
      <c r="A18" s="203">
        <v>1</v>
      </c>
      <c r="B18" s="183">
        <v>40025</v>
      </c>
      <c r="C18" s="133">
        <f t="shared" si="0"/>
        <v>31</v>
      </c>
      <c r="F18" s="207">
        <v>3.2500000000000001E-2</v>
      </c>
      <c r="G18" s="161"/>
      <c r="H18" s="208"/>
      <c r="I18" s="161">
        <f t="shared" si="5"/>
        <v>48029.348689778381</v>
      </c>
      <c r="J18" s="161">
        <f t="shared" si="2"/>
        <v>17448240.04027202</v>
      </c>
      <c r="K18" s="133">
        <f t="shared" si="4"/>
        <v>17400210.69158224</v>
      </c>
      <c r="L18" s="133"/>
    </row>
    <row r="19" spans="1:12" outlineLevel="1">
      <c r="A19" s="203">
        <v>2</v>
      </c>
      <c r="B19" s="183">
        <v>40056</v>
      </c>
      <c r="C19" s="133">
        <f t="shared" si="0"/>
        <v>31</v>
      </c>
      <c r="D19" s="183">
        <v>40056</v>
      </c>
      <c r="E19" s="133">
        <f>B19-D19+1</f>
        <v>1</v>
      </c>
      <c r="F19" s="207">
        <v>3.2500000000000001E-2</v>
      </c>
      <c r="G19" s="161">
        <v>10500000</v>
      </c>
      <c r="H19" s="208"/>
      <c r="I19" s="161">
        <f t="shared" si="5"/>
        <v>48964.280196627697</v>
      </c>
      <c r="J19" s="161">
        <f t="shared" si="2"/>
        <v>27997204.320468649</v>
      </c>
      <c r="K19" s="133">
        <f t="shared" si="4"/>
        <v>27900210.69158224</v>
      </c>
      <c r="L19" s="133"/>
    </row>
    <row r="20" spans="1:12" outlineLevel="1">
      <c r="A20" s="203">
        <v>3</v>
      </c>
      <c r="B20" s="183">
        <v>40086</v>
      </c>
      <c r="C20" s="133">
        <f t="shared" si="0"/>
        <v>30</v>
      </c>
      <c r="D20" s="183">
        <v>40086</v>
      </c>
      <c r="E20" s="133">
        <f>B20-D20+1</f>
        <v>1</v>
      </c>
      <c r="F20" s="207">
        <v>3.2500000000000001E-2</v>
      </c>
      <c r="G20" s="161">
        <v>10500000</v>
      </c>
      <c r="H20" s="208"/>
      <c r="I20" s="161">
        <f t="shared" si="5"/>
        <v>75462.891573404602</v>
      </c>
      <c r="J20" s="161">
        <f t="shared" si="2"/>
        <v>38572667.212042056</v>
      </c>
      <c r="K20" s="133">
        <f t="shared" si="4"/>
        <v>38572667.212042056</v>
      </c>
      <c r="L20" s="133"/>
    </row>
    <row r="21" spans="1:12" outlineLevel="1">
      <c r="A21" s="203">
        <v>1</v>
      </c>
      <c r="B21" s="183">
        <v>40117</v>
      </c>
      <c r="C21" s="133">
        <f t="shared" si="0"/>
        <v>31</v>
      </c>
      <c r="F21" s="207">
        <v>3.2500000000000001E-2</v>
      </c>
      <c r="G21" s="161"/>
      <c r="H21" s="208"/>
      <c r="I21" s="161">
        <f t="shared" si="5"/>
        <v>106471.12935926676</v>
      </c>
      <c r="J21" s="161">
        <f t="shared" si="2"/>
        <v>38679138.341401324</v>
      </c>
      <c r="K21" s="133">
        <f t="shared" si="4"/>
        <v>38572667.212042056</v>
      </c>
      <c r="L21" s="133"/>
    </row>
    <row r="22" spans="1:12" outlineLevel="1">
      <c r="A22" s="203">
        <v>2</v>
      </c>
      <c r="B22" s="183">
        <v>40147</v>
      </c>
      <c r="C22" s="133">
        <f t="shared" si="0"/>
        <v>30</v>
      </c>
      <c r="F22" s="207">
        <v>3.2500000000000001E-2</v>
      </c>
      <c r="G22" s="161"/>
      <c r="H22" s="208"/>
      <c r="I22" s="161">
        <f t="shared" si="5"/>
        <v>103036.57679929041</v>
      </c>
      <c r="J22" s="161">
        <f t="shared" si="2"/>
        <v>38782174.918200612</v>
      </c>
      <c r="K22" s="133">
        <f t="shared" si="4"/>
        <v>38572667.212042056</v>
      </c>
      <c r="L22" s="133"/>
    </row>
    <row r="23" spans="1:12" outlineLevel="1">
      <c r="A23" s="203">
        <v>3</v>
      </c>
      <c r="B23" s="183">
        <v>40178</v>
      </c>
      <c r="C23" s="133">
        <f t="shared" si="0"/>
        <v>31</v>
      </c>
      <c r="F23" s="207">
        <v>3.2500000000000001E-2</v>
      </c>
      <c r="G23" s="161"/>
      <c r="H23" s="208"/>
      <c r="I23" s="161">
        <f t="shared" si="5"/>
        <v>106471.12935926676</v>
      </c>
      <c r="J23" s="161">
        <f t="shared" si="2"/>
        <v>38888646.04755988</v>
      </c>
      <c r="K23" s="133">
        <f t="shared" si="4"/>
        <v>38888646.04755988</v>
      </c>
      <c r="L23" s="133"/>
    </row>
    <row r="24" spans="1:12" outlineLevel="1">
      <c r="A24" s="203">
        <v>1</v>
      </c>
      <c r="B24" s="183">
        <v>40209</v>
      </c>
      <c r="C24" s="133">
        <f t="shared" si="0"/>
        <v>31</v>
      </c>
      <c r="F24" s="207">
        <v>3.2500000000000001E-2</v>
      </c>
      <c r="G24" s="161"/>
      <c r="H24" s="208"/>
      <c r="I24" s="161">
        <f t="shared" si="5"/>
        <v>107343.31751483993</v>
      </c>
      <c r="J24" s="161">
        <f t="shared" si="2"/>
        <v>38995989.365074717</v>
      </c>
      <c r="K24" s="133">
        <f t="shared" si="4"/>
        <v>38888646.04755988</v>
      </c>
      <c r="L24" s="133"/>
    </row>
    <row r="25" spans="1:12" outlineLevel="1">
      <c r="A25" s="203">
        <v>2</v>
      </c>
      <c r="B25" s="183">
        <v>40237</v>
      </c>
      <c r="C25" s="133">
        <f t="shared" si="0"/>
        <v>28</v>
      </c>
      <c r="F25" s="207">
        <v>3.2500000000000001E-2</v>
      </c>
      <c r="G25" s="161"/>
      <c r="H25" s="208"/>
      <c r="I25" s="161">
        <f t="shared" si="5"/>
        <v>96955.25452953286</v>
      </c>
      <c r="J25" s="161">
        <f t="shared" si="2"/>
        <v>39092944.619604252</v>
      </c>
      <c r="K25" s="133">
        <f t="shared" si="4"/>
        <v>38888646.04755988</v>
      </c>
      <c r="L25" s="133"/>
    </row>
    <row r="26" spans="1:12" outlineLevel="1">
      <c r="A26" s="203">
        <v>3</v>
      </c>
      <c r="B26" s="183">
        <v>40268</v>
      </c>
      <c r="C26" s="133">
        <f t="shared" si="0"/>
        <v>31</v>
      </c>
      <c r="F26" s="207">
        <v>3.2500000000000001E-2</v>
      </c>
      <c r="G26" s="204"/>
      <c r="H26" s="208"/>
      <c r="I26" s="161">
        <f t="shared" si="5"/>
        <v>107343.31751483993</v>
      </c>
      <c r="J26" s="161">
        <f t="shared" si="2"/>
        <v>39200287.937119089</v>
      </c>
      <c r="K26" s="133">
        <f t="shared" si="4"/>
        <v>39200287.937119089</v>
      </c>
      <c r="L26" s="133"/>
    </row>
    <row r="27" spans="1:12" outlineLevel="1">
      <c r="A27" s="203">
        <v>1</v>
      </c>
      <c r="B27" s="183">
        <v>40298</v>
      </c>
      <c r="C27" s="133">
        <f t="shared" si="0"/>
        <v>30</v>
      </c>
      <c r="F27" s="207">
        <v>3.2500000000000001E-2</v>
      </c>
      <c r="G27" s="204"/>
      <c r="H27" s="208"/>
      <c r="I27" s="161">
        <f>(((K26+H27)*C27)+(G27*E27))*(F27/365)</f>
        <v>104713.09791422222</v>
      </c>
      <c r="J27" s="161">
        <f t="shared" si="2"/>
        <v>39305001.035033308</v>
      </c>
      <c r="K27" s="133">
        <f t="shared" si="4"/>
        <v>39200287.937119089</v>
      </c>
      <c r="L27" s="133"/>
    </row>
    <row r="28" spans="1:12" outlineLevel="1">
      <c r="A28" s="203">
        <v>2</v>
      </c>
      <c r="B28" s="183">
        <v>40317</v>
      </c>
      <c r="C28" s="133">
        <f t="shared" si="0"/>
        <v>19</v>
      </c>
      <c r="F28" s="207">
        <v>3.2500000000000001E-2</v>
      </c>
      <c r="G28" s="204"/>
      <c r="H28" s="208"/>
      <c r="I28" s="161">
        <f>(((K27+H28)*C28)+(G28*E28))*(F28/365)</f>
        <v>66318.29534567408</v>
      </c>
      <c r="J28" s="161">
        <f t="shared" si="2"/>
        <v>39371319.330378979</v>
      </c>
      <c r="K28" s="133">
        <f t="shared" si="4"/>
        <v>39200287.937119089</v>
      </c>
      <c r="L28" s="133"/>
    </row>
    <row r="29" spans="1:12" outlineLevel="1">
      <c r="A29" s="203">
        <v>2</v>
      </c>
      <c r="B29" s="183">
        <v>40329</v>
      </c>
      <c r="C29" s="133">
        <f t="shared" si="0"/>
        <v>31</v>
      </c>
      <c r="F29" s="207">
        <v>3.2500000000000001E-2</v>
      </c>
      <c r="G29" s="204"/>
      <c r="H29" s="208"/>
      <c r="I29" s="161">
        <f>(((K28+H29)*(C29-C28))+(G29*E29))*(F29/365)</f>
        <v>41885.239165688887</v>
      </c>
      <c r="J29" s="161">
        <f t="shared" si="2"/>
        <v>39413204.569544666</v>
      </c>
      <c r="K29" s="133">
        <f>IF(A29=3,J29,IF(A29=1,J29-I29,J29-I29-I28-I27))</f>
        <v>39200287.937119089</v>
      </c>
      <c r="L29" s="133"/>
    </row>
    <row r="30" spans="1:12" s="160" customFormat="1" outlineLevel="1">
      <c r="A30" s="210">
        <v>3</v>
      </c>
      <c r="B30" s="211">
        <v>40359</v>
      </c>
      <c r="C30" s="161">
        <f t="shared" si="0"/>
        <v>30</v>
      </c>
      <c r="D30" s="211">
        <v>40330</v>
      </c>
      <c r="E30" s="161">
        <f>B30-D30+1</f>
        <v>30</v>
      </c>
      <c r="F30" s="212">
        <v>3.5665000000000002E-2</v>
      </c>
      <c r="G30" s="204">
        <v>10000000</v>
      </c>
      <c r="H30" s="208"/>
      <c r="I30" s="161">
        <f>(((K29+H30)*C30)+(G30*E30))*(F30/365)</f>
        <v>144224.24131046733</v>
      </c>
      <c r="J30" s="161">
        <f>J29+G30+H30+I30</f>
        <v>49557428.810855135</v>
      </c>
      <c r="K30" s="161">
        <f t="shared" ref="K30:K61" si="6">IF(A30=3,J30,IF(A30=1,J30-I30,J30-I30-I29))</f>
        <v>49557428.810855135</v>
      </c>
      <c r="L30" s="161"/>
    </row>
    <row r="31" spans="1:12" outlineLevel="1">
      <c r="A31" s="203">
        <v>1</v>
      </c>
      <c r="B31" s="183">
        <v>40390</v>
      </c>
      <c r="C31" s="133">
        <f t="shared" si="0"/>
        <v>31</v>
      </c>
      <c r="D31" s="211">
        <v>40388</v>
      </c>
      <c r="E31" s="161">
        <f>B31-D31+1</f>
        <v>3</v>
      </c>
      <c r="F31" s="212">
        <f>F30</f>
        <v>3.5665000000000002E-2</v>
      </c>
      <c r="G31" s="204">
        <v>10000000</v>
      </c>
      <c r="H31" s="208"/>
      <c r="I31" s="161">
        <f t="shared" ref="I31:I94" si="7">(((K30+H31)*C31)+(G31*E31))*(F31/365)</f>
        <v>153044.89494442084</v>
      </c>
      <c r="J31" s="161">
        <f>J30+G31+H31+I31</f>
        <v>59710473.705799557</v>
      </c>
      <c r="K31" s="133">
        <f t="shared" si="6"/>
        <v>59557428.810855135</v>
      </c>
      <c r="L31" s="133"/>
    </row>
    <row r="32" spans="1:12" outlineLevel="1">
      <c r="A32" s="203">
        <v>2</v>
      </c>
      <c r="B32" s="183">
        <v>40421</v>
      </c>
      <c r="C32" s="133">
        <f t="shared" si="0"/>
        <v>31</v>
      </c>
      <c r="D32" s="211"/>
      <c r="E32" s="161"/>
      <c r="F32" s="212">
        <f>F31</f>
        <v>3.5665000000000002E-2</v>
      </c>
      <c r="G32" s="204"/>
      <c r="H32" s="208"/>
      <c r="I32" s="161">
        <f t="shared" si="7"/>
        <v>180404.34699921537</v>
      </c>
      <c r="J32" s="161">
        <f t="shared" si="2"/>
        <v>59890878.05279877</v>
      </c>
      <c r="K32" s="133">
        <f t="shared" si="6"/>
        <v>59557428.810855135</v>
      </c>
      <c r="L32" s="133"/>
    </row>
    <row r="33" spans="1:12" outlineLevel="1">
      <c r="A33" s="203">
        <v>3</v>
      </c>
      <c r="B33" s="183">
        <v>40451</v>
      </c>
      <c r="C33" s="133">
        <f t="shared" si="0"/>
        <v>30</v>
      </c>
      <c r="D33" s="211"/>
      <c r="E33" s="161"/>
      <c r="F33" s="212">
        <f t="shared" ref="F33:F96" si="8">F32</f>
        <v>3.5665000000000002E-2</v>
      </c>
      <c r="G33" s="204"/>
      <c r="H33" s="208"/>
      <c r="I33" s="161">
        <f t="shared" si="7"/>
        <v>174584.85193472455</v>
      </c>
      <c r="J33" s="161">
        <f t="shared" si="2"/>
        <v>60065462.904733494</v>
      </c>
      <c r="K33" s="133">
        <f t="shared" si="6"/>
        <v>60065462.904733494</v>
      </c>
      <c r="L33" s="133"/>
    </row>
    <row r="34" spans="1:12" outlineLevel="1">
      <c r="A34" s="203">
        <v>1</v>
      </c>
      <c r="B34" s="183">
        <v>40482</v>
      </c>
      <c r="C34" s="133">
        <f t="shared" si="0"/>
        <v>31</v>
      </c>
      <c r="D34" s="211">
        <v>40480</v>
      </c>
      <c r="E34" s="161">
        <f>B34-D34+1</f>
        <v>3</v>
      </c>
      <c r="F34" s="212">
        <f t="shared" si="8"/>
        <v>3.5665000000000002E-2</v>
      </c>
      <c r="G34" s="204">
        <v>14400000</v>
      </c>
      <c r="H34" s="208"/>
      <c r="I34" s="161">
        <f t="shared" si="7"/>
        <v>186164.39662853954</v>
      </c>
      <c r="J34" s="161">
        <f t="shared" si="2"/>
        <v>74651627.301362038</v>
      </c>
      <c r="K34" s="133">
        <f t="shared" si="6"/>
        <v>74465462.904733494</v>
      </c>
      <c r="L34" s="133"/>
    </row>
    <row r="35" spans="1:12" outlineLevel="1">
      <c r="A35" s="203">
        <v>2</v>
      </c>
      <c r="B35" s="183">
        <v>40512</v>
      </c>
      <c r="C35" s="133">
        <f t="shared" si="0"/>
        <v>30</v>
      </c>
      <c r="D35" s="211"/>
      <c r="E35" s="161"/>
      <c r="F35" s="212">
        <f t="shared" si="8"/>
        <v>3.5665000000000002E-2</v>
      </c>
      <c r="G35" s="204"/>
      <c r="H35" s="208"/>
      <c r="I35" s="161">
        <f t="shared" si="7"/>
        <v>218285.81379430031</v>
      </c>
      <c r="J35" s="161">
        <f t="shared" si="2"/>
        <v>74869913.115156338</v>
      </c>
      <c r="K35" s="133">
        <f t="shared" si="6"/>
        <v>74465462.904733494</v>
      </c>
      <c r="L35" s="133"/>
    </row>
    <row r="36" spans="1:12" outlineLevel="1">
      <c r="A36" s="203">
        <v>3</v>
      </c>
      <c r="B36" s="183">
        <v>40543</v>
      </c>
      <c r="C36" s="133">
        <f t="shared" si="0"/>
        <v>31</v>
      </c>
      <c r="D36" s="211"/>
      <c r="E36" s="161"/>
      <c r="F36" s="212">
        <f t="shared" si="8"/>
        <v>3.5665000000000002E-2</v>
      </c>
      <c r="G36" s="204"/>
      <c r="H36" s="208"/>
      <c r="I36" s="161">
        <f t="shared" si="7"/>
        <v>225562.00758744363</v>
      </c>
      <c r="J36" s="161">
        <f t="shared" si="2"/>
        <v>75095475.122743785</v>
      </c>
      <c r="K36" s="133">
        <f t="shared" si="6"/>
        <v>75095475.122743785</v>
      </c>
      <c r="L36" s="133"/>
    </row>
    <row r="37" spans="1:12" outlineLevel="1">
      <c r="A37" s="203">
        <v>1</v>
      </c>
      <c r="B37" s="183">
        <v>40574</v>
      </c>
      <c r="C37" s="133">
        <f t="shared" si="0"/>
        <v>31</v>
      </c>
      <c r="D37" s="211"/>
      <c r="E37" s="161"/>
      <c r="F37" s="212">
        <f t="shared" si="8"/>
        <v>3.5665000000000002E-2</v>
      </c>
      <c r="G37" s="204"/>
      <c r="H37" s="208"/>
      <c r="I37" s="161">
        <f t="shared" si="7"/>
        <v>227470.36637762297</v>
      </c>
      <c r="J37" s="161">
        <f t="shared" si="2"/>
        <v>75322945.489121407</v>
      </c>
      <c r="K37" s="133">
        <f t="shared" si="6"/>
        <v>75095475.122743785</v>
      </c>
      <c r="L37" s="133"/>
    </row>
    <row r="38" spans="1:12" outlineLevel="1">
      <c r="A38" s="203">
        <v>2</v>
      </c>
      <c r="B38" s="183">
        <v>40602</v>
      </c>
      <c r="C38" s="133">
        <f t="shared" si="0"/>
        <v>28</v>
      </c>
      <c r="D38" s="211"/>
      <c r="E38" s="161"/>
      <c r="F38" s="212">
        <f t="shared" si="8"/>
        <v>3.5665000000000002E-2</v>
      </c>
      <c r="G38" s="204"/>
      <c r="H38" s="208"/>
      <c r="I38" s="161">
        <f t="shared" si="7"/>
        <v>205457.10511527234</v>
      </c>
      <c r="J38" s="161">
        <f t="shared" si="2"/>
        <v>75528402.594236687</v>
      </c>
      <c r="K38" s="133">
        <f t="shared" si="6"/>
        <v>75095475.122743785</v>
      </c>
      <c r="L38" s="133"/>
    </row>
    <row r="39" spans="1:12" outlineLevel="1">
      <c r="A39" s="203">
        <v>3</v>
      </c>
      <c r="B39" s="183">
        <v>40633</v>
      </c>
      <c r="C39" s="133">
        <f t="shared" si="0"/>
        <v>31</v>
      </c>
      <c r="D39" s="211">
        <v>40617</v>
      </c>
      <c r="E39" s="161">
        <f>B39-D39+1</f>
        <v>17</v>
      </c>
      <c r="F39" s="212">
        <f t="shared" si="8"/>
        <v>3.5665000000000002E-2</v>
      </c>
      <c r="G39" s="204">
        <v>18200000</v>
      </c>
      <c r="H39" s="208"/>
      <c r="I39" s="161">
        <f t="shared" si="7"/>
        <v>257702.56089817092</v>
      </c>
      <c r="J39" s="161">
        <f t="shared" si="2"/>
        <v>93986105.155134857</v>
      </c>
      <c r="K39" s="133">
        <f t="shared" si="6"/>
        <v>93986105.155134857</v>
      </c>
      <c r="L39" s="133"/>
    </row>
    <row r="40" spans="1:12" outlineLevel="1">
      <c r="A40" s="203">
        <v>1</v>
      </c>
      <c r="B40" s="183">
        <v>40663</v>
      </c>
      <c r="C40" s="133">
        <f t="shared" si="0"/>
        <v>30</v>
      </c>
      <c r="D40" s="211"/>
      <c r="E40" s="161"/>
      <c r="F40" s="212">
        <f t="shared" si="8"/>
        <v>3.5665000000000002E-2</v>
      </c>
      <c r="G40" s="204"/>
      <c r="H40" s="208"/>
      <c r="I40" s="161">
        <f t="shared" si="7"/>
        <v>275508.03619379876</v>
      </c>
      <c r="J40" s="161">
        <f>J39+G40+H40+I40</f>
        <v>94261613.19132866</v>
      </c>
      <c r="K40" s="133">
        <f t="shared" si="6"/>
        <v>93986105.155134857</v>
      </c>
      <c r="L40" s="133"/>
    </row>
    <row r="41" spans="1:12" outlineLevel="1">
      <c r="A41" s="203">
        <v>2</v>
      </c>
      <c r="B41" s="183">
        <v>40694</v>
      </c>
      <c r="C41" s="133">
        <f t="shared" si="0"/>
        <v>31</v>
      </c>
      <c r="F41" s="212">
        <f t="shared" si="8"/>
        <v>3.5665000000000002E-2</v>
      </c>
      <c r="G41" s="204"/>
      <c r="H41" s="208"/>
      <c r="I41" s="161">
        <f t="shared" si="7"/>
        <v>284691.63740025874</v>
      </c>
      <c r="J41" s="161">
        <f>J40+G41+H41+I41</f>
        <v>94546304.828728914</v>
      </c>
      <c r="K41" s="133">
        <f t="shared" si="6"/>
        <v>93986105.155134857</v>
      </c>
      <c r="L41" s="133"/>
    </row>
    <row r="42" spans="1:12" outlineLevel="1">
      <c r="A42" s="203">
        <v>3</v>
      </c>
      <c r="B42" s="183">
        <v>40724</v>
      </c>
      <c r="C42" s="133">
        <f t="shared" si="0"/>
        <v>30</v>
      </c>
      <c r="F42" s="212">
        <f t="shared" si="8"/>
        <v>3.5665000000000002E-2</v>
      </c>
      <c r="G42" s="204"/>
      <c r="H42" s="208"/>
      <c r="I42" s="161">
        <f t="shared" si="7"/>
        <v>275508.03619379876</v>
      </c>
      <c r="J42" s="161">
        <f>J41+G42+H42+I42</f>
        <v>94821812.864922717</v>
      </c>
      <c r="K42" s="133">
        <f t="shared" si="6"/>
        <v>94821812.864922717</v>
      </c>
      <c r="L42" s="133"/>
    </row>
    <row r="43" spans="1:12" outlineLevel="1">
      <c r="A43" s="203">
        <v>1</v>
      </c>
      <c r="B43" s="183">
        <v>40755</v>
      </c>
      <c r="C43" s="133">
        <f t="shared" si="0"/>
        <v>31</v>
      </c>
      <c r="F43" s="212">
        <f t="shared" si="8"/>
        <v>3.5665000000000002E-2</v>
      </c>
      <c r="G43" s="204"/>
      <c r="H43" s="208"/>
      <c r="I43" s="161">
        <f t="shared" si="7"/>
        <v>287223.06474151107</v>
      </c>
      <c r="J43" s="161">
        <f>J42+G43+H43+I43</f>
        <v>95109035.929664224</v>
      </c>
      <c r="K43" s="133">
        <f t="shared" si="6"/>
        <v>94821812.864922717</v>
      </c>
      <c r="L43" s="133"/>
    </row>
    <row r="44" spans="1:12" outlineLevel="1">
      <c r="A44" s="203">
        <v>2</v>
      </c>
      <c r="B44" s="183">
        <v>40786</v>
      </c>
      <c r="C44" s="133">
        <f t="shared" si="0"/>
        <v>31</v>
      </c>
      <c r="D44" s="183">
        <v>40756</v>
      </c>
      <c r="E44" s="133">
        <f>B44-D44+1</f>
        <v>31</v>
      </c>
      <c r="F44" s="212">
        <f t="shared" si="8"/>
        <v>3.5665000000000002E-2</v>
      </c>
      <c r="G44" s="213">
        <f>9000000-34210.74</f>
        <v>8965789.2599999998</v>
      </c>
      <c r="H44" s="208"/>
      <c r="I44" s="161">
        <f t="shared" si="7"/>
        <v>314381.17732423684</v>
      </c>
      <c r="J44" s="161">
        <f>J43+G44+H44+I44</f>
        <v>104389206.36698847</v>
      </c>
      <c r="K44" s="133">
        <f t="shared" si="6"/>
        <v>103787602.12492272</v>
      </c>
      <c r="L44" s="133"/>
    </row>
    <row r="45" spans="1:12" ht="15" outlineLevel="1" thickBot="1">
      <c r="A45" s="203">
        <v>3</v>
      </c>
      <c r="B45" s="183">
        <v>40816</v>
      </c>
      <c r="C45" s="133">
        <f t="shared" si="0"/>
        <v>30</v>
      </c>
      <c r="F45" s="214">
        <f t="shared" si="8"/>
        <v>3.5665000000000002E-2</v>
      </c>
      <c r="G45" s="204"/>
      <c r="H45" s="208"/>
      <c r="I45" s="161">
        <f t="shared" si="7"/>
        <v>304239.849023455</v>
      </c>
      <c r="J45" s="161">
        <f t="shared" ref="J45:J108" si="9">J44+G45+H45+I45</f>
        <v>104693446.21601193</v>
      </c>
      <c r="K45" s="133">
        <f t="shared" si="6"/>
        <v>104693446.21601193</v>
      </c>
      <c r="L45" s="133"/>
    </row>
    <row r="46" spans="1:12" outlineLevel="1">
      <c r="A46" s="215">
        <v>1</v>
      </c>
      <c r="B46" s="216">
        <v>40847</v>
      </c>
      <c r="C46" s="217">
        <f t="shared" si="0"/>
        <v>31</v>
      </c>
      <c r="D46" s="216"/>
      <c r="E46" s="217"/>
      <c r="F46" s="212">
        <f t="shared" si="8"/>
        <v>3.5665000000000002E-2</v>
      </c>
      <c r="G46" s="218"/>
      <c r="H46" s="219"/>
      <c r="I46" s="220">
        <f>(((K45+H46)*C46)+(G46*E46))*(F46/365)</f>
        <v>317125.05352908501</v>
      </c>
      <c r="J46" s="220">
        <f t="shared" si="9"/>
        <v>105010571.26954101</v>
      </c>
      <c r="K46" s="217">
        <f t="shared" si="6"/>
        <v>104693446.21601193</v>
      </c>
      <c r="L46" s="133"/>
    </row>
    <row r="47" spans="1:12" outlineLevel="1">
      <c r="A47" s="203">
        <v>2</v>
      </c>
      <c r="B47" s="183">
        <v>40877</v>
      </c>
      <c r="C47" s="133">
        <f t="shared" si="0"/>
        <v>30</v>
      </c>
      <c r="F47" s="212">
        <f t="shared" si="8"/>
        <v>3.5665000000000002E-2</v>
      </c>
      <c r="G47" s="204"/>
      <c r="H47" s="208"/>
      <c r="I47" s="161">
        <f t="shared" si="7"/>
        <v>306895.21309266292</v>
      </c>
      <c r="J47" s="161">
        <f t="shared" si="9"/>
        <v>105317466.48263368</v>
      </c>
      <c r="K47" s="133">
        <f t="shared" si="6"/>
        <v>104693446.21601193</v>
      </c>
      <c r="L47" s="133"/>
    </row>
    <row r="48" spans="1:12" outlineLevel="1">
      <c r="A48" s="268">
        <v>3</v>
      </c>
      <c r="B48" s="269">
        <v>40908</v>
      </c>
      <c r="C48" s="270">
        <f t="shared" si="0"/>
        <v>31</v>
      </c>
      <c r="D48" s="269"/>
      <c r="E48" s="270"/>
      <c r="F48" s="271">
        <f t="shared" si="8"/>
        <v>3.5665000000000002E-2</v>
      </c>
      <c r="G48" s="272"/>
      <c r="H48" s="273">
        <v>0</v>
      </c>
      <c r="I48" s="270">
        <f>(((K47+H48)*C48)+(G48*E48))*(F48/365)</f>
        <v>317125.05352908501</v>
      </c>
      <c r="J48" s="270">
        <f>J47+G48+H48+I48</f>
        <v>105634591.53616276</v>
      </c>
      <c r="K48" s="270">
        <f t="shared" si="6"/>
        <v>105634591.53616276</v>
      </c>
      <c r="L48" s="133"/>
    </row>
    <row r="49" spans="1:12" s="222" customFormat="1" outlineLevel="1">
      <c r="A49" s="274">
        <v>1</v>
      </c>
      <c r="B49" s="275">
        <v>40939</v>
      </c>
      <c r="C49" s="276">
        <f t="shared" si="0"/>
        <v>31</v>
      </c>
      <c r="D49" s="275"/>
      <c r="E49" s="276"/>
      <c r="F49" s="271">
        <f t="shared" si="8"/>
        <v>3.5665000000000002E-2</v>
      </c>
      <c r="G49" s="277"/>
      <c r="H49" s="273">
        <f>-'LSR Prepaid Bill Credits'!N15</f>
        <v>0</v>
      </c>
      <c r="I49" s="276">
        <f>(((K48+H49)*C49)+(G49*E49))*(F49/365)</f>
        <v>319975.8600582318</v>
      </c>
      <c r="J49" s="276">
        <f>J48+G49+H49+I49</f>
        <v>105954567.396221</v>
      </c>
      <c r="K49" s="276">
        <f t="shared" si="6"/>
        <v>105634591.53616276</v>
      </c>
      <c r="L49" s="221"/>
    </row>
    <row r="50" spans="1:12" s="160" customFormat="1" outlineLevel="1">
      <c r="A50" s="268">
        <v>2</v>
      </c>
      <c r="B50" s="269">
        <v>40968</v>
      </c>
      <c r="C50" s="270">
        <f t="shared" si="0"/>
        <v>29</v>
      </c>
      <c r="D50" s="269"/>
      <c r="E50" s="270"/>
      <c r="F50" s="271">
        <f t="shared" si="8"/>
        <v>3.5665000000000002E-2</v>
      </c>
      <c r="G50" s="272"/>
      <c r="H50" s="273">
        <f>-'LSR Prepaid Bill Credits'!N16</f>
        <v>0</v>
      </c>
      <c r="I50" s="276">
        <f>(((K49+H50)*C50)+(G50*E50))*(F50/365)</f>
        <v>299332.25618350715</v>
      </c>
      <c r="J50" s="270">
        <f>J49+G50+H50+I50</f>
        <v>106253899.6524045</v>
      </c>
      <c r="K50" s="270">
        <f t="shared" si="6"/>
        <v>105634591.53616276</v>
      </c>
      <c r="L50" s="161"/>
    </row>
    <row r="51" spans="1:12" s="160" customFormat="1" outlineLevel="1">
      <c r="A51" s="268">
        <v>3</v>
      </c>
      <c r="B51" s="269">
        <v>40999</v>
      </c>
      <c r="C51" s="270">
        <f t="shared" si="0"/>
        <v>31</v>
      </c>
      <c r="D51" s="269"/>
      <c r="E51" s="270"/>
      <c r="F51" s="271">
        <f t="shared" si="8"/>
        <v>3.5665000000000002E-2</v>
      </c>
      <c r="G51" s="272"/>
      <c r="H51" s="273">
        <f>-'LSR Prepaid Bill Credits'!N17</f>
        <v>-259600</v>
      </c>
      <c r="I51" s="276">
        <f>(((K50+H51)*C51)+(G51*E51))*(F51/365)</f>
        <v>319189.51032124547</v>
      </c>
      <c r="J51" s="270">
        <f>J50+G51+H51+I51</f>
        <v>106313489.16272575</v>
      </c>
      <c r="K51" s="270">
        <f t="shared" si="6"/>
        <v>106313489.16272575</v>
      </c>
      <c r="L51" s="161"/>
    </row>
    <row r="52" spans="1:12" outlineLevel="1">
      <c r="A52" s="268">
        <v>1</v>
      </c>
      <c r="B52" s="269">
        <v>41029</v>
      </c>
      <c r="C52" s="270">
        <f t="shared" si="0"/>
        <v>30</v>
      </c>
      <c r="D52" s="269"/>
      <c r="E52" s="270"/>
      <c r="F52" s="271">
        <f t="shared" si="8"/>
        <v>3.5665000000000002E-2</v>
      </c>
      <c r="G52" s="272"/>
      <c r="H52" s="273">
        <f>-'LSR Prepaid Bill Credits'!N18</f>
        <v>-434632</v>
      </c>
      <c r="I52" s="270">
        <f t="shared" si="7"/>
        <v>310370.09101714636</v>
      </c>
      <c r="J52" s="270">
        <f t="shared" si="9"/>
        <v>106189227.25374289</v>
      </c>
      <c r="K52" s="270">
        <f t="shared" si="6"/>
        <v>105878857.16272575</v>
      </c>
      <c r="L52" s="161"/>
    </row>
    <row r="53" spans="1:12" outlineLevel="1">
      <c r="A53" s="268">
        <v>2</v>
      </c>
      <c r="B53" s="269">
        <v>41060</v>
      </c>
      <c r="C53" s="270">
        <f t="shared" si="0"/>
        <v>31</v>
      </c>
      <c r="D53" s="269"/>
      <c r="E53" s="270"/>
      <c r="F53" s="271">
        <f t="shared" si="8"/>
        <v>3.5665000000000002E-2</v>
      </c>
      <c r="G53" s="272"/>
      <c r="H53" s="273">
        <f>-'LSR Prepaid Bill Credits'!N19</f>
        <v>-421127</v>
      </c>
      <c r="I53" s="270">
        <f t="shared" si="7"/>
        <v>319440.13242153981</v>
      </c>
      <c r="J53" s="270">
        <f t="shared" si="9"/>
        <v>106087540.38616443</v>
      </c>
      <c r="K53" s="270">
        <f t="shared" si="6"/>
        <v>105457730.16272575</v>
      </c>
      <c r="L53" s="161"/>
    </row>
    <row r="54" spans="1:12" outlineLevel="1">
      <c r="A54" s="268">
        <v>3</v>
      </c>
      <c r="B54" s="269">
        <v>41090</v>
      </c>
      <c r="C54" s="270">
        <f t="shared" si="0"/>
        <v>30</v>
      </c>
      <c r="D54" s="269"/>
      <c r="E54" s="270"/>
      <c r="F54" s="271">
        <f t="shared" si="8"/>
        <v>3.5665000000000002E-2</v>
      </c>
      <c r="G54" s="272"/>
      <c r="H54" s="273">
        <f>-'LSR Prepaid Bill Credits'!N20</f>
        <v>-426723</v>
      </c>
      <c r="I54" s="270">
        <f>(((K53+H54)*C54)+(G54*E54))*(F54/365)</f>
        <v>307884.72907879023</v>
      </c>
      <c r="J54" s="270">
        <f t="shared" si="9"/>
        <v>105968702.11524321</v>
      </c>
      <c r="K54" s="270">
        <f t="shared" si="6"/>
        <v>105968702.11524321</v>
      </c>
      <c r="L54" s="133"/>
    </row>
    <row r="55" spans="1:12" outlineLevel="1">
      <c r="A55" s="268">
        <v>1</v>
      </c>
      <c r="B55" s="269">
        <v>41121</v>
      </c>
      <c r="C55" s="270">
        <f t="shared" si="0"/>
        <v>31</v>
      </c>
      <c r="D55" s="269"/>
      <c r="E55" s="270"/>
      <c r="F55" s="271">
        <f t="shared" si="8"/>
        <v>3.5665000000000002E-2</v>
      </c>
      <c r="G55" s="272"/>
      <c r="H55" s="273">
        <f>-'LSR Prepaid Bill Credits'!N21</f>
        <v>-462527</v>
      </c>
      <c r="I55" s="270">
        <f t="shared" si="7"/>
        <v>319586.8761644921</v>
      </c>
      <c r="J55" s="270">
        <f t="shared" si="9"/>
        <v>105825761.99140771</v>
      </c>
      <c r="K55" s="270">
        <f t="shared" si="6"/>
        <v>105506175.11524321</v>
      </c>
      <c r="L55" s="133"/>
    </row>
    <row r="56" spans="1:12" outlineLevel="1">
      <c r="A56" s="268">
        <v>2</v>
      </c>
      <c r="B56" s="269">
        <v>41152</v>
      </c>
      <c r="C56" s="270">
        <f t="shared" si="0"/>
        <v>31</v>
      </c>
      <c r="D56" s="269"/>
      <c r="E56" s="270"/>
      <c r="F56" s="271">
        <f t="shared" si="8"/>
        <v>3.5665000000000002E-2</v>
      </c>
      <c r="G56" s="272"/>
      <c r="H56" s="273">
        <f>-'LSR Prepaid Bill Credits'!N22</f>
        <v>-457118</v>
      </c>
      <c r="I56" s="270">
        <f t="shared" si="7"/>
        <v>318202.22817114968</v>
      </c>
      <c r="J56" s="270">
        <f t="shared" si="9"/>
        <v>105686846.21957886</v>
      </c>
      <c r="K56" s="270">
        <f t="shared" si="6"/>
        <v>105049057.11524321</v>
      </c>
      <c r="L56" s="133"/>
    </row>
    <row r="57" spans="1:12" outlineLevel="1">
      <c r="A57" s="268">
        <v>3</v>
      </c>
      <c r="B57" s="269">
        <v>41182</v>
      </c>
      <c r="C57" s="270">
        <f t="shared" si="0"/>
        <v>30</v>
      </c>
      <c r="D57" s="269"/>
      <c r="E57" s="270"/>
      <c r="F57" s="271">
        <f t="shared" si="8"/>
        <v>3.5665000000000002E-2</v>
      </c>
      <c r="G57" s="272"/>
      <c r="H57" s="273">
        <f>-'LSR Prepaid Bill Credits'!N23</f>
        <v>-457118</v>
      </c>
      <c r="I57" s="270">
        <f>(((K56+H57)*C57)+(G57*E57))*(F57/365)</f>
        <v>306597.65823658765</v>
      </c>
      <c r="J57" s="270">
        <f t="shared" si="9"/>
        <v>105536325.87781546</v>
      </c>
      <c r="K57" s="270">
        <f t="shared" si="6"/>
        <v>105536325.87781546</v>
      </c>
      <c r="L57" s="133"/>
    </row>
    <row r="58" spans="1:12" outlineLevel="1">
      <c r="A58" s="268">
        <v>1</v>
      </c>
      <c r="B58" s="269">
        <v>41213</v>
      </c>
      <c r="C58" s="270">
        <f t="shared" si="0"/>
        <v>31</v>
      </c>
      <c r="D58" s="269"/>
      <c r="E58" s="270"/>
      <c r="F58" s="271">
        <f t="shared" si="8"/>
        <v>3.5665000000000002E-2</v>
      </c>
      <c r="G58" s="272"/>
      <c r="H58" s="273">
        <f>-'LSR Prepaid Bill Credits'!N24</f>
        <v>-452840</v>
      </c>
      <c r="I58" s="270">
        <f t="shared" si="7"/>
        <v>318306.51572274236</v>
      </c>
      <c r="J58" s="270">
        <f t="shared" si="9"/>
        <v>105401792.39353819</v>
      </c>
      <c r="K58" s="270">
        <f t="shared" si="6"/>
        <v>105083485.87781546</v>
      </c>
      <c r="L58" s="133"/>
    </row>
    <row r="59" spans="1:12" outlineLevel="1">
      <c r="A59" s="268">
        <v>2</v>
      </c>
      <c r="B59" s="269">
        <v>41243</v>
      </c>
      <c r="C59" s="270">
        <f t="shared" si="0"/>
        <v>30</v>
      </c>
      <c r="D59" s="269"/>
      <c r="E59" s="270"/>
      <c r="F59" s="271">
        <f t="shared" si="8"/>
        <v>3.5665000000000002E-2</v>
      </c>
      <c r="G59" s="272"/>
      <c r="H59" s="273">
        <f>-'LSR Prepaid Bill Credits'!N25</f>
        <v>-457866</v>
      </c>
      <c r="I59" s="270">
        <f t="shared" si="7"/>
        <v>306696.38900895522</v>
      </c>
      <c r="J59" s="270">
        <f t="shared" si="9"/>
        <v>105250622.78254715</v>
      </c>
      <c r="K59" s="270">
        <f t="shared" si="6"/>
        <v>104625619.87781546</v>
      </c>
      <c r="L59" s="133"/>
    </row>
    <row r="60" spans="1:12" outlineLevel="1">
      <c r="A60" s="268">
        <v>3</v>
      </c>
      <c r="B60" s="269">
        <v>41274</v>
      </c>
      <c r="C60" s="270">
        <f t="shared" si="0"/>
        <v>31</v>
      </c>
      <c r="D60" s="269"/>
      <c r="E60" s="270"/>
      <c r="F60" s="271">
        <f t="shared" si="8"/>
        <v>3.5665000000000002E-2</v>
      </c>
      <c r="G60" s="272"/>
      <c r="H60" s="273">
        <f>-'LSR Prepaid Bill Credits'!N26</f>
        <v>-416358</v>
      </c>
      <c r="I60" s="270">
        <f t="shared" si="7"/>
        <v>315658.41937271494</v>
      </c>
      <c r="J60" s="270">
        <f t="shared" si="9"/>
        <v>105149923.20191985</v>
      </c>
      <c r="K60" s="270">
        <f t="shared" si="6"/>
        <v>105149923.20191985</v>
      </c>
      <c r="L60" s="133"/>
    </row>
    <row r="61" spans="1:12" outlineLevel="1">
      <c r="A61" s="268">
        <v>1</v>
      </c>
      <c r="B61" s="269">
        <v>41305</v>
      </c>
      <c r="C61" s="270">
        <f t="shared" si="0"/>
        <v>31</v>
      </c>
      <c r="D61" s="269"/>
      <c r="E61" s="270"/>
      <c r="F61" s="271">
        <f t="shared" si="8"/>
        <v>3.5665000000000002E-2</v>
      </c>
      <c r="G61" s="272"/>
      <c r="H61" s="273">
        <f>-'LSR Prepaid Bill Credits'!N27</f>
        <v>-458060</v>
      </c>
      <c r="I61" s="270">
        <f t="shared" si="7"/>
        <v>317120.25844928937</v>
      </c>
      <c r="J61" s="270">
        <f t="shared" si="9"/>
        <v>105008983.46036914</v>
      </c>
      <c r="K61" s="270">
        <f t="shared" si="6"/>
        <v>104691863.20191985</v>
      </c>
      <c r="L61" s="133"/>
    </row>
    <row r="62" spans="1:12" outlineLevel="1">
      <c r="A62" s="268">
        <v>2</v>
      </c>
      <c r="B62" s="269">
        <v>41333</v>
      </c>
      <c r="C62" s="270">
        <f t="shared" si="0"/>
        <v>28</v>
      </c>
      <c r="D62" s="269"/>
      <c r="E62" s="270"/>
      <c r="F62" s="271">
        <f t="shared" si="8"/>
        <v>3.5665000000000002E-2</v>
      </c>
      <c r="G62" s="272"/>
      <c r="H62" s="273">
        <f>-'LSR Prepaid Bill Credits'!N28</f>
        <v>-441320</v>
      </c>
      <c r="I62" s="270">
        <f t="shared" si="7"/>
        <v>285223.77384192118</v>
      </c>
      <c r="J62" s="270">
        <f t="shared" si="9"/>
        <v>104852887.23421106</v>
      </c>
      <c r="K62" s="270">
        <f t="shared" ref="K62:K93" si="10">IF(A62=3,J62,IF(A62=1,J62-I62,J62-I62-I61))</f>
        <v>104250543.20191985</v>
      </c>
      <c r="L62" s="133"/>
    </row>
    <row r="63" spans="1:12" outlineLevel="1">
      <c r="A63" s="268">
        <v>3</v>
      </c>
      <c r="B63" s="269">
        <v>41364</v>
      </c>
      <c r="C63" s="270">
        <f t="shared" si="0"/>
        <v>31</v>
      </c>
      <c r="D63" s="269"/>
      <c r="E63" s="270"/>
      <c r="F63" s="271">
        <f t="shared" si="8"/>
        <v>3.5665000000000002E-2</v>
      </c>
      <c r="G63" s="272"/>
      <c r="H63" s="273">
        <f>-'LSR Prepaid Bill Credits'!N29</f>
        <v>-441320</v>
      </c>
      <c r="I63" s="270">
        <f t="shared" si="7"/>
        <v>314446.66934353596</v>
      </c>
      <c r="J63" s="270">
        <f t="shared" si="9"/>
        <v>104726013.90355459</v>
      </c>
      <c r="K63" s="270">
        <f t="shared" si="10"/>
        <v>104726013.90355459</v>
      </c>
      <c r="L63" s="133"/>
    </row>
    <row r="64" spans="1:12" outlineLevel="1">
      <c r="A64" s="268">
        <v>1</v>
      </c>
      <c r="B64" s="269">
        <v>41394</v>
      </c>
      <c r="C64" s="270">
        <f t="shared" si="0"/>
        <v>30</v>
      </c>
      <c r="D64" s="269"/>
      <c r="E64" s="270"/>
      <c r="F64" s="271">
        <f t="shared" si="8"/>
        <v>3.5665000000000002E-2</v>
      </c>
      <c r="G64" s="272"/>
      <c r="H64" s="273">
        <f>-'LSR Prepaid Bill Credits'!N30</f>
        <v>-441320</v>
      </c>
      <c r="I64" s="270">
        <f t="shared" si="7"/>
        <v>305697.0088824883</v>
      </c>
      <c r="J64" s="270">
        <f t="shared" si="9"/>
        <v>104590390.91243708</v>
      </c>
      <c r="K64" s="270">
        <f t="shared" si="10"/>
        <v>104284693.90355459</v>
      </c>
      <c r="L64" s="133"/>
    </row>
    <row r="65" spans="1:12" outlineLevel="1">
      <c r="A65" s="268">
        <v>2</v>
      </c>
      <c r="B65" s="269">
        <v>41425</v>
      </c>
      <c r="C65" s="270">
        <f t="shared" si="0"/>
        <v>31</v>
      </c>
      <c r="D65" s="269"/>
      <c r="E65" s="270"/>
      <c r="F65" s="271">
        <f t="shared" si="8"/>
        <v>3.5665000000000002E-2</v>
      </c>
      <c r="G65" s="272"/>
      <c r="H65" s="273">
        <f>-'LSR Prepaid Bill Credits'!N31</f>
        <v>-441380</v>
      </c>
      <c r="I65" s="270">
        <f t="shared" si="7"/>
        <v>314549.93288076308</v>
      </c>
      <c r="J65" s="270">
        <f t="shared" si="9"/>
        <v>104463560.84531784</v>
      </c>
      <c r="K65" s="270">
        <f t="shared" si="10"/>
        <v>103843313.90355459</v>
      </c>
      <c r="L65" s="133"/>
    </row>
    <row r="66" spans="1:12" outlineLevel="1">
      <c r="A66" s="268">
        <v>3</v>
      </c>
      <c r="B66" s="269">
        <v>41455</v>
      </c>
      <c r="C66" s="270">
        <f t="shared" si="0"/>
        <v>30</v>
      </c>
      <c r="D66" s="269"/>
      <c r="E66" s="270"/>
      <c r="F66" s="271">
        <f t="shared" si="8"/>
        <v>3.5665000000000002E-2</v>
      </c>
      <c r="G66" s="272"/>
      <c r="H66" s="273">
        <f>-'LSR Prepaid Bill Credits'!N32</f>
        <v>-441320</v>
      </c>
      <c r="I66" s="270">
        <f t="shared" si="7"/>
        <v>303109.48870440613</v>
      </c>
      <c r="J66" s="270">
        <f t="shared" si="9"/>
        <v>104325350.33402225</v>
      </c>
      <c r="K66" s="270">
        <f t="shared" si="10"/>
        <v>104325350.33402225</v>
      </c>
      <c r="L66" s="133"/>
    </row>
    <row r="67" spans="1:12" outlineLevel="1">
      <c r="A67" s="268">
        <v>1</v>
      </c>
      <c r="B67" s="269">
        <v>41486</v>
      </c>
      <c r="C67" s="270">
        <f t="shared" si="0"/>
        <v>31</v>
      </c>
      <c r="D67" s="269"/>
      <c r="E67" s="270"/>
      <c r="F67" s="271">
        <f t="shared" si="8"/>
        <v>3.5665000000000002E-2</v>
      </c>
      <c r="G67" s="272"/>
      <c r="H67" s="273">
        <f>-'LSR Prepaid Bill Credits'!N33</f>
        <v>-441320</v>
      </c>
      <c r="I67" s="270">
        <f t="shared" si="7"/>
        <v>314673.26629520557</v>
      </c>
      <c r="J67" s="270">
        <f t="shared" si="9"/>
        <v>104198703.60031746</v>
      </c>
      <c r="K67" s="270">
        <f t="shared" si="10"/>
        <v>103884030.33402225</v>
      </c>
      <c r="L67" s="133"/>
    </row>
    <row r="68" spans="1:12" outlineLevel="1">
      <c r="A68" s="268">
        <v>2</v>
      </c>
      <c r="B68" s="269">
        <v>41517</v>
      </c>
      <c r="C68" s="270">
        <f t="shared" si="0"/>
        <v>31</v>
      </c>
      <c r="D68" s="269"/>
      <c r="E68" s="270"/>
      <c r="F68" s="271">
        <f t="shared" si="8"/>
        <v>3.5665000000000002E-2</v>
      </c>
      <c r="G68" s="272"/>
      <c r="H68" s="273">
        <f>-'LSR Prepaid Bill Credits'!N34</f>
        <v>-441320</v>
      </c>
      <c r="I68" s="270">
        <f t="shared" si="7"/>
        <v>313336.47174232884</v>
      </c>
      <c r="J68" s="270">
        <f t="shared" si="9"/>
        <v>104070720.0720598</v>
      </c>
      <c r="K68" s="270">
        <f t="shared" si="10"/>
        <v>103442710.33402225</v>
      </c>
      <c r="L68" s="133"/>
    </row>
    <row r="69" spans="1:12" outlineLevel="1">
      <c r="A69" s="268">
        <v>3</v>
      </c>
      <c r="B69" s="269">
        <v>41547</v>
      </c>
      <c r="C69" s="270">
        <f t="shared" si="0"/>
        <v>30</v>
      </c>
      <c r="D69" s="269"/>
      <c r="E69" s="270"/>
      <c r="F69" s="271">
        <f t="shared" si="8"/>
        <v>3.5665000000000002E-2</v>
      </c>
      <c r="G69" s="272"/>
      <c r="H69" s="273">
        <f>-'LSR Prepaid Bill Credits'!N35</f>
        <v>-441320</v>
      </c>
      <c r="I69" s="270">
        <f>(((K68+H69)*C69)+(G69*E69))*(F69/365)</f>
        <v>301935.17147366336</v>
      </c>
      <c r="J69" s="270">
        <f t="shared" si="9"/>
        <v>103931335.24353346</v>
      </c>
      <c r="K69" s="270">
        <f t="shared" si="10"/>
        <v>103931335.24353346</v>
      </c>
      <c r="L69" s="133"/>
    </row>
    <row r="70" spans="1:12" outlineLevel="1">
      <c r="A70" s="268">
        <v>1</v>
      </c>
      <c r="B70" s="269">
        <v>41578</v>
      </c>
      <c r="C70" s="270">
        <f t="shared" ref="C70:C133" si="11">DAY(B70)</f>
        <v>31</v>
      </c>
      <c r="D70" s="269"/>
      <c r="E70" s="270"/>
      <c r="F70" s="271">
        <f t="shared" si="8"/>
        <v>3.5665000000000002E-2</v>
      </c>
      <c r="G70" s="270">
        <f>SUM('BPA Statement'!G183:G184)</f>
        <v>-22386834.66</v>
      </c>
      <c r="H70" s="273">
        <f>-'LSR Prepaid Bill Credits'!N36</f>
        <v>-441320</v>
      </c>
      <c r="I70" s="270">
        <f>'BPA Statement'!H185</f>
        <v>248618.07</v>
      </c>
      <c r="J70" s="270">
        <f t="shared" si="9"/>
        <v>81351798.653533459</v>
      </c>
      <c r="K70" s="270">
        <f t="shared" si="10"/>
        <v>81103180.583533466</v>
      </c>
      <c r="L70" s="133"/>
    </row>
    <row r="71" spans="1:12" outlineLevel="1">
      <c r="A71" s="268">
        <v>2</v>
      </c>
      <c r="B71" s="269">
        <v>41608</v>
      </c>
      <c r="C71" s="270">
        <f t="shared" si="11"/>
        <v>30</v>
      </c>
      <c r="D71" s="269"/>
      <c r="E71" s="270"/>
      <c r="F71" s="271">
        <f t="shared" si="8"/>
        <v>3.5665000000000002E-2</v>
      </c>
      <c r="G71" s="272"/>
      <c r="H71" s="273">
        <f>-'LSR Prepaid Bill Credits'!N37</f>
        <v>-502860</v>
      </c>
      <c r="I71" s="270">
        <f t="shared" si="7"/>
        <v>236269.3507078127</v>
      </c>
      <c r="J71" s="270">
        <f t="shared" si="9"/>
        <v>81085208.004241273</v>
      </c>
      <c r="K71" s="270">
        <f t="shared" si="10"/>
        <v>80600320.583533466</v>
      </c>
      <c r="L71" s="133"/>
    </row>
    <row r="72" spans="1:12" outlineLevel="1">
      <c r="A72" s="268">
        <v>3</v>
      </c>
      <c r="B72" s="269">
        <v>41639</v>
      </c>
      <c r="C72" s="270">
        <f t="shared" si="11"/>
        <v>31</v>
      </c>
      <c r="D72" s="269"/>
      <c r="E72" s="270"/>
      <c r="F72" s="271">
        <f t="shared" si="8"/>
        <v>3.5665000000000002E-2</v>
      </c>
      <c r="G72" s="272"/>
      <c r="H72" s="273">
        <f>-'LSR Prepaid Bill Credits'!N38</f>
        <v>-502860</v>
      </c>
      <c r="I72" s="270">
        <f t="shared" si="7"/>
        <v>242621.79146044757</v>
      </c>
      <c r="J72" s="270">
        <f t="shared" si="9"/>
        <v>80824969.795701727</v>
      </c>
      <c r="K72" s="270">
        <f t="shared" si="10"/>
        <v>80824969.795701727</v>
      </c>
      <c r="L72" s="133"/>
    </row>
    <row r="73" spans="1:12" outlineLevel="1">
      <c r="A73" s="268">
        <v>1</v>
      </c>
      <c r="B73" s="269">
        <v>41670</v>
      </c>
      <c r="C73" s="270">
        <f t="shared" si="11"/>
        <v>31</v>
      </c>
      <c r="D73" s="269"/>
      <c r="E73" s="270"/>
      <c r="F73" s="271">
        <f t="shared" si="8"/>
        <v>3.5665000000000002E-2</v>
      </c>
      <c r="G73" s="272"/>
      <c r="H73" s="273">
        <f>-'LSR Prepaid Bill Credits'!N39</f>
        <v>-502860</v>
      </c>
      <c r="I73" s="270">
        <f t="shared" si="7"/>
        <v>243302.27238842405</v>
      </c>
      <c r="J73" s="270">
        <f t="shared" si="9"/>
        <v>80565412.068090156</v>
      </c>
      <c r="K73" s="270">
        <f t="shared" si="10"/>
        <v>80322109.795701727</v>
      </c>
      <c r="L73" s="133"/>
    </row>
    <row r="74" spans="1:12" outlineLevel="1">
      <c r="A74" s="268">
        <v>2</v>
      </c>
      <c r="B74" s="269">
        <v>41698</v>
      </c>
      <c r="C74" s="270">
        <f t="shared" si="11"/>
        <v>28</v>
      </c>
      <c r="D74" s="269"/>
      <c r="E74" s="270"/>
      <c r="F74" s="271">
        <f t="shared" si="8"/>
        <v>3.5665000000000002E-2</v>
      </c>
      <c r="G74" s="270">
        <v>-105098.23</v>
      </c>
      <c r="H74" s="273">
        <f>-'LSR Prepaid Bill Credits'!N40</f>
        <v>-502860</v>
      </c>
      <c r="I74" s="270">
        <f>'BPA Statement'!H194</f>
        <v>218216.78</v>
      </c>
      <c r="J74" s="270">
        <f t="shared" si="9"/>
        <v>80175670.618090153</v>
      </c>
      <c r="K74" s="270">
        <f t="shared" si="10"/>
        <v>79714151.565701723</v>
      </c>
      <c r="L74" s="512" t="s">
        <v>768</v>
      </c>
    </row>
    <row r="75" spans="1:12" outlineLevel="1">
      <c r="A75" s="268">
        <v>3</v>
      </c>
      <c r="B75" s="269">
        <v>41729</v>
      </c>
      <c r="C75" s="270">
        <f t="shared" si="11"/>
        <v>31</v>
      </c>
      <c r="D75" s="269"/>
      <c r="E75" s="270"/>
      <c r="F75" s="271">
        <f t="shared" si="8"/>
        <v>3.5665000000000002E-2</v>
      </c>
      <c r="G75" s="272"/>
      <c r="H75" s="273">
        <f>-'LSR Prepaid Bill Credits'!N41</f>
        <v>-502860</v>
      </c>
      <c r="I75" s="270">
        <f t="shared" si="7"/>
        <v>239937.51266962555</v>
      </c>
      <c r="J75" s="270">
        <f t="shared" si="9"/>
        <v>79912748.130759776</v>
      </c>
      <c r="K75" s="270">
        <f t="shared" si="10"/>
        <v>79912748.130759776</v>
      </c>
      <c r="L75" s="133"/>
    </row>
    <row r="76" spans="1:12" outlineLevel="1">
      <c r="A76" s="743">
        <v>1</v>
      </c>
      <c r="B76" s="744">
        <v>41759</v>
      </c>
      <c r="C76" s="745">
        <f t="shared" si="11"/>
        <v>30</v>
      </c>
      <c r="D76" s="744"/>
      <c r="E76" s="745"/>
      <c r="F76" s="746">
        <f t="shared" si="8"/>
        <v>3.5665000000000002E-2</v>
      </c>
      <c r="G76" s="747"/>
      <c r="H76" s="748">
        <f>-'LSR Prepaid Bill Credits'!N42</f>
        <v>-502860</v>
      </c>
      <c r="I76" s="745">
        <f t="shared" si="7"/>
        <v>232779.75289179845</v>
      </c>
      <c r="J76" s="745">
        <f t="shared" si="9"/>
        <v>79642667.883651569</v>
      </c>
      <c r="K76" s="745">
        <f t="shared" si="10"/>
        <v>79409888.130759776</v>
      </c>
      <c r="L76" s="133"/>
    </row>
    <row r="77" spans="1:12" outlineLevel="1">
      <c r="A77" s="743">
        <v>2</v>
      </c>
      <c r="B77" s="744">
        <v>41790</v>
      </c>
      <c r="C77" s="745">
        <f t="shared" si="11"/>
        <v>31</v>
      </c>
      <c r="D77" s="744"/>
      <c r="E77" s="745"/>
      <c r="F77" s="746">
        <f t="shared" si="8"/>
        <v>3.5665000000000002E-2</v>
      </c>
      <c r="G77" s="747"/>
      <c r="H77" s="748">
        <f>-'LSR Prepaid Bill Credits'!N43</f>
        <v>-502860</v>
      </c>
      <c r="I77" s="745">
        <f t="shared" si="7"/>
        <v>239015.87371723281</v>
      </c>
      <c r="J77" s="745">
        <f t="shared" si="9"/>
        <v>79378823.757368803</v>
      </c>
      <c r="K77" s="745">
        <f t="shared" si="10"/>
        <v>78907028.130759776</v>
      </c>
      <c r="L77" s="133"/>
    </row>
    <row r="78" spans="1:12" outlineLevel="1">
      <c r="A78" s="743">
        <v>3</v>
      </c>
      <c r="B78" s="744">
        <v>41820</v>
      </c>
      <c r="C78" s="745">
        <f t="shared" si="11"/>
        <v>30</v>
      </c>
      <c r="D78" s="744"/>
      <c r="E78" s="745"/>
      <c r="F78" s="746">
        <f t="shared" si="8"/>
        <v>3.5665000000000002E-2</v>
      </c>
      <c r="G78" s="747"/>
      <c r="H78" s="748">
        <f>-'LSR Prepaid Bill Credits'!N44</f>
        <v>-502860</v>
      </c>
      <c r="I78" s="745">
        <f t="shared" si="7"/>
        <v>229831.6155931683</v>
      </c>
      <c r="J78" s="745">
        <f t="shared" si="9"/>
        <v>79105795.372961968</v>
      </c>
      <c r="K78" s="745">
        <f t="shared" si="10"/>
        <v>79105795.372961968</v>
      </c>
      <c r="L78" s="133"/>
    </row>
    <row r="79" spans="1:12" outlineLevel="1">
      <c r="A79" s="743">
        <v>1</v>
      </c>
      <c r="B79" s="744">
        <v>41851</v>
      </c>
      <c r="C79" s="745">
        <f t="shared" si="11"/>
        <v>31</v>
      </c>
      <c r="D79" s="744"/>
      <c r="E79" s="745"/>
      <c r="F79" s="746">
        <f t="shared" si="8"/>
        <v>3.5665000000000002E-2</v>
      </c>
      <c r="G79" s="747"/>
      <c r="H79" s="748">
        <f>-'LSR Prepaid Bill Credits'!N45</f>
        <v>-502860</v>
      </c>
      <c r="I79" s="745">
        <f t="shared" si="7"/>
        <v>238094.75175993796</v>
      </c>
      <c r="J79" s="745">
        <f t="shared" si="9"/>
        <v>78841030.1247219</v>
      </c>
      <c r="K79" s="745">
        <f t="shared" si="10"/>
        <v>78602935.372961968</v>
      </c>
      <c r="L79" s="133"/>
    </row>
    <row r="80" spans="1:12" outlineLevel="1">
      <c r="A80" s="743">
        <v>2</v>
      </c>
      <c r="B80" s="744">
        <v>41882</v>
      </c>
      <c r="C80" s="745">
        <f t="shared" si="11"/>
        <v>31</v>
      </c>
      <c r="D80" s="744"/>
      <c r="E80" s="745"/>
      <c r="F80" s="746">
        <f t="shared" si="8"/>
        <v>3.5665000000000002E-2</v>
      </c>
      <c r="G80" s="747"/>
      <c r="H80" s="748">
        <f>-'LSR Prepaid Bill Credits'!N46</f>
        <v>-502860</v>
      </c>
      <c r="I80" s="745">
        <f t="shared" si="7"/>
        <v>236571.54748897903</v>
      </c>
      <c r="J80" s="745">
        <f t="shared" si="9"/>
        <v>78574741.672210872</v>
      </c>
      <c r="K80" s="745">
        <f t="shared" si="10"/>
        <v>78100075.372961968</v>
      </c>
      <c r="L80" s="133"/>
    </row>
    <row r="81" spans="1:12" outlineLevel="1">
      <c r="A81" s="743">
        <v>3</v>
      </c>
      <c r="B81" s="744">
        <v>41912</v>
      </c>
      <c r="C81" s="745">
        <f t="shared" si="11"/>
        <v>30</v>
      </c>
      <c r="D81" s="744"/>
      <c r="E81" s="745"/>
      <c r="F81" s="746">
        <f t="shared" si="8"/>
        <v>3.5665000000000002E-2</v>
      </c>
      <c r="G81" s="747"/>
      <c r="H81" s="748">
        <f>-'LSR Prepaid Bill Credits'!N47</f>
        <v>-502860</v>
      </c>
      <c r="I81" s="745">
        <f t="shared" si="7"/>
        <v>227466.13859808401</v>
      </c>
      <c r="J81" s="745">
        <f t="shared" si="9"/>
        <v>78299347.810808957</v>
      </c>
      <c r="K81" s="745">
        <f t="shared" si="10"/>
        <v>78299347.810808957</v>
      </c>
      <c r="L81" s="133"/>
    </row>
    <row r="82" spans="1:12" outlineLevel="1">
      <c r="A82" s="743">
        <v>1</v>
      </c>
      <c r="B82" s="744">
        <v>41943</v>
      </c>
      <c r="C82" s="745">
        <f t="shared" si="11"/>
        <v>31</v>
      </c>
      <c r="D82" s="744"/>
      <c r="E82" s="745"/>
      <c r="F82" s="746">
        <f t="shared" si="8"/>
        <v>3.5665000000000002E-2</v>
      </c>
      <c r="G82" s="747"/>
      <c r="H82" s="748">
        <f>-'LSR Prepaid Bill Credits'!N48</f>
        <v>-502860</v>
      </c>
      <c r="I82" s="745">
        <f t="shared" si="7"/>
        <v>235651.95581081518</v>
      </c>
      <c r="J82" s="745">
        <f t="shared" si="9"/>
        <v>78032139.766619772</v>
      </c>
      <c r="K82" s="745">
        <f t="shared" si="10"/>
        <v>77796487.810808957</v>
      </c>
      <c r="L82" s="133"/>
    </row>
    <row r="83" spans="1:12" outlineLevel="1">
      <c r="A83" s="743">
        <v>2</v>
      </c>
      <c r="B83" s="744">
        <v>41973</v>
      </c>
      <c r="C83" s="745">
        <f t="shared" si="11"/>
        <v>30</v>
      </c>
      <c r="D83" s="744"/>
      <c r="E83" s="745"/>
      <c r="F83" s="746">
        <f t="shared" si="8"/>
        <v>3.5665000000000002E-2</v>
      </c>
      <c r="G83" s="747"/>
      <c r="H83" s="748">
        <f>-'LSR Prepaid Bill Credits'!N49</f>
        <v>-502860</v>
      </c>
      <c r="I83" s="745">
        <f t="shared" si="7"/>
        <v>226576.21116760289</v>
      </c>
      <c r="J83" s="745">
        <f t="shared" si="9"/>
        <v>77755855.977787375</v>
      </c>
      <c r="K83" s="745">
        <f t="shared" si="10"/>
        <v>77293627.810808957</v>
      </c>
      <c r="L83" s="133"/>
    </row>
    <row r="84" spans="1:12" outlineLevel="1">
      <c r="A84" s="743">
        <v>3</v>
      </c>
      <c r="B84" s="744">
        <v>42004</v>
      </c>
      <c r="C84" s="745">
        <f t="shared" si="11"/>
        <v>31</v>
      </c>
      <c r="D84" s="744"/>
      <c r="E84" s="745"/>
      <c r="F84" s="746">
        <f t="shared" si="8"/>
        <v>3.5665000000000002E-2</v>
      </c>
      <c r="G84" s="747"/>
      <c r="H84" s="748">
        <f>-'LSR Prepaid Bill Credits'!N50</f>
        <v>-502860</v>
      </c>
      <c r="I84" s="745">
        <f t="shared" si="7"/>
        <v>232605.54726889738</v>
      </c>
      <c r="J84" s="745">
        <f t="shared" si="9"/>
        <v>77485601.525056273</v>
      </c>
      <c r="K84" s="745">
        <f t="shared" si="10"/>
        <v>77485601.525056273</v>
      </c>
      <c r="L84" s="133"/>
    </row>
    <row r="85" spans="1:12">
      <c r="A85" s="743">
        <v>1</v>
      </c>
      <c r="B85" s="744">
        <v>42035</v>
      </c>
      <c r="C85" s="745">
        <f t="shared" si="11"/>
        <v>31</v>
      </c>
      <c r="D85" s="744"/>
      <c r="E85" s="745"/>
      <c r="F85" s="746">
        <f t="shared" si="8"/>
        <v>3.5665000000000002E-2</v>
      </c>
      <c r="G85" s="747"/>
      <c r="H85" s="748">
        <f>-'LSR Prepaid Bill Credits'!N51</f>
        <v>-502860</v>
      </c>
      <c r="I85" s="745">
        <f t="shared" si="7"/>
        <v>233187.05142801395</v>
      </c>
      <c r="J85" s="745">
        <f t="shared" si="9"/>
        <v>77215928.576484293</v>
      </c>
      <c r="K85" s="745">
        <f t="shared" si="10"/>
        <v>76982741.525056273</v>
      </c>
      <c r="L85" s="133"/>
    </row>
    <row r="86" spans="1:12">
      <c r="A86" s="743">
        <v>2</v>
      </c>
      <c r="B86" s="744">
        <v>42063</v>
      </c>
      <c r="C86" s="745">
        <f t="shared" si="11"/>
        <v>28</v>
      </c>
      <c r="D86" s="744"/>
      <c r="E86" s="745"/>
      <c r="F86" s="746">
        <f t="shared" si="8"/>
        <v>3.5665000000000002E-2</v>
      </c>
      <c r="G86" s="747"/>
      <c r="H86" s="748">
        <f>-'LSR Prepaid Bill Credits'!N52</f>
        <v>-502860</v>
      </c>
      <c r="I86" s="745">
        <f t="shared" si="7"/>
        <v>209244.76517411426</v>
      </c>
      <c r="J86" s="745">
        <f t="shared" si="9"/>
        <v>76922313.341658413</v>
      </c>
      <c r="K86" s="745">
        <f t="shared" si="10"/>
        <v>76479881.525056273</v>
      </c>
      <c r="L86" s="133"/>
    </row>
    <row r="87" spans="1:12">
      <c r="A87" s="743">
        <v>3</v>
      </c>
      <c r="B87" s="744">
        <v>42094</v>
      </c>
      <c r="C87" s="745">
        <f t="shared" si="11"/>
        <v>31</v>
      </c>
      <c r="D87" s="744"/>
      <c r="E87" s="745"/>
      <c r="F87" s="746">
        <f t="shared" si="8"/>
        <v>3.5665000000000002E-2</v>
      </c>
      <c r="G87" s="747"/>
      <c r="H87" s="748">
        <f>-'LSR Prepaid Bill Credits'!N53</f>
        <v>-502860</v>
      </c>
      <c r="I87" s="745">
        <f t="shared" si="7"/>
        <v>230140.64288609615</v>
      </c>
      <c r="J87" s="745">
        <f t="shared" si="9"/>
        <v>76649593.984544516</v>
      </c>
      <c r="K87" s="745">
        <f t="shared" si="10"/>
        <v>76649593.984544516</v>
      </c>
      <c r="L87" s="133"/>
    </row>
    <row r="88" spans="1:12">
      <c r="A88" s="743">
        <v>1</v>
      </c>
      <c r="B88" s="744">
        <v>42124</v>
      </c>
      <c r="C88" s="745">
        <f t="shared" si="11"/>
        <v>30</v>
      </c>
      <c r="D88" s="744"/>
      <c r="E88" s="745"/>
      <c r="F88" s="746">
        <f t="shared" si="8"/>
        <v>3.5665000000000002E-2</v>
      </c>
      <c r="G88" s="747"/>
      <c r="H88" s="748">
        <f>-'LSR Prepaid Bill Credits'!N54</f>
        <v>-502860</v>
      </c>
      <c r="I88" s="745">
        <f t="shared" si="7"/>
        <v>223214.24116921483</v>
      </c>
      <c r="J88" s="745">
        <f t="shared" si="9"/>
        <v>76369948.22571373</v>
      </c>
      <c r="K88" s="745">
        <f t="shared" si="10"/>
        <v>76146733.984544516</v>
      </c>
      <c r="L88" s="133"/>
    </row>
    <row r="89" spans="1:12">
      <c r="A89" s="743">
        <v>2</v>
      </c>
      <c r="B89" s="744">
        <v>42155</v>
      </c>
      <c r="C89" s="745">
        <f t="shared" si="11"/>
        <v>31</v>
      </c>
      <c r="D89" s="744"/>
      <c r="E89" s="745"/>
      <c r="F89" s="746">
        <f t="shared" si="8"/>
        <v>3.5665000000000002E-2</v>
      </c>
      <c r="G89" s="747"/>
      <c r="H89" s="748">
        <f>-'LSR Prepaid Bill Credits'!N55</f>
        <v>-502860</v>
      </c>
      <c r="I89" s="745">
        <f t="shared" si="7"/>
        <v>229131.51160389639</v>
      </c>
      <c r="J89" s="745">
        <f t="shared" si="9"/>
        <v>76096219.737317622</v>
      </c>
      <c r="K89" s="745">
        <f t="shared" si="10"/>
        <v>75643873.984544516</v>
      </c>
      <c r="L89" s="133"/>
    </row>
    <row r="90" spans="1:12">
      <c r="A90" s="743">
        <v>3</v>
      </c>
      <c r="B90" s="744">
        <v>42185</v>
      </c>
      <c r="C90" s="745">
        <f t="shared" si="11"/>
        <v>30</v>
      </c>
      <c r="D90" s="744"/>
      <c r="E90" s="745"/>
      <c r="F90" s="746">
        <f t="shared" si="8"/>
        <v>3.5665000000000002E-2</v>
      </c>
      <c r="G90" s="747"/>
      <c r="H90" s="748">
        <f>-'LSR Prepaid Bill Credits'!N56</f>
        <v>-502860</v>
      </c>
      <c r="I90" s="745">
        <f t="shared" si="7"/>
        <v>220266.10387058469</v>
      </c>
      <c r="J90" s="745">
        <f t="shared" si="9"/>
        <v>75813625.841188207</v>
      </c>
      <c r="K90" s="745">
        <f t="shared" si="10"/>
        <v>75813625.841188207</v>
      </c>
      <c r="L90" s="133"/>
    </row>
    <row r="91" spans="1:12">
      <c r="A91" s="743">
        <v>1</v>
      </c>
      <c r="B91" s="744">
        <v>42216</v>
      </c>
      <c r="C91" s="745">
        <f t="shared" si="11"/>
        <v>31</v>
      </c>
      <c r="D91" s="744"/>
      <c r="E91" s="745"/>
      <c r="F91" s="746">
        <f t="shared" si="8"/>
        <v>3.5665000000000002E-2</v>
      </c>
      <c r="G91" s="747"/>
      <c r="H91" s="748">
        <f>-'LSR Prepaid Bill Credits'!N57</f>
        <v>-502860</v>
      </c>
      <c r="I91" s="745">
        <f t="shared" si="7"/>
        <v>228122.49965891862</v>
      </c>
      <c r="J91" s="745">
        <f t="shared" si="9"/>
        <v>75538888.34084712</v>
      </c>
      <c r="K91" s="745">
        <f t="shared" si="10"/>
        <v>75310765.841188207</v>
      </c>
      <c r="L91" s="133"/>
    </row>
    <row r="92" spans="1:12">
      <c r="A92" s="743">
        <v>2</v>
      </c>
      <c r="B92" s="744">
        <v>42247</v>
      </c>
      <c r="C92" s="745">
        <f t="shared" si="11"/>
        <v>31</v>
      </c>
      <c r="D92" s="744"/>
      <c r="E92" s="745"/>
      <c r="F92" s="746">
        <f t="shared" si="8"/>
        <v>3.5665000000000002E-2</v>
      </c>
      <c r="G92" s="747"/>
      <c r="H92" s="748">
        <f>-'LSR Prepaid Bill Credits'!N58</f>
        <v>-502860</v>
      </c>
      <c r="I92" s="745">
        <f t="shared" si="7"/>
        <v>226599.29538795972</v>
      </c>
      <c r="J92" s="745">
        <f t="shared" si="9"/>
        <v>75262627.636235073</v>
      </c>
      <c r="K92" s="745">
        <f t="shared" si="10"/>
        <v>74807905.841188207</v>
      </c>
      <c r="L92" s="133"/>
    </row>
    <row r="93" spans="1:12">
      <c r="A93" s="743">
        <v>3</v>
      </c>
      <c r="B93" s="744">
        <v>42277</v>
      </c>
      <c r="C93" s="745">
        <f t="shared" si="11"/>
        <v>30</v>
      </c>
      <c r="D93" s="744"/>
      <c r="E93" s="745"/>
      <c r="F93" s="746">
        <f t="shared" si="8"/>
        <v>3.5665000000000002E-2</v>
      </c>
      <c r="G93" s="747"/>
      <c r="H93" s="748">
        <f>-'LSR Prepaid Bill Credits'!N59</f>
        <v>-502860</v>
      </c>
      <c r="I93" s="745">
        <f t="shared" si="7"/>
        <v>217815.57204871048</v>
      </c>
      <c r="J93" s="745">
        <f t="shared" si="9"/>
        <v>74977583.208283782</v>
      </c>
      <c r="K93" s="745">
        <f t="shared" si="10"/>
        <v>74977583.208283782</v>
      </c>
      <c r="L93" s="133"/>
    </row>
    <row r="94" spans="1:12">
      <c r="A94" s="743">
        <v>1</v>
      </c>
      <c r="B94" s="744">
        <v>42308</v>
      </c>
      <c r="C94" s="745">
        <f t="shared" si="11"/>
        <v>31</v>
      </c>
      <c r="D94" s="744"/>
      <c r="E94" s="745"/>
      <c r="F94" s="746">
        <f t="shared" si="8"/>
        <v>3.5665000000000002E-2</v>
      </c>
      <c r="G94" s="747"/>
      <c r="H94" s="748">
        <f>-'LSR Prepaid Bill Credits'!N60</f>
        <v>-502860</v>
      </c>
      <c r="I94" s="745">
        <f t="shared" si="7"/>
        <v>225590.05780801829</v>
      </c>
      <c r="J94" s="745">
        <f t="shared" si="9"/>
        <v>74700313.266091794</v>
      </c>
      <c r="K94" s="745">
        <f t="shared" ref="K94:K125" si="12">IF(A94=3,J94,IF(A94=1,J94-I94,J94-I94-I93))</f>
        <v>74474723.208283782</v>
      </c>
      <c r="L94" s="133"/>
    </row>
    <row r="95" spans="1:12">
      <c r="A95" s="743">
        <v>2</v>
      </c>
      <c r="B95" s="744">
        <v>42338</v>
      </c>
      <c r="C95" s="745">
        <f t="shared" si="11"/>
        <v>30</v>
      </c>
      <c r="D95" s="744"/>
      <c r="E95" s="745"/>
      <c r="F95" s="746">
        <f t="shared" si="8"/>
        <v>3.5665000000000002E-2</v>
      </c>
      <c r="G95" s="747"/>
      <c r="H95" s="748">
        <f>-'LSR Prepaid Bill Credits'!N61</f>
        <v>-506260</v>
      </c>
      <c r="I95" s="745">
        <f t="shared" ref="I95:I125" si="13">(((K94+H95)*C95)+(G95*E95))*(F95/365)</f>
        <v>216828.92386220064</v>
      </c>
      <c r="J95" s="745">
        <f t="shared" si="9"/>
        <v>74410882.189953998</v>
      </c>
      <c r="K95" s="745">
        <f t="shared" si="12"/>
        <v>73968463.208283782</v>
      </c>
      <c r="L95" s="133"/>
    </row>
    <row r="96" spans="1:12">
      <c r="A96" s="743">
        <v>3</v>
      </c>
      <c r="B96" s="744">
        <v>42369</v>
      </c>
      <c r="C96" s="745">
        <f t="shared" si="11"/>
        <v>31</v>
      </c>
      <c r="D96" s="744"/>
      <c r="E96" s="745"/>
      <c r="F96" s="746">
        <f t="shared" si="8"/>
        <v>3.5665000000000002E-2</v>
      </c>
      <c r="G96" s="747"/>
      <c r="H96" s="748">
        <f>-'LSR Prepaid Bill Credits'!N62</f>
        <v>-506260</v>
      </c>
      <c r="I96" s="745">
        <f t="shared" si="13"/>
        <v>222523.05150719636</v>
      </c>
      <c r="J96" s="745">
        <f t="shared" si="9"/>
        <v>74127145.241461188</v>
      </c>
      <c r="K96" s="745">
        <f t="shared" si="12"/>
        <v>74127145.241461188</v>
      </c>
      <c r="L96" s="133"/>
    </row>
    <row r="97" spans="1:12">
      <c r="A97" s="743">
        <v>1</v>
      </c>
      <c r="B97" s="744">
        <v>42400</v>
      </c>
      <c r="C97" s="745">
        <f t="shared" si="11"/>
        <v>31</v>
      </c>
      <c r="D97" s="744"/>
      <c r="E97" s="745"/>
      <c r="F97" s="746">
        <f t="shared" ref="F97:F160" si="14">F96</f>
        <v>3.5665000000000002E-2</v>
      </c>
      <c r="G97" s="747"/>
      <c r="H97" s="748">
        <f>-'LSR Prepaid Bill Credits'!N63</f>
        <v>-506260</v>
      </c>
      <c r="I97" s="745">
        <f>(((K96+H97)*C97)+(G97*E97))*(F97/365)</f>
        <v>223003.71242804962</v>
      </c>
      <c r="J97" s="745">
        <f t="shared" si="9"/>
        <v>73843888.953889236</v>
      </c>
      <c r="K97" s="745">
        <f t="shared" si="12"/>
        <v>73620885.241461188</v>
      </c>
      <c r="L97" s="133"/>
    </row>
    <row r="98" spans="1:12">
      <c r="A98" s="743">
        <v>2</v>
      </c>
      <c r="B98" s="744">
        <v>42429</v>
      </c>
      <c r="C98" s="223">
        <f t="shared" si="11"/>
        <v>29</v>
      </c>
      <c r="D98" s="744"/>
      <c r="E98" s="745"/>
      <c r="F98" s="746">
        <f t="shared" si="14"/>
        <v>3.5665000000000002E-2</v>
      </c>
      <c r="G98" s="747"/>
      <c r="H98" s="748">
        <f>-'LSR Prepaid Bill Credits'!N64</f>
        <v>-506260</v>
      </c>
      <c r="I98" s="745">
        <f t="shared" si="13"/>
        <v>207181.80867908135</v>
      </c>
      <c r="J98" s="745">
        <f t="shared" si="9"/>
        <v>73544810.76256831</v>
      </c>
      <c r="K98" s="745">
        <f t="shared" si="12"/>
        <v>73114625.241461188</v>
      </c>
      <c r="L98" s="133"/>
    </row>
    <row r="99" spans="1:12">
      <c r="A99" s="743">
        <v>3</v>
      </c>
      <c r="B99" s="744">
        <v>42460</v>
      </c>
      <c r="C99" s="745">
        <f t="shared" si="11"/>
        <v>31</v>
      </c>
      <c r="D99" s="744"/>
      <c r="E99" s="745"/>
      <c r="F99" s="746">
        <f t="shared" si="14"/>
        <v>3.5665000000000002E-2</v>
      </c>
      <c r="G99" s="747"/>
      <c r="H99" s="748">
        <f>-'LSR Prepaid Bill Credits'!N65</f>
        <v>-506260</v>
      </c>
      <c r="I99" s="745">
        <f t="shared" si="13"/>
        <v>219936.70612722772</v>
      </c>
      <c r="J99" s="745">
        <f t="shared" si="9"/>
        <v>73258487.468695536</v>
      </c>
      <c r="K99" s="745">
        <f t="shared" si="12"/>
        <v>73258487.468695536</v>
      </c>
      <c r="L99" s="133"/>
    </row>
    <row r="100" spans="1:12">
      <c r="A100" s="743">
        <v>1</v>
      </c>
      <c r="B100" s="744">
        <v>42490</v>
      </c>
      <c r="C100" s="745">
        <f t="shared" si="11"/>
        <v>30</v>
      </c>
      <c r="D100" s="744"/>
      <c r="E100" s="745"/>
      <c r="F100" s="746">
        <f t="shared" si="14"/>
        <v>3.5665000000000002E-2</v>
      </c>
      <c r="G100" s="747"/>
      <c r="H100" s="748">
        <f>-'LSR Prepaid Bill Credits'!N66</f>
        <v>-506260</v>
      </c>
      <c r="I100" s="745">
        <f>(((K99+H100)*C100)+(G100*E100))*(F100/365)</f>
        <v>213263.68706885146</v>
      </c>
      <c r="J100" s="745">
        <f>J99+G100+H100+I100</f>
        <v>72965491.155764386</v>
      </c>
      <c r="K100" s="745">
        <f t="shared" si="12"/>
        <v>72752227.468695536</v>
      </c>
      <c r="L100" s="133"/>
    </row>
    <row r="101" spans="1:12">
      <c r="A101" s="743">
        <v>2</v>
      </c>
      <c r="B101" s="744">
        <v>42521</v>
      </c>
      <c r="C101" s="745">
        <f t="shared" si="11"/>
        <v>31</v>
      </c>
      <c r="D101" s="744"/>
      <c r="E101" s="745"/>
      <c r="F101" s="746">
        <f t="shared" si="14"/>
        <v>3.5665000000000002E-2</v>
      </c>
      <c r="G101" s="747"/>
      <c r="H101" s="748">
        <f>-'LSR Prepaid Bill Credits'!N67</f>
        <v>-506260</v>
      </c>
      <c r="I101" s="745">
        <f t="shared" si="13"/>
        <v>218838.97348740225</v>
      </c>
      <c r="J101" s="745">
        <f t="shared" si="9"/>
        <v>72678070.129251793</v>
      </c>
      <c r="K101" s="745">
        <f t="shared" si="12"/>
        <v>72245967.468695536</v>
      </c>
      <c r="L101" s="133"/>
    </row>
    <row r="102" spans="1:12">
      <c r="A102" s="743">
        <v>3</v>
      </c>
      <c r="B102" s="744">
        <v>42551</v>
      </c>
      <c r="C102" s="745">
        <f t="shared" si="11"/>
        <v>30</v>
      </c>
      <c r="D102" s="744"/>
      <c r="E102" s="745"/>
      <c r="F102" s="746">
        <f t="shared" si="14"/>
        <v>3.5665000000000002E-2</v>
      </c>
      <c r="G102" s="747"/>
      <c r="H102" s="748">
        <f>-'LSR Prepaid Bill Credits'!N68</f>
        <v>-506260</v>
      </c>
      <c r="I102" s="745">
        <f t="shared" si="13"/>
        <v>210295.61645515283</v>
      </c>
      <c r="J102" s="745">
        <f t="shared" si="9"/>
        <v>72382105.745706946</v>
      </c>
      <c r="K102" s="745">
        <f t="shared" si="12"/>
        <v>72382105.745706946</v>
      </c>
      <c r="L102" s="133"/>
    </row>
    <row r="103" spans="1:12">
      <c r="A103" s="743">
        <v>1</v>
      </c>
      <c r="B103" s="744">
        <v>42582</v>
      </c>
      <c r="C103" s="745">
        <f t="shared" si="11"/>
        <v>31</v>
      </c>
      <c r="D103" s="744"/>
      <c r="E103" s="745"/>
      <c r="F103" s="746">
        <f t="shared" si="14"/>
        <v>3.5665000000000002E-2</v>
      </c>
      <c r="G103" s="747"/>
      <c r="H103" s="748">
        <f>-'LSR Prepaid Bill Credits'!N69</f>
        <v>-506260</v>
      </c>
      <c r="I103" s="745">
        <f t="shared" si="13"/>
        <v>217717.84436750627</v>
      </c>
      <c r="J103" s="745">
        <f t="shared" si="9"/>
        <v>72093563.59007445</v>
      </c>
      <c r="K103" s="745">
        <f t="shared" si="12"/>
        <v>71875845.745706946</v>
      </c>
      <c r="L103" s="133"/>
    </row>
    <row r="104" spans="1:12">
      <c r="A104" s="743">
        <v>2</v>
      </c>
      <c r="B104" s="744">
        <v>42613</v>
      </c>
      <c r="C104" s="745">
        <f t="shared" si="11"/>
        <v>31</v>
      </c>
      <c r="D104" s="744"/>
      <c r="E104" s="745"/>
      <c r="F104" s="746">
        <f t="shared" si="14"/>
        <v>3.5665000000000002E-2</v>
      </c>
      <c r="G104" s="747"/>
      <c r="H104" s="748">
        <f>-'LSR Prepaid Bill Credits'!N70</f>
        <v>-506260</v>
      </c>
      <c r="I104" s="745">
        <f t="shared" si="13"/>
        <v>216184.34121709532</v>
      </c>
      <c r="J104" s="745">
        <f t="shared" si="9"/>
        <v>71803487.93129155</v>
      </c>
      <c r="K104" s="745">
        <f t="shared" si="12"/>
        <v>71369585.745706946</v>
      </c>
      <c r="L104" s="133"/>
    </row>
    <row r="105" spans="1:12">
      <c r="A105" s="743">
        <v>3</v>
      </c>
      <c r="B105" s="744">
        <v>42643</v>
      </c>
      <c r="C105" s="745">
        <f t="shared" si="11"/>
        <v>30</v>
      </c>
      <c r="D105" s="744"/>
      <c r="E105" s="745"/>
      <c r="F105" s="746">
        <f t="shared" si="14"/>
        <v>3.5665000000000002E-2</v>
      </c>
      <c r="G105" s="747"/>
      <c r="H105" s="748">
        <f>-'LSR Prepaid Bill Credits'!N71</f>
        <v>-506260</v>
      </c>
      <c r="I105" s="745">
        <f>(((K104+H105)*C105)+(G105*E105))*(F105/365)</f>
        <v>207726.61748388808</v>
      </c>
      <c r="J105" s="745">
        <f t="shared" si="9"/>
        <v>71504954.548775434</v>
      </c>
      <c r="K105" s="745">
        <f t="shared" si="12"/>
        <v>71504954.548775434</v>
      </c>
      <c r="L105" s="133"/>
    </row>
    <row r="106" spans="1:12">
      <c r="A106" s="203">
        <v>1</v>
      </c>
      <c r="B106" s="183">
        <v>42674</v>
      </c>
      <c r="C106" s="133">
        <f t="shared" si="11"/>
        <v>31</v>
      </c>
      <c r="F106" s="212">
        <f t="shared" si="14"/>
        <v>3.5665000000000002E-2</v>
      </c>
      <c r="G106" s="204"/>
      <c r="H106" s="208">
        <f>-'LSR Prepaid Bill Credits'!L72</f>
        <v>-506260</v>
      </c>
      <c r="I106" s="161">
        <f t="shared" si="13"/>
        <v>215060.88129738177</v>
      </c>
      <c r="J106" s="161">
        <f t="shared" si="9"/>
        <v>71213755.430072814</v>
      </c>
      <c r="K106" s="133">
        <f t="shared" si="12"/>
        <v>70998694.548775434</v>
      </c>
      <c r="L106" s="133"/>
    </row>
    <row r="107" spans="1:12">
      <c r="A107" s="203">
        <v>2</v>
      </c>
      <c r="B107" s="183">
        <v>42704</v>
      </c>
      <c r="C107" s="133">
        <f t="shared" si="11"/>
        <v>30</v>
      </c>
      <c r="F107" s="212">
        <f t="shared" si="14"/>
        <v>3.5665000000000002E-2</v>
      </c>
      <c r="G107" s="204"/>
      <c r="H107" s="208">
        <f>-'LSR Prepaid Bill Credits'!L73</f>
        <v>-506260</v>
      </c>
      <c r="I107" s="161">
        <f t="shared" si="13"/>
        <v>206639.39820674597</v>
      </c>
      <c r="J107" s="161">
        <f t="shared" si="9"/>
        <v>70914134.828279555</v>
      </c>
      <c r="K107" s="133">
        <f t="shared" si="12"/>
        <v>70492434.548775434</v>
      </c>
      <c r="L107" s="133"/>
    </row>
    <row r="108" spans="1:12">
      <c r="A108" s="203">
        <v>3</v>
      </c>
      <c r="B108" s="183">
        <v>42735</v>
      </c>
      <c r="C108" s="133">
        <f t="shared" si="11"/>
        <v>31</v>
      </c>
      <c r="F108" s="212">
        <f t="shared" si="14"/>
        <v>3.5665000000000002E-2</v>
      </c>
      <c r="G108" s="204"/>
      <c r="H108" s="208">
        <f>-'LSR Prepaid Bill Credits'!L74</f>
        <v>-506260</v>
      </c>
      <c r="I108" s="161">
        <f t="shared" si="13"/>
        <v>211993.87499655987</v>
      </c>
      <c r="J108" s="161">
        <f t="shared" si="9"/>
        <v>70619868.703276113</v>
      </c>
      <c r="K108" s="133">
        <f>IF(A108=3,J108,IF(A108=1,J108-I108,J108-I108-I107))</f>
        <v>70619868.703276113</v>
      </c>
      <c r="L108" s="133"/>
    </row>
    <row r="109" spans="1:12">
      <c r="A109" s="203">
        <v>1</v>
      </c>
      <c r="B109" s="183">
        <v>42766</v>
      </c>
      <c r="C109" s="133">
        <f t="shared" si="11"/>
        <v>31</v>
      </c>
      <c r="F109" s="212">
        <f t="shared" si="14"/>
        <v>3.5665000000000002E-2</v>
      </c>
      <c r="G109" s="204"/>
      <c r="H109" s="208">
        <f>-'LSR Prepaid Bill Credits'!L75</f>
        <v>-506260</v>
      </c>
      <c r="I109" s="161">
        <f t="shared" si="13"/>
        <v>212379.88352458255</v>
      </c>
      <c r="J109" s="161">
        <f t="shared" ref="J109:J172" si="15">J108+G109+H109+I109</f>
        <v>70325988.586800694</v>
      </c>
      <c r="K109" s="133">
        <f t="shared" si="12"/>
        <v>70113608.703276113</v>
      </c>
      <c r="L109" s="133"/>
    </row>
    <row r="110" spans="1:12">
      <c r="A110" s="203">
        <v>2</v>
      </c>
      <c r="B110" s="183">
        <v>42794</v>
      </c>
      <c r="C110" s="133">
        <f t="shared" si="11"/>
        <v>28</v>
      </c>
      <c r="F110" s="212">
        <f t="shared" si="14"/>
        <v>3.5665000000000002E-2</v>
      </c>
      <c r="G110" s="204"/>
      <c r="H110" s="208">
        <f>-'LSR Prepaid Bill Credits'!L76</f>
        <v>-506260</v>
      </c>
      <c r="I110" s="161">
        <f t="shared" si="13"/>
        <v>190441.89195086466</v>
      </c>
      <c r="J110" s="161">
        <f t="shared" si="15"/>
        <v>70010170.478751555</v>
      </c>
      <c r="K110" s="133">
        <f t="shared" si="12"/>
        <v>69607348.703276113</v>
      </c>
      <c r="L110" s="133"/>
    </row>
    <row r="111" spans="1:12">
      <c r="A111" s="203">
        <v>3</v>
      </c>
      <c r="B111" s="183">
        <v>42825</v>
      </c>
      <c r="C111" s="133">
        <f t="shared" si="11"/>
        <v>31</v>
      </c>
      <c r="F111" s="212">
        <f t="shared" si="14"/>
        <v>3.5665000000000002E-2</v>
      </c>
      <c r="G111" s="204"/>
      <c r="H111" s="208">
        <f>-'LSR Prepaid Bill Credits'!L77</f>
        <v>-506260</v>
      </c>
      <c r="I111" s="161">
        <f t="shared" si="13"/>
        <v>209312.87722376062</v>
      </c>
      <c r="J111" s="161">
        <f t="shared" si="15"/>
        <v>69713223.355975315</v>
      </c>
      <c r="K111" s="133">
        <f t="shared" si="12"/>
        <v>69713223.355975315</v>
      </c>
      <c r="L111" s="133"/>
    </row>
    <row r="112" spans="1:12">
      <c r="A112" s="203">
        <v>1</v>
      </c>
      <c r="B112" s="183">
        <v>42855</v>
      </c>
      <c r="C112" s="133">
        <f t="shared" si="11"/>
        <v>30</v>
      </c>
      <c r="F112" s="212">
        <f t="shared" si="14"/>
        <v>3.5665000000000002E-2</v>
      </c>
      <c r="G112" s="204"/>
      <c r="H112" s="208">
        <f>-'LSR Prepaid Bill Credits'!L78</f>
        <v>-506260</v>
      </c>
      <c r="I112" s="161">
        <f t="shared" si="13"/>
        <v>202871.20669239946</v>
      </c>
      <c r="J112" s="161">
        <f t="shared" si="15"/>
        <v>69409834.562667713</v>
      </c>
      <c r="K112" s="133">
        <f t="shared" si="12"/>
        <v>69206963.355975315</v>
      </c>
      <c r="L112" s="133"/>
    </row>
    <row r="113" spans="1:12">
      <c r="A113" s="203">
        <v>2</v>
      </c>
      <c r="B113" s="183">
        <v>42886</v>
      </c>
      <c r="C113" s="133">
        <f t="shared" si="11"/>
        <v>31</v>
      </c>
      <c r="F113" s="212">
        <f t="shared" si="14"/>
        <v>3.5665000000000002E-2</v>
      </c>
      <c r="G113" s="204"/>
      <c r="H113" s="208">
        <f>-'LSR Prepaid Bill Credits'!L79</f>
        <v>-506260</v>
      </c>
      <c r="I113" s="161">
        <f t="shared" si="13"/>
        <v>208100.07709840179</v>
      </c>
      <c r="J113" s="161">
        <f t="shared" si="15"/>
        <v>69111674.639766112</v>
      </c>
      <c r="K113" s="133">
        <f t="shared" si="12"/>
        <v>68700703.355975315</v>
      </c>
      <c r="L113" s="133"/>
    </row>
    <row r="114" spans="1:12">
      <c r="A114" s="203">
        <v>3</v>
      </c>
      <c r="B114" s="183">
        <v>42916</v>
      </c>
      <c r="C114" s="133">
        <f t="shared" si="11"/>
        <v>30</v>
      </c>
      <c r="F114" s="212">
        <f t="shared" si="14"/>
        <v>3.5665000000000002E-2</v>
      </c>
      <c r="G114" s="204"/>
      <c r="H114" s="208">
        <f>-'LSR Prepaid Bill Credits'!L80</f>
        <v>-506260</v>
      </c>
      <c r="I114" s="1024">
        <f t="shared" si="13"/>
        <v>199903.1360787008</v>
      </c>
      <c r="J114" s="161">
        <f t="shared" si="15"/>
        <v>68805317.775844812</v>
      </c>
      <c r="K114" s="133">
        <f t="shared" si="12"/>
        <v>68805317.775844812</v>
      </c>
      <c r="L114" s="133"/>
    </row>
    <row r="115" spans="1:12">
      <c r="A115" s="203">
        <v>1</v>
      </c>
      <c r="B115" s="183">
        <v>42947</v>
      </c>
      <c r="C115" s="133">
        <f t="shared" si="11"/>
        <v>31</v>
      </c>
      <c r="F115" s="212">
        <f t="shared" si="14"/>
        <v>3.5665000000000002E-2</v>
      </c>
      <c r="G115" s="204"/>
      <c r="H115" s="208">
        <f>-'LSR Prepaid Bill Credits'!L81</f>
        <v>-506260</v>
      </c>
      <c r="I115" s="161">
        <f t="shared" si="13"/>
        <v>206883.45962422102</v>
      </c>
      <c r="J115" s="161">
        <f t="shared" si="15"/>
        <v>68505941.235469028</v>
      </c>
      <c r="K115" s="133">
        <f t="shared" si="12"/>
        <v>68299057.775844812</v>
      </c>
      <c r="L115" s="133"/>
    </row>
    <row r="116" spans="1:12">
      <c r="A116" s="203">
        <v>2</v>
      </c>
      <c r="B116" s="183">
        <v>42978</v>
      </c>
      <c r="C116" s="133">
        <f t="shared" si="11"/>
        <v>31</v>
      </c>
      <c r="F116" s="212">
        <f t="shared" si="14"/>
        <v>3.5665000000000002E-2</v>
      </c>
      <c r="G116" s="204"/>
      <c r="H116" s="208">
        <f>-'LSR Prepaid Bill Credits'!L82</f>
        <v>-506260</v>
      </c>
      <c r="I116" s="161">
        <f t="shared" si="13"/>
        <v>205349.95647381005</v>
      </c>
      <c r="J116" s="161">
        <f t="shared" si="15"/>
        <v>68205031.191942841</v>
      </c>
      <c r="K116" s="133">
        <f t="shared" si="12"/>
        <v>67792797.775844812</v>
      </c>
      <c r="L116" s="133"/>
    </row>
    <row r="117" spans="1:12">
      <c r="A117" s="203">
        <v>3</v>
      </c>
      <c r="B117" s="183">
        <v>43008</v>
      </c>
      <c r="C117" s="133">
        <f t="shared" si="11"/>
        <v>30</v>
      </c>
      <c r="F117" s="212">
        <f t="shared" si="14"/>
        <v>3.5665000000000002E-2</v>
      </c>
      <c r="G117" s="204"/>
      <c r="H117" s="208">
        <f>-'LSR Prepaid Bill Credits'!L83</f>
        <v>-506260</v>
      </c>
      <c r="I117" s="161">
        <f t="shared" si="13"/>
        <v>197241.72902264429</v>
      </c>
      <c r="J117" s="161">
        <f t="shared" si="15"/>
        <v>67896012.920965478</v>
      </c>
      <c r="K117" s="133">
        <f t="shared" si="12"/>
        <v>67896012.920965478</v>
      </c>
      <c r="L117" s="133"/>
    </row>
    <row r="118" spans="1:12">
      <c r="A118" s="203">
        <v>1</v>
      </c>
      <c r="B118" s="183">
        <v>43039</v>
      </c>
      <c r="C118" s="133">
        <f t="shared" si="11"/>
        <v>31</v>
      </c>
      <c r="F118" s="212">
        <v>3.56618E-2</v>
      </c>
      <c r="G118" s="204"/>
      <c r="H118" s="208">
        <f>-'LSR Prepaid Bill Credits'!L84</f>
        <v>-500140</v>
      </c>
      <c r="I118" s="161">
        <f t="shared" si="13"/>
        <v>204129.32155868353</v>
      </c>
      <c r="J118" s="161">
        <f t="shared" si="15"/>
        <v>67600002.242524162</v>
      </c>
      <c r="K118" s="133">
        <f t="shared" si="12"/>
        <v>67395872.920965478</v>
      </c>
      <c r="L118" s="133"/>
    </row>
    <row r="119" spans="1:12">
      <c r="A119" s="203">
        <v>2</v>
      </c>
      <c r="B119" s="183">
        <v>43069</v>
      </c>
      <c r="C119" s="133">
        <f t="shared" si="11"/>
        <v>30</v>
      </c>
      <c r="F119" s="212">
        <f t="shared" si="14"/>
        <v>3.56618E-2</v>
      </c>
      <c r="G119" s="204"/>
      <c r="H119" s="208">
        <f>-'LSR Prepaid Bill Credits'!L85</f>
        <v>-500140</v>
      </c>
      <c r="I119" s="161">
        <f t="shared" si="13"/>
        <v>196078.54095459342</v>
      </c>
      <c r="J119" s="161">
        <f t="shared" si="15"/>
        <v>67295940.783478752</v>
      </c>
      <c r="K119" s="133">
        <f t="shared" si="12"/>
        <v>66895732.920965478</v>
      </c>
      <c r="L119" s="133"/>
    </row>
    <row r="120" spans="1:12">
      <c r="A120" s="203">
        <v>3</v>
      </c>
      <c r="B120" s="183">
        <v>43100</v>
      </c>
      <c r="C120" s="133">
        <f t="shared" si="11"/>
        <v>31</v>
      </c>
      <c r="F120" s="212">
        <f t="shared" si="14"/>
        <v>3.56618E-2</v>
      </c>
      <c r="G120" s="204"/>
      <c r="H120" s="208">
        <f>-'LSR Prepaid Bill Credits'!L86</f>
        <v>-500140</v>
      </c>
      <c r="I120" s="161">
        <f t="shared" si="13"/>
        <v>201099.66308080955</v>
      </c>
      <c r="J120" s="161">
        <f t="shared" si="15"/>
        <v>66996900.446559563</v>
      </c>
      <c r="K120" s="133">
        <f t="shared" si="12"/>
        <v>66996900.446559563</v>
      </c>
      <c r="L120" s="133"/>
    </row>
    <row r="121" spans="1:12">
      <c r="A121" s="203">
        <v>1</v>
      </c>
      <c r="B121" s="183">
        <v>43131</v>
      </c>
      <c r="C121" s="133">
        <f t="shared" si="11"/>
        <v>31</v>
      </c>
      <c r="F121" s="212">
        <f t="shared" si="14"/>
        <v>3.56618E-2</v>
      </c>
      <c r="G121" s="204"/>
      <c r="H121" s="208">
        <f>-'LSR Prepaid Bill Credits'!L87</f>
        <v>-500140</v>
      </c>
      <c r="I121" s="161">
        <f t="shared" si="13"/>
        <v>201406.08033557987</v>
      </c>
      <c r="J121" s="161">
        <f t="shared" si="15"/>
        <v>66698166.526895143</v>
      </c>
      <c r="K121" s="133">
        <f t="shared" si="12"/>
        <v>66496760.446559563</v>
      </c>
      <c r="L121" s="133"/>
    </row>
    <row r="122" spans="1:12">
      <c r="A122" s="203">
        <v>2</v>
      </c>
      <c r="B122" s="183">
        <v>43159</v>
      </c>
      <c r="C122" s="133">
        <f t="shared" si="11"/>
        <v>28</v>
      </c>
      <c r="F122" s="212">
        <f t="shared" si="14"/>
        <v>3.56618E-2</v>
      </c>
      <c r="G122" s="204"/>
      <c r="H122" s="208">
        <f>-'LSR Prepaid Bill Credits'!L88</f>
        <v>-500140</v>
      </c>
      <c r="I122" s="161">
        <f>(((K121+H122)*C122)+(G122*E122))*(F122/365)+L122</f>
        <v>180545.93647438713</v>
      </c>
      <c r="J122" s="161">
        <f t="shared" si="15"/>
        <v>66378572.463369533</v>
      </c>
      <c r="K122" s="133">
        <f t="shared" si="12"/>
        <v>65996620.446559563</v>
      </c>
      <c r="L122" s="133">
        <v>-1</v>
      </c>
    </row>
    <row r="123" spans="1:12">
      <c r="A123" s="203">
        <v>3</v>
      </c>
      <c r="B123" s="183">
        <v>43190</v>
      </c>
      <c r="C123" s="133">
        <f t="shared" si="11"/>
        <v>31</v>
      </c>
      <c r="F123" s="212">
        <f t="shared" si="14"/>
        <v>3.56618E-2</v>
      </c>
      <c r="G123" s="204"/>
      <c r="H123" s="208">
        <f>-'LSR Prepaid Bill Credits'!L89</f>
        <v>-500140</v>
      </c>
      <c r="I123" s="161">
        <f t="shared" si="13"/>
        <v>198376.42185770589</v>
      </c>
      <c r="J123" s="161">
        <f t="shared" si="15"/>
        <v>66076808.885227241</v>
      </c>
      <c r="K123" s="133">
        <f t="shared" si="12"/>
        <v>66076808.885227241</v>
      </c>
      <c r="L123" s="133"/>
    </row>
    <row r="124" spans="1:12">
      <c r="A124" s="203">
        <v>1</v>
      </c>
      <c r="B124" s="183">
        <v>43220</v>
      </c>
      <c r="C124" s="133">
        <f t="shared" si="11"/>
        <v>30</v>
      </c>
      <c r="F124" s="212">
        <f t="shared" si="14"/>
        <v>3.56618E-2</v>
      </c>
      <c r="G124" s="204"/>
      <c r="H124" s="208">
        <f>-'LSR Prepaid Bill Credits'!L90</f>
        <v>-500140</v>
      </c>
      <c r="I124" s="161">
        <f t="shared" si="13"/>
        <v>192212.22332475591</v>
      </c>
      <c r="J124" s="161">
        <f t="shared" si="15"/>
        <v>65768881.108551994</v>
      </c>
      <c r="K124" s="133">
        <f t="shared" si="12"/>
        <v>65576668.885227241</v>
      </c>
      <c r="L124" s="133"/>
    </row>
    <row r="125" spans="1:12">
      <c r="A125" s="203">
        <v>2</v>
      </c>
      <c r="B125" s="183">
        <v>43251</v>
      </c>
      <c r="C125" s="133">
        <f t="shared" si="11"/>
        <v>31</v>
      </c>
      <c r="F125" s="212">
        <f t="shared" si="14"/>
        <v>3.56618E-2</v>
      </c>
      <c r="G125" s="204"/>
      <c r="H125" s="208">
        <f>-'LSR Prepaid Bill Credits'!L91</f>
        <v>-500140</v>
      </c>
      <c r="I125" s="161">
        <f t="shared" si="13"/>
        <v>197104.46819664413</v>
      </c>
      <c r="J125" s="161">
        <f t="shared" si="15"/>
        <v>65465845.576748639</v>
      </c>
      <c r="K125" s="133">
        <f t="shared" si="12"/>
        <v>65076528.885227241</v>
      </c>
      <c r="L125" s="133"/>
    </row>
    <row r="126" spans="1:12" s="1053" customFormat="1">
      <c r="A126" s="1056">
        <v>3</v>
      </c>
      <c r="B126" s="1057">
        <v>43281</v>
      </c>
      <c r="C126" s="1054">
        <f t="shared" si="11"/>
        <v>30</v>
      </c>
      <c r="D126" s="1057"/>
      <c r="E126" s="1054"/>
      <c r="F126" s="1058">
        <f t="shared" si="14"/>
        <v>3.56618E-2</v>
      </c>
      <c r="G126" s="1059"/>
      <c r="H126" s="1055">
        <f>-'LSR Prepaid Bill Credits'!L92</f>
        <v>-500140</v>
      </c>
      <c r="I126" s="1054">
        <f t="shared" ref="I126:I132" si="16">(((K125+H126)*C126)+(G126*E126))*(F126/365)+L126</f>
        <v>189279.29576552304</v>
      </c>
      <c r="J126" s="1054">
        <f>J125+G126+H126+I126</f>
        <v>65154984.872514166</v>
      </c>
      <c r="K126" s="1054">
        <f t="shared" ref="K126:K157" si="17">IF(A126=3,J126,IF(A126=1,J126-I126,J126-I126-I125))</f>
        <v>65154984.872514166</v>
      </c>
      <c r="L126" s="1054">
        <v>-1</v>
      </c>
    </row>
    <row r="127" spans="1:12">
      <c r="A127" s="203">
        <v>1</v>
      </c>
      <c r="B127" s="183">
        <v>43312</v>
      </c>
      <c r="C127" s="133">
        <f t="shared" si="11"/>
        <v>31</v>
      </c>
      <c r="F127" s="212">
        <f t="shared" si="14"/>
        <v>3.56618E-2</v>
      </c>
      <c r="G127" s="204"/>
      <c r="H127" s="208">
        <f>-'LSR Prepaid Bill Credits'!L93</f>
        <v>-500140</v>
      </c>
      <c r="I127" s="161">
        <f t="shared" si="16"/>
        <v>195826.26726880381</v>
      </c>
      <c r="J127" s="161">
        <f t="shared" si="15"/>
        <v>64850671.139782973</v>
      </c>
      <c r="K127" s="133">
        <f t="shared" si="17"/>
        <v>64654844.872514166</v>
      </c>
      <c r="L127" s="133">
        <v>-1</v>
      </c>
    </row>
    <row r="128" spans="1:12">
      <c r="A128" s="203">
        <v>2</v>
      </c>
      <c r="B128" s="183">
        <v>43343</v>
      </c>
      <c r="C128" s="133">
        <f t="shared" si="11"/>
        <v>31</v>
      </c>
      <c r="F128" s="212">
        <f t="shared" si="14"/>
        <v>3.56618E-2</v>
      </c>
      <c r="G128" s="204"/>
      <c r="H128" s="208">
        <f>-'LSR Prepaid Bill Credits'!L94</f>
        <v>-500140</v>
      </c>
      <c r="I128" s="473">
        <f t="shared" si="16"/>
        <v>194311.43802986684</v>
      </c>
      <c r="J128" s="161">
        <f t="shared" si="15"/>
        <v>64544842.577812843</v>
      </c>
      <c r="K128" s="133">
        <f t="shared" si="17"/>
        <v>64154704.872514166</v>
      </c>
      <c r="L128" s="133">
        <v>-1</v>
      </c>
    </row>
    <row r="129" spans="1:12">
      <c r="A129" s="203">
        <v>3</v>
      </c>
      <c r="B129" s="183">
        <v>43373</v>
      </c>
      <c r="C129" s="133">
        <f t="shared" si="11"/>
        <v>30</v>
      </c>
      <c r="F129" s="212">
        <f t="shared" si="14"/>
        <v>3.56618E-2</v>
      </c>
      <c r="G129" s="204"/>
      <c r="H129" s="208">
        <f>-'LSR Prepaid Bill Credits'!L95</f>
        <v>-500140</v>
      </c>
      <c r="I129" s="473">
        <f t="shared" si="16"/>
        <v>186577.33108799663</v>
      </c>
      <c r="J129" s="161">
        <f t="shared" si="15"/>
        <v>64231279.908900842</v>
      </c>
      <c r="K129" s="133">
        <f t="shared" si="17"/>
        <v>64231279.908900842</v>
      </c>
      <c r="L129" s="133">
        <v>-1</v>
      </c>
    </row>
    <row r="130" spans="1:12">
      <c r="A130" s="203">
        <v>1</v>
      </c>
      <c r="B130" s="183">
        <v>43404</v>
      </c>
      <c r="C130" s="133">
        <f t="shared" si="11"/>
        <v>31</v>
      </c>
      <c r="F130" s="212">
        <f t="shared" si="14"/>
        <v>3.56618E-2</v>
      </c>
      <c r="G130" s="204"/>
      <c r="H130" s="208">
        <f>-'LSR Prepaid Bill Credits'!L96</f>
        <v>-500140</v>
      </c>
      <c r="I130" s="473">
        <f t="shared" si="16"/>
        <v>193027.54005835738</v>
      </c>
      <c r="J130" s="161">
        <f t="shared" si="15"/>
        <v>63924167.448959202</v>
      </c>
      <c r="K130" s="133">
        <f t="shared" si="17"/>
        <v>63731139.908900842</v>
      </c>
      <c r="L130" s="133">
        <v>-2</v>
      </c>
    </row>
    <row r="131" spans="1:12">
      <c r="A131" s="203">
        <v>2</v>
      </c>
      <c r="B131" s="183">
        <v>43434</v>
      </c>
      <c r="C131" s="133">
        <f t="shared" si="11"/>
        <v>30</v>
      </c>
      <c r="F131" s="212">
        <f t="shared" si="14"/>
        <v>3.56618E-2</v>
      </c>
      <c r="G131" s="204"/>
      <c r="H131" s="208">
        <f>-'LSR Prepaid Bill Credits'!L97</f>
        <v>-500140</v>
      </c>
      <c r="I131" s="473">
        <f t="shared" si="16"/>
        <v>185335.81692201973</v>
      </c>
      <c r="J131" s="161">
        <f t="shared" si="15"/>
        <v>63609363.265881218</v>
      </c>
      <c r="K131" s="133">
        <f t="shared" si="17"/>
        <v>63230999.908900842</v>
      </c>
      <c r="L131" s="133">
        <v>-1</v>
      </c>
    </row>
    <row r="132" spans="1:12" s="1053" customFormat="1">
      <c r="A132" s="1056">
        <v>3</v>
      </c>
      <c r="B132" s="1057">
        <v>43465</v>
      </c>
      <c r="C132" s="1054">
        <f t="shared" si="11"/>
        <v>31</v>
      </c>
      <c r="D132" s="1057"/>
      <c r="E132" s="1054"/>
      <c r="F132" s="1058">
        <f t="shared" si="14"/>
        <v>3.56618E-2</v>
      </c>
      <c r="G132" s="1059"/>
      <c r="H132" s="1055">
        <f>-'LSR Prepaid Bill Credits'!L98</f>
        <v>-500140</v>
      </c>
      <c r="I132" s="1054">
        <f t="shared" si="16"/>
        <v>189994.8815804834</v>
      </c>
      <c r="J132" s="1054">
        <f t="shared" si="15"/>
        <v>63299218.147461705</v>
      </c>
      <c r="K132" s="1054">
        <f t="shared" si="17"/>
        <v>63299218.147461705</v>
      </c>
      <c r="L132" s="1054">
        <f>-2-3</f>
        <v>-5</v>
      </c>
    </row>
    <row r="133" spans="1:12">
      <c r="A133" s="203">
        <v>1</v>
      </c>
      <c r="B133" s="183">
        <v>43496</v>
      </c>
      <c r="C133" s="133">
        <f t="shared" si="11"/>
        <v>31</v>
      </c>
      <c r="F133" s="212">
        <f t="shared" si="14"/>
        <v>3.56618E-2</v>
      </c>
      <c r="G133" s="204"/>
      <c r="H133" s="208">
        <f>-'LSR Prepaid Bill Credits'!L99</f>
        <v>-500140</v>
      </c>
      <c r="I133" s="161">
        <f t="shared" ref="I133:I161" si="18">(((K132+H133)*C133)+(G133*E133))*(F133/365)+L133</f>
        <v>190204.50169165383</v>
      </c>
      <c r="J133" s="161">
        <f t="shared" si="15"/>
        <v>62989282.649153359</v>
      </c>
      <c r="K133" s="133">
        <f t="shared" si="17"/>
        <v>62799078.147461705</v>
      </c>
      <c r="L133" s="133">
        <v>-2</v>
      </c>
    </row>
    <row r="134" spans="1:12">
      <c r="A134" s="203">
        <v>2</v>
      </c>
      <c r="B134" s="183">
        <v>43524</v>
      </c>
      <c r="C134" s="133">
        <f t="shared" ref="C134:C197" si="19">DAY(B134)</f>
        <v>28</v>
      </c>
      <c r="F134" s="212">
        <f t="shared" si="14"/>
        <v>3.56618E-2</v>
      </c>
      <c r="G134" s="204"/>
      <c r="H134" s="208">
        <f>-'LSR Prepaid Bill Credits'!L100</f>
        <v>-500140</v>
      </c>
      <c r="I134" s="161">
        <f t="shared" si="18"/>
        <v>170430.18802180875</v>
      </c>
      <c r="J134" s="161">
        <f t="shared" si="15"/>
        <v>62659572.837175168</v>
      </c>
      <c r="K134" s="133">
        <f t="shared" si="17"/>
        <v>62298938.147461705</v>
      </c>
      <c r="L134" s="133">
        <v>-1</v>
      </c>
    </row>
    <row r="135" spans="1:12">
      <c r="A135" s="203">
        <v>3</v>
      </c>
      <c r="B135" s="183">
        <v>43555</v>
      </c>
      <c r="C135" s="133">
        <f t="shared" si="19"/>
        <v>31</v>
      </c>
      <c r="F135" s="212">
        <f t="shared" si="14"/>
        <v>3.56618E-2</v>
      </c>
      <c r="G135" s="204"/>
      <c r="H135" s="208">
        <f>-'LSR Prepaid Bill Credits'!L101</f>
        <v>-500140</v>
      </c>
      <c r="I135" s="161">
        <f t="shared" si="18"/>
        <v>187174.84321377985</v>
      </c>
      <c r="J135" s="161">
        <f t="shared" si="15"/>
        <v>62346607.68038895</v>
      </c>
      <c r="K135" s="133">
        <f t="shared" si="17"/>
        <v>62346607.68038895</v>
      </c>
      <c r="L135" s="133">
        <v>-2</v>
      </c>
    </row>
    <row r="136" spans="1:12">
      <c r="A136" s="203">
        <v>1</v>
      </c>
      <c r="B136" s="183">
        <v>43585</v>
      </c>
      <c r="C136" s="133">
        <f t="shared" si="19"/>
        <v>30</v>
      </c>
      <c r="F136" s="212">
        <f t="shared" si="14"/>
        <v>3.56618E-2</v>
      </c>
      <c r="G136" s="204"/>
      <c r="H136" s="208">
        <f>-'LSR Prepaid Bill Credits'!L102</f>
        <v>-500140</v>
      </c>
      <c r="I136" s="161">
        <f t="shared" si="18"/>
        <v>181276.60502393107</v>
      </c>
      <c r="J136" s="161">
        <f t="shared" si="15"/>
        <v>62027744.285412878</v>
      </c>
      <c r="K136" s="133">
        <f t="shared" si="17"/>
        <v>61846467.68038895</v>
      </c>
      <c r="L136" s="133">
        <v>-2</v>
      </c>
    </row>
    <row r="137" spans="1:12">
      <c r="A137" s="203">
        <v>2</v>
      </c>
      <c r="B137" s="183">
        <v>43616</v>
      </c>
      <c r="C137" s="133">
        <f t="shared" si="19"/>
        <v>31</v>
      </c>
      <c r="F137" s="212">
        <f t="shared" si="14"/>
        <v>3.56618E-2</v>
      </c>
      <c r="G137" s="204"/>
      <c r="H137" s="208">
        <f>-'LSR Prepaid Bill Credits'!L103</f>
        <v>-500140</v>
      </c>
      <c r="I137" s="161">
        <f t="shared" si="18"/>
        <v>185804.39595245846</v>
      </c>
      <c r="J137" s="161">
        <f t="shared" si="15"/>
        <v>61713408.681365333</v>
      </c>
      <c r="K137" s="133">
        <f t="shared" si="17"/>
        <v>61346327.68038895</v>
      </c>
      <c r="L137" s="133">
        <v>-2</v>
      </c>
    </row>
    <row r="138" spans="1:12">
      <c r="A138" s="203">
        <v>3</v>
      </c>
      <c r="B138" s="183">
        <v>43646</v>
      </c>
      <c r="C138" s="133">
        <f t="shared" si="19"/>
        <v>30</v>
      </c>
      <c r="F138" s="212">
        <f t="shared" si="14"/>
        <v>3.56618E-2</v>
      </c>
      <c r="G138" s="204"/>
      <c r="H138" s="208">
        <f>-'LSR Prepaid Bill Credits'!L104</f>
        <v>-500140</v>
      </c>
      <c r="I138" s="161">
        <f t="shared" si="18"/>
        <v>178344.67746469818</v>
      </c>
      <c r="J138" s="161">
        <f t="shared" si="15"/>
        <v>61391613.358830035</v>
      </c>
      <c r="K138" s="133">
        <f t="shared" si="17"/>
        <v>61391613.358830035</v>
      </c>
      <c r="L138" s="133">
        <v>-2</v>
      </c>
    </row>
    <row r="139" spans="1:12">
      <c r="A139" s="203">
        <v>1</v>
      </c>
      <c r="B139" s="1791">
        <v>43677</v>
      </c>
      <c r="C139" s="1792">
        <f t="shared" si="19"/>
        <v>31</v>
      </c>
      <c r="D139" s="1791"/>
      <c r="E139" s="1792"/>
      <c r="F139" s="1793">
        <f t="shared" si="14"/>
        <v>3.56618E-2</v>
      </c>
      <c r="G139" s="1794"/>
      <c r="H139" s="1795">
        <f>-'LSR Prepaid Bill Credits'!L105</f>
        <v>-500140</v>
      </c>
      <c r="I139" s="1792">
        <f t="shared" si="18"/>
        <v>184426.72844785117</v>
      </c>
      <c r="J139" s="1792">
        <f t="shared" si="15"/>
        <v>61075900.087277889</v>
      </c>
      <c r="K139" s="1792">
        <f t="shared" si="17"/>
        <v>60891473.358830035</v>
      </c>
      <c r="L139" s="133">
        <v>-2</v>
      </c>
    </row>
    <row r="140" spans="1:12">
      <c r="A140" s="203">
        <v>2</v>
      </c>
      <c r="B140" s="1791">
        <v>43708</v>
      </c>
      <c r="C140" s="1792">
        <f t="shared" si="19"/>
        <v>31</v>
      </c>
      <c r="D140" s="1791"/>
      <c r="E140" s="1792"/>
      <c r="F140" s="1793">
        <f t="shared" si="14"/>
        <v>3.56618E-2</v>
      </c>
      <c r="G140" s="1794"/>
      <c r="H140" s="1795">
        <f>-'LSR Prepaid Bill Credits'!L106</f>
        <v>-500140</v>
      </c>
      <c r="I140" s="1792">
        <f t="shared" si="18"/>
        <v>182911.89920891417</v>
      </c>
      <c r="J140" s="1792">
        <f t="shared" si="15"/>
        <v>60758671.9864868</v>
      </c>
      <c r="K140" s="1792">
        <f t="shared" si="17"/>
        <v>60391333.358830035</v>
      </c>
      <c r="L140" s="133">
        <v>-2</v>
      </c>
    </row>
    <row r="141" spans="1:12">
      <c r="A141" s="203">
        <v>3</v>
      </c>
      <c r="B141" s="1791">
        <v>43738</v>
      </c>
      <c r="C141" s="1792">
        <f t="shared" si="19"/>
        <v>30</v>
      </c>
      <c r="D141" s="1791"/>
      <c r="E141" s="1792"/>
      <c r="F141" s="1793">
        <f t="shared" si="14"/>
        <v>3.56618E-2</v>
      </c>
      <c r="G141" s="1794"/>
      <c r="H141" s="1795">
        <f>-'LSR Prepaid Bill Credits'!L107</f>
        <v>-500140</v>
      </c>
      <c r="I141" s="1792">
        <f t="shared" si="18"/>
        <v>175545.48706771986</v>
      </c>
      <c r="J141" s="1792">
        <f t="shared" si="15"/>
        <v>60434077.473554522</v>
      </c>
      <c r="K141" s="1792">
        <f t="shared" si="17"/>
        <v>60434077.473554522</v>
      </c>
      <c r="L141" s="133">
        <v>-2</v>
      </c>
    </row>
    <row r="142" spans="1:12">
      <c r="A142" s="203">
        <v>1</v>
      </c>
      <c r="B142" s="1791">
        <v>43769</v>
      </c>
      <c r="C142" s="1792">
        <f t="shared" si="19"/>
        <v>31</v>
      </c>
      <c r="D142" s="1791"/>
      <c r="E142" s="1792"/>
      <c r="F142" s="1793">
        <f t="shared" si="14"/>
        <v>3.56618E-2</v>
      </c>
      <c r="G142" s="1794"/>
      <c r="H142" s="1795">
        <f>-'LSR Prepaid Bill Credits'!L108</f>
        <v>-500140</v>
      </c>
      <c r="I142" s="1792">
        <f t="shared" si="18"/>
        <v>181526.53378966192</v>
      </c>
      <c r="J142" s="1792">
        <f t="shared" si="15"/>
        <v>60115464.007344186</v>
      </c>
      <c r="K142" s="1792">
        <f t="shared" si="17"/>
        <v>59933937.473554522</v>
      </c>
      <c r="L142" s="133">
        <v>-2</v>
      </c>
    </row>
    <row r="143" spans="1:12">
      <c r="A143" s="203">
        <v>2</v>
      </c>
      <c r="B143" s="1791">
        <v>43799</v>
      </c>
      <c r="C143" s="1792">
        <f t="shared" si="19"/>
        <v>30</v>
      </c>
      <c r="D143" s="1791"/>
      <c r="E143" s="1792"/>
      <c r="F143" s="1793">
        <f t="shared" si="14"/>
        <v>3.56618E-2</v>
      </c>
      <c r="G143" s="1794"/>
      <c r="H143" s="1795">
        <f>-'LSR Prepaid Bill Credits'!L109</f>
        <v>-521220</v>
      </c>
      <c r="I143" s="1792">
        <f t="shared" si="18"/>
        <v>174143.02312315672</v>
      </c>
      <c r="J143" s="1792">
        <f t="shared" si="15"/>
        <v>59768387.030467346</v>
      </c>
      <c r="K143" s="1792">
        <f t="shared" si="17"/>
        <v>59412717.473554522</v>
      </c>
      <c r="L143" s="133">
        <v>-2</v>
      </c>
    </row>
    <row r="144" spans="1:12">
      <c r="A144" s="203">
        <v>3</v>
      </c>
      <c r="B144" s="1791">
        <v>43830</v>
      </c>
      <c r="C144" s="1792">
        <f t="shared" si="19"/>
        <v>31</v>
      </c>
      <c r="D144" s="1791"/>
      <c r="E144" s="1792"/>
      <c r="F144" s="1793">
        <f t="shared" si="14"/>
        <v>3.56618E-2</v>
      </c>
      <c r="G144" s="1794"/>
      <c r="H144" s="1795">
        <f>-'LSR Prepaid Bill Credits'!L110</f>
        <v>-521220</v>
      </c>
      <c r="I144" s="1792">
        <f t="shared" si="18"/>
        <v>178369.18066486192</v>
      </c>
      <c r="J144" s="1792">
        <f t="shared" si="15"/>
        <v>59425536.211132206</v>
      </c>
      <c r="K144" s="1792">
        <f t="shared" si="17"/>
        <v>59425536.211132206</v>
      </c>
      <c r="L144" s="133">
        <v>-2</v>
      </c>
    </row>
    <row r="145" spans="1:12">
      <c r="A145" s="203">
        <v>1</v>
      </c>
      <c r="B145" s="1791">
        <v>43861</v>
      </c>
      <c r="C145" s="1792">
        <f t="shared" si="19"/>
        <v>31</v>
      </c>
      <c r="D145" s="1791"/>
      <c r="E145" s="1792"/>
      <c r="F145" s="1793">
        <f t="shared" si="14"/>
        <v>3.56618E-2</v>
      </c>
      <c r="G145" s="1794"/>
      <c r="H145" s="1795">
        <f>-'LSR Prepaid Bill Credits'!L111</f>
        <v>-521220</v>
      </c>
      <c r="I145" s="1792">
        <f t="shared" si="18"/>
        <v>178407.00619069257</v>
      </c>
      <c r="J145" s="1792">
        <f t="shared" si="15"/>
        <v>59082723.217322901</v>
      </c>
      <c r="K145" s="1792">
        <f t="shared" si="17"/>
        <v>58904316.211132206</v>
      </c>
      <c r="L145" s="133">
        <v>-3</v>
      </c>
    </row>
    <row r="146" spans="1:12">
      <c r="A146" s="203">
        <v>2</v>
      </c>
      <c r="B146" s="1791">
        <v>43890</v>
      </c>
      <c r="C146" s="1792">
        <f t="shared" si="19"/>
        <v>29</v>
      </c>
      <c r="D146" s="1791"/>
      <c r="E146" s="1792"/>
      <c r="F146" s="1793">
        <f t="shared" si="14"/>
        <v>3.56618E-2</v>
      </c>
      <c r="G146" s="1794"/>
      <c r="H146" s="1795">
        <f>-'LSR Prepaid Bill Credits'!L112</f>
        <v>-521220</v>
      </c>
      <c r="I146" s="1792">
        <f t="shared" si="18"/>
        <v>165419.8567490479</v>
      </c>
      <c r="J146" s="1792">
        <f t="shared" si="15"/>
        <v>58726923.074071951</v>
      </c>
      <c r="K146" s="1792">
        <f t="shared" si="17"/>
        <v>58383096.211132206</v>
      </c>
      <c r="L146" s="133">
        <v>-3</v>
      </c>
    </row>
    <row r="147" spans="1:12">
      <c r="A147" s="203">
        <v>3</v>
      </c>
      <c r="B147" s="1791">
        <v>43921</v>
      </c>
      <c r="C147" s="1792">
        <f t="shared" si="19"/>
        <v>31</v>
      </c>
      <c r="D147" s="1791"/>
      <c r="E147" s="1792"/>
      <c r="F147" s="1793">
        <f t="shared" si="14"/>
        <v>3.56618E-2</v>
      </c>
      <c r="G147" s="1794"/>
      <c r="H147" s="1795">
        <f>-'LSR Prepaid Bill Credits'!L113</f>
        <v>-521220</v>
      </c>
      <c r="I147" s="1792">
        <f t="shared" si="18"/>
        <v>175249.65306589258</v>
      </c>
      <c r="J147" s="1792">
        <f t="shared" si="15"/>
        <v>58380952.727137841</v>
      </c>
      <c r="K147" s="1792">
        <f t="shared" si="17"/>
        <v>58380952.727137841</v>
      </c>
      <c r="L147" s="133">
        <v>-3</v>
      </c>
    </row>
    <row r="148" spans="1:12">
      <c r="A148" s="203">
        <v>1</v>
      </c>
      <c r="B148" s="1791">
        <v>43951</v>
      </c>
      <c r="C148" s="1792">
        <f t="shared" si="19"/>
        <v>30</v>
      </c>
      <c r="D148" s="1791"/>
      <c r="E148" s="1792"/>
      <c r="F148" s="1793">
        <f t="shared" si="14"/>
        <v>3.56618E-2</v>
      </c>
      <c r="G148" s="1794"/>
      <c r="H148" s="1795">
        <f>-'LSR Prepaid Bill Credits'!L114</f>
        <v>-521220</v>
      </c>
      <c r="I148" s="1792">
        <f t="shared" si="18"/>
        <v>169590.05889605297</v>
      </c>
      <c r="J148" s="1792">
        <f t="shared" si="15"/>
        <v>58029322.786033891</v>
      </c>
      <c r="K148" s="1792">
        <f t="shared" si="17"/>
        <v>57859732.727137841</v>
      </c>
      <c r="L148" s="133">
        <v>-3</v>
      </c>
    </row>
    <row r="149" spans="1:12">
      <c r="A149" s="203">
        <v>2</v>
      </c>
      <c r="B149" s="1791">
        <v>43982</v>
      </c>
      <c r="C149" s="1792">
        <f t="shared" si="19"/>
        <v>31</v>
      </c>
      <c r="D149" s="1791"/>
      <c r="E149" s="1792"/>
      <c r="F149" s="1793">
        <f t="shared" si="14"/>
        <v>3.56618E-2</v>
      </c>
      <c r="G149" s="1794"/>
      <c r="H149" s="1795">
        <f>-'LSR Prepaid Bill Credits'!L115</f>
        <v>-521220</v>
      </c>
      <c r="I149" s="1792">
        <f t="shared" si="18"/>
        <v>173665.48429685473</v>
      </c>
      <c r="J149" s="1792">
        <f t="shared" si="15"/>
        <v>57681768.270330749</v>
      </c>
      <c r="K149" s="1792">
        <f t="shared" si="17"/>
        <v>57338512.727137841</v>
      </c>
      <c r="L149" s="133">
        <v>-2</v>
      </c>
    </row>
    <row r="150" spans="1:12">
      <c r="A150" s="203">
        <v>3</v>
      </c>
      <c r="B150" s="1791">
        <v>44012</v>
      </c>
      <c r="C150" s="1792">
        <f t="shared" si="19"/>
        <v>30</v>
      </c>
      <c r="D150" s="1791"/>
      <c r="E150" s="1792"/>
      <c r="F150" s="1793">
        <f t="shared" si="14"/>
        <v>3.56618E-2</v>
      </c>
      <c r="G150" s="1794"/>
      <c r="H150" s="1795">
        <f>-'LSR Prepaid Bill Credits'!L116</f>
        <v>-521220</v>
      </c>
      <c r="I150" s="1792">
        <f t="shared" si="18"/>
        <v>166534.55587205297</v>
      </c>
      <c r="J150" s="1792">
        <f t="shared" si="15"/>
        <v>57327082.826202802</v>
      </c>
      <c r="K150" s="1792">
        <f t="shared" si="17"/>
        <v>57327082.826202802</v>
      </c>
      <c r="L150" s="133">
        <v>-3</v>
      </c>
    </row>
    <row r="151" spans="1:12">
      <c r="A151" s="203">
        <v>1</v>
      </c>
      <c r="B151" s="183">
        <v>44043</v>
      </c>
      <c r="C151" s="133">
        <f t="shared" si="19"/>
        <v>31</v>
      </c>
      <c r="F151" s="212">
        <f t="shared" si="14"/>
        <v>3.56618E-2</v>
      </c>
      <c r="G151" s="204"/>
      <c r="H151" s="208">
        <f>-'LSR Prepaid Bill Credits'!L117</f>
        <v>-521220</v>
      </c>
      <c r="I151" s="161">
        <f t="shared" si="18"/>
        <v>172050.18873150644</v>
      </c>
      <c r="J151" s="161">
        <f t="shared" si="15"/>
        <v>56977913.014934309</v>
      </c>
      <c r="K151" s="133">
        <f t="shared" si="17"/>
        <v>56805862.826202802</v>
      </c>
      <c r="L151" s="133">
        <v>-4</v>
      </c>
    </row>
    <row r="152" spans="1:12">
      <c r="A152" s="203">
        <v>2</v>
      </c>
      <c r="B152" s="183">
        <v>44074</v>
      </c>
      <c r="C152" s="133">
        <f t="shared" si="19"/>
        <v>31</v>
      </c>
      <c r="F152" s="212">
        <f t="shared" si="14"/>
        <v>3.56618E-2</v>
      </c>
      <c r="G152" s="204"/>
      <c r="H152" s="208">
        <f>-'LSR Prepaid Bill Credits'!L118</f>
        <v>-521220</v>
      </c>
      <c r="I152" s="161">
        <f t="shared" si="18"/>
        <v>170472.51216910643</v>
      </c>
      <c r="J152" s="161">
        <f t="shared" si="15"/>
        <v>56627165.527103417</v>
      </c>
      <c r="K152" s="133">
        <f t="shared" si="17"/>
        <v>56284642.826202802</v>
      </c>
      <c r="L152" s="133">
        <v>-3</v>
      </c>
    </row>
    <row r="153" spans="1:12">
      <c r="A153" s="203">
        <v>3</v>
      </c>
      <c r="B153" s="183">
        <v>44104</v>
      </c>
      <c r="C153" s="133">
        <f t="shared" si="19"/>
        <v>30</v>
      </c>
      <c r="F153" s="212">
        <f t="shared" si="14"/>
        <v>3.56618E-2</v>
      </c>
      <c r="G153" s="204"/>
      <c r="H153" s="208">
        <f>-'LSR Prepaid Bill Credits'!L119</f>
        <v>-521220</v>
      </c>
      <c r="I153" s="161">
        <f t="shared" si="18"/>
        <v>163444.55058713528</v>
      </c>
      <c r="J153" s="161">
        <f t="shared" si="15"/>
        <v>56269390.077690549</v>
      </c>
      <c r="K153" s="133">
        <f t="shared" si="17"/>
        <v>56269390.077690549</v>
      </c>
      <c r="L153" s="133">
        <v>-4</v>
      </c>
    </row>
    <row r="154" spans="1:12">
      <c r="A154" s="203">
        <v>1</v>
      </c>
      <c r="B154" s="183">
        <v>44135</v>
      </c>
      <c r="C154" s="133">
        <f t="shared" si="19"/>
        <v>31</v>
      </c>
      <c r="F154" s="212">
        <f t="shared" si="14"/>
        <v>3.56618E-2</v>
      </c>
      <c r="G154" s="204"/>
      <c r="H154" s="208">
        <f>-'LSR Prepaid Bill Credits'!L120</f>
        <v>-521220</v>
      </c>
      <c r="I154" s="161">
        <f t="shared" si="18"/>
        <v>168850.6379232168</v>
      </c>
      <c r="J154" s="161">
        <f t="shared" si="15"/>
        <v>55917020.715613768</v>
      </c>
      <c r="K154" s="133">
        <f t="shared" si="17"/>
        <v>55748170.077690549</v>
      </c>
      <c r="L154" s="133"/>
    </row>
    <row r="155" spans="1:12">
      <c r="A155" s="203">
        <v>2</v>
      </c>
      <c r="B155" s="183">
        <v>44165</v>
      </c>
      <c r="C155" s="133">
        <f t="shared" si="19"/>
        <v>30</v>
      </c>
      <c r="F155" s="212">
        <f t="shared" si="14"/>
        <v>3.56618E-2</v>
      </c>
      <c r="G155" s="204"/>
      <c r="H155" s="208">
        <f>-'LSR Prepaid Bill Credits'!L121</f>
        <v>-521220</v>
      </c>
      <c r="I155" s="161">
        <f t="shared" si="18"/>
        <v>161876.09163950011</v>
      </c>
      <c r="J155" s="161">
        <f t="shared" si="15"/>
        <v>55557676.807253271</v>
      </c>
      <c r="K155" s="133">
        <f t="shared" si="17"/>
        <v>55226950.077690549</v>
      </c>
      <c r="L155" s="133"/>
    </row>
    <row r="156" spans="1:12">
      <c r="A156" s="203">
        <v>3</v>
      </c>
      <c r="B156" s="183">
        <v>44196</v>
      </c>
      <c r="C156" s="133">
        <f t="shared" si="19"/>
        <v>31</v>
      </c>
      <c r="F156" s="212">
        <f t="shared" si="14"/>
        <v>3.56618E-2</v>
      </c>
      <c r="G156" s="204"/>
      <c r="H156" s="208">
        <f>-'LSR Prepaid Bill Credits'!L122</f>
        <v>-521220</v>
      </c>
      <c r="I156" s="161">
        <f t="shared" si="18"/>
        <v>165693.28479841677</v>
      </c>
      <c r="J156" s="161">
        <f t="shared" si="15"/>
        <v>55202150.092051685</v>
      </c>
      <c r="K156" s="133">
        <f t="shared" si="17"/>
        <v>55202150.092051685</v>
      </c>
      <c r="L156" s="133"/>
    </row>
    <row r="157" spans="1:12">
      <c r="A157" s="203">
        <v>1</v>
      </c>
      <c r="B157" s="183">
        <v>44227</v>
      </c>
      <c r="C157" s="133">
        <f t="shared" si="19"/>
        <v>31</v>
      </c>
      <c r="F157" s="212">
        <f t="shared" si="14"/>
        <v>3.56618E-2</v>
      </c>
      <c r="G157" s="204"/>
      <c r="H157" s="208">
        <f>-'LSR Prepaid Bill Credits'!L123</f>
        <v>-521220</v>
      </c>
      <c r="I157" s="161">
        <f t="shared" si="18"/>
        <v>165618.17034372216</v>
      </c>
      <c r="J157" s="161">
        <f t="shared" si="15"/>
        <v>54846548.262395404</v>
      </c>
      <c r="K157" s="133">
        <f t="shared" si="17"/>
        <v>54680930.092051685</v>
      </c>
      <c r="L157" s="133"/>
    </row>
    <row r="158" spans="1:12">
      <c r="A158" s="203">
        <v>2</v>
      </c>
      <c r="B158" s="183">
        <v>44255</v>
      </c>
      <c r="C158" s="133">
        <f t="shared" si="19"/>
        <v>28</v>
      </c>
      <c r="F158" s="212">
        <f t="shared" si="14"/>
        <v>3.56618E-2</v>
      </c>
      <c r="G158" s="204"/>
      <c r="H158" s="208">
        <f>-'LSR Prepaid Bill Credits'!L124</f>
        <v>-521220</v>
      </c>
      <c r="I158" s="161">
        <f t="shared" si="18"/>
        <v>148164.70406054906</v>
      </c>
      <c r="J158" s="161">
        <f t="shared" si="15"/>
        <v>54473492.966455951</v>
      </c>
      <c r="K158" s="133">
        <f t="shared" ref="K158:K189" si="20">IF(A158=3,J158,IF(A158=1,J158-I158,J158-I158-I157))</f>
        <v>54159710.092051685</v>
      </c>
      <c r="L158" s="133"/>
    </row>
    <row r="159" spans="1:12">
      <c r="A159" s="203">
        <v>3</v>
      </c>
      <c r="B159" s="183">
        <v>44286</v>
      </c>
      <c r="C159" s="133">
        <f t="shared" si="19"/>
        <v>31</v>
      </c>
      <c r="F159" s="212">
        <f t="shared" si="14"/>
        <v>3.56618E-2</v>
      </c>
      <c r="G159" s="204"/>
      <c r="H159" s="208">
        <f>-'LSR Prepaid Bill Credits'!L125</f>
        <v>-521220</v>
      </c>
      <c r="I159" s="161">
        <f t="shared" si="18"/>
        <v>162460.81721892217</v>
      </c>
      <c r="J159" s="161">
        <f t="shared" si="15"/>
        <v>54114733.783674873</v>
      </c>
      <c r="K159" s="133">
        <f t="shared" si="20"/>
        <v>54114733.783674873</v>
      </c>
      <c r="L159" s="133"/>
    </row>
    <row r="160" spans="1:12">
      <c r="A160" s="203">
        <v>1</v>
      </c>
      <c r="B160" s="183">
        <v>44316</v>
      </c>
      <c r="C160" s="133">
        <f t="shared" si="19"/>
        <v>30</v>
      </c>
      <c r="F160" s="212">
        <f t="shared" si="14"/>
        <v>3.56618E-2</v>
      </c>
      <c r="G160" s="204"/>
      <c r="H160" s="208">
        <f>-'LSR Prepaid Bill Credits'!L126</f>
        <v>-521220</v>
      </c>
      <c r="I160" s="161">
        <f t="shared" si="18"/>
        <v>157088.31533019096</v>
      </c>
      <c r="J160" s="161">
        <f t="shared" si="15"/>
        <v>53750602.099005066</v>
      </c>
      <c r="K160" s="133">
        <f t="shared" si="20"/>
        <v>53593513.783674873</v>
      </c>
      <c r="L160" s="133"/>
    </row>
    <row r="161" spans="1:12">
      <c r="A161" s="203">
        <v>2</v>
      </c>
      <c r="B161" s="183">
        <v>44347</v>
      </c>
      <c r="C161" s="133">
        <f t="shared" si="19"/>
        <v>31</v>
      </c>
      <c r="F161" s="212">
        <f t="shared" ref="F161:F224" si="21">F160</f>
        <v>3.56618E-2</v>
      </c>
      <c r="G161" s="204"/>
      <c r="H161" s="208">
        <f>-'LSR Prepaid Bill Credits'!L127</f>
        <v>-521220</v>
      </c>
      <c r="I161" s="161">
        <f t="shared" si="18"/>
        <v>160745.91594546399</v>
      </c>
      <c r="J161" s="161">
        <f>J160+G161+H161+I161</f>
        <v>53390128.014950529</v>
      </c>
      <c r="K161" s="133">
        <f t="shared" si="20"/>
        <v>53072293.783674873</v>
      </c>
      <c r="L161" s="133"/>
    </row>
    <row r="162" spans="1:12">
      <c r="A162" s="203">
        <v>3</v>
      </c>
      <c r="B162" s="1796">
        <v>44377</v>
      </c>
      <c r="C162" s="1021">
        <f t="shared" si="19"/>
        <v>30</v>
      </c>
      <c r="D162" s="1796"/>
      <c r="E162" s="1021"/>
      <c r="F162" s="1797">
        <f t="shared" si="21"/>
        <v>3.56618E-2</v>
      </c>
      <c r="G162" s="1022"/>
      <c r="H162" s="1798">
        <f>-'LSR Prepaid Bill Credits'!L128</f>
        <v>-521220</v>
      </c>
      <c r="I162" s="1021">
        <f t="shared" ref="I162:I200" si="22">(((K161+H162)*C162)+(G162*E162))*(F162/365)</f>
        <v>154032.81230619096</v>
      </c>
      <c r="J162" s="1021">
        <f t="shared" si="15"/>
        <v>53022940.827256717</v>
      </c>
      <c r="K162" s="1021">
        <f t="shared" si="20"/>
        <v>53022940.827256717</v>
      </c>
      <c r="L162" s="1913">
        <v>154033.00942660909</v>
      </c>
    </row>
    <row r="163" spans="1:12">
      <c r="A163" s="203">
        <v>1</v>
      </c>
      <c r="B163" s="1796">
        <v>44408</v>
      </c>
      <c r="C163" s="1021">
        <f t="shared" si="19"/>
        <v>31</v>
      </c>
      <c r="D163" s="1796"/>
      <c r="E163" s="1021"/>
      <c r="F163" s="1797">
        <f t="shared" si="21"/>
        <v>3.56618E-2</v>
      </c>
      <c r="G163" s="1022"/>
      <c r="H163" s="1798">
        <f>-'LSR Prepaid Bill Credits'!L129</f>
        <v>-521220</v>
      </c>
      <c r="I163" s="1021">
        <f t="shared" si="22"/>
        <v>159017.75863485306</v>
      </c>
      <c r="J163" s="1021">
        <f t="shared" si="15"/>
        <v>52660738.585891567</v>
      </c>
      <c r="K163" s="1021">
        <f t="shared" si="20"/>
        <v>52501720.827256717</v>
      </c>
      <c r="L163" s="1913">
        <v>159017.96413697427</v>
      </c>
    </row>
    <row r="164" spans="1:12">
      <c r="A164" s="203">
        <v>2</v>
      </c>
      <c r="B164" s="1796">
        <v>44439</v>
      </c>
      <c r="C164" s="1021">
        <f t="shared" si="19"/>
        <v>31</v>
      </c>
      <c r="D164" s="1796"/>
      <c r="E164" s="1021"/>
      <c r="F164" s="1797">
        <f t="shared" si="21"/>
        <v>3.56618E-2</v>
      </c>
      <c r="G164" s="1022"/>
      <c r="H164" s="1798">
        <f>-'LSR Prepaid Bill Credits'!L130</f>
        <v>-521220</v>
      </c>
      <c r="I164" s="1021">
        <f t="shared" si="22"/>
        <v>157439.08207245308</v>
      </c>
      <c r="J164" s="1021">
        <f t="shared" si="15"/>
        <v>52296957.667964019</v>
      </c>
      <c r="K164" s="1021">
        <f t="shared" si="20"/>
        <v>51980500.827256717</v>
      </c>
      <c r="L164" s="1913">
        <v>157439.28757457426</v>
      </c>
    </row>
    <row r="165" spans="1:12">
      <c r="A165" s="203">
        <v>3</v>
      </c>
      <c r="B165" s="1796">
        <v>44469</v>
      </c>
      <c r="C165" s="1021">
        <f t="shared" si="19"/>
        <v>30</v>
      </c>
      <c r="D165" s="1796"/>
      <c r="E165" s="1021"/>
      <c r="F165" s="1797">
        <f t="shared" si="21"/>
        <v>3.56618E-2</v>
      </c>
      <c r="G165" s="1022"/>
      <c r="H165" s="1798">
        <f>-'LSR Prepaid Bill Credits'!L131</f>
        <v>-521220</v>
      </c>
      <c r="I165" s="1021">
        <f t="shared" si="22"/>
        <v>150832.65049359977</v>
      </c>
      <c r="J165" s="1021">
        <f t="shared" si="15"/>
        <v>51926570.318457618</v>
      </c>
      <c r="K165" s="1021">
        <f t="shared" si="20"/>
        <v>51926570.318457618</v>
      </c>
      <c r="L165" s="1913">
        <v>150832.84936662027</v>
      </c>
    </row>
    <row r="166" spans="1:12">
      <c r="A166" s="203">
        <v>1</v>
      </c>
      <c r="B166" s="1796">
        <v>44500</v>
      </c>
      <c r="C166" s="1021">
        <f t="shared" si="19"/>
        <v>31</v>
      </c>
      <c r="D166" s="1796"/>
      <c r="E166" s="1021"/>
      <c r="F166" s="1797">
        <f t="shared" si="21"/>
        <v>3.56618E-2</v>
      </c>
      <c r="G166" s="1022"/>
      <c r="H166" s="1798">
        <f>-'LSR Prepaid Bill Credits'!L132</f>
        <v>-536860</v>
      </c>
      <c r="I166" s="1021">
        <f t="shared" si="22"/>
        <v>155649.68962870666</v>
      </c>
      <c r="J166" s="1021">
        <f t="shared" si="15"/>
        <v>51545360.008086324</v>
      </c>
      <c r="K166" s="1021">
        <f t="shared" si="20"/>
        <v>51389710.318457618</v>
      </c>
      <c r="L166" s="1913">
        <v>155649.89697803048</v>
      </c>
    </row>
    <row r="167" spans="1:12">
      <c r="A167" s="203">
        <v>2</v>
      </c>
      <c r="B167" s="1796">
        <v>44530</v>
      </c>
      <c r="C167" s="1021">
        <f t="shared" si="19"/>
        <v>30</v>
      </c>
      <c r="D167" s="1796"/>
      <c r="E167" s="1021"/>
      <c r="F167" s="1797">
        <f t="shared" si="21"/>
        <v>3.56618E-2</v>
      </c>
      <c r="G167" s="1022"/>
      <c r="H167" s="1798">
        <f>-'LSR Prepaid Bill Credits'!L133</f>
        <v>-536860</v>
      </c>
      <c r="I167" s="1021">
        <f t="shared" si="22"/>
        <v>149055.13787562508</v>
      </c>
      <c r="J167" s="1021">
        <f t="shared" si="15"/>
        <v>51157555.145961948</v>
      </c>
      <c r="K167" s="1021">
        <f t="shared" si="20"/>
        <v>50852850.318457618</v>
      </c>
      <c r="L167" s="1913">
        <v>149055.33853626103</v>
      </c>
    </row>
    <row r="168" spans="1:12">
      <c r="A168" s="203">
        <v>3</v>
      </c>
      <c r="B168" s="1796">
        <v>44561</v>
      </c>
      <c r="C168" s="1021">
        <f t="shared" si="19"/>
        <v>31</v>
      </c>
      <c r="D168" s="1796"/>
      <c r="E168" s="1021"/>
      <c r="F168" s="1797">
        <f t="shared" si="21"/>
        <v>3.56618E-2</v>
      </c>
      <c r="G168" s="1022"/>
      <c r="H168" s="1798">
        <f>-'LSR Prepaid Bill Credits'!L134</f>
        <v>-536860</v>
      </c>
      <c r="I168" s="1021">
        <f t="shared" si="22"/>
        <v>152397.59531425187</v>
      </c>
      <c r="J168" s="1021">
        <f t="shared" si="15"/>
        <v>50773092.741276197</v>
      </c>
      <c r="K168" s="1021">
        <f t="shared" si="20"/>
        <v>50773092.741276197</v>
      </c>
      <c r="L168" s="1913">
        <v>152397.80266357568</v>
      </c>
    </row>
    <row r="169" spans="1:12">
      <c r="A169" s="203">
        <v>1</v>
      </c>
      <c r="B169" s="1796">
        <v>44592</v>
      </c>
      <c r="C169" s="1021">
        <f t="shared" si="19"/>
        <v>31</v>
      </c>
      <c r="D169" s="1796"/>
      <c r="E169" s="1021"/>
      <c r="F169" s="1797">
        <f t="shared" si="21"/>
        <v>3.56618E-2</v>
      </c>
      <c r="G169" s="1022"/>
      <c r="H169" s="1798">
        <f>-'LSR Prepaid Bill Credits'!L135</f>
        <v>-536860</v>
      </c>
      <c r="I169" s="1021">
        <f t="shared" si="22"/>
        <v>152156.0247341319</v>
      </c>
      <c r="J169" s="1021">
        <f t="shared" si="15"/>
        <v>50388388.766010329</v>
      </c>
      <c r="K169" s="1021">
        <f t="shared" si="20"/>
        <v>50236232.741276197</v>
      </c>
      <c r="L169" s="1913">
        <v>152156.23394726234</v>
      </c>
    </row>
    <row r="170" spans="1:12">
      <c r="A170" s="203">
        <v>2</v>
      </c>
      <c r="B170" s="1796">
        <v>44620</v>
      </c>
      <c r="C170" s="1021">
        <f t="shared" si="19"/>
        <v>28</v>
      </c>
      <c r="D170" s="1796"/>
      <c r="E170" s="1021"/>
      <c r="F170" s="1797">
        <f t="shared" si="21"/>
        <v>3.56618E-2</v>
      </c>
      <c r="G170" s="1022"/>
      <c r="H170" s="1798">
        <f>-'LSR Prepaid Bill Credits'!L136</f>
        <v>-536860</v>
      </c>
      <c r="I170" s="1021">
        <f t="shared" si="22"/>
        <v>135962.5603920428</v>
      </c>
      <c r="J170" s="1021">
        <f t="shared" si="15"/>
        <v>49987491.326402374</v>
      </c>
      <c r="K170" s="1021">
        <f t="shared" si="20"/>
        <v>49699372.741276197</v>
      </c>
      <c r="L170" s="1913">
        <v>135962.74935874122</v>
      </c>
    </row>
    <row r="171" spans="1:12">
      <c r="A171" s="203">
        <v>3</v>
      </c>
      <c r="B171" s="1796">
        <v>44651</v>
      </c>
      <c r="C171" s="1021">
        <f t="shared" si="19"/>
        <v>31</v>
      </c>
      <c r="D171" s="1796"/>
      <c r="E171" s="1021"/>
      <c r="F171" s="1797">
        <f t="shared" si="21"/>
        <v>3.56618E-2</v>
      </c>
      <c r="G171" s="1022"/>
      <c r="H171" s="1798">
        <f>-'LSR Prepaid Bill Credits'!L137</f>
        <v>-536860</v>
      </c>
      <c r="I171" s="1021">
        <f t="shared" si="22"/>
        <v>148903.93041967711</v>
      </c>
      <c r="J171" s="1021">
        <f t="shared" si="15"/>
        <v>49599535.25682205</v>
      </c>
      <c r="K171" s="1021">
        <f t="shared" si="20"/>
        <v>49599535.25682205</v>
      </c>
      <c r="L171" s="1913">
        <v>148904.13963280755</v>
      </c>
    </row>
    <row r="172" spans="1:12">
      <c r="A172" s="203">
        <v>1</v>
      </c>
      <c r="B172" s="1796">
        <v>44681</v>
      </c>
      <c r="C172" s="1021">
        <f t="shared" si="19"/>
        <v>30</v>
      </c>
      <c r="D172" s="1796"/>
      <c r="E172" s="1021"/>
      <c r="F172" s="1797">
        <f t="shared" si="21"/>
        <v>3.56618E-2</v>
      </c>
      <c r="G172" s="1022"/>
      <c r="H172" s="1798">
        <f>-'LSR Prepaid Bill Credits'!L138</f>
        <v>-536860</v>
      </c>
      <c r="I172" s="1021">
        <f t="shared" si="22"/>
        <v>143807.94349099204</v>
      </c>
      <c r="J172" s="1021">
        <f t="shared" si="15"/>
        <v>49206483.200313039</v>
      </c>
      <c r="K172" s="1021">
        <f t="shared" si="20"/>
        <v>49062675.25682205</v>
      </c>
      <c r="L172" s="1913">
        <v>143808.14773564547</v>
      </c>
    </row>
    <row r="173" spans="1:12">
      <c r="A173" s="203">
        <v>2</v>
      </c>
      <c r="B173" s="1796">
        <v>44712</v>
      </c>
      <c r="C173" s="1021">
        <f t="shared" si="19"/>
        <v>31</v>
      </c>
      <c r="D173" s="1796"/>
      <c r="E173" s="1021"/>
      <c r="F173" s="1797">
        <f t="shared" si="21"/>
        <v>3.56618E-2</v>
      </c>
      <c r="G173" s="1022"/>
      <c r="H173" s="1798">
        <f>-'LSR Prepaid Bill Credits'!L139</f>
        <v>-536860</v>
      </c>
      <c r="I173" s="1021">
        <f t="shared" si="22"/>
        <v>146975.49445013105</v>
      </c>
      <c r="J173" s="1021">
        <f t="shared" ref="J173:J199" si="23">J172+G173+H173+I173</f>
        <v>48816598.694763169</v>
      </c>
      <c r="K173" s="1021">
        <f t="shared" si="20"/>
        <v>48525815.25682205</v>
      </c>
      <c r="L173" s="1913">
        <v>146975.70550293959</v>
      </c>
    </row>
    <row r="174" spans="1:12">
      <c r="A174" s="203">
        <v>3</v>
      </c>
      <c r="B174" s="183">
        <v>44742</v>
      </c>
      <c r="C174" s="133">
        <f t="shared" si="19"/>
        <v>30</v>
      </c>
      <c r="F174" s="212">
        <f t="shared" si="21"/>
        <v>3.56618E-2</v>
      </c>
      <c r="G174" s="204"/>
      <c r="H174" s="208">
        <f>-'LSR Prepaid Bill Credits'!L140</f>
        <v>-536860</v>
      </c>
      <c r="I174" s="161">
        <f t="shared" si="22"/>
        <v>140660.75544474545</v>
      </c>
      <c r="J174" s="161">
        <f t="shared" si="23"/>
        <v>48420399.450207911</v>
      </c>
      <c r="K174" s="133">
        <f t="shared" si="20"/>
        <v>48420399.450207911</v>
      </c>
      <c r="L174" s="133"/>
    </row>
    <row r="175" spans="1:12">
      <c r="A175" s="203">
        <v>1</v>
      </c>
      <c r="B175" s="183">
        <v>44773</v>
      </c>
      <c r="C175" s="133">
        <f t="shared" si="19"/>
        <v>31</v>
      </c>
      <c r="F175" s="212">
        <f t="shared" si="21"/>
        <v>3.56618E-2</v>
      </c>
      <c r="G175" s="204"/>
      <c r="H175" s="208">
        <f>-'LSR Prepaid Bill Credits'!L141</f>
        <v>-536860</v>
      </c>
      <c r="I175" s="161">
        <f t="shared" si="22"/>
        <v>145030.16280035113</v>
      </c>
      <c r="J175" s="161">
        <f t="shared" si="23"/>
        <v>48028569.613008261</v>
      </c>
      <c r="K175" s="133">
        <f t="shared" si="20"/>
        <v>47883539.450207911</v>
      </c>
      <c r="L175" s="133"/>
    </row>
    <row r="176" spans="1:12" hidden="1" outlineLevel="1">
      <c r="A176" s="203">
        <v>2</v>
      </c>
      <c r="B176" s="183">
        <v>44804</v>
      </c>
      <c r="C176" s="133">
        <f t="shared" si="19"/>
        <v>31</v>
      </c>
      <c r="F176" s="212">
        <f t="shared" si="21"/>
        <v>3.56618E-2</v>
      </c>
      <c r="G176" s="204"/>
      <c r="H176" s="208">
        <f>-'LSR Prepaid Bill Credits'!L142</f>
        <v>-536860</v>
      </c>
      <c r="I176" s="161">
        <f t="shared" si="22"/>
        <v>143404.11564312372</v>
      </c>
      <c r="J176" s="161">
        <f t="shared" si="23"/>
        <v>47635113.728651382</v>
      </c>
      <c r="K176" s="133">
        <f t="shared" si="20"/>
        <v>47346679.450207911</v>
      </c>
      <c r="L176" s="133"/>
    </row>
    <row r="177" spans="1:12" hidden="1" outlineLevel="1">
      <c r="A177" s="203">
        <v>3</v>
      </c>
      <c r="B177" s="183">
        <v>44834</v>
      </c>
      <c r="C177" s="133">
        <f t="shared" si="19"/>
        <v>30</v>
      </c>
      <c r="F177" s="212">
        <f t="shared" si="21"/>
        <v>3.56618E-2</v>
      </c>
      <c r="G177" s="204"/>
      <c r="H177" s="208">
        <f>-'LSR Prepaid Bill Credits'!L143</f>
        <v>-536860</v>
      </c>
      <c r="I177" s="161">
        <f t="shared" si="22"/>
        <v>137204.58240570611</v>
      </c>
      <c r="J177" s="161">
        <f t="shared" si="23"/>
        <v>47235458.311057091</v>
      </c>
      <c r="K177" s="133">
        <f t="shared" si="20"/>
        <v>47235458.311057091</v>
      </c>
      <c r="L177" s="133"/>
    </row>
    <row r="178" spans="1:12" hidden="1" outlineLevel="1">
      <c r="A178" s="203">
        <v>1</v>
      </c>
      <c r="B178" s="183">
        <v>44865</v>
      </c>
      <c r="C178" s="133">
        <f t="shared" si="19"/>
        <v>31</v>
      </c>
      <c r="F178" s="212">
        <f t="shared" si="21"/>
        <v>3.56618E-2</v>
      </c>
      <c r="G178" s="204"/>
      <c r="H178" s="208">
        <f>-'LSR Prepaid Bill Credits'!L144</f>
        <v>-536860</v>
      </c>
      <c r="I178" s="161">
        <f t="shared" si="22"/>
        <v>141441.20074171762</v>
      </c>
      <c r="J178" s="161">
        <f t="shared" si="23"/>
        <v>46840039.511798806</v>
      </c>
      <c r="K178" s="133">
        <f t="shared" si="20"/>
        <v>46698598.311057091</v>
      </c>
      <c r="L178" s="133"/>
    </row>
    <row r="179" spans="1:12" hidden="1" outlineLevel="1">
      <c r="A179" s="203">
        <v>2</v>
      </c>
      <c r="B179" s="183">
        <v>44895</v>
      </c>
      <c r="C179" s="133">
        <f t="shared" si="19"/>
        <v>30</v>
      </c>
      <c r="F179" s="212">
        <f t="shared" si="21"/>
        <v>3.56618E-2</v>
      </c>
      <c r="G179" s="204"/>
      <c r="H179" s="208">
        <f>-'LSR Prepaid Bill Credits'!L145</f>
        <v>-536860</v>
      </c>
      <c r="I179" s="161">
        <f t="shared" si="22"/>
        <v>135304.98733982924</v>
      </c>
      <c r="J179" s="161">
        <f t="shared" si="23"/>
        <v>46438484.499138638</v>
      </c>
      <c r="K179" s="133">
        <f t="shared" si="20"/>
        <v>46161738.311057091</v>
      </c>
      <c r="L179" s="133"/>
    </row>
    <row r="180" spans="1:12" hidden="1" outlineLevel="1">
      <c r="A180" s="203">
        <v>3</v>
      </c>
      <c r="B180" s="183">
        <v>44926</v>
      </c>
      <c r="C180" s="133">
        <f t="shared" si="19"/>
        <v>31</v>
      </c>
      <c r="F180" s="212">
        <f t="shared" si="21"/>
        <v>3.56618E-2</v>
      </c>
      <c r="G180" s="204"/>
      <c r="H180" s="208">
        <f>-'LSR Prepaid Bill Credits'!L146</f>
        <v>-536860</v>
      </c>
      <c r="I180" s="161">
        <f t="shared" si="22"/>
        <v>138189.10642726283</v>
      </c>
      <c r="J180" s="161">
        <f t="shared" si="23"/>
        <v>46039813.605565898</v>
      </c>
      <c r="K180" s="133">
        <f t="shared" si="20"/>
        <v>46039813.605565898</v>
      </c>
      <c r="L180" s="133"/>
    </row>
    <row r="181" spans="1:12" hidden="1" outlineLevel="1">
      <c r="A181" s="203">
        <v>1</v>
      </c>
      <c r="B181" s="183">
        <v>44957</v>
      </c>
      <c r="C181" s="133">
        <f t="shared" si="19"/>
        <v>31</v>
      </c>
      <c r="F181" s="212">
        <f t="shared" si="21"/>
        <v>3.56618E-2</v>
      </c>
      <c r="G181" s="204"/>
      <c r="H181" s="208">
        <f>-'LSR Prepaid Bill Credits'!L147</f>
        <v>-536860</v>
      </c>
      <c r="I181" s="161">
        <f t="shared" si="22"/>
        <v>137819.81960991799</v>
      </c>
      <c r="J181" s="161">
        <f t="shared" si="23"/>
        <v>45640773.425175816</v>
      </c>
      <c r="K181" s="133">
        <f t="shared" si="20"/>
        <v>45502953.605565898</v>
      </c>
      <c r="L181" s="133"/>
    </row>
    <row r="182" spans="1:12" hidden="1" outlineLevel="1">
      <c r="A182" s="203">
        <v>2</v>
      </c>
      <c r="B182" s="183">
        <v>44985</v>
      </c>
      <c r="C182" s="133">
        <f t="shared" si="19"/>
        <v>28</v>
      </c>
      <c r="F182" s="212">
        <f t="shared" si="21"/>
        <v>3.56618E-2</v>
      </c>
      <c r="G182" s="204"/>
      <c r="H182" s="208">
        <f>-'LSR Prepaid Bill Credits'!L148</f>
        <v>-536860</v>
      </c>
      <c r="I182" s="161">
        <f t="shared" si="22"/>
        <v>123013.72995726892</v>
      </c>
      <c r="J182" s="161">
        <f t="shared" si="23"/>
        <v>45226927.155133083</v>
      </c>
      <c r="K182" s="133">
        <f t="shared" si="20"/>
        <v>44966093.605565898</v>
      </c>
      <c r="L182" s="133"/>
    </row>
    <row r="183" spans="1:12" hidden="1" outlineLevel="1">
      <c r="A183" s="203">
        <v>3</v>
      </c>
      <c r="B183" s="183">
        <v>45016</v>
      </c>
      <c r="C183" s="133">
        <f t="shared" si="19"/>
        <v>31</v>
      </c>
      <c r="F183" s="212">
        <f t="shared" si="21"/>
        <v>3.56618E-2</v>
      </c>
      <c r="G183" s="204"/>
      <c r="H183" s="208">
        <f>-'LSR Prepaid Bill Credits'!L149</f>
        <v>-536860</v>
      </c>
      <c r="I183" s="161">
        <f t="shared" si="22"/>
        <v>134567.7252954632</v>
      </c>
      <c r="J183" s="161">
        <f t="shared" si="23"/>
        <v>44824634.880428545</v>
      </c>
      <c r="K183" s="133">
        <f t="shared" si="20"/>
        <v>44824634.880428545</v>
      </c>
      <c r="L183" s="133"/>
    </row>
    <row r="184" spans="1:12" hidden="1" outlineLevel="1">
      <c r="A184" s="203">
        <v>1</v>
      </c>
      <c r="B184" s="183">
        <v>45046</v>
      </c>
      <c r="C184" s="133">
        <f t="shared" si="19"/>
        <v>30</v>
      </c>
      <c r="F184" s="212">
        <f t="shared" si="21"/>
        <v>3.56618E-2</v>
      </c>
      <c r="G184" s="204"/>
      <c r="H184" s="208">
        <f>-'LSR Prepaid Bill Credits'!L150</f>
        <v>-536860</v>
      </c>
      <c r="I184" s="161">
        <f t="shared" si="22"/>
        <v>129812.20029294795</v>
      </c>
      <c r="J184" s="161">
        <f t="shared" si="23"/>
        <v>44417587.08072149</v>
      </c>
      <c r="K184" s="133">
        <f t="shared" si="20"/>
        <v>44287774.880428545</v>
      </c>
      <c r="L184" s="133"/>
    </row>
    <row r="185" spans="1:12" hidden="1" outlineLevel="1">
      <c r="A185" s="203">
        <v>2</v>
      </c>
      <c r="B185" s="183">
        <v>45077</v>
      </c>
      <c r="C185" s="133">
        <f t="shared" si="19"/>
        <v>31</v>
      </c>
      <c r="F185" s="212">
        <f t="shared" si="21"/>
        <v>3.56618E-2</v>
      </c>
      <c r="G185" s="204"/>
      <c r="H185" s="208">
        <f>-'LSR Prepaid Bill Credits'!L151</f>
        <v>-536860</v>
      </c>
      <c r="I185" s="161">
        <f t="shared" si="22"/>
        <v>132513.2264788188</v>
      </c>
      <c r="J185" s="161">
        <f t="shared" si="23"/>
        <v>44013240.307200313</v>
      </c>
      <c r="K185" s="133">
        <f t="shared" si="20"/>
        <v>43750914.880428553</v>
      </c>
      <c r="L185" s="133"/>
    </row>
    <row r="186" spans="1:12" hidden="1" outlineLevel="1">
      <c r="A186" s="203">
        <v>3</v>
      </c>
      <c r="B186" s="183">
        <v>45107</v>
      </c>
      <c r="C186" s="133">
        <f t="shared" si="19"/>
        <v>30</v>
      </c>
      <c r="F186" s="212">
        <f t="shared" si="21"/>
        <v>3.56618E-2</v>
      </c>
      <c r="G186" s="204"/>
      <c r="H186" s="208">
        <f>-'LSR Prepaid Bill Credits'!L152</f>
        <v>-536860</v>
      </c>
      <c r="I186" s="161">
        <f t="shared" si="22"/>
        <v>126665.01224670139</v>
      </c>
      <c r="J186" s="161">
        <f t="shared" si="23"/>
        <v>43603045.319447011</v>
      </c>
      <c r="K186" s="133">
        <f t="shared" si="20"/>
        <v>43603045.319447011</v>
      </c>
      <c r="L186" s="133"/>
    </row>
    <row r="187" spans="1:12" hidden="1" outlineLevel="1">
      <c r="A187" s="203">
        <v>1</v>
      </c>
      <c r="B187" s="183">
        <v>45138</v>
      </c>
      <c r="C187" s="133">
        <f t="shared" si="19"/>
        <v>31</v>
      </c>
      <c r="F187" s="212">
        <f t="shared" si="21"/>
        <v>3.56618E-2</v>
      </c>
      <c r="G187" s="204"/>
      <c r="H187" s="208">
        <f>-'LSR Prepaid Bill Credits'!L153</f>
        <v>-536860</v>
      </c>
      <c r="I187" s="161">
        <f t="shared" si="22"/>
        <v>130439.31045582662</v>
      </c>
      <c r="J187" s="161">
        <f t="shared" si="23"/>
        <v>43196624.62990284</v>
      </c>
      <c r="K187" s="133">
        <f t="shared" si="20"/>
        <v>43066185.319447011</v>
      </c>
      <c r="L187" s="133"/>
    </row>
    <row r="188" spans="1:12" hidden="1" outlineLevel="1">
      <c r="A188" s="203">
        <v>2</v>
      </c>
      <c r="B188" s="183">
        <v>45169</v>
      </c>
      <c r="C188" s="133">
        <f t="shared" si="19"/>
        <v>31</v>
      </c>
      <c r="F188" s="212">
        <f t="shared" si="21"/>
        <v>3.56618E-2</v>
      </c>
      <c r="G188" s="204"/>
      <c r="H188" s="208">
        <f>-'LSR Prepaid Bill Credits'!L154</f>
        <v>-536860</v>
      </c>
      <c r="I188" s="161">
        <f t="shared" si="22"/>
        <v>128813.26329859922</v>
      </c>
      <c r="J188" s="161">
        <f t="shared" si="23"/>
        <v>42788577.893201441</v>
      </c>
      <c r="K188" s="133">
        <f t="shared" si="20"/>
        <v>42529325.319447011</v>
      </c>
      <c r="L188" s="133"/>
    </row>
    <row r="189" spans="1:12" hidden="1" outlineLevel="1">
      <c r="A189" s="203">
        <v>3</v>
      </c>
      <c r="B189" s="183">
        <v>45199</v>
      </c>
      <c r="C189" s="133">
        <f t="shared" si="19"/>
        <v>30</v>
      </c>
      <c r="F189" s="212">
        <f t="shared" si="21"/>
        <v>3.56618E-2</v>
      </c>
      <c r="G189" s="204"/>
      <c r="H189" s="208">
        <f>-'LSR Prepaid Bill Credits'!L155</f>
        <v>-536860</v>
      </c>
      <c r="I189" s="161">
        <f t="shared" si="22"/>
        <v>123084.4027174566</v>
      </c>
      <c r="J189" s="161">
        <f t="shared" si="23"/>
        <v>42374802.295918897</v>
      </c>
      <c r="K189" s="133">
        <f t="shared" si="20"/>
        <v>42374802.295918897</v>
      </c>
      <c r="L189" s="133"/>
    </row>
    <row r="190" spans="1:12" hidden="1" outlineLevel="1">
      <c r="A190" s="203">
        <v>1</v>
      </c>
      <c r="B190" s="183">
        <v>45230</v>
      </c>
      <c r="C190" s="133">
        <f t="shared" si="19"/>
        <v>31</v>
      </c>
      <c r="F190" s="212">
        <f t="shared" si="21"/>
        <v>3.56618E-2</v>
      </c>
      <c r="G190" s="204"/>
      <c r="H190" s="208">
        <f>-'LSR Prepaid Bill Credits'!L156</f>
        <v>-570037.94799999997</v>
      </c>
      <c r="I190" s="161">
        <f t="shared" si="22"/>
        <v>126618.70548466037</v>
      </c>
      <c r="J190" s="161">
        <f t="shared" si="23"/>
        <v>41931383.053403556</v>
      </c>
      <c r="K190" s="133">
        <f t="shared" ref="K190:K199" si="24">IF(A190=3,J190,IF(A190=1,J190-I190,J190-I190-I189))</f>
        <v>41804764.347918898</v>
      </c>
      <c r="L190" s="133"/>
    </row>
    <row r="191" spans="1:12" hidden="1" outlineLevel="1">
      <c r="A191" s="203">
        <v>2</v>
      </c>
      <c r="B191" s="183">
        <v>45260</v>
      </c>
      <c r="C191" s="133">
        <f t="shared" si="19"/>
        <v>30</v>
      </c>
      <c r="F191" s="212">
        <f t="shared" si="21"/>
        <v>3.56618E-2</v>
      </c>
      <c r="G191" s="204"/>
      <c r="H191" s="208">
        <f>-'LSR Prepaid Bill Credits'!L157</f>
        <v>-570037.94799999997</v>
      </c>
      <c r="I191" s="161">
        <f t="shared" si="22"/>
        <v>120863.38898043516</v>
      </c>
      <c r="J191" s="161">
        <f t="shared" si="23"/>
        <v>41482208.494383991</v>
      </c>
      <c r="K191" s="133">
        <f t="shared" si="24"/>
        <v>41234726.399918899</v>
      </c>
      <c r="L191" s="133"/>
    </row>
    <row r="192" spans="1:12" hidden="1" outlineLevel="1">
      <c r="A192" s="203">
        <v>3</v>
      </c>
      <c r="B192" s="183">
        <v>45291</v>
      </c>
      <c r="C192" s="133">
        <f t="shared" si="19"/>
        <v>31</v>
      </c>
      <c r="F192" s="212">
        <f t="shared" si="21"/>
        <v>3.56618E-2</v>
      </c>
      <c r="G192" s="204"/>
      <c r="H192" s="208">
        <f>-'LSR Prepaid Bill Credits'!L158</f>
        <v>-570037.94799999997</v>
      </c>
      <c r="I192" s="161">
        <f t="shared" si="22"/>
        <v>123165.63174157229</v>
      </c>
      <c r="J192" s="161">
        <f t="shared" si="23"/>
        <v>41035336.178125568</v>
      </c>
      <c r="K192" s="133">
        <f t="shared" si="24"/>
        <v>41035336.178125568</v>
      </c>
      <c r="L192" s="133"/>
    </row>
    <row r="193" spans="1:12" hidden="1" outlineLevel="1">
      <c r="A193" s="203">
        <v>1</v>
      </c>
      <c r="B193" s="183">
        <v>45322</v>
      </c>
      <c r="C193" s="133">
        <f t="shared" si="19"/>
        <v>31</v>
      </c>
      <c r="F193" s="212">
        <f t="shared" si="21"/>
        <v>3.56618E-2</v>
      </c>
      <c r="G193" s="204"/>
      <c r="H193" s="208">
        <f>-'LSR Prepaid Bill Credits'!L159</f>
        <v>-570037.94799999997</v>
      </c>
      <c r="I193" s="161">
        <f t="shared" si="22"/>
        <v>122561.71656196124</v>
      </c>
      <c r="J193" s="161">
        <f t="shared" si="23"/>
        <v>40587859.946687527</v>
      </c>
      <c r="K193" s="133">
        <f t="shared" si="24"/>
        <v>40465298.230125569</v>
      </c>
      <c r="L193" s="133"/>
    </row>
    <row r="194" spans="1:12" hidden="1" outlineLevel="1">
      <c r="A194" s="203">
        <v>2</v>
      </c>
      <c r="B194" s="183">
        <v>45351</v>
      </c>
      <c r="C194" s="223">
        <v>29</v>
      </c>
      <c r="F194" s="212">
        <f t="shared" si="21"/>
        <v>3.56618E-2</v>
      </c>
      <c r="G194" s="204"/>
      <c r="H194" s="208">
        <f>-'LSR Prepaid Bill Credits'!L160</f>
        <v>-570037.94799999997</v>
      </c>
      <c r="I194" s="161">
        <f t="shared" si="22"/>
        <v>113039.36164587415</v>
      </c>
      <c r="J194" s="161">
        <f t="shared" si="23"/>
        <v>40130861.360333405</v>
      </c>
      <c r="K194" s="133">
        <f t="shared" si="24"/>
        <v>39895260.28212557</v>
      </c>
      <c r="L194" s="133"/>
    </row>
    <row r="195" spans="1:12" hidden="1" outlineLevel="1">
      <c r="A195" s="203">
        <v>3</v>
      </c>
      <c r="B195" s="183">
        <v>45382</v>
      </c>
      <c r="C195" s="133">
        <f t="shared" si="19"/>
        <v>31</v>
      </c>
      <c r="F195" s="212">
        <f t="shared" si="21"/>
        <v>3.56618E-2</v>
      </c>
      <c r="G195" s="204"/>
      <c r="H195" s="208">
        <f>-'LSR Prepaid Bill Credits'!L161</f>
        <v>-570037.94799999997</v>
      </c>
      <c r="I195" s="161">
        <f t="shared" si="22"/>
        <v>119108.64281887315</v>
      </c>
      <c r="J195" s="161">
        <f t="shared" si="23"/>
        <v>39679932.055152282</v>
      </c>
      <c r="K195" s="133">
        <f t="shared" si="24"/>
        <v>39679932.055152282</v>
      </c>
      <c r="L195" s="133"/>
    </row>
    <row r="196" spans="1:12" hidden="1" outlineLevel="1">
      <c r="A196" s="203">
        <v>1</v>
      </c>
      <c r="B196" s="183">
        <v>45412</v>
      </c>
      <c r="C196" s="133">
        <f t="shared" si="19"/>
        <v>30</v>
      </c>
      <c r="F196" s="212">
        <f t="shared" si="21"/>
        <v>3.56618E-2</v>
      </c>
      <c r="G196" s="204"/>
      <c r="H196" s="208">
        <f>-'LSR Prepaid Bill Credits'!L162</f>
        <v>-570037.94799999997</v>
      </c>
      <c r="I196" s="161">
        <f t="shared" si="22"/>
        <v>114635.2784934611</v>
      </c>
      <c r="J196" s="161">
        <f t="shared" si="23"/>
        <v>39224529.385645747</v>
      </c>
      <c r="K196" s="133">
        <f t="shared" si="24"/>
        <v>39109894.107152283</v>
      </c>
      <c r="L196" s="133"/>
    </row>
    <row r="197" spans="1:12" hidden="1" outlineLevel="1">
      <c r="A197" s="203">
        <v>2</v>
      </c>
      <c r="B197" s="183">
        <v>45443</v>
      </c>
      <c r="C197" s="133">
        <f t="shared" si="19"/>
        <v>31</v>
      </c>
      <c r="F197" s="212">
        <f t="shared" si="21"/>
        <v>3.56618E-2</v>
      </c>
      <c r="G197" s="204"/>
      <c r="H197" s="208">
        <f>-'LSR Prepaid Bill Credits'!L163</f>
        <v>-570037.94799999997</v>
      </c>
      <c r="I197" s="161">
        <f t="shared" si="22"/>
        <v>116729.91757169909</v>
      </c>
      <c r="J197" s="161">
        <f t="shared" si="23"/>
        <v>38771221.355217449</v>
      </c>
      <c r="K197" s="133">
        <f t="shared" si="24"/>
        <v>38539856.159152284</v>
      </c>
      <c r="L197" s="133"/>
    </row>
    <row r="198" spans="1:12" hidden="1" outlineLevel="1">
      <c r="A198" s="203">
        <v>3</v>
      </c>
      <c r="B198" s="183">
        <v>45473</v>
      </c>
      <c r="C198" s="133">
        <f t="shared" ref="C198:C205" si="25">DAY(B198)</f>
        <v>30</v>
      </c>
      <c r="F198" s="212">
        <f t="shared" si="21"/>
        <v>3.56618E-2</v>
      </c>
      <c r="G198" s="204"/>
      <c r="H198" s="208">
        <f>-'LSR Prepaid Bill Credits'!L164</f>
        <v>-570037.94799999997</v>
      </c>
      <c r="I198" s="161">
        <f t="shared" si="22"/>
        <v>111293.59422595648</v>
      </c>
      <c r="J198" s="161">
        <f t="shared" si="23"/>
        <v>38312477.001443408</v>
      </c>
      <c r="K198" s="133">
        <f t="shared" si="24"/>
        <v>38312477.001443408</v>
      </c>
      <c r="L198" s="133"/>
    </row>
    <row r="199" spans="1:12" hidden="1" outlineLevel="1">
      <c r="A199" s="203">
        <v>1</v>
      </c>
      <c r="B199" s="183">
        <v>45504</v>
      </c>
      <c r="C199" s="133">
        <f t="shared" si="25"/>
        <v>31</v>
      </c>
      <c r="F199" s="212">
        <f t="shared" si="21"/>
        <v>3.56618E-2</v>
      </c>
      <c r="G199" s="204"/>
      <c r="H199" s="208">
        <f>-'LSR Prepaid Bill Credits'!L165</f>
        <v>-570037.94799999997</v>
      </c>
      <c r="I199" s="161">
        <f t="shared" si="22"/>
        <v>114314.69234005132</v>
      </c>
      <c r="J199" s="161">
        <f t="shared" si="23"/>
        <v>37856753.745783463</v>
      </c>
      <c r="K199" s="133">
        <f t="shared" si="24"/>
        <v>37742439.05344341</v>
      </c>
      <c r="L199" s="133"/>
    </row>
    <row r="200" spans="1:12" hidden="1" outlineLevel="1">
      <c r="A200" s="203">
        <v>2</v>
      </c>
      <c r="B200" s="183">
        <v>45535</v>
      </c>
      <c r="C200" s="133">
        <f t="shared" si="25"/>
        <v>31</v>
      </c>
      <c r="F200" s="212">
        <f t="shared" si="21"/>
        <v>3.56618E-2</v>
      </c>
      <c r="G200" s="204"/>
      <c r="H200" s="208">
        <f>-'LSR Prepaid Bill Credits'!L166</f>
        <v>-570037.94799999997</v>
      </c>
      <c r="I200" s="161">
        <f t="shared" si="22"/>
        <v>112588.15546850728</v>
      </c>
      <c r="J200" s="161">
        <f>J199+G200+H200+I200</f>
        <v>37399303.953251973</v>
      </c>
      <c r="K200" s="133">
        <f>IF(A200=3,J200,IF(A200=1,J200-I200,J200-I200-I199))</f>
        <v>37172401.105443411</v>
      </c>
      <c r="L200" s="133"/>
    </row>
    <row r="201" spans="1:12" hidden="1" outlineLevel="1">
      <c r="A201" s="203">
        <v>3</v>
      </c>
      <c r="B201" s="337">
        <v>45565</v>
      </c>
      <c r="C201" s="338">
        <f t="shared" si="25"/>
        <v>30</v>
      </c>
      <c r="D201" s="337"/>
      <c r="E201" s="338"/>
      <c r="F201" s="339">
        <f t="shared" si="21"/>
        <v>3.56618E-2</v>
      </c>
      <c r="G201" s="340"/>
      <c r="H201" s="341">
        <f>-'LSR Prepaid Bill Credits'!L167</f>
        <v>-570037.94799999997</v>
      </c>
      <c r="I201" s="338">
        <f>(((K200+H201)*C201)+(G201*E201))*(F201/365)</f>
        <v>107285.43735189991</v>
      </c>
      <c r="J201" s="338">
        <f>J200+G201+H201+I201</f>
        <v>36936551.442603871</v>
      </c>
      <c r="K201" s="338">
        <f t="shared" ref="K201:K231" si="26">IF(A201=3,J201,IF(A201=1,J201-I201,J201-I201-I200))</f>
        <v>36936551.442603871</v>
      </c>
      <c r="L201" s="133"/>
    </row>
    <row r="202" spans="1:12" hidden="1" outlineLevel="1">
      <c r="A202" s="203">
        <v>1</v>
      </c>
      <c r="B202" s="183">
        <v>45596</v>
      </c>
      <c r="C202" s="133">
        <f t="shared" si="25"/>
        <v>31</v>
      </c>
      <c r="F202" s="212">
        <f t="shared" si="21"/>
        <v>3.56618E-2</v>
      </c>
      <c r="G202" s="204"/>
      <c r="H202" s="208">
        <f>-'LSR Prepaid Bill Credits'!L168</f>
        <v>-570037.94799999997</v>
      </c>
      <c r="I202" s="161">
        <f t="shared" ref="I202:I213" si="27">(((K201+H202)*C202)+(G202*E202))*(F202/365)</f>
        <v>110147.27468273368</v>
      </c>
      <c r="J202" s="161">
        <f t="shared" ref="J202:J213" si="28">J201+G202+H202+I202</f>
        <v>36476660.769286603</v>
      </c>
      <c r="K202" s="161">
        <f t="shared" si="26"/>
        <v>36366513.494603872</v>
      </c>
      <c r="L202" s="133"/>
    </row>
    <row r="203" spans="1:12" hidden="1" outlineLevel="1">
      <c r="A203" s="203">
        <v>2</v>
      </c>
      <c r="B203" s="183">
        <v>45626</v>
      </c>
      <c r="C203" s="133">
        <f t="shared" si="25"/>
        <v>30</v>
      </c>
      <c r="F203" s="212">
        <f t="shared" si="21"/>
        <v>3.56618E-2</v>
      </c>
      <c r="G203" s="204"/>
      <c r="H203" s="208">
        <f>-'LSR Prepaid Bill Credits'!L169</f>
        <v>-570037.94799999997</v>
      </c>
      <c r="I203" s="161">
        <f t="shared" si="27"/>
        <v>104923.29465598996</v>
      </c>
      <c r="J203" s="161">
        <f t="shared" si="28"/>
        <v>36011546.115942597</v>
      </c>
      <c r="K203" s="161">
        <f t="shared" si="26"/>
        <v>35796475.546603873</v>
      </c>
      <c r="L203" s="133"/>
    </row>
    <row r="204" spans="1:12" hidden="1" outlineLevel="1">
      <c r="A204" s="203">
        <v>3</v>
      </c>
      <c r="B204" s="183">
        <v>45657</v>
      </c>
      <c r="C204" s="133">
        <f t="shared" si="25"/>
        <v>31</v>
      </c>
      <c r="F204" s="212">
        <f t="shared" si="21"/>
        <v>3.56618E-2</v>
      </c>
      <c r="G204" s="204"/>
      <c r="H204" s="208">
        <f>-'LSR Prepaid Bill Credits'!L170</f>
        <v>-570037.94799999997</v>
      </c>
      <c r="I204" s="161">
        <f t="shared" si="27"/>
        <v>106694.20093964558</v>
      </c>
      <c r="J204" s="161">
        <f t="shared" si="28"/>
        <v>35548202.368882246</v>
      </c>
      <c r="K204" s="161">
        <f t="shared" si="26"/>
        <v>35548202.368882246</v>
      </c>
      <c r="L204" s="133"/>
    </row>
    <row r="205" spans="1:12" hidden="1" outlineLevel="1">
      <c r="A205" s="203">
        <v>1</v>
      </c>
      <c r="B205" s="183">
        <v>45688</v>
      </c>
      <c r="C205" s="133">
        <f t="shared" si="25"/>
        <v>31</v>
      </c>
      <c r="F205" s="212">
        <f t="shared" si="21"/>
        <v>3.56618E-2</v>
      </c>
      <c r="G205" s="204"/>
      <c r="H205" s="208">
        <f>-'LSR Prepaid Bill Credits'!L171</f>
        <v>-570037.94799999997</v>
      </c>
      <c r="I205" s="161">
        <f t="shared" si="27"/>
        <v>105942.22855420048</v>
      </c>
      <c r="J205" s="161">
        <f t="shared" si="28"/>
        <v>35084106.649436451</v>
      </c>
      <c r="K205" s="161">
        <f t="shared" si="26"/>
        <v>34978164.420882247</v>
      </c>
      <c r="L205" s="133"/>
    </row>
    <row r="206" spans="1:12" hidden="1" outlineLevel="1">
      <c r="A206" s="203">
        <v>2</v>
      </c>
      <c r="B206" s="183">
        <v>45716</v>
      </c>
      <c r="C206" s="161">
        <v>28</v>
      </c>
      <c r="F206" s="212">
        <f t="shared" si="21"/>
        <v>3.56618E-2</v>
      </c>
      <c r="G206" s="204"/>
      <c r="H206" s="208">
        <f>-'LSR Prepaid Bill Credits'!L172</f>
        <v>-570037.94799999997</v>
      </c>
      <c r="I206" s="161">
        <f t="shared" si="27"/>
        <v>94130.302164980007</v>
      </c>
      <c r="J206" s="161">
        <f t="shared" si="28"/>
        <v>34608199.003601432</v>
      </c>
      <c r="K206" s="161">
        <f t="shared" si="26"/>
        <v>34408126.472882248</v>
      </c>
      <c r="L206" s="133"/>
    </row>
    <row r="207" spans="1:12" hidden="1" outlineLevel="1">
      <c r="A207" s="203">
        <v>3</v>
      </c>
      <c r="B207" s="183">
        <v>45747</v>
      </c>
      <c r="C207" s="133">
        <f t="shared" ref="C207:C217" si="29">DAY(B207)</f>
        <v>31</v>
      </c>
      <c r="F207" s="212">
        <f t="shared" si="21"/>
        <v>3.56618E-2</v>
      </c>
      <c r="G207" s="204"/>
      <c r="H207" s="208">
        <f>-'LSR Prepaid Bill Credits'!L173</f>
        <v>-570037.94799999997</v>
      </c>
      <c r="I207" s="161">
        <f t="shared" si="27"/>
        <v>102489.15481111238</v>
      </c>
      <c r="J207" s="161">
        <f t="shared" si="28"/>
        <v>34140650.210412547</v>
      </c>
      <c r="K207" s="161">
        <f t="shared" si="26"/>
        <v>34140650.210412547</v>
      </c>
      <c r="L207" s="133"/>
    </row>
    <row r="208" spans="1:12" hidden="1" outlineLevel="1">
      <c r="A208" s="203">
        <v>1</v>
      </c>
      <c r="B208" s="183">
        <v>45777</v>
      </c>
      <c r="C208" s="133">
        <f t="shared" si="29"/>
        <v>30</v>
      </c>
      <c r="F208" s="212">
        <f t="shared" si="21"/>
        <v>3.56618E-2</v>
      </c>
      <c r="G208" s="204"/>
      <c r="H208" s="208">
        <f>-'LSR Prepaid Bill Credits'!L174</f>
        <v>-570037.94799999997</v>
      </c>
      <c r="I208" s="161">
        <f t="shared" si="27"/>
        <v>98399.051538057844</v>
      </c>
      <c r="J208" s="161">
        <f t="shared" si="28"/>
        <v>33669011.313950606</v>
      </c>
      <c r="K208" s="161">
        <f t="shared" si="26"/>
        <v>33570612.262412548</v>
      </c>
      <c r="L208" s="133"/>
    </row>
    <row r="209" spans="1:12" hidden="1" outlineLevel="1">
      <c r="A209" s="203">
        <v>2</v>
      </c>
      <c r="B209" s="183">
        <v>45808</v>
      </c>
      <c r="C209" s="133">
        <f t="shared" si="29"/>
        <v>31</v>
      </c>
      <c r="F209" s="212">
        <f t="shared" si="21"/>
        <v>3.56618E-2</v>
      </c>
      <c r="G209" s="204"/>
      <c r="H209" s="208">
        <f>-'LSR Prepaid Bill Credits'!L175</f>
        <v>-570037.94799999997</v>
      </c>
      <c r="I209" s="161">
        <f t="shared" si="27"/>
        <v>99952.48305111572</v>
      </c>
      <c r="J209" s="161">
        <f t="shared" si="28"/>
        <v>33198925.849001724</v>
      </c>
      <c r="K209" s="161">
        <f t="shared" si="26"/>
        <v>33000574.314412549</v>
      </c>
      <c r="L209" s="133"/>
    </row>
    <row r="210" spans="1:12" hidden="1" outlineLevel="1">
      <c r="A210" s="203">
        <v>3</v>
      </c>
      <c r="B210" s="183">
        <v>45838</v>
      </c>
      <c r="C210" s="133">
        <f t="shared" si="29"/>
        <v>30</v>
      </c>
      <c r="F210" s="212">
        <f t="shared" si="21"/>
        <v>3.56618E-2</v>
      </c>
      <c r="G210" s="204"/>
      <c r="H210" s="208">
        <f>-'LSR Prepaid Bill Credits'!L176</f>
        <v>-570037.94799999997</v>
      </c>
      <c r="I210" s="161">
        <f t="shared" si="27"/>
        <v>95057.367270553252</v>
      </c>
      <c r="J210" s="161">
        <f t="shared" si="28"/>
        <v>32723945.268272277</v>
      </c>
      <c r="K210" s="161">
        <f t="shared" si="26"/>
        <v>32723945.268272277</v>
      </c>
      <c r="L210" s="133"/>
    </row>
    <row r="211" spans="1:12" hidden="1" outlineLevel="1">
      <c r="A211" s="203">
        <v>1</v>
      </c>
      <c r="B211" s="183">
        <v>45869</v>
      </c>
      <c r="C211" s="133">
        <f t="shared" si="29"/>
        <v>31</v>
      </c>
      <c r="F211" s="212">
        <f t="shared" si="21"/>
        <v>3.56618E-2</v>
      </c>
      <c r="G211" s="204"/>
      <c r="H211" s="208">
        <f>-'LSR Prepaid Bill Credits'!L177</f>
        <v>-570037.94799999997</v>
      </c>
      <c r="I211" s="161">
        <f t="shared" si="27"/>
        <v>97388.089244648392</v>
      </c>
      <c r="J211" s="161">
        <f t="shared" si="28"/>
        <v>32251295.409516927</v>
      </c>
      <c r="K211" s="161">
        <f t="shared" si="26"/>
        <v>32153907.320272278</v>
      </c>
      <c r="L211" s="133"/>
    </row>
    <row r="212" spans="1:12" hidden="1" outlineLevel="1">
      <c r="A212" s="203">
        <v>2</v>
      </c>
      <c r="B212" s="183">
        <v>45900</v>
      </c>
      <c r="C212" s="133">
        <f t="shared" si="29"/>
        <v>31</v>
      </c>
      <c r="F212" s="212">
        <f t="shared" si="21"/>
        <v>3.56618E-2</v>
      </c>
      <c r="G212" s="204"/>
      <c r="H212" s="208">
        <f>-'LSR Prepaid Bill Credits'!L178</f>
        <v>-570037.94799999997</v>
      </c>
      <c r="I212" s="161">
        <f t="shared" si="27"/>
        <v>95661.55237310435</v>
      </c>
      <c r="J212" s="161">
        <f t="shared" si="28"/>
        <v>31776919.013890032</v>
      </c>
      <c r="K212" s="161">
        <f t="shared" si="26"/>
        <v>31583869.372272279</v>
      </c>
      <c r="L212" s="133"/>
    </row>
    <row r="213" spans="1:12" hidden="1" outlineLevel="1">
      <c r="A213" s="203">
        <v>3</v>
      </c>
      <c r="B213" s="183">
        <v>45930</v>
      </c>
      <c r="C213" s="133">
        <f t="shared" si="29"/>
        <v>30</v>
      </c>
      <c r="F213" s="212">
        <f t="shared" si="21"/>
        <v>3.56618E-2</v>
      </c>
      <c r="G213" s="204"/>
      <c r="H213" s="208">
        <f>-'LSR Prepaid Bill Credits'!L179</f>
        <v>-570037.94799999997</v>
      </c>
      <c r="I213" s="161">
        <f t="shared" si="27"/>
        <v>90904.853711187388</v>
      </c>
      <c r="J213" s="161">
        <f t="shared" si="28"/>
        <v>31297785.919601221</v>
      </c>
      <c r="K213" s="161">
        <f t="shared" si="26"/>
        <v>31297785.919601221</v>
      </c>
      <c r="L213" s="133"/>
    </row>
    <row r="214" spans="1:12" hidden="1" outlineLevel="1">
      <c r="A214" s="203">
        <v>1</v>
      </c>
      <c r="B214" s="183">
        <v>45961</v>
      </c>
      <c r="C214" s="133">
        <f t="shared" si="29"/>
        <v>31</v>
      </c>
      <c r="F214" s="212">
        <f t="shared" si="21"/>
        <v>3.56618E-2</v>
      </c>
      <c r="G214" s="204"/>
      <c r="H214" s="208">
        <f>-'LSR Prepaid Bill Credits'!L180</f>
        <v>-605266.29318640009</v>
      </c>
      <c r="I214" s="161">
        <f>(((K213+H214)*C214)+(G214*E214))*(F214/365)</f>
        <v>92961.822983045713</v>
      </c>
      <c r="J214" s="161">
        <f>J213+G214+H214+I214</f>
        <v>30785481.449397866</v>
      </c>
      <c r="K214" s="161">
        <f t="shared" si="26"/>
        <v>30692519.626414821</v>
      </c>
      <c r="L214" s="133"/>
    </row>
    <row r="215" spans="1:12" hidden="1" outlineLevel="1">
      <c r="A215" s="203">
        <v>2</v>
      </c>
      <c r="B215" s="183">
        <v>45991</v>
      </c>
      <c r="C215" s="133">
        <f t="shared" si="29"/>
        <v>30</v>
      </c>
      <c r="F215" s="212">
        <f t="shared" si="21"/>
        <v>3.56618E-2</v>
      </c>
      <c r="G215" s="204"/>
      <c r="H215" s="208">
        <f>-'LSR Prepaid Bill Credits'!L181</f>
        <v>-605266.29318640009</v>
      </c>
      <c r="I215" s="161">
        <f>(((K214+H215)*C215)+(G215*E215))*(F215/365)</f>
        <v>88188.954322103455</v>
      </c>
      <c r="J215" s="161">
        <f>J214+G215+H215+I215</f>
        <v>30268404.110533569</v>
      </c>
      <c r="K215" s="161">
        <f t="shared" si="26"/>
        <v>30087253.33322842</v>
      </c>
      <c r="L215" s="133"/>
    </row>
    <row r="216" spans="1:12" hidden="1" outlineLevel="1">
      <c r="A216" s="203">
        <v>3</v>
      </c>
      <c r="B216" s="183">
        <v>46022</v>
      </c>
      <c r="C216" s="133">
        <f t="shared" si="29"/>
        <v>31</v>
      </c>
      <c r="F216" s="212">
        <f t="shared" si="21"/>
        <v>3.56618E-2</v>
      </c>
      <c r="G216" s="204"/>
      <c r="H216" s="208">
        <f>-'LSR Prepaid Bill Credits'!L182</f>
        <v>-605266.29318640009</v>
      </c>
      <c r="I216" s="161">
        <f>(((K215+H216)*C216)+(G216*E216))*(F216/365)</f>
        <v>89295.34928263475</v>
      </c>
      <c r="J216" s="161">
        <f>J215+G216+H216+I216</f>
        <v>29752433.166629802</v>
      </c>
      <c r="K216" s="161">
        <f t="shared" si="26"/>
        <v>29752433.166629802</v>
      </c>
      <c r="L216" s="133"/>
    </row>
    <row r="217" spans="1:12" hidden="1" outlineLevel="1">
      <c r="A217" s="203">
        <v>1</v>
      </c>
      <c r="B217" s="183">
        <v>46053</v>
      </c>
      <c r="C217" s="133">
        <f t="shared" si="29"/>
        <v>31</v>
      </c>
      <c r="F217" s="212">
        <f t="shared" si="21"/>
        <v>3.56618E-2</v>
      </c>
      <c r="G217" s="204"/>
      <c r="H217" s="208">
        <f>-'LSR Prepaid Bill Credits'!L183</f>
        <v>-605266.29318640009</v>
      </c>
      <c r="I217" s="161">
        <f>(((K216+H217)*C217)+(G217*E217))*(F217/365)</f>
        <v>88281.242476241867</v>
      </c>
      <c r="J217" s="161">
        <f>J216+G217+H217+I217</f>
        <v>29235448.115919646</v>
      </c>
      <c r="K217" s="161">
        <f t="shared" si="26"/>
        <v>29147166.873443402</v>
      </c>
      <c r="L217" s="133"/>
    </row>
    <row r="218" spans="1:12" hidden="1" outlineLevel="1">
      <c r="A218" s="203">
        <v>2</v>
      </c>
      <c r="B218" s="183">
        <v>46081</v>
      </c>
      <c r="C218" s="161">
        <v>28</v>
      </c>
      <c r="F218" s="212">
        <f t="shared" si="21"/>
        <v>3.56618E-2</v>
      </c>
      <c r="G218" s="204"/>
      <c r="H218" s="208">
        <f>-'LSR Prepaid Bill Credits'!L184</f>
        <v>-605266.29318640009</v>
      </c>
      <c r="I218" s="161">
        <f t="shared" ref="I218:I229" si="30">(((K217+H218)*C218)+(G218*E218))*(F218/365)</f>
        <v>78082.069597710288</v>
      </c>
      <c r="J218" s="161">
        <f t="shared" ref="J218:J229" si="31">J217+G218+H218+I218</f>
        <v>28708263.892330956</v>
      </c>
      <c r="K218" s="161">
        <f t="shared" si="26"/>
        <v>28541900.580257002</v>
      </c>
      <c r="L218" s="133"/>
    </row>
    <row r="219" spans="1:12" hidden="1" outlineLevel="1">
      <c r="A219" s="203">
        <v>3</v>
      </c>
      <c r="B219" s="183">
        <v>46112</v>
      </c>
      <c r="C219" s="133">
        <f t="shared" ref="C219:C229" si="32">DAY(B219)</f>
        <v>31</v>
      </c>
      <c r="F219" s="212">
        <f t="shared" si="21"/>
        <v>3.56618E-2</v>
      </c>
      <c r="G219" s="204"/>
      <c r="H219" s="208">
        <f>-'LSR Prepaid Bill Credits'!L185</f>
        <v>-605266.29318640009</v>
      </c>
      <c r="I219" s="161">
        <f t="shared" si="30"/>
        <v>84614.768775830918</v>
      </c>
      <c r="J219" s="161">
        <f t="shared" si="31"/>
        <v>28187612.367920388</v>
      </c>
      <c r="K219" s="161">
        <f t="shared" si="26"/>
        <v>28187612.367920388</v>
      </c>
      <c r="L219" s="133"/>
    </row>
    <row r="220" spans="1:12" hidden="1" outlineLevel="1">
      <c r="A220" s="203">
        <v>1</v>
      </c>
      <c r="B220" s="183">
        <v>46142</v>
      </c>
      <c r="C220" s="133">
        <f t="shared" si="32"/>
        <v>30</v>
      </c>
      <c r="F220" s="212">
        <f t="shared" si="21"/>
        <v>3.56618E-2</v>
      </c>
      <c r="G220" s="204"/>
      <c r="H220" s="208">
        <f>-'LSR Prepaid Bill Credits'!L186</f>
        <v>-605266.29318640009</v>
      </c>
      <c r="I220" s="161">
        <f t="shared" si="30"/>
        <v>80846.803499831381</v>
      </c>
      <c r="J220" s="161">
        <f t="shared" si="31"/>
        <v>27663192.87823382</v>
      </c>
      <c r="K220" s="161">
        <f t="shared" si="26"/>
        <v>27582346.074733987</v>
      </c>
      <c r="L220" s="133"/>
    </row>
    <row r="221" spans="1:12" hidden="1" outlineLevel="1">
      <c r="A221" s="203">
        <v>2</v>
      </c>
      <c r="B221" s="183">
        <v>46173</v>
      </c>
      <c r="C221" s="133">
        <f t="shared" si="32"/>
        <v>31</v>
      </c>
      <c r="F221" s="212">
        <f t="shared" si="21"/>
        <v>3.56618E-2</v>
      </c>
      <c r="G221" s="204"/>
      <c r="H221" s="208">
        <f>-'LSR Prepaid Bill Credits'!L187</f>
        <v>-605266.29318640009</v>
      </c>
      <c r="I221" s="161">
        <f t="shared" si="30"/>
        <v>81708.460099620293</v>
      </c>
      <c r="J221" s="161">
        <f t="shared" si="31"/>
        <v>27139635.045147039</v>
      </c>
      <c r="K221" s="161">
        <f t="shared" si="26"/>
        <v>26977079.781547587</v>
      </c>
      <c r="L221" s="133"/>
    </row>
    <row r="222" spans="1:12" hidden="1" outlineLevel="1">
      <c r="A222" s="203">
        <v>3</v>
      </c>
      <c r="B222" s="183">
        <v>46203</v>
      </c>
      <c r="C222" s="133">
        <f t="shared" si="32"/>
        <v>30</v>
      </c>
      <c r="F222" s="212">
        <f t="shared" si="21"/>
        <v>3.56618E-2</v>
      </c>
      <c r="G222" s="204"/>
      <c r="H222" s="208">
        <f>-'LSR Prepaid Bill Credits'!L188</f>
        <v>-605266.29318640009</v>
      </c>
      <c r="I222" s="161">
        <f t="shared" si="30"/>
        <v>77298.603144594992</v>
      </c>
      <c r="J222" s="161">
        <f t="shared" si="31"/>
        <v>26611667.355105232</v>
      </c>
      <c r="K222" s="161">
        <f t="shared" si="26"/>
        <v>26611667.355105232</v>
      </c>
      <c r="L222" s="133"/>
    </row>
    <row r="223" spans="1:12" hidden="1" outlineLevel="1">
      <c r="A223" s="203">
        <v>1</v>
      </c>
      <c r="B223" s="183">
        <v>46234</v>
      </c>
      <c r="C223" s="133">
        <f t="shared" si="32"/>
        <v>31</v>
      </c>
      <c r="F223" s="212">
        <f t="shared" si="21"/>
        <v>3.56618E-2</v>
      </c>
      <c r="G223" s="204"/>
      <c r="H223" s="208">
        <f>-'LSR Prepaid Bill Credits'!L189</f>
        <v>-605266.29318640009</v>
      </c>
      <c r="I223" s="161">
        <f t="shared" si="30"/>
        <v>78768.45828791245</v>
      </c>
      <c r="J223" s="161">
        <f t="shared" si="31"/>
        <v>26085169.520206746</v>
      </c>
      <c r="K223" s="161">
        <f t="shared" si="26"/>
        <v>26006401.061918832</v>
      </c>
      <c r="L223" s="133"/>
    </row>
    <row r="224" spans="1:12" hidden="1" outlineLevel="1">
      <c r="A224" s="203">
        <v>2</v>
      </c>
      <c r="B224" s="183">
        <v>46265</v>
      </c>
      <c r="C224" s="133">
        <f t="shared" si="32"/>
        <v>31</v>
      </c>
      <c r="F224" s="212">
        <f t="shared" si="21"/>
        <v>3.56618E-2</v>
      </c>
      <c r="G224" s="204"/>
      <c r="H224" s="208">
        <f>-'LSR Prepaid Bill Credits'!L190</f>
        <v>-605266.29318640009</v>
      </c>
      <c r="I224" s="161">
        <f t="shared" si="30"/>
        <v>76935.22143770699</v>
      </c>
      <c r="J224" s="161">
        <f t="shared" si="31"/>
        <v>25556838.448458053</v>
      </c>
      <c r="K224" s="161">
        <f t="shared" si="26"/>
        <v>25401134.768732432</v>
      </c>
      <c r="L224" s="133"/>
    </row>
    <row r="225" spans="1:12" hidden="1" outlineLevel="1">
      <c r="A225" s="203">
        <v>3</v>
      </c>
      <c r="B225" s="183">
        <v>46295</v>
      </c>
      <c r="C225" s="133">
        <f t="shared" si="32"/>
        <v>30</v>
      </c>
      <c r="F225" s="212">
        <f t="shared" ref="F225:F285" si="33">F224</f>
        <v>3.56618E-2</v>
      </c>
      <c r="G225" s="204"/>
      <c r="H225" s="208">
        <f>-'LSR Prepaid Bill Credits'!L191</f>
        <v>-605266.29318640009</v>
      </c>
      <c r="I225" s="161">
        <f t="shared" si="30"/>
        <v>72679.339923388572</v>
      </c>
      <c r="J225" s="161">
        <f t="shared" si="31"/>
        <v>25024251.495195042</v>
      </c>
      <c r="K225" s="161">
        <f t="shared" si="26"/>
        <v>25024251.495195042</v>
      </c>
      <c r="L225" s="133"/>
    </row>
    <row r="226" spans="1:12" hidden="1" outlineLevel="1">
      <c r="A226" s="203">
        <v>1</v>
      </c>
      <c r="B226" s="183">
        <v>46326</v>
      </c>
      <c r="C226" s="133">
        <f t="shared" si="32"/>
        <v>31</v>
      </c>
      <c r="F226" s="212">
        <f t="shared" si="33"/>
        <v>3.56618E-2</v>
      </c>
      <c r="G226" s="204"/>
      <c r="H226" s="208">
        <f>-'LSR Prepaid Bill Credits'!L192</f>
        <v>-605266.29318640009</v>
      </c>
      <c r="I226" s="161">
        <f t="shared" si="30"/>
        <v>73960.476604895201</v>
      </c>
      <c r="J226" s="161">
        <f t="shared" si="31"/>
        <v>24492945.678613536</v>
      </c>
      <c r="K226" s="161">
        <f t="shared" si="26"/>
        <v>24418985.202008642</v>
      </c>
      <c r="L226" s="133"/>
    </row>
    <row r="227" spans="1:12" hidden="1" outlineLevel="1">
      <c r="A227" s="203">
        <v>2</v>
      </c>
      <c r="B227" s="183">
        <v>46356</v>
      </c>
      <c r="C227" s="133">
        <f t="shared" si="32"/>
        <v>30</v>
      </c>
      <c r="F227" s="212">
        <f t="shared" si="33"/>
        <v>3.56618E-2</v>
      </c>
      <c r="G227" s="204"/>
      <c r="H227" s="208">
        <f>-'LSR Prepaid Bill Credits'!L193</f>
        <v>-605266.29318640009</v>
      </c>
      <c r="I227" s="161">
        <f t="shared" si="30"/>
        <v>69800.55460131263</v>
      </c>
      <c r="J227" s="161">
        <f t="shared" si="31"/>
        <v>23957479.940028448</v>
      </c>
      <c r="K227" s="161">
        <f t="shared" si="26"/>
        <v>23813718.908822242</v>
      </c>
      <c r="L227" s="133"/>
    </row>
    <row r="228" spans="1:12" hidden="1" outlineLevel="1">
      <c r="A228" s="203">
        <v>3</v>
      </c>
      <c r="B228" s="183">
        <v>46387</v>
      </c>
      <c r="C228" s="133">
        <f t="shared" si="32"/>
        <v>31</v>
      </c>
      <c r="F228" s="212">
        <f t="shared" si="33"/>
        <v>3.56618E-2</v>
      </c>
      <c r="G228" s="204"/>
      <c r="H228" s="208">
        <f>-'LSR Prepaid Bill Credits'!L194</f>
        <v>-605266.29318640009</v>
      </c>
      <c r="I228" s="161">
        <f t="shared" si="30"/>
        <v>70294.002904484238</v>
      </c>
      <c r="J228" s="161">
        <f t="shared" si="31"/>
        <v>23422507.649746533</v>
      </c>
      <c r="K228" s="161">
        <f t="shared" si="26"/>
        <v>23422507.649746533</v>
      </c>
      <c r="L228" s="133"/>
    </row>
    <row r="229" spans="1:12" hidden="1" outlineLevel="1">
      <c r="A229" s="203">
        <v>1</v>
      </c>
      <c r="B229" s="183">
        <v>46418</v>
      </c>
      <c r="C229" s="133">
        <f t="shared" si="32"/>
        <v>31</v>
      </c>
      <c r="F229" s="212">
        <f t="shared" si="33"/>
        <v>3.56618E-2</v>
      </c>
      <c r="G229" s="204"/>
      <c r="H229" s="208">
        <f>-'LSR Prepaid Bill Credits'!L195</f>
        <v>-605266.29318640009</v>
      </c>
      <c r="I229" s="161">
        <f t="shared" si="30"/>
        <v>69109.098170111407</v>
      </c>
      <c r="J229" s="161">
        <f t="shared" si="31"/>
        <v>22886350.454730246</v>
      </c>
      <c r="K229" s="161">
        <f t="shared" si="26"/>
        <v>22817241.356560133</v>
      </c>
      <c r="L229" s="133"/>
    </row>
    <row r="230" spans="1:12" hidden="1" outlineLevel="1">
      <c r="A230" s="203">
        <v>2</v>
      </c>
      <c r="B230" s="183">
        <v>46446</v>
      </c>
      <c r="C230" s="161">
        <v>28</v>
      </c>
      <c r="F230" s="212">
        <f t="shared" si="33"/>
        <v>3.56618E-2</v>
      </c>
      <c r="G230" s="204"/>
      <c r="H230" s="208">
        <f>-'LSR Prepaid Bill Credits'!L196</f>
        <v>-605266.29318640009</v>
      </c>
      <c r="I230" s="161">
        <f>(((K229+H230)*C230)+(G230*E230))*(F230/365)</f>
        <v>60765.294095398895</v>
      </c>
      <c r="J230" s="161">
        <f>J229+G230+H230+I230</f>
        <v>22341849.455639247</v>
      </c>
      <c r="K230" s="161">
        <f t="shared" si="26"/>
        <v>22211975.063373733</v>
      </c>
      <c r="L230" s="133"/>
    </row>
    <row r="231" spans="1:12" hidden="1" outlineLevel="1">
      <c r="A231" s="203">
        <v>3</v>
      </c>
      <c r="B231" s="183">
        <v>46477</v>
      </c>
      <c r="C231" s="133">
        <f t="shared" ref="C231:C241" si="34">DAY(B231)</f>
        <v>31</v>
      </c>
      <c r="F231" s="212">
        <f t="shared" si="33"/>
        <v>3.56618E-2</v>
      </c>
      <c r="G231" s="204"/>
      <c r="H231" s="208">
        <f>-'LSR Prepaid Bill Credits'!L197</f>
        <v>-605266.29318640009</v>
      </c>
      <c r="I231" s="161">
        <f t="shared" ref="I231:I283" si="35">(((K230+H231)*C231)+(G231*E231))*(F231/365)</f>
        <v>65442.624469700451</v>
      </c>
      <c r="J231" s="161">
        <f>J230+G231+H231+I231</f>
        <v>21802025.786922548</v>
      </c>
      <c r="K231" s="161">
        <f t="shared" si="26"/>
        <v>21802025.786922548</v>
      </c>
      <c r="L231" s="133"/>
    </row>
    <row r="232" spans="1:12" hidden="1" outlineLevel="1">
      <c r="A232" s="203">
        <v>1</v>
      </c>
      <c r="B232" s="298">
        <v>46507</v>
      </c>
      <c r="C232" s="133">
        <f t="shared" si="34"/>
        <v>30</v>
      </c>
      <c r="F232" s="212">
        <f t="shared" si="33"/>
        <v>3.56618E-2</v>
      </c>
      <c r="G232" s="204"/>
      <c r="H232" s="208">
        <f>-'LSR Prepaid Bill Credits'!L198</f>
        <v>-605266.29318640009</v>
      </c>
      <c r="I232" s="161">
        <f t="shared" si="35"/>
        <v>62129.966935374228</v>
      </c>
      <c r="J232" s="161">
        <f t="shared" ref="J232:J283" si="36">J231+G232+H232+I232</f>
        <v>21258889.460671522</v>
      </c>
      <c r="K232" s="161">
        <f t="shared" ref="K232:K283" si="37">IF(A232=3,J232,IF(A232=1,J232-I232,J232-I232-I231))</f>
        <v>21196759.493736148</v>
      </c>
      <c r="L232" s="133"/>
    </row>
    <row r="233" spans="1:12" hidden="1" outlineLevel="1">
      <c r="A233" s="203">
        <v>2</v>
      </c>
      <c r="B233" s="183">
        <v>46538</v>
      </c>
      <c r="C233" s="133">
        <f t="shared" si="34"/>
        <v>31</v>
      </c>
      <c r="F233" s="212">
        <f t="shared" si="33"/>
        <v>3.56618E-2</v>
      </c>
      <c r="G233" s="204"/>
      <c r="H233" s="208">
        <f>-'LSR Prepaid Bill Credits'!L199</f>
        <v>-605266.29318640009</v>
      </c>
      <c r="I233" s="161">
        <f t="shared" si="35"/>
        <v>62367.72898301456</v>
      </c>
      <c r="J233" s="161">
        <f t="shared" si="36"/>
        <v>20715990.896468136</v>
      </c>
      <c r="K233" s="161">
        <f t="shared" si="37"/>
        <v>20591493.200549748</v>
      </c>
      <c r="L233" s="133"/>
    </row>
    <row r="234" spans="1:12" hidden="1" outlineLevel="1">
      <c r="A234" s="203">
        <v>3</v>
      </c>
      <c r="B234" s="183">
        <v>46568</v>
      </c>
      <c r="C234" s="133">
        <f t="shared" si="34"/>
        <v>30</v>
      </c>
      <c r="F234" s="212">
        <f t="shared" si="33"/>
        <v>3.56618E-2</v>
      </c>
      <c r="G234" s="204"/>
      <c r="H234" s="208">
        <f>-'LSR Prepaid Bill Credits'!L200</f>
        <v>-605266.29318640009</v>
      </c>
      <c r="I234" s="161">
        <f t="shared" si="35"/>
        <v>58581.766580137824</v>
      </c>
      <c r="J234" s="161">
        <f t="shared" si="36"/>
        <v>20169306.369861875</v>
      </c>
      <c r="K234" s="161">
        <f t="shared" si="37"/>
        <v>20169306.369861875</v>
      </c>
      <c r="L234" s="133"/>
    </row>
    <row r="235" spans="1:12" hidden="1" outlineLevel="1">
      <c r="A235" s="203">
        <v>1</v>
      </c>
      <c r="B235" s="183">
        <v>46599</v>
      </c>
      <c r="C235" s="133">
        <f t="shared" si="34"/>
        <v>31</v>
      </c>
      <c r="F235" s="212">
        <f t="shared" si="33"/>
        <v>3.56618E-2</v>
      </c>
      <c r="G235" s="204"/>
      <c r="H235" s="208">
        <f>-'LSR Prepaid Bill Credits'!L201</f>
        <v>-605266.29318640009</v>
      </c>
      <c r="I235" s="161">
        <f t="shared" si="35"/>
        <v>59255.768264651917</v>
      </c>
      <c r="J235" s="161">
        <f t="shared" si="36"/>
        <v>19623295.844940126</v>
      </c>
      <c r="K235" s="161">
        <f t="shared" si="37"/>
        <v>19564040.076675475</v>
      </c>
      <c r="L235" s="133"/>
    </row>
    <row r="236" spans="1:12" hidden="1" outlineLevel="1">
      <c r="A236" s="203">
        <v>2</v>
      </c>
      <c r="B236" s="183">
        <v>46630</v>
      </c>
      <c r="C236" s="133">
        <f t="shared" si="34"/>
        <v>31</v>
      </c>
      <c r="F236" s="212">
        <f t="shared" si="33"/>
        <v>3.56618E-2</v>
      </c>
      <c r="G236" s="204"/>
      <c r="H236" s="208">
        <f>-'LSR Prepaid Bill Credits'!L202</f>
        <v>-605266.29318640009</v>
      </c>
      <c r="I236" s="161">
        <f t="shared" si="35"/>
        <v>57422.531414446436</v>
      </c>
      <c r="J236" s="161">
        <f t="shared" si="36"/>
        <v>19075452.083168171</v>
      </c>
      <c r="K236" s="161">
        <f t="shared" si="37"/>
        <v>18958773.783489075</v>
      </c>
      <c r="L236" s="133"/>
    </row>
    <row r="237" spans="1:12" hidden="1" outlineLevel="1">
      <c r="A237" s="203">
        <v>3</v>
      </c>
      <c r="B237" s="183">
        <v>46660</v>
      </c>
      <c r="C237" s="133">
        <f t="shared" si="34"/>
        <v>30</v>
      </c>
      <c r="F237" s="212">
        <f t="shared" si="33"/>
        <v>3.56618E-2</v>
      </c>
      <c r="G237" s="204"/>
      <c r="H237" s="208">
        <f>-'LSR Prepaid Bill Credits'!L203</f>
        <v>-605266.29318640009</v>
      </c>
      <c r="I237" s="161">
        <f t="shared" si="35"/>
        <v>53796.091513781583</v>
      </c>
      <c r="J237" s="161">
        <f t="shared" si="36"/>
        <v>18523981.881495554</v>
      </c>
      <c r="K237" s="161">
        <f t="shared" si="37"/>
        <v>18523981.881495554</v>
      </c>
      <c r="L237" s="133"/>
    </row>
    <row r="238" spans="1:12" hidden="1" outlineLevel="1">
      <c r="A238" s="203">
        <v>1</v>
      </c>
      <c r="B238" s="183">
        <v>46691</v>
      </c>
      <c r="C238" s="133">
        <f t="shared" si="34"/>
        <v>31</v>
      </c>
      <c r="F238" s="212">
        <f t="shared" si="33"/>
        <v>3.56618E-2</v>
      </c>
      <c r="G238" s="204"/>
      <c r="H238" s="208">
        <f>-'LSR Prepaid Bill Credits'!L204</f>
        <v>-642671.75010531966</v>
      </c>
      <c r="I238" s="161">
        <f t="shared" si="35"/>
        <v>54159.098287539666</v>
      </c>
      <c r="J238" s="161">
        <f t="shared" si="36"/>
        <v>17935469.229677774</v>
      </c>
      <c r="K238" s="161">
        <f t="shared" si="37"/>
        <v>17881310.131390233</v>
      </c>
      <c r="L238" s="133"/>
    </row>
    <row r="239" spans="1:12" hidden="1" outlineLevel="1">
      <c r="A239" s="203">
        <v>2</v>
      </c>
      <c r="B239" s="183">
        <v>46721</v>
      </c>
      <c r="C239" s="133">
        <f t="shared" si="34"/>
        <v>30</v>
      </c>
      <c r="F239" s="212">
        <f t="shared" si="33"/>
        <v>3.56618E-2</v>
      </c>
      <c r="G239" s="204"/>
      <c r="H239" s="208">
        <f>-'LSR Prepaid Bill Credits'!L205</f>
        <v>-642671.75010531966</v>
      </c>
      <c r="I239" s="161">
        <f t="shared" si="35"/>
        <v>50528.291032249828</v>
      </c>
      <c r="J239" s="161">
        <f t="shared" si="36"/>
        <v>17343325.770604704</v>
      </c>
      <c r="K239" s="161">
        <f t="shared" si="37"/>
        <v>17238638.381284911</v>
      </c>
      <c r="L239" s="133"/>
    </row>
    <row r="240" spans="1:12" hidden="1" outlineLevel="1">
      <c r="A240" s="203">
        <v>3</v>
      </c>
      <c r="B240" s="183">
        <v>46752</v>
      </c>
      <c r="C240" s="133">
        <f t="shared" si="34"/>
        <v>31</v>
      </c>
      <c r="F240" s="212">
        <f t="shared" si="33"/>
        <v>3.56618E-2</v>
      </c>
      <c r="G240" s="204"/>
      <c r="H240" s="208">
        <f>-'LSR Prepaid Bill Credits'!L206</f>
        <v>-642671.75010531966</v>
      </c>
      <c r="I240" s="161">
        <f t="shared" si="35"/>
        <v>50266.036512443323</v>
      </c>
      <c r="J240" s="161">
        <f t="shared" si="36"/>
        <v>16750920.057011828</v>
      </c>
      <c r="K240" s="161">
        <f t="shared" si="37"/>
        <v>16750920.057011828</v>
      </c>
      <c r="L240" s="133"/>
    </row>
    <row r="241" spans="1:12" hidden="1" outlineLevel="1">
      <c r="A241" s="203">
        <v>1</v>
      </c>
      <c r="B241" s="183">
        <v>46783</v>
      </c>
      <c r="C241" s="133">
        <f t="shared" si="34"/>
        <v>31</v>
      </c>
      <c r="F241" s="212">
        <f t="shared" si="33"/>
        <v>3.56618E-2</v>
      </c>
      <c r="G241" s="204"/>
      <c r="H241" s="208">
        <f>-'LSR Prepaid Bill Credits'!L207</f>
        <v>-642671.75010531966</v>
      </c>
      <c r="I241" s="161">
        <f t="shared" si="35"/>
        <v>48788.830174269569</v>
      </c>
      <c r="J241" s="161">
        <f t="shared" si="36"/>
        <v>16157037.137080777</v>
      </c>
      <c r="K241" s="161">
        <f t="shared" si="37"/>
        <v>16108248.306906508</v>
      </c>
      <c r="L241" s="133"/>
    </row>
    <row r="242" spans="1:12" hidden="1" outlineLevel="1">
      <c r="A242" s="203">
        <v>2</v>
      </c>
      <c r="B242" s="183">
        <v>46811</v>
      </c>
      <c r="C242" s="223">
        <v>29</v>
      </c>
      <c r="F242" s="212">
        <f t="shared" si="33"/>
        <v>3.56618E-2</v>
      </c>
      <c r="G242" s="204"/>
      <c r="H242" s="208">
        <f>-'LSR Prepaid Bill Credits'!L208</f>
        <v>-642671.75010531966</v>
      </c>
      <c r="I242" s="161">
        <f t="shared" si="35"/>
        <v>43820.215461771637</v>
      </c>
      <c r="J242" s="161">
        <f t="shared" si="36"/>
        <v>15558185.60243723</v>
      </c>
      <c r="K242" s="161">
        <f t="shared" si="37"/>
        <v>15465576.556801189</v>
      </c>
      <c r="L242" s="133"/>
    </row>
    <row r="243" spans="1:12" hidden="1" outlineLevel="1">
      <c r="A243" s="203">
        <v>3</v>
      </c>
      <c r="B243" s="183">
        <v>46843</v>
      </c>
      <c r="C243" s="133">
        <f t="shared" ref="C243:C253" si="38">DAY(B243)</f>
        <v>31</v>
      </c>
      <c r="F243" s="212">
        <f t="shared" si="33"/>
        <v>3.56618E-2</v>
      </c>
      <c r="G243" s="204"/>
      <c r="H243" s="208">
        <f>-'LSR Prepaid Bill Credits'!L209</f>
        <v>-642671.75010531966</v>
      </c>
      <c r="I243" s="161">
        <f t="shared" si="35"/>
        <v>44895.768399173226</v>
      </c>
      <c r="J243" s="161">
        <f t="shared" si="36"/>
        <v>14960409.620731084</v>
      </c>
      <c r="K243" s="161">
        <f t="shared" si="37"/>
        <v>14960409.620731084</v>
      </c>
      <c r="L243" s="133"/>
    </row>
    <row r="244" spans="1:12" hidden="1" outlineLevel="1">
      <c r="A244" s="203">
        <v>1</v>
      </c>
      <c r="B244" s="183">
        <v>46873</v>
      </c>
      <c r="C244" s="133">
        <f t="shared" si="38"/>
        <v>30</v>
      </c>
      <c r="F244" s="212">
        <f t="shared" si="33"/>
        <v>3.56618E-2</v>
      </c>
      <c r="G244" s="204"/>
      <c r="H244" s="208">
        <f>-'LSR Prepaid Bill Credits'!L210</f>
        <v>-642671.75010531966</v>
      </c>
      <c r="I244" s="161">
        <f t="shared" si="35"/>
        <v>41966.819539288917</v>
      </c>
      <c r="J244" s="161">
        <f t="shared" si="36"/>
        <v>14359704.690165052</v>
      </c>
      <c r="K244" s="161">
        <f t="shared" si="37"/>
        <v>14317737.870625764</v>
      </c>
      <c r="L244" s="133"/>
    </row>
    <row r="245" spans="1:12" hidden="1" outlineLevel="1">
      <c r="A245" s="203">
        <v>2</v>
      </c>
      <c r="B245" s="183">
        <v>46904</v>
      </c>
      <c r="C245" s="133">
        <f t="shared" si="38"/>
        <v>31</v>
      </c>
      <c r="F245" s="212">
        <f t="shared" si="33"/>
        <v>3.56618E-2</v>
      </c>
      <c r="G245" s="204"/>
      <c r="H245" s="208">
        <f>-'LSR Prepaid Bill Credits'!L211</f>
        <v>-642671.75010531966</v>
      </c>
      <c r="I245" s="161">
        <f t="shared" si="35"/>
        <v>41419.18263638371</v>
      </c>
      <c r="J245" s="161">
        <f t="shared" si="36"/>
        <v>13758452.122696117</v>
      </c>
      <c r="K245" s="161">
        <f t="shared" si="37"/>
        <v>13675066.120520445</v>
      </c>
      <c r="L245" s="133"/>
    </row>
    <row r="246" spans="1:12" hidden="1" outlineLevel="1">
      <c r="A246" s="203">
        <v>3</v>
      </c>
      <c r="B246" s="183">
        <v>46934</v>
      </c>
      <c r="C246" s="133">
        <f t="shared" si="38"/>
        <v>30</v>
      </c>
      <c r="F246" s="212">
        <f t="shared" si="33"/>
        <v>3.56618E-2</v>
      </c>
      <c r="G246" s="204"/>
      <c r="H246" s="208">
        <f>-'LSR Prepaid Bill Credits'!L212</f>
        <v>-642671.75010531966</v>
      </c>
      <c r="I246" s="161">
        <f t="shared" si="35"/>
        <v>38199.340402098911</v>
      </c>
      <c r="J246" s="161">
        <f t="shared" si="36"/>
        <v>13153979.712992895</v>
      </c>
      <c r="K246" s="161">
        <f t="shared" si="37"/>
        <v>13153979.712992895</v>
      </c>
      <c r="L246" s="133"/>
    </row>
    <row r="247" spans="1:12" hidden="1" outlineLevel="1">
      <c r="A247" s="203">
        <v>1</v>
      </c>
      <c r="B247" s="183">
        <v>46965</v>
      </c>
      <c r="C247" s="133">
        <f t="shared" si="38"/>
        <v>31</v>
      </c>
      <c r="F247" s="212">
        <f t="shared" si="33"/>
        <v>3.56618E-2</v>
      </c>
      <c r="G247" s="204"/>
      <c r="H247" s="208">
        <f>-'LSR Prepaid Bill Credits'!L213</f>
        <v>-642671.75010531966</v>
      </c>
      <c r="I247" s="161">
        <f t="shared" si="35"/>
        <v>37894.379812706924</v>
      </c>
      <c r="J247" s="161">
        <f t="shared" si="36"/>
        <v>12549202.342700282</v>
      </c>
      <c r="K247" s="161">
        <f t="shared" si="37"/>
        <v>12511307.962887576</v>
      </c>
      <c r="L247" s="133"/>
    </row>
    <row r="248" spans="1:12" hidden="1" outlineLevel="1">
      <c r="A248" s="203">
        <v>2</v>
      </c>
      <c r="B248" s="183">
        <v>46996</v>
      </c>
      <c r="C248" s="133">
        <f t="shared" si="38"/>
        <v>31</v>
      </c>
      <c r="F248" s="212">
        <f t="shared" si="33"/>
        <v>3.56618E-2</v>
      </c>
      <c r="G248" s="204"/>
      <c r="H248" s="208">
        <f>-'LSR Prepaid Bill Credits'!L214</f>
        <v>-642671.75010531966</v>
      </c>
      <c r="I248" s="161">
        <f t="shared" si="35"/>
        <v>35947.848925158753</v>
      </c>
      <c r="J248" s="161">
        <f t="shared" si="36"/>
        <v>11942478.441520121</v>
      </c>
      <c r="K248" s="161">
        <f t="shared" si="37"/>
        <v>11868636.212782256</v>
      </c>
      <c r="L248" s="133"/>
    </row>
    <row r="249" spans="1:12" hidden="1" outlineLevel="1">
      <c r="A249" s="203">
        <v>3</v>
      </c>
      <c r="B249" s="183">
        <v>47026</v>
      </c>
      <c r="C249" s="133">
        <f t="shared" si="38"/>
        <v>30</v>
      </c>
      <c r="F249" s="212">
        <f t="shared" si="33"/>
        <v>3.56618E-2</v>
      </c>
      <c r="G249" s="204"/>
      <c r="H249" s="208">
        <f>-'LSR Prepaid Bill Credits'!L215</f>
        <v>-642671.75010531966</v>
      </c>
      <c r="I249" s="161">
        <f t="shared" si="35"/>
        <v>32904.501326719917</v>
      </c>
      <c r="J249" s="161">
        <f t="shared" si="36"/>
        <v>11332711.192741521</v>
      </c>
      <c r="K249" s="161">
        <f t="shared" si="37"/>
        <v>11332711.192741521</v>
      </c>
      <c r="L249" s="133"/>
    </row>
    <row r="250" spans="1:12" hidden="1" outlineLevel="1">
      <c r="A250" s="203">
        <v>1</v>
      </c>
      <c r="B250" s="183">
        <v>47057</v>
      </c>
      <c r="C250" s="133">
        <f t="shared" si="38"/>
        <v>31</v>
      </c>
      <c r="F250" s="212">
        <f t="shared" si="33"/>
        <v>3.56618E-2</v>
      </c>
      <c r="G250" s="204"/>
      <c r="H250" s="208">
        <f>-'LSR Prepaid Bill Credits'!L216</f>
        <v>-642671.75010531966</v>
      </c>
      <c r="I250" s="161">
        <f t="shared" si="35"/>
        <v>32378.102757417848</v>
      </c>
      <c r="J250" s="161">
        <f t="shared" si="36"/>
        <v>10722417.54539362</v>
      </c>
      <c r="K250" s="161">
        <f t="shared" si="37"/>
        <v>10690039.442636201</v>
      </c>
      <c r="L250" s="133"/>
    </row>
    <row r="251" spans="1:12" hidden="1" outlineLevel="1">
      <c r="A251" s="203">
        <v>2</v>
      </c>
      <c r="B251" s="183">
        <v>47087</v>
      </c>
      <c r="C251" s="133">
        <f t="shared" si="38"/>
        <v>30</v>
      </c>
      <c r="F251" s="212">
        <f t="shared" si="33"/>
        <v>3.56618E-2</v>
      </c>
      <c r="G251" s="204"/>
      <c r="H251" s="208">
        <f>-'LSR Prepaid Bill Credits'!L217</f>
        <v>-642671.75010531966</v>
      </c>
      <c r="I251" s="161">
        <f t="shared" si="35"/>
        <v>29449.908261164204</v>
      </c>
      <c r="J251" s="161">
        <f t="shared" si="36"/>
        <v>10109195.703549465</v>
      </c>
      <c r="K251" s="161">
        <f t="shared" si="37"/>
        <v>10047367.692530882</v>
      </c>
      <c r="L251" s="133"/>
    </row>
    <row r="252" spans="1:12" hidden="1" outlineLevel="1">
      <c r="A252" s="203">
        <v>3</v>
      </c>
      <c r="B252" s="183">
        <v>47118</v>
      </c>
      <c r="C252" s="133">
        <f t="shared" si="38"/>
        <v>31</v>
      </c>
      <c r="F252" s="212">
        <f t="shared" si="33"/>
        <v>3.56618E-2</v>
      </c>
      <c r="G252" s="204"/>
      <c r="H252" s="208">
        <f>-'LSR Prepaid Bill Credits'!L218</f>
        <v>-642671.75010531966</v>
      </c>
      <c r="I252" s="161">
        <f t="shared" si="35"/>
        <v>28485.040982321505</v>
      </c>
      <c r="J252" s="161">
        <f t="shared" si="36"/>
        <v>9495008.9944264665</v>
      </c>
      <c r="K252" s="161">
        <f t="shared" si="37"/>
        <v>9495008.9944264665</v>
      </c>
      <c r="L252" s="133"/>
    </row>
    <row r="253" spans="1:12" hidden="1" outlineLevel="1">
      <c r="A253" s="203">
        <v>1</v>
      </c>
      <c r="B253" s="183">
        <v>47149</v>
      </c>
      <c r="C253" s="133">
        <f t="shared" si="38"/>
        <v>31</v>
      </c>
      <c r="F253" s="212">
        <f t="shared" si="33"/>
        <v>3.56618E-2</v>
      </c>
      <c r="G253" s="204"/>
      <c r="H253" s="208">
        <f>-'LSR Prepaid Bill Credits'!L219</f>
        <v>-642671.75010531966</v>
      </c>
      <c r="I253" s="161">
        <f t="shared" si="35"/>
        <v>26812.051206919143</v>
      </c>
      <c r="J253" s="161">
        <f t="shared" si="36"/>
        <v>8879149.2955280654</v>
      </c>
      <c r="K253" s="161">
        <f t="shared" si="37"/>
        <v>8852337.244321147</v>
      </c>
      <c r="L253" s="133"/>
    </row>
    <row r="254" spans="1:12" hidden="1" outlineLevel="1">
      <c r="A254" s="203">
        <v>2</v>
      </c>
      <c r="B254" s="183">
        <v>47177</v>
      </c>
      <c r="C254" s="161">
        <v>28</v>
      </c>
      <c r="F254" s="212">
        <f t="shared" si="33"/>
        <v>3.56618E-2</v>
      </c>
      <c r="G254" s="204"/>
      <c r="H254" s="208">
        <f>-'LSR Prepaid Bill Credits'!L220</f>
        <v>-642671.75010531966</v>
      </c>
      <c r="I254" s="161">
        <f t="shared" si="35"/>
        <v>22459.179643302814</v>
      </c>
      <c r="J254" s="161">
        <f t="shared" si="36"/>
        <v>8258936.725066049</v>
      </c>
      <c r="K254" s="161">
        <f t="shared" si="37"/>
        <v>8209665.4942158265</v>
      </c>
      <c r="L254" s="133"/>
    </row>
    <row r="255" spans="1:12" hidden="1" outlineLevel="1">
      <c r="A255" s="203">
        <v>3</v>
      </c>
      <c r="B255" s="183">
        <v>47208</v>
      </c>
      <c r="C255" s="133">
        <f t="shared" ref="C255:C277" si="39">DAY(B255)</f>
        <v>31</v>
      </c>
      <c r="F255" s="212">
        <f t="shared" si="33"/>
        <v>3.56618E-2</v>
      </c>
      <c r="G255" s="204"/>
      <c r="H255" s="208">
        <f>-'LSR Prepaid Bill Credits'!L221</f>
        <v>-642671.75010531966</v>
      </c>
      <c r="I255" s="161">
        <f t="shared" si="35"/>
        <v>22918.989431822803</v>
      </c>
      <c r="J255" s="161">
        <f t="shared" si="36"/>
        <v>7639183.9643925522</v>
      </c>
      <c r="K255" s="161">
        <f t="shared" si="37"/>
        <v>7639183.9643925522</v>
      </c>
      <c r="L255" s="133"/>
    </row>
    <row r="256" spans="1:12" hidden="1" outlineLevel="1">
      <c r="A256" s="203">
        <v>1</v>
      </c>
      <c r="B256" s="183">
        <v>47238</v>
      </c>
      <c r="C256" s="133">
        <f t="shared" si="39"/>
        <v>30</v>
      </c>
      <c r="F256" s="212">
        <f t="shared" si="33"/>
        <v>3.56618E-2</v>
      </c>
      <c r="G256" s="204"/>
      <c r="H256" s="208">
        <f>-'LSR Prepaid Bill Credits'!L222</f>
        <v>-642671.75010531966</v>
      </c>
      <c r="I256" s="161">
        <f t="shared" si="35"/>
        <v>20507.524872613842</v>
      </c>
      <c r="J256" s="161">
        <f t="shared" si="36"/>
        <v>7017019.7391598467</v>
      </c>
      <c r="K256" s="161">
        <f t="shared" si="37"/>
        <v>6996512.2142872326</v>
      </c>
      <c r="L256" s="133"/>
    </row>
    <row r="257" spans="1:12" hidden="1" outlineLevel="1">
      <c r="A257" s="203">
        <v>2</v>
      </c>
      <c r="B257" s="183">
        <v>47269</v>
      </c>
      <c r="C257" s="133">
        <f t="shared" si="39"/>
        <v>31</v>
      </c>
      <c r="F257" s="212">
        <f t="shared" si="33"/>
        <v>3.56618E-2</v>
      </c>
      <c r="G257" s="204"/>
      <c r="H257" s="208">
        <f>-'LSR Prepaid Bill Credits'!L223</f>
        <v>-642671.75010531966</v>
      </c>
      <c r="I257" s="161">
        <f t="shared" si="35"/>
        <v>19244.578147486136</v>
      </c>
      <c r="J257" s="161">
        <f t="shared" si="36"/>
        <v>6393592.567202013</v>
      </c>
      <c r="K257" s="161">
        <f t="shared" si="37"/>
        <v>6353840.4641819131</v>
      </c>
      <c r="L257" s="133"/>
    </row>
    <row r="258" spans="1:12" hidden="1" outlineLevel="1">
      <c r="A258" s="203">
        <v>3</v>
      </c>
      <c r="B258" s="183">
        <v>47299</v>
      </c>
      <c r="C258" s="133">
        <f t="shared" si="39"/>
        <v>30</v>
      </c>
      <c r="F258" s="212">
        <f t="shared" si="33"/>
        <v>3.56618E-2</v>
      </c>
      <c r="G258" s="204"/>
      <c r="H258" s="208">
        <f>-'LSR Prepaid Bill Credits'!L224</f>
        <v>-642671.75010531966</v>
      </c>
      <c r="I258" s="161">
        <f t="shared" si="35"/>
        <v>16740.045735423835</v>
      </c>
      <c r="J258" s="161">
        <f t="shared" si="36"/>
        <v>5767660.8628321169</v>
      </c>
      <c r="K258" s="161">
        <f t="shared" si="37"/>
        <v>5767660.8628321169</v>
      </c>
      <c r="L258" s="133"/>
    </row>
    <row r="259" spans="1:12" hidden="1" outlineLevel="1">
      <c r="A259" s="203">
        <v>1</v>
      </c>
      <c r="B259" s="183">
        <v>47330</v>
      </c>
      <c r="C259" s="133">
        <f t="shared" si="39"/>
        <v>31</v>
      </c>
      <c r="F259" s="212">
        <f t="shared" si="33"/>
        <v>3.56618E-2</v>
      </c>
      <c r="G259" s="204"/>
      <c r="H259" s="208">
        <f>-'LSR Prepaid Bill Credits'!L225</f>
        <v>-642671.75010531966</v>
      </c>
      <c r="I259" s="161">
        <f t="shared" si="35"/>
        <v>15522.620380677959</v>
      </c>
      <c r="J259" s="161">
        <f t="shared" si="36"/>
        <v>5140511.7331074756</v>
      </c>
      <c r="K259" s="161">
        <f t="shared" si="37"/>
        <v>5124989.1127267973</v>
      </c>
      <c r="L259" s="133"/>
    </row>
    <row r="260" spans="1:12" hidden="1" outlineLevel="1">
      <c r="A260" s="203">
        <v>2</v>
      </c>
      <c r="B260" s="183">
        <v>47361</v>
      </c>
      <c r="C260" s="133">
        <f t="shared" si="39"/>
        <v>31</v>
      </c>
      <c r="F260" s="212">
        <f t="shared" si="33"/>
        <v>3.56618E-2</v>
      </c>
      <c r="G260" s="204"/>
      <c r="H260" s="208">
        <f>-'LSR Prepaid Bill Credits'!L226</f>
        <v>-642671.75010531966</v>
      </c>
      <c r="I260" s="161">
        <f t="shared" si="35"/>
        <v>13576.089493129788</v>
      </c>
      <c r="J260" s="161">
        <f t="shared" si="36"/>
        <v>4511416.0724952854</v>
      </c>
      <c r="K260" s="161">
        <f t="shared" si="37"/>
        <v>4482317.3626214778</v>
      </c>
      <c r="L260" s="133"/>
    </row>
    <row r="261" spans="1:12" hidden="1" outlineLevel="1">
      <c r="A261" s="203">
        <v>3</v>
      </c>
      <c r="B261" s="183">
        <v>47391</v>
      </c>
      <c r="C261" s="133">
        <f t="shared" si="39"/>
        <v>30</v>
      </c>
      <c r="F261" s="212">
        <f t="shared" si="33"/>
        <v>3.56618E-2</v>
      </c>
      <c r="G261" s="204"/>
      <c r="H261" s="208">
        <f>-'LSR Prepaid Bill Credits'!L227</f>
        <v>-642671.75010531966</v>
      </c>
      <c r="I261" s="161">
        <f t="shared" si="35"/>
        <v>11254.411553788663</v>
      </c>
      <c r="J261" s="161">
        <f t="shared" si="36"/>
        <v>3879998.7339437543</v>
      </c>
      <c r="K261" s="161">
        <f t="shared" si="37"/>
        <v>3879998.7339437543</v>
      </c>
      <c r="L261" s="133"/>
    </row>
    <row r="262" spans="1:12" hidden="1" outlineLevel="1">
      <c r="A262" s="203">
        <v>1</v>
      </c>
      <c r="B262" s="183">
        <v>47422</v>
      </c>
      <c r="C262" s="133">
        <f t="shared" si="39"/>
        <v>31</v>
      </c>
      <c r="F262" s="212">
        <f t="shared" si="33"/>
        <v>3.56618E-2</v>
      </c>
      <c r="G262" s="204"/>
      <c r="H262" s="208">
        <f>-'LSR Prepaid Bill Credits'!L228</f>
        <v>-682388.86426182836</v>
      </c>
      <c r="I262" s="161">
        <f t="shared" si="35"/>
        <v>9684.9540634775622</v>
      </c>
      <c r="J262" s="161">
        <f t="shared" si="36"/>
        <v>3207294.8237454034</v>
      </c>
      <c r="K262" s="161">
        <f t="shared" si="37"/>
        <v>3197609.869681926</v>
      </c>
      <c r="L262" s="133"/>
    </row>
    <row r="263" spans="1:12" hidden="1" outlineLevel="1">
      <c r="A263" s="203">
        <v>2</v>
      </c>
      <c r="B263" s="183">
        <v>47452</v>
      </c>
      <c r="C263" s="133">
        <f t="shared" si="39"/>
        <v>30</v>
      </c>
      <c r="F263" s="212">
        <f t="shared" si="33"/>
        <v>3.56618E-2</v>
      </c>
      <c r="G263" s="204"/>
      <c r="H263" s="208">
        <f>-'LSR Prepaid Bill Credits'!L229</f>
        <v>-682388.86426182836</v>
      </c>
      <c r="I263" s="161">
        <f t="shared" si="35"/>
        <v>7372.3815165279811</v>
      </c>
      <c r="J263" s="161">
        <f t="shared" si="36"/>
        <v>2532278.3410001029</v>
      </c>
      <c r="K263" s="161">
        <f t="shared" si="37"/>
        <v>2515221.0054200976</v>
      </c>
      <c r="L263" s="133"/>
    </row>
    <row r="264" spans="1:12" hidden="1" outlineLevel="1">
      <c r="A264" s="203">
        <v>3</v>
      </c>
      <c r="B264" s="183">
        <v>47483</v>
      </c>
      <c r="C264" s="133">
        <f t="shared" si="39"/>
        <v>31</v>
      </c>
      <c r="F264" s="212">
        <f t="shared" si="33"/>
        <v>3.56618E-2</v>
      </c>
      <c r="G264" s="204"/>
      <c r="H264" s="208">
        <f>-'LSR Prepaid Bill Credits'!L230</f>
        <v>-682388.86426182836</v>
      </c>
      <c r="I264" s="161">
        <f t="shared" si="35"/>
        <v>5551.3010706802661</v>
      </c>
      <c r="J264" s="161">
        <f t="shared" si="36"/>
        <v>1855440.7778089549</v>
      </c>
      <c r="K264" s="161">
        <f t="shared" si="37"/>
        <v>1855440.7778089549</v>
      </c>
      <c r="L264" s="133"/>
    </row>
    <row r="265" spans="1:12" hidden="1" outlineLevel="1">
      <c r="A265" s="203">
        <v>1</v>
      </c>
      <c r="B265" s="183">
        <v>47514</v>
      </c>
      <c r="C265" s="133">
        <f t="shared" si="39"/>
        <v>31</v>
      </c>
      <c r="F265" s="212">
        <f t="shared" si="33"/>
        <v>3.56618E-2</v>
      </c>
      <c r="G265" s="204"/>
      <c r="H265" s="208">
        <f>-'LSR Prepaid Bill Credits'!L231</f>
        <v>-682388.86426182836</v>
      </c>
      <c r="I265" s="161">
        <f t="shared" si="35"/>
        <v>3552.9518483468009</v>
      </c>
      <c r="J265" s="161">
        <f t="shared" si="36"/>
        <v>1176604.8653954733</v>
      </c>
      <c r="K265" s="161">
        <f t="shared" si="37"/>
        <v>1173051.9135471266</v>
      </c>
      <c r="L265" s="133"/>
    </row>
    <row r="266" spans="1:12" hidden="1" outlineLevel="1">
      <c r="A266" s="203">
        <v>2</v>
      </c>
      <c r="B266" s="183">
        <v>47542</v>
      </c>
      <c r="C266" s="161">
        <v>28</v>
      </c>
      <c r="F266" s="212">
        <f t="shared" si="33"/>
        <v>3.56618E-2</v>
      </c>
      <c r="G266" s="204"/>
      <c r="H266" s="208">
        <f>-'LSR Prepaid Bill Credits'!L232</f>
        <v>-682388.86426182836</v>
      </c>
      <c r="I266" s="161">
        <f t="shared" si="35"/>
        <v>1342.3067695015577</v>
      </c>
      <c r="J266" s="161">
        <f t="shared" si="36"/>
        <v>495558.30790314649</v>
      </c>
      <c r="K266" s="161">
        <f t="shared" si="37"/>
        <v>490663.04928529816</v>
      </c>
      <c r="L266" s="133"/>
    </row>
    <row r="267" spans="1:12" hidden="1" outlineLevel="1">
      <c r="A267" s="203">
        <v>3</v>
      </c>
      <c r="B267" s="183">
        <v>47573</v>
      </c>
      <c r="C267" s="133">
        <f t="shared" si="39"/>
        <v>31</v>
      </c>
      <c r="F267" s="212">
        <f t="shared" si="33"/>
        <v>3.56618E-2</v>
      </c>
      <c r="G267" s="204"/>
      <c r="H267" s="208">
        <f>-'LSR Prepaid Bill Credits'!L233</f>
        <v>-682388.86426182836</v>
      </c>
      <c r="I267" s="161">
        <f t="shared" si="35"/>
        <v>-580.70114445049524</v>
      </c>
      <c r="J267" s="161">
        <f t="shared" si="36"/>
        <v>-187411.25750313236</v>
      </c>
      <c r="K267" s="161">
        <f t="shared" si="37"/>
        <v>-187411.25750313236</v>
      </c>
      <c r="L267" s="133"/>
    </row>
    <row r="268" spans="1:12" hidden="1" outlineLevel="1">
      <c r="A268" s="203">
        <v>1</v>
      </c>
      <c r="B268" s="183">
        <v>47603</v>
      </c>
      <c r="C268" s="133">
        <f t="shared" si="39"/>
        <v>30</v>
      </c>
      <c r="F268" s="212">
        <f t="shared" si="33"/>
        <v>3.56618E-2</v>
      </c>
      <c r="G268" s="204"/>
      <c r="H268" s="208">
        <f>-'LSR Prepaid Bill Credits'!L234</f>
        <v>-682388.86426182836</v>
      </c>
      <c r="I268" s="161">
        <f t="shared" si="35"/>
        <v>-2549.4770944403567</v>
      </c>
      <c r="J268" s="161">
        <f t="shared" si="36"/>
        <v>-872349.59885940107</v>
      </c>
      <c r="K268" s="161">
        <f t="shared" si="37"/>
        <v>-869800.1217649607</v>
      </c>
      <c r="L268" s="133"/>
    </row>
    <row r="269" spans="1:12" hidden="1" outlineLevel="1">
      <c r="A269" s="203">
        <v>2</v>
      </c>
      <c r="B269" s="183">
        <v>47634</v>
      </c>
      <c r="C269" s="133">
        <f t="shared" si="39"/>
        <v>31</v>
      </c>
      <c r="F269" s="212">
        <f t="shared" si="33"/>
        <v>3.56618E-2</v>
      </c>
      <c r="G269" s="204"/>
      <c r="H269" s="208">
        <f>-'LSR Prepaid Bill Credits'!L235</f>
        <v>-682388.86426182836</v>
      </c>
      <c r="I269" s="161">
        <f t="shared" si="35"/>
        <v>-4701.2861606536835</v>
      </c>
      <c r="J269" s="161">
        <f t="shared" si="36"/>
        <v>-1559439.749281883</v>
      </c>
      <c r="K269" s="161">
        <f t="shared" si="37"/>
        <v>-1552188.9860267891</v>
      </c>
      <c r="L269" s="133"/>
    </row>
    <row r="270" spans="1:12" hidden="1" outlineLevel="1">
      <c r="A270" s="203">
        <v>3</v>
      </c>
      <c r="B270" s="183">
        <v>47664</v>
      </c>
      <c r="C270" s="133">
        <f t="shared" si="39"/>
        <v>30</v>
      </c>
      <c r="F270" s="212">
        <f t="shared" si="33"/>
        <v>3.56618E-2</v>
      </c>
      <c r="G270" s="204"/>
      <c r="H270" s="208">
        <f>-'LSR Prepaid Bill Credits'!L236</f>
        <v>-682388.86426182836</v>
      </c>
      <c r="I270" s="161">
        <f t="shared" si="35"/>
        <v>-6549.7864423087076</v>
      </c>
      <c r="J270" s="161">
        <f t="shared" si="36"/>
        <v>-2248378.3999860203</v>
      </c>
      <c r="K270" s="161">
        <f t="shared" si="37"/>
        <v>-2248378.3999860203</v>
      </c>
      <c r="L270" s="133"/>
    </row>
    <row r="271" spans="1:12" hidden="1" outlineLevel="1">
      <c r="A271" s="203">
        <v>1</v>
      </c>
      <c r="B271" s="183">
        <v>47695</v>
      </c>
      <c r="C271" s="133">
        <f t="shared" si="39"/>
        <v>31</v>
      </c>
      <c r="F271" s="212">
        <f t="shared" si="33"/>
        <v>3.56618E-2</v>
      </c>
      <c r="G271" s="204"/>
      <c r="H271" s="208">
        <f>-'LSR Prepaid Bill Credits'!L237</f>
        <v>-682388.86426182836</v>
      </c>
      <c r="I271" s="161">
        <f t="shared" si="35"/>
        <v>-8876.7384020514291</v>
      </c>
      <c r="J271" s="161">
        <f t="shared" si="36"/>
        <v>-2939644.0026499</v>
      </c>
      <c r="K271" s="161">
        <f t="shared" si="37"/>
        <v>-2930767.2642478487</v>
      </c>
      <c r="L271" s="133"/>
    </row>
    <row r="272" spans="1:12" hidden="1" outlineLevel="1">
      <c r="A272" s="203">
        <v>2</v>
      </c>
      <c r="B272" s="183">
        <v>47726</v>
      </c>
      <c r="C272" s="133">
        <f t="shared" si="39"/>
        <v>31</v>
      </c>
      <c r="F272" s="212">
        <f t="shared" si="33"/>
        <v>3.56618E-2</v>
      </c>
      <c r="G272" s="204"/>
      <c r="H272" s="208">
        <f>-'LSR Prepaid Bill Credits'!L238</f>
        <v>-682388.86426182836</v>
      </c>
      <c r="I272" s="161">
        <f t="shared" si="35"/>
        <v>-10943.564898450079</v>
      </c>
      <c r="J272" s="161">
        <f t="shared" si="36"/>
        <v>-3632976.4318101783</v>
      </c>
      <c r="K272" s="161">
        <f t="shared" si="37"/>
        <v>-3613156.128509677</v>
      </c>
      <c r="L272" s="133"/>
    </row>
    <row r="273" spans="1:12" hidden="1" outlineLevel="1">
      <c r="A273" s="203">
        <v>3</v>
      </c>
      <c r="B273" s="183">
        <v>47756</v>
      </c>
      <c r="C273" s="133">
        <f t="shared" si="39"/>
        <v>30</v>
      </c>
      <c r="F273" s="212">
        <f t="shared" si="33"/>
        <v>3.56618E-2</v>
      </c>
      <c r="G273" s="204"/>
      <c r="H273" s="208">
        <f>-'LSR Prepaid Bill Credits'!L239</f>
        <v>-682388.86426182836</v>
      </c>
      <c r="I273" s="161">
        <f t="shared" si="35"/>
        <v>-12590.701349853605</v>
      </c>
      <c r="J273" s="161">
        <f t="shared" si="36"/>
        <v>-4327955.9974218598</v>
      </c>
      <c r="K273" s="161">
        <f t="shared" si="37"/>
        <v>-4327955.9974218598</v>
      </c>
      <c r="L273" s="133"/>
    </row>
    <row r="274" spans="1:12" hidden="1" outlineLevel="1">
      <c r="A274" s="203">
        <v>1</v>
      </c>
      <c r="B274" s="183">
        <v>47787</v>
      </c>
      <c r="C274" s="133">
        <f t="shared" si="39"/>
        <v>31</v>
      </c>
      <c r="F274" s="212">
        <f t="shared" si="33"/>
        <v>3.56618E-2</v>
      </c>
      <c r="G274" s="204"/>
      <c r="H274" s="208">
        <f>-'LSR Prepaid Bill Credits'!L240</f>
        <v>-682388.86426182836</v>
      </c>
      <c r="I274" s="161">
        <f t="shared" si="35"/>
        <v>-15175.384679562005</v>
      </c>
      <c r="J274" s="161">
        <f t="shared" si="36"/>
        <v>-5025520.2463632505</v>
      </c>
      <c r="K274" s="161">
        <f t="shared" si="37"/>
        <v>-5010344.8616836881</v>
      </c>
      <c r="L274" s="133"/>
    </row>
    <row r="275" spans="1:12" hidden="1" outlineLevel="1">
      <c r="A275" s="203">
        <v>2</v>
      </c>
      <c r="B275" s="183">
        <v>47817</v>
      </c>
      <c r="C275" s="133">
        <f t="shared" si="39"/>
        <v>30</v>
      </c>
      <c r="F275" s="212">
        <f t="shared" si="33"/>
        <v>3.56618E-2</v>
      </c>
      <c r="G275" s="204"/>
      <c r="H275" s="208">
        <f>-'LSR Prepaid Bill Credits'!L241</f>
        <v>-682388.86426182836</v>
      </c>
      <c r="I275" s="161">
        <f t="shared" si="35"/>
        <v>-16686.010815445792</v>
      </c>
      <c r="J275" s="161">
        <f t="shared" si="36"/>
        <v>-5724595.1214405242</v>
      </c>
      <c r="K275" s="161">
        <f t="shared" si="37"/>
        <v>-5692733.7259455165</v>
      </c>
      <c r="L275" s="133"/>
    </row>
    <row r="276" spans="1:12" hidden="1" outlineLevel="1">
      <c r="A276" s="203">
        <v>3</v>
      </c>
      <c r="B276" s="183">
        <v>47848</v>
      </c>
      <c r="C276" s="133">
        <f t="shared" si="39"/>
        <v>31</v>
      </c>
      <c r="F276" s="212">
        <f t="shared" si="33"/>
        <v>3.56618E-2</v>
      </c>
      <c r="G276" s="204"/>
      <c r="H276" s="208">
        <f>-'LSR Prepaid Bill Credits'!L242</f>
        <v>-682388.86426182836</v>
      </c>
      <c r="I276" s="161">
        <f t="shared" si="35"/>
        <v>-19309.037672359304</v>
      </c>
      <c r="J276" s="161">
        <f t="shared" si="36"/>
        <v>-6426293.0233747121</v>
      </c>
      <c r="K276" s="161">
        <f t="shared" si="37"/>
        <v>-6426293.0233747121</v>
      </c>
      <c r="L276" s="133"/>
    </row>
    <row r="277" spans="1:12" hidden="1" outlineLevel="1">
      <c r="A277" s="203">
        <v>1</v>
      </c>
      <c r="B277" s="183">
        <v>47879</v>
      </c>
      <c r="C277" s="133">
        <f t="shared" si="39"/>
        <v>31</v>
      </c>
      <c r="F277" s="212">
        <f t="shared" si="33"/>
        <v>3.56618E-2</v>
      </c>
      <c r="G277" s="204"/>
      <c r="H277" s="208">
        <f>-'LSR Prepaid Bill Credits'!L243</f>
        <v>-682388.86426182836</v>
      </c>
      <c r="I277" s="161">
        <f t="shared" si="35"/>
        <v>-21530.849709468548</v>
      </c>
      <c r="J277" s="161">
        <f t="shared" si="36"/>
        <v>-7130212.7373460094</v>
      </c>
      <c r="K277" s="161">
        <f t="shared" si="37"/>
        <v>-7108681.8876365405</v>
      </c>
      <c r="L277" s="133"/>
    </row>
    <row r="278" spans="1:12" hidden="1" outlineLevel="1">
      <c r="A278" s="203">
        <v>2</v>
      </c>
      <c r="B278" s="183">
        <v>47907</v>
      </c>
      <c r="C278" s="161">
        <v>28</v>
      </c>
      <c r="F278" s="212">
        <f t="shared" si="33"/>
        <v>3.56618E-2</v>
      </c>
      <c r="G278" s="204"/>
      <c r="H278" s="208">
        <f>-'LSR Prepaid Bill Credits'!L244</f>
        <v>-682388.86426182836</v>
      </c>
      <c r="I278" s="161">
        <f t="shared" si="35"/>
        <v>-21314.030121428434</v>
      </c>
      <c r="J278" s="161">
        <f t="shared" si="36"/>
        <v>-7833915.6317292666</v>
      </c>
      <c r="K278" s="161">
        <f t="shared" si="37"/>
        <v>-7791070.7518983688</v>
      </c>
      <c r="L278" s="133"/>
    </row>
    <row r="279" spans="1:12" hidden="1" outlineLevel="1">
      <c r="A279" s="203">
        <v>3</v>
      </c>
      <c r="B279" s="183">
        <v>47938</v>
      </c>
      <c r="C279" s="133">
        <f t="shared" ref="C279:C285" si="40">DAY(B279)</f>
        <v>31</v>
      </c>
      <c r="F279" s="212">
        <f t="shared" si="33"/>
        <v>3.56618E-2</v>
      </c>
      <c r="G279" s="204"/>
      <c r="H279" s="208">
        <f>-'LSR Prepaid Bill Credits'!L245</f>
        <v>-682388.86426182836</v>
      </c>
      <c r="I279" s="161">
        <f t="shared" si="35"/>
        <v>-25664.502702265847</v>
      </c>
      <c r="J279" s="161">
        <f t="shared" si="36"/>
        <v>-8541968.9986933619</v>
      </c>
      <c r="K279" s="161">
        <f t="shared" si="37"/>
        <v>-8541968.9986933619</v>
      </c>
      <c r="L279" s="133"/>
    </row>
    <row r="280" spans="1:12" hidden="1" outlineLevel="1">
      <c r="A280" s="203">
        <v>1</v>
      </c>
      <c r="B280" s="183">
        <v>47968</v>
      </c>
      <c r="C280" s="133">
        <f t="shared" si="40"/>
        <v>30</v>
      </c>
      <c r="F280" s="212">
        <f t="shared" si="33"/>
        <v>3.56618E-2</v>
      </c>
      <c r="G280" s="204"/>
      <c r="H280" s="208">
        <f>-'LSR Prepaid Bill Credits'!L246</f>
        <v>-682388.86426182836</v>
      </c>
      <c r="I280" s="161">
        <f t="shared" si="35"/>
        <v>-27037.578512641267</v>
      </c>
      <c r="J280" s="161">
        <f t="shared" si="36"/>
        <v>-9251395.4414678309</v>
      </c>
      <c r="K280" s="161">
        <f t="shared" si="37"/>
        <v>-9224357.8629551902</v>
      </c>
      <c r="L280" s="133"/>
    </row>
    <row r="281" spans="1:12" hidden="1" outlineLevel="1">
      <c r="A281" s="203">
        <v>2</v>
      </c>
      <c r="B281" s="183">
        <v>47999</v>
      </c>
      <c r="C281" s="133">
        <f t="shared" si="40"/>
        <v>31</v>
      </c>
      <c r="F281" s="212">
        <f t="shared" si="33"/>
        <v>3.56618E-2</v>
      </c>
      <c r="G281" s="204"/>
      <c r="H281" s="208">
        <f>-'LSR Prepaid Bill Credits'!L247</f>
        <v>-682388.86426182836</v>
      </c>
      <c r="I281" s="161">
        <f t="shared" si="35"/>
        <v>-30005.657626127955</v>
      </c>
      <c r="J281" s="161">
        <f t="shared" si="36"/>
        <v>-9963789.9633557871</v>
      </c>
      <c r="K281" s="161">
        <f t="shared" si="37"/>
        <v>-9906746.7272170186</v>
      </c>
      <c r="L281" s="133"/>
    </row>
    <row r="282" spans="1:12" hidden="1" outlineLevel="1">
      <c r="A282" s="203">
        <v>3</v>
      </c>
      <c r="B282" s="183">
        <v>48029</v>
      </c>
      <c r="C282" s="133">
        <f t="shared" si="40"/>
        <v>30</v>
      </c>
      <c r="F282" s="212">
        <f t="shared" si="33"/>
        <v>3.56618E-2</v>
      </c>
      <c r="G282" s="204"/>
      <c r="H282" s="208">
        <f>-'LSR Prepaid Bill Credits'!L248</f>
        <v>-682388.86426182836</v>
      </c>
      <c r="I282" s="161">
        <f t="shared" si="35"/>
        <v>-31037.887860509614</v>
      </c>
      <c r="J282" s="161">
        <f t="shared" si="36"/>
        <v>-10677216.715478126</v>
      </c>
      <c r="K282" s="161">
        <f t="shared" si="37"/>
        <v>-10677216.715478126</v>
      </c>
      <c r="L282" s="133"/>
    </row>
    <row r="283" spans="1:12" hidden="1" outlineLevel="1">
      <c r="A283" s="203">
        <v>1</v>
      </c>
      <c r="B283" s="183">
        <v>48060</v>
      </c>
      <c r="C283" s="133">
        <f t="shared" si="40"/>
        <v>31</v>
      </c>
      <c r="F283" s="212">
        <f t="shared" si="33"/>
        <v>3.56618E-2</v>
      </c>
      <c r="G283" s="204"/>
      <c r="H283" s="208">
        <f>-'LSR Prepaid Bill Credits'!L249</f>
        <v>-682388.86426182836</v>
      </c>
      <c r="I283" s="161">
        <f t="shared" si="35"/>
        <v>-34406.091644303233</v>
      </c>
      <c r="J283" s="161">
        <f t="shared" si="36"/>
        <v>-11394011.671384258</v>
      </c>
      <c r="K283" s="161">
        <f t="shared" si="37"/>
        <v>-11359605.579739954</v>
      </c>
      <c r="L283" s="133"/>
    </row>
    <row r="284" spans="1:12" hidden="1" outlineLevel="1">
      <c r="A284" s="203">
        <v>2</v>
      </c>
      <c r="B284" s="183">
        <v>48091</v>
      </c>
      <c r="C284" s="133">
        <f t="shared" si="40"/>
        <v>31</v>
      </c>
      <c r="F284" s="212">
        <f t="shared" si="33"/>
        <v>3.56618E-2</v>
      </c>
      <c r="G284" s="204"/>
      <c r="H284" s="208">
        <f>-'LSR Prepaid Bill Credits'!L250</f>
        <v>-476931</v>
      </c>
      <c r="I284" s="161"/>
      <c r="J284" s="161"/>
      <c r="K284" s="161"/>
      <c r="L284" s="133"/>
    </row>
    <row r="285" spans="1:12" hidden="1" outlineLevel="1">
      <c r="A285" s="203">
        <v>3</v>
      </c>
      <c r="B285" s="183">
        <v>48121</v>
      </c>
      <c r="C285" s="133">
        <f t="shared" si="40"/>
        <v>30</v>
      </c>
      <c r="F285" s="212">
        <f t="shared" si="33"/>
        <v>3.56618E-2</v>
      </c>
      <c r="G285" s="204"/>
      <c r="H285" s="208"/>
      <c r="I285" s="161"/>
      <c r="J285" s="161"/>
      <c r="K285" s="161"/>
      <c r="L285" s="133"/>
    </row>
    <row r="286" spans="1:12" collapsed="1">
      <c r="A286" s="203"/>
      <c r="B286" s="298"/>
      <c r="F286" s="212"/>
      <c r="G286" s="204"/>
      <c r="H286" s="208"/>
      <c r="I286" s="161"/>
      <c r="J286" s="161"/>
      <c r="K286" s="161"/>
      <c r="L286" s="133"/>
    </row>
    <row r="287" spans="1:12">
      <c r="A287" s="203"/>
      <c r="B287" s="298"/>
      <c r="F287" s="212"/>
      <c r="G287" s="204"/>
      <c r="H287" s="208"/>
      <c r="I287" s="161"/>
      <c r="J287" s="161"/>
      <c r="K287" s="161"/>
      <c r="L287" s="133"/>
    </row>
    <row r="288" spans="1:12" ht="15.6" thickBot="1">
      <c r="A288" s="225" t="s">
        <v>567</v>
      </c>
      <c r="F288" s="224"/>
      <c r="G288" s="342">
        <f>SUM(G5:G285)</f>
        <v>77273856.370000005</v>
      </c>
      <c r="H288" s="343">
        <f>SUM(H5:H285)</f>
        <v>-128885638.80476159</v>
      </c>
      <c r="I288" s="342">
        <f>SUM(I5:I285)</f>
        <v>39740839.763377242</v>
      </c>
      <c r="J288" s="161"/>
      <c r="K288" s="133"/>
      <c r="L288" s="133"/>
    </row>
    <row r="289" spans="1:12" ht="15" thickTop="1">
      <c r="A289" s="226" t="s">
        <v>568</v>
      </c>
      <c r="F289" s="224"/>
      <c r="G289" s="204"/>
      <c r="H289" s="208"/>
      <c r="I289" s="161"/>
      <c r="J289" s="161"/>
      <c r="K289" s="133"/>
      <c r="L289" s="133"/>
    </row>
    <row r="290" spans="1:12">
      <c r="A290" s="226" t="s">
        <v>569</v>
      </c>
      <c r="F290" s="224"/>
      <c r="G290" s="204"/>
      <c r="H290" s="208"/>
      <c r="I290" s="161"/>
      <c r="J290" s="161"/>
      <c r="K290" s="133"/>
      <c r="L290" s="133"/>
    </row>
    <row r="291" spans="1:12">
      <c r="A291" s="226" t="s">
        <v>570</v>
      </c>
      <c r="F291" s="224"/>
      <c r="G291" s="204"/>
      <c r="H291" s="208"/>
      <c r="I291" s="161"/>
      <c r="J291" s="161"/>
      <c r="K291" s="133"/>
      <c r="L291" s="133"/>
    </row>
    <row r="292" spans="1:12">
      <c r="F292" s="224"/>
      <c r="G292" s="204"/>
      <c r="H292" s="208"/>
      <c r="I292" s="161"/>
      <c r="J292" s="161"/>
      <c r="K292" s="133"/>
      <c r="L292" s="133"/>
    </row>
    <row r="293" spans="1:12" ht="15">
      <c r="A293" s="227" t="s">
        <v>571</v>
      </c>
      <c r="F293" s="224"/>
      <c r="G293" s="204"/>
      <c r="H293" s="205"/>
      <c r="I293" s="204"/>
      <c r="J293" s="204"/>
      <c r="K293" s="206"/>
      <c r="L293" s="206"/>
    </row>
    <row r="294" spans="1:12">
      <c r="A294" s="226" t="s">
        <v>572</v>
      </c>
      <c r="F294" s="224"/>
      <c r="G294" s="204"/>
      <c r="H294" s="205" t="s">
        <v>573</v>
      </c>
      <c r="K294" s="206"/>
      <c r="L294" s="206"/>
    </row>
    <row r="295" spans="1:12">
      <c r="A295" s="228" t="s">
        <v>574</v>
      </c>
      <c r="F295" s="224"/>
      <c r="G295" s="204"/>
      <c r="H295" s="205" t="s">
        <v>575</v>
      </c>
      <c r="K295" s="206"/>
      <c r="L295" s="206"/>
    </row>
    <row r="296" spans="1:12">
      <c r="F296" s="224"/>
      <c r="G296" s="204"/>
      <c r="H296" s="205"/>
      <c r="K296" s="206"/>
      <c r="L296" s="206"/>
    </row>
    <row r="297" spans="1:12">
      <c r="A297" s="229" t="s">
        <v>576</v>
      </c>
      <c r="F297" s="224"/>
      <c r="G297" s="204"/>
      <c r="H297" s="205" t="s">
        <v>577</v>
      </c>
      <c r="K297" s="206"/>
      <c r="L297" s="206"/>
    </row>
    <row r="298" spans="1:12">
      <c r="A298" s="228" t="s">
        <v>578</v>
      </c>
      <c r="F298" s="224"/>
      <c r="G298" s="204"/>
      <c r="H298" s="205" t="s">
        <v>579</v>
      </c>
      <c r="K298" s="206"/>
      <c r="L298" s="206"/>
    </row>
    <row r="299" spans="1:12">
      <c r="F299" s="224"/>
      <c r="G299" s="204"/>
      <c r="H299" s="205"/>
      <c r="K299" s="206"/>
      <c r="L299" s="206"/>
    </row>
    <row r="300" spans="1:12">
      <c r="A300" s="229" t="s">
        <v>580</v>
      </c>
      <c r="F300" s="224"/>
      <c r="G300" s="204"/>
      <c r="H300" s="205" t="s">
        <v>581</v>
      </c>
      <c r="K300" s="206"/>
      <c r="L300" s="206"/>
    </row>
    <row r="301" spans="1:12">
      <c r="F301" s="224"/>
      <c r="G301" s="204"/>
      <c r="H301" s="205"/>
      <c r="K301" s="206"/>
      <c r="L301" s="206"/>
    </row>
    <row r="302" spans="1:12">
      <c r="A302" s="229" t="s">
        <v>582</v>
      </c>
      <c r="F302" s="224"/>
      <c r="H302" s="230" t="s">
        <v>583</v>
      </c>
      <c r="K302" s="206"/>
      <c r="L302" s="206"/>
    </row>
    <row r="303" spans="1:12">
      <c r="F303" s="224"/>
      <c r="G303" s="204"/>
      <c r="H303" s="205"/>
      <c r="I303" s="204"/>
      <c r="J303" s="204"/>
      <c r="K303" s="206"/>
      <c r="L303" s="206"/>
    </row>
    <row r="304" spans="1:12">
      <c r="F304" s="224"/>
      <c r="G304" s="204"/>
      <c r="H304" s="205"/>
      <c r="I304" s="204"/>
      <c r="J304" s="204"/>
      <c r="K304" s="206"/>
      <c r="L304" s="206"/>
    </row>
    <row r="305" spans="6:12">
      <c r="F305" s="224"/>
      <c r="G305" s="204"/>
      <c r="H305" s="205"/>
      <c r="I305" s="204"/>
      <c r="J305" s="204"/>
      <c r="K305" s="206"/>
      <c r="L305" s="206"/>
    </row>
    <row r="306" spans="6:12">
      <c r="F306" s="224"/>
      <c r="G306" s="204"/>
      <c r="H306" s="205"/>
      <c r="I306" s="204"/>
      <c r="J306" s="204"/>
      <c r="K306" s="206"/>
      <c r="L306" s="206"/>
    </row>
    <row r="307" spans="6:12">
      <c r="F307" s="224"/>
      <c r="G307" s="204"/>
      <c r="H307" s="205"/>
      <c r="I307" s="204"/>
      <c r="J307" s="204"/>
      <c r="K307" s="206"/>
      <c r="L307" s="206"/>
    </row>
    <row r="308" spans="6:12">
      <c r="F308" s="224"/>
      <c r="G308" s="204"/>
      <c r="H308" s="205"/>
      <c r="I308" s="204"/>
      <c r="J308" s="204"/>
      <c r="K308" s="206"/>
      <c r="L308" s="206"/>
    </row>
    <row r="309" spans="6:12">
      <c r="F309" s="224"/>
      <c r="G309" s="204"/>
      <c r="H309" s="205"/>
      <c r="I309" s="204"/>
      <c r="J309" s="204"/>
      <c r="K309" s="206"/>
      <c r="L309" s="206"/>
    </row>
    <row r="310" spans="6:12">
      <c r="F310" s="224"/>
      <c r="G310" s="204"/>
      <c r="H310" s="205"/>
      <c r="I310" s="204"/>
      <c r="J310" s="204"/>
      <c r="K310" s="206"/>
      <c r="L310" s="206"/>
    </row>
    <row r="311" spans="6:12">
      <c r="F311" s="224"/>
      <c r="G311" s="204"/>
      <c r="H311" s="205"/>
      <c r="I311" s="204"/>
      <c r="J311" s="204"/>
      <c r="K311" s="206"/>
      <c r="L311" s="206"/>
    </row>
    <row r="312" spans="6:12">
      <c r="F312" s="224"/>
      <c r="G312" s="204"/>
      <c r="H312" s="205"/>
      <c r="I312" s="204"/>
      <c r="J312" s="204"/>
      <c r="K312" s="206"/>
      <c r="L312" s="206"/>
    </row>
    <row r="313" spans="6:12">
      <c r="F313" s="224"/>
      <c r="G313" s="204"/>
      <c r="H313" s="205"/>
      <c r="I313" s="204"/>
      <c r="J313" s="204"/>
      <c r="K313" s="206"/>
      <c r="L313" s="206"/>
    </row>
    <row r="314" spans="6:12">
      <c r="F314" s="224"/>
      <c r="G314" s="204"/>
      <c r="H314" s="205"/>
      <c r="I314" s="204"/>
      <c r="J314" s="204"/>
      <c r="K314" s="206"/>
      <c r="L314" s="206"/>
    </row>
    <row r="315" spans="6:12">
      <c r="F315" s="224"/>
      <c r="G315" s="204"/>
      <c r="H315" s="205"/>
      <c r="I315" s="204"/>
      <c r="J315" s="204"/>
      <c r="K315" s="206"/>
      <c r="L315" s="206"/>
    </row>
    <row r="316" spans="6:12">
      <c r="F316" s="224"/>
      <c r="G316" s="204"/>
      <c r="H316" s="205"/>
      <c r="I316" s="204"/>
      <c r="J316" s="204"/>
      <c r="K316" s="206"/>
      <c r="L316" s="206"/>
    </row>
    <row r="317" spans="6:12">
      <c r="F317" s="231"/>
      <c r="G317" s="204"/>
      <c r="H317" s="205"/>
      <c r="I317" s="204"/>
      <c r="J317" s="204"/>
      <c r="K317" s="206"/>
      <c r="L317" s="206"/>
    </row>
    <row r="318" spans="6:12">
      <c r="F318" s="231"/>
      <c r="G318" s="204"/>
      <c r="H318" s="205"/>
      <c r="I318" s="204"/>
      <c r="J318" s="204"/>
      <c r="K318" s="206"/>
      <c r="L318" s="206"/>
    </row>
    <row r="319" spans="6:12">
      <c r="F319" s="231"/>
      <c r="G319" s="204"/>
      <c r="H319" s="205"/>
      <c r="I319" s="204"/>
      <c r="J319" s="204"/>
      <c r="K319" s="206"/>
      <c r="L319" s="206"/>
    </row>
    <row r="320" spans="6:12">
      <c r="F320" s="231"/>
      <c r="G320" s="204"/>
      <c r="H320" s="205"/>
      <c r="I320" s="204"/>
      <c r="J320" s="204"/>
      <c r="K320" s="206"/>
      <c r="L320" s="206"/>
    </row>
    <row r="321" spans="6:6">
      <c r="F321" s="231"/>
    </row>
    <row r="322" spans="6:6">
      <c r="F322" s="231"/>
    </row>
  </sheetData>
  <pageMargins left="0.2" right="0.2" top="0.5" bottom="0.5" header="0.3" footer="0"/>
  <pageSetup scale="70" fitToHeight="0" orientation="portrait" r:id="rId1"/>
  <headerFooter>
    <oddFooter>&amp;RPage &amp;P of &amp;N</oddFooter>
  </headerFooter>
  <customProperties>
    <customPr name="_pios_id" r:id="rId2"/>
    <customPr name="EpmWorksheetKeyString_GUID" r:id="rId3"/>
  </customProperties>
  <legacy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X343"/>
  <sheetViews>
    <sheetView zoomScale="85" zoomScaleNormal="85" workbookViewId="0">
      <pane xSplit="4" ySplit="6" topLeftCell="K169" activePane="bottomRight" state="frozen"/>
      <selection activeCell="G48" sqref="G48"/>
      <selection pane="topRight" activeCell="G48" sqref="G48"/>
      <selection pane="bottomLeft" activeCell="G48" sqref="G48"/>
      <selection pane="bottomRight" activeCell="L133" sqref="L133"/>
    </sheetView>
  </sheetViews>
  <sheetFormatPr defaultColWidth="9.28515625" defaultRowHeight="14.4" outlineLevelRow="1" outlineLevelCol="1"/>
  <cols>
    <col min="1" max="1" width="19" style="160" bestFit="1" customWidth="1"/>
    <col min="2" max="2" width="8" style="160" customWidth="1"/>
    <col min="3" max="3" width="16" style="160" bestFit="1" customWidth="1"/>
    <col min="4" max="4" width="20.42578125" style="160" customWidth="1"/>
    <col min="5" max="6" width="15.42578125" style="160" hidden="1" customWidth="1" outlineLevel="1"/>
    <col min="7" max="7" width="13.42578125" style="160" hidden="1" customWidth="1" outlineLevel="1"/>
    <col min="8" max="8" width="16" style="160" customWidth="1" collapsed="1"/>
    <col min="9" max="9" width="15.42578125" style="160" bestFit="1" customWidth="1"/>
    <col min="10" max="10" width="15.42578125" style="160" customWidth="1"/>
    <col min="11" max="11" width="17.28515625" style="160" bestFit="1" customWidth="1"/>
    <col min="12" max="12" width="15.42578125" style="160" bestFit="1" customWidth="1"/>
    <col min="13" max="13" width="16.7109375" style="160" bestFit="1" customWidth="1"/>
    <col min="14" max="14" width="17.28515625" style="160" customWidth="1"/>
    <col min="15" max="15" width="17" style="160" bestFit="1" customWidth="1"/>
    <col min="16" max="16" width="20.28515625" style="160" customWidth="1"/>
    <col min="17" max="17" width="20.7109375" style="160" customWidth="1"/>
    <col min="18" max="18" width="15.42578125" style="160" customWidth="1"/>
    <col min="19" max="19" width="15.7109375" style="160" bestFit="1" customWidth="1"/>
    <col min="20" max="20" width="15.140625" style="160" bestFit="1" customWidth="1"/>
    <col min="21" max="21" width="18.42578125" style="204" bestFit="1" customWidth="1"/>
    <col min="22" max="22" width="16.7109375" style="160" bestFit="1" customWidth="1"/>
    <col min="23" max="23" width="12.140625" style="160" bestFit="1" customWidth="1"/>
    <col min="24" max="24" width="10.7109375" style="160" bestFit="1" customWidth="1"/>
    <col min="25" max="16384" width="9.28515625" style="160"/>
  </cols>
  <sheetData>
    <row r="1" spans="1:21" s="186" customFormat="1">
      <c r="A1" s="232">
        <f>SUM(B8:B237)</f>
        <v>0</v>
      </c>
      <c r="J1" s="233" t="s">
        <v>584</v>
      </c>
      <c r="L1" s="234"/>
      <c r="M1" s="235">
        <f>ROUND(M67/(M67+P67),4)</f>
        <v>4.19E-2</v>
      </c>
      <c r="N1" s="236"/>
      <c r="O1" s="237"/>
      <c r="P1" s="235">
        <f>ROUND(1-M1,4)</f>
        <v>0.95809999999999995</v>
      </c>
      <c r="Q1" s="238"/>
      <c r="R1" s="238"/>
      <c r="U1" s="239"/>
    </row>
    <row r="2" spans="1:21">
      <c r="A2" s="314">
        <f>SUM(R8:R237)</f>
        <v>4381898.4416714953</v>
      </c>
      <c r="B2" s="240"/>
      <c r="C2" s="241" t="s">
        <v>585</v>
      </c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140"/>
      <c r="Q2" s="243"/>
    </row>
    <row r="3" spans="1:21" s="519" customFormat="1" ht="45.75" customHeight="1">
      <c r="A3" s="513" t="s">
        <v>15</v>
      </c>
      <c r="B3" s="513"/>
      <c r="C3" s="673"/>
      <c r="D3" s="514"/>
      <c r="E3" s="1969" t="s">
        <v>586</v>
      </c>
      <c r="F3" s="1970"/>
      <c r="G3" s="1971"/>
      <c r="H3" s="515" t="s">
        <v>616</v>
      </c>
      <c r="I3" s="516"/>
      <c r="J3" s="517"/>
      <c r="K3" s="1969" t="s">
        <v>617</v>
      </c>
      <c r="L3" s="1970"/>
      <c r="M3" s="1971"/>
      <c r="N3" s="515" t="s">
        <v>587</v>
      </c>
      <c r="O3" s="516"/>
      <c r="P3" s="517"/>
      <c r="Q3" s="518"/>
      <c r="U3" s="520"/>
    </row>
    <row r="4" spans="1:21" s="519" customFormat="1" ht="15.6" customHeight="1">
      <c r="A4" s="513"/>
      <c r="B4" s="513"/>
      <c r="C4" s="959" t="s">
        <v>771</v>
      </c>
      <c r="D4" s="960" t="s">
        <v>770</v>
      </c>
      <c r="E4" s="961"/>
      <c r="F4" s="962"/>
      <c r="G4" s="963"/>
      <c r="H4" s="964"/>
      <c r="I4" s="965"/>
      <c r="J4" s="966"/>
      <c r="K4" s="961"/>
      <c r="L4" s="962"/>
      <c r="M4" s="963"/>
      <c r="N4" s="964"/>
      <c r="O4" s="965"/>
      <c r="P4" s="966" t="s">
        <v>769</v>
      </c>
      <c r="Q4" s="518"/>
      <c r="U4" s="520"/>
    </row>
    <row r="5" spans="1:21" s="330" customFormat="1">
      <c r="A5" s="323"/>
      <c r="B5" s="324"/>
      <c r="C5" s="325" t="s">
        <v>0</v>
      </c>
      <c r="D5" s="521" t="s">
        <v>588</v>
      </c>
      <c r="E5" s="325" t="s">
        <v>589</v>
      </c>
      <c r="F5" s="327" t="s">
        <v>590</v>
      </c>
      <c r="G5" s="328" t="s">
        <v>2</v>
      </c>
      <c r="H5" s="325" t="s">
        <v>589</v>
      </c>
      <c r="I5" s="327" t="s">
        <v>590</v>
      </c>
      <c r="J5" s="326" t="s">
        <v>2</v>
      </c>
      <c r="K5" s="325" t="s">
        <v>589</v>
      </c>
      <c r="L5" s="327" t="s">
        <v>590</v>
      </c>
      <c r="M5" s="326" t="s">
        <v>2</v>
      </c>
      <c r="N5" s="325" t="s">
        <v>591</v>
      </c>
      <c r="O5" s="327" t="s">
        <v>590</v>
      </c>
      <c r="P5" s="328" t="s">
        <v>2</v>
      </c>
      <c r="Q5" s="329" t="s">
        <v>11</v>
      </c>
      <c r="U5" s="204"/>
    </row>
    <row r="6" spans="1:21" s="330" customFormat="1" ht="63" customHeight="1">
      <c r="A6" s="323" t="s">
        <v>536</v>
      </c>
      <c r="B6" s="323"/>
      <c r="C6" s="331" t="s">
        <v>592</v>
      </c>
      <c r="D6" s="332" t="s">
        <v>593</v>
      </c>
      <c r="E6" s="333" t="s">
        <v>594</v>
      </c>
      <c r="F6" s="334" t="s">
        <v>595</v>
      </c>
      <c r="G6" s="335" t="s">
        <v>596</v>
      </c>
      <c r="H6" s="333" t="s">
        <v>618</v>
      </c>
      <c r="I6" s="334" t="s">
        <v>597</v>
      </c>
      <c r="J6" s="335" t="s">
        <v>598</v>
      </c>
      <c r="K6" s="333" t="s">
        <v>619</v>
      </c>
      <c r="L6" s="334" t="str">
        <f>"k
= "&amp;M1*100&amp;"% of (c - e - h)"</f>
        <v>k
= 4.19% of (c - e - h)</v>
      </c>
      <c r="M6" s="335" t="s">
        <v>599</v>
      </c>
      <c r="N6" s="333" t="s">
        <v>600</v>
      </c>
      <c r="O6" s="334" t="str">
        <f>"n
= "&amp;P1*100&amp;"% of (c - e - h)"</f>
        <v>n
= 95.81% of (c - e - h)</v>
      </c>
      <c r="P6" s="335" t="s">
        <v>601</v>
      </c>
      <c r="Q6" s="336" t="s">
        <v>602</v>
      </c>
      <c r="U6" s="204"/>
    </row>
    <row r="7" spans="1:21">
      <c r="A7" s="244"/>
      <c r="B7" s="245"/>
      <c r="C7" s="246"/>
      <c r="D7" s="247"/>
      <c r="E7" s="248"/>
      <c r="F7" s="249"/>
      <c r="G7" s="250"/>
      <c r="H7" s="248"/>
      <c r="I7" s="249"/>
      <c r="J7" s="250"/>
      <c r="K7" s="248"/>
      <c r="L7" s="249"/>
      <c r="M7" s="250"/>
      <c r="N7" s="248"/>
      <c r="O7" s="249"/>
      <c r="P7" s="250"/>
      <c r="Q7" s="251"/>
    </row>
    <row r="8" spans="1:21">
      <c r="A8" s="244">
        <v>39691</v>
      </c>
      <c r="B8" s="258">
        <f t="shared" ref="B8:B71" si="0">E8+K8+H8-C8</f>
        <v>0</v>
      </c>
      <c r="C8" s="172">
        <f>'LSR Prepaid BPA interest'!I6</f>
        <v>1234.2465753424658</v>
      </c>
      <c r="D8" s="166">
        <f>'LSR Prepaid BPA interest'!H6</f>
        <v>0</v>
      </c>
      <c r="E8" s="253">
        <f t="shared" ref="E8:E30" si="1">C8</f>
        <v>1234.2465753424658</v>
      </c>
      <c r="F8" s="254">
        <f>-MIN(ABS(D8),ABS(G7))</f>
        <v>0</v>
      </c>
      <c r="G8" s="255">
        <f>G7+E8+F8</f>
        <v>1234.2465753424658</v>
      </c>
      <c r="H8" s="253"/>
      <c r="I8" s="254">
        <f>IF((F8-D8)&gt;D8,(D8-F8),0)</f>
        <v>0</v>
      </c>
      <c r="J8" s="255">
        <f>J7+H8+I8</f>
        <v>0</v>
      </c>
      <c r="K8" s="253"/>
      <c r="L8" s="254"/>
      <c r="M8" s="255">
        <f>M7+K8+L8</f>
        <v>0</v>
      </c>
      <c r="N8" s="253">
        <f>'LSR Prepaid BPA interest'!G6</f>
        <v>500000</v>
      </c>
      <c r="O8" s="254"/>
      <c r="P8" s="255">
        <f>P7+N8+O8</f>
        <v>500000</v>
      </c>
      <c r="Q8" s="256"/>
      <c r="R8" s="161"/>
      <c r="S8" s="204"/>
      <c r="T8" s="252"/>
    </row>
    <row r="9" spans="1:21" outlineLevel="1">
      <c r="A9" s="244">
        <v>39721</v>
      </c>
      <c r="B9" s="258">
        <f t="shared" si="0"/>
        <v>0</v>
      </c>
      <c r="C9" s="172">
        <f>'LSR Prepaid BPA interest'!I7</f>
        <v>2178.0821917808221</v>
      </c>
      <c r="D9" s="166">
        <f>'LSR Prepaid BPA interest'!H7</f>
        <v>0</v>
      </c>
      <c r="E9" s="253">
        <f t="shared" si="1"/>
        <v>2178.0821917808221</v>
      </c>
      <c r="F9" s="254">
        <f>-MIN(ABS(D9),ABS(G8))</f>
        <v>0</v>
      </c>
      <c r="G9" s="255">
        <f t="shared" ref="G9:G72" si="2">G8+E9+F9</f>
        <v>3412.3287671232879</v>
      </c>
      <c r="H9" s="253"/>
      <c r="I9" s="254">
        <f t="shared" ref="I9:I52" si="3">IF((F9-D9)&gt;D9,(D9-F9),0)</f>
        <v>0</v>
      </c>
      <c r="J9" s="255">
        <f t="shared" ref="J9:J72" si="4">J8+H9+I9</f>
        <v>0</v>
      </c>
      <c r="K9" s="253"/>
      <c r="L9" s="254"/>
      <c r="M9" s="255">
        <f t="shared" ref="M9:M72" si="5">M8+K9+L9</f>
        <v>0</v>
      </c>
      <c r="N9" s="253">
        <f>'LSR Prepaid BPA interest'!G7</f>
        <v>0</v>
      </c>
      <c r="O9" s="254"/>
      <c r="P9" s="255">
        <f t="shared" ref="P9:P71" si="6">P8+N9+O9</f>
        <v>500000</v>
      </c>
      <c r="Q9" s="256"/>
      <c r="R9" s="161"/>
      <c r="S9" s="204"/>
      <c r="T9" s="252"/>
    </row>
    <row r="10" spans="1:21" outlineLevel="1">
      <c r="A10" s="244">
        <v>39752</v>
      </c>
      <c r="B10" s="258">
        <f t="shared" si="0"/>
        <v>0</v>
      </c>
      <c r="C10" s="172">
        <f>'LSR Prepaid BPA interest'!I8</f>
        <v>2137.7783824357298</v>
      </c>
      <c r="D10" s="166">
        <f>'LSR Prepaid BPA interest'!H8</f>
        <v>0</v>
      </c>
      <c r="E10" s="253">
        <f t="shared" si="1"/>
        <v>2137.7783824357298</v>
      </c>
      <c r="F10" s="254">
        <f t="shared" ref="F10:F51" si="7">-MIN(ABS(D10),ABS(G9))</f>
        <v>0</v>
      </c>
      <c r="G10" s="255">
        <f t="shared" si="2"/>
        <v>5550.1071495590177</v>
      </c>
      <c r="H10" s="253"/>
      <c r="I10" s="254">
        <f t="shared" si="3"/>
        <v>0</v>
      </c>
      <c r="J10" s="255">
        <f t="shared" si="4"/>
        <v>0</v>
      </c>
      <c r="K10" s="253"/>
      <c r="L10" s="254"/>
      <c r="M10" s="255">
        <f t="shared" si="5"/>
        <v>0</v>
      </c>
      <c r="N10" s="253">
        <f>'LSR Prepaid BPA interest'!G8</f>
        <v>0</v>
      </c>
      <c r="O10" s="254"/>
      <c r="P10" s="255">
        <f t="shared" si="6"/>
        <v>500000</v>
      </c>
      <c r="Q10" s="256"/>
      <c r="R10" s="161"/>
      <c r="S10" s="204"/>
      <c r="T10" s="252"/>
    </row>
    <row r="11" spans="1:21" outlineLevel="1">
      <c r="A11" s="244">
        <v>39782</v>
      </c>
      <c r="B11" s="258">
        <f t="shared" si="0"/>
        <v>0</v>
      </c>
      <c r="C11" s="172">
        <f>'LSR Prepaid BPA interest'!I9</f>
        <v>2068.8177894539317</v>
      </c>
      <c r="D11" s="166">
        <f>'LSR Prepaid BPA interest'!H9</f>
        <v>0</v>
      </c>
      <c r="E11" s="253">
        <f t="shared" si="1"/>
        <v>2068.8177894539317</v>
      </c>
      <c r="F11" s="254">
        <f t="shared" si="7"/>
        <v>0</v>
      </c>
      <c r="G11" s="255">
        <f>G10+E11+F11</f>
        <v>7618.9249390129498</v>
      </c>
      <c r="H11" s="253"/>
      <c r="I11" s="254">
        <f t="shared" si="3"/>
        <v>0</v>
      </c>
      <c r="J11" s="255">
        <f t="shared" si="4"/>
        <v>0</v>
      </c>
      <c r="K11" s="253"/>
      <c r="L11" s="254"/>
      <c r="M11" s="255">
        <f t="shared" si="5"/>
        <v>0</v>
      </c>
      <c r="N11" s="253">
        <f>'LSR Prepaid BPA interest'!G9</f>
        <v>0</v>
      </c>
      <c r="O11" s="254"/>
      <c r="P11" s="255">
        <f t="shared" si="6"/>
        <v>500000</v>
      </c>
      <c r="Q11" s="256"/>
      <c r="R11" s="161"/>
      <c r="S11" s="204"/>
      <c r="T11" s="252"/>
    </row>
    <row r="12" spans="1:21" outlineLevel="1">
      <c r="A12" s="244">
        <v>39813</v>
      </c>
      <c r="B12" s="258">
        <f t="shared" si="0"/>
        <v>0</v>
      </c>
      <c r="C12" s="172">
        <f>'LSR Prepaid BPA interest'!I10</f>
        <v>2137.7783824357298</v>
      </c>
      <c r="D12" s="166">
        <f>'LSR Prepaid BPA interest'!H10</f>
        <v>0</v>
      </c>
      <c r="E12" s="253">
        <f t="shared" si="1"/>
        <v>2137.7783824357298</v>
      </c>
      <c r="F12" s="254">
        <f t="shared" si="7"/>
        <v>0</v>
      </c>
      <c r="G12" s="255">
        <f t="shared" si="2"/>
        <v>9756.7033214486801</v>
      </c>
      <c r="H12" s="253"/>
      <c r="I12" s="254">
        <f t="shared" si="3"/>
        <v>0</v>
      </c>
      <c r="J12" s="255">
        <f t="shared" si="4"/>
        <v>0</v>
      </c>
      <c r="K12" s="253"/>
      <c r="L12" s="254"/>
      <c r="M12" s="255">
        <f t="shared" si="5"/>
        <v>0</v>
      </c>
      <c r="N12" s="253">
        <f>'LSR Prepaid BPA interest'!G10</f>
        <v>0</v>
      </c>
      <c r="O12" s="254"/>
      <c r="P12" s="255">
        <f t="shared" si="6"/>
        <v>500000</v>
      </c>
      <c r="Q12" s="256"/>
      <c r="R12" s="161"/>
      <c r="S12" s="204"/>
      <c r="T12" s="252"/>
    </row>
    <row r="13" spans="1:21" outlineLevel="1">
      <c r="A13" s="244">
        <v>39844</v>
      </c>
      <c r="B13" s="258">
        <f t="shared" si="0"/>
        <v>0</v>
      </c>
      <c r="C13" s="172">
        <f>'LSR Prepaid BPA interest'!I11</f>
        <v>1956.9071032712709</v>
      </c>
      <c r="D13" s="166">
        <f>'LSR Prepaid BPA interest'!H11</f>
        <v>0</v>
      </c>
      <c r="E13" s="253">
        <f t="shared" si="1"/>
        <v>1956.9071032712709</v>
      </c>
      <c r="F13" s="254">
        <f t="shared" si="7"/>
        <v>0</v>
      </c>
      <c r="G13" s="255">
        <f t="shared" si="2"/>
        <v>11713.610424719951</v>
      </c>
      <c r="H13" s="253"/>
      <c r="I13" s="254">
        <f t="shared" si="3"/>
        <v>0</v>
      </c>
      <c r="J13" s="255">
        <f t="shared" si="4"/>
        <v>0</v>
      </c>
      <c r="K13" s="253"/>
      <c r="L13" s="254"/>
      <c r="M13" s="255">
        <f t="shared" si="5"/>
        <v>0</v>
      </c>
      <c r="N13" s="253">
        <f>'LSR Prepaid BPA interest'!G11</f>
        <v>0</v>
      </c>
      <c r="O13" s="254"/>
      <c r="P13" s="255">
        <f t="shared" si="6"/>
        <v>500000</v>
      </c>
      <c r="Q13" s="256"/>
      <c r="R13" s="161"/>
      <c r="S13" s="204"/>
      <c r="T13" s="252"/>
    </row>
    <row r="14" spans="1:21" outlineLevel="1">
      <c r="A14" s="244">
        <v>39872</v>
      </c>
      <c r="B14" s="258">
        <f t="shared" si="0"/>
        <v>0</v>
      </c>
      <c r="C14" s="172">
        <f>'LSR Prepaid BPA interest'!I12</f>
        <v>0</v>
      </c>
      <c r="D14" s="166">
        <f>'LSR Prepaid BPA interest'!H12</f>
        <v>0</v>
      </c>
      <c r="E14" s="253">
        <f t="shared" si="1"/>
        <v>0</v>
      </c>
      <c r="F14" s="254">
        <f t="shared" si="7"/>
        <v>0</v>
      </c>
      <c r="G14" s="255">
        <f>G13+E14+F14</f>
        <v>11713.610424719951</v>
      </c>
      <c r="H14" s="253"/>
      <c r="I14" s="254">
        <f t="shared" si="3"/>
        <v>0</v>
      </c>
      <c r="J14" s="255">
        <f>J13+H14+I14</f>
        <v>0</v>
      </c>
      <c r="K14" s="253"/>
      <c r="L14" s="254"/>
      <c r="M14" s="255">
        <f t="shared" si="5"/>
        <v>0</v>
      </c>
      <c r="N14" s="253">
        <f>'LSR Prepaid BPA interest'!G12</f>
        <v>6600000</v>
      </c>
      <c r="O14" s="254"/>
      <c r="P14" s="255">
        <f t="shared" si="6"/>
        <v>7100000</v>
      </c>
      <c r="Q14" s="256"/>
      <c r="R14" s="161"/>
      <c r="S14" s="204"/>
      <c r="T14" s="252"/>
    </row>
    <row r="15" spans="1:21" outlineLevel="1">
      <c r="A15" s="244">
        <v>39872</v>
      </c>
      <c r="B15" s="258">
        <f t="shared" si="0"/>
        <v>0</v>
      </c>
      <c r="C15" s="172">
        <f>'LSR Prepaid BPA interest'!I13</f>
        <v>10757.99474992774</v>
      </c>
      <c r="D15" s="166">
        <f>'LSR Prepaid BPA interest'!H13</f>
        <v>0</v>
      </c>
      <c r="E15" s="253">
        <f>C15</f>
        <v>10757.99474992774</v>
      </c>
      <c r="F15" s="254">
        <f t="shared" si="7"/>
        <v>0</v>
      </c>
      <c r="G15" s="255">
        <f>G14+E15+F15</f>
        <v>22471.605174647691</v>
      </c>
      <c r="H15" s="253"/>
      <c r="I15" s="254">
        <f t="shared" si="3"/>
        <v>0</v>
      </c>
      <c r="J15" s="255">
        <f>J14+H15+I15</f>
        <v>0</v>
      </c>
      <c r="K15" s="253"/>
      <c r="L15" s="254"/>
      <c r="M15" s="255">
        <f t="shared" si="5"/>
        <v>0</v>
      </c>
      <c r="N15" s="253">
        <f>'LSR Prepaid BPA interest'!G13</f>
        <v>6600000</v>
      </c>
      <c r="O15" s="254"/>
      <c r="P15" s="255">
        <f>P14+N15+O15</f>
        <v>13700000</v>
      </c>
      <c r="Q15" s="256"/>
      <c r="R15" s="161"/>
      <c r="S15" s="204"/>
      <c r="T15" s="252"/>
    </row>
    <row r="16" spans="1:21" outlineLevel="1">
      <c r="A16" s="244">
        <v>39903</v>
      </c>
      <c r="B16" s="258">
        <f t="shared" si="0"/>
        <v>0</v>
      </c>
      <c r="C16" s="172">
        <f>'LSR Prepaid BPA interest'!I14</f>
        <v>52630.441349846602</v>
      </c>
      <c r="D16" s="166">
        <f>'LSR Prepaid BPA interest'!H14</f>
        <v>0</v>
      </c>
      <c r="E16" s="253">
        <f t="shared" si="1"/>
        <v>52630.441349846602</v>
      </c>
      <c r="F16" s="254">
        <f t="shared" si="7"/>
        <v>0</v>
      </c>
      <c r="G16" s="255">
        <f>G15+E16+F16</f>
        <v>75102.04652449429</v>
      </c>
      <c r="H16" s="253"/>
      <c r="I16" s="254">
        <f t="shared" si="3"/>
        <v>0</v>
      </c>
      <c r="J16" s="255">
        <f>J15+H16+I16</f>
        <v>0</v>
      </c>
      <c r="K16" s="253"/>
      <c r="L16" s="254"/>
      <c r="M16" s="255">
        <f t="shared" si="5"/>
        <v>0</v>
      </c>
      <c r="N16" s="253">
        <f>'LSR Prepaid BPA interest'!G14</f>
        <v>0</v>
      </c>
      <c r="O16" s="254"/>
      <c r="P16" s="255">
        <f>P15+N16+O16</f>
        <v>13700000</v>
      </c>
      <c r="Q16" s="256"/>
      <c r="R16" s="161"/>
      <c r="S16" s="204"/>
      <c r="T16" s="252"/>
    </row>
    <row r="17" spans="1:20" outlineLevel="1">
      <c r="A17" s="244">
        <v>39933</v>
      </c>
      <c r="B17" s="258">
        <f t="shared" si="0"/>
        <v>0</v>
      </c>
      <c r="C17" s="172">
        <f>'LSR Prepaid BPA interest'!I15</f>
        <v>38155.145668592508</v>
      </c>
      <c r="D17" s="166">
        <f>'LSR Prepaid BPA interest'!H15</f>
        <v>0</v>
      </c>
      <c r="E17" s="253">
        <f t="shared" si="1"/>
        <v>38155.145668592508</v>
      </c>
      <c r="F17" s="254">
        <f t="shared" si="7"/>
        <v>0</v>
      </c>
      <c r="G17" s="255">
        <f>G16+E17+F17</f>
        <v>113257.1921930868</v>
      </c>
      <c r="H17" s="253"/>
      <c r="I17" s="254">
        <f t="shared" si="3"/>
        <v>0</v>
      </c>
      <c r="J17" s="255">
        <f>J16+H17+I17</f>
        <v>0</v>
      </c>
      <c r="K17" s="253"/>
      <c r="L17" s="254"/>
      <c r="M17" s="255">
        <f t="shared" si="5"/>
        <v>0</v>
      </c>
      <c r="N17" s="253">
        <f>'LSR Prepaid BPA interest'!G15</f>
        <v>0</v>
      </c>
      <c r="O17" s="254"/>
      <c r="P17" s="255">
        <f>P16+N17+O17</f>
        <v>13700000</v>
      </c>
      <c r="Q17" s="256"/>
      <c r="R17" s="161"/>
      <c r="S17" s="204"/>
      <c r="T17" s="252"/>
    </row>
    <row r="18" spans="1:20" outlineLevel="1">
      <c r="A18" s="244">
        <v>39964</v>
      </c>
      <c r="B18" s="258">
        <f t="shared" si="0"/>
        <v>0</v>
      </c>
      <c r="C18" s="172">
        <f>'LSR Prepaid BPA interest'!I16</f>
        <v>39426.983857545587</v>
      </c>
      <c r="D18" s="166">
        <f>'LSR Prepaid BPA interest'!H16</f>
        <v>0</v>
      </c>
      <c r="E18" s="253">
        <f t="shared" si="1"/>
        <v>39426.983857545587</v>
      </c>
      <c r="F18" s="254">
        <f t="shared" si="7"/>
        <v>0</v>
      </c>
      <c r="G18" s="255">
        <f t="shared" si="2"/>
        <v>152684.17605063238</v>
      </c>
      <c r="H18" s="253"/>
      <c r="I18" s="254">
        <f t="shared" si="3"/>
        <v>0</v>
      </c>
      <c r="J18" s="255">
        <f t="shared" si="4"/>
        <v>0</v>
      </c>
      <c r="K18" s="253"/>
      <c r="L18" s="254"/>
      <c r="M18" s="255">
        <f t="shared" si="5"/>
        <v>0</v>
      </c>
      <c r="N18" s="253">
        <f>'LSR Prepaid BPA interest'!G16</f>
        <v>0</v>
      </c>
      <c r="O18" s="254"/>
      <c r="P18" s="255">
        <f t="shared" si="6"/>
        <v>13700000</v>
      </c>
      <c r="Q18" s="256"/>
      <c r="R18" s="161"/>
      <c r="S18" s="204"/>
      <c r="T18" s="252"/>
    </row>
    <row r="19" spans="1:20" outlineLevel="1">
      <c r="A19" s="244">
        <v>39994</v>
      </c>
      <c r="B19" s="258">
        <f t="shared" si="0"/>
        <v>0</v>
      </c>
      <c r="C19" s="172">
        <f>'LSR Prepaid BPA interest'!I17</f>
        <v>47526.515531606208</v>
      </c>
      <c r="D19" s="166">
        <f>'LSR Prepaid BPA interest'!H17</f>
        <v>0</v>
      </c>
      <c r="E19" s="253">
        <f t="shared" si="1"/>
        <v>47526.515531606208</v>
      </c>
      <c r="F19" s="254">
        <f t="shared" si="7"/>
        <v>0</v>
      </c>
      <c r="G19" s="255">
        <f t="shared" si="2"/>
        <v>200210.69158223859</v>
      </c>
      <c r="H19" s="253"/>
      <c r="I19" s="254">
        <f t="shared" si="3"/>
        <v>0</v>
      </c>
      <c r="J19" s="255">
        <f t="shared" si="4"/>
        <v>0</v>
      </c>
      <c r="K19" s="253"/>
      <c r="L19" s="254"/>
      <c r="M19" s="255">
        <f t="shared" si="5"/>
        <v>0</v>
      </c>
      <c r="N19" s="253">
        <f>'LSR Prepaid BPA interest'!G17</f>
        <v>3500000</v>
      </c>
      <c r="O19" s="254"/>
      <c r="P19" s="255">
        <f t="shared" si="6"/>
        <v>17200000</v>
      </c>
      <c r="Q19" s="256"/>
      <c r="R19" s="161"/>
      <c r="S19" s="204"/>
      <c r="T19" s="252"/>
    </row>
    <row r="20" spans="1:20" outlineLevel="1">
      <c r="A20" s="244">
        <v>40025</v>
      </c>
      <c r="B20" s="258">
        <f t="shared" si="0"/>
        <v>0</v>
      </c>
      <c r="C20" s="172">
        <f>'LSR Prepaid BPA interest'!I18</f>
        <v>48029.348689778381</v>
      </c>
      <c r="D20" s="166">
        <f>'LSR Prepaid BPA interest'!H18</f>
        <v>0</v>
      </c>
      <c r="E20" s="253">
        <f t="shared" si="1"/>
        <v>48029.348689778381</v>
      </c>
      <c r="F20" s="254">
        <f t="shared" si="7"/>
        <v>0</v>
      </c>
      <c r="G20" s="255">
        <f t="shared" si="2"/>
        <v>248240.04027201698</v>
      </c>
      <c r="H20" s="253"/>
      <c r="I20" s="254">
        <f t="shared" si="3"/>
        <v>0</v>
      </c>
      <c r="J20" s="255">
        <f t="shared" si="4"/>
        <v>0</v>
      </c>
      <c r="K20" s="253"/>
      <c r="L20" s="254"/>
      <c r="M20" s="255">
        <f t="shared" si="5"/>
        <v>0</v>
      </c>
      <c r="N20" s="253">
        <f>'LSR Prepaid BPA interest'!G18</f>
        <v>0</v>
      </c>
      <c r="O20" s="254"/>
      <c r="P20" s="255">
        <f t="shared" si="6"/>
        <v>17200000</v>
      </c>
      <c r="Q20" s="257">
        <f t="shared" ref="Q20:Q83" si="8">(P20+P8+SUM(P9:P19)*2)/24</f>
        <v>7537500</v>
      </c>
      <c r="R20" s="161"/>
      <c r="S20" s="204"/>
      <c r="T20" s="252"/>
    </row>
    <row r="21" spans="1:20" outlineLevel="1">
      <c r="A21" s="244">
        <v>40056</v>
      </c>
      <c r="B21" s="258">
        <f t="shared" si="0"/>
        <v>0</v>
      </c>
      <c r="C21" s="172">
        <f>'LSR Prepaid BPA interest'!I19</f>
        <v>48964.280196627697</v>
      </c>
      <c r="D21" s="166">
        <f>'LSR Prepaid BPA interest'!H19</f>
        <v>0</v>
      </c>
      <c r="E21" s="253">
        <f t="shared" si="1"/>
        <v>48964.280196627697</v>
      </c>
      <c r="F21" s="254">
        <f t="shared" si="7"/>
        <v>0</v>
      </c>
      <c r="G21" s="255">
        <f t="shared" si="2"/>
        <v>297204.32046864467</v>
      </c>
      <c r="H21" s="253"/>
      <c r="I21" s="254">
        <f t="shared" si="3"/>
        <v>0</v>
      </c>
      <c r="J21" s="255">
        <f t="shared" si="4"/>
        <v>0</v>
      </c>
      <c r="K21" s="253"/>
      <c r="L21" s="254"/>
      <c r="M21" s="255">
        <f t="shared" si="5"/>
        <v>0</v>
      </c>
      <c r="N21" s="253">
        <f>'LSR Prepaid BPA interest'!G19</f>
        <v>10500000</v>
      </c>
      <c r="O21" s="254"/>
      <c r="P21" s="255">
        <f t="shared" si="6"/>
        <v>27700000</v>
      </c>
      <c r="Q21" s="257">
        <f t="shared" si="8"/>
        <v>9366666.666666666</v>
      </c>
      <c r="R21" s="161"/>
      <c r="S21" s="204"/>
      <c r="T21" s="252"/>
    </row>
    <row r="22" spans="1:20" outlineLevel="1">
      <c r="A22" s="244">
        <v>40086</v>
      </c>
      <c r="B22" s="258">
        <f t="shared" si="0"/>
        <v>0</v>
      </c>
      <c r="C22" s="172">
        <f>'LSR Prepaid BPA interest'!I20</f>
        <v>75462.891573404602</v>
      </c>
      <c r="D22" s="166">
        <f>'LSR Prepaid BPA interest'!H20</f>
        <v>0</v>
      </c>
      <c r="E22" s="253">
        <f t="shared" si="1"/>
        <v>75462.891573404602</v>
      </c>
      <c r="F22" s="254">
        <f t="shared" si="7"/>
        <v>0</v>
      </c>
      <c r="G22" s="255">
        <f t="shared" si="2"/>
        <v>372667.21204204927</v>
      </c>
      <c r="H22" s="253"/>
      <c r="I22" s="254">
        <f t="shared" si="3"/>
        <v>0</v>
      </c>
      <c r="J22" s="255">
        <f t="shared" si="4"/>
        <v>0</v>
      </c>
      <c r="K22" s="253"/>
      <c r="L22" s="254"/>
      <c r="M22" s="255">
        <f t="shared" si="5"/>
        <v>0</v>
      </c>
      <c r="N22" s="253">
        <f>'LSR Prepaid BPA interest'!G20</f>
        <v>10500000</v>
      </c>
      <c r="O22" s="254"/>
      <c r="P22" s="255">
        <f t="shared" si="6"/>
        <v>38200000</v>
      </c>
      <c r="Q22" s="257">
        <f t="shared" si="8"/>
        <v>12070833.333333334</v>
      </c>
      <c r="R22" s="161"/>
      <c r="S22" s="204"/>
      <c r="T22" s="252"/>
    </row>
    <row r="23" spans="1:20" outlineLevel="1">
      <c r="A23" s="244">
        <v>40117</v>
      </c>
      <c r="B23" s="258">
        <f t="shared" si="0"/>
        <v>0</v>
      </c>
      <c r="C23" s="172">
        <f>'LSR Prepaid BPA interest'!I21</f>
        <v>106471.12935926676</v>
      </c>
      <c r="D23" s="166">
        <f>'LSR Prepaid BPA interest'!H21</f>
        <v>0</v>
      </c>
      <c r="E23" s="253">
        <f t="shared" si="1"/>
        <v>106471.12935926676</v>
      </c>
      <c r="F23" s="254">
        <f t="shared" si="7"/>
        <v>0</v>
      </c>
      <c r="G23" s="255">
        <f t="shared" si="2"/>
        <v>479138.34140131605</v>
      </c>
      <c r="H23" s="253"/>
      <c r="I23" s="254">
        <f t="shared" si="3"/>
        <v>0</v>
      </c>
      <c r="J23" s="255">
        <f t="shared" si="4"/>
        <v>0</v>
      </c>
      <c r="K23" s="253"/>
      <c r="L23" s="254"/>
      <c r="M23" s="255">
        <f t="shared" si="5"/>
        <v>0</v>
      </c>
      <c r="N23" s="253">
        <f>'LSR Prepaid BPA interest'!G21</f>
        <v>0</v>
      </c>
      <c r="O23" s="254"/>
      <c r="P23" s="255">
        <f t="shared" si="6"/>
        <v>38200000</v>
      </c>
      <c r="Q23" s="257">
        <f t="shared" si="8"/>
        <v>15212500</v>
      </c>
      <c r="R23" s="161"/>
      <c r="S23" s="204"/>
      <c r="T23" s="252"/>
    </row>
    <row r="24" spans="1:20" outlineLevel="1">
      <c r="A24" s="244">
        <v>40147</v>
      </c>
      <c r="B24" s="258">
        <f t="shared" si="0"/>
        <v>0</v>
      </c>
      <c r="C24" s="172">
        <f>'LSR Prepaid BPA interest'!I22</f>
        <v>103036.57679929041</v>
      </c>
      <c r="D24" s="166">
        <f>'LSR Prepaid BPA interest'!H22</f>
        <v>0</v>
      </c>
      <c r="E24" s="253">
        <f t="shared" si="1"/>
        <v>103036.57679929041</v>
      </c>
      <c r="F24" s="254">
        <f t="shared" si="7"/>
        <v>0</v>
      </c>
      <c r="G24" s="255">
        <f t="shared" si="2"/>
        <v>582174.91820060648</v>
      </c>
      <c r="H24" s="253"/>
      <c r="I24" s="254">
        <f t="shared" si="3"/>
        <v>0</v>
      </c>
      <c r="J24" s="255">
        <f t="shared" si="4"/>
        <v>0</v>
      </c>
      <c r="K24" s="253"/>
      <c r="L24" s="254"/>
      <c r="M24" s="255">
        <f t="shared" si="5"/>
        <v>0</v>
      </c>
      <c r="N24" s="253">
        <f>'LSR Prepaid BPA interest'!G22</f>
        <v>0</v>
      </c>
      <c r="O24" s="254"/>
      <c r="P24" s="255">
        <f t="shared" si="6"/>
        <v>38200000</v>
      </c>
      <c r="Q24" s="257">
        <f t="shared" si="8"/>
        <v>18354166.666666668</v>
      </c>
      <c r="R24" s="161"/>
      <c r="S24" s="204"/>
      <c r="T24" s="252"/>
    </row>
    <row r="25" spans="1:20" outlineLevel="1">
      <c r="A25" s="244">
        <v>40178</v>
      </c>
      <c r="B25" s="258">
        <f t="shared" si="0"/>
        <v>0</v>
      </c>
      <c r="C25" s="172">
        <f>'LSR Prepaid BPA interest'!I23</f>
        <v>106471.12935926676</v>
      </c>
      <c r="D25" s="166">
        <f>'LSR Prepaid BPA interest'!H23</f>
        <v>0</v>
      </c>
      <c r="E25" s="253">
        <f t="shared" si="1"/>
        <v>106471.12935926676</v>
      </c>
      <c r="F25" s="254">
        <f t="shared" si="7"/>
        <v>0</v>
      </c>
      <c r="G25" s="255">
        <f t="shared" si="2"/>
        <v>688646.0475598732</v>
      </c>
      <c r="H25" s="253"/>
      <c r="I25" s="254">
        <f t="shared" si="3"/>
        <v>0</v>
      </c>
      <c r="J25" s="255">
        <f t="shared" si="4"/>
        <v>0</v>
      </c>
      <c r="K25" s="253"/>
      <c r="L25" s="254"/>
      <c r="M25" s="255">
        <f t="shared" si="5"/>
        <v>0</v>
      </c>
      <c r="N25" s="253">
        <f>'LSR Prepaid BPA interest'!G23</f>
        <v>0</v>
      </c>
      <c r="O25" s="254"/>
      <c r="P25" s="255">
        <f t="shared" si="6"/>
        <v>38200000</v>
      </c>
      <c r="Q25" s="257">
        <f t="shared" si="8"/>
        <v>21495833.333333332</v>
      </c>
      <c r="R25" s="161"/>
      <c r="S25" s="204"/>
      <c r="T25" s="252"/>
    </row>
    <row r="26" spans="1:20" outlineLevel="1">
      <c r="A26" s="244">
        <v>40209</v>
      </c>
      <c r="B26" s="258">
        <f t="shared" si="0"/>
        <v>0</v>
      </c>
      <c r="C26" s="172">
        <f>'LSR Prepaid BPA interest'!I24</f>
        <v>107343.31751483993</v>
      </c>
      <c r="D26" s="166">
        <f>'LSR Prepaid BPA interest'!H24</f>
        <v>0</v>
      </c>
      <c r="E26" s="253">
        <f t="shared" si="1"/>
        <v>107343.31751483993</v>
      </c>
      <c r="F26" s="254">
        <f t="shared" si="7"/>
        <v>0</v>
      </c>
      <c r="G26" s="255">
        <f t="shared" si="2"/>
        <v>795989.36507471313</v>
      </c>
      <c r="H26" s="253"/>
      <c r="I26" s="254">
        <f t="shared" si="3"/>
        <v>0</v>
      </c>
      <c r="J26" s="255">
        <f t="shared" si="4"/>
        <v>0</v>
      </c>
      <c r="K26" s="253"/>
      <c r="L26" s="254"/>
      <c r="M26" s="255">
        <f t="shared" si="5"/>
        <v>0</v>
      </c>
      <c r="N26" s="253">
        <f>'LSR Prepaid BPA interest'!G24</f>
        <v>0</v>
      </c>
      <c r="O26" s="254"/>
      <c r="P26" s="255">
        <f t="shared" si="6"/>
        <v>38200000</v>
      </c>
      <c r="Q26" s="257">
        <f t="shared" si="8"/>
        <v>24362500</v>
      </c>
      <c r="R26" s="161"/>
      <c r="S26" s="204"/>
      <c r="T26" s="252"/>
    </row>
    <row r="27" spans="1:20" outlineLevel="1">
      <c r="A27" s="244">
        <v>40237</v>
      </c>
      <c r="B27" s="258">
        <f t="shared" si="0"/>
        <v>0</v>
      </c>
      <c r="C27" s="172">
        <f>'LSR Prepaid BPA interest'!I25</f>
        <v>96955.25452953286</v>
      </c>
      <c r="D27" s="166">
        <f>'LSR Prepaid BPA interest'!H25</f>
        <v>0</v>
      </c>
      <c r="E27" s="253">
        <f t="shared" si="1"/>
        <v>96955.25452953286</v>
      </c>
      <c r="F27" s="254">
        <f t="shared" si="7"/>
        <v>0</v>
      </c>
      <c r="G27" s="255">
        <f t="shared" si="2"/>
        <v>892944.61960424599</v>
      </c>
      <c r="H27" s="253"/>
      <c r="I27" s="254">
        <f t="shared" si="3"/>
        <v>0</v>
      </c>
      <c r="J27" s="255">
        <f t="shared" si="4"/>
        <v>0</v>
      </c>
      <c r="K27" s="253"/>
      <c r="L27" s="254"/>
      <c r="M27" s="255">
        <f t="shared" si="5"/>
        <v>0</v>
      </c>
      <c r="N27" s="253">
        <f>'LSR Prepaid BPA interest'!G25</f>
        <v>0</v>
      </c>
      <c r="O27" s="254"/>
      <c r="P27" s="255">
        <f t="shared" si="6"/>
        <v>38200000</v>
      </c>
      <c r="Q27" s="257">
        <f t="shared" si="8"/>
        <v>26679166.666666668</v>
      </c>
      <c r="R27" s="161"/>
      <c r="S27" s="204"/>
      <c r="T27" s="252"/>
    </row>
    <row r="28" spans="1:20" outlineLevel="1">
      <c r="A28" s="244">
        <v>40268</v>
      </c>
      <c r="B28" s="258">
        <f t="shared" si="0"/>
        <v>0</v>
      </c>
      <c r="C28" s="172">
        <f>'LSR Prepaid BPA interest'!I26</f>
        <v>107343.31751483993</v>
      </c>
      <c r="D28" s="166">
        <f>'LSR Prepaid BPA interest'!H26</f>
        <v>0</v>
      </c>
      <c r="E28" s="253">
        <f t="shared" si="1"/>
        <v>107343.31751483993</v>
      </c>
      <c r="F28" s="254">
        <f t="shared" si="7"/>
        <v>0</v>
      </c>
      <c r="G28" s="255">
        <f>G27+E28+F28</f>
        <v>1000287.9371190859</v>
      </c>
      <c r="H28" s="253"/>
      <c r="I28" s="254">
        <f t="shared" si="3"/>
        <v>0</v>
      </c>
      <c r="J28" s="255">
        <f t="shared" si="4"/>
        <v>0</v>
      </c>
      <c r="K28" s="253"/>
      <c r="L28" s="254"/>
      <c r="M28" s="255">
        <f t="shared" si="5"/>
        <v>0</v>
      </c>
      <c r="N28" s="253">
        <f>'LSR Prepaid BPA interest'!G26</f>
        <v>0</v>
      </c>
      <c r="O28" s="254"/>
      <c r="P28" s="255">
        <f t="shared" si="6"/>
        <v>38200000</v>
      </c>
      <c r="Q28" s="257">
        <f t="shared" si="8"/>
        <v>28720833.333333332</v>
      </c>
      <c r="R28" s="161"/>
      <c r="S28" s="204"/>
      <c r="T28" s="252"/>
    </row>
    <row r="29" spans="1:20" outlineLevel="1">
      <c r="A29" s="244">
        <v>40298</v>
      </c>
      <c r="B29" s="258">
        <f t="shared" si="0"/>
        <v>0</v>
      </c>
      <c r="C29" s="172">
        <f>'LSR Prepaid BPA interest'!I27</f>
        <v>104713.09791422222</v>
      </c>
      <c r="D29" s="166">
        <f>'LSR Prepaid BPA interest'!H27</f>
        <v>0</v>
      </c>
      <c r="E29" s="253">
        <f t="shared" si="1"/>
        <v>104713.09791422222</v>
      </c>
      <c r="F29" s="254">
        <f t="shared" si="7"/>
        <v>0</v>
      </c>
      <c r="G29" s="255">
        <f t="shared" si="2"/>
        <v>1105001.0350333082</v>
      </c>
      <c r="H29" s="253"/>
      <c r="I29" s="254">
        <f t="shared" si="3"/>
        <v>0</v>
      </c>
      <c r="J29" s="255">
        <f t="shared" si="4"/>
        <v>0</v>
      </c>
      <c r="K29" s="253"/>
      <c r="L29" s="254"/>
      <c r="M29" s="255">
        <f t="shared" si="5"/>
        <v>0</v>
      </c>
      <c r="N29" s="253">
        <f>'LSR Prepaid BPA interest'!G27</f>
        <v>0</v>
      </c>
      <c r="O29" s="254"/>
      <c r="P29" s="255">
        <f t="shared" si="6"/>
        <v>38200000</v>
      </c>
      <c r="Q29" s="257">
        <f t="shared" si="8"/>
        <v>30762500</v>
      </c>
      <c r="R29" s="161"/>
      <c r="S29" s="204"/>
      <c r="T29" s="252"/>
    </row>
    <row r="30" spans="1:20" outlineLevel="1">
      <c r="A30" s="244">
        <v>40317</v>
      </c>
      <c r="B30" s="258">
        <f t="shared" si="0"/>
        <v>0</v>
      </c>
      <c r="C30" s="172">
        <f>'LSR Prepaid BPA interest'!I28</f>
        <v>66318.29534567408</v>
      </c>
      <c r="D30" s="166">
        <f>'LSR Prepaid BPA interest'!H28</f>
        <v>0</v>
      </c>
      <c r="E30" s="253">
        <f t="shared" si="1"/>
        <v>66318.29534567408</v>
      </c>
      <c r="F30" s="254">
        <f t="shared" si="7"/>
        <v>0</v>
      </c>
      <c r="G30" s="255">
        <f t="shared" si="2"/>
        <v>1171319.3303789822</v>
      </c>
      <c r="H30" s="253"/>
      <c r="I30" s="254">
        <f t="shared" si="3"/>
        <v>0</v>
      </c>
      <c r="J30" s="255">
        <f t="shared" si="4"/>
        <v>0</v>
      </c>
      <c r="K30" s="253"/>
      <c r="L30" s="254"/>
      <c r="M30" s="255">
        <f t="shared" si="5"/>
        <v>0</v>
      </c>
      <c r="N30" s="253">
        <f>'LSR Prepaid BPA interest'!G28</f>
        <v>0</v>
      </c>
      <c r="O30" s="254"/>
      <c r="P30" s="255">
        <f t="shared" si="6"/>
        <v>38200000</v>
      </c>
      <c r="Q30" s="257">
        <f t="shared" si="8"/>
        <v>32804166.666666668</v>
      </c>
      <c r="R30" s="161"/>
      <c r="S30" s="204"/>
      <c r="T30" s="252"/>
    </row>
    <row r="31" spans="1:20" outlineLevel="1">
      <c r="A31" s="244">
        <v>40329</v>
      </c>
      <c r="B31" s="258">
        <f t="shared" si="0"/>
        <v>0</v>
      </c>
      <c r="C31" s="172">
        <f>'LSR Prepaid BPA interest'!I29</f>
        <v>41885.239165688887</v>
      </c>
      <c r="D31" s="166">
        <f>'LSR Prepaid BPA interest'!H29</f>
        <v>0</v>
      </c>
      <c r="E31" s="253"/>
      <c r="F31" s="254">
        <f t="shared" si="7"/>
        <v>0</v>
      </c>
      <c r="G31" s="255">
        <f t="shared" si="2"/>
        <v>1171319.3303789822</v>
      </c>
      <c r="H31" s="253">
        <f t="shared" ref="H31:H53" si="9">C31</f>
        <v>41885.239165688887</v>
      </c>
      <c r="I31" s="254">
        <f t="shared" si="3"/>
        <v>0</v>
      </c>
      <c r="J31" s="255">
        <f t="shared" si="4"/>
        <v>41885.239165688887</v>
      </c>
      <c r="K31" s="253"/>
      <c r="L31" s="254"/>
      <c r="M31" s="255">
        <f t="shared" si="5"/>
        <v>0</v>
      </c>
      <c r="N31" s="253">
        <f>'LSR Prepaid BPA interest'!G29</f>
        <v>0</v>
      </c>
      <c r="O31" s="254"/>
      <c r="P31" s="255">
        <f t="shared" si="6"/>
        <v>38200000</v>
      </c>
      <c r="Q31" s="257">
        <f t="shared" si="8"/>
        <v>34700000</v>
      </c>
      <c r="R31" s="161"/>
      <c r="S31" s="204"/>
      <c r="T31" s="252"/>
    </row>
    <row r="32" spans="1:20" outlineLevel="1">
      <c r="A32" s="244">
        <v>40359</v>
      </c>
      <c r="B32" s="258">
        <f t="shared" si="0"/>
        <v>0</v>
      </c>
      <c r="C32" s="172">
        <f>'LSR Prepaid BPA interest'!I30</f>
        <v>144224.24131046733</v>
      </c>
      <c r="D32" s="166">
        <f>'LSR Prepaid BPA interest'!H30</f>
        <v>0</v>
      </c>
      <c r="E32" s="253"/>
      <c r="F32" s="254">
        <f t="shared" si="7"/>
        <v>0</v>
      </c>
      <c r="G32" s="255">
        <f t="shared" si="2"/>
        <v>1171319.3303789822</v>
      </c>
      <c r="H32" s="253">
        <f t="shared" si="9"/>
        <v>144224.24131046733</v>
      </c>
      <c r="I32" s="254">
        <f t="shared" si="3"/>
        <v>0</v>
      </c>
      <c r="J32" s="255">
        <f t="shared" si="4"/>
        <v>186109.48047615623</v>
      </c>
      <c r="K32" s="253"/>
      <c r="L32" s="254"/>
      <c r="M32" s="255">
        <f t="shared" si="5"/>
        <v>0</v>
      </c>
      <c r="N32" s="253">
        <f>'LSR Prepaid BPA interest'!G30</f>
        <v>10000000</v>
      </c>
      <c r="O32" s="254"/>
      <c r="P32" s="255">
        <f t="shared" si="6"/>
        <v>48200000</v>
      </c>
      <c r="Q32" s="257">
        <f t="shared" si="8"/>
        <v>36866666.666666664</v>
      </c>
      <c r="R32" s="161"/>
      <c r="S32" s="204"/>
      <c r="T32" s="252"/>
    </row>
    <row r="33" spans="1:20" outlineLevel="1">
      <c r="A33" s="244">
        <v>40390</v>
      </c>
      <c r="B33" s="258">
        <f t="shared" si="0"/>
        <v>0</v>
      </c>
      <c r="C33" s="172">
        <f>'LSR Prepaid BPA interest'!I31</f>
        <v>153044.89494442084</v>
      </c>
      <c r="D33" s="166">
        <f>'LSR Prepaid BPA interest'!H31</f>
        <v>0</v>
      </c>
      <c r="E33" s="253"/>
      <c r="F33" s="254">
        <f t="shared" si="7"/>
        <v>0</v>
      </c>
      <c r="G33" s="255">
        <f t="shared" si="2"/>
        <v>1171319.3303789822</v>
      </c>
      <c r="H33" s="253">
        <f t="shared" si="9"/>
        <v>153044.89494442084</v>
      </c>
      <c r="I33" s="254">
        <f t="shared" si="3"/>
        <v>0</v>
      </c>
      <c r="J33" s="255">
        <f t="shared" si="4"/>
        <v>339154.37542057707</v>
      </c>
      <c r="K33" s="253"/>
      <c r="L33" s="254"/>
      <c r="M33" s="255">
        <f t="shared" si="5"/>
        <v>0</v>
      </c>
      <c r="N33" s="253">
        <f>'LSR Prepaid BPA interest'!G31</f>
        <v>10000000</v>
      </c>
      <c r="O33" s="254"/>
      <c r="P33" s="255">
        <f t="shared" si="6"/>
        <v>58200000</v>
      </c>
      <c r="Q33" s="257">
        <f t="shared" si="8"/>
        <v>39429166.666666664</v>
      </c>
      <c r="R33" s="161"/>
      <c r="S33" s="204"/>
      <c r="T33" s="252"/>
    </row>
    <row r="34" spans="1:20" outlineLevel="1">
      <c r="A34" s="244">
        <v>40421</v>
      </c>
      <c r="B34" s="258">
        <f t="shared" si="0"/>
        <v>0</v>
      </c>
      <c r="C34" s="172">
        <f>'LSR Prepaid BPA interest'!I32</f>
        <v>180404.34699921537</v>
      </c>
      <c r="D34" s="166">
        <f>'LSR Prepaid BPA interest'!H32</f>
        <v>0</v>
      </c>
      <c r="E34" s="253"/>
      <c r="F34" s="254">
        <f t="shared" si="7"/>
        <v>0</v>
      </c>
      <c r="G34" s="255">
        <f t="shared" si="2"/>
        <v>1171319.3303789822</v>
      </c>
      <c r="H34" s="253">
        <f t="shared" si="9"/>
        <v>180404.34699921537</v>
      </c>
      <c r="I34" s="254">
        <f t="shared" si="3"/>
        <v>0</v>
      </c>
      <c r="J34" s="255">
        <f t="shared" si="4"/>
        <v>519558.72241979244</v>
      </c>
      <c r="K34" s="253"/>
      <c r="L34" s="254"/>
      <c r="M34" s="255">
        <f t="shared" si="5"/>
        <v>0</v>
      </c>
      <c r="N34" s="253">
        <f>'LSR Prepaid BPA interest'!G32</f>
        <v>0</v>
      </c>
      <c r="O34" s="254"/>
      <c r="P34" s="255">
        <f t="shared" si="6"/>
        <v>58200000</v>
      </c>
      <c r="Q34" s="257">
        <f t="shared" si="8"/>
        <v>41533333.333333336</v>
      </c>
      <c r="R34" s="161"/>
      <c r="S34" s="204"/>
      <c r="T34" s="252"/>
    </row>
    <row r="35" spans="1:20" outlineLevel="1">
      <c r="A35" s="244">
        <v>40451</v>
      </c>
      <c r="B35" s="258">
        <f t="shared" si="0"/>
        <v>0</v>
      </c>
      <c r="C35" s="172">
        <f>'LSR Prepaid BPA interest'!I33</f>
        <v>174584.85193472455</v>
      </c>
      <c r="D35" s="166">
        <f>'LSR Prepaid BPA interest'!H33</f>
        <v>0</v>
      </c>
      <c r="E35" s="253"/>
      <c r="F35" s="254">
        <f t="shared" si="7"/>
        <v>0</v>
      </c>
      <c r="G35" s="255">
        <f t="shared" si="2"/>
        <v>1171319.3303789822</v>
      </c>
      <c r="H35" s="253">
        <f t="shared" si="9"/>
        <v>174584.85193472455</v>
      </c>
      <c r="I35" s="254">
        <f t="shared" si="3"/>
        <v>0</v>
      </c>
      <c r="J35" s="255">
        <f t="shared" si="4"/>
        <v>694143.57435451704</v>
      </c>
      <c r="K35" s="253"/>
      <c r="L35" s="254"/>
      <c r="M35" s="255">
        <f t="shared" si="5"/>
        <v>0</v>
      </c>
      <c r="N35" s="253">
        <f>'LSR Prepaid BPA interest'!G33</f>
        <v>0</v>
      </c>
      <c r="O35" s="254"/>
      <c r="P35" s="255">
        <f t="shared" si="6"/>
        <v>58200000</v>
      </c>
      <c r="Q35" s="257">
        <f t="shared" si="8"/>
        <v>43200000</v>
      </c>
      <c r="R35" s="161"/>
      <c r="S35" s="204"/>
      <c r="T35" s="252"/>
    </row>
    <row r="36" spans="1:20" outlineLevel="1">
      <c r="A36" s="244">
        <v>40482</v>
      </c>
      <c r="B36" s="258">
        <f t="shared" si="0"/>
        <v>0</v>
      </c>
      <c r="C36" s="172">
        <f>'LSR Prepaid BPA interest'!I34</f>
        <v>186164.39662853954</v>
      </c>
      <c r="D36" s="166">
        <f>'LSR Prepaid BPA interest'!H34</f>
        <v>0</v>
      </c>
      <c r="E36" s="253"/>
      <c r="F36" s="254">
        <f t="shared" si="7"/>
        <v>0</v>
      </c>
      <c r="G36" s="255">
        <f t="shared" si="2"/>
        <v>1171319.3303789822</v>
      </c>
      <c r="H36" s="253">
        <f t="shared" si="9"/>
        <v>186164.39662853954</v>
      </c>
      <c r="I36" s="254">
        <f t="shared" si="3"/>
        <v>0</v>
      </c>
      <c r="J36" s="255">
        <f t="shared" si="4"/>
        <v>880307.97098305658</v>
      </c>
      <c r="K36" s="253"/>
      <c r="L36" s="254"/>
      <c r="M36" s="255">
        <f t="shared" si="5"/>
        <v>0</v>
      </c>
      <c r="N36" s="253">
        <f>'LSR Prepaid BPA interest'!G34</f>
        <v>14400000</v>
      </c>
      <c r="O36" s="254"/>
      <c r="P36" s="255">
        <f t="shared" si="6"/>
        <v>72600000</v>
      </c>
      <c r="Q36" s="257">
        <f t="shared" si="8"/>
        <v>45466666.666666664</v>
      </c>
      <c r="R36" s="161"/>
      <c r="S36" s="204"/>
      <c r="T36" s="252"/>
    </row>
    <row r="37" spans="1:20" outlineLevel="1">
      <c r="A37" s="244">
        <v>40512</v>
      </c>
      <c r="B37" s="258">
        <f t="shared" si="0"/>
        <v>0</v>
      </c>
      <c r="C37" s="172">
        <f>'LSR Prepaid BPA interest'!I35</f>
        <v>218285.81379430031</v>
      </c>
      <c r="D37" s="166">
        <f>'LSR Prepaid BPA interest'!H35</f>
        <v>0</v>
      </c>
      <c r="E37" s="253"/>
      <c r="F37" s="254">
        <f t="shared" si="7"/>
        <v>0</v>
      </c>
      <c r="G37" s="255">
        <f t="shared" si="2"/>
        <v>1171319.3303789822</v>
      </c>
      <c r="H37" s="253">
        <f t="shared" si="9"/>
        <v>218285.81379430031</v>
      </c>
      <c r="I37" s="254">
        <f t="shared" si="3"/>
        <v>0</v>
      </c>
      <c r="J37" s="255">
        <f t="shared" si="4"/>
        <v>1098593.7847773568</v>
      </c>
      <c r="K37" s="253"/>
      <c r="L37" s="254"/>
      <c r="M37" s="255">
        <f t="shared" si="5"/>
        <v>0</v>
      </c>
      <c r="N37" s="253">
        <f>'LSR Prepaid BPA interest'!G35</f>
        <v>0</v>
      </c>
      <c r="O37" s="254"/>
      <c r="P37" s="255">
        <f t="shared" si="6"/>
        <v>72600000</v>
      </c>
      <c r="Q37" s="257">
        <f t="shared" si="8"/>
        <v>48333333.333333336</v>
      </c>
      <c r="R37" s="161"/>
      <c r="S37" s="204"/>
      <c r="T37" s="252"/>
    </row>
    <row r="38" spans="1:20" outlineLevel="1">
      <c r="A38" s="244">
        <v>40543</v>
      </c>
      <c r="B38" s="258">
        <f t="shared" si="0"/>
        <v>0</v>
      </c>
      <c r="C38" s="172">
        <f>'LSR Prepaid BPA interest'!I36</f>
        <v>225562.00758744363</v>
      </c>
      <c r="D38" s="166">
        <f>'LSR Prepaid BPA interest'!H36</f>
        <v>0</v>
      </c>
      <c r="E38" s="253"/>
      <c r="F38" s="254">
        <f t="shared" si="7"/>
        <v>0</v>
      </c>
      <c r="G38" s="255">
        <f t="shared" si="2"/>
        <v>1171319.3303789822</v>
      </c>
      <c r="H38" s="253">
        <f t="shared" si="9"/>
        <v>225562.00758744363</v>
      </c>
      <c r="I38" s="254">
        <f t="shared" si="3"/>
        <v>0</v>
      </c>
      <c r="J38" s="255">
        <f t="shared" si="4"/>
        <v>1324155.7923648003</v>
      </c>
      <c r="K38" s="253"/>
      <c r="L38" s="254"/>
      <c r="M38" s="255">
        <f t="shared" si="5"/>
        <v>0</v>
      </c>
      <c r="N38" s="253">
        <f>'LSR Prepaid BPA interest'!G36</f>
        <v>0</v>
      </c>
      <c r="O38" s="254"/>
      <c r="P38" s="255">
        <f t="shared" si="6"/>
        <v>72600000</v>
      </c>
      <c r="Q38" s="257">
        <f t="shared" si="8"/>
        <v>51200000</v>
      </c>
      <c r="R38" s="161"/>
      <c r="S38" s="204"/>
      <c r="T38" s="252"/>
    </row>
    <row r="39" spans="1:20" outlineLevel="1">
      <c r="A39" s="244">
        <v>40574</v>
      </c>
      <c r="B39" s="258">
        <f t="shared" si="0"/>
        <v>0</v>
      </c>
      <c r="C39" s="172">
        <f>'LSR Prepaid BPA interest'!I37</f>
        <v>227470.36637762297</v>
      </c>
      <c r="D39" s="166">
        <f>'LSR Prepaid BPA interest'!H37</f>
        <v>0</v>
      </c>
      <c r="E39" s="253"/>
      <c r="F39" s="254">
        <f t="shared" si="7"/>
        <v>0</v>
      </c>
      <c r="G39" s="255">
        <f t="shared" si="2"/>
        <v>1171319.3303789822</v>
      </c>
      <c r="H39" s="253">
        <f t="shared" si="9"/>
        <v>227470.36637762297</v>
      </c>
      <c r="I39" s="254">
        <f t="shared" si="3"/>
        <v>0</v>
      </c>
      <c r="J39" s="255">
        <f t="shared" si="4"/>
        <v>1551626.1587424234</v>
      </c>
      <c r="K39" s="253"/>
      <c r="L39" s="254"/>
      <c r="M39" s="255">
        <f t="shared" si="5"/>
        <v>0</v>
      </c>
      <c r="N39" s="253">
        <f>'LSR Prepaid BPA interest'!G37</f>
        <v>0</v>
      </c>
      <c r="O39" s="254"/>
      <c r="P39" s="255">
        <f t="shared" si="6"/>
        <v>72600000</v>
      </c>
      <c r="Q39" s="257">
        <f t="shared" si="8"/>
        <v>54066666.666666664</v>
      </c>
      <c r="R39" s="161"/>
      <c r="S39" s="204"/>
      <c r="T39" s="252"/>
    </row>
    <row r="40" spans="1:20" outlineLevel="1">
      <c r="A40" s="244">
        <v>40602</v>
      </c>
      <c r="B40" s="258">
        <f t="shared" si="0"/>
        <v>0</v>
      </c>
      <c r="C40" s="172">
        <f>'LSR Prepaid BPA interest'!I38</f>
        <v>205457.10511527234</v>
      </c>
      <c r="D40" s="166">
        <f>'LSR Prepaid BPA interest'!H38</f>
        <v>0</v>
      </c>
      <c r="E40" s="253"/>
      <c r="F40" s="254">
        <f t="shared" si="7"/>
        <v>0</v>
      </c>
      <c r="G40" s="255">
        <f t="shared" si="2"/>
        <v>1171319.3303789822</v>
      </c>
      <c r="H40" s="253">
        <f t="shared" si="9"/>
        <v>205457.10511527234</v>
      </c>
      <c r="I40" s="254">
        <f t="shared" si="3"/>
        <v>0</v>
      </c>
      <c r="J40" s="255">
        <f t="shared" si="4"/>
        <v>1757083.2638576957</v>
      </c>
      <c r="K40" s="253"/>
      <c r="L40" s="254"/>
      <c r="M40" s="255">
        <f t="shared" si="5"/>
        <v>0</v>
      </c>
      <c r="N40" s="253">
        <f>'LSR Prepaid BPA interest'!G38</f>
        <v>0</v>
      </c>
      <c r="O40" s="254"/>
      <c r="P40" s="255">
        <f t="shared" si="6"/>
        <v>72600000</v>
      </c>
      <c r="Q40" s="257">
        <f t="shared" si="8"/>
        <v>56933333.333333336</v>
      </c>
      <c r="R40" s="161"/>
      <c r="S40" s="204"/>
      <c r="T40" s="252"/>
    </row>
    <row r="41" spans="1:20" outlineLevel="1">
      <c r="A41" s="244">
        <v>40633</v>
      </c>
      <c r="B41" s="258">
        <f t="shared" si="0"/>
        <v>0</v>
      </c>
      <c r="C41" s="172">
        <f>'LSR Prepaid BPA interest'!I39</f>
        <v>257702.56089817092</v>
      </c>
      <c r="D41" s="166">
        <f>'LSR Prepaid BPA interest'!H39</f>
        <v>0</v>
      </c>
      <c r="E41" s="253"/>
      <c r="F41" s="254">
        <f t="shared" si="7"/>
        <v>0</v>
      </c>
      <c r="G41" s="255">
        <f t="shared" si="2"/>
        <v>1171319.3303789822</v>
      </c>
      <c r="H41" s="253">
        <f t="shared" si="9"/>
        <v>257702.56089817092</v>
      </c>
      <c r="I41" s="254">
        <f t="shared" si="3"/>
        <v>0</v>
      </c>
      <c r="J41" s="255">
        <f t="shared" si="4"/>
        <v>2014785.8247558665</v>
      </c>
      <c r="K41" s="253"/>
      <c r="L41" s="254"/>
      <c r="M41" s="255">
        <f t="shared" si="5"/>
        <v>0</v>
      </c>
      <c r="N41" s="253">
        <f>'LSR Prepaid BPA interest'!G39</f>
        <v>18200000</v>
      </c>
      <c r="O41" s="254"/>
      <c r="P41" s="255">
        <f t="shared" si="6"/>
        <v>90800000</v>
      </c>
      <c r="Q41" s="257">
        <f t="shared" si="8"/>
        <v>60558333.333333336</v>
      </c>
      <c r="R41" s="161"/>
      <c r="S41" s="204"/>
      <c r="T41" s="252"/>
    </row>
    <row r="42" spans="1:20" outlineLevel="1">
      <c r="A42" s="244">
        <v>40663</v>
      </c>
      <c r="B42" s="258">
        <f t="shared" si="0"/>
        <v>0</v>
      </c>
      <c r="C42" s="172">
        <f>'LSR Prepaid BPA interest'!I40</f>
        <v>275508.03619379876</v>
      </c>
      <c r="D42" s="166">
        <f>'LSR Prepaid BPA interest'!H40</f>
        <v>0</v>
      </c>
      <c r="E42" s="253"/>
      <c r="F42" s="254">
        <f t="shared" si="7"/>
        <v>0</v>
      </c>
      <c r="G42" s="255">
        <f t="shared" si="2"/>
        <v>1171319.3303789822</v>
      </c>
      <c r="H42" s="253">
        <f t="shared" si="9"/>
        <v>275508.03619379876</v>
      </c>
      <c r="I42" s="254">
        <f t="shared" si="3"/>
        <v>0</v>
      </c>
      <c r="J42" s="255">
        <f t="shared" si="4"/>
        <v>2290293.8609496653</v>
      </c>
      <c r="K42" s="253"/>
      <c r="L42" s="254"/>
      <c r="M42" s="255">
        <f t="shared" si="5"/>
        <v>0</v>
      </c>
      <c r="N42" s="253">
        <f>'LSR Prepaid BPA interest'!G40</f>
        <v>0</v>
      </c>
      <c r="O42" s="254"/>
      <c r="P42" s="255">
        <f t="shared" si="6"/>
        <v>90800000</v>
      </c>
      <c r="Q42" s="257">
        <f t="shared" si="8"/>
        <v>64941666.666666664</v>
      </c>
      <c r="R42" s="161"/>
      <c r="S42" s="204"/>
      <c r="T42" s="252"/>
    </row>
    <row r="43" spans="1:20" outlineLevel="1">
      <c r="A43" s="244">
        <v>40694</v>
      </c>
      <c r="B43" s="258">
        <f t="shared" si="0"/>
        <v>0</v>
      </c>
      <c r="C43" s="172">
        <f>'LSR Prepaid BPA interest'!I41</f>
        <v>284691.63740025874</v>
      </c>
      <c r="D43" s="166">
        <f>'LSR Prepaid BPA interest'!H41</f>
        <v>0</v>
      </c>
      <c r="E43" s="253"/>
      <c r="F43" s="254">
        <f t="shared" si="7"/>
        <v>0</v>
      </c>
      <c r="G43" s="255">
        <f t="shared" si="2"/>
        <v>1171319.3303789822</v>
      </c>
      <c r="H43" s="253">
        <f t="shared" si="9"/>
        <v>284691.63740025874</v>
      </c>
      <c r="I43" s="254">
        <f t="shared" si="3"/>
        <v>0</v>
      </c>
      <c r="J43" s="255">
        <f t="shared" si="4"/>
        <v>2574985.4983499241</v>
      </c>
      <c r="K43" s="253"/>
      <c r="L43" s="254"/>
      <c r="M43" s="255">
        <f t="shared" si="5"/>
        <v>0</v>
      </c>
      <c r="N43" s="253">
        <f>'LSR Prepaid BPA interest'!G41</f>
        <v>0</v>
      </c>
      <c r="O43" s="254"/>
      <c r="P43" s="255">
        <f t="shared" si="6"/>
        <v>90800000</v>
      </c>
      <c r="Q43" s="257">
        <f t="shared" si="8"/>
        <v>69325000</v>
      </c>
      <c r="R43" s="161"/>
      <c r="S43" s="204"/>
      <c r="T43" s="252"/>
    </row>
    <row r="44" spans="1:20" outlineLevel="1">
      <c r="A44" s="244">
        <v>40724</v>
      </c>
      <c r="B44" s="258">
        <f t="shared" si="0"/>
        <v>0</v>
      </c>
      <c r="C44" s="172">
        <f>'LSR Prepaid BPA interest'!I42</f>
        <v>275508.03619379876</v>
      </c>
      <c r="D44" s="166">
        <f>'LSR Prepaid BPA interest'!H42</f>
        <v>0</v>
      </c>
      <c r="E44" s="253"/>
      <c r="F44" s="254">
        <f t="shared" si="7"/>
        <v>0</v>
      </c>
      <c r="G44" s="255">
        <f t="shared" si="2"/>
        <v>1171319.3303789822</v>
      </c>
      <c r="H44" s="253">
        <f t="shared" si="9"/>
        <v>275508.03619379876</v>
      </c>
      <c r="I44" s="254">
        <f t="shared" si="3"/>
        <v>0</v>
      </c>
      <c r="J44" s="255">
        <f t="shared" si="4"/>
        <v>2850493.5345437229</v>
      </c>
      <c r="K44" s="253"/>
      <c r="L44" s="254"/>
      <c r="M44" s="255">
        <f t="shared" si="5"/>
        <v>0</v>
      </c>
      <c r="N44" s="253">
        <f>'LSR Prepaid BPA interest'!G42</f>
        <v>0</v>
      </c>
      <c r="O44" s="254"/>
      <c r="P44" s="255">
        <f t="shared" si="6"/>
        <v>90800000</v>
      </c>
      <c r="Q44" s="257">
        <f t="shared" si="8"/>
        <v>73291666.666666672</v>
      </c>
      <c r="R44" s="161"/>
      <c r="S44" s="204"/>
      <c r="T44" s="252"/>
    </row>
    <row r="45" spans="1:20" outlineLevel="1">
      <c r="A45" s="244">
        <v>40755</v>
      </c>
      <c r="B45" s="258">
        <f t="shared" si="0"/>
        <v>0</v>
      </c>
      <c r="C45" s="172">
        <f>'LSR Prepaid BPA interest'!I43</f>
        <v>287223.06474151107</v>
      </c>
      <c r="D45" s="166">
        <f>'LSR Prepaid BPA interest'!H43</f>
        <v>0</v>
      </c>
      <c r="E45" s="253"/>
      <c r="F45" s="254">
        <f t="shared" si="7"/>
        <v>0</v>
      </c>
      <c r="G45" s="255">
        <f t="shared" si="2"/>
        <v>1171319.3303789822</v>
      </c>
      <c r="H45" s="253">
        <f t="shared" si="9"/>
        <v>287223.06474151107</v>
      </c>
      <c r="I45" s="254">
        <f t="shared" si="3"/>
        <v>0</v>
      </c>
      <c r="J45" s="255">
        <f t="shared" si="4"/>
        <v>3137716.5992852338</v>
      </c>
      <c r="K45" s="253"/>
      <c r="L45" s="254"/>
      <c r="M45" s="255">
        <f t="shared" si="5"/>
        <v>0</v>
      </c>
      <c r="N45" s="253">
        <f>'LSR Prepaid BPA interest'!G43</f>
        <v>0</v>
      </c>
      <c r="O45" s="254"/>
      <c r="P45" s="255">
        <f t="shared" si="6"/>
        <v>90800000</v>
      </c>
      <c r="Q45" s="257">
        <f t="shared" si="8"/>
        <v>76425000</v>
      </c>
      <c r="R45" s="161"/>
      <c r="S45" s="204"/>
      <c r="T45" s="252"/>
    </row>
    <row r="46" spans="1:20" outlineLevel="1">
      <c r="A46" s="244">
        <v>40786</v>
      </c>
      <c r="B46" s="258">
        <f t="shared" si="0"/>
        <v>0</v>
      </c>
      <c r="C46" s="172">
        <f>'LSR Prepaid BPA interest'!I44</f>
        <v>314381.17732423684</v>
      </c>
      <c r="D46" s="166">
        <f>'LSR Prepaid BPA interest'!H44</f>
        <v>0</v>
      </c>
      <c r="E46" s="253"/>
      <c r="F46" s="254">
        <f t="shared" si="7"/>
        <v>0</v>
      </c>
      <c r="G46" s="255">
        <f t="shared" si="2"/>
        <v>1171319.3303789822</v>
      </c>
      <c r="H46" s="253">
        <f t="shared" si="9"/>
        <v>314381.17732423684</v>
      </c>
      <c r="I46" s="254">
        <f t="shared" si="3"/>
        <v>0</v>
      </c>
      <c r="J46" s="255">
        <f t="shared" si="4"/>
        <v>3452097.7766094706</v>
      </c>
      <c r="K46" s="253"/>
      <c r="L46" s="254"/>
      <c r="M46" s="255">
        <f t="shared" si="5"/>
        <v>0</v>
      </c>
      <c r="N46" s="253">
        <f>'LSR Prepaid BPA interest'!G44</f>
        <v>8965789.2599999998</v>
      </c>
      <c r="O46" s="254"/>
      <c r="P46" s="255">
        <f t="shared" si="6"/>
        <v>99765789.260000005</v>
      </c>
      <c r="Q46" s="257">
        <f t="shared" si="8"/>
        <v>79515241.219166666</v>
      </c>
      <c r="R46" s="161"/>
      <c r="S46" s="244"/>
      <c r="T46" s="252"/>
    </row>
    <row r="47" spans="1:20" outlineLevel="1">
      <c r="A47" s="244">
        <v>40816</v>
      </c>
      <c r="B47" s="258">
        <f t="shared" si="0"/>
        <v>0</v>
      </c>
      <c r="C47" s="172">
        <f>'LSR Prepaid BPA interest'!I45</f>
        <v>304239.849023455</v>
      </c>
      <c r="D47" s="166">
        <f>'LSR Prepaid BPA interest'!H45</f>
        <v>0</v>
      </c>
      <c r="E47" s="253"/>
      <c r="F47" s="254">
        <f t="shared" si="7"/>
        <v>0</v>
      </c>
      <c r="G47" s="255">
        <f t="shared" si="2"/>
        <v>1171319.3303789822</v>
      </c>
      <c r="H47" s="253">
        <f t="shared" si="9"/>
        <v>304239.849023455</v>
      </c>
      <c r="I47" s="254">
        <f t="shared" si="3"/>
        <v>0</v>
      </c>
      <c r="J47" s="255">
        <f t="shared" si="4"/>
        <v>3756337.6256329254</v>
      </c>
      <c r="K47" s="253"/>
      <c r="L47" s="254"/>
      <c r="M47" s="255">
        <f t="shared" si="5"/>
        <v>0</v>
      </c>
      <c r="N47" s="253">
        <f>'LSR Prepaid BPA interest'!G45</f>
        <v>0</v>
      </c>
      <c r="O47" s="254"/>
      <c r="P47" s="255">
        <f t="shared" si="6"/>
        <v>99765789.260000005</v>
      </c>
      <c r="Q47" s="257">
        <f t="shared" si="8"/>
        <v>82979056.990833327</v>
      </c>
      <c r="R47" s="161"/>
      <c r="S47" s="204"/>
      <c r="T47" s="252"/>
    </row>
    <row r="48" spans="1:20" outlineLevel="1">
      <c r="A48" s="244">
        <v>40847</v>
      </c>
      <c r="B48" s="258">
        <f t="shared" si="0"/>
        <v>0</v>
      </c>
      <c r="C48" s="172">
        <f>'LSR Prepaid BPA interest'!I46</f>
        <v>317125.05352908501</v>
      </c>
      <c r="D48" s="166">
        <f>'LSR Prepaid BPA interest'!H46</f>
        <v>0</v>
      </c>
      <c r="E48" s="253"/>
      <c r="F48" s="254">
        <f t="shared" si="7"/>
        <v>0</v>
      </c>
      <c r="G48" s="255">
        <f t="shared" si="2"/>
        <v>1171319.3303789822</v>
      </c>
      <c r="H48" s="253">
        <f t="shared" si="9"/>
        <v>317125.05352908501</v>
      </c>
      <c r="I48" s="254">
        <f t="shared" si="3"/>
        <v>0</v>
      </c>
      <c r="J48" s="255">
        <f t="shared" si="4"/>
        <v>4073462.6791620106</v>
      </c>
      <c r="K48" s="253"/>
      <c r="L48" s="254"/>
      <c r="M48" s="255">
        <f t="shared" si="5"/>
        <v>0</v>
      </c>
      <c r="N48" s="253">
        <f>'LSR Prepaid BPA interest'!G46</f>
        <v>0</v>
      </c>
      <c r="O48" s="254"/>
      <c r="P48" s="255">
        <f t="shared" si="6"/>
        <v>99765789.260000005</v>
      </c>
      <c r="Q48" s="257">
        <f t="shared" si="8"/>
        <v>85842872.762500003</v>
      </c>
      <c r="R48" s="161"/>
      <c r="S48" s="204"/>
      <c r="T48" s="252"/>
    </row>
    <row r="49" spans="1:24" outlineLevel="1">
      <c r="A49" s="244">
        <v>40877</v>
      </c>
      <c r="B49" s="258">
        <f t="shared" si="0"/>
        <v>0</v>
      </c>
      <c r="C49" s="172">
        <f>'LSR Prepaid BPA interest'!I47</f>
        <v>306895.21309266292</v>
      </c>
      <c r="D49" s="166">
        <f>'LSR Prepaid BPA interest'!H47</f>
        <v>0</v>
      </c>
      <c r="E49" s="253"/>
      <c r="F49" s="254">
        <f t="shared" si="7"/>
        <v>0</v>
      </c>
      <c r="G49" s="255">
        <f t="shared" si="2"/>
        <v>1171319.3303789822</v>
      </c>
      <c r="H49" s="253">
        <f t="shared" si="9"/>
        <v>306895.21309266292</v>
      </c>
      <c r="I49" s="254">
        <f t="shared" si="3"/>
        <v>0</v>
      </c>
      <c r="J49" s="255">
        <f t="shared" si="4"/>
        <v>4380357.8922546739</v>
      </c>
      <c r="K49" s="253"/>
      <c r="L49" s="254"/>
      <c r="M49" s="255">
        <f t="shared" si="5"/>
        <v>0</v>
      </c>
      <c r="N49" s="253">
        <f>'LSR Prepaid BPA interest'!G47</f>
        <v>0</v>
      </c>
      <c r="O49" s="254"/>
      <c r="P49" s="255">
        <f t="shared" si="6"/>
        <v>99765789.260000005</v>
      </c>
      <c r="Q49" s="257">
        <f t="shared" si="8"/>
        <v>88106688.534166664</v>
      </c>
      <c r="R49" s="161"/>
      <c r="S49" s="204"/>
      <c r="T49" s="252"/>
    </row>
    <row r="50" spans="1:24" outlineLevel="1">
      <c r="A50" s="244">
        <v>40908</v>
      </c>
      <c r="B50" s="258">
        <f t="shared" si="0"/>
        <v>0</v>
      </c>
      <c r="C50" s="172">
        <f>'LSR Prepaid BPA interest'!I48</f>
        <v>317125.05352908501</v>
      </c>
      <c r="D50" s="166">
        <f>'LSR Prepaid BPA interest'!H48</f>
        <v>0</v>
      </c>
      <c r="E50" s="253"/>
      <c r="F50" s="254">
        <f>-MIN(ABS(D50),ABS(G49))</f>
        <v>0</v>
      </c>
      <c r="G50" s="255">
        <f>G49+E50+F50</f>
        <v>1171319.3303789822</v>
      </c>
      <c r="H50" s="253">
        <f t="shared" si="9"/>
        <v>317125.05352908501</v>
      </c>
      <c r="I50" s="254">
        <f t="shared" si="3"/>
        <v>0</v>
      </c>
      <c r="J50" s="255">
        <f t="shared" si="4"/>
        <v>4697482.9457837585</v>
      </c>
      <c r="K50" s="253"/>
      <c r="L50" s="254"/>
      <c r="M50" s="255">
        <f t="shared" si="5"/>
        <v>0</v>
      </c>
      <c r="N50" s="253">
        <f>'LSR Prepaid BPA interest'!G48</f>
        <v>0</v>
      </c>
      <c r="O50" s="254"/>
      <c r="P50" s="255">
        <f t="shared" si="6"/>
        <v>99765789.260000005</v>
      </c>
      <c r="Q50" s="257">
        <f t="shared" si="8"/>
        <v>90370504.30583334</v>
      </c>
      <c r="R50" s="161"/>
      <c r="S50" s="204"/>
      <c r="T50" s="252"/>
    </row>
    <row r="51" spans="1:24" outlineLevel="1">
      <c r="A51" s="244">
        <v>40939</v>
      </c>
      <c r="B51" s="258">
        <f t="shared" si="0"/>
        <v>0</v>
      </c>
      <c r="C51" s="172">
        <f>'LSR Prepaid BPA interest'!I49</f>
        <v>319975.8600582318</v>
      </c>
      <c r="D51" s="166">
        <f>'LSR Prepaid BPA interest'!H49</f>
        <v>0</v>
      </c>
      <c r="E51" s="253"/>
      <c r="F51" s="254">
        <f t="shared" si="7"/>
        <v>0</v>
      </c>
      <c r="G51" s="255">
        <f>G50+E51+F51</f>
        <v>1171319.3303789822</v>
      </c>
      <c r="H51" s="253">
        <f t="shared" si="9"/>
        <v>319975.8600582318</v>
      </c>
      <c r="I51" s="254">
        <f t="shared" si="3"/>
        <v>0</v>
      </c>
      <c r="J51" s="255">
        <f t="shared" si="4"/>
        <v>5017458.8058419907</v>
      </c>
      <c r="K51" s="253"/>
      <c r="L51" s="254"/>
      <c r="M51" s="255">
        <f t="shared" si="5"/>
        <v>0</v>
      </c>
      <c r="N51" s="253">
        <f>'LSR Prepaid BPA interest'!G49</f>
        <v>0</v>
      </c>
      <c r="O51" s="254"/>
      <c r="P51" s="255">
        <f t="shared" si="6"/>
        <v>99765789.260000005</v>
      </c>
      <c r="Q51" s="257">
        <f t="shared" si="8"/>
        <v>92634320.077499986</v>
      </c>
      <c r="R51" s="161"/>
      <c r="S51" s="204"/>
      <c r="T51" s="252"/>
    </row>
    <row r="52" spans="1:24" outlineLevel="1">
      <c r="A52" s="244">
        <v>40968</v>
      </c>
      <c r="B52" s="258">
        <f t="shared" si="0"/>
        <v>0</v>
      </c>
      <c r="C52" s="172">
        <f>'LSR Prepaid BPA interest'!I50</f>
        <v>299332.25618350715</v>
      </c>
      <c r="D52" s="166">
        <f>'LSR Prepaid BPA interest'!H50</f>
        <v>0</v>
      </c>
      <c r="E52" s="253"/>
      <c r="F52" s="254">
        <f>-MIN(ABS(D52),ABS(G51))</f>
        <v>0</v>
      </c>
      <c r="G52" s="255">
        <f t="shared" si="2"/>
        <v>1171319.3303789822</v>
      </c>
      <c r="H52" s="253">
        <f t="shared" si="9"/>
        <v>299332.25618350715</v>
      </c>
      <c r="I52" s="254">
        <f t="shared" si="3"/>
        <v>0</v>
      </c>
      <c r="J52" s="255">
        <f>J51+H52+I52</f>
        <v>5316791.0620254977</v>
      </c>
      <c r="K52" s="253"/>
      <c r="L52" s="254"/>
      <c r="M52" s="255">
        <f t="shared" si="5"/>
        <v>0</v>
      </c>
      <c r="N52" s="253">
        <f>'LSR Prepaid BPA interest'!G50</f>
        <v>0</v>
      </c>
      <c r="O52" s="254"/>
      <c r="P52" s="255">
        <f t="shared" si="6"/>
        <v>99765789.260000005</v>
      </c>
      <c r="Q52" s="257">
        <f t="shared" si="8"/>
        <v>94898135.849166676</v>
      </c>
      <c r="R52" s="161"/>
      <c r="S52" s="204"/>
      <c r="T52" s="252"/>
    </row>
    <row r="53" spans="1:24" outlineLevel="1">
      <c r="A53" s="244">
        <v>40999</v>
      </c>
      <c r="B53" s="258">
        <f t="shared" si="0"/>
        <v>0</v>
      </c>
      <c r="C53" s="172">
        <f>'LSR Prepaid BPA interest'!I51</f>
        <v>319189.51032124547</v>
      </c>
      <c r="D53" s="166">
        <f>'LSR Prepaid BPA interest'!H51</f>
        <v>-259600</v>
      </c>
      <c r="E53" s="253"/>
      <c r="F53" s="254">
        <f>-MIN(ABS(D53),ABS(G52))</f>
        <v>-259600</v>
      </c>
      <c r="G53" s="255">
        <f t="shared" si="2"/>
        <v>911719.33037898224</v>
      </c>
      <c r="H53" s="253">
        <f t="shared" si="9"/>
        <v>319189.51032124547</v>
      </c>
      <c r="I53" s="254">
        <f>IF((F53-D53)&gt;D53,(D53-F53),0)</f>
        <v>0</v>
      </c>
      <c r="J53" s="255">
        <f>J52+H53+I53</f>
        <v>5635980.5723467432</v>
      </c>
      <c r="K53" s="253"/>
      <c r="L53" s="254"/>
      <c r="M53" s="255">
        <f t="shared" si="5"/>
        <v>0</v>
      </c>
      <c r="N53" s="253">
        <f>'LSR Prepaid BPA interest'!G51</f>
        <v>0</v>
      </c>
      <c r="O53" s="254"/>
      <c r="P53" s="255">
        <f t="shared" si="6"/>
        <v>99765789.260000005</v>
      </c>
      <c r="Q53" s="257">
        <f t="shared" si="8"/>
        <v>96403618.287499979</v>
      </c>
      <c r="R53" s="161"/>
      <c r="S53" s="204"/>
      <c r="T53" s="252"/>
      <c r="V53" s="161"/>
    </row>
    <row r="54" spans="1:24" outlineLevel="1">
      <c r="A54" s="244">
        <v>41029</v>
      </c>
      <c r="B54" s="258">
        <f t="shared" si="0"/>
        <v>0</v>
      </c>
      <c r="C54" s="172">
        <f>'LSR Prepaid BPA interest'!I52</f>
        <v>310370.09101714636</v>
      </c>
      <c r="D54" s="166">
        <f>'LSR Prepaid BPA interest'!H52</f>
        <v>-434632</v>
      </c>
      <c r="E54" s="253"/>
      <c r="F54" s="254">
        <f>-MIN(ABS(D54),ABS(G53))</f>
        <v>-434632</v>
      </c>
      <c r="G54" s="255">
        <f t="shared" si="2"/>
        <v>477087.33037898224</v>
      </c>
      <c r="H54" s="253">
        <v>0</v>
      </c>
      <c r="I54" s="254">
        <f t="shared" ref="I54:I67" si="10">IF((F54-D54)&gt;D54,(D54-F54),0)</f>
        <v>0</v>
      </c>
      <c r="J54" s="255">
        <f>J53+H54+I54</f>
        <v>5635980.5723467432</v>
      </c>
      <c r="K54" s="253">
        <f>C54</f>
        <v>310370.09101714636</v>
      </c>
      <c r="L54" s="254"/>
      <c r="M54" s="255">
        <f t="shared" si="5"/>
        <v>310370.09101714636</v>
      </c>
      <c r="N54" s="253">
        <f>'LSR Prepaid BPA interest'!G52</f>
        <v>0</v>
      </c>
      <c r="O54" s="254"/>
      <c r="P54" s="255">
        <f t="shared" si="6"/>
        <v>99765789.260000005</v>
      </c>
      <c r="Q54" s="257">
        <f t="shared" si="8"/>
        <v>97150767.392499998</v>
      </c>
      <c r="R54" s="161"/>
      <c r="S54" s="204"/>
      <c r="T54" s="252"/>
      <c r="V54" s="161"/>
    </row>
    <row r="55" spans="1:24" outlineLevel="1">
      <c r="A55" s="244">
        <v>41060</v>
      </c>
      <c r="B55" s="258">
        <f t="shared" si="0"/>
        <v>0</v>
      </c>
      <c r="C55" s="172">
        <f>'LSR Prepaid BPA interest'!I53</f>
        <v>319440.13242153981</v>
      </c>
      <c r="D55" s="166">
        <f>'LSR Prepaid BPA interest'!H53</f>
        <v>-421127</v>
      </c>
      <c r="E55" s="253"/>
      <c r="F55" s="254">
        <f t="shared" ref="F55:F117" si="11">-MIN(ABS(D55),ABS(G54))</f>
        <v>-421127</v>
      </c>
      <c r="G55" s="255">
        <f t="shared" si="2"/>
        <v>55960.330378982238</v>
      </c>
      <c r="H55" s="253">
        <v>0</v>
      </c>
      <c r="I55" s="254">
        <f t="shared" si="10"/>
        <v>0</v>
      </c>
      <c r="J55" s="255">
        <f>J54+H55+I55</f>
        <v>5635980.5723467432</v>
      </c>
      <c r="K55" s="253">
        <f>C55</f>
        <v>319440.13242153981</v>
      </c>
      <c r="L55" s="254"/>
      <c r="M55" s="255">
        <f t="shared" si="5"/>
        <v>629810.22343868623</v>
      </c>
      <c r="N55" s="253">
        <f>'LSR Prepaid BPA interest'!G53</f>
        <v>0</v>
      </c>
      <c r="O55" s="254"/>
      <c r="P55" s="255">
        <f t="shared" si="6"/>
        <v>99765789.260000005</v>
      </c>
      <c r="Q55" s="257">
        <f>(P55+P43+SUM(P44:P54)*2)/24</f>
        <v>97897916.497499987</v>
      </c>
      <c r="R55" s="161"/>
      <c r="S55" s="204"/>
      <c r="T55" s="252"/>
    </row>
    <row r="56" spans="1:24" outlineLevel="1">
      <c r="A56" s="244">
        <v>41090</v>
      </c>
      <c r="B56" s="258">
        <f>E56+K56+H56-C56</f>
        <v>0</v>
      </c>
      <c r="C56" s="172">
        <f>'LSR Prepaid BPA interest'!I54</f>
        <v>307884.72907879023</v>
      </c>
      <c r="D56" s="166">
        <f>'LSR Prepaid BPA interest'!H54</f>
        <v>-426723</v>
      </c>
      <c r="E56" s="253"/>
      <c r="F56" s="254">
        <f t="shared" si="11"/>
        <v>-55960.330378982238</v>
      </c>
      <c r="G56" s="255">
        <f t="shared" si="2"/>
        <v>0</v>
      </c>
      <c r="H56" s="253">
        <v>0</v>
      </c>
      <c r="I56" s="254">
        <f t="shared" si="10"/>
        <v>-370762.66962101776</v>
      </c>
      <c r="J56" s="255">
        <f t="shared" si="4"/>
        <v>5265217.9027257254</v>
      </c>
      <c r="K56" s="253">
        <f>C56</f>
        <v>307884.72907879023</v>
      </c>
      <c r="L56" s="254"/>
      <c r="M56" s="255">
        <f t="shared" si="5"/>
        <v>937694.9525174764</v>
      </c>
      <c r="N56" s="253">
        <f>'LSR Prepaid BPA interest'!G54</f>
        <v>0</v>
      </c>
      <c r="O56" s="254"/>
      <c r="P56" s="255">
        <f t="shared" si="6"/>
        <v>99765789.260000005</v>
      </c>
      <c r="Q56" s="257">
        <f t="shared" si="8"/>
        <v>98645065.602500007</v>
      </c>
      <c r="R56" s="161"/>
      <c r="S56" s="204"/>
      <c r="T56" s="252"/>
    </row>
    <row r="57" spans="1:24" outlineLevel="1">
      <c r="A57" s="244">
        <v>41121</v>
      </c>
      <c r="B57" s="258">
        <f>E57+K57+H57-C57</f>
        <v>0</v>
      </c>
      <c r="C57" s="172">
        <f>'LSR Prepaid BPA interest'!I55</f>
        <v>319586.8761644921</v>
      </c>
      <c r="D57" s="166">
        <f>'LSR Prepaid BPA interest'!H55</f>
        <v>-462527</v>
      </c>
      <c r="E57" s="253"/>
      <c r="F57" s="254">
        <f t="shared" si="11"/>
        <v>0</v>
      </c>
      <c r="G57" s="255">
        <f t="shared" si="2"/>
        <v>0</v>
      </c>
      <c r="H57" s="253">
        <v>0</v>
      </c>
      <c r="I57" s="254">
        <f t="shared" si="10"/>
        <v>-462527</v>
      </c>
      <c r="J57" s="255">
        <f t="shared" si="4"/>
        <v>4802690.9027257254</v>
      </c>
      <c r="K57" s="253">
        <f>C57</f>
        <v>319586.8761644921</v>
      </c>
      <c r="L57" s="254"/>
      <c r="M57" s="255">
        <f t="shared" si="5"/>
        <v>1257281.8286819686</v>
      </c>
      <c r="N57" s="253">
        <f>'LSR Prepaid BPA interest'!G55</f>
        <v>0</v>
      </c>
      <c r="O57" s="254"/>
      <c r="P57" s="255">
        <f t="shared" si="6"/>
        <v>99765789.260000005</v>
      </c>
      <c r="Q57" s="257">
        <f t="shared" si="8"/>
        <v>99392214.707500026</v>
      </c>
      <c r="R57" s="161"/>
      <c r="S57" s="204"/>
      <c r="T57" s="252"/>
    </row>
    <row r="58" spans="1:24" outlineLevel="1">
      <c r="A58" s="244">
        <v>41152</v>
      </c>
      <c r="B58" s="258">
        <f t="shared" si="0"/>
        <v>0</v>
      </c>
      <c r="C58" s="172">
        <f>'LSR Prepaid BPA interest'!I56</f>
        <v>318202.22817114968</v>
      </c>
      <c r="D58" s="166">
        <f>'LSR Prepaid BPA interest'!H56</f>
        <v>-457118</v>
      </c>
      <c r="E58" s="253"/>
      <c r="F58" s="254">
        <f t="shared" si="11"/>
        <v>0</v>
      </c>
      <c r="G58" s="255">
        <f t="shared" si="2"/>
        <v>0</v>
      </c>
      <c r="H58" s="253">
        <v>0</v>
      </c>
      <c r="I58" s="254">
        <f t="shared" si="10"/>
        <v>-457118</v>
      </c>
      <c r="J58" s="255">
        <f t="shared" si="4"/>
        <v>4345572.9027257254</v>
      </c>
      <c r="K58" s="253">
        <f>C58</f>
        <v>318202.22817114968</v>
      </c>
      <c r="L58" s="254"/>
      <c r="M58" s="255">
        <f>M57+K58+L58</f>
        <v>1575484.0568531184</v>
      </c>
      <c r="N58" s="253">
        <f>'LSR Prepaid BPA interest'!G56</f>
        <v>0</v>
      </c>
      <c r="O58" s="254"/>
      <c r="P58" s="255">
        <f t="shared" si="6"/>
        <v>99765789.260000005</v>
      </c>
      <c r="Q58" s="257">
        <f t="shared" si="8"/>
        <v>99765789.260000005</v>
      </c>
      <c r="R58" s="161"/>
      <c r="S58" s="204"/>
      <c r="T58" s="252"/>
      <c r="V58" s="252"/>
      <c r="W58" s="252"/>
      <c r="X58" s="252"/>
    </row>
    <row r="59" spans="1:24" outlineLevel="1">
      <c r="A59" s="244">
        <v>41182</v>
      </c>
      <c r="B59" s="258">
        <f t="shared" si="0"/>
        <v>0</v>
      </c>
      <c r="C59" s="172">
        <f>'LSR Prepaid BPA interest'!I57</f>
        <v>306597.65823658765</v>
      </c>
      <c r="D59" s="166">
        <f>'LSR Prepaid BPA interest'!H57</f>
        <v>-457118</v>
      </c>
      <c r="E59" s="253"/>
      <c r="F59" s="254">
        <f t="shared" si="11"/>
        <v>0</v>
      </c>
      <c r="G59" s="255">
        <f t="shared" si="2"/>
        <v>0</v>
      </c>
      <c r="H59" s="253">
        <v>0</v>
      </c>
      <c r="I59" s="254">
        <f t="shared" si="10"/>
        <v>-457118</v>
      </c>
      <c r="J59" s="255">
        <f t="shared" si="4"/>
        <v>3888454.9027257254</v>
      </c>
      <c r="K59" s="253">
        <f t="shared" ref="K59:K68" si="12">C59</f>
        <v>306597.65823658765</v>
      </c>
      <c r="L59" s="254"/>
      <c r="M59" s="255">
        <f>M58+K59+L59</f>
        <v>1882081.715089706</v>
      </c>
      <c r="N59" s="253">
        <f>'LSR Prepaid BPA interest'!G57</f>
        <v>0</v>
      </c>
      <c r="O59" s="254"/>
      <c r="P59" s="255">
        <f t="shared" si="6"/>
        <v>99765789.260000005</v>
      </c>
      <c r="Q59" s="257">
        <f t="shared" si="8"/>
        <v>99765789.260000005</v>
      </c>
      <c r="R59" s="161"/>
      <c r="S59" s="204"/>
      <c r="T59" s="252"/>
      <c r="V59" s="252"/>
      <c r="W59" s="252"/>
      <c r="X59" s="252"/>
    </row>
    <row r="60" spans="1:24" outlineLevel="1">
      <c r="A60" s="244">
        <v>41213</v>
      </c>
      <c r="B60" s="258">
        <f t="shared" si="0"/>
        <v>0</v>
      </c>
      <c r="C60" s="172">
        <f>'LSR Prepaid BPA interest'!I58</f>
        <v>318306.51572274236</v>
      </c>
      <c r="D60" s="166">
        <f>'LSR Prepaid BPA interest'!H58</f>
        <v>-452840</v>
      </c>
      <c r="E60" s="253"/>
      <c r="F60" s="254">
        <f t="shared" si="11"/>
        <v>0</v>
      </c>
      <c r="G60" s="255">
        <f t="shared" si="2"/>
        <v>0</v>
      </c>
      <c r="H60" s="253">
        <v>0</v>
      </c>
      <c r="I60" s="254">
        <f t="shared" si="10"/>
        <v>-452840</v>
      </c>
      <c r="J60" s="255">
        <f t="shared" si="4"/>
        <v>3435614.9027257254</v>
      </c>
      <c r="K60" s="253">
        <f t="shared" si="12"/>
        <v>318306.51572274236</v>
      </c>
      <c r="L60" s="254"/>
      <c r="M60" s="255">
        <f>M59+K60+L60</f>
        <v>2200388.2308124485</v>
      </c>
      <c r="N60" s="253">
        <f>'LSR Prepaid BPA interest'!G58</f>
        <v>0</v>
      </c>
      <c r="O60" s="254"/>
      <c r="P60" s="255">
        <f t="shared" si="6"/>
        <v>99765789.260000005</v>
      </c>
      <c r="Q60" s="257">
        <f t="shared" si="8"/>
        <v>99765789.260000005</v>
      </c>
      <c r="R60" s="161"/>
      <c r="S60" s="204"/>
      <c r="T60" s="252"/>
      <c r="V60" s="252"/>
      <c r="W60" s="252"/>
      <c r="X60" s="252"/>
    </row>
    <row r="61" spans="1:24" outlineLevel="1">
      <c r="A61" s="244">
        <v>41243</v>
      </c>
      <c r="B61" s="258">
        <f t="shared" si="0"/>
        <v>0</v>
      </c>
      <c r="C61" s="172">
        <f>'LSR Prepaid BPA interest'!I59</f>
        <v>306696.38900895522</v>
      </c>
      <c r="D61" s="166">
        <f>'LSR Prepaid BPA interest'!H59</f>
        <v>-457866</v>
      </c>
      <c r="E61" s="253"/>
      <c r="F61" s="254">
        <f t="shared" si="11"/>
        <v>0</v>
      </c>
      <c r="G61" s="255">
        <f t="shared" si="2"/>
        <v>0</v>
      </c>
      <c r="H61" s="253">
        <v>0</v>
      </c>
      <c r="I61" s="254">
        <f t="shared" si="10"/>
        <v>-457866</v>
      </c>
      <c r="J61" s="255">
        <f>J60+H61+I61</f>
        <v>2977748.9027257254</v>
      </c>
      <c r="K61" s="253">
        <f t="shared" si="12"/>
        <v>306696.38900895522</v>
      </c>
      <c r="L61" s="254"/>
      <c r="M61" s="255">
        <f t="shared" si="5"/>
        <v>2507084.6198214036</v>
      </c>
      <c r="N61" s="253">
        <f>'LSR Prepaid BPA interest'!G59</f>
        <v>0</v>
      </c>
      <c r="O61" s="254"/>
      <c r="P61" s="255">
        <f t="shared" si="6"/>
        <v>99765789.260000005</v>
      </c>
      <c r="Q61" s="257">
        <f t="shared" si="8"/>
        <v>99765789.260000005</v>
      </c>
      <c r="R61" s="161"/>
      <c r="S61" s="204"/>
      <c r="T61" s="252"/>
      <c r="V61" s="252"/>
      <c r="W61" s="252"/>
      <c r="X61" s="252"/>
    </row>
    <row r="62" spans="1:24" outlineLevel="1">
      <c r="A62" s="244">
        <v>41274</v>
      </c>
      <c r="B62" s="258">
        <f t="shared" si="0"/>
        <v>0</v>
      </c>
      <c r="C62" s="172">
        <f>'LSR Prepaid BPA interest'!I60</f>
        <v>315658.41937271494</v>
      </c>
      <c r="D62" s="166">
        <f>'LSR Prepaid BPA interest'!H60</f>
        <v>-416358</v>
      </c>
      <c r="E62" s="253"/>
      <c r="F62" s="254">
        <f t="shared" si="11"/>
        <v>0</v>
      </c>
      <c r="G62" s="255">
        <f t="shared" si="2"/>
        <v>0</v>
      </c>
      <c r="H62" s="253">
        <v>0</v>
      </c>
      <c r="I62" s="254">
        <f t="shared" si="10"/>
        <v>-416358</v>
      </c>
      <c r="J62" s="255">
        <f t="shared" si="4"/>
        <v>2561390.9027257254</v>
      </c>
      <c r="K62" s="253">
        <f t="shared" si="12"/>
        <v>315658.41937271494</v>
      </c>
      <c r="L62" s="254"/>
      <c r="M62" s="255">
        <f>M61+K62+L62</f>
        <v>2822743.0391941187</v>
      </c>
      <c r="N62" s="253">
        <f>'LSR Prepaid BPA interest'!G60</f>
        <v>0</v>
      </c>
      <c r="O62" s="254"/>
      <c r="P62" s="255">
        <f t="shared" si="6"/>
        <v>99765789.260000005</v>
      </c>
      <c r="Q62" s="257">
        <f t="shared" si="8"/>
        <v>99765789.260000005</v>
      </c>
      <c r="R62" s="161"/>
      <c r="S62" s="204"/>
      <c r="T62" s="252"/>
      <c r="V62" s="252"/>
      <c r="W62" s="252"/>
      <c r="X62" s="252"/>
    </row>
    <row r="63" spans="1:24" outlineLevel="1">
      <c r="A63" s="244">
        <v>41305</v>
      </c>
      <c r="B63" s="258">
        <f t="shared" si="0"/>
        <v>0</v>
      </c>
      <c r="C63" s="172">
        <f>'LSR Prepaid BPA interest'!I61</f>
        <v>317120.25844928937</v>
      </c>
      <c r="D63" s="166">
        <f>'LSR Prepaid BPA interest'!H61</f>
        <v>-458060</v>
      </c>
      <c r="E63" s="253"/>
      <c r="F63" s="254">
        <f t="shared" si="11"/>
        <v>0</v>
      </c>
      <c r="G63" s="255">
        <f t="shared" si="2"/>
        <v>0</v>
      </c>
      <c r="H63" s="253">
        <v>0</v>
      </c>
      <c r="I63" s="254">
        <f t="shared" si="10"/>
        <v>-458060</v>
      </c>
      <c r="J63" s="255">
        <f>J62+H63+I63</f>
        <v>2103330.9027257254</v>
      </c>
      <c r="K63" s="253">
        <f t="shared" si="12"/>
        <v>317120.25844928937</v>
      </c>
      <c r="L63" s="254"/>
      <c r="M63" s="255">
        <f t="shared" si="5"/>
        <v>3139863.2976434082</v>
      </c>
      <c r="N63" s="253">
        <f>'LSR Prepaid BPA interest'!G61</f>
        <v>0</v>
      </c>
      <c r="O63" s="254">
        <f t="shared" ref="O63:O72" si="13">IF((I63+L63)&gt;D63,(D63-I63)*$P$1,0)</f>
        <v>0</v>
      </c>
      <c r="P63" s="255">
        <f t="shared" si="6"/>
        <v>99765789.260000005</v>
      </c>
      <c r="Q63" s="257">
        <f t="shared" si="8"/>
        <v>99765789.260000005</v>
      </c>
      <c r="R63" s="161"/>
      <c r="S63" s="204"/>
      <c r="T63" s="252"/>
      <c r="V63" s="252"/>
      <c r="W63" s="252"/>
      <c r="X63" s="252"/>
    </row>
    <row r="64" spans="1:24" outlineLevel="1">
      <c r="A64" s="244">
        <v>41333</v>
      </c>
      <c r="B64" s="258">
        <f t="shared" si="0"/>
        <v>0</v>
      </c>
      <c r="C64" s="172">
        <f>'LSR Prepaid BPA interest'!I62</f>
        <v>285223.77384192118</v>
      </c>
      <c r="D64" s="166">
        <f>'LSR Prepaid BPA interest'!H62</f>
        <v>-441320</v>
      </c>
      <c r="E64" s="253"/>
      <c r="F64" s="254">
        <f t="shared" si="11"/>
        <v>0</v>
      </c>
      <c r="G64" s="255">
        <f t="shared" si="2"/>
        <v>0</v>
      </c>
      <c r="H64" s="253">
        <v>0</v>
      </c>
      <c r="I64" s="254">
        <f t="shared" si="10"/>
        <v>-441320</v>
      </c>
      <c r="J64" s="255">
        <f>J63+H64+I64</f>
        <v>1662010.9027257254</v>
      </c>
      <c r="K64" s="253">
        <f t="shared" si="12"/>
        <v>285223.77384192118</v>
      </c>
      <c r="L64" s="254"/>
      <c r="M64" s="255">
        <f t="shared" si="5"/>
        <v>3425087.0714853294</v>
      </c>
      <c r="N64" s="253">
        <f>'LSR Prepaid BPA interest'!G62</f>
        <v>0</v>
      </c>
      <c r="O64" s="254">
        <f t="shared" si="13"/>
        <v>0</v>
      </c>
      <c r="P64" s="255">
        <f t="shared" si="6"/>
        <v>99765789.260000005</v>
      </c>
      <c r="Q64" s="257">
        <f t="shared" si="8"/>
        <v>99765789.260000005</v>
      </c>
      <c r="R64" s="161"/>
      <c r="S64" s="204"/>
      <c r="T64" s="258"/>
      <c r="U64" s="258"/>
      <c r="V64" s="252"/>
      <c r="W64" s="252"/>
      <c r="X64" s="252"/>
    </row>
    <row r="65" spans="1:24" outlineLevel="1">
      <c r="A65" s="244">
        <v>41364</v>
      </c>
      <c r="B65" s="258">
        <f t="shared" si="0"/>
        <v>0</v>
      </c>
      <c r="C65" s="172">
        <f>'LSR Prepaid BPA interest'!I63</f>
        <v>314446.66934353596</v>
      </c>
      <c r="D65" s="166">
        <f>'LSR Prepaid BPA interest'!H63</f>
        <v>-441320</v>
      </c>
      <c r="E65" s="253"/>
      <c r="F65" s="254">
        <f t="shared" si="11"/>
        <v>0</v>
      </c>
      <c r="G65" s="255">
        <f t="shared" si="2"/>
        <v>0</v>
      </c>
      <c r="H65" s="253">
        <v>0</v>
      </c>
      <c r="I65" s="254">
        <f t="shared" si="10"/>
        <v>-441320</v>
      </c>
      <c r="J65" s="255">
        <f>J64+H65+I65</f>
        <v>1220690.9027257254</v>
      </c>
      <c r="K65" s="253">
        <f t="shared" si="12"/>
        <v>314446.66934353596</v>
      </c>
      <c r="L65" s="254"/>
      <c r="M65" s="255">
        <f t="shared" si="5"/>
        <v>3739533.7408288652</v>
      </c>
      <c r="N65" s="253">
        <f>'LSR Prepaid BPA interest'!G63</f>
        <v>0</v>
      </c>
      <c r="O65" s="254">
        <f t="shared" si="13"/>
        <v>0</v>
      </c>
      <c r="P65" s="255">
        <f t="shared" si="6"/>
        <v>99765789.260000005</v>
      </c>
      <c r="Q65" s="257">
        <f t="shared" si="8"/>
        <v>99765789.260000005</v>
      </c>
      <c r="R65" s="161"/>
      <c r="S65" s="204"/>
      <c r="T65" s="258"/>
      <c r="U65" s="258"/>
      <c r="V65" s="252"/>
      <c r="W65" s="252"/>
      <c r="X65" s="252"/>
    </row>
    <row r="66" spans="1:24" outlineLevel="1">
      <c r="A66" s="244">
        <v>41394</v>
      </c>
      <c r="B66" s="258">
        <f t="shared" si="0"/>
        <v>0</v>
      </c>
      <c r="C66" s="172">
        <f>'LSR Prepaid BPA interest'!I64</f>
        <v>305697.0088824883</v>
      </c>
      <c r="D66" s="166">
        <f>'LSR Prepaid BPA interest'!H64</f>
        <v>-441320</v>
      </c>
      <c r="E66" s="253"/>
      <c r="F66" s="254">
        <f t="shared" si="11"/>
        <v>0</v>
      </c>
      <c r="G66" s="255">
        <f t="shared" si="2"/>
        <v>0</v>
      </c>
      <c r="H66" s="253">
        <v>0</v>
      </c>
      <c r="I66" s="254">
        <f t="shared" si="10"/>
        <v>-441320</v>
      </c>
      <c r="J66" s="255">
        <f t="shared" si="4"/>
        <v>779370.90272572543</v>
      </c>
      <c r="K66" s="253">
        <f t="shared" si="12"/>
        <v>305697.0088824883</v>
      </c>
      <c r="L66" s="254"/>
      <c r="M66" s="255">
        <f>M65+K66+L66</f>
        <v>4045230.7497113533</v>
      </c>
      <c r="N66" s="253">
        <f>'LSR Prepaid BPA interest'!G64</f>
        <v>0</v>
      </c>
      <c r="O66" s="254">
        <f t="shared" si="13"/>
        <v>0</v>
      </c>
      <c r="P66" s="255">
        <f t="shared" si="6"/>
        <v>99765789.260000005</v>
      </c>
      <c r="Q66" s="257">
        <f t="shared" si="8"/>
        <v>99765789.260000005</v>
      </c>
      <c r="R66" s="161"/>
      <c r="S66" s="204"/>
      <c r="T66" s="258"/>
      <c r="U66" s="258"/>
      <c r="V66" s="252"/>
      <c r="W66" s="252"/>
      <c r="X66" s="252"/>
    </row>
    <row r="67" spans="1:24" outlineLevel="1">
      <c r="A67" s="244">
        <v>41425</v>
      </c>
      <c r="B67" s="258">
        <f t="shared" si="0"/>
        <v>0</v>
      </c>
      <c r="C67" s="172">
        <f>'LSR Prepaid BPA interest'!I65</f>
        <v>314549.93288076308</v>
      </c>
      <c r="D67" s="166">
        <f>'LSR Prepaid BPA interest'!H65</f>
        <v>-441380</v>
      </c>
      <c r="E67" s="253"/>
      <c r="F67" s="254">
        <f t="shared" si="11"/>
        <v>0</v>
      </c>
      <c r="G67" s="255">
        <f t="shared" si="2"/>
        <v>0</v>
      </c>
      <c r="H67" s="253">
        <v>0</v>
      </c>
      <c r="I67" s="254">
        <f t="shared" si="10"/>
        <v>-441380</v>
      </c>
      <c r="J67" s="255">
        <f>J66+H67+I67</f>
        <v>337990.90272572543</v>
      </c>
      <c r="K67" s="253">
        <f t="shared" si="12"/>
        <v>314549.93288076308</v>
      </c>
      <c r="L67" s="254">
        <f>IF((F67+I67)&gt;D67,(D67-F67-I67)*$M$1,0)</f>
        <v>0</v>
      </c>
      <c r="M67" s="255">
        <f t="shared" si="5"/>
        <v>4359780.6825921163</v>
      </c>
      <c r="N67" s="253">
        <f>'LSR Prepaid BPA interest'!G65</f>
        <v>0</v>
      </c>
      <c r="O67" s="254">
        <f t="shared" si="13"/>
        <v>0</v>
      </c>
      <c r="P67" s="255">
        <f t="shared" si="6"/>
        <v>99765789.260000005</v>
      </c>
      <c r="Q67" s="257">
        <f t="shared" si="8"/>
        <v>99765789.260000005</v>
      </c>
      <c r="R67" s="161"/>
      <c r="S67" s="204"/>
      <c r="T67" s="252"/>
      <c r="V67" s="252"/>
      <c r="W67" s="252"/>
      <c r="X67" s="252"/>
    </row>
    <row r="68" spans="1:24" outlineLevel="1">
      <c r="A68" s="244">
        <v>41455</v>
      </c>
      <c r="B68" s="258">
        <f t="shared" si="0"/>
        <v>0</v>
      </c>
      <c r="C68" s="172">
        <f>'LSR Prepaid BPA interest'!I66</f>
        <v>303109.48870440613</v>
      </c>
      <c r="D68" s="166">
        <f>'LSR Prepaid BPA interest'!H66</f>
        <v>-441320</v>
      </c>
      <c r="E68" s="253"/>
      <c r="F68" s="254">
        <f t="shared" si="11"/>
        <v>0</v>
      </c>
      <c r="G68" s="255">
        <f t="shared" si="2"/>
        <v>0</v>
      </c>
      <c r="H68" s="253">
        <v>0</v>
      </c>
      <c r="I68" s="254">
        <f>-J67</f>
        <v>-337990.90272572543</v>
      </c>
      <c r="J68" s="255">
        <f>J67+H68+I68</f>
        <v>0</v>
      </c>
      <c r="K68" s="253">
        <f t="shared" si="12"/>
        <v>303109.48870440613</v>
      </c>
      <c r="L68" s="254">
        <f t="shared" ref="L68:L77" si="14">IF((F68+I68)&gt;D68,(D68-F68-I68)*$M$1,0)</f>
        <v>-4329.4891757921041</v>
      </c>
      <c r="M68" s="255">
        <f t="shared" si="5"/>
        <v>4658560.6821207302</v>
      </c>
      <c r="N68" s="253">
        <f>'LSR Prepaid BPA interest'!G66</f>
        <v>0</v>
      </c>
      <c r="O68" s="254">
        <f>IF((I68+L68)&gt;D68,(D68-I68)*$P$1,0)</f>
        <v>-98999.608098482451</v>
      </c>
      <c r="P68" s="255">
        <f t="shared" si="6"/>
        <v>99666789.651901528</v>
      </c>
      <c r="Q68" s="257">
        <f t="shared" si="8"/>
        <v>99761664.276329234</v>
      </c>
      <c r="R68" s="161"/>
      <c r="S68" s="204"/>
      <c r="T68" s="252"/>
      <c r="V68" s="252"/>
      <c r="W68" s="252"/>
      <c r="X68" s="252"/>
    </row>
    <row r="69" spans="1:24" outlineLevel="1">
      <c r="A69" s="244">
        <v>41486</v>
      </c>
      <c r="B69" s="258">
        <f t="shared" si="0"/>
        <v>0</v>
      </c>
      <c r="C69" s="172">
        <f>'LSR Prepaid BPA interest'!I67</f>
        <v>314673.26629520557</v>
      </c>
      <c r="D69" s="166">
        <f>'LSR Prepaid BPA interest'!H67</f>
        <v>-441320</v>
      </c>
      <c r="E69" s="253"/>
      <c r="F69" s="254">
        <f t="shared" si="11"/>
        <v>0</v>
      </c>
      <c r="G69" s="255">
        <f t="shared" si="2"/>
        <v>0</v>
      </c>
      <c r="H69" s="253">
        <f t="shared" ref="H69:H74" si="15">C69</f>
        <v>314673.26629520557</v>
      </c>
      <c r="I69" s="254">
        <f>-J68-H69</f>
        <v>-314673.26629520557</v>
      </c>
      <c r="J69" s="255">
        <f t="shared" si="4"/>
        <v>0</v>
      </c>
      <c r="K69" s="253"/>
      <c r="L69" s="254">
        <f>IF((F69+I69)&gt;D69,(D69-F69-I69)*$M$1,0)</f>
        <v>-5306.4981422308865</v>
      </c>
      <c r="M69" s="255">
        <f t="shared" si="5"/>
        <v>4653254.1839784989</v>
      </c>
      <c r="N69" s="253">
        <f>'LSR Prepaid BPA interest'!G67</f>
        <v>0</v>
      </c>
      <c r="O69" s="254">
        <f t="shared" si="13"/>
        <v>-121340.23556256354</v>
      </c>
      <c r="P69" s="255">
        <f t="shared" si="6"/>
        <v>99545449.416338965</v>
      </c>
      <c r="Q69" s="257">
        <f t="shared" si="8"/>
        <v>99748358.465839267</v>
      </c>
      <c r="R69" s="161"/>
      <c r="S69" s="204"/>
      <c r="T69" s="252"/>
      <c r="V69" s="252"/>
      <c r="W69" s="252"/>
      <c r="X69" s="252"/>
    </row>
    <row r="70" spans="1:24" outlineLevel="1">
      <c r="A70" s="244">
        <v>41517</v>
      </c>
      <c r="B70" s="258">
        <f t="shared" si="0"/>
        <v>0</v>
      </c>
      <c r="C70" s="172">
        <f>'LSR Prepaid BPA interest'!I68</f>
        <v>313336.47174232884</v>
      </c>
      <c r="D70" s="166">
        <f>'LSR Prepaid BPA interest'!H68</f>
        <v>-441320</v>
      </c>
      <c r="E70" s="253"/>
      <c r="F70" s="254">
        <f t="shared" si="11"/>
        <v>0</v>
      </c>
      <c r="G70" s="255">
        <f t="shared" si="2"/>
        <v>0</v>
      </c>
      <c r="H70" s="253">
        <f t="shared" si="15"/>
        <v>313336.47174232884</v>
      </c>
      <c r="I70" s="254">
        <f t="shared" ref="I70:I130" si="16">-J69-H70</f>
        <v>-313336.47174232884</v>
      </c>
      <c r="J70" s="255">
        <f t="shared" si="4"/>
        <v>0</v>
      </c>
      <c r="K70" s="253"/>
      <c r="L70" s="254">
        <f t="shared" si="14"/>
        <v>-5362.5098339964215</v>
      </c>
      <c r="M70" s="255">
        <f t="shared" si="5"/>
        <v>4647891.6741445027</v>
      </c>
      <c r="N70" s="253">
        <f>'LSR Prepaid BPA interest'!G68</f>
        <v>0</v>
      </c>
      <c r="O70" s="254">
        <f t="shared" si="13"/>
        <v>-122621.01842367473</v>
      </c>
      <c r="P70" s="255">
        <f t="shared" si="6"/>
        <v>99422828.397915289</v>
      </c>
      <c r="Q70" s="257">
        <f t="shared" si="8"/>
        <v>99724887.603099838</v>
      </c>
      <c r="R70" s="161"/>
      <c r="S70" s="204"/>
      <c r="T70" s="252"/>
      <c r="V70" s="252"/>
      <c r="W70" s="252"/>
      <c r="X70" s="252"/>
    </row>
    <row r="71" spans="1:24" outlineLevel="1">
      <c r="A71" s="244">
        <v>41547</v>
      </c>
      <c r="B71" s="258">
        <f t="shared" si="0"/>
        <v>0</v>
      </c>
      <c r="C71" s="172">
        <f>'LSR Prepaid BPA interest'!I69</f>
        <v>301935.17147366336</v>
      </c>
      <c r="D71" s="166">
        <f>'LSR Prepaid BPA interest'!H69</f>
        <v>-441320</v>
      </c>
      <c r="E71" s="253"/>
      <c r="F71" s="254">
        <f t="shared" si="11"/>
        <v>0</v>
      </c>
      <c r="G71" s="255">
        <f t="shared" si="2"/>
        <v>0</v>
      </c>
      <c r="H71" s="253">
        <f t="shared" si="15"/>
        <v>301935.17147366336</v>
      </c>
      <c r="I71" s="254">
        <f t="shared" si="16"/>
        <v>-301935.17147366336</v>
      </c>
      <c r="J71" s="255">
        <f t="shared" si="4"/>
        <v>0</v>
      </c>
      <c r="K71" s="253"/>
      <c r="L71" s="254">
        <f t="shared" si="14"/>
        <v>-5840.2243152535057</v>
      </c>
      <c r="M71" s="255">
        <f t="shared" si="5"/>
        <v>4642051.4498292496</v>
      </c>
      <c r="N71" s="253">
        <f>'LSR Prepaid BPA interest'!G69</f>
        <v>0</v>
      </c>
      <c r="O71" s="254">
        <f t="shared" si="13"/>
        <v>-133544.60421108312</v>
      </c>
      <c r="P71" s="255">
        <f t="shared" si="6"/>
        <v>99289283.793704212</v>
      </c>
      <c r="Q71" s="257">
        <f t="shared" si="8"/>
        <v>99690743.172750652</v>
      </c>
      <c r="R71" s="161"/>
      <c r="S71" s="204"/>
      <c r="T71" s="252"/>
      <c r="V71" s="252"/>
      <c r="W71" s="252"/>
      <c r="X71" s="252"/>
    </row>
    <row r="72" spans="1:24" outlineLevel="1">
      <c r="A72" s="244">
        <v>41578</v>
      </c>
      <c r="B72" s="258">
        <f t="shared" ref="B72:B135" si="17">E72+K72+H72-C72</f>
        <v>0</v>
      </c>
      <c r="C72" s="172">
        <f>'LSR Prepaid BPA interest'!I70</f>
        <v>248618.07</v>
      </c>
      <c r="D72" s="166">
        <f>'LSR Prepaid BPA interest'!H70</f>
        <v>-441320</v>
      </c>
      <c r="E72" s="253"/>
      <c r="F72" s="254">
        <f t="shared" si="11"/>
        <v>0</v>
      </c>
      <c r="G72" s="255">
        <f t="shared" si="2"/>
        <v>0</v>
      </c>
      <c r="H72" s="253">
        <f t="shared" si="15"/>
        <v>248618.07</v>
      </c>
      <c r="I72" s="254">
        <f t="shared" si="16"/>
        <v>-248618.07</v>
      </c>
      <c r="J72" s="255">
        <f t="shared" si="4"/>
        <v>0</v>
      </c>
      <c r="K72" s="253"/>
      <c r="L72" s="254">
        <f>IF((F72+I72)&gt;D72,(D72-F72-I72)*$M$1,0)</f>
        <v>-8074.2108669999998</v>
      </c>
      <c r="M72" s="255">
        <f t="shared" si="5"/>
        <v>4633977.2389622498</v>
      </c>
      <c r="N72" s="253">
        <f>'LSR Prepaid BPA interest'!G70</f>
        <v>-22386834.66</v>
      </c>
      <c r="O72" s="254">
        <f t="shared" si="13"/>
        <v>-184627.71913299998</v>
      </c>
      <c r="P72" s="255">
        <f>P71+N72+O72</f>
        <v>76717821.414571211</v>
      </c>
      <c r="Q72" s="257">
        <f t="shared" si="8"/>
        <v>98710556.784762129</v>
      </c>
      <c r="R72" s="161"/>
      <c r="S72" s="204"/>
      <c r="T72" s="252"/>
      <c r="V72" s="252"/>
      <c r="W72" s="252"/>
      <c r="X72" s="252"/>
    </row>
    <row r="73" spans="1:24" outlineLevel="1">
      <c r="A73" s="244">
        <v>41608</v>
      </c>
      <c r="B73" s="258">
        <f t="shared" si="17"/>
        <v>0</v>
      </c>
      <c r="C73" s="172">
        <f>'LSR Prepaid BPA interest'!I71</f>
        <v>236269.3507078127</v>
      </c>
      <c r="D73" s="166">
        <f>'LSR Prepaid BPA interest'!H71</f>
        <v>-502860</v>
      </c>
      <c r="E73" s="253"/>
      <c r="F73" s="254">
        <f t="shared" si="11"/>
        <v>0</v>
      </c>
      <c r="G73" s="255">
        <f t="shared" ref="G73:G136" si="18">G72+E73+F73</f>
        <v>0</v>
      </c>
      <c r="H73" s="253">
        <f t="shared" si="15"/>
        <v>236269.3507078127</v>
      </c>
      <c r="I73" s="254">
        <f t="shared" si="16"/>
        <v>-236269.3507078127</v>
      </c>
      <c r="J73" s="255">
        <f t="shared" ref="J73:J136" si="19">J72+H73+I73</f>
        <v>0</v>
      </c>
      <c r="K73" s="253"/>
      <c r="L73" s="254">
        <f t="shared" si="14"/>
        <v>-11170.148205342648</v>
      </c>
      <c r="M73" s="255">
        <f t="shared" ref="M73:M136" si="20">M72+K73+L73</f>
        <v>4622807.0907569071</v>
      </c>
      <c r="N73" s="253">
        <f>'LSR Prepaid BPA interest'!G71</f>
        <v>0</v>
      </c>
      <c r="O73" s="254">
        <f>IF((I73+L73)&gt;D73,(D73-I73)*$P$1,0)</f>
        <v>-255420.50108684463</v>
      </c>
      <c r="P73" s="255">
        <f>P72+N73+O73</f>
        <v>76462400.913484365</v>
      </c>
      <c r="Q73" s="257">
        <f>(P73+P61+SUM(P62:P72)*2)/24</f>
        <v>96779250.276764452</v>
      </c>
      <c r="R73" s="161"/>
      <c r="S73" s="204"/>
      <c r="T73" s="252"/>
      <c r="V73" s="252"/>
      <c r="W73" s="252"/>
      <c r="X73" s="252"/>
    </row>
    <row r="74" spans="1:24" outlineLevel="1">
      <c r="A74" s="674">
        <v>41639</v>
      </c>
      <c r="B74" s="675">
        <f t="shared" si="17"/>
        <v>0</v>
      </c>
      <c r="C74" s="676">
        <f>'LSR Prepaid BPA interest'!I72</f>
        <v>242621.79146044757</v>
      </c>
      <c r="D74" s="677">
        <f>'LSR Prepaid BPA interest'!H72</f>
        <v>-502860</v>
      </c>
      <c r="E74" s="678"/>
      <c r="F74" s="679">
        <f t="shared" si="11"/>
        <v>0</v>
      </c>
      <c r="G74" s="680">
        <f t="shared" si="18"/>
        <v>0</v>
      </c>
      <c r="H74" s="678">
        <f t="shared" si="15"/>
        <v>242621.79146044757</v>
      </c>
      <c r="I74" s="679">
        <f t="shared" si="16"/>
        <v>-242621.79146044757</v>
      </c>
      <c r="J74" s="680">
        <f t="shared" si="19"/>
        <v>0</v>
      </c>
      <c r="K74" s="678"/>
      <c r="L74" s="679">
        <f t="shared" si="14"/>
        <v>-10903.980937807248</v>
      </c>
      <c r="M74" s="680">
        <f t="shared" si="20"/>
        <v>4611903.1098191002</v>
      </c>
      <c r="N74" s="678">
        <f>'LSR Prepaid BPA interest'!G72</f>
        <v>0</v>
      </c>
      <c r="O74" s="679">
        <f>IF((I74+L74)&gt;D74,(D74-I74)*$P$1,0)</f>
        <v>-249334.22760174517</v>
      </c>
      <c r="P74" s="681">
        <f>P73+N74+O74</f>
        <v>76213066.685882613</v>
      </c>
      <c r="Q74" s="682">
        <f>(P74+P62+SUM(P63:P73)*2)/24</f>
        <v>94826912.321738064</v>
      </c>
      <c r="R74" s="161"/>
      <c r="S74" s="204"/>
      <c r="T74" s="252"/>
      <c r="V74" s="252"/>
      <c r="W74" s="252"/>
      <c r="X74" s="252"/>
    </row>
    <row r="75" spans="1:24" outlineLevel="1">
      <c r="A75" s="674">
        <v>41670</v>
      </c>
      <c r="B75" s="675">
        <f t="shared" si="17"/>
        <v>0</v>
      </c>
      <c r="C75" s="676">
        <f>'LSR Prepaid BPA interest'!I73</f>
        <v>243302.27238842405</v>
      </c>
      <c r="D75" s="677">
        <f>'LSR Prepaid BPA interest'!H73</f>
        <v>-502860</v>
      </c>
      <c r="E75" s="678"/>
      <c r="F75" s="679">
        <f t="shared" si="11"/>
        <v>0</v>
      </c>
      <c r="G75" s="680">
        <f t="shared" si="18"/>
        <v>0</v>
      </c>
      <c r="H75" s="678">
        <f>C75</f>
        <v>243302.27238842405</v>
      </c>
      <c r="I75" s="679">
        <f t="shared" si="16"/>
        <v>-243302.27238842405</v>
      </c>
      <c r="J75" s="680">
        <f t="shared" si="19"/>
        <v>0</v>
      </c>
      <c r="K75" s="678"/>
      <c r="L75" s="679">
        <f t="shared" si="14"/>
        <v>-10875.468786925032</v>
      </c>
      <c r="M75" s="680">
        <f>M74+K75+L75</f>
        <v>4601027.6410321752</v>
      </c>
      <c r="N75" s="678">
        <f>'LSR Prepaid BPA interest'!G73</f>
        <v>0</v>
      </c>
      <c r="O75" s="679">
        <f>IF((I75+L75)&gt;D75,(D75-I75)*$P$1,0)</f>
        <v>-248682.2588246509</v>
      </c>
      <c r="P75" s="680">
        <f t="shared" ref="P75:P138" si="21">P74+N75+O75</f>
        <v>75964384.427057967</v>
      </c>
      <c r="Q75" s="257">
        <f>(P75+P63+SUM(P64:P74)*2)/24</f>
        <v>92853823.679777265</v>
      </c>
      <c r="R75" s="161"/>
      <c r="S75" s="204"/>
      <c r="T75" s="252"/>
      <c r="V75" s="252"/>
      <c r="W75" s="252"/>
      <c r="X75" s="252"/>
    </row>
    <row r="76" spans="1:24" outlineLevel="1">
      <c r="A76" s="674">
        <v>41698</v>
      </c>
      <c r="B76" s="675">
        <f t="shared" si="17"/>
        <v>0</v>
      </c>
      <c r="C76" s="676">
        <f>'LSR Prepaid BPA interest'!I74</f>
        <v>218216.78</v>
      </c>
      <c r="D76" s="677">
        <f>'LSR Prepaid BPA interest'!H74</f>
        <v>-502860</v>
      </c>
      <c r="E76" s="678"/>
      <c r="F76" s="679">
        <f t="shared" si="11"/>
        <v>0</v>
      </c>
      <c r="G76" s="680">
        <f t="shared" si="18"/>
        <v>0</v>
      </c>
      <c r="H76" s="678">
        <f>C76</f>
        <v>218216.78</v>
      </c>
      <c r="I76" s="679">
        <f t="shared" si="16"/>
        <v>-218216.78</v>
      </c>
      <c r="J76" s="680">
        <f t="shared" si="19"/>
        <v>0</v>
      </c>
      <c r="K76" s="678"/>
      <c r="L76" s="679">
        <f t="shared" si="14"/>
        <v>-11926.550917999999</v>
      </c>
      <c r="M76" s="680">
        <f>M75+K76+L76</f>
        <v>4589101.0901141753</v>
      </c>
      <c r="N76" s="678">
        <f>'LSR Prepaid BPA interest'!G74</f>
        <v>-105098.23</v>
      </c>
      <c r="O76" s="679">
        <f>IF((I76+L76)&gt;D76,(D76-I76)*$P$1,0)</f>
        <v>-272716.66908199998</v>
      </c>
      <c r="P76" s="680">
        <f>P75+N76+O76</f>
        <v>75586569.527975962</v>
      </c>
      <c r="Q76" s="257">
        <f>(P76+P64+SUM(P65:P75)*2)/24</f>
        <v>90854630.989570335</v>
      </c>
      <c r="R76" s="161"/>
      <c r="S76" s="204"/>
      <c r="T76" s="252"/>
      <c r="V76" s="252"/>
      <c r="W76" s="252"/>
      <c r="X76" s="252"/>
    </row>
    <row r="77" spans="1:24" outlineLevel="1">
      <c r="A77" s="683">
        <v>41729</v>
      </c>
      <c r="B77" s="684">
        <f t="shared" si="17"/>
        <v>0</v>
      </c>
      <c r="C77" s="685">
        <f>'LSR Prepaid BPA interest'!I75</f>
        <v>239937.51266962555</v>
      </c>
      <c r="D77" s="686">
        <f>'LSR Prepaid BPA interest'!H75</f>
        <v>-502860</v>
      </c>
      <c r="E77" s="687"/>
      <c r="F77" s="688">
        <f t="shared" si="11"/>
        <v>0</v>
      </c>
      <c r="G77" s="689">
        <f t="shared" si="18"/>
        <v>0</v>
      </c>
      <c r="H77" s="687">
        <f t="shared" ref="H77:H140" si="22">C77</f>
        <v>239937.51266962555</v>
      </c>
      <c r="I77" s="688">
        <f t="shared" si="16"/>
        <v>-239937.51266962555</v>
      </c>
      <c r="J77" s="689">
        <f t="shared" si="19"/>
        <v>0</v>
      </c>
      <c r="K77" s="687"/>
      <c r="L77" s="688">
        <f t="shared" si="14"/>
        <v>-11016.452219142688</v>
      </c>
      <c r="M77" s="689">
        <f>M76+K77+L77</f>
        <v>4578084.6378950328</v>
      </c>
      <c r="N77" s="687">
        <f>'LSR Prepaid BPA interest'!G75</f>
        <v>0</v>
      </c>
      <c r="O77" s="688">
        <f>IF((I77+L77)&gt;D77,(D77-I77)*$P$1,0)</f>
        <v>-251906.03511123173</v>
      </c>
      <c r="P77" s="689">
        <f t="shared" si="21"/>
        <v>75334663.492864728</v>
      </c>
      <c r="Q77" s="670">
        <f>(P77+P65+SUM(P66:P76)*2)/24</f>
        <v>88829199.927105367</v>
      </c>
      <c r="R77" s="161"/>
      <c r="S77" s="204"/>
      <c r="T77" s="252"/>
      <c r="V77" s="252"/>
      <c r="W77" s="252"/>
      <c r="X77" s="252"/>
    </row>
    <row r="78" spans="1:24" outlineLevel="1">
      <c r="A78" s="674">
        <v>41759</v>
      </c>
      <c r="B78" s="675">
        <f t="shared" si="17"/>
        <v>0</v>
      </c>
      <c r="C78" s="676">
        <f>'LSR Prepaid BPA interest'!I76</f>
        <v>232779.75289179845</v>
      </c>
      <c r="D78" s="677">
        <f>'LSR Prepaid BPA interest'!H76</f>
        <v>-502860</v>
      </c>
      <c r="E78" s="678"/>
      <c r="F78" s="679">
        <f t="shared" si="11"/>
        <v>0</v>
      </c>
      <c r="G78" s="680">
        <f t="shared" si="18"/>
        <v>0</v>
      </c>
      <c r="H78" s="678">
        <f t="shared" si="22"/>
        <v>232779.75289179845</v>
      </c>
      <c r="I78" s="679">
        <f t="shared" si="16"/>
        <v>-232779.75289179845</v>
      </c>
      <c r="J78" s="680">
        <f t="shared" si="19"/>
        <v>0</v>
      </c>
      <c r="K78" s="678"/>
      <c r="L78" s="679">
        <f>IF((F78+I78)&gt;D78,(D78-F78-I78)*$M$1,0)</f>
        <v>-11316.362353833645</v>
      </c>
      <c r="M78" s="680">
        <f t="shared" si="20"/>
        <v>4566768.2755411994</v>
      </c>
      <c r="N78" s="678">
        <f>'LSR Prepaid BPA interest'!G76</f>
        <v>0</v>
      </c>
      <c r="O78" s="679">
        <f t="shared" ref="O78:O141" si="23">IF((I78+L78)&gt;D78,(D78-I78)*$P$1,0)</f>
        <v>-258763.8847543679</v>
      </c>
      <c r="P78" s="680">
        <f t="shared" si="21"/>
        <v>75075899.608110353</v>
      </c>
      <c r="Q78" s="257">
        <f t="shared" si="8"/>
        <v>86782490.951312661</v>
      </c>
      <c r="R78" s="161"/>
      <c r="S78" s="204"/>
      <c r="T78" s="252"/>
      <c r="V78" s="252"/>
      <c r="W78" s="252"/>
      <c r="X78" s="252"/>
    </row>
    <row r="79" spans="1:24" outlineLevel="1">
      <c r="A79" s="674">
        <v>41790</v>
      </c>
      <c r="B79" s="675">
        <f t="shared" si="17"/>
        <v>0</v>
      </c>
      <c r="C79" s="676">
        <f>'LSR Prepaid BPA interest'!I77</f>
        <v>239015.87371723281</v>
      </c>
      <c r="D79" s="677">
        <f>'LSR Prepaid BPA interest'!H77</f>
        <v>-502860</v>
      </c>
      <c r="E79" s="678"/>
      <c r="F79" s="679">
        <f t="shared" si="11"/>
        <v>0</v>
      </c>
      <c r="G79" s="680">
        <f t="shared" si="18"/>
        <v>0</v>
      </c>
      <c r="H79" s="678">
        <f t="shared" si="22"/>
        <v>239015.87371723281</v>
      </c>
      <c r="I79" s="679">
        <f t="shared" si="16"/>
        <v>-239015.87371723281</v>
      </c>
      <c r="J79" s="680">
        <f t="shared" si="19"/>
        <v>0</v>
      </c>
      <c r="K79" s="678"/>
      <c r="L79" s="679">
        <f t="shared" ref="L79:L142" si="24">IF((F79+I79)&gt;D79,(D79-F79-I79)*$M$1,0)</f>
        <v>-11055.068891247944</v>
      </c>
      <c r="M79" s="680">
        <f t="shared" si="20"/>
        <v>4555713.2066499516</v>
      </c>
      <c r="N79" s="678">
        <f>'LSR Prepaid BPA interest'!G77</f>
        <v>0</v>
      </c>
      <c r="O79" s="679">
        <f t="shared" si="23"/>
        <v>-252789.05739151919</v>
      </c>
      <c r="P79" s="680">
        <f t="shared" si="21"/>
        <v>74823110.550718829</v>
      </c>
      <c r="Q79" s="257">
        <f t="shared" si="8"/>
        <v>84714467.269597203</v>
      </c>
      <c r="R79" s="161"/>
      <c r="S79" s="204"/>
      <c r="T79" s="252"/>
      <c r="V79" s="252"/>
      <c r="W79" s="252"/>
      <c r="X79" s="252"/>
    </row>
    <row r="80" spans="1:24" outlineLevel="1">
      <c r="A80" s="674">
        <v>41820</v>
      </c>
      <c r="B80" s="675">
        <f t="shared" si="17"/>
        <v>0</v>
      </c>
      <c r="C80" s="676">
        <f>'LSR Prepaid BPA interest'!I78</f>
        <v>229831.6155931683</v>
      </c>
      <c r="D80" s="677">
        <f>'LSR Prepaid BPA interest'!H78</f>
        <v>-502860</v>
      </c>
      <c r="E80" s="678"/>
      <c r="F80" s="679">
        <f t="shared" si="11"/>
        <v>0</v>
      </c>
      <c r="G80" s="680">
        <f t="shared" si="18"/>
        <v>0</v>
      </c>
      <c r="H80" s="678">
        <f t="shared" si="22"/>
        <v>229831.6155931683</v>
      </c>
      <c r="I80" s="679">
        <f t="shared" si="16"/>
        <v>-229831.6155931683</v>
      </c>
      <c r="J80" s="680">
        <f t="shared" si="19"/>
        <v>0</v>
      </c>
      <c r="K80" s="678"/>
      <c r="L80" s="679">
        <f t="shared" si="24"/>
        <v>-11439.889306646248</v>
      </c>
      <c r="M80" s="680">
        <f t="shared" si="20"/>
        <v>4544273.3173433058</v>
      </c>
      <c r="N80" s="678">
        <f>'LSR Prepaid BPA interest'!G78</f>
        <v>0</v>
      </c>
      <c r="O80" s="679">
        <f t="shared" si="23"/>
        <v>-261588.49510018545</v>
      </c>
      <c r="P80" s="680">
        <f t="shared" si="21"/>
        <v>74561522.055618644</v>
      </c>
      <c r="Q80" s="257">
        <f t="shared" si="8"/>
        <v>82629136.173532039</v>
      </c>
      <c r="R80" s="161"/>
      <c r="S80" s="204"/>
      <c r="T80" s="252"/>
      <c r="V80" s="252"/>
      <c r="W80" s="252"/>
      <c r="X80" s="252"/>
    </row>
    <row r="81" spans="1:24" outlineLevel="1">
      <c r="A81" s="674">
        <v>41851</v>
      </c>
      <c r="B81" s="675">
        <f t="shared" si="17"/>
        <v>0</v>
      </c>
      <c r="C81" s="676">
        <f>'LSR Prepaid BPA interest'!I79</f>
        <v>238094.75175993796</v>
      </c>
      <c r="D81" s="677">
        <f>'LSR Prepaid BPA interest'!H79</f>
        <v>-502860</v>
      </c>
      <c r="E81" s="678"/>
      <c r="F81" s="679">
        <f t="shared" si="11"/>
        <v>0</v>
      </c>
      <c r="G81" s="680">
        <f t="shared" si="18"/>
        <v>0</v>
      </c>
      <c r="H81" s="678">
        <f t="shared" si="22"/>
        <v>238094.75175993796</v>
      </c>
      <c r="I81" s="679">
        <f t="shared" si="16"/>
        <v>-238094.75175993796</v>
      </c>
      <c r="J81" s="680">
        <f>J80+H81+I81</f>
        <v>0</v>
      </c>
      <c r="K81" s="678"/>
      <c r="L81" s="679">
        <f t="shared" si="24"/>
        <v>-11093.663901258598</v>
      </c>
      <c r="M81" s="680">
        <f t="shared" si="20"/>
        <v>4533179.6534420475</v>
      </c>
      <c r="N81" s="678">
        <f>'LSR Prepaid BPA interest'!G79</f>
        <v>0</v>
      </c>
      <c r="O81" s="679">
        <f t="shared" si="23"/>
        <v>-253671.58433880343</v>
      </c>
      <c r="P81" s="680">
        <f t="shared" si="21"/>
        <v>74307850.471279845</v>
      </c>
      <c r="Q81" s="257">
        <f t="shared" si="8"/>
        <v>80531516.734309465</v>
      </c>
      <c r="R81" s="161"/>
      <c r="S81" s="204"/>
      <c r="T81" s="252"/>
      <c r="V81" s="252"/>
      <c r="W81" s="252"/>
      <c r="X81" s="252"/>
    </row>
    <row r="82" spans="1:24" outlineLevel="1">
      <c r="A82" s="674">
        <v>41882</v>
      </c>
      <c r="B82" s="675">
        <f t="shared" si="17"/>
        <v>0</v>
      </c>
      <c r="C82" s="676">
        <f>'LSR Prepaid BPA interest'!I80</f>
        <v>236571.54748897903</v>
      </c>
      <c r="D82" s="677">
        <f>'LSR Prepaid BPA interest'!H80</f>
        <v>-502860</v>
      </c>
      <c r="E82" s="678"/>
      <c r="F82" s="679">
        <f t="shared" si="11"/>
        <v>0</v>
      </c>
      <c r="G82" s="680">
        <f t="shared" si="18"/>
        <v>0</v>
      </c>
      <c r="H82" s="678">
        <f t="shared" si="22"/>
        <v>236571.54748897903</v>
      </c>
      <c r="I82" s="679">
        <f t="shared" si="16"/>
        <v>-236571.54748897903</v>
      </c>
      <c r="J82" s="680">
        <f t="shared" si="19"/>
        <v>0</v>
      </c>
      <c r="K82" s="678"/>
      <c r="L82" s="679">
        <f t="shared" si="24"/>
        <v>-11157.486160211778</v>
      </c>
      <c r="M82" s="680">
        <f t="shared" si="20"/>
        <v>4522022.1672818353</v>
      </c>
      <c r="N82" s="678">
        <f>'LSR Prepaid BPA interest'!G80</f>
        <v>0</v>
      </c>
      <c r="O82" s="679">
        <f t="shared" si="23"/>
        <v>-255130.96635080915</v>
      </c>
      <c r="P82" s="680">
        <f t="shared" si="21"/>
        <v>74052719.504929036</v>
      </c>
      <c r="Q82" s="257">
        <f t="shared" si="8"/>
        <v>78422862.241057575</v>
      </c>
      <c r="R82" s="161"/>
      <c r="S82" s="204"/>
      <c r="T82" s="252"/>
      <c r="V82" s="252"/>
      <c r="W82" s="252"/>
      <c r="X82" s="252"/>
    </row>
    <row r="83" spans="1:24" outlineLevel="1">
      <c r="A83" s="674">
        <v>41912</v>
      </c>
      <c r="B83" s="675">
        <f t="shared" si="17"/>
        <v>0</v>
      </c>
      <c r="C83" s="676">
        <f>'LSR Prepaid BPA interest'!I81</f>
        <v>227466.13859808401</v>
      </c>
      <c r="D83" s="677">
        <f>'LSR Prepaid BPA interest'!H81</f>
        <v>-502860</v>
      </c>
      <c r="E83" s="678"/>
      <c r="F83" s="679">
        <f t="shared" si="11"/>
        <v>0</v>
      </c>
      <c r="G83" s="680">
        <f t="shared" si="18"/>
        <v>0</v>
      </c>
      <c r="H83" s="678">
        <f t="shared" si="22"/>
        <v>227466.13859808401</v>
      </c>
      <c r="I83" s="679">
        <f t="shared" si="16"/>
        <v>-227466.13859808401</v>
      </c>
      <c r="J83" s="680">
        <f t="shared" si="19"/>
        <v>0</v>
      </c>
      <c r="K83" s="678"/>
      <c r="L83" s="679">
        <f t="shared" si="24"/>
        <v>-11539.002792740281</v>
      </c>
      <c r="M83" s="680">
        <f t="shared" si="20"/>
        <v>4510483.1644890951</v>
      </c>
      <c r="N83" s="678">
        <f>'LSR Prepaid BPA interest'!G81</f>
        <v>0</v>
      </c>
      <c r="O83" s="679">
        <f t="shared" si="23"/>
        <v>-263854.85860917572</v>
      </c>
      <c r="P83" s="680">
        <f t="shared" si="21"/>
        <v>73788864.646319866</v>
      </c>
      <c r="Q83" s="257">
        <f t="shared" si="8"/>
        <v>76303256.906042144</v>
      </c>
      <c r="R83" s="161"/>
      <c r="S83" s="204"/>
      <c r="T83" s="252"/>
      <c r="V83" s="252"/>
      <c r="W83" s="252"/>
      <c r="X83" s="252"/>
    </row>
    <row r="84" spans="1:24" outlineLevel="1">
      <c r="A84" s="674">
        <v>41943</v>
      </c>
      <c r="B84" s="675">
        <f t="shared" si="17"/>
        <v>0</v>
      </c>
      <c r="C84" s="676">
        <f>'LSR Prepaid BPA interest'!I82</f>
        <v>235651.95581081518</v>
      </c>
      <c r="D84" s="677">
        <f>'LSR Prepaid BPA interest'!H82</f>
        <v>-502860</v>
      </c>
      <c r="E84" s="678"/>
      <c r="F84" s="679">
        <f t="shared" si="11"/>
        <v>0</v>
      </c>
      <c r="G84" s="680">
        <f t="shared" si="18"/>
        <v>0</v>
      </c>
      <c r="H84" s="678">
        <f t="shared" si="22"/>
        <v>235651.95581081518</v>
      </c>
      <c r="I84" s="679">
        <f t="shared" si="16"/>
        <v>-235651.95581081518</v>
      </c>
      <c r="J84" s="680">
        <f t="shared" si="19"/>
        <v>0</v>
      </c>
      <c r="K84" s="678"/>
      <c r="L84" s="679">
        <f>IF((F84+I84)&gt;D84,(D84-F84-I84)*$M$1,0)</f>
        <v>-11196.017051526842</v>
      </c>
      <c r="M84" s="680">
        <f t="shared" si="20"/>
        <v>4499287.1474375678</v>
      </c>
      <c r="N84" s="678">
        <f>'LSR Prepaid BPA interest'!G82</f>
        <v>0</v>
      </c>
      <c r="O84" s="679">
        <f t="shared" si="23"/>
        <v>-256012.02713765792</v>
      </c>
      <c r="P84" s="680">
        <f t="shared" si="21"/>
        <v>73532852.619182214</v>
      </c>
      <c r="Q84" s="257">
        <f>(P84+P72+SUM(P73:P83)*2)/24</f>
        <v>75108032.408426583</v>
      </c>
      <c r="R84" s="161"/>
      <c r="S84" s="204"/>
      <c r="T84" s="252"/>
      <c r="V84" s="252"/>
      <c r="W84" s="252"/>
      <c r="X84" s="252"/>
    </row>
    <row r="85" spans="1:24" ht="15" outlineLevel="1" thickBot="1">
      <c r="A85" s="674">
        <v>41973</v>
      </c>
      <c r="B85" s="675">
        <f t="shared" si="17"/>
        <v>0</v>
      </c>
      <c r="C85" s="676">
        <f>'LSR Prepaid BPA interest'!I83</f>
        <v>226576.21116760289</v>
      </c>
      <c r="D85" s="677">
        <f>'LSR Prepaid BPA interest'!H83</f>
        <v>-502860</v>
      </c>
      <c r="E85" s="678"/>
      <c r="F85" s="679">
        <f t="shared" si="11"/>
        <v>0</v>
      </c>
      <c r="G85" s="680">
        <f t="shared" si="18"/>
        <v>0</v>
      </c>
      <c r="H85" s="678">
        <f t="shared" si="22"/>
        <v>226576.21116760289</v>
      </c>
      <c r="I85" s="679">
        <f t="shared" si="16"/>
        <v>-226576.21116760289</v>
      </c>
      <c r="J85" s="680">
        <f t="shared" si="19"/>
        <v>0</v>
      </c>
      <c r="K85" s="678"/>
      <c r="L85" s="679">
        <f t="shared" si="24"/>
        <v>-11576.290752077437</v>
      </c>
      <c r="M85" s="680">
        <f t="shared" si="20"/>
        <v>4487710.8566854903</v>
      </c>
      <c r="N85" s="678">
        <f>'LSR Prepaid BPA interest'!G83</f>
        <v>0</v>
      </c>
      <c r="O85" s="679">
        <f t="shared" si="23"/>
        <v>-264707.49808031961</v>
      </c>
      <c r="P85" s="680">
        <f t="shared" si="21"/>
        <v>73268145.121101901</v>
      </c>
      <c r="Q85" s="257">
        <f t="shared" ref="Q85:Q148" si="25">(P85+P73+SUM(P74:P84)*2)/24</f>
        <v>74842231.383936092</v>
      </c>
      <c r="R85" s="161"/>
      <c r="S85" s="204"/>
      <c r="T85" s="252"/>
      <c r="V85" s="252"/>
      <c r="W85" s="252"/>
      <c r="X85" s="252"/>
    </row>
    <row r="86" spans="1:24" outlineLevel="1">
      <c r="A86" s="807">
        <v>42004</v>
      </c>
      <c r="B86" s="690">
        <f t="shared" si="17"/>
        <v>0</v>
      </c>
      <c r="C86" s="691">
        <f>'LSR Prepaid BPA interest'!I84</f>
        <v>232605.54726889738</v>
      </c>
      <c r="D86" s="692">
        <f>'LSR Prepaid BPA interest'!H84</f>
        <v>-502860</v>
      </c>
      <c r="E86" s="693"/>
      <c r="F86" s="694">
        <f t="shared" si="11"/>
        <v>0</v>
      </c>
      <c r="G86" s="695">
        <f t="shared" si="18"/>
        <v>0</v>
      </c>
      <c r="H86" s="693">
        <f t="shared" si="22"/>
        <v>232605.54726889738</v>
      </c>
      <c r="I86" s="694">
        <f t="shared" si="16"/>
        <v>-232605.54726889738</v>
      </c>
      <c r="J86" s="695">
        <f t="shared" si="19"/>
        <v>0</v>
      </c>
      <c r="K86" s="693"/>
      <c r="L86" s="694">
        <f t="shared" si="24"/>
        <v>-11323.661569433198</v>
      </c>
      <c r="M86" s="695">
        <f t="shared" si="20"/>
        <v>4476387.1951160571</v>
      </c>
      <c r="N86" s="693">
        <f>'LSR Prepaid BPA interest'!G84</f>
        <v>0</v>
      </c>
      <c r="O86" s="694">
        <f t="shared" si="23"/>
        <v>-258930.79116166939</v>
      </c>
      <c r="P86" s="695">
        <f t="shared" si="21"/>
        <v>73009214.32994023</v>
      </c>
      <c r="Q86" s="671">
        <f t="shared" si="25"/>
        <v>74575643.544422567</v>
      </c>
      <c r="R86" s="161"/>
      <c r="S86" s="204"/>
      <c r="T86" s="252"/>
      <c r="V86" s="252"/>
      <c r="W86" s="252"/>
      <c r="X86" s="252"/>
    </row>
    <row r="87" spans="1:24" outlineLevel="1">
      <c r="A87" s="674">
        <v>42035</v>
      </c>
      <c r="B87" s="675">
        <f t="shared" si="17"/>
        <v>0</v>
      </c>
      <c r="C87" s="676">
        <f>'LSR Prepaid BPA interest'!I85</f>
        <v>233187.05142801395</v>
      </c>
      <c r="D87" s="677">
        <f>'LSR Prepaid BPA interest'!H85</f>
        <v>-502860</v>
      </c>
      <c r="E87" s="678"/>
      <c r="F87" s="679">
        <f t="shared" si="11"/>
        <v>0</v>
      </c>
      <c r="G87" s="680">
        <f t="shared" si="18"/>
        <v>0</v>
      </c>
      <c r="H87" s="678">
        <f t="shared" si="22"/>
        <v>233187.05142801395</v>
      </c>
      <c r="I87" s="679">
        <f t="shared" si="16"/>
        <v>-233187.05142801395</v>
      </c>
      <c r="J87" s="680">
        <f t="shared" si="19"/>
        <v>0</v>
      </c>
      <c r="K87" s="678"/>
      <c r="L87" s="679">
        <f t="shared" si="24"/>
        <v>-11299.296545166215</v>
      </c>
      <c r="M87" s="680">
        <f t="shared" si="20"/>
        <v>4465087.8985708905</v>
      </c>
      <c r="N87" s="678">
        <f>'LSR Prepaid BPA interest'!G85</f>
        <v>0</v>
      </c>
      <c r="O87" s="679">
        <f t="shared" si="23"/>
        <v>-258373.65202681982</v>
      </c>
      <c r="P87" s="680">
        <f t="shared" si="21"/>
        <v>72750840.677913412</v>
      </c>
      <c r="Q87" s="257">
        <f t="shared" si="25"/>
        <v>74308252.040043935</v>
      </c>
      <c r="R87" s="161"/>
      <c r="S87" s="204"/>
      <c r="T87" s="252"/>
      <c r="V87" s="252"/>
      <c r="W87" s="252"/>
      <c r="X87" s="252"/>
    </row>
    <row r="88" spans="1:24" outlineLevel="1">
      <c r="A88" s="674">
        <v>42063</v>
      </c>
      <c r="B88" s="675">
        <f t="shared" si="17"/>
        <v>0</v>
      </c>
      <c r="C88" s="676">
        <f>'LSR Prepaid BPA interest'!I86</f>
        <v>209244.76517411426</v>
      </c>
      <c r="D88" s="677">
        <f>'LSR Prepaid BPA interest'!H86</f>
        <v>-502860</v>
      </c>
      <c r="E88" s="678"/>
      <c r="F88" s="679">
        <f t="shared" si="11"/>
        <v>0</v>
      </c>
      <c r="G88" s="680">
        <f t="shared" si="18"/>
        <v>0</v>
      </c>
      <c r="H88" s="678">
        <f t="shared" si="22"/>
        <v>209244.76517411426</v>
      </c>
      <c r="I88" s="679">
        <f t="shared" si="16"/>
        <v>-209244.76517411426</v>
      </c>
      <c r="J88" s="680">
        <f t="shared" si="19"/>
        <v>0</v>
      </c>
      <c r="K88" s="678"/>
      <c r="L88" s="679">
        <f>IF((F88+I88)&gt;D88,(D88-F88-I88)*$M$1,0)</f>
        <v>-12302.478339204612</v>
      </c>
      <c r="M88" s="680">
        <f t="shared" si="20"/>
        <v>4452785.420231686</v>
      </c>
      <c r="N88" s="678">
        <f>'LSR Prepaid BPA interest'!G86</f>
        <v>0</v>
      </c>
      <c r="O88" s="679">
        <f t="shared" si="23"/>
        <v>-281312.75648668112</v>
      </c>
      <c r="P88" s="680">
        <f t="shared" si="21"/>
        <v>72469527.921426728</v>
      </c>
      <c r="Q88" s="257">
        <f t="shared" si="25"/>
        <v>74044477.650223374</v>
      </c>
      <c r="R88" s="161"/>
      <c r="S88" s="204"/>
      <c r="T88" s="252"/>
      <c r="V88" s="252"/>
      <c r="W88" s="252"/>
      <c r="X88" s="252"/>
    </row>
    <row r="89" spans="1:24" outlineLevel="1">
      <c r="A89" s="674">
        <v>42094</v>
      </c>
      <c r="B89" s="675">
        <f t="shared" si="17"/>
        <v>0</v>
      </c>
      <c r="C89" s="676">
        <f>'LSR Prepaid BPA interest'!I87</f>
        <v>230140.64288609615</v>
      </c>
      <c r="D89" s="677">
        <f>'LSR Prepaid BPA interest'!H87</f>
        <v>-502860</v>
      </c>
      <c r="E89" s="678"/>
      <c r="F89" s="679">
        <f t="shared" si="11"/>
        <v>0</v>
      </c>
      <c r="G89" s="680">
        <f t="shared" si="18"/>
        <v>0</v>
      </c>
      <c r="H89" s="678">
        <f t="shared" si="22"/>
        <v>230140.64288609615</v>
      </c>
      <c r="I89" s="679">
        <f t="shared" si="16"/>
        <v>-230140.64288609615</v>
      </c>
      <c r="J89" s="680">
        <f t="shared" si="19"/>
        <v>0</v>
      </c>
      <c r="K89" s="678"/>
      <c r="L89" s="679">
        <f t="shared" si="24"/>
        <v>-11426.941063072571</v>
      </c>
      <c r="M89" s="680">
        <f t="shared" si="20"/>
        <v>4441358.4791686134</v>
      </c>
      <c r="N89" s="678">
        <f>'LSR Prepaid BPA interest'!G87</f>
        <v>0</v>
      </c>
      <c r="O89" s="679">
        <f t="shared" si="23"/>
        <v>-261292.41605083126</v>
      </c>
      <c r="P89" s="680">
        <f t="shared" si="21"/>
        <v>72208235.505375892</v>
      </c>
      <c r="Q89" s="257">
        <f t="shared" si="25"/>
        <v>73784333.083805114</v>
      </c>
      <c r="R89" s="161"/>
      <c r="S89" s="204"/>
      <c r="T89" s="252"/>
      <c r="V89" s="252"/>
      <c r="W89" s="252"/>
      <c r="X89" s="252"/>
    </row>
    <row r="90" spans="1:24" outlineLevel="1">
      <c r="A90" s="674">
        <v>42124</v>
      </c>
      <c r="B90" s="675">
        <f t="shared" si="17"/>
        <v>0</v>
      </c>
      <c r="C90" s="676">
        <f>'LSR Prepaid BPA interest'!I88</f>
        <v>223214.24116921483</v>
      </c>
      <c r="D90" s="677">
        <f>'LSR Prepaid BPA interest'!H88</f>
        <v>-502860</v>
      </c>
      <c r="E90" s="678"/>
      <c r="F90" s="679">
        <f t="shared" si="11"/>
        <v>0</v>
      </c>
      <c r="G90" s="680">
        <f t="shared" si="18"/>
        <v>0</v>
      </c>
      <c r="H90" s="678">
        <f t="shared" si="22"/>
        <v>223214.24116921483</v>
      </c>
      <c r="I90" s="679">
        <f t="shared" si="16"/>
        <v>-223214.24116921483</v>
      </c>
      <c r="J90" s="680">
        <f t="shared" si="19"/>
        <v>0</v>
      </c>
      <c r="K90" s="678"/>
      <c r="L90" s="679">
        <f t="shared" si="24"/>
        <v>-11717.157295009898</v>
      </c>
      <c r="M90" s="680">
        <f t="shared" si="20"/>
        <v>4429641.3218736034</v>
      </c>
      <c r="N90" s="678">
        <f>'LSR Prepaid BPA interest'!G88</f>
        <v>0</v>
      </c>
      <c r="O90" s="679">
        <f t="shared" si="23"/>
        <v>-267928.60153577523</v>
      </c>
      <c r="P90" s="680">
        <f t="shared" si="21"/>
        <v>71940306.90384011</v>
      </c>
      <c r="Q90" s="257">
        <f t="shared" si="25"/>
        <v>73523415.554981828</v>
      </c>
      <c r="R90" s="161"/>
      <c r="S90" s="204"/>
      <c r="T90" s="252"/>
      <c r="V90" s="252"/>
      <c r="W90" s="252"/>
      <c r="X90" s="252"/>
    </row>
    <row r="91" spans="1:24" outlineLevel="1">
      <c r="A91" s="674">
        <v>42155</v>
      </c>
      <c r="B91" s="675">
        <f t="shared" si="17"/>
        <v>0</v>
      </c>
      <c r="C91" s="676">
        <f>'LSR Prepaid BPA interest'!I89</f>
        <v>229131.51160389639</v>
      </c>
      <c r="D91" s="677">
        <f>'LSR Prepaid BPA interest'!H89</f>
        <v>-502860</v>
      </c>
      <c r="E91" s="678"/>
      <c r="F91" s="679">
        <f t="shared" si="11"/>
        <v>0</v>
      </c>
      <c r="G91" s="680">
        <f t="shared" si="18"/>
        <v>0</v>
      </c>
      <c r="H91" s="678">
        <f t="shared" si="22"/>
        <v>229131.51160389639</v>
      </c>
      <c r="I91" s="679">
        <f t="shared" si="16"/>
        <v>-229131.51160389639</v>
      </c>
      <c r="J91" s="680">
        <f t="shared" si="19"/>
        <v>0</v>
      </c>
      <c r="K91" s="678"/>
      <c r="L91" s="679">
        <f t="shared" si="24"/>
        <v>-11469.223663796742</v>
      </c>
      <c r="M91" s="680">
        <f t="shared" si="20"/>
        <v>4418172.0982098067</v>
      </c>
      <c r="N91" s="678">
        <f>'LSR Prepaid BPA interest'!G89</f>
        <v>0</v>
      </c>
      <c r="O91" s="679">
        <f t="shared" si="23"/>
        <v>-262259.26473230688</v>
      </c>
      <c r="P91" s="680">
        <f t="shared" si="21"/>
        <v>71678047.639107808</v>
      </c>
      <c r="Q91" s="257">
        <f t="shared" si="25"/>
        <v>73261721.570986778</v>
      </c>
      <c r="R91" s="161"/>
      <c r="S91" s="204"/>
      <c r="T91" s="252"/>
      <c r="V91" s="252"/>
      <c r="W91" s="252"/>
      <c r="X91" s="252"/>
    </row>
    <row r="92" spans="1:24" outlineLevel="1">
      <c r="A92" s="674">
        <v>42185</v>
      </c>
      <c r="B92" s="675">
        <f t="shared" si="17"/>
        <v>0</v>
      </c>
      <c r="C92" s="676">
        <f>'LSR Prepaid BPA interest'!I90</f>
        <v>220266.10387058469</v>
      </c>
      <c r="D92" s="677">
        <f>'LSR Prepaid BPA interest'!H90</f>
        <v>-502860</v>
      </c>
      <c r="E92" s="678"/>
      <c r="F92" s="679">
        <f t="shared" si="11"/>
        <v>0</v>
      </c>
      <c r="G92" s="680">
        <f t="shared" si="18"/>
        <v>0</v>
      </c>
      <c r="H92" s="678">
        <f t="shared" si="22"/>
        <v>220266.10387058469</v>
      </c>
      <c r="I92" s="679">
        <f t="shared" si="16"/>
        <v>-220266.10387058469</v>
      </c>
      <c r="J92" s="680">
        <f t="shared" si="19"/>
        <v>0</v>
      </c>
      <c r="K92" s="678"/>
      <c r="L92" s="679">
        <f t="shared" si="24"/>
        <v>-11840.684247822501</v>
      </c>
      <c r="M92" s="680">
        <f t="shared" si="20"/>
        <v>4406331.4139619842</v>
      </c>
      <c r="N92" s="678">
        <f>'LSR Prepaid BPA interest'!G90</f>
        <v>0</v>
      </c>
      <c r="O92" s="679">
        <f t="shared" si="23"/>
        <v>-270753.21188159281</v>
      </c>
      <c r="P92" s="680">
        <f t="shared" si="21"/>
        <v>71407294.427226216</v>
      </c>
      <c r="Q92" s="257">
        <f t="shared" si="25"/>
        <v>72999251.131819949</v>
      </c>
      <c r="R92" s="161"/>
      <c r="S92" s="204"/>
      <c r="T92" s="252"/>
      <c r="V92" s="252"/>
      <c r="W92" s="252"/>
      <c r="X92" s="252"/>
    </row>
    <row r="93" spans="1:24" outlineLevel="1">
      <c r="A93" s="674">
        <v>42216</v>
      </c>
      <c r="B93" s="675">
        <f t="shared" si="17"/>
        <v>0</v>
      </c>
      <c r="C93" s="676">
        <f>'LSR Prepaid BPA interest'!I91</f>
        <v>228122.49965891862</v>
      </c>
      <c r="D93" s="677">
        <f>'LSR Prepaid BPA interest'!H91</f>
        <v>-502860</v>
      </c>
      <c r="E93" s="678"/>
      <c r="F93" s="679">
        <f t="shared" si="11"/>
        <v>0</v>
      </c>
      <c r="G93" s="680">
        <f t="shared" si="18"/>
        <v>0</v>
      </c>
      <c r="H93" s="678">
        <f t="shared" si="22"/>
        <v>228122.49965891862</v>
      </c>
      <c r="I93" s="679">
        <f t="shared" si="16"/>
        <v>-228122.49965891862</v>
      </c>
      <c r="J93" s="680">
        <f t="shared" si="19"/>
        <v>0</v>
      </c>
      <c r="K93" s="678"/>
      <c r="L93" s="679">
        <f t="shared" si="24"/>
        <v>-11511.501264291312</v>
      </c>
      <c r="M93" s="680">
        <f t="shared" si="20"/>
        <v>4394819.9126976933</v>
      </c>
      <c r="N93" s="678">
        <f>'LSR Prepaid BPA interest'!G91</f>
        <v>0</v>
      </c>
      <c r="O93" s="679">
        <f t="shared" si="23"/>
        <v>-263225.99907679006</v>
      </c>
      <c r="P93" s="680">
        <f t="shared" si="21"/>
        <v>71144068.428149432</v>
      </c>
      <c r="Q93" s="257">
        <f t="shared" si="25"/>
        <v>72736000.72883983</v>
      </c>
      <c r="R93" s="161"/>
      <c r="S93" s="204"/>
      <c r="T93" s="252"/>
      <c r="V93" s="252"/>
      <c r="W93" s="252"/>
      <c r="X93" s="252"/>
    </row>
    <row r="94" spans="1:24" outlineLevel="1">
      <c r="A94" s="674">
        <v>42247</v>
      </c>
      <c r="B94" s="675">
        <f t="shared" si="17"/>
        <v>0</v>
      </c>
      <c r="C94" s="676">
        <f>'LSR Prepaid BPA interest'!I92</f>
        <v>226599.29538795972</v>
      </c>
      <c r="D94" s="677">
        <f>'LSR Prepaid BPA interest'!H92</f>
        <v>-502860</v>
      </c>
      <c r="E94" s="678"/>
      <c r="F94" s="679">
        <f t="shared" si="11"/>
        <v>0</v>
      </c>
      <c r="G94" s="680">
        <f t="shared" si="18"/>
        <v>0</v>
      </c>
      <c r="H94" s="678">
        <f t="shared" si="22"/>
        <v>226599.29538795972</v>
      </c>
      <c r="I94" s="679">
        <f t="shared" si="16"/>
        <v>-226599.29538795972</v>
      </c>
      <c r="J94" s="680">
        <f t="shared" si="19"/>
        <v>0</v>
      </c>
      <c r="K94" s="678"/>
      <c r="L94" s="679">
        <f t="shared" si="24"/>
        <v>-11575.323523244489</v>
      </c>
      <c r="M94" s="680">
        <f t="shared" si="20"/>
        <v>4383244.5891744485</v>
      </c>
      <c r="N94" s="678">
        <f>'LSR Prepaid BPA interest'!G92</f>
        <v>0</v>
      </c>
      <c r="O94" s="679">
        <f t="shared" si="23"/>
        <v>-264685.38108879578</v>
      </c>
      <c r="P94" s="680">
        <f t="shared" si="21"/>
        <v>70879383.047060639</v>
      </c>
      <c r="Q94" s="257">
        <f t="shared" si="25"/>
        <v>72471954.124631569</v>
      </c>
      <c r="R94" s="161"/>
      <c r="S94" s="204"/>
      <c r="T94" s="252"/>
      <c r="V94" s="252"/>
      <c r="W94" s="252"/>
      <c r="X94" s="252"/>
    </row>
    <row r="95" spans="1:24" outlineLevel="1">
      <c r="A95" s="674">
        <v>42277</v>
      </c>
      <c r="B95" s="675">
        <f t="shared" si="17"/>
        <v>0</v>
      </c>
      <c r="C95" s="676">
        <f>'LSR Prepaid BPA interest'!I93</f>
        <v>217815.57204871048</v>
      </c>
      <c r="D95" s="677">
        <f>'LSR Prepaid BPA interest'!H93</f>
        <v>-502860</v>
      </c>
      <c r="E95" s="678"/>
      <c r="F95" s="679">
        <f t="shared" si="11"/>
        <v>0</v>
      </c>
      <c r="G95" s="680">
        <f t="shared" si="18"/>
        <v>0</v>
      </c>
      <c r="H95" s="678">
        <f t="shared" si="22"/>
        <v>217815.57204871048</v>
      </c>
      <c r="I95" s="679">
        <f t="shared" si="16"/>
        <v>-217815.57204871048</v>
      </c>
      <c r="J95" s="680">
        <f t="shared" si="19"/>
        <v>0</v>
      </c>
      <c r="K95" s="678"/>
      <c r="L95" s="679">
        <f t="shared" si="24"/>
        <v>-11943.361531159031</v>
      </c>
      <c r="M95" s="680">
        <f t="shared" si="20"/>
        <v>4371301.2276432896</v>
      </c>
      <c r="N95" s="678">
        <f>'LSR Prepaid BPA interest'!G93</f>
        <v>0</v>
      </c>
      <c r="O95" s="679">
        <f t="shared" si="23"/>
        <v>-273101.06642013049</v>
      </c>
      <c r="P95" s="680">
        <f t="shared" si="21"/>
        <v>70606281.980640501</v>
      </c>
      <c r="Q95" s="257">
        <f t="shared" si="25"/>
        <v>72207124.161150381</v>
      </c>
      <c r="R95" s="161"/>
      <c r="S95" s="204"/>
      <c r="T95" s="252"/>
      <c r="V95" s="252"/>
      <c r="W95" s="252"/>
      <c r="X95" s="252"/>
    </row>
    <row r="96" spans="1:24" outlineLevel="1">
      <c r="A96" s="674">
        <v>42308</v>
      </c>
      <c r="B96" s="675">
        <f t="shared" si="17"/>
        <v>0</v>
      </c>
      <c r="C96" s="676">
        <f>'LSR Prepaid BPA interest'!I94</f>
        <v>225590.05780801829</v>
      </c>
      <c r="D96" s="677">
        <f>'LSR Prepaid BPA interest'!H94</f>
        <v>-502860</v>
      </c>
      <c r="E96" s="678"/>
      <c r="F96" s="679">
        <f t="shared" si="11"/>
        <v>0</v>
      </c>
      <c r="G96" s="680">
        <f t="shared" si="18"/>
        <v>0</v>
      </c>
      <c r="H96" s="678">
        <f t="shared" si="22"/>
        <v>225590.05780801829</v>
      </c>
      <c r="I96" s="679">
        <f t="shared" si="16"/>
        <v>-225590.05780801829</v>
      </c>
      <c r="J96" s="680">
        <f t="shared" si="19"/>
        <v>0</v>
      </c>
      <c r="K96" s="678"/>
      <c r="L96" s="679">
        <f t="shared" si="24"/>
        <v>-11617.610577844034</v>
      </c>
      <c r="M96" s="680">
        <f t="shared" si="20"/>
        <v>4359683.6170654455</v>
      </c>
      <c r="N96" s="678">
        <f>'LSR Prepaid BPA interest'!G94</f>
        <v>0</v>
      </c>
      <c r="O96" s="679">
        <f t="shared" si="23"/>
        <v>-265652.33161413769</v>
      </c>
      <c r="P96" s="680">
        <f t="shared" si="21"/>
        <v>70340629.649026364</v>
      </c>
      <c r="Q96" s="257">
        <f t="shared" si="25"/>
        <v>71941507.259657264</v>
      </c>
      <c r="R96" s="161"/>
      <c r="S96" s="204"/>
      <c r="T96" s="252"/>
      <c r="V96" s="252"/>
      <c r="W96" s="252"/>
      <c r="X96" s="252"/>
    </row>
    <row r="97" spans="1:24" ht="15" outlineLevel="1" thickBot="1">
      <c r="A97" s="833">
        <v>42338</v>
      </c>
      <c r="B97" s="696">
        <f t="shared" si="17"/>
        <v>0</v>
      </c>
      <c r="C97" s="697">
        <f>'LSR Prepaid BPA interest'!I95</f>
        <v>216828.92386220064</v>
      </c>
      <c r="D97" s="698">
        <f>'LSR Prepaid BPA interest'!H95</f>
        <v>-506260</v>
      </c>
      <c r="E97" s="699"/>
      <c r="F97" s="700">
        <f t="shared" si="11"/>
        <v>0</v>
      </c>
      <c r="G97" s="701">
        <f t="shared" si="18"/>
        <v>0</v>
      </c>
      <c r="H97" s="699">
        <f t="shared" si="22"/>
        <v>216828.92386220064</v>
      </c>
      <c r="I97" s="700">
        <f t="shared" si="16"/>
        <v>-216828.92386220064</v>
      </c>
      <c r="J97" s="701">
        <f t="shared" si="19"/>
        <v>0</v>
      </c>
      <c r="K97" s="699"/>
      <c r="L97" s="700">
        <f t="shared" si="24"/>
        <v>-12127.162090173793</v>
      </c>
      <c r="M97" s="701">
        <f t="shared" si="20"/>
        <v>4347556.4549752716</v>
      </c>
      <c r="N97" s="699">
        <f>'LSR Prepaid BPA interest'!G95</f>
        <v>0</v>
      </c>
      <c r="O97" s="700">
        <f t="shared" si="23"/>
        <v>-277303.91404762556</v>
      </c>
      <c r="P97" s="701">
        <f>P96+N97+O97</f>
        <v>70063325.734978735</v>
      </c>
      <c r="Q97" s="834">
        <f t="shared" si="25"/>
        <v>71674963.828145638</v>
      </c>
      <c r="R97" s="161"/>
      <c r="S97" s="204"/>
      <c r="T97" s="252"/>
      <c r="V97" s="252"/>
      <c r="W97" s="252"/>
      <c r="X97" s="252"/>
    </row>
    <row r="98" spans="1:24" outlineLevel="1">
      <c r="A98" s="835">
        <v>42369</v>
      </c>
      <c r="B98" s="672">
        <f t="shared" si="17"/>
        <v>0</v>
      </c>
      <c r="C98" s="346">
        <f>'LSR Prepaid BPA interest'!I96</f>
        <v>222523.05150719636</v>
      </c>
      <c r="D98" s="182">
        <f>'LSR Prepaid BPA interest'!H96</f>
        <v>-506260</v>
      </c>
      <c r="E98" s="264"/>
      <c r="F98" s="262">
        <f t="shared" si="11"/>
        <v>0</v>
      </c>
      <c r="G98" s="263">
        <f t="shared" si="18"/>
        <v>0</v>
      </c>
      <c r="H98" s="264">
        <f t="shared" si="22"/>
        <v>222523.05150719636</v>
      </c>
      <c r="I98" s="262">
        <f t="shared" si="16"/>
        <v>-222523.05150719636</v>
      </c>
      <c r="J98" s="263">
        <f t="shared" si="19"/>
        <v>0</v>
      </c>
      <c r="K98" s="264"/>
      <c r="L98" s="262">
        <f t="shared" si="24"/>
        <v>-11888.578141848471</v>
      </c>
      <c r="M98" s="263">
        <f t="shared" si="20"/>
        <v>4335667.876833423</v>
      </c>
      <c r="N98" s="264">
        <f>'LSR Prepaid BPA interest'!G96</f>
        <v>0</v>
      </c>
      <c r="O98" s="262">
        <f t="shared" si="23"/>
        <v>-271848.37035095511</v>
      </c>
      <c r="P98" s="263">
        <f t="shared" si="21"/>
        <v>69791477.364627779</v>
      </c>
      <c r="Q98" s="265">
        <f t="shared" si="25"/>
        <v>71407357.313502476</v>
      </c>
      <c r="R98" s="161"/>
      <c r="S98" s="204"/>
      <c r="T98" s="252"/>
      <c r="V98" s="252"/>
      <c r="W98" s="252"/>
      <c r="X98" s="252"/>
    </row>
    <row r="99" spans="1:24" outlineLevel="1">
      <c r="A99" s="244">
        <v>42400</v>
      </c>
      <c r="B99" s="252">
        <f t="shared" si="17"/>
        <v>0</v>
      </c>
      <c r="C99" s="172">
        <f>'LSR Prepaid BPA interest'!I97</f>
        <v>223003.71242804962</v>
      </c>
      <c r="D99" s="166">
        <f>'LSR Prepaid BPA interest'!H97</f>
        <v>-506260</v>
      </c>
      <c r="E99" s="253"/>
      <c r="F99" s="254">
        <f t="shared" si="11"/>
        <v>0</v>
      </c>
      <c r="G99" s="255">
        <f t="shared" si="18"/>
        <v>0</v>
      </c>
      <c r="H99" s="253">
        <f t="shared" si="22"/>
        <v>223003.71242804962</v>
      </c>
      <c r="I99" s="254">
        <f t="shared" si="16"/>
        <v>-223003.71242804962</v>
      </c>
      <c r="J99" s="255">
        <f t="shared" si="19"/>
        <v>0</v>
      </c>
      <c r="K99" s="253"/>
      <c r="L99" s="254">
        <f t="shared" si="24"/>
        <v>-11868.43844926472</v>
      </c>
      <c r="M99" s="255">
        <f t="shared" si="20"/>
        <v>4323799.4383841585</v>
      </c>
      <c r="N99" s="253">
        <f>'LSR Prepaid BPA interest'!G97</f>
        <v>0</v>
      </c>
      <c r="O99" s="254">
        <f t="shared" si="23"/>
        <v>-271387.84912268561</v>
      </c>
      <c r="P99" s="255">
        <f t="shared" si="21"/>
        <v>69520089.51550509</v>
      </c>
      <c r="Q99" s="257">
        <f t="shared" si="25"/>
        <v>71138670.308180809</v>
      </c>
      <c r="R99" s="161"/>
      <c r="S99" s="204"/>
      <c r="T99" s="252"/>
      <c r="V99" s="252"/>
      <c r="W99" s="252"/>
      <c r="X99" s="252"/>
    </row>
    <row r="100" spans="1:24" outlineLevel="1">
      <c r="A100" s="244">
        <v>42429</v>
      </c>
      <c r="B100" s="252">
        <f t="shared" si="17"/>
        <v>0</v>
      </c>
      <c r="C100" s="172">
        <f>'LSR Prepaid BPA interest'!I98</f>
        <v>207181.80867908135</v>
      </c>
      <c r="D100" s="166">
        <f>'LSR Prepaid BPA interest'!H98</f>
        <v>-506260</v>
      </c>
      <c r="E100" s="253"/>
      <c r="F100" s="254">
        <f t="shared" si="11"/>
        <v>0</v>
      </c>
      <c r="G100" s="255">
        <f t="shared" si="18"/>
        <v>0</v>
      </c>
      <c r="H100" s="253">
        <f t="shared" si="22"/>
        <v>207181.80867908135</v>
      </c>
      <c r="I100" s="254">
        <f t="shared" si="16"/>
        <v>-207181.80867908135</v>
      </c>
      <c r="J100" s="255">
        <f t="shared" si="19"/>
        <v>0</v>
      </c>
      <c r="K100" s="253"/>
      <c r="L100" s="254">
        <f t="shared" si="24"/>
        <v>-12531.376216346491</v>
      </c>
      <c r="M100" s="255">
        <f t="shared" si="20"/>
        <v>4311268.0621678121</v>
      </c>
      <c r="N100" s="253">
        <f>'LSR Prepaid BPA interest'!G98</f>
        <v>0</v>
      </c>
      <c r="O100" s="254">
        <f t="shared" si="23"/>
        <v>-286546.8151045721</v>
      </c>
      <c r="P100" s="255">
        <f>P99+N100+O100</f>
        <v>69233542.700400516</v>
      </c>
      <c r="Q100" s="257">
        <f>(P100+P88+SUM(P89:P99)*2)/24</f>
        <v>70869222.958871022</v>
      </c>
      <c r="R100" s="161"/>
      <c r="S100" s="204"/>
      <c r="T100" s="252"/>
      <c r="V100" s="252"/>
      <c r="W100" s="252"/>
      <c r="X100" s="252"/>
    </row>
    <row r="101" spans="1:24" outlineLevel="1">
      <c r="A101" s="244">
        <v>42460</v>
      </c>
      <c r="B101" s="252">
        <f t="shared" si="17"/>
        <v>0</v>
      </c>
      <c r="C101" s="172">
        <f>'LSR Prepaid BPA interest'!I99</f>
        <v>219936.70612722772</v>
      </c>
      <c r="D101" s="166">
        <f>'LSR Prepaid BPA interest'!H99</f>
        <v>-506260</v>
      </c>
      <c r="E101" s="253"/>
      <c r="F101" s="254">
        <f t="shared" si="11"/>
        <v>0</v>
      </c>
      <c r="G101" s="255">
        <f t="shared" si="18"/>
        <v>0</v>
      </c>
      <c r="H101" s="253">
        <f t="shared" si="22"/>
        <v>219936.70612722772</v>
      </c>
      <c r="I101" s="254">
        <f t="shared" si="16"/>
        <v>-219936.70612722772</v>
      </c>
      <c r="J101" s="255">
        <f t="shared" si="19"/>
        <v>0</v>
      </c>
      <c r="K101" s="253"/>
      <c r="L101" s="254">
        <f t="shared" si="24"/>
        <v>-11996.946013269157</v>
      </c>
      <c r="M101" s="255">
        <f t="shared" si="20"/>
        <v>4299271.1161545431</v>
      </c>
      <c r="N101" s="253">
        <f>'LSR Prepaid BPA interest'!G99</f>
        <v>0</v>
      </c>
      <c r="O101" s="254">
        <f t="shared" si="23"/>
        <v>-274326.34785950306</v>
      </c>
      <c r="P101" s="255">
        <f t="shared" si="21"/>
        <v>68959216.352541015</v>
      </c>
      <c r="Q101" s="257">
        <f t="shared" si="25"/>
        <v>70599014.443293467</v>
      </c>
      <c r="R101" s="161"/>
      <c r="S101" s="204"/>
      <c r="T101" s="252"/>
      <c r="V101" s="252"/>
      <c r="W101" s="252"/>
      <c r="X101" s="252"/>
    </row>
    <row r="102" spans="1:24" outlineLevel="1">
      <c r="A102" s="244">
        <v>42490</v>
      </c>
      <c r="B102" s="252">
        <f t="shared" si="17"/>
        <v>0</v>
      </c>
      <c r="C102" s="172">
        <f>'LSR Prepaid BPA interest'!I100</f>
        <v>213263.68706885146</v>
      </c>
      <c r="D102" s="166">
        <f>'LSR Prepaid BPA interest'!H100</f>
        <v>-506260</v>
      </c>
      <c r="E102" s="253"/>
      <c r="F102" s="254">
        <f t="shared" si="11"/>
        <v>0</v>
      </c>
      <c r="G102" s="255">
        <f t="shared" si="18"/>
        <v>0</v>
      </c>
      <c r="H102" s="253">
        <f t="shared" si="22"/>
        <v>213263.68706885146</v>
      </c>
      <c r="I102" s="254">
        <f t="shared" si="16"/>
        <v>-213263.68706885146</v>
      </c>
      <c r="J102" s="255">
        <f t="shared" si="19"/>
        <v>0</v>
      </c>
      <c r="K102" s="253"/>
      <c r="L102" s="254">
        <f t="shared" si="24"/>
        <v>-12276.545511815126</v>
      </c>
      <c r="M102" s="255">
        <f t="shared" si="20"/>
        <v>4286994.5706427284</v>
      </c>
      <c r="N102" s="253">
        <f>'LSR Prepaid BPA interest'!G100</f>
        <v>0</v>
      </c>
      <c r="O102" s="254">
        <f t="shared" si="23"/>
        <v>-280719.76741933345</v>
      </c>
      <c r="P102" s="255">
        <f t="shared" si="21"/>
        <v>68678496.585121676</v>
      </c>
      <c r="Q102" s="257">
        <f t="shared" si="25"/>
        <v>70327729.881978735</v>
      </c>
      <c r="R102" s="161"/>
      <c r="S102" s="204"/>
      <c r="T102" s="252"/>
      <c r="V102" s="252"/>
      <c r="W102" s="252"/>
      <c r="X102" s="252"/>
    </row>
    <row r="103" spans="1:24" outlineLevel="1">
      <c r="A103" s="244">
        <v>42521</v>
      </c>
      <c r="B103" s="252">
        <f t="shared" si="17"/>
        <v>0</v>
      </c>
      <c r="C103" s="172">
        <f>'LSR Prepaid BPA interest'!I101</f>
        <v>218838.97348740225</v>
      </c>
      <c r="D103" s="166">
        <f>'LSR Prepaid BPA interest'!H101</f>
        <v>-506260</v>
      </c>
      <c r="E103" s="253"/>
      <c r="F103" s="254">
        <f t="shared" si="11"/>
        <v>0</v>
      </c>
      <c r="G103" s="255">
        <f t="shared" si="18"/>
        <v>0</v>
      </c>
      <c r="H103" s="253">
        <f t="shared" si="22"/>
        <v>218838.97348740225</v>
      </c>
      <c r="I103" s="254">
        <f t="shared" si="16"/>
        <v>-218838.97348740225</v>
      </c>
      <c r="J103" s="255">
        <f t="shared" si="19"/>
        <v>0</v>
      </c>
      <c r="K103" s="253"/>
      <c r="L103" s="254">
        <f t="shared" si="24"/>
        <v>-12042.941010877845</v>
      </c>
      <c r="M103" s="255">
        <f t="shared" si="20"/>
        <v>4274951.6296318509</v>
      </c>
      <c r="N103" s="253">
        <f>'LSR Prepaid BPA interest'!G101</f>
        <v>0</v>
      </c>
      <c r="O103" s="254">
        <f t="shared" si="23"/>
        <v>-275378.08550171991</v>
      </c>
      <c r="P103" s="255">
        <f t="shared" si="21"/>
        <v>68403118.499619961</v>
      </c>
      <c r="Q103" s="257">
        <f t="shared" si="25"/>
        <v>70055365.737886801</v>
      </c>
      <c r="R103" s="161"/>
      <c r="S103" s="204"/>
      <c r="T103" s="252"/>
      <c r="V103" s="252"/>
      <c r="W103" s="252"/>
      <c r="X103" s="252"/>
    </row>
    <row r="104" spans="1:24" outlineLevel="1">
      <c r="A104" s="244">
        <v>42551</v>
      </c>
      <c r="B104" s="252">
        <f t="shared" si="17"/>
        <v>0</v>
      </c>
      <c r="C104" s="172">
        <f>'LSR Prepaid BPA interest'!I102</f>
        <v>210295.61645515283</v>
      </c>
      <c r="D104" s="166">
        <f>'LSR Prepaid BPA interest'!H102</f>
        <v>-506260</v>
      </c>
      <c r="E104" s="253"/>
      <c r="F104" s="254">
        <f t="shared" si="11"/>
        <v>0</v>
      </c>
      <c r="G104" s="255">
        <f t="shared" si="18"/>
        <v>0</v>
      </c>
      <c r="H104" s="253">
        <f t="shared" si="22"/>
        <v>210295.61645515283</v>
      </c>
      <c r="I104" s="254">
        <f t="shared" si="16"/>
        <v>-210295.61645515283</v>
      </c>
      <c r="J104" s="255">
        <f t="shared" si="19"/>
        <v>0</v>
      </c>
      <c r="K104" s="253"/>
      <c r="L104" s="254">
        <f t="shared" si="24"/>
        <v>-12400.907670529095</v>
      </c>
      <c r="M104" s="255">
        <f t="shared" si="20"/>
        <v>4262550.7219613213</v>
      </c>
      <c r="N104" s="253">
        <f>'LSR Prepaid BPA interest'!G102</f>
        <v>0</v>
      </c>
      <c r="O104" s="254">
        <f t="shared" si="23"/>
        <v>-283563.47587431804</v>
      </c>
      <c r="P104" s="255">
        <f t="shared" si="21"/>
        <v>68119555.023745641</v>
      </c>
      <c r="Q104" s="257">
        <f t="shared" si="25"/>
        <v>69781921.215263128</v>
      </c>
      <c r="R104" s="161"/>
      <c r="S104" s="204"/>
      <c r="T104" s="252"/>
      <c r="V104" s="252"/>
      <c r="W104" s="252"/>
      <c r="X104" s="252"/>
    </row>
    <row r="105" spans="1:24" outlineLevel="1">
      <c r="A105" s="244">
        <v>42582</v>
      </c>
      <c r="B105" s="252">
        <f t="shared" si="17"/>
        <v>0</v>
      </c>
      <c r="C105" s="172">
        <f>'LSR Prepaid BPA interest'!I103</f>
        <v>217717.84436750627</v>
      </c>
      <c r="D105" s="166">
        <f>'LSR Prepaid BPA interest'!H103</f>
        <v>-506260</v>
      </c>
      <c r="E105" s="253"/>
      <c r="F105" s="254">
        <f t="shared" si="11"/>
        <v>0</v>
      </c>
      <c r="G105" s="255">
        <f t="shared" si="18"/>
        <v>0</v>
      </c>
      <c r="H105" s="253">
        <f t="shared" si="22"/>
        <v>217717.84436750627</v>
      </c>
      <c r="I105" s="254">
        <f t="shared" si="16"/>
        <v>-217717.84436750627</v>
      </c>
      <c r="J105" s="255">
        <f t="shared" si="19"/>
        <v>0</v>
      </c>
      <c r="K105" s="253"/>
      <c r="L105" s="254">
        <f t="shared" si="24"/>
        <v>-12089.916321001487</v>
      </c>
      <c r="M105" s="255">
        <f t="shared" si="20"/>
        <v>4250460.8056403194</v>
      </c>
      <c r="N105" s="253">
        <f>'LSR Prepaid BPA interest'!G103</f>
        <v>0</v>
      </c>
      <c r="O105" s="254">
        <f t="shared" si="23"/>
        <v>-276452.23931149225</v>
      </c>
      <c r="P105" s="255">
        <f t="shared" si="21"/>
        <v>67843102.784434155</v>
      </c>
      <c r="Q105" s="257">
        <f t="shared" si="25"/>
        <v>69507391.838296637</v>
      </c>
      <c r="R105" s="161"/>
      <c r="S105" s="204"/>
      <c r="T105" s="252"/>
      <c r="V105" s="252"/>
      <c r="W105" s="252"/>
      <c r="X105" s="252"/>
    </row>
    <row r="106" spans="1:24" outlineLevel="1">
      <c r="A106" s="244">
        <v>42613</v>
      </c>
      <c r="B106" s="252">
        <f t="shared" si="17"/>
        <v>0</v>
      </c>
      <c r="C106" s="172">
        <f>'LSR Prepaid BPA interest'!I104</f>
        <v>216184.34121709532</v>
      </c>
      <c r="D106" s="166">
        <f>'LSR Prepaid BPA interest'!H104</f>
        <v>-506260</v>
      </c>
      <c r="E106" s="253"/>
      <c r="F106" s="254">
        <f t="shared" si="11"/>
        <v>0</v>
      </c>
      <c r="G106" s="255">
        <f t="shared" si="18"/>
        <v>0</v>
      </c>
      <c r="H106" s="253">
        <f t="shared" si="22"/>
        <v>216184.34121709532</v>
      </c>
      <c r="I106" s="254">
        <f t="shared" si="16"/>
        <v>-216184.34121709532</v>
      </c>
      <c r="J106" s="255">
        <f t="shared" si="19"/>
        <v>0</v>
      </c>
      <c r="K106" s="253"/>
      <c r="L106" s="254">
        <f t="shared" si="24"/>
        <v>-12154.170103003706</v>
      </c>
      <c r="M106" s="255">
        <f t="shared" si="20"/>
        <v>4238306.6355373161</v>
      </c>
      <c r="N106" s="253">
        <f>'LSR Prepaid BPA interest'!G104</f>
        <v>0</v>
      </c>
      <c r="O106" s="254">
        <f t="shared" si="23"/>
        <v>-277921.48867990094</v>
      </c>
      <c r="P106" s="255">
        <f t="shared" si="21"/>
        <v>67565181.295754254</v>
      </c>
      <c r="Q106" s="257">
        <f t="shared" si="25"/>
        <v>69231759.863504082</v>
      </c>
      <c r="R106" s="161"/>
      <c r="S106" s="204"/>
      <c r="T106" s="252"/>
      <c r="V106" s="252"/>
      <c r="W106" s="252"/>
      <c r="X106" s="252"/>
    </row>
    <row r="107" spans="1:24" outlineLevel="1">
      <c r="A107" s="244">
        <v>42643</v>
      </c>
      <c r="B107" s="252">
        <f t="shared" si="17"/>
        <v>0</v>
      </c>
      <c r="C107" s="172">
        <f>'LSR Prepaid BPA interest'!I105</f>
        <v>207726.61748388808</v>
      </c>
      <c r="D107" s="166">
        <f>'LSR Prepaid BPA interest'!H105</f>
        <v>-506260</v>
      </c>
      <c r="E107" s="253"/>
      <c r="F107" s="254">
        <f t="shared" si="11"/>
        <v>0</v>
      </c>
      <c r="G107" s="255">
        <f t="shared" si="18"/>
        <v>0</v>
      </c>
      <c r="H107" s="253">
        <f t="shared" si="22"/>
        <v>207726.61748388808</v>
      </c>
      <c r="I107" s="254">
        <f t="shared" si="16"/>
        <v>-207726.61748388808</v>
      </c>
      <c r="J107" s="255">
        <f t="shared" si="19"/>
        <v>0</v>
      </c>
      <c r="K107" s="253"/>
      <c r="L107" s="254">
        <f t="shared" si="24"/>
        <v>-12508.54872742509</v>
      </c>
      <c r="M107" s="255">
        <f t="shared" si="20"/>
        <v>4225798.0868098913</v>
      </c>
      <c r="N107" s="253">
        <f>'LSR Prepaid BPA interest'!G105</f>
        <v>0</v>
      </c>
      <c r="O107" s="254">
        <f t="shared" si="23"/>
        <v>-286024.83378868684</v>
      </c>
      <c r="P107" s="255">
        <f t="shared" si="21"/>
        <v>67279156.461965561</v>
      </c>
      <c r="Q107" s="257">
        <f t="shared" si="25"/>
        <v>68955037.893921509</v>
      </c>
      <c r="R107" s="161"/>
      <c r="S107" s="204"/>
      <c r="T107" s="252"/>
      <c r="V107" s="252"/>
      <c r="W107" s="252"/>
      <c r="X107" s="252"/>
    </row>
    <row r="108" spans="1:24" outlineLevel="1">
      <c r="A108" s="244">
        <v>42674</v>
      </c>
      <c r="B108" s="252">
        <f t="shared" si="17"/>
        <v>0</v>
      </c>
      <c r="C108" s="172">
        <f>'LSR Prepaid BPA interest'!I106</f>
        <v>215060.88129738177</v>
      </c>
      <c r="D108" s="166">
        <f>'LSR Prepaid BPA interest'!H106</f>
        <v>-506260</v>
      </c>
      <c r="E108" s="253"/>
      <c r="F108" s="254">
        <f t="shared" si="11"/>
        <v>0</v>
      </c>
      <c r="G108" s="255">
        <f t="shared" si="18"/>
        <v>0</v>
      </c>
      <c r="H108" s="253">
        <f t="shared" si="22"/>
        <v>215060.88129738177</v>
      </c>
      <c r="I108" s="254">
        <f t="shared" si="16"/>
        <v>-215060.88129738177</v>
      </c>
      <c r="J108" s="255">
        <f t="shared" si="19"/>
        <v>0</v>
      </c>
      <c r="K108" s="253"/>
      <c r="L108" s="254">
        <f t="shared" si="24"/>
        <v>-12201.243073639704</v>
      </c>
      <c r="M108" s="255">
        <f t="shared" si="20"/>
        <v>4213596.8437362518</v>
      </c>
      <c r="N108" s="253">
        <f>'LSR Prepaid BPA interest'!G106</f>
        <v>0</v>
      </c>
      <c r="O108" s="254">
        <f t="shared" si="23"/>
        <v>-278997.87562897854</v>
      </c>
      <c r="P108" s="255">
        <f t="shared" si="21"/>
        <v>67000158.586336583</v>
      </c>
      <c r="Q108" s="257">
        <f t="shared" si="25"/>
        <v>68677221.369697988</v>
      </c>
      <c r="R108" s="161"/>
      <c r="S108" s="204"/>
      <c r="T108" s="252"/>
      <c r="V108" s="252"/>
      <c r="W108" s="252"/>
      <c r="X108" s="252"/>
    </row>
    <row r="109" spans="1:24" outlineLevel="1">
      <c r="A109" s="244">
        <v>42704</v>
      </c>
      <c r="B109" s="252">
        <f t="shared" si="17"/>
        <v>0</v>
      </c>
      <c r="C109" s="172">
        <f>'LSR Prepaid BPA interest'!I107</f>
        <v>206639.39820674597</v>
      </c>
      <c r="D109" s="166">
        <f>'LSR Prepaid BPA interest'!H107</f>
        <v>-506260</v>
      </c>
      <c r="E109" s="253"/>
      <c r="F109" s="254">
        <f t="shared" si="11"/>
        <v>0</v>
      </c>
      <c r="G109" s="255">
        <f t="shared" si="18"/>
        <v>0</v>
      </c>
      <c r="H109" s="253">
        <f t="shared" si="22"/>
        <v>206639.39820674597</v>
      </c>
      <c r="I109" s="254">
        <f t="shared" si="16"/>
        <v>-206639.39820674597</v>
      </c>
      <c r="J109" s="255">
        <f t="shared" si="19"/>
        <v>0</v>
      </c>
      <c r="K109" s="253"/>
      <c r="L109" s="254">
        <f t="shared" si="24"/>
        <v>-12554.103215137344</v>
      </c>
      <c r="M109" s="255">
        <f t="shared" si="20"/>
        <v>4201042.7405211143</v>
      </c>
      <c r="N109" s="253">
        <f>'LSR Prepaid BPA interest'!G107</f>
        <v>0</v>
      </c>
      <c r="O109" s="254">
        <f t="shared" si="23"/>
        <v>-287066.49857811665</v>
      </c>
      <c r="P109" s="255">
        <f t="shared" si="21"/>
        <v>66713092.087758467</v>
      </c>
      <c r="Q109" s="257">
        <f t="shared" si="25"/>
        <v>68398442.00678508</v>
      </c>
      <c r="R109" s="161"/>
      <c r="S109" s="204"/>
      <c r="T109" s="252"/>
      <c r="V109" s="252"/>
      <c r="W109" s="252"/>
      <c r="X109" s="252"/>
    </row>
    <row r="110" spans="1:24" ht="12.75" customHeight="1" outlineLevel="1">
      <c r="A110" s="244">
        <v>42735</v>
      </c>
      <c r="B110" s="252">
        <f t="shared" si="17"/>
        <v>0</v>
      </c>
      <c r="C110" s="172">
        <f>'LSR Prepaid BPA interest'!I108</f>
        <v>211993.87499655987</v>
      </c>
      <c r="D110" s="166">
        <f>'LSR Prepaid BPA interest'!H108</f>
        <v>-506260</v>
      </c>
      <c r="E110" s="253"/>
      <c r="F110" s="254">
        <f t="shared" si="11"/>
        <v>0</v>
      </c>
      <c r="G110" s="255">
        <f t="shared" si="18"/>
        <v>0</v>
      </c>
      <c r="H110" s="253">
        <f t="shared" si="22"/>
        <v>211993.87499655987</v>
      </c>
      <c r="I110" s="254">
        <f t="shared" si="16"/>
        <v>-211993.87499655987</v>
      </c>
      <c r="J110" s="255">
        <f t="shared" si="19"/>
        <v>0</v>
      </c>
      <c r="K110" s="253"/>
      <c r="L110" s="254">
        <f t="shared" si="24"/>
        <v>-12329.750637644142</v>
      </c>
      <c r="M110" s="255">
        <f t="shared" si="20"/>
        <v>4188712.9898834703</v>
      </c>
      <c r="N110" s="253">
        <f>'LSR Prepaid BPA interest'!G108</f>
        <v>0</v>
      </c>
      <c r="O110" s="254">
        <f t="shared" si="23"/>
        <v>-281936.37436579599</v>
      </c>
      <c r="P110" s="255">
        <f t="shared" si="21"/>
        <v>66431155.713392667</v>
      </c>
      <c r="Q110" s="257">
        <f t="shared" si="25"/>
        <v>68118835.536016092</v>
      </c>
      <c r="R110" s="161"/>
      <c r="S110" s="204"/>
      <c r="T110" s="252"/>
      <c r="V110" s="252"/>
      <c r="W110" s="252"/>
      <c r="X110" s="252"/>
    </row>
    <row r="111" spans="1:24" ht="12.75" customHeight="1" outlineLevel="1">
      <c r="A111" s="244">
        <v>42766</v>
      </c>
      <c r="B111" s="252">
        <f t="shared" si="17"/>
        <v>0</v>
      </c>
      <c r="C111" s="172">
        <f>'LSR Prepaid BPA interest'!I109</f>
        <v>212379.88352458255</v>
      </c>
      <c r="D111" s="166">
        <f>'LSR Prepaid BPA interest'!H109</f>
        <v>-506260</v>
      </c>
      <c r="E111" s="253"/>
      <c r="F111" s="254">
        <f t="shared" si="11"/>
        <v>0</v>
      </c>
      <c r="G111" s="255">
        <f t="shared" si="18"/>
        <v>0</v>
      </c>
      <c r="H111" s="253">
        <f t="shared" si="22"/>
        <v>212379.88352458255</v>
      </c>
      <c r="I111" s="254">
        <f t="shared" si="16"/>
        <v>-212379.88352458255</v>
      </c>
      <c r="J111" s="255">
        <f t="shared" si="19"/>
        <v>0</v>
      </c>
      <c r="K111" s="253"/>
      <c r="L111" s="254">
        <f t="shared" si="24"/>
        <v>-12313.576880319992</v>
      </c>
      <c r="M111" s="255">
        <f t="shared" si="20"/>
        <v>4176399.4130031504</v>
      </c>
      <c r="N111" s="253">
        <f>'LSR Prepaid BPA interest'!G109</f>
        <v>0</v>
      </c>
      <c r="O111" s="254">
        <f t="shared" si="23"/>
        <v>-281566.53959509742</v>
      </c>
      <c r="P111" s="255">
        <f t="shared" si="21"/>
        <v>66149589.17379757</v>
      </c>
      <c r="Q111" s="257">
        <f t="shared" si="25"/>
        <v>67838384.61964348</v>
      </c>
      <c r="R111" s="161"/>
      <c r="S111" s="204"/>
      <c r="T111" s="252"/>
      <c r="V111" s="252"/>
      <c r="W111" s="252"/>
      <c r="X111" s="252"/>
    </row>
    <row r="112" spans="1:24" ht="12.75" customHeight="1" outlineLevel="1">
      <c r="A112" s="244">
        <v>42794</v>
      </c>
      <c r="B112" s="252">
        <f t="shared" si="17"/>
        <v>0</v>
      </c>
      <c r="C112" s="172">
        <f>'LSR Prepaid BPA interest'!I110</f>
        <v>190441.89195086466</v>
      </c>
      <c r="D112" s="166">
        <f>'LSR Prepaid BPA interest'!H110</f>
        <v>-506260</v>
      </c>
      <c r="E112" s="253"/>
      <c r="F112" s="254">
        <f t="shared" si="11"/>
        <v>0</v>
      </c>
      <c r="G112" s="255">
        <f t="shared" si="18"/>
        <v>0</v>
      </c>
      <c r="H112" s="253">
        <f t="shared" si="22"/>
        <v>190441.89195086466</v>
      </c>
      <c r="I112" s="254">
        <f t="shared" si="16"/>
        <v>-190441.89195086466</v>
      </c>
      <c r="J112" s="255">
        <f t="shared" si="19"/>
        <v>0</v>
      </c>
      <c r="K112" s="253"/>
      <c r="L112" s="254">
        <f t="shared" si="24"/>
        <v>-13232.778727258768</v>
      </c>
      <c r="M112" s="255">
        <f t="shared" si="20"/>
        <v>4163166.6342758918</v>
      </c>
      <c r="N112" s="253">
        <f>'LSR Prepaid BPA interest'!G110</f>
        <v>0</v>
      </c>
      <c r="O112" s="254">
        <f t="shared" si="23"/>
        <v>-302585.32932187652</v>
      </c>
      <c r="P112" s="255">
        <f t="shared" si="21"/>
        <v>65847003.844475694</v>
      </c>
      <c r="Q112" s="257">
        <f t="shared" si="25"/>
        <v>67556841.319742128</v>
      </c>
      <c r="R112" s="473"/>
      <c r="S112" s="204"/>
      <c r="T112" s="252"/>
      <c r="V112" s="252"/>
      <c r="W112" s="252"/>
      <c r="X112" s="252"/>
    </row>
    <row r="113" spans="1:24" ht="12.75" customHeight="1" outlineLevel="1">
      <c r="A113" s="244">
        <v>42825</v>
      </c>
      <c r="B113" s="252">
        <f t="shared" si="17"/>
        <v>0</v>
      </c>
      <c r="C113" s="172">
        <f>'LSR Prepaid BPA interest'!I111</f>
        <v>209312.87722376062</v>
      </c>
      <c r="D113" s="166">
        <f>'LSR Prepaid BPA interest'!H111</f>
        <v>-506260</v>
      </c>
      <c r="E113" s="253"/>
      <c r="F113" s="254">
        <f t="shared" si="11"/>
        <v>0</v>
      </c>
      <c r="G113" s="255">
        <f t="shared" si="18"/>
        <v>0</v>
      </c>
      <c r="H113" s="253">
        <f t="shared" si="22"/>
        <v>209312.87722376062</v>
      </c>
      <c r="I113" s="254">
        <f t="shared" si="16"/>
        <v>-209312.87722376062</v>
      </c>
      <c r="J113" s="255">
        <f t="shared" si="19"/>
        <v>0</v>
      </c>
      <c r="K113" s="253"/>
      <c r="L113" s="254">
        <f t="shared" si="24"/>
        <v>-12442.084444324431</v>
      </c>
      <c r="M113" s="255">
        <f t="shared" si="20"/>
        <v>4150724.5498315673</v>
      </c>
      <c r="N113" s="253">
        <f>'LSR Prepaid BPA interest'!G111</f>
        <v>0</v>
      </c>
      <c r="O113" s="254">
        <f t="shared" si="23"/>
        <v>-284505.03833191498</v>
      </c>
      <c r="P113" s="255">
        <f t="shared" si="21"/>
        <v>65562498.806143776</v>
      </c>
      <c r="Q113" s="257">
        <f t="shared" si="25"/>
        <v>67274205.636312053</v>
      </c>
      <c r="R113" s="473"/>
      <c r="S113" s="204"/>
      <c r="T113" s="252"/>
      <c r="V113" s="252"/>
      <c r="W113" s="252"/>
      <c r="X113" s="252"/>
    </row>
    <row r="114" spans="1:24" ht="12.75" customHeight="1" outlineLevel="1">
      <c r="A114" s="244">
        <v>42855</v>
      </c>
      <c r="B114" s="252">
        <f t="shared" si="17"/>
        <v>0</v>
      </c>
      <c r="C114" s="172">
        <f>'LSR Prepaid BPA interest'!I112</f>
        <v>202871.20669239946</v>
      </c>
      <c r="D114" s="166">
        <f>'LSR Prepaid BPA interest'!H112</f>
        <v>-506260</v>
      </c>
      <c r="E114" s="253"/>
      <c r="F114" s="254">
        <f t="shared" si="11"/>
        <v>0</v>
      </c>
      <c r="G114" s="255">
        <f t="shared" si="18"/>
        <v>0</v>
      </c>
      <c r="H114" s="253">
        <f t="shared" si="22"/>
        <v>202871.20669239946</v>
      </c>
      <c r="I114" s="254">
        <f t="shared" si="16"/>
        <v>-202871.20669239946</v>
      </c>
      <c r="J114" s="255">
        <f t="shared" si="19"/>
        <v>0</v>
      </c>
      <c r="K114" s="253"/>
      <c r="L114" s="254">
        <f t="shared" si="24"/>
        <v>-12711.990439588462</v>
      </c>
      <c r="M114" s="255">
        <f t="shared" si="20"/>
        <v>4138012.5593919787</v>
      </c>
      <c r="N114" s="253">
        <f>'LSR Prepaid BPA interest'!G112</f>
        <v>0</v>
      </c>
      <c r="O114" s="254">
        <v>-340068</v>
      </c>
      <c r="P114" s="255">
        <f t="shared" si="21"/>
        <v>65222430.806143776</v>
      </c>
      <c r="Q114" s="257">
        <f t="shared" si="25"/>
        <v>66988672.99775476</v>
      </c>
      <c r="R114" s="473"/>
      <c r="S114" s="204"/>
      <c r="T114" s="252"/>
      <c r="V114" s="252"/>
      <c r="W114" s="252"/>
      <c r="X114" s="252"/>
    </row>
    <row r="115" spans="1:24" ht="12.75" customHeight="1" outlineLevel="1">
      <c r="A115" s="244">
        <v>42886</v>
      </c>
      <c r="B115" s="252">
        <f t="shared" si="17"/>
        <v>0</v>
      </c>
      <c r="C115" s="172">
        <f>'LSR Prepaid BPA interest'!I113</f>
        <v>208100.07709840179</v>
      </c>
      <c r="D115" s="166">
        <f>'LSR Prepaid BPA interest'!H113</f>
        <v>-506260</v>
      </c>
      <c r="E115" s="253"/>
      <c r="F115" s="254">
        <f t="shared" si="11"/>
        <v>0</v>
      </c>
      <c r="G115" s="255">
        <f t="shared" si="18"/>
        <v>0</v>
      </c>
      <c r="H115" s="253">
        <f t="shared" si="22"/>
        <v>208100.07709840179</v>
      </c>
      <c r="I115" s="254">
        <f t="shared" si="16"/>
        <v>-208100.07709840179</v>
      </c>
      <c r="J115" s="255">
        <f t="shared" si="19"/>
        <v>0</v>
      </c>
      <c r="K115" s="253"/>
      <c r="L115" s="254">
        <f t="shared" si="24"/>
        <v>-12492.900769576965</v>
      </c>
      <c r="M115" s="255">
        <f t="shared" si="20"/>
        <v>4125519.6586224018</v>
      </c>
      <c r="N115" s="253">
        <f>'LSR Prepaid BPA interest'!G113</f>
        <v>0</v>
      </c>
      <c r="O115" s="254">
        <v>-236275</v>
      </c>
      <c r="P115" s="255">
        <f t="shared" si="21"/>
        <v>64986155.806143776</v>
      </c>
      <c r="Q115" s="257">
        <f t="shared" si="25"/>
        <v>66702296.811402507</v>
      </c>
      <c r="R115" s="473"/>
      <c r="S115" s="204"/>
      <c r="T115" s="252"/>
      <c r="V115" s="252"/>
      <c r="W115" s="252"/>
      <c r="X115" s="252"/>
    </row>
    <row r="116" spans="1:24" ht="12.75" customHeight="1" outlineLevel="1">
      <c r="A116" s="244">
        <v>42916</v>
      </c>
      <c r="B116" s="252">
        <f t="shared" si="17"/>
        <v>0</v>
      </c>
      <c r="C116" s="172">
        <f>'LSR Prepaid BPA interest'!I114</f>
        <v>199903.1360787008</v>
      </c>
      <c r="D116" s="166">
        <f>'LSR Prepaid BPA interest'!H114</f>
        <v>-506260</v>
      </c>
      <c r="E116" s="253"/>
      <c r="F116" s="254">
        <f t="shared" si="11"/>
        <v>0</v>
      </c>
      <c r="G116" s="255">
        <f t="shared" si="18"/>
        <v>0</v>
      </c>
      <c r="H116" s="253">
        <f t="shared" si="22"/>
        <v>199903.1360787008</v>
      </c>
      <c r="I116" s="254">
        <f t="shared" si="16"/>
        <v>-199903.1360787008</v>
      </c>
      <c r="J116" s="255">
        <f t="shared" si="19"/>
        <v>0</v>
      </c>
      <c r="K116" s="253"/>
      <c r="L116" s="254">
        <f t="shared" si="24"/>
        <v>-12836.352598302437</v>
      </c>
      <c r="M116" s="255">
        <f t="shared" si="20"/>
        <v>4112683.3060240992</v>
      </c>
      <c r="N116" s="253">
        <f>'LSR Prepaid BPA interest'!G114</f>
        <v>0</v>
      </c>
      <c r="O116" s="254">
        <f t="shared" si="23"/>
        <v>-293520.51132299675</v>
      </c>
      <c r="P116" s="255">
        <f t="shared" si="21"/>
        <v>64692635.294820778</v>
      </c>
      <c r="Q116" s="257">
        <f t="shared" si="25"/>
        <v>66417135.043802448</v>
      </c>
      <c r="R116" s="473"/>
      <c r="S116" s="204"/>
      <c r="T116" s="252"/>
      <c r="V116" s="252"/>
      <c r="W116" s="252"/>
      <c r="X116" s="252"/>
    </row>
    <row r="117" spans="1:24" ht="12.75" customHeight="1" outlineLevel="1">
      <c r="A117" s="244">
        <v>42947</v>
      </c>
      <c r="B117" s="252">
        <f t="shared" si="17"/>
        <v>0</v>
      </c>
      <c r="C117" s="172">
        <f>'LSR Prepaid BPA interest'!I115</f>
        <v>206883.45962422102</v>
      </c>
      <c r="D117" s="166">
        <f>'LSR Prepaid BPA interest'!H115</f>
        <v>-506260</v>
      </c>
      <c r="E117" s="253"/>
      <c r="F117" s="254">
        <f t="shared" si="11"/>
        <v>0</v>
      </c>
      <c r="G117" s="255">
        <f t="shared" si="18"/>
        <v>0</v>
      </c>
      <c r="H117" s="253">
        <f t="shared" si="22"/>
        <v>206883.45962422102</v>
      </c>
      <c r="I117" s="254">
        <f t="shared" si="16"/>
        <v>-206883.45962422102</v>
      </c>
      <c r="J117" s="255">
        <f t="shared" si="19"/>
        <v>0</v>
      </c>
      <c r="K117" s="253"/>
      <c r="L117" s="254">
        <f t="shared" si="24"/>
        <v>-12543.87704174514</v>
      </c>
      <c r="M117" s="255">
        <f t="shared" si="20"/>
        <v>4100139.4289823542</v>
      </c>
      <c r="N117" s="253">
        <f>'LSR Prepaid BPA interest'!G115</f>
        <v>0</v>
      </c>
      <c r="O117" s="254">
        <f t="shared" si="23"/>
        <v>-286832.6633340338</v>
      </c>
      <c r="P117" s="255">
        <f t="shared" si="21"/>
        <v>64405802.631486744</v>
      </c>
      <c r="Q117" s="257">
        <f t="shared" si="25"/>
        <v>66131125.882057779</v>
      </c>
      <c r="R117" s="473"/>
      <c r="T117" s="252"/>
      <c r="V117" s="252"/>
      <c r="W117" s="252"/>
      <c r="X117" s="252"/>
    </row>
    <row r="118" spans="1:24" ht="12.75" customHeight="1" outlineLevel="1">
      <c r="A118" s="244">
        <v>42978</v>
      </c>
      <c r="B118" s="252">
        <f t="shared" si="17"/>
        <v>0</v>
      </c>
      <c r="C118" s="172">
        <f>'LSR Prepaid BPA interest'!I116</f>
        <v>205349.95647381005</v>
      </c>
      <c r="D118" s="166">
        <f>'LSR Prepaid BPA interest'!H116</f>
        <v>-506260</v>
      </c>
      <c r="E118" s="253"/>
      <c r="F118" s="254">
        <f t="shared" ref="F118:F181" si="26">-MIN(ABS(D118),ABS(G117))</f>
        <v>0</v>
      </c>
      <c r="G118" s="255">
        <f t="shared" si="18"/>
        <v>0</v>
      </c>
      <c r="H118" s="253">
        <f t="shared" si="22"/>
        <v>205349.95647381005</v>
      </c>
      <c r="I118" s="254">
        <f t="shared" si="16"/>
        <v>-205349.95647381005</v>
      </c>
      <c r="J118" s="255">
        <f t="shared" si="19"/>
        <v>0</v>
      </c>
      <c r="K118" s="253"/>
      <c r="L118" s="254">
        <f t="shared" si="24"/>
        <v>-12608.13082374736</v>
      </c>
      <c r="M118" s="255">
        <f t="shared" si="20"/>
        <v>4087531.298158607</v>
      </c>
      <c r="N118" s="253">
        <f>'LSR Prepaid BPA interest'!G116</f>
        <v>0</v>
      </c>
      <c r="O118" s="254">
        <f t="shared" si="23"/>
        <v>-288301.91270244261</v>
      </c>
      <c r="P118" s="255">
        <f t="shared" si="21"/>
        <v>64117500.718784302</v>
      </c>
      <c r="Q118" s="257">
        <f t="shared" si="25"/>
        <v>65844251.684977889</v>
      </c>
      <c r="R118" s="473"/>
      <c r="T118" s="252"/>
      <c r="V118" s="252"/>
      <c r="W118" s="252"/>
      <c r="X118" s="252"/>
    </row>
    <row r="119" spans="1:24" ht="12.75" customHeight="1" outlineLevel="1">
      <c r="A119" s="244">
        <v>43008</v>
      </c>
      <c r="B119" s="252">
        <f t="shared" si="17"/>
        <v>0</v>
      </c>
      <c r="C119" s="172">
        <f>'LSR Prepaid BPA interest'!I117</f>
        <v>197241.72902264429</v>
      </c>
      <c r="D119" s="166">
        <f>'LSR Prepaid BPA interest'!H117</f>
        <v>-506260</v>
      </c>
      <c r="E119" s="253"/>
      <c r="F119" s="254">
        <f t="shared" si="26"/>
        <v>0</v>
      </c>
      <c r="G119" s="255">
        <f t="shared" si="18"/>
        <v>0</v>
      </c>
      <c r="H119" s="253">
        <f t="shared" si="22"/>
        <v>197241.72902264429</v>
      </c>
      <c r="I119" s="254">
        <f t="shared" si="16"/>
        <v>-197241.72902264429</v>
      </c>
      <c r="J119" s="255">
        <f t="shared" si="19"/>
        <v>0</v>
      </c>
      <c r="K119" s="253"/>
      <c r="L119" s="254">
        <f t="shared" si="24"/>
        <v>-12947.865553951204</v>
      </c>
      <c r="M119" s="255">
        <f t="shared" si="20"/>
        <v>4074583.4326046556</v>
      </c>
      <c r="N119" s="253">
        <f>'LSR Prepaid BPA interest'!G117</f>
        <v>0</v>
      </c>
      <c r="O119" s="254">
        <f t="shared" si="23"/>
        <v>-296070.40542340447</v>
      </c>
      <c r="P119" s="255">
        <f t="shared" si="21"/>
        <v>63821430.3133609</v>
      </c>
      <c r="Q119" s="257">
        <f t="shared" si="25"/>
        <v>65556526.404745616</v>
      </c>
      <c r="R119" s="473"/>
      <c r="T119" s="252"/>
      <c r="V119" s="252"/>
      <c r="W119" s="252"/>
      <c r="X119" s="252"/>
    </row>
    <row r="120" spans="1:24" ht="12.75" customHeight="1" outlineLevel="1">
      <c r="A120" s="244">
        <v>43039</v>
      </c>
      <c r="B120" s="252">
        <f t="shared" si="17"/>
        <v>0</v>
      </c>
      <c r="C120" s="172">
        <f>'LSR Prepaid BPA interest'!I118</f>
        <v>204129.32155868353</v>
      </c>
      <c r="D120" s="166">
        <f>'LSR Prepaid BPA interest'!H118</f>
        <v>-500140</v>
      </c>
      <c r="E120" s="253"/>
      <c r="F120" s="254">
        <f t="shared" si="26"/>
        <v>0</v>
      </c>
      <c r="G120" s="255">
        <f t="shared" si="18"/>
        <v>0</v>
      </c>
      <c r="H120" s="253">
        <f t="shared" si="22"/>
        <v>204129.32155868353</v>
      </c>
      <c r="I120" s="254">
        <f t="shared" si="16"/>
        <v>-204129.32155868353</v>
      </c>
      <c r="J120" s="255">
        <f t="shared" si="19"/>
        <v>0</v>
      </c>
      <c r="K120" s="253"/>
      <c r="L120" s="254">
        <f t="shared" si="24"/>
        <v>-12402.84742669116</v>
      </c>
      <c r="M120" s="255">
        <f t="shared" si="20"/>
        <v>4062180.5851779645</v>
      </c>
      <c r="N120" s="253">
        <f>'LSR Prepaid BPA interest'!G118</f>
        <v>0</v>
      </c>
      <c r="O120" s="254">
        <v>-289472</v>
      </c>
      <c r="P120" s="255">
        <f t="shared" si="21"/>
        <v>63531958.3133609</v>
      </c>
      <c r="Q120" s="257">
        <f t="shared" si="25"/>
        <v>65267946.13717977</v>
      </c>
      <c r="R120" s="473"/>
      <c r="T120" s="252"/>
      <c r="V120" s="252"/>
      <c r="W120" s="252"/>
      <c r="X120" s="252"/>
    </row>
    <row r="121" spans="1:24" ht="12.75" customHeight="1" outlineLevel="1">
      <c r="A121" s="244">
        <v>43069</v>
      </c>
      <c r="B121" s="252">
        <f t="shared" si="17"/>
        <v>0</v>
      </c>
      <c r="C121" s="172">
        <f>'LSR Prepaid BPA interest'!I119</f>
        <v>196078.54095459342</v>
      </c>
      <c r="D121" s="166">
        <f>'LSR Prepaid BPA interest'!H119</f>
        <v>-500140</v>
      </c>
      <c r="E121" s="253"/>
      <c r="F121" s="254">
        <f t="shared" si="26"/>
        <v>0</v>
      </c>
      <c r="G121" s="255">
        <f t="shared" si="18"/>
        <v>0</v>
      </c>
      <c r="H121" s="253">
        <f t="shared" si="22"/>
        <v>196078.54095459342</v>
      </c>
      <c r="I121" s="254">
        <f t="shared" si="16"/>
        <v>-196078.54095459342</v>
      </c>
      <c r="J121" s="255">
        <f t="shared" si="19"/>
        <v>0</v>
      </c>
      <c r="K121" s="253"/>
      <c r="L121" s="254">
        <f t="shared" si="24"/>
        <v>-12740.175134002535</v>
      </c>
      <c r="M121" s="255">
        <f t="shared" si="20"/>
        <v>4049440.4100439618</v>
      </c>
      <c r="N121" s="253">
        <f>'LSR Prepaid BPA interest'!G119</f>
        <v>0</v>
      </c>
      <c r="O121" s="254">
        <f t="shared" si="23"/>
        <v>-291321.28391140403</v>
      </c>
      <c r="P121" s="255">
        <f t="shared" si="21"/>
        <v>63240637.029449493</v>
      </c>
      <c r="Q121" s="257">
        <f t="shared" si="25"/>
        <v>64978752.165042914</v>
      </c>
      <c r="R121" s="473"/>
      <c r="T121" s="252"/>
      <c r="V121" s="252"/>
      <c r="W121" s="252"/>
      <c r="X121" s="252"/>
    </row>
    <row r="122" spans="1:24" ht="12.75" customHeight="1" outlineLevel="1" thickBot="1">
      <c r="A122" s="244">
        <v>43100</v>
      </c>
      <c r="B122" s="252">
        <f t="shared" si="17"/>
        <v>0</v>
      </c>
      <c r="C122" s="172">
        <f>'LSR Prepaid BPA interest'!I120</f>
        <v>201099.66308080955</v>
      </c>
      <c r="D122" s="166">
        <f>'LSR Prepaid BPA interest'!H120</f>
        <v>-500140</v>
      </c>
      <c r="E122" s="253"/>
      <c r="F122" s="254">
        <f t="shared" si="26"/>
        <v>0</v>
      </c>
      <c r="G122" s="255">
        <f t="shared" si="18"/>
        <v>0</v>
      </c>
      <c r="H122" s="253">
        <f t="shared" si="22"/>
        <v>201099.66308080955</v>
      </c>
      <c r="I122" s="254">
        <f t="shared" si="16"/>
        <v>-201099.66308080955</v>
      </c>
      <c r="J122" s="255">
        <f t="shared" si="19"/>
        <v>0</v>
      </c>
      <c r="K122" s="253"/>
      <c r="L122" s="254">
        <f t="shared" si="24"/>
        <v>-12529.79011691408</v>
      </c>
      <c r="M122" s="255">
        <f t="shared" si="20"/>
        <v>4036910.6199270478</v>
      </c>
      <c r="N122" s="253">
        <f>'LSR Prepaid BPA interest'!G120</f>
        <v>0</v>
      </c>
      <c r="O122" s="254">
        <f t="shared" si="23"/>
        <v>-286510.5468022764</v>
      </c>
      <c r="P122" s="255">
        <f t="shared" si="21"/>
        <v>62954126.482647218</v>
      </c>
      <c r="Q122" s="257">
        <f t="shared" si="25"/>
        <v>64689190.319665641</v>
      </c>
      <c r="R122" s="473"/>
      <c r="T122" s="252"/>
      <c r="V122" s="252"/>
      <c r="W122" s="252"/>
      <c r="X122" s="252"/>
    </row>
    <row r="123" spans="1:24" ht="12.6" customHeight="1" outlineLevel="1">
      <c r="A123" s="244">
        <v>43131</v>
      </c>
      <c r="B123" s="252">
        <f t="shared" si="17"/>
        <v>0</v>
      </c>
      <c r="C123" s="172">
        <f>'LSR Prepaid BPA interest'!I121</f>
        <v>201406.08033557987</v>
      </c>
      <c r="D123" s="166">
        <f>'LSR Prepaid BPA interest'!H121</f>
        <v>-500140</v>
      </c>
      <c r="E123" s="253"/>
      <c r="F123" s="254">
        <f t="shared" si="26"/>
        <v>0</v>
      </c>
      <c r="G123" s="255">
        <f t="shared" si="18"/>
        <v>0</v>
      </c>
      <c r="H123" s="253">
        <f t="shared" si="22"/>
        <v>201406.08033557987</v>
      </c>
      <c r="I123" s="254">
        <f t="shared" si="16"/>
        <v>-201406.08033557987</v>
      </c>
      <c r="J123" s="255">
        <f t="shared" si="19"/>
        <v>0</v>
      </c>
      <c r="K123" s="253"/>
      <c r="L123" s="254">
        <f t="shared" si="24"/>
        <v>-12516.951233939204</v>
      </c>
      <c r="M123" s="255">
        <f t="shared" si="20"/>
        <v>4024393.6686931085</v>
      </c>
      <c r="N123" s="253">
        <f>'LSR Prepaid BPA interest'!G121</f>
        <v>0</v>
      </c>
      <c r="O123" s="1947">
        <f t="shared" si="23"/>
        <v>-286216.96843048092</v>
      </c>
      <c r="P123" s="255">
        <f t="shared" si="21"/>
        <v>62667909.514216736</v>
      </c>
      <c r="Q123" s="257">
        <f t="shared" si="25"/>
        <v>64399244.115902044</v>
      </c>
      <c r="R123" s="473"/>
      <c r="S123" s="204">
        <v>-201406</v>
      </c>
      <c r="T123" s="252">
        <f>+C123+S123</f>
        <v>8.0335579870734364E-2</v>
      </c>
      <c r="U123" s="204">
        <v>500140</v>
      </c>
      <c r="V123" s="252"/>
      <c r="W123" s="252"/>
      <c r="X123" s="252"/>
    </row>
    <row r="124" spans="1:24" ht="12.75" customHeight="1" outlineLevel="1">
      <c r="A124" s="244">
        <v>43159</v>
      </c>
      <c r="B124" s="252">
        <f t="shared" si="17"/>
        <v>0</v>
      </c>
      <c r="C124" s="172">
        <f>'LSR Prepaid BPA interest'!I122</f>
        <v>180545.93647438713</v>
      </c>
      <c r="D124" s="166">
        <f>'LSR Prepaid BPA interest'!H122</f>
        <v>-500140</v>
      </c>
      <c r="E124" s="253"/>
      <c r="F124" s="254">
        <f t="shared" si="26"/>
        <v>0</v>
      </c>
      <c r="G124" s="255">
        <f t="shared" si="18"/>
        <v>0</v>
      </c>
      <c r="H124" s="253">
        <f t="shared" si="22"/>
        <v>180545.93647438713</v>
      </c>
      <c r="I124" s="254">
        <f t="shared" si="16"/>
        <v>-180545.93647438713</v>
      </c>
      <c r="J124" s="255">
        <f t="shared" si="19"/>
        <v>0</v>
      </c>
      <c r="K124" s="253"/>
      <c r="L124" s="254">
        <f t="shared" si="24"/>
        <v>-13390.991261723178</v>
      </c>
      <c r="M124" s="255">
        <f t="shared" si="20"/>
        <v>4011002.6774313855</v>
      </c>
      <c r="N124" s="253">
        <f>'LSR Prepaid BPA interest'!G122</f>
        <v>0</v>
      </c>
      <c r="O124" s="920">
        <f t="shared" si="23"/>
        <v>-306203.07226388966</v>
      </c>
      <c r="P124" s="255">
        <f t="shared" si="21"/>
        <v>62361706.441952847</v>
      </c>
      <c r="Q124" s="257">
        <f t="shared" si="25"/>
        <v>64108953.404981054</v>
      </c>
      <c r="R124" s="473"/>
      <c r="S124" s="204">
        <v>-180546</v>
      </c>
      <c r="T124" s="252">
        <f>+C124+S124</f>
        <v>-6.35256128734909E-2</v>
      </c>
      <c r="U124" s="204">
        <v>500140</v>
      </c>
      <c r="V124" s="252"/>
      <c r="W124" s="252"/>
      <c r="X124" s="252"/>
    </row>
    <row r="125" spans="1:24" ht="12.75" customHeight="1" outlineLevel="1">
      <c r="A125" s="244">
        <v>43190</v>
      </c>
      <c r="B125" s="252">
        <f t="shared" si="17"/>
        <v>0</v>
      </c>
      <c r="C125" s="172">
        <f>'LSR Prepaid BPA interest'!I123</f>
        <v>198376.42185770589</v>
      </c>
      <c r="D125" s="166">
        <f>'LSR Prepaid BPA interest'!H123</f>
        <v>-500140</v>
      </c>
      <c r="E125" s="253"/>
      <c r="F125" s="254">
        <f t="shared" si="26"/>
        <v>0</v>
      </c>
      <c r="G125" s="255">
        <f t="shared" si="18"/>
        <v>0</v>
      </c>
      <c r="H125" s="253">
        <f t="shared" si="22"/>
        <v>198376.42185770589</v>
      </c>
      <c r="I125" s="254">
        <f t="shared" si="16"/>
        <v>-198376.42185770589</v>
      </c>
      <c r="J125" s="255">
        <f t="shared" si="19"/>
        <v>0</v>
      </c>
      <c r="K125" s="253"/>
      <c r="L125" s="254">
        <f t="shared" si="24"/>
        <v>-12643.893924162121</v>
      </c>
      <c r="M125" s="255">
        <f t="shared" si="20"/>
        <v>3998358.7835072232</v>
      </c>
      <c r="N125" s="253">
        <f>'LSR Prepaid BPA interest'!G123</f>
        <v>0</v>
      </c>
      <c r="O125" s="920">
        <f t="shared" si="23"/>
        <v>-289119.68421813194</v>
      </c>
      <c r="P125" s="255">
        <f t="shared" si="21"/>
        <v>62072586.757734716</v>
      </c>
      <c r="Q125" s="257">
        <f t="shared" si="25"/>
        <v>63818319.677858897</v>
      </c>
      <c r="R125" s="473"/>
      <c r="S125" s="204">
        <v>-198376</v>
      </c>
      <c r="T125" s="252">
        <f>+C125+S125</f>
        <v>0.42185770589276217</v>
      </c>
      <c r="U125" s="204">
        <v>500140</v>
      </c>
      <c r="V125" s="252"/>
      <c r="W125" s="252"/>
      <c r="X125" s="252"/>
    </row>
    <row r="126" spans="1:24" ht="12.75" customHeight="1" outlineLevel="1">
      <c r="A126" s="244">
        <v>43220</v>
      </c>
      <c r="B126" s="252">
        <f t="shared" si="17"/>
        <v>0</v>
      </c>
      <c r="C126" s="172">
        <f>'LSR Prepaid BPA interest'!I124</f>
        <v>192212.22332475591</v>
      </c>
      <c r="D126" s="166">
        <f>'LSR Prepaid BPA interest'!H124</f>
        <v>-500140</v>
      </c>
      <c r="E126" s="253"/>
      <c r="F126" s="254">
        <f t="shared" si="26"/>
        <v>0</v>
      </c>
      <c r="G126" s="255">
        <f t="shared" si="18"/>
        <v>0</v>
      </c>
      <c r="H126" s="253">
        <f t="shared" si="22"/>
        <v>192212.22332475591</v>
      </c>
      <c r="I126" s="254">
        <f t="shared" si="16"/>
        <v>-192212.22332475591</v>
      </c>
      <c r="J126" s="255">
        <f t="shared" si="19"/>
        <v>0</v>
      </c>
      <c r="K126" s="253"/>
      <c r="L126" s="254">
        <f t="shared" si="24"/>
        <v>-12902.173842692728</v>
      </c>
      <c r="M126" s="255">
        <f t="shared" si="20"/>
        <v>3985456.6096645305</v>
      </c>
      <c r="N126" s="253">
        <f>'LSR Prepaid BPA interest'!G124</f>
        <v>0</v>
      </c>
      <c r="O126" s="920">
        <f t="shared" si="23"/>
        <v>-295025.60283255135</v>
      </c>
      <c r="P126" s="255">
        <f t="shared" si="21"/>
        <v>61777561.154902168</v>
      </c>
      <c r="Q126" s="257">
        <f t="shared" si="25"/>
        <v>63529370.440373451</v>
      </c>
      <c r="R126" s="473"/>
      <c r="S126" s="204">
        <v>-192212</v>
      </c>
      <c r="T126" s="252">
        <f>+C126+S126</f>
        <v>0.22332475590519607</v>
      </c>
      <c r="U126" s="204">
        <v>500140</v>
      </c>
      <c r="V126" s="252"/>
      <c r="W126" s="252"/>
      <c r="X126" s="252"/>
    </row>
    <row r="127" spans="1:24" ht="12.75" customHeight="1" outlineLevel="1">
      <c r="A127" s="244">
        <v>43251</v>
      </c>
      <c r="B127" s="252">
        <f t="shared" si="17"/>
        <v>0</v>
      </c>
      <c r="C127" s="172">
        <f>'LSR Prepaid BPA interest'!I125</f>
        <v>197104.46819664413</v>
      </c>
      <c r="D127" s="166">
        <f>'LSR Prepaid BPA interest'!H125</f>
        <v>-500140</v>
      </c>
      <c r="E127" s="253"/>
      <c r="F127" s="254">
        <f t="shared" si="26"/>
        <v>0</v>
      </c>
      <c r="G127" s="255">
        <f t="shared" si="18"/>
        <v>0</v>
      </c>
      <c r="H127" s="253">
        <f t="shared" si="22"/>
        <v>197104.46819664413</v>
      </c>
      <c r="I127" s="254">
        <f t="shared" si="16"/>
        <v>-197104.46819664413</v>
      </c>
      <c r="J127" s="255">
        <f t="shared" si="19"/>
        <v>0</v>
      </c>
      <c r="K127" s="253"/>
      <c r="L127" s="254">
        <f t="shared" si="24"/>
        <v>-12697.188782560612</v>
      </c>
      <c r="M127" s="255">
        <f t="shared" si="20"/>
        <v>3972759.4208819699</v>
      </c>
      <c r="N127" s="253">
        <f>'LSR Prepaid BPA interest'!G125</f>
        <v>0</v>
      </c>
      <c r="O127" s="920">
        <f t="shared" si="23"/>
        <v>-290338.34302079526</v>
      </c>
      <c r="P127" s="255">
        <f t="shared" si="21"/>
        <v>61487222.811881371</v>
      </c>
      <c r="Q127" s="257">
        <f t="shared" si="25"/>
        <v>63240045.330144115</v>
      </c>
      <c r="R127" s="473"/>
      <c r="S127" s="204">
        <v>-197104</v>
      </c>
      <c r="T127" s="252">
        <f t="shared" ref="T127:T135" si="27">+C127+S127</f>
        <v>0.46819664412760176</v>
      </c>
      <c r="U127" s="204">
        <v>500140</v>
      </c>
      <c r="V127" s="252"/>
      <c r="W127" s="252"/>
      <c r="X127" s="252"/>
    </row>
    <row r="128" spans="1:24" ht="12.75" customHeight="1" outlineLevel="1">
      <c r="A128" s="244">
        <v>43281</v>
      </c>
      <c r="B128" s="252">
        <f t="shared" si="17"/>
        <v>0</v>
      </c>
      <c r="C128" s="172">
        <f>'LSR Prepaid BPA interest'!I126</f>
        <v>189279.29576552304</v>
      </c>
      <c r="D128" s="172">
        <f>'LSR Prepaid BPA interest'!H126</f>
        <v>-500140</v>
      </c>
      <c r="E128" s="253"/>
      <c r="F128" s="254">
        <f t="shared" si="26"/>
        <v>0</v>
      </c>
      <c r="G128" s="255">
        <f t="shared" si="18"/>
        <v>0</v>
      </c>
      <c r="H128" s="253">
        <f t="shared" si="22"/>
        <v>189279.29576552304</v>
      </c>
      <c r="I128" s="254">
        <f t="shared" si="16"/>
        <v>-189279.29576552304</v>
      </c>
      <c r="J128" s="255">
        <f t="shared" si="19"/>
        <v>0</v>
      </c>
      <c r="K128" s="253"/>
      <c r="L128" s="254">
        <f t="shared" si="24"/>
        <v>-13025.063507424584</v>
      </c>
      <c r="M128" s="255">
        <f t="shared" si="20"/>
        <v>3959734.3573745452</v>
      </c>
      <c r="N128" s="253">
        <f>'LSR Prepaid BPA interest'!G126</f>
        <v>0</v>
      </c>
      <c r="O128" s="920">
        <f t="shared" si="23"/>
        <v>-297835.64072705235</v>
      </c>
      <c r="P128" s="255">
        <f t="shared" si="21"/>
        <v>61189387.17115432</v>
      </c>
      <c r="Q128" s="257">
        <f t="shared" si="25"/>
        <v>62948287.783563755</v>
      </c>
      <c r="R128" s="473"/>
      <c r="S128" s="204">
        <v>-189279</v>
      </c>
      <c r="T128" s="252">
        <f t="shared" si="27"/>
        <v>0.29576552304206416</v>
      </c>
      <c r="U128" s="204">
        <v>500140</v>
      </c>
      <c r="V128" s="252"/>
      <c r="W128" s="252"/>
      <c r="X128" s="252"/>
    </row>
    <row r="129" spans="1:24" ht="12.75" customHeight="1" outlineLevel="1">
      <c r="A129" s="244">
        <v>43312</v>
      </c>
      <c r="B129" s="252">
        <f t="shared" si="17"/>
        <v>0</v>
      </c>
      <c r="C129" s="172">
        <f>'LSR Prepaid BPA interest'!I127</f>
        <v>195826.26726880381</v>
      </c>
      <c r="D129" s="166">
        <f>'LSR Prepaid BPA interest'!H127</f>
        <v>-500140</v>
      </c>
      <c r="E129" s="253"/>
      <c r="F129" s="254">
        <f t="shared" si="26"/>
        <v>0</v>
      </c>
      <c r="G129" s="255">
        <f t="shared" si="18"/>
        <v>0</v>
      </c>
      <c r="H129" s="253">
        <f t="shared" si="22"/>
        <v>195826.26726880381</v>
      </c>
      <c r="I129" s="254">
        <f t="shared" si="16"/>
        <v>-195826.26726880381</v>
      </c>
      <c r="J129" s="255">
        <f t="shared" si="19"/>
        <v>0</v>
      </c>
      <c r="K129" s="253"/>
      <c r="L129" s="254">
        <f>IF((F129+I129)&gt;D129,(D129-F129-I129)*$M$1,0)</f>
        <v>-12750.745401437121</v>
      </c>
      <c r="M129" s="255">
        <f t="shared" si="20"/>
        <v>3946983.6119731083</v>
      </c>
      <c r="N129" s="253">
        <f>'LSR Prepaid BPA interest'!G127</f>
        <v>0</v>
      </c>
      <c r="O129" s="920">
        <f t="shared" si="23"/>
        <v>-291562.98732975905</v>
      </c>
      <c r="P129" s="255">
        <f t="shared" si="21"/>
        <v>60897824.183824562</v>
      </c>
      <c r="Q129" s="257">
        <f t="shared" si="25"/>
        <v>62656153.343091726</v>
      </c>
      <c r="R129" s="473"/>
      <c r="S129" s="204">
        <v>-195826</v>
      </c>
      <c r="T129" s="252">
        <f t="shared" si="27"/>
        <v>0.2672688038146589</v>
      </c>
      <c r="U129" s="204">
        <v>500140</v>
      </c>
      <c r="V129" s="252"/>
      <c r="W129" s="252"/>
      <c r="X129" s="252"/>
    </row>
    <row r="130" spans="1:24" ht="12.75" customHeight="1" outlineLevel="1">
      <c r="A130" s="244">
        <v>43343</v>
      </c>
      <c r="B130" s="252">
        <f t="shared" si="17"/>
        <v>0</v>
      </c>
      <c r="C130" s="172">
        <f>'LSR Prepaid BPA interest'!I128</f>
        <v>194311.43802986684</v>
      </c>
      <c r="D130" s="166">
        <f>'LSR Prepaid BPA interest'!H128</f>
        <v>-500140</v>
      </c>
      <c r="E130" s="253"/>
      <c r="F130" s="254">
        <f t="shared" si="26"/>
        <v>0</v>
      </c>
      <c r="G130" s="255">
        <f t="shared" si="18"/>
        <v>0</v>
      </c>
      <c r="H130" s="253">
        <f t="shared" si="22"/>
        <v>194311.43802986684</v>
      </c>
      <c r="I130" s="254">
        <f t="shared" si="16"/>
        <v>-194311.43802986684</v>
      </c>
      <c r="J130" s="255">
        <f t="shared" si="19"/>
        <v>0</v>
      </c>
      <c r="K130" s="253"/>
      <c r="L130" s="254">
        <f t="shared" si="24"/>
        <v>-12814.21674654858</v>
      </c>
      <c r="M130" s="255">
        <f t="shared" si="20"/>
        <v>3934169.3952265596</v>
      </c>
      <c r="N130" s="253">
        <f>'LSR Prepaid BPA interest'!G128</f>
        <v>0</v>
      </c>
      <c r="O130" s="920">
        <f t="shared" si="23"/>
        <v>-293014.34522358456</v>
      </c>
      <c r="P130" s="255">
        <f t="shared" si="21"/>
        <v>60604809.838600978</v>
      </c>
      <c r="Q130" s="257">
        <f t="shared" si="25"/>
        <v>62363625.454431482</v>
      </c>
      <c r="R130" s="473"/>
      <c r="S130" s="204">
        <v>-194311</v>
      </c>
      <c r="T130" s="252">
        <f t="shared" si="27"/>
        <v>0.43802986684022471</v>
      </c>
      <c r="U130" s="204">
        <v>500140</v>
      </c>
      <c r="V130" s="252"/>
      <c r="W130" s="252"/>
      <c r="X130" s="252"/>
    </row>
    <row r="131" spans="1:24" ht="12.75" customHeight="1" outlineLevel="1">
      <c r="A131" s="244">
        <v>43373</v>
      </c>
      <c r="B131" s="252">
        <f t="shared" si="17"/>
        <v>0</v>
      </c>
      <c r="C131" s="172">
        <f>'LSR Prepaid BPA interest'!I129</f>
        <v>186577.33108799663</v>
      </c>
      <c r="D131" s="166">
        <f>'LSR Prepaid BPA interest'!H129</f>
        <v>-500140</v>
      </c>
      <c r="E131" s="253"/>
      <c r="F131" s="254">
        <f t="shared" si="26"/>
        <v>0</v>
      </c>
      <c r="G131" s="255">
        <f t="shared" si="18"/>
        <v>0</v>
      </c>
      <c r="H131" s="253">
        <f t="shared" si="22"/>
        <v>186577.33108799663</v>
      </c>
      <c r="I131" s="254">
        <f t="shared" ref="I131:I194" si="28">-J130-H131</f>
        <v>-186577.33108799663</v>
      </c>
      <c r="J131" s="255">
        <f t="shared" si="19"/>
        <v>0</v>
      </c>
      <c r="K131" s="253"/>
      <c r="L131" s="254">
        <f t="shared" si="24"/>
        <v>-13138.275827412943</v>
      </c>
      <c r="M131" s="255">
        <f t="shared" si="20"/>
        <v>3921031.1193991466</v>
      </c>
      <c r="N131" s="253">
        <f>'LSR Prepaid BPA interest'!G129</f>
        <v>0</v>
      </c>
      <c r="O131" s="920">
        <f t="shared" si="23"/>
        <v>-300424.39308459044</v>
      </c>
      <c r="P131" s="255">
        <f t="shared" si="21"/>
        <v>60304385.445516385</v>
      </c>
      <c r="Q131" s="257">
        <f t="shared" si="25"/>
        <v>62070719.798263662</v>
      </c>
      <c r="R131" s="473"/>
      <c r="S131" s="204">
        <v>-186577</v>
      </c>
      <c r="T131" s="252">
        <f t="shared" si="27"/>
        <v>0.33108799663023092</v>
      </c>
      <c r="U131" s="204">
        <v>500140</v>
      </c>
      <c r="V131" s="252"/>
      <c r="W131" s="252"/>
      <c r="X131" s="252"/>
    </row>
    <row r="132" spans="1:24" ht="12.75" customHeight="1" outlineLevel="1">
      <c r="A132" s="244">
        <v>43404</v>
      </c>
      <c r="B132" s="252">
        <f t="shared" si="17"/>
        <v>0</v>
      </c>
      <c r="C132" s="172">
        <f>'LSR Prepaid BPA interest'!I130</f>
        <v>193027.54005835738</v>
      </c>
      <c r="D132" s="166">
        <f>'LSR Prepaid BPA interest'!H130</f>
        <v>-500140</v>
      </c>
      <c r="E132" s="253"/>
      <c r="F132" s="254">
        <f t="shared" si="26"/>
        <v>0</v>
      </c>
      <c r="G132" s="255">
        <f t="shared" si="18"/>
        <v>0</v>
      </c>
      <c r="H132" s="253">
        <f t="shared" si="22"/>
        <v>193027.54005835738</v>
      </c>
      <c r="I132" s="254">
        <f t="shared" si="28"/>
        <v>-193027.54005835738</v>
      </c>
      <c r="J132" s="255">
        <f t="shared" si="19"/>
        <v>0</v>
      </c>
      <c r="K132" s="253"/>
      <c r="L132" s="254">
        <f t="shared" si="24"/>
        <v>-12868.012071554824</v>
      </c>
      <c r="M132" s="255">
        <f t="shared" si="20"/>
        <v>3908163.1073275916</v>
      </c>
      <c r="N132" s="253">
        <f>'LSR Prepaid BPA interest'!G130</f>
        <v>0</v>
      </c>
      <c r="O132" s="920">
        <f t="shared" si="23"/>
        <v>-294244.44787008775</v>
      </c>
      <c r="P132" s="255">
        <f t="shared" si="21"/>
        <v>60010140.997646295</v>
      </c>
      <c r="Q132" s="257">
        <f t="shared" si="25"/>
        <v>61777433.873948701</v>
      </c>
      <c r="R132" s="473"/>
      <c r="S132" s="204">
        <v>-193028</v>
      </c>
      <c r="T132" s="252">
        <f t="shared" si="27"/>
        <v>-0.45994164262083359</v>
      </c>
      <c r="U132" s="204">
        <v>500140</v>
      </c>
      <c r="V132" s="252"/>
      <c r="W132" s="252"/>
      <c r="X132" s="252"/>
    </row>
    <row r="133" spans="1:24" ht="12.75" customHeight="1" outlineLevel="1">
      <c r="A133" s="244">
        <v>43434</v>
      </c>
      <c r="B133" s="252">
        <f t="shared" si="17"/>
        <v>0</v>
      </c>
      <c r="C133" s="172">
        <f>'LSR Prepaid BPA interest'!I131</f>
        <v>185335.81692201973</v>
      </c>
      <c r="D133" s="166">
        <f>'LSR Prepaid BPA interest'!H131</f>
        <v>-500140</v>
      </c>
      <c r="E133" s="253"/>
      <c r="F133" s="254">
        <f t="shared" si="26"/>
        <v>0</v>
      </c>
      <c r="G133" s="255">
        <f t="shared" si="18"/>
        <v>0</v>
      </c>
      <c r="H133" s="253">
        <f t="shared" si="22"/>
        <v>185335.81692201973</v>
      </c>
      <c r="I133" s="254">
        <f t="shared" si="28"/>
        <v>-185335.81692201973</v>
      </c>
      <c r="J133" s="255">
        <f t="shared" si="19"/>
        <v>0</v>
      </c>
      <c r="K133" s="253"/>
      <c r="L133" s="254">
        <f t="shared" si="24"/>
        <v>-13190.295270967374</v>
      </c>
      <c r="M133" s="255">
        <f t="shared" si="20"/>
        <v>3894972.8120566243</v>
      </c>
      <c r="N133" s="253">
        <f>'LSR Prepaid BPA interest'!G131</f>
        <v>0</v>
      </c>
      <c r="O133" s="920">
        <f t="shared" si="23"/>
        <v>-301613.88780701288</v>
      </c>
      <c r="P133" s="255">
        <f t="shared" si="21"/>
        <v>59708527.109839283</v>
      </c>
      <c r="Q133" s="257">
        <f t="shared" si="25"/>
        <v>61483520.239143491</v>
      </c>
      <c r="R133" s="473"/>
      <c r="S133" s="204">
        <v>-185336</v>
      </c>
      <c r="T133" s="252">
        <f t="shared" si="27"/>
        <v>-0.18307798026944511</v>
      </c>
      <c r="U133" s="204">
        <v>500140</v>
      </c>
      <c r="V133" s="252"/>
      <c r="W133" s="252"/>
      <c r="X133" s="252"/>
    </row>
    <row r="134" spans="1:24" ht="12.75" customHeight="1" thickBot="1">
      <c r="A134" s="244">
        <v>43465</v>
      </c>
      <c r="B134" s="252">
        <f t="shared" si="17"/>
        <v>0</v>
      </c>
      <c r="C134" s="172">
        <f>'LSR Prepaid BPA interest'!I132</f>
        <v>189994.8815804834</v>
      </c>
      <c r="D134" s="166">
        <f>'LSR Prepaid BPA interest'!H132</f>
        <v>-500140</v>
      </c>
      <c r="E134" s="253"/>
      <c r="F134" s="254">
        <f t="shared" si="26"/>
        <v>0</v>
      </c>
      <c r="G134" s="255">
        <f t="shared" si="18"/>
        <v>0</v>
      </c>
      <c r="H134" s="253">
        <f t="shared" si="22"/>
        <v>189994.8815804834</v>
      </c>
      <c r="I134" s="254">
        <f t="shared" si="28"/>
        <v>-189994.8815804834</v>
      </c>
      <c r="J134" s="255">
        <f t="shared" si="19"/>
        <v>0</v>
      </c>
      <c r="K134" s="253"/>
      <c r="L134" s="254">
        <f t="shared" si="24"/>
        <v>-12995.080461777745</v>
      </c>
      <c r="M134" s="255">
        <f t="shared" si="20"/>
        <v>3881977.7315948466</v>
      </c>
      <c r="N134" s="253">
        <f>'LSR Prepaid BPA interest'!G132</f>
        <v>0</v>
      </c>
      <c r="O134" s="1948">
        <f t="shared" si="23"/>
        <v>-297150.03795773885</v>
      </c>
      <c r="P134" s="255">
        <f t="shared" si="21"/>
        <v>59411377.071881548</v>
      </c>
      <c r="Q134" s="257">
        <f t="shared" si="25"/>
        <v>61188734.433711171</v>
      </c>
      <c r="R134" s="473"/>
      <c r="S134" s="204">
        <v>-189998</v>
      </c>
      <c r="T134" s="252">
        <f t="shared" si="27"/>
        <v>-3.1184195165988058</v>
      </c>
      <c r="U134" s="204">
        <v>500140</v>
      </c>
      <c r="V134" s="252"/>
      <c r="W134" s="252"/>
      <c r="X134" s="252"/>
    </row>
    <row r="135" spans="1:24" ht="12.75" customHeight="1">
      <c r="A135" s="244">
        <v>43496</v>
      </c>
      <c r="B135" s="252">
        <f t="shared" si="17"/>
        <v>0</v>
      </c>
      <c r="C135" s="172">
        <f>'LSR Prepaid BPA interest'!I133</f>
        <v>190204.50169165383</v>
      </c>
      <c r="D135" s="166">
        <f>'LSR Prepaid BPA interest'!H133</f>
        <v>-500140</v>
      </c>
      <c r="E135" s="253"/>
      <c r="F135" s="254">
        <f t="shared" si="26"/>
        <v>0</v>
      </c>
      <c r="G135" s="255">
        <f t="shared" si="18"/>
        <v>0</v>
      </c>
      <c r="H135" s="253">
        <f t="shared" si="22"/>
        <v>190204.50169165383</v>
      </c>
      <c r="I135" s="254">
        <f t="shared" si="28"/>
        <v>-190204.50169165383</v>
      </c>
      <c r="J135" s="255">
        <f t="shared" si="19"/>
        <v>0</v>
      </c>
      <c r="K135" s="253"/>
      <c r="L135" s="254">
        <f t="shared" si="24"/>
        <v>-12986.297379119704</v>
      </c>
      <c r="M135" s="255">
        <f t="shared" si="20"/>
        <v>3868991.4342157268</v>
      </c>
      <c r="N135" s="253">
        <f>'LSR Prepaid BPA interest'!G133</f>
        <v>0</v>
      </c>
      <c r="O135" s="254">
        <f>IF((I135+L135)&gt;D135,(D135-I135)*$P$1,0)</f>
        <v>-296949.20092922641</v>
      </c>
      <c r="P135" s="255">
        <f t="shared" si="21"/>
        <v>59114427.870952323</v>
      </c>
      <c r="Q135" s="257">
        <f t="shared" si="25"/>
        <v>60893058.139793247</v>
      </c>
      <c r="R135" s="473"/>
      <c r="S135" s="204">
        <v>-190205</v>
      </c>
      <c r="T135" s="252">
        <f t="shared" si="27"/>
        <v>-0.49830834617023356</v>
      </c>
      <c r="U135" s="204">
        <v>500140</v>
      </c>
      <c r="V135" s="252"/>
      <c r="W135" s="252"/>
      <c r="X135" s="252"/>
    </row>
    <row r="136" spans="1:24" ht="12.75" customHeight="1">
      <c r="A136" s="244">
        <v>43524</v>
      </c>
      <c r="B136" s="252">
        <f t="shared" ref="B136:B199" si="29">E136+K136+H136-C136</f>
        <v>0</v>
      </c>
      <c r="C136" s="172">
        <f>'LSR Prepaid BPA interest'!I134</f>
        <v>170430.18802180875</v>
      </c>
      <c r="D136" s="166">
        <f>'LSR Prepaid BPA interest'!H134</f>
        <v>-500140</v>
      </c>
      <c r="E136" s="253"/>
      <c r="F136" s="254">
        <f t="shared" si="26"/>
        <v>0</v>
      </c>
      <c r="G136" s="255">
        <f t="shared" si="18"/>
        <v>0</v>
      </c>
      <c r="H136" s="253">
        <f t="shared" si="22"/>
        <v>170430.18802180875</v>
      </c>
      <c r="I136" s="254">
        <f t="shared" si="28"/>
        <v>-170430.18802180875</v>
      </c>
      <c r="J136" s="255">
        <f t="shared" si="19"/>
        <v>0</v>
      </c>
      <c r="K136" s="253"/>
      <c r="L136" s="254">
        <f t="shared" si="24"/>
        <v>-13814.841121886213</v>
      </c>
      <c r="M136" s="255">
        <f t="shared" si="20"/>
        <v>3855176.5930938404</v>
      </c>
      <c r="N136" s="253">
        <f>'LSR Prepaid BPA interest'!G134</f>
        <v>0</v>
      </c>
      <c r="O136" s="254">
        <f t="shared" si="23"/>
        <v>-315894.97085630504</v>
      </c>
      <c r="P136" s="255">
        <f t="shared" si="21"/>
        <v>58798532.900096022</v>
      </c>
      <c r="Q136" s="257">
        <f t="shared" si="25"/>
        <v>60596530.840413205</v>
      </c>
      <c r="R136" s="473"/>
      <c r="S136" s="204">
        <v>-170430</v>
      </c>
      <c r="T136" s="252">
        <f>+C136+S136</f>
        <v>0.18802180874627084</v>
      </c>
      <c r="U136" s="204">
        <v>500140</v>
      </c>
      <c r="V136" s="252"/>
      <c r="W136" s="252"/>
      <c r="X136" s="252"/>
    </row>
    <row r="137" spans="1:24" ht="12.75" customHeight="1">
      <c r="A137" s="244">
        <v>43555</v>
      </c>
      <c r="B137" s="252">
        <f t="shared" si="29"/>
        <v>0</v>
      </c>
      <c r="C137" s="172">
        <f>'LSR Prepaid BPA interest'!I135</f>
        <v>187174.84321377985</v>
      </c>
      <c r="D137" s="166">
        <f>'LSR Prepaid BPA interest'!H135</f>
        <v>-500140</v>
      </c>
      <c r="E137" s="253"/>
      <c r="F137" s="254">
        <f t="shared" si="26"/>
        <v>0</v>
      </c>
      <c r="G137" s="255">
        <f t="shared" ref="G137:G200" si="30">G136+E137+F137</f>
        <v>0</v>
      </c>
      <c r="H137" s="253">
        <f t="shared" si="22"/>
        <v>187174.84321377985</v>
      </c>
      <c r="I137" s="254">
        <f t="shared" si="28"/>
        <v>-187174.84321377985</v>
      </c>
      <c r="J137" s="255">
        <f t="shared" ref="J137:J200" si="31">J136+H137+I137</f>
        <v>0</v>
      </c>
      <c r="K137" s="253"/>
      <c r="L137" s="254">
        <f t="shared" si="24"/>
        <v>-13113.240069342624</v>
      </c>
      <c r="M137" s="255">
        <f t="shared" ref="M137:M200" si="32">M136+K137+L137</f>
        <v>3842063.3530244976</v>
      </c>
      <c r="N137" s="253">
        <f>'LSR Prepaid BPA interest'!G135</f>
        <v>0</v>
      </c>
      <c r="O137" s="254">
        <f t="shared" si="23"/>
        <v>-299851.91671687749</v>
      </c>
      <c r="P137" s="255">
        <f t="shared" si="21"/>
        <v>58498680.98337914</v>
      </c>
      <c r="Q137" s="257">
        <f t="shared" si="25"/>
        <v>60299152.535571016</v>
      </c>
      <c r="R137" s="473"/>
      <c r="S137" s="204">
        <v>-187175</v>
      </c>
      <c r="T137" s="252">
        <f>+C137+S137</f>
        <v>-0.15678622014820576</v>
      </c>
      <c r="U137" s="204">
        <v>500140</v>
      </c>
      <c r="V137" s="252"/>
      <c r="W137" s="252"/>
      <c r="X137" s="252"/>
    </row>
    <row r="138" spans="1:24" ht="12.75" customHeight="1">
      <c r="A138" s="244">
        <v>43585</v>
      </c>
      <c r="B138" s="252">
        <f t="shared" si="29"/>
        <v>0</v>
      </c>
      <c r="C138" s="172">
        <f>'LSR Prepaid BPA interest'!I136</f>
        <v>181276.60502393107</v>
      </c>
      <c r="D138" s="166">
        <f>'LSR Prepaid BPA interest'!H136</f>
        <v>-500140</v>
      </c>
      <c r="E138" s="253"/>
      <c r="F138" s="254">
        <f t="shared" si="26"/>
        <v>0</v>
      </c>
      <c r="G138" s="255">
        <f t="shared" si="30"/>
        <v>0</v>
      </c>
      <c r="H138" s="253">
        <f t="shared" si="22"/>
        <v>181276.60502393107</v>
      </c>
      <c r="I138" s="254">
        <f t="shared" si="28"/>
        <v>-181276.60502393107</v>
      </c>
      <c r="J138" s="255">
        <f t="shared" si="31"/>
        <v>0</v>
      </c>
      <c r="K138" s="253"/>
      <c r="L138" s="254">
        <f t="shared" si="24"/>
        <v>-13360.376249497289</v>
      </c>
      <c r="M138" s="255">
        <f t="shared" si="32"/>
        <v>3828702.9767750003</v>
      </c>
      <c r="N138" s="253">
        <f>'LSR Prepaid BPA interest'!G136</f>
        <v>0</v>
      </c>
      <c r="O138" s="254">
        <f t="shared" si="23"/>
        <v>-305503.01872657164</v>
      </c>
      <c r="P138" s="255">
        <f t="shared" si="21"/>
        <v>58193177.964652568</v>
      </c>
      <c r="Q138" s="257">
        <f t="shared" si="25"/>
        <v>60000890.495379128</v>
      </c>
      <c r="R138" s="473"/>
      <c r="S138" s="204">
        <v>-181277</v>
      </c>
      <c r="T138" s="252">
        <f>+C138+S138</f>
        <v>-0.39497606892837211</v>
      </c>
      <c r="U138" s="204">
        <v>500140</v>
      </c>
      <c r="V138" s="252"/>
      <c r="W138" s="252"/>
      <c r="X138" s="252"/>
    </row>
    <row r="139" spans="1:24" ht="12.75" customHeight="1">
      <c r="A139" s="244">
        <v>43616</v>
      </c>
      <c r="B139" s="252">
        <f t="shared" si="29"/>
        <v>0</v>
      </c>
      <c r="C139" s="172">
        <f>'LSR Prepaid BPA interest'!I137</f>
        <v>185804.39595245846</v>
      </c>
      <c r="D139" s="166">
        <f>'LSR Prepaid BPA interest'!H137</f>
        <v>-500140</v>
      </c>
      <c r="E139" s="253"/>
      <c r="F139" s="254">
        <f t="shared" si="26"/>
        <v>0</v>
      </c>
      <c r="G139" s="255">
        <f t="shared" si="30"/>
        <v>0</v>
      </c>
      <c r="H139" s="253">
        <f t="shared" si="22"/>
        <v>185804.39595245846</v>
      </c>
      <c r="I139" s="254">
        <f t="shared" si="28"/>
        <v>-185804.39595245846</v>
      </c>
      <c r="J139" s="255">
        <f t="shared" si="31"/>
        <v>0</v>
      </c>
      <c r="K139" s="253"/>
      <c r="L139" s="254">
        <f t="shared" si="24"/>
        <v>-13170.661809591989</v>
      </c>
      <c r="M139" s="255">
        <f t="shared" si="32"/>
        <v>3815532.3149654083</v>
      </c>
      <c r="N139" s="253">
        <f>'LSR Prepaid BPA interest'!G137</f>
        <v>0</v>
      </c>
      <c r="O139" s="254">
        <f t="shared" si="23"/>
        <v>-301164.94223794952</v>
      </c>
      <c r="P139" s="255">
        <f t="shared" ref="P139:P201" si="33">P138+N139+O139</f>
        <v>57892013.022414617</v>
      </c>
      <c r="Q139" s="257">
        <f t="shared" si="25"/>
        <v>59701740.787890941</v>
      </c>
      <c r="R139" s="473"/>
      <c r="S139" s="204">
        <v>-185804</v>
      </c>
      <c r="T139" s="252">
        <f>+C139+S139</f>
        <v>0.39595245846430771</v>
      </c>
      <c r="U139" s="204">
        <v>500140</v>
      </c>
      <c r="V139" s="252"/>
      <c r="W139" s="252"/>
      <c r="X139" s="252"/>
    </row>
    <row r="140" spans="1:24" ht="12.75" customHeight="1">
      <c r="A140" s="244">
        <v>43646</v>
      </c>
      <c r="B140" s="252">
        <f t="shared" si="29"/>
        <v>0</v>
      </c>
      <c r="C140" s="172">
        <f>'LSR Prepaid BPA interest'!I138</f>
        <v>178344.67746469818</v>
      </c>
      <c r="D140" s="166">
        <f>'LSR Prepaid BPA interest'!H138</f>
        <v>-500140</v>
      </c>
      <c r="E140" s="253"/>
      <c r="F140" s="254">
        <f t="shared" si="26"/>
        <v>0</v>
      </c>
      <c r="G140" s="255">
        <f t="shared" si="30"/>
        <v>0</v>
      </c>
      <c r="H140" s="253">
        <f t="shared" si="22"/>
        <v>178344.67746469818</v>
      </c>
      <c r="I140" s="254">
        <f t="shared" si="28"/>
        <v>-178344.67746469818</v>
      </c>
      <c r="J140" s="255">
        <f t="shared" si="31"/>
        <v>0</v>
      </c>
      <c r="K140" s="253"/>
      <c r="L140" s="254">
        <f t="shared" si="24"/>
        <v>-13483.224014229145</v>
      </c>
      <c r="M140" s="255">
        <f t="shared" si="32"/>
        <v>3802049.0909511792</v>
      </c>
      <c r="N140" s="253">
        <f>'LSR Prepaid BPA interest'!G138</f>
        <v>0</v>
      </c>
      <c r="O140" s="254">
        <f t="shared" si="23"/>
        <v>-308312.09852107265</v>
      </c>
      <c r="P140" s="255">
        <f t="shared" si="33"/>
        <v>57583700.923893541</v>
      </c>
      <c r="Q140" s="257">
        <f t="shared" si="25"/>
        <v>59401703.453027301</v>
      </c>
      <c r="R140" s="473"/>
      <c r="S140" s="204">
        <v>-178345</v>
      </c>
      <c r="T140" s="252">
        <f t="shared" ref="T140:T152" si="34">+C140+S140</f>
        <v>-0.32253530182060786</v>
      </c>
      <c r="U140" s="204">
        <v>500140</v>
      </c>
      <c r="V140" s="252"/>
      <c r="W140" s="252"/>
      <c r="X140" s="252"/>
    </row>
    <row r="141" spans="1:24" ht="12.75" customHeight="1">
      <c r="A141" s="1800">
        <v>43677</v>
      </c>
      <c r="B141" s="1801">
        <f t="shared" si="29"/>
        <v>0</v>
      </c>
      <c r="C141" s="1802">
        <f>'LSR Prepaid BPA interest'!I139</f>
        <v>184426.72844785117</v>
      </c>
      <c r="D141" s="1803">
        <f>'LSR Prepaid BPA interest'!H139</f>
        <v>-500140</v>
      </c>
      <c r="E141" s="1804"/>
      <c r="F141" s="1805">
        <f t="shared" si="26"/>
        <v>0</v>
      </c>
      <c r="G141" s="1806">
        <f t="shared" si="30"/>
        <v>0</v>
      </c>
      <c r="H141" s="1804">
        <f t="shared" ref="H141:H204" si="35">C141</f>
        <v>184426.72844785117</v>
      </c>
      <c r="I141" s="1805">
        <f t="shared" si="28"/>
        <v>-184426.72844785117</v>
      </c>
      <c r="J141" s="1806">
        <f t="shared" si="31"/>
        <v>0</v>
      </c>
      <c r="K141" s="1804"/>
      <c r="L141" s="1805">
        <f t="shared" si="24"/>
        <v>-13228.386078035037</v>
      </c>
      <c r="M141" s="1806">
        <f t="shared" si="32"/>
        <v>3788820.7048731442</v>
      </c>
      <c r="N141" s="1804">
        <f>'LSR Prepaid BPA interest'!G139</f>
        <v>0</v>
      </c>
      <c r="O141" s="1805">
        <f t="shared" si="23"/>
        <v>-302484.88547411381</v>
      </c>
      <c r="P141" s="1806">
        <f t="shared" si="33"/>
        <v>57281216.038419425</v>
      </c>
      <c r="Q141" s="1147">
        <f t="shared" si="25"/>
        <v>59100774.519999556</v>
      </c>
      <c r="R141" s="161"/>
      <c r="S141" s="204">
        <v>-184427</v>
      </c>
      <c r="T141" s="1014">
        <f t="shared" si="34"/>
        <v>-0.27155214882805012</v>
      </c>
      <c r="U141" s="204">
        <v>500140</v>
      </c>
      <c r="V141" s="252"/>
      <c r="W141" s="252"/>
      <c r="X141" s="252"/>
    </row>
    <row r="142" spans="1:24" ht="12.75" customHeight="1">
      <c r="A142" s="1800">
        <v>43708</v>
      </c>
      <c r="B142" s="1801">
        <f t="shared" si="29"/>
        <v>0</v>
      </c>
      <c r="C142" s="1802">
        <f>'LSR Prepaid BPA interest'!I140</f>
        <v>182911.89920891417</v>
      </c>
      <c r="D142" s="1803">
        <f>'LSR Prepaid BPA interest'!H140</f>
        <v>-500140</v>
      </c>
      <c r="E142" s="1804"/>
      <c r="F142" s="1805">
        <f t="shared" si="26"/>
        <v>0</v>
      </c>
      <c r="G142" s="1806">
        <f t="shared" si="30"/>
        <v>0</v>
      </c>
      <c r="H142" s="1804">
        <f t="shared" si="35"/>
        <v>182911.89920891417</v>
      </c>
      <c r="I142" s="1805">
        <f t="shared" si="28"/>
        <v>-182911.89920891417</v>
      </c>
      <c r="J142" s="1806">
        <f t="shared" si="31"/>
        <v>0</v>
      </c>
      <c r="K142" s="1804"/>
      <c r="L142" s="1805">
        <f t="shared" si="24"/>
        <v>-13291.857423146497</v>
      </c>
      <c r="M142" s="1806">
        <f t="shared" si="32"/>
        <v>3775528.8474499974</v>
      </c>
      <c r="N142" s="1804">
        <f>'LSR Prepaid BPA interest'!G140</f>
        <v>0</v>
      </c>
      <c r="O142" s="1805">
        <f t="shared" ref="O142:O201" si="36">IF((I142+L142)&gt;D142,(D142-I142)*$P$1,0)</f>
        <v>-303936.24336793937</v>
      </c>
      <c r="P142" s="1806">
        <f t="shared" si="33"/>
        <v>56977279.795051485</v>
      </c>
      <c r="Q142" s="1147">
        <f t="shared" si="25"/>
        <v>58798935.428793103</v>
      </c>
      <c r="R142" s="161"/>
      <c r="S142" s="204">
        <v>-182912</v>
      </c>
      <c r="T142" s="1014">
        <f t="shared" si="34"/>
        <v>-0.10079108583158813</v>
      </c>
      <c r="U142" s="204">
        <v>500140</v>
      </c>
      <c r="V142" s="252"/>
      <c r="W142" s="252"/>
      <c r="X142" s="252"/>
    </row>
    <row r="143" spans="1:24" ht="12.75" customHeight="1">
      <c r="A143" s="1800">
        <v>43738</v>
      </c>
      <c r="B143" s="1801">
        <f t="shared" si="29"/>
        <v>0</v>
      </c>
      <c r="C143" s="1802">
        <f>'LSR Prepaid BPA interest'!I141</f>
        <v>175545.48706771986</v>
      </c>
      <c r="D143" s="1803">
        <f>'LSR Prepaid BPA interest'!H141</f>
        <v>-500140</v>
      </c>
      <c r="E143" s="1804"/>
      <c r="F143" s="1805">
        <f t="shared" si="26"/>
        <v>0</v>
      </c>
      <c r="G143" s="1806">
        <f t="shared" si="30"/>
        <v>0</v>
      </c>
      <c r="H143" s="1804">
        <f t="shared" si="35"/>
        <v>175545.48706771986</v>
      </c>
      <c r="I143" s="1805">
        <f t="shared" si="28"/>
        <v>-175545.48706771986</v>
      </c>
      <c r="J143" s="1806">
        <f t="shared" si="31"/>
        <v>0</v>
      </c>
      <c r="K143" s="1804"/>
      <c r="L143" s="1805">
        <f t="shared" ref="L143:L200" si="37">IF((F143+I143)&gt;D143,(D143-F143-I143)*$M$1,0)</f>
        <v>-13600.510091862538</v>
      </c>
      <c r="M143" s="1806">
        <f t="shared" si="32"/>
        <v>3761928.3373581348</v>
      </c>
      <c r="N143" s="1804">
        <f>'LSR Prepaid BPA interest'!G141</f>
        <v>0</v>
      </c>
      <c r="O143" s="1805">
        <f>IF((I143+L143)&gt;D143,(D143-I143)*$P$1,0)</f>
        <v>-310994.00284041761</v>
      </c>
      <c r="P143" s="1806">
        <f t="shared" si="33"/>
        <v>56666285.792211071</v>
      </c>
      <c r="Q143" s="1147">
        <f t="shared" si="25"/>
        <v>58496200.858090818</v>
      </c>
      <c r="R143" s="161"/>
      <c r="S143" s="204">
        <v>-175545</v>
      </c>
      <c r="T143" s="1014">
        <f t="shared" si="34"/>
        <v>0.48706771986326203</v>
      </c>
      <c r="U143" s="204">
        <v>500140</v>
      </c>
      <c r="V143" s="252"/>
      <c r="W143" s="252"/>
      <c r="X143" s="252"/>
    </row>
    <row r="144" spans="1:24" ht="12.75" customHeight="1">
      <c r="A144" s="1800">
        <v>43769</v>
      </c>
      <c r="B144" s="1801">
        <f t="shared" si="29"/>
        <v>0</v>
      </c>
      <c r="C144" s="1802">
        <f>'LSR Prepaid BPA interest'!I142</f>
        <v>181526.53378966192</v>
      </c>
      <c r="D144" s="1803">
        <f>'LSR Prepaid BPA interest'!H142</f>
        <v>-500140</v>
      </c>
      <c r="E144" s="1804"/>
      <c r="F144" s="1805">
        <f t="shared" si="26"/>
        <v>0</v>
      </c>
      <c r="G144" s="1806">
        <f t="shared" si="30"/>
        <v>0</v>
      </c>
      <c r="H144" s="1804">
        <f t="shared" si="35"/>
        <v>181526.53378966192</v>
      </c>
      <c r="I144" s="1805">
        <f t="shared" si="28"/>
        <v>-181526.53378966192</v>
      </c>
      <c r="J144" s="1806">
        <f t="shared" si="31"/>
        <v>0</v>
      </c>
      <c r="K144" s="1804"/>
      <c r="L144" s="1805">
        <f t="shared" si="37"/>
        <v>-13349.904234213165</v>
      </c>
      <c r="M144" s="1806">
        <f t="shared" si="32"/>
        <v>3748578.4331239215</v>
      </c>
      <c r="N144" s="1804">
        <f>'LSR Prepaid BPA interest'!G142</f>
        <v>0</v>
      </c>
      <c r="O144" s="1805">
        <f t="shared" si="36"/>
        <v>-305263.56197612488</v>
      </c>
      <c r="P144" s="1806">
        <f t="shared" si="33"/>
        <v>56361022.230234943</v>
      </c>
      <c r="Q144" s="1147">
        <f t="shared" si="25"/>
        <v>58192566.757227637</v>
      </c>
      <c r="R144" s="161"/>
      <c r="S144" s="204">
        <v>-181526</v>
      </c>
      <c r="T144" s="1014">
        <f t="shared" si="34"/>
        <v>0.53378966191667132</v>
      </c>
      <c r="U144" s="204">
        <v>521220</v>
      </c>
      <c r="V144" s="252"/>
      <c r="W144" s="252"/>
      <c r="X144" s="252"/>
    </row>
    <row r="145" spans="1:24" ht="12.75" customHeight="1">
      <c r="A145" s="1800">
        <v>43799</v>
      </c>
      <c r="B145" s="1801">
        <f t="shared" si="29"/>
        <v>0</v>
      </c>
      <c r="C145" s="1802">
        <f>'LSR Prepaid BPA interest'!I143</f>
        <v>174143.02312315672</v>
      </c>
      <c r="D145" s="1803">
        <f>'LSR Prepaid BPA interest'!H143</f>
        <v>-521220</v>
      </c>
      <c r="E145" s="1804"/>
      <c r="F145" s="1805">
        <f t="shared" si="26"/>
        <v>0</v>
      </c>
      <c r="G145" s="1806">
        <f t="shared" si="30"/>
        <v>0</v>
      </c>
      <c r="H145" s="1804">
        <f t="shared" si="35"/>
        <v>174143.02312315672</v>
      </c>
      <c r="I145" s="1805">
        <f t="shared" si="28"/>
        <v>-174143.02312315672</v>
      </c>
      <c r="J145" s="1806">
        <f t="shared" si="31"/>
        <v>0</v>
      </c>
      <c r="K145" s="1804"/>
      <c r="L145" s="1805">
        <f t="shared" si="37"/>
        <v>-14542.525331139732</v>
      </c>
      <c r="M145" s="1806">
        <f t="shared" si="32"/>
        <v>3734035.9077927819</v>
      </c>
      <c r="N145" s="1804">
        <f>'LSR Prepaid BPA interest'!G143</f>
        <v>0</v>
      </c>
      <c r="O145" s="1805">
        <f t="shared" si="36"/>
        <v>-332534.45154570352</v>
      </c>
      <c r="P145" s="1806">
        <f t="shared" si="33"/>
        <v>56028487.778689243</v>
      </c>
      <c r="Q145" s="1147">
        <f t="shared" si="25"/>
        <v>57887185.169787586</v>
      </c>
      <c r="R145" s="161"/>
      <c r="S145" s="204">
        <v>-174143</v>
      </c>
      <c r="T145" s="1014">
        <f t="shared" si="34"/>
        <v>2.3123156715882942E-2</v>
      </c>
      <c r="U145" s="204">
        <v>521220</v>
      </c>
      <c r="V145" s="252"/>
      <c r="W145" s="252"/>
      <c r="X145" s="252"/>
    </row>
    <row r="146" spans="1:24" ht="12.75" customHeight="1">
      <c r="A146" s="1800">
        <v>43830</v>
      </c>
      <c r="B146" s="1801">
        <f t="shared" si="29"/>
        <v>0</v>
      </c>
      <c r="C146" s="1802">
        <f>'LSR Prepaid BPA interest'!I144</f>
        <v>178369.18066486192</v>
      </c>
      <c r="D146" s="1803">
        <f>'LSR Prepaid BPA interest'!H144</f>
        <v>-521220</v>
      </c>
      <c r="E146" s="1804"/>
      <c r="F146" s="1805">
        <f t="shared" si="26"/>
        <v>0</v>
      </c>
      <c r="G146" s="1806">
        <f t="shared" si="30"/>
        <v>0</v>
      </c>
      <c r="H146" s="1804">
        <f t="shared" si="35"/>
        <v>178369.18066486192</v>
      </c>
      <c r="I146" s="1805">
        <f t="shared" si="28"/>
        <v>-178369.18066486192</v>
      </c>
      <c r="J146" s="1806">
        <f t="shared" si="31"/>
        <v>0</v>
      </c>
      <c r="K146" s="1804"/>
      <c r="L146" s="1805">
        <f t="shared" si="37"/>
        <v>-14365.449330142284</v>
      </c>
      <c r="M146" s="1806">
        <f t="shared" si="32"/>
        <v>3719670.4584626397</v>
      </c>
      <c r="N146" s="1804">
        <f>'LSR Prepaid BPA interest'!G144</f>
        <v>0</v>
      </c>
      <c r="O146" s="1805">
        <f t="shared" si="36"/>
        <v>-328485.37000499578</v>
      </c>
      <c r="P146" s="1806">
        <f t="shared" si="33"/>
        <v>55700002.408684246</v>
      </c>
      <c r="Q146" s="1147">
        <f t="shared" si="25"/>
        <v>57579209.586689778</v>
      </c>
      <c r="R146" s="161"/>
      <c r="S146" s="204">
        <v>-178369</v>
      </c>
      <c r="T146" s="1014">
        <f t="shared" si="34"/>
        <v>0.18066486192401499</v>
      </c>
      <c r="U146" s="204">
        <v>521220</v>
      </c>
      <c r="V146" s="252"/>
      <c r="W146" s="252"/>
      <c r="X146" s="252"/>
    </row>
    <row r="147" spans="1:24" ht="12.75" customHeight="1">
      <c r="A147" s="1800">
        <v>43861</v>
      </c>
      <c r="B147" s="1801">
        <f t="shared" si="29"/>
        <v>0</v>
      </c>
      <c r="C147" s="1802">
        <f>'LSR Prepaid BPA interest'!I145</f>
        <v>178407.00619069257</v>
      </c>
      <c r="D147" s="1803">
        <f>'LSR Prepaid BPA interest'!H145</f>
        <v>-521220</v>
      </c>
      <c r="E147" s="1804"/>
      <c r="F147" s="1805">
        <f t="shared" si="26"/>
        <v>0</v>
      </c>
      <c r="G147" s="1806">
        <f t="shared" si="30"/>
        <v>0</v>
      </c>
      <c r="H147" s="1804">
        <f t="shared" si="35"/>
        <v>178407.00619069257</v>
      </c>
      <c r="I147" s="1805">
        <f t="shared" si="28"/>
        <v>-178407.00619069257</v>
      </c>
      <c r="J147" s="1806">
        <f t="shared" si="31"/>
        <v>0</v>
      </c>
      <c r="K147" s="1804"/>
      <c r="L147" s="1805">
        <f t="shared" si="37"/>
        <v>-14363.864440609983</v>
      </c>
      <c r="M147" s="1806">
        <f t="shared" si="32"/>
        <v>3705306.5940220295</v>
      </c>
      <c r="N147" s="1804">
        <f>'LSR Prepaid BPA interest'!G145</f>
        <v>0</v>
      </c>
      <c r="O147" s="1805">
        <f t="shared" si="36"/>
        <v>-328449.12936869747</v>
      </c>
      <c r="P147" s="1806">
        <f t="shared" si="33"/>
        <v>55371553.279315546</v>
      </c>
      <c r="Q147" s="1147">
        <f t="shared" si="25"/>
        <v>57268615.867738344</v>
      </c>
      <c r="R147" s="161"/>
      <c r="S147" s="204">
        <v>-178407</v>
      </c>
      <c r="T147" s="1014">
        <f t="shared" si="34"/>
        <v>6.1906925693619996E-3</v>
      </c>
      <c r="U147" s="204">
        <v>521220</v>
      </c>
      <c r="V147" s="252"/>
      <c r="W147" s="252"/>
      <c r="X147" s="252"/>
    </row>
    <row r="148" spans="1:24" ht="12.75" customHeight="1">
      <c r="A148" s="1800">
        <v>43890</v>
      </c>
      <c r="B148" s="1801">
        <f t="shared" si="29"/>
        <v>0</v>
      </c>
      <c r="C148" s="1802">
        <f>'LSR Prepaid BPA interest'!I146</f>
        <v>165419.8567490479</v>
      </c>
      <c r="D148" s="1803">
        <f>'LSR Prepaid BPA interest'!H146</f>
        <v>-521220</v>
      </c>
      <c r="E148" s="1804"/>
      <c r="F148" s="1805">
        <f t="shared" si="26"/>
        <v>0</v>
      </c>
      <c r="G148" s="1806">
        <f t="shared" si="30"/>
        <v>0</v>
      </c>
      <c r="H148" s="1804">
        <f t="shared" si="35"/>
        <v>165419.8567490479</v>
      </c>
      <c r="I148" s="1805">
        <f t="shared" si="28"/>
        <v>-165419.8567490479</v>
      </c>
      <c r="J148" s="1806">
        <f t="shared" si="31"/>
        <v>0</v>
      </c>
      <c r="K148" s="1804"/>
      <c r="L148" s="1805">
        <f t="shared" si="37"/>
        <v>-14908.026002214894</v>
      </c>
      <c r="M148" s="1806">
        <f t="shared" si="32"/>
        <v>3690398.5680198148</v>
      </c>
      <c r="N148" s="1804">
        <f>'LSR Prepaid BPA interest'!G146</f>
        <v>0</v>
      </c>
      <c r="O148" s="1805">
        <f t="shared" si="36"/>
        <v>-340892.1172487372</v>
      </c>
      <c r="P148" s="1806">
        <f t="shared" si="33"/>
        <v>55030661.16206681</v>
      </c>
      <c r="Q148" s="1147">
        <f t="shared" si="25"/>
        <v>56955668.104002267</v>
      </c>
      <c r="R148" s="161"/>
      <c r="S148" s="204">
        <v>-165420</v>
      </c>
      <c r="T148" s="1014">
        <f t="shared" si="34"/>
        <v>-0.14325095209642313</v>
      </c>
      <c r="U148" s="204">
        <v>521220</v>
      </c>
      <c r="V148" s="252"/>
      <c r="W148" s="252"/>
      <c r="X148" s="252"/>
    </row>
    <row r="149" spans="1:24" ht="12.75" customHeight="1">
      <c r="A149" s="1800">
        <v>43921</v>
      </c>
      <c r="B149" s="1801">
        <f t="shared" si="29"/>
        <v>0</v>
      </c>
      <c r="C149" s="1802">
        <f>'LSR Prepaid BPA interest'!I147</f>
        <v>175249.65306589258</v>
      </c>
      <c r="D149" s="1803">
        <f>'LSR Prepaid BPA interest'!H147</f>
        <v>-521220</v>
      </c>
      <c r="E149" s="1804"/>
      <c r="F149" s="1805">
        <f t="shared" si="26"/>
        <v>0</v>
      </c>
      <c r="G149" s="1806">
        <f t="shared" si="30"/>
        <v>0</v>
      </c>
      <c r="H149" s="1804">
        <f t="shared" si="35"/>
        <v>175249.65306589258</v>
      </c>
      <c r="I149" s="1805">
        <f t="shared" si="28"/>
        <v>-175249.65306589258</v>
      </c>
      <c r="J149" s="1806">
        <f t="shared" si="31"/>
        <v>0</v>
      </c>
      <c r="K149" s="1804"/>
      <c r="L149" s="1805">
        <f t="shared" si="37"/>
        <v>-14496.157536539102</v>
      </c>
      <c r="M149" s="1806">
        <f t="shared" si="32"/>
        <v>3675902.4104832755</v>
      </c>
      <c r="N149" s="1804">
        <f>'LSR Prepaid BPA interest'!G147</f>
        <v>0</v>
      </c>
      <c r="O149" s="1805">
        <f t="shared" si="36"/>
        <v>-331474.18939756829</v>
      </c>
      <c r="P149" s="1806">
        <f t="shared" si="33"/>
        <v>54699186.972669244</v>
      </c>
      <c r="Q149" s="1147">
        <f t="shared" ref="Q149:Q212" si="38">(P149+P137+SUM(P138:P148)*2)/24</f>
        <v>56640361.197804809</v>
      </c>
      <c r="R149" s="161"/>
      <c r="S149" s="204">
        <v>-175250</v>
      </c>
      <c r="T149" s="1014">
        <f t="shared" si="34"/>
        <v>-0.34693410742329434</v>
      </c>
      <c r="U149" s="204">
        <v>521220</v>
      </c>
      <c r="V149" s="252"/>
      <c r="W149" s="252"/>
      <c r="X149" s="252"/>
    </row>
    <row r="150" spans="1:24" ht="12.75" customHeight="1">
      <c r="A150" s="1800">
        <v>43951</v>
      </c>
      <c r="B150" s="1801">
        <f t="shared" si="29"/>
        <v>0</v>
      </c>
      <c r="C150" s="1802">
        <f>'LSR Prepaid BPA interest'!I148</f>
        <v>169590.05889605297</v>
      </c>
      <c r="D150" s="1803">
        <f>'LSR Prepaid BPA interest'!H148</f>
        <v>-521220</v>
      </c>
      <c r="E150" s="1804"/>
      <c r="F150" s="1805">
        <f t="shared" si="26"/>
        <v>0</v>
      </c>
      <c r="G150" s="1806">
        <f t="shared" si="30"/>
        <v>0</v>
      </c>
      <c r="H150" s="1804">
        <f t="shared" si="35"/>
        <v>169590.05889605297</v>
      </c>
      <c r="I150" s="1805">
        <f t="shared" si="28"/>
        <v>-169590.05889605297</v>
      </c>
      <c r="J150" s="1806">
        <f t="shared" si="31"/>
        <v>0</v>
      </c>
      <c r="K150" s="1804"/>
      <c r="L150" s="1805">
        <f t="shared" si="37"/>
        <v>-14733.294532255379</v>
      </c>
      <c r="M150" s="1806">
        <f t="shared" si="32"/>
        <v>3661169.1159510203</v>
      </c>
      <c r="N150" s="1804">
        <f>'LSR Prepaid BPA interest'!G148</f>
        <v>0</v>
      </c>
      <c r="O150" s="1805">
        <f t="shared" si="36"/>
        <v>-336896.64657169161</v>
      </c>
      <c r="P150" s="1806">
        <f t="shared" si="33"/>
        <v>54362290.326097555</v>
      </c>
      <c r="Q150" s="1147">
        <f t="shared" si="38"/>
        <v>56322428.629085429</v>
      </c>
      <c r="R150" s="161"/>
      <c r="S150" s="1022">
        <v>-169590</v>
      </c>
      <c r="T150" s="1014">
        <f t="shared" si="34"/>
        <v>5.8896052971249446E-2</v>
      </c>
      <c r="U150" s="204">
        <v>521220</v>
      </c>
      <c r="V150" s="252"/>
      <c r="W150" s="252"/>
      <c r="X150" s="252"/>
    </row>
    <row r="151" spans="1:24" ht="12.75" customHeight="1">
      <c r="A151" s="1800">
        <v>43982</v>
      </c>
      <c r="B151" s="1801">
        <f t="shared" si="29"/>
        <v>0</v>
      </c>
      <c r="C151" s="1802">
        <f>'LSR Prepaid BPA interest'!I149</f>
        <v>173665.48429685473</v>
      </c>
      <c r="D151" s="1803">
        <f>'LSR Prepaid BPA interest'!H149</f>
        <v>-521220</v>
      </c>
      <c r="E151" s="1804"/>
      <c r="F151" s="1805">
        <f t="shared" si="26"/>
        <v>0</v>
      </c>
      <c r="G151" s="1806">
        <f t="shared" si="30"/>
        <v>0</v>
      </c>
      <c r="H151" s="1804">
        <f t="shared" si="35"/>
        <v>173665.48429685473</v>
      </c>
      <c r="I151" s="1805">
        <f t="shared" si="28"/>
        <v>-173665.48429685473</v>
      </c>
      <c r="J151" s="1806">
        <f t="shared" si="31"/>
        <v>0</v>
      </c>
      <c r="K151" s="1804"/>
      <c r="L151" s="1805">
        <f t="shared" si="37"/>
        <v>-14562.534207961788</v>
      </c>
      <c r="M151" s="1806">
        <f t="shared" si="32"/>
        <v>3646606.5817430583</v>
      </c>
      <c r="N151" s="1804">
        <f>'LSR Prepaid BPA interest'!G149</f>
        <v>0</v>
      </c>
      <c r="O151" s="1805">
        <f t="shared" si="36"/>
        <v>-332991.98149518349</v>
      </c>
      <c r="P151" s="1806">
        <f t="shared" si="33"/>
        <v>54029298.344602369</v>
      </c>
      <c r="Q151" s="1147">
        <f t="shared" si="38"/>
        <v>56001861.865903474</v>
      </c>
      <c r="R151" s="161"/>
      <c r="S151" s="204">
        <v>-173665</v>
      </c>
      <c r="T151" s="1014">
        <f t="shared" si="34"/>
        <v>0.48429685473092832</v>
      </c>
      <c r="U151" s="204">
        <v>521220</v>
      </c>
      <c r="V151" s="252"/>
      <c r="W151" s="252"/>
      <c r="X151" s="252"/>
    </row>
    <row r="152" spans="1:24" ht="12.75" customHeight="1">
      <c r="A152" s="1800">
        <v>44012</v>
      </c>
      <c r="B152" s="1801">
        <f t="shared" si="29"/>
        <v>0</v>
      </c>
      <c r="C152" s="1802">
        <f>'LSR Prepaid BPA interest'!I150</f>
        <v>166534.55587205297</v>
      </c>
      <c r="D152" s="1803">
        <f>'LSR Prepaid BPA interest'!H150</f>
        <v>-521220</v>
      </c>
      <c r="E152" s="1804"/>
      <c r="F152" s="1805">
        <f t="shared" si="26"/>
        <v>0</v>
      </c>
      <c r="G152" s="1806">
        <f t="shared" si="30"/>
        <v>0</v>
      </c>
      <c r="H152" s="1804">
        <f t="shared" si="35"/>
        <v>166534.55587205297</v>
      </c>
      <c r="I152" s="1805">
        <f t="shared" si="28"/>
        <v>-166534.55587205297</v>
      </c>
      <c r="J152" s="1806">
        <f t="shared" si="31"/>
        <v>0</v>
      </c>
      <c r="K152" s="1804"/>
      <c r="L152" s="1805">
        <f t="shared" si="37"/>
        <v>-14861.320108960981</v>
      </c>
      <c r="M152" s="1806">
        <f t="shared" si="32"/>
        <v>3631745.2616340974</v>
      </c>
      <c r="N152" s="1804">
        <f>'LSR Prepaid BPA interest'!G150</f>
        <v>0</v>
      </c>
      <c r="O152" s="1805">
        <f t="shared" si="36"/>
        <v>-339824.12401898601</v>
      </c>
      <c r="P152" s="1806">
        <f t="shared" si="33"/>
        <v>53689474.220583379</v>
      </c>
      <c r="Q152" s="1147">
        <f t="shared" si="38"/>
        <v>55678655.975023367</v>
      </c>
      <c r="R152" s="161"/>
      <c r="S152" s="204">
        <v>-166535</v>
      </c>
      <c r="T152" s="1014">
        <f t="shared" si="34"/>
        <v>-0.44412794703384861</v>
      </c>
      <c r="U152" s="204">
        <v>521220</v>
      </c>
      <c r="V152" s="252"/>
      <c r="W152" s="252"/>
      <c r="X152" s="252"/>
    </row>
    <row r="153" spans="1:24" ht="12.75" customHeight="1">
      <c r="A153" s="244">
        <v>44043</v>
      </c>
      <c r="B153" s="252">
        <f t="shared" si="29"/>
        <v>0</v>
      </c>
      <c r="C153" s="172">
        <f>'LSR Prepaid BPA interest'!I151</f>
        <v>172050.18873150644</v>
      </c>
      <c r="D153" s="166">
        <f>'LSR Prepaid BPA interest'!H151</f>
        <v>-521220</v>
      </c>
      <c r="E153" s="253"/>
      <c r="F153" s="254">
        <f t="shared" si="26"/>
        <v>0</v>
      </c>
      <c r="G153" s="255">
        <f t="shared" si="30"/>
        <v>0</v>
      </c>
      <c r="H153" s="253">
        <f t="shared" si="35"/>
        <v>172050.18873150644</v>
      </c>
      <c r="I153" s="254">
        <f t="shared" si="28"/>
        <v>-172050.18873150644</v>
      </c>
      <c r="J153" s="255">
        <f t="shared" si="31"/>
        <v>0</v>
      </c>
      <c r="K153" s="253"/>
      <c r="L153" s="254">
        <f t="shared" si="37"/>
        <v>-14630.21509214988</v>
      </c>
      <c r="M153" s="255">
        <f t="shared" si="32"/>
        <v>3617115.0465419474</v>
      </c>
      <c r="N153" s="253">
        <f>'LSR Prepaid BPA interest'!G151</f>
        <v>0</v>
      </c>
      <c r="O153" s="254">
        <f t="shared" si="36"/>
        <v>-334539.59617634362</v>
      </c>
      <c r="P153" s="255">
        <f>P152+N153+O153</f>
        <v>53354934.624407038</v>
      </c>
      <c r="Q153" s="257">
        <f t="shared" si="38"/>
        <v>55352801.470134936</v>
      </c>
      <c r="R153" s="161"/>
      <c r="S153" s="204"/>
      <c r="T153" s="1014"/>
      <c r="U153" s="204">
        <v>15193920</v>
      </c>
      <c r="V153" s="252"/>
      <c r="W153" s="252"/>
      <c r="X153" s="252"/>
    </row>
    <row r="154" spans="1:24" ht="12.75" customHeight="1">
      <c r="A154" s="244">
        <v>44074</v>
      </c>
      <c r="B154" s="252">
        <f t="shared" si="29"/>
        <v>0</v>
      </c>
      <c r="C154" s="172">
        <f>'LSR Prepaid BPA interest'!I152</f>
        <v>170472.51216910643</v>
      </c>
      <c r="D154" s="166">
        <f>'LSR Prepaid BPA interest'!H152</f>
        <v>-521220</v>
      </c>
      <c r="E154" s="253"/>
      <c r="F154" s="254">
        <f t="shared" si="26"/>
        <v>0</v>
      </c>
      <c r="G154" s="255">
        <f t="shared" si="30"/>
        <v>0</v>
      </c>
      <c r="H154" s="253">
        <f t="shared" si="35"/>
        <v>170472.51216910643</v>
      </c>
      <c r="I154" s="254">
        <f t="shared" si="28"/>
        <v>-170472.51216910643</v>
      </c>
      <c r="J154" s="255">
        <f t="shared" si="31"/>
        <v>0</v>
      </c>
      <c r="K154" s="253"/>
      <c r="L154" s="254">
        <f t="shared" si="37"/>
        <v>-14696.319740114443</v>
      </c>
      <c r="M154" s="255">
        <f t="shared" si="32"/>
        <v>3602418.7268018331</v>
      </c>
      <c r="N154" s="253">
        <f>'LSR Prepaid BPA interest'!G152</f>
        <v>0</v>
      </c>
      <c r="O154" s="254">
        <f t="shared" si="36"/>
        <v>-336051.16809077916</v>
      </c>
      <c r="P154" s="255">
        <f t="shared" si="33"/>
        <v>53018883.456316262</v>
      </c>
      <c r="Q154" s="257">
        <f t="shared" si="38"/>
        <v>55024273.230437107</v>
      </c>
      <c r="R154" s="161"/>
      <c r="S154" s="204"/>
      <c r="T154" s="252"/>
      <c r="V154" s="252"/>
      <c r="W154" s="252"/>
      <c r="X154" s="252"/>
    </row>
    <row r="155" spans="1:24" ht="12.75" customHeight="1">
      <c r="A155" s="244">
        <v>44104</v>
      </c>
      <c r="B155" s="252">
        <f t="shared" si="29"/>
        <v>0</v>
      </c>
      <c r="C155" s="172">
        <f>'LSR Prepaid BPA interest'!I153</f>
        <v>163444.55058713528</v>
      </c>
      <c r="D155" s="166">
        <f>'LSR Prepaid BPA interest'!H153</f>
        <v>-521220</v>
      </c>
      <c r="E155" s="253"/>
      <c r="F155" s="254">
        <f t="shared" si="26"/>
        <v>0</v>
      </c>
      <c r="G155" s="255">
        <f t="shared" si="30"/>
        <v>0</v>
      </c>
      <c r="H155" s="253">
        <f t="shared" si="35"/>
        <v>163444.55058713528</v>
      </c>
      <c r="I155" s="254">
        <f t="shared" si="28"/>
        <v>-163444.55058713528</v>
      </c>
      <c r="J155" s="255">
        <f t="shared" si="31"/>
        <v>0</v>
      </c>
      <c r="K155" s="253"/>
      <c r="L155" s="254">
        <f t="shared" si="37"/>
        <v>-14990.791330399034</v>
      </c>
      <c r="M155" s="255">
        <f t="shared" si="32"/>
        <v>3587427.9354714341</v>
      </c>
      <c r="N155" s="253">
        <f>'LSR Prepaid BPA interest'!G153</f>
        <v>0</v>
      </c>
      <c r="O155" s="254">
        <f t="shared" si="36"/>
        <v>-342784.6580824657</v>
      </c>
      <c r="P155" s="255">
        <f t="shared" si="33"/>
        <v>52676098.7982338</v>
      </c>
      <c r="Q155" s="257">
        <f t="shared" si="38"/>
        <v>54693082.258240752</v>
      </c>
      <c r="R155" s="161"/>
      <c r="S155" s="204"/>
      <c r="T155" s="252"/>
      <c r="V155" s="252"/>
      <c r="W155" s="252"/>
      <c r="X155" s="252"/>
    </row>
    <row r="156" spans="1:24" ht="12.75" customHeight="1">
      <c r="A156" s="244">
        <v>44135</v>
      </c>
      <c r="B156" s="252">
        <f t="shared" si="29"/>
        <v>0</v>
      </c>
      <c r="C156" s="172">
        <f>'LSR Prepaid BPA interest'!I154</f>
        <v>168850.6379232168</v>
      </c>
      <c r="D156" s="166">
        <f>'LSR Prepaid BPA interest'!H154</f>
        <v>-521220</v>
      </c>
      <c r="E156" s="253"/>
      <c r="F156" s="254">
        <f t="shared" si="26"/>
        <v>0</v>
      </c>
      <c r="G156" s="255">
        <f t="shared" si="30"/>
        <v>0</v>
      </c>
      <c r="H156" s="253">
        <f t="shared" si="35"/>
        <v>168850.6379232168</v>
      </c>
      <c r="I156" s="254">
        <f t="shared" si="28"/>
        <v>-168850.6379232168</v>
      </c>
      <c r="J156" s="255">
        <f t="shared" si="31"/>
        <v>0</v>
      </c>
      <c r="K156" s="253"/>
      <c r="L156" s="254">
        <f t="shared" si="37"/>
        <v>-14764.276271017216</v>
      </c>
      <c r="M156" s="255">
        <f t="shared" si="32"/>
        <v>3572663.6592004169</v>
      </c>
      <c r="N156" s="253">
        <f>'LSR Prepaid BPA interest'!G154</f>
        <v>0</v>
      </c>
      <c r="O156" s="254">
        <f t="shared" si="36"/>
        <v>-337605.08580576599</v>
      </c>
      <c r="P156" s="255">
        <f t="shared" si="33"/>
        <v>52338493.712428033</v>
      </c>
      <c r="Q156" s="257">
        <f t="shared" si="38"/>
        <v>54359219.111916415</v>
      </c>
      <c r="R156" s="161"/>
      <c r="S156" s="204"/>
      <c r="T156" s="252"/>
      <c r="V156" s="252"/>
      <c r="W156" s="252"/>
      <c r="X156" s="252"/>
    </row>
    <row r="157" spans="1:24" ht="12.75" customHeight="1">
      <c r="A157" s="244">
        <v>44165</v>
      </c>
      <c r="B157" s="252">
        <f t="shared" si="29"/>
        <v>0</v>
      </c>
      <c r="C157" s="172">
        <f>'LSR Prepaid BPA interest'!I155</f>
        <v>161876.09163950011</v>
      </c>
      <c r="D157" s="166">
        <f>'LSR Prepaid BPA interest'!H155</f>
        <v>-521220</v>
      </c>
      <c r="E157" s="253"/>
      <c r="F157" s="254">
        <f t="shared" si="26"/>
        <v>0</v>
      </c>
      <c r="G157" s="255">
        <f t="shared" si="30"/>
        <v>0</v>
      </c>
      <c r="H157" s="253">
        <f t="shared" si="35"/>
        <v>161876.09163950011</v>
      </c>
      <c r="I157" s="254">
        <f t="shared" si="28"/>
        <v>-161876.09163950011</v>
      </c>
      <c r="J157" s="255">
        <f t="shared" si="31"/>
        <v>0</v>
      </c>
      <c r="K157" s="253"/>
      <c r="L157" s="254">
        <f t="shared" si="37"/>
        <v>-15056.509760304945</v>
      </c>
      <c r="M157" s="255">
        <f t="shared" si="32"/>
        <v>3557607.1494401121</v>
      </c>
      <c r="N157" s="253">
        <f>'LSR Prepaid BPA interest'!G155</f>
        <v>0</v>
      </c>
      <c r="O157" s="254">
        <f t="shared" si="36"/>
        <v>-344287.39860019495</v>
      </c>
      <c r="P157" s="255">
        <f t="shared" si="33"/>
        <v>51994206.313827835</v>
      </c>
      <c r="Q157" s="257">
        <f t="shared" si="38"/>
        <v>54023518.695971899</v>
      </c>
      <c r="R157" s="161"/>
      <c r="S157" s="204"/>
      <c r="T157" s="252"/>
      <c r="V157" s="252"/>
      <c r="W157" s="252"/>
      <c r="X157" s="252"/>
    </row>
    <row r="158" spans="1:24" ht="12.75" customHeight="1">
      <c r="A158" s="244">
        <v>44196</v>
      </c>
      <c r="B158" s="252">
        <f t="shared" si="29"/>
        <v>0</v>
      </c>
      <c r="C158" s="172">
        <f>'LSR Prepaid BPA interest'!I156</f>
        <v>165693.28479841677</v>
      </c>
      <c r="D158" s="166">
        <f>'LSR Prepaid BPA interest'!H156</f>
        <v>-521220</v>
      </c>
      <c r="E158" s="253"/>
      <c r="F158" s="254">
        <f t="shared" si="26"/>
        <v>0</v>
      </c>
      <c r="G158" s="255">
        <f t="shared" si="30"/>
        <v>0</v>
      </c>
      <c r="H158" s="253">
        <f t="shared" si="35"/>
        <v>165693.28479841677</v>
      </c>
      <c r="I158" s="254">
        <f t="shared" si="28"/>
        <v>-165693.28479841677</v>
      </c>
      <c r="J158" s="255">
        <f t="shared" si="31"/>
        <v>0</v>
      </c>
      <c r="K158" s="253"/>
      <c r="L158" s="254">
        <f t="shared" si="37"/>
        <v>-14896.569366946336</v>
      </c>
      <c r="M158" s="255">
        <f t="shared" si="32"/>
        <v>3542710.5800731657</v>
      </c>
      <c r="N158" s="253">
        <f>'LSR Prepaid BPA interest'!G156</f>
        <v>0</v>
      </c>
      <c r="O158" s="254">
        <f t="shared" si="36"/>
        <v>-340630.14583463687</v>
      </c>
      <c r="P158" s="255">
        <f t="shared" si="33"/>
        <v>51653576.167993195</v>
      </c>
      <c r="Q158" s="257">
        <f t="shared" si="38"/>
        <v>53686822.541573882</v>
      </c>
      <c r="R158" s="161"/>
      <c r="S158" s="204"/>
      <c r="T158" s="252"/>
      <c r="V158" s="252"/>
      <c r="W158" s="252"/>
      <c r="X158" s="252"/>
    </row>
    <row r="159" spans="1:24" ht="12.75" customHeight="1">
      <c r="A159" s="244">
        <v>44227</v>
      </c>
      <c r="B159" s="252">
        <f t="shared" si="29"/>
        <v>0</v>
      </c>
      <c r="C159" s="172">
        <f>'LSR Prepaid BPA interest'!I157</f>
        <v>165618.17034372216</v>
      </c>
      <c r="D159" s="166">
        <f>'LSR Prepaid BPA interest'!H157</f>
        <v>-521220</v>
      </c>
      <c r="E159" s="253"/>
      <c r="F159" s="254">
        <f t="shared" si="26"/>
        <v>0</v>
      </c>
      <c r="G159" s="255">
        <f t="shared" si="30"/>
        <v>0</v>
      </c>
      <c r="H159" s="253">
        <f t="shared" si="35"/>
        <v>165618.17034372216</v>
      </c>
      <c r="I159" s="254">
        <f t="shared" si="28"/>
        <v>-165618.17034372216</v>
      </c>
      <c r="J159" s="255">
        <f t="shared" si="31"/>
        <v>0</v>
      </c>
      <c r="K159" s="253"/>
      <c r="L159" s="254">
        <f t="shared" si="37"/>
        <v>-14899.716662598041</v>
      </c>
      <c r="M159" s="255">
        <f t="shared" si="32"/>
        <v>3527810.8634105679</v>
      </c>
      <c r="N159" s="253">
        <f>'LSR Prepaid BPA interest'!G157</f>
        <v>0</v>
      </c>
      <c r="O159" s="254">
        <f t="shared" si="36"/>
        <v>-340702.11299367977</v>
      </c>
      <c r="P159" s="255">
        <f t="shared" si="33"/>
        <v>51312874.054999515</v>
      </c>
      <c r="Q159" s="257">
        <f t="shared" si="38"/>
        <v>53349109.813865252</v>
      </c>
      <c r="R159" s="161"/>
      <c r="S159" s="204"/>
      <c r="T159" s="252"/>
      <c r="V159" s="252"/>
      <c r="W159" s="252"/>
      <c r="X159" s="252"/>
    </row>
    <row r="160" spans="1:24" ht="12.75" customHeight="1">
      <c r="A160" s="244">
        <v>44255</v>
      </c>
      <c r="B160" s="252">
        <f t="shared" si="29"/>
        <v>0</v>
      </c>
      <c r="C160" s="172">
        <f>'LSR Prepaid BPA interest'!I158</f>
        <v>148164.70406054906</v>
      </c>
      <c r="D160" s="166">
        <f>'LSR Prepaid BPA interest'!H158</f>
        <v>-521220</v>
      </c>
      <c r="E160" s="253"/>
      <c r="F160" s="254">
        <f t="shared" si="26"/>
        <v>0</v>
      </c>
      <c r="G160" s="255">
        <f t="shared" si="30"/>
        <v>0</v>
      </c>
      <c r="H160" s="253">
        <f t="shared" si="35"/>
        <v>148164.70406054906</v>
      </c>
      <c r="I160" s="254">
        <f t="shared" si="28"/>
        <v>-148164.70406054906</v>
      </c>
      <c r="J160" s="255">
        <f t="shared" si="31"/>
        <v>0</v>
      </c>
      <c r="K160" s="253"/>
      <c r="L160" s="254">
        <f t="shared" si="37"/>
        <v>-15631.016899862996</v>
      </c>
      <c r="M160" s="255">
        <f t="shared" si="32"/>
        <v>3512179.8465107051</v>
      </c>
      <c r="N160" s="253">
        <f>'LSR Prepaid BPA interest'!G158</f>
        <v>0</v>
      </c>
      <c r="O160" s="254">
        <f t="shared" si="36"/>
        <v>-357424.27903958794</v>
      </c>
      <c r="P160" s="255">
        <f t="shared" si="33"/>
        <v>50955449.775959924</v>
      </c>
      <c r="Q160" s="257">
        <f t="shared" si="38"/>
        <v>53010197.705097623</v>
      </c>
      <c r="R160" s="161"/>
      <c r="S160" s="204"/>
      <c r="T160" s="252"/>
      <c r="V160" s="252"/>
      <c r="W160" s="252"/>
      <c r="X160" s="252"/>
    </row>
    <row r="161" spans="1:24" ht="12.75" customHeight="1">
      <c r="A161" s="244">
        <v>44286</v>
      </c>
      <c r="B161" s="252">
        <f t="shared" si="29"/>
        <v>0</v>
      </c>
      <c r="C161" s="172">
        <f>'LSR Prepaid BPA interest'!I159</f>
        <v>162460.81721892217</v>
      </c>
      <c r="D161" s="166">
        <f>'LSR Prepaid BPA interest'!H159</f>
        <v>-521220</v>
      </c>
      <c r="E161" s="253"/>
      <c r="F161" s="254">
        <f t="shared" si="26"/>
        <v>0</v>
      </c>
      <c r="G161" s="255">
        <f t="shared" si="30"/>
        <v>0</v>
      </c>
      <c r="H161" s="253">
        <f t="shared" si="35"/>
        <v>162460.81721892217</v>
      </c>
      <c r="I161" s="254">
        <f t="shared" si="28"/>
        <v>-162460.81721892217</v>
      </c>
      <c r="J161" s="255">
        <f t="shared" si="31"/>
        <v>0</v>
      </c>
      <c r="K161" s="253"/>
      <c r="L161" s="254">
        <f t="shared" si="37"/>
        <v>-15032.00975852716</v>
      </c>
      <c r="M161" s="255">
        <f t="shared" si="32"/>
        <v>3497147.8367521777</v>
      </c>
      <c r="N161" s="253">
        <f>'LSR Prepaid BPA interest'!G159</f>
        <v>0</v>
      </c>
      <c r="O161" s="254">
        <f t="shared" si="36"/>
        <v>-343727.17302255065</v>
      </c>
      <c r="P161" s="255">
        <f t="shared" si="33"/>
        <v>50611722.602937371</v>
      </c>
      <c r="Q161" s="257">
        <f t="shared" si="38"/>
        <v>52670086.215271018</v>
      </c>
      <c r="R161" s="161"/>
      <c r="S161" s="204"/>
      <c r="T161" s="252"/>
      <c r="V161" s="252"/>
      <c r="W161" s="252"/>
      <c r="X161" s="252"/>
    </row>
    <row r="162" spans="1:24" ht="12.75" customHeight="1">
      <c r="A162" s="244">
        <v>44316</v>
      </c>
      <c r="B162" s="252">
        <f t="shared" si="29"/>
        <v>0</v>
      </c>
      <c r="C162" s="172">
        <f>'LSR Prepaid BPA interest'!I160</f>
        <v>157088.31533019096</v>
      </c>
      <c r="D162" s="166">
        <f>'LSR Prepaid BPA interest'!H160</f>
        <v>-521220</v>
      </c>
      <c r="E162" s="253"/>
      <c r="F162" s="254">
        <f t="shared" si="26"/>
        <v>0</v>
      </c>
      <c r="G162" s="255">
        <f t="shared" si="30"/>
        <v>0</v>
      </c>
      <c r="H162" s="253">
        <f t="shared" si="35"/>
        <v>157088.31533019096</v>
      </c>
      <c r="I162" s="254">
        <f t="shared" si="28"/>
        <v>-157088.31533019096</v>
      </c>
      <c r="J162" s="255">
        <f t="shared" si="31"/>
        <v>0</v>
      </c>
      <c r="K162" s="253"/>
      <c r="L162" s="254">
        <f t="shared" si="37"/>
        <v>-15257.117587665</v>
      </c>
      <c r="M162" s="255">
        <f t="shared" si="32"/>
        <v>3481890.7191645126</v>
      </c>
      <c r="N162" s="253">
        <f>'LSR Prepaid BPA interest'!G160</f>
        <v>0</v>
      </c>
      <c r="O162" s="254">
        <f t="shared" si="36"/>
        <v>-348874.56708214403</v>
      </c>
      <c r="P162" s="255">
        <f t="shared" si="33"/>
        <v>50262848.035855226</v>
      </c>
      <c r="Q162" s="1147">
        <f t="shared" si="38"/>
        <v>52328965.104438759</v>
      </c>
      <c r="R162" s="161"/>
      <c r="S162" s="204"/>
      <c r="T162" s="252"/>
      <c r="V162" s="252"/>
      <c r="W162" s="252"/>
      <c r="X162" s="252"/>
    </row>
    <row r="163" spans="1:24" ht="12.75" customHeight="1">
      <c r="A163" s="244">
        <v>44347</v>
      </c>
      <c r="B163" s="252">
        <f t="shared" si="29"/>
        <v>0</v>
      </c>
      <c r="C163" s="172">
        <f>'LSR Prepaid BPA interest'!I161</f>
        <v>160745.91594546399</v>
      </c>
      <c r="D163" s="166">
        <f>'LSR Prepaid BPA interest'!H161</f>
        <v>-521220</v>
      </c>
      <c r="E163" s="253"/>
      <c r="F163" s="254">
        <f t="shared" si="26"/>
        <v>0</v>
      </c>
      <c r="G163" s="255">
        <f t="shared" si="30"/>
        <v>0</v>
      </c>
      <c r="H163" s="253">
        <f t="shared" si="35"/>
        <v>160745.91594546399</v>
      </c>
      <c r="I163" s="254">
        <f t="shared" si="28"/>
        <v>-160745.91594546399</v>
      </c>
      <c r="J163" s="255">
        <f t="shared" si="31"/>
        <v>0</v>
      </c>
      <c r="K163" s="253"/>
      <c r="L163" s="254">
        <f t="shared" si="37"/>
        <v>-15103.864121885059</v>
      </c>
      <c r="M163" s="255">
        <f t="shared" si="32"/>
        <v>3466786.8550426275</v>
      </c>
      <c r="N163" s="253">
        <f>'LSR Prepaid BPA interest'!G161</f>
        <v>0</v>
      </c>
      <c r="O163" s="254">
        <f t="shared" si="36"/>
        <v>-345370.21993265091</v>
      </c>
      <c r="P163" s="255">
        <f t="shared" si="33"/>
        <v>49917477.815922573</v>
      </c>
      <c r="Q163" s="257">
        <f t="shared" si="38"/>
        <v>51986829.153650321</v>
      </c>
      <c r="R163" s="161"/>
      <c r="S163" s="204"/>
      <c r="T163" s="252"/>
      <c r="V163" s="252"/>
      <c r="W163" s="252"/>
      <c r="X163" s="252"/>
    </row>
    <row r="164" spans="1:24" ht="12.75" customHeight="1">
      <c r="A164" s="1013">
        <v>44377</v>
      </c>
      <c r="B164" s="1014">
        <f t="shared" si="29"/>
        <v>0</v>
      </c>
      <c r="C164" s="1015">
        <f>'LSR Prepaid BPA interest'!I162</f>
        <v>154032.81230619096</v>
      </c>
      <c r="D164" s="1016">
        <f>'LSR Prepaid BPA interest'!H162</f>
        <v>-521220</v>
      </c>
      <c r="E164" s="1017"/>
      <c r="F164" s="1018">
        <f t="shared" si="26"/>
        <v>0</v>
      </c>
      <c r="G164" s="1019">
        <f t="shared" si="30"/>
        <v>0</v>
      </c>
      <c r="H164" s="1017">
        <f t="shared" si="35"/>
        <v>154032.81230619096</v>
      </c>
      <c r="I164" s="1018">
        <f t="shared" si="28"/>
        <v>-154032.81230619096</v>
      </c>
      <c r="J164" s="1019">
        <f t="shared" si="31"/>
        <v>0</v>
      </c>
      <c r="K164" s="1017"/>
      <c r="L164" s="1018">
        <f t="shared" si="37"/>
        <v>-15385.143164370598</v>
      </c>
      <c r="M164" s="1019">
        <f t="shared" si="32"/>
        <v>3451401.7118782569</v>
      </c>
      <c r="N164" s="1017">
        <f>'LSR Prepaid BPA interest'!G162</f>
        <v>0</v>
      </c>
      <c r="O164" s="1018">
        <f t="shared" si="36"/>
        <v>-351802.04452943843</v>
      </c>
      <c r="P164" s="1019">
        <f t="shared" si="33"/>
        <v>49565675.771393135</v>
      </c>
      <c r="Q164" s="1020">
        <f t="shared" si="38"/>
        <v>51643678.362905748</v>
      </c>
      <c r="R164" s="161"/>
      <c r="S164" s="204"/>
      <c r="T164" s="252"/>
      <c r="V164" s="252"/>
      <c r="W164" s="252"/>
      <c r="X164" s="252"/>
    </row>
    <row r="165" spans="1:24" ht="12.75" customHeight="1">
      <c r="A165" s="1013">
        <v>44408</v>
      </c>
      <c r="B165" s="1014">
        <f t="shared" si="29"/>
        <v>0</v>
      </c>
      <c r="C165" s="1015">
        <f>'LSR Prepaid BPA interest'!I163</f>
        <v>159017.75863485306</v>
      </c>
      <c r="D165" s="1016">
        <f>'LSR Prepaid BPA interest'!H163</f>
        <v>-521220</v>
      </c>
      <c r="E165" s="1017"/>
      <c r="F165" s="1018">
        <f t="shared" si="26"/>
        <v>0</v>
      </c>
      <c r="G165" s="1019">
        <f t="shared" si="30"/>
        <v>0</v>
      </c>
      <c r="H165" s="1017">
        <f t="shared" si="35"/>
        <v>159017.75863485306</v>
      </c>
      <c r="I165" s="1018">
        <f t="shared" si="28"/>
        <v>-159017.75863485306</v>
      </c>
      <c r="J165" s="1019">
        <f t="shared" si="31"/>
        <v>0</v>
      </c>
      <c r="K165" s="1017"/>
      <c r="L165" s="1018">
        <f t="shared" si="37"/>
        <v>-15176.273913199657</v>
      </c>
      <c r="M165" s="1019">
        <f t="shared" si="32"/>
        <v>3436225.4379650573</v>
      </c>
      <c r="N165" s="1017">
        <f>'LSR Prepaid BPA interest'!G163</f>
        <v>0</v>
      </c>
      <c r="O165" s="1018">
        <f t="shared" si="36"/>
        <v>-347025.96745194728</v>
      </c>
      <c r="P165" s="1019">
        <f t="shared" si="33"/>
        <v>49218649.80394119</v>
      </c>
      <c r="Q165" s="1020">
        <f t="shared" si="38"/>
        <v>51299508.226670086</v>
      </c>
      <c r="R165" s="161"/>
      <c r="S165" s="204"/>
      <c r="T165" s="252"/>
      <c r="V165" s="252"/>
      <c r="W165" s="252"/>
      <c r="X165" s="252"/>
    </row>
    <row r="166" spans="1:24" ht="12.75" customHeight="1">
      <c r="A166" s="1013">
        <v>44439</v>
      </c>
      <c r="B166" s="1014">
        <f t="shared" si="29"/>
        <v>0</v>
      </c>
      <c r="C166" s="1015">
        <f>'LSR Prepaid BPA interest'!I164</f>
        <v>157439.08207245308</v>
      </c>
      <c r="D166" s="1016">
        <f>'LSR Prepaid BPA interest'!H164</f>
        <v>-521220</v>
      </c>
      <c r="E166" s="1017"/>
      <c r="F166" s="1018">
        <f t="shared" si="26"/>
        <v>0</v>
      </c>
      <c r="G166" s="1019">
        <f t="shared" si="30"/>
        <v>0</v>
      </c>
      <c r="H166" s="1017">
        <f t="shared" si="35"/>
        <v>157439.08207245308</v>
      </c>
      <c r="I166" s="1018">
        <f t="shared" si="28"/>
        <v>-157439.08207245308</v>
      </c>
      <c r="J166" s="1019">
        <f t="shared" si="31"/>
        <v>0</v>
      </c>
      <c r="K166" s="1017"/>
      <c r="L166" s="1018">
        <f t="shared" si="37"/>
        <v>-15242.420461164214</v>
      </c>
      <c r="M166" s="1019">
        <f t="shared" si="32"/>
        <v>3420983.017503893</v>
      </c>
      <c r="N166" s="1017">
        <f>'LSR Prepaid BPA interest'!G164</f>
        <v>0</v>
      </c>
      <c r="O166" s="1018">
        <f t="shared" si="36"/>
        <v>-348538.49746638269</v>
      </c>
      <c r="P166" s="1019">
        <f t="shared" si="33"/>
        <v>48870111.306474805</v>
      </c>
      <c r="Q166" s="1020">
        <f t="shared" si="38"/>
        <v>50954297.519573949</v>
      </c>
      <c r="R166" s="161"/>
      <c r="S166" s="204"/>
      <c r="T166" s="252"/>
      <c r="V166" s="252"/>
      <c r="W166" s="252"/>
      <c r="X166" s="252"/>
    </row>
    <row r="167" spans="1:24" ht="12.75" customHeight="1">
      <c r="A167" s="1013">
        <v>44469</v>
      </c>
      <c r="B167" s="1014">
        <f t="shared" si="29"/>
        <v>0</v>
      </c>
      <c r="C167" s="1015">
        <f>'LSR Prepaid BPA interest'!I165</f>
        <v>150832.65049359977</v>
      </c>
      <c r="D167" s="1016">
        <f>'LSR Prepaid BPA interest'!H165</f>
        <v>-521220</v>
      </c>
      <c r="E167" s="1017"/>
      <c r="F167" s="1018">
        <f t="shared" si="26"/>
        <v>0</v>
      </c>
      <c r="G167" s="1019">
        <f t="shared" si="30"/>
        <v>0</v>
      </c>
      <c r="H167" s="1017">
        <f t="shared" si="35"/>
        <v>150832.65049359977</v>
      </c>
      <c r="I167" s="1018">
        <f t="shared" si="28"/>
        <v>-150832.65049359977</v>
      </c>
      <c r="J167" s="1019">
        <f t="shared" si="31"/>
        <v>0</v>
      </c>
      <c r="K167" s="1017"/>
      <c r="L167" s="1018">
        <f t="shared" si="37"/>
        <v>-15519.229944318169</v>
      </c>
      <c r="M167" s="1019">
        <f t="shared" si="32"/>
        <v>3405463.7875595749</v>
      </c>
      <c r="N167" s="1017">
        <f>'LSR Prepaid BPA interest'!G165</f>
        <v>0</v>
      </c>
      <c r="O167" s="1018">
        <f t="shared" si="36"/>
        <v>-354868.11956208205</v>
      </c>
      <c r="P167" s="1019">
        <f t="shared" si="33"/>
        <v>48515243.186912723</v>
      </c>
      <c r="Q167" s="1020">
        <f t="shared" si="38"/>
        <v>50608063.029525496</v>
      </c>
      <c r="R167" s="161"/>
      <c r="S167" s="204"/>
      <c r="T167" s="252"/>
      <c r="V167" s="252"/>
      <c r="W167" s="252"/>
      <c r="X167" s="252"/>
    </row>
    <row r="168" spans="1:24" ht="12.75" customHeight="1">
      <c r="A168" s="1013">
        <v>44500</v>
      </c>
      <c r="B168" s="1014">
        <f t="shared" si="29"/>
        <v>0</v>
      </c>
      <c r="C168" s="1015">
        <f>'LSR Prepaid BPA interest'!I166</f>
        <v>155649.68962870666</v>
      </c>
      <c r="D168" s="1016">
        <f>'LSR Prepaid BPA interest'!H166</f>
        <v>-536860</v>
      </c>
      <c r="E168" s="1017"/>
      <c r="F168" s="1018">
        <f t="shared" si="26"/>
        <v>0</v>
      </c>
      <c r="G168" s="1019">
        <f t="shared" si="30"/>
        <v>0</v>
      </c>
      <c r="H168" s="1017">
        <f t="shared" si="35"/>
        <v>155649.68962870666</v>
      </c>
      <c r="I168" s="1018">
        <f t="shared" si="28"/>
        <v>-155649.68962870666</v>
      </c>
      <c r="J168" s="1019">
        <f t="shared" si="31"/>
        <v>0</v>
      </c>
      <c r="K168" s="1017"/>
      <c r="L168" s="1018">
        <f t="shared" si="37"/>
        <v>-15972.71200455719</v>
      </c>
      <c r="M168" s="1019">
        <f t="shared" si="32"/>
        <v>3389491.0755550177</v>
      </c>
      <c r="N168" s="1017">
        <f>'LSR Prepaid BPA interest'!G166</f>
        <v>0</v>
      </c>
      <c r="O168" s="1018">
        <f t="shared" si="36"/>
        <v>-365237.59836673614</v>
      </c>
      <c r="P168" s="1019">
        <f t="shared" si="33"/>
        <v>48150005.588545986</v>
      </c>
      <c r="Q168" s="1020">
        <f t="shared" si="38"/>
        <v>50260173.70722536</v>
      </c>
      <c r="R168" s="161"/>
      <c r="S168" s="204"/>
      <c r="T168" s="252"/>
      <c r="V168" s="252"/>
      <c r="W168" s="252"/>
      <c r="X168" s="252"/>
    </row>
    <row r="169" spans="1:24" ht="12.75" customHeight="1">
      <c r="A169" s="1013">
        <v>44530</v>
      </c>
      <c r="B169" s="1014">
        <f t="shared" si="29"/>
        <v>0</v>
      </c>
      <c r="C169" s="1015">
        <f>'LSR Prepaid BPA interest'!I167</f>
        <v>149055.13787562508</v>
      </c>
      <c r="D169" s="1016">
        <f>'LSR Prepaid BPA interest'!H167</f>
        <v>-536860</v>
      </c>
      <c r="E169" s="1017"/>
      <c r="F169" s="1018">
        <f t="shared" si="26"/>
        <v>0</v>
      </c>
      <c r="G169" s="1019">
        <f t="shared" si="30"/>
        <v>0</v>
      </c>
      <c r="H169" s="1017">
        <f t="shared" si="35"/>
        <v>149055.13787562508</v>
      </c>
      <c r="I169" s="1018">
        <f t="shared" si="28"/>
        <v>-149055.13787562508</v>
      </c>
      <c r="J169" s="1019">
        <f t="shared" si="31"/>
        <v>0</v>
      </c>
      <c r="K169" s="1017"/>
      <c r="L169" s="1018">
        <f t="shared" si="37"/>
        <v>-16249.023723011311</v>
      </c>
      <c r="M169" s="1019">
        <f t="shared" si="32"/>
        <v>3373242.0518320063</v>
      </c>
      <c r="N169" s="1017">
        <f>'LSR Prepaid BPA interest'!G167</f>
        <v>0</v>
      </c>
      <c r="O169" s="1018">
        <f t="shared" si="36"/>
        <v>-371555.83840136364</v>
      </c>
      <c r="P169" s="1019">
        <f t="shared" si="33"/>
        <v>47778449.750144623</v>
      </c>
      <c r="Q169" s="1020">
        <f t="shared" si="38"/>
        <v>49909996.845243491</v>
      </c>
      <c r="R169" s="161"/>
      <c r="S169" s="204"/>
      <c r="T169" s="252"/>
      <c r="V169" s="252"/>
      <c r="W169" s="252"/>
      <c r="X169" s="252"/>
    </row>
    <row r="170" spans="1:24" ht="12.75" customHeight="1">
      <c r="A170" s="1013">
        <v>44561</v>
      </c>
      <c r="B170" s="1014">
        <f t="shared" si="29"/>
        <v>0</v>
      </c>
      <c r="C170" s="1015">
        <f>'LSR Prepaid BPA interest'!I168</f>
        <v>152397.59531425187</v>
      </c>
      <c r="D170" s="1016">
        <f>'LSR Prepaid BPA interest'!H168</f>
        <v>-536860</v>
      </c>
      <c r="E170" s="1017"/>
      <c r="F170" s="1018">
        <f t="shared" si="26"/>
        <v>0</v>
      </c>
      <c r="G170" s="1019">
        <f t="shared" si="30"/>
        <v>0</v>
      </c>
      <c r="H170" s="1017">
        <f t="shared" si="35"/>
        <v>152397.59531425187</v>
      </c>
      <c r="I170" s="1018">
        <f t="shared" si="28"/>
        <v>-152397.59531425187</v>
      </c>
      <c r="J170" s="1019">
        <f t="shared" si="31"/>
        <v>0</v>
      </c>
      <c r="K170" s="1017"/>
      <c r="L170" s="1018">
        <f t="shared" si="37"/>
        <v>-16108.974756332847</v>
      </c>
      <c r="M170" s="1019">
        <f t="shared" si="32"/>
        <v>3357133.0770756733</v>
      </c>
      <c r="N170" s="1017">
        <f>'LSR Prepaid BPA interest'!G168</f>
        <v>0</v>
      </c>
      <c r="O170" s="1018">
        <f t="shared" si="36"/>
        <v>-368353.42992941529</v>
      </c>
      <c r="P170" s="1019">
        <f t="shared" si="33"/>
        <v>47410096.32021521</v>
      </c>
      <c r="Q170" s="1020">
        <f t="shared" si="38"/>
        <v>49557528.661432602</v>
      </c>
      <c r="R170" s="1944">
        <v>6379760</v>
      </c>
      <c r="S170" s="1945" t="s">
        <v>2752</v>
      </c>
      <c r="T170" s="252"/>
      <c r="V170" s="252"/>
      <c r="W170" s="252"/>
      <c r="X170" s="252"/>
    </row>
    <row r="171" spans="1:24" ht="12.75" customHeight="1">
      <c r="A171" s="1013">
        <v>44592</v>
      </c>
      <c r="B171" s="1014">
        <f t="shared" si="29"/>
        <v>0</v>
      </c>
      <c r="C171" s="1015">
        <f>'LSR Prepaid BPA interest'!I169</f>
        <v>152156.0247341319</v>
      </c>
      <c r="D171" s="1016">
        <f>'LSR Prepaid BPA interest'!H169</f>
        <v>-536860</v>
      </c>
      <c r="E171" s="1017"/>
      <c r="F171" s="1018">
        <f t="shared" si="26"/>
        <v>0</v>
      </c>
      <c r="G171" s="1019">
        <f t="shared" si="30"/>
        <v>0</v>
      </c>
      <c r="H171" s="1017">
        <f t="shared" si="35"/>
        <v>152156.0247341319</v>
      </c>
      <c r="I171" s="1018">
        <f t="shared" si="28"/>
        <v>-152156.0247341319</v>
      </c>
      <c r="J171" s="1019">
        <f t="shared" si="31"/>
        <v>0</v>
      </c>
      <c r="K171" s="1017"/>
      <c r="L171" s="1018">
        <f t="shared" si="37"/>
        <v>-16119.096563639874</v>
      </c>
      <c r="M171" s="1019">
        <f t="shared" si="32"/>
        <v>3341013.9805120332</v>
      </c>
      <c r="N171" s="1017">
        <f>'LSR Prepaid BPA interest'!G169</f>
        <v>0</v>
      </c>
      <c r="O171" s="1018">
        <f t="shared" si="36"/>
        <v>-368584.87870222825</v>
      </c>
      <c r="P171" s="1019">
        <f t="shared" si="33"/>
        <v>47041511.44151298</v>
      </c>
      <c r="Q171" s="1020">
        <f t="shared" si="38"/>
        <v>49202743.558879912</v>
      </c>
      <c r="R171" s="1944">
        <v>-1997861.5583285049</v>
      </c>
      <c r="S171" s="1945" t="s">
        <v>2753</v>
      </c>
      <c r="T171" s="252"/>
      <c r="V171" s="252"/>
      <c r="W171" s="252"/>
      <c r="X171" s="252"/>
    </row>
    <row r="172" spans="1:24" ht="12.75" customHeight="1">
      <c r="A172" s="1013">
        <v>44620</v>
      </c>
      <c r="B172" s="1014">
        <f t="shared" si="29"/>
        <v>0</v>
      </c>
      <c r="C172" s="1015">
        <f>'LSR Prepaid BPA interest'!I170</f>
        <v>135962.5603920428</v>
      </c>
      <c r="D172" s="1016">
        <f>'LSR Prepaid BPA interest'!H170</f>
        <v>-536860</v>
      </c>
      <c r="E172" s="1017"/>
      <c r="F172" s="1018">
        <f t="shared" si="26"/>
        <v>0</v>
      </c>
      <c r="G172" s="1019">
        <f t="shared" si="30"/>
        <v>0</v>
      </c>
      <c r="H172" s="1017">
        <f t="shared" si="35"/>
        <v>135962.5603920428</v>
      </c>
      <c r="I172" s="1018">
        <f t="shared" si="28"/>
        <v>-135962.5603920428</v>
      </c>
      <c r="J172" s="1019">
        <f t="shared" si="31"/>
        <v>0</v>
      </c>
      <c r="K172" s="1017"/>
      <c r="L172" s="1018">
        <f t="shared" si="37"/>
        <v>-16797.602719573406</v>
      </c>
      <c r="M172" s="1019">
        <f t="shared" si="32"/>
        <v>3324216.3777924599</v>
      </c>
      <c r="N172" s="1017">
        <f>'LSR Prepaid BPA interest'!G170</f>
        <v>0</v>
      </c>
      <c r="O172" s="1018">
        <f t="shared" si="36"/>
        <v>-384099.83688838378</v>
      </c>
      <c r="P172" s="1019">
        <f t="shared" si="33"/>
        <v>46657411.604624599</v>
      </c>
      <c r="Q172" s="1020">
        <f t="shared" si="38"/>
        <v>48845685.192845672</v>
      </c>
      <c r="R172" s="1944"/>
      <c r="S172" s="1945"/>
      <c r="T172" s="252"/>
      <c r="V172" s="252"/>
      <c r="W172" s="252"/>
      <c r="X172" s="252"/>
    </row>
    <row r="173" spans="1:24" ht="12.75" customHeight="1">
      <c r="A173" s="1013">
        <v>44651</v>
      </c>
      <c r="B173" s="1014">
        <f t="shared" si="29"/>
        <v>0</v>
      </c>
      <c r="C173" s="1015">
        <f>'LSR Prepaid BPA interest'!I171</f>
        <v>148903.93041967711</v>
      </c>
      <c r="D173" s="1016">
        <f>'LSR Prepaid BPA interest'!H171</f>
        <v>-536860</v>
      </c>
      <c r="E173" s="1017"/>
      <c r="F173" s="1018">
        <f t="shared" si="26"/>
        <v>0</v>
      </c>
      <c r="G173" s="1019">
        <f t="shared" si="30"/>
        <v>0</v>
      </c>
      <c r="H173" s="1017">
        <f t="shared" si="35"/>
        <v>148903.93041967711</v>
      </c>
      <c r="I173" s="1018">
        <f t="shared" si="28"/>
        <v>-148903.93041967711</v>
      </c>
      <c r="J173" s="1019">
        <f t="shared" si="31"/>
        <v>0</v>
      </c>
      <c r="K173" s="1017"/>
      <c r="L173" s="1018">
        <f t="shared" si="37"/>
        <v>-16255.35931541553</v>
      </c>
      <c r="M173" s="1019">
        <f t="shared" si="32"/>
        <v>3307961.0184770445</v>
      </c>
      <c r="N173" s="1017">
        <f>'LSR Prepaid BPA interest'!G171</f>
        <v>0</v>
      </c>
      <c r="O173" s="1018">
        <f t="shared" si="36"/>
        <v>-371700.71026490733</v>
      </c>
      <c r="P173" s="1019">
        <f t="shared" si="33"/>
        <v>46285710.894359693</v>
      </c>
      <c r="Q173" s="1020">
        <f t="shared" si="38"/>
        <v>48486349.781182624</v>
      </c>
      <c r="R173" s="1944"/>
      <c r="S173" s="1945"/>
      <c r="T173" s="252"/>
      <c r="V173" s="252"/>
      <c r="W173" s="252"/>
      <c r="X173" s="252"/>
    </row>
    <row r="174" spans="1:24" ht="12.75" customHeight="1">
      <c r="A174" s="1013">
        <v>44681</v>
      </c>
      <c r="B174" s="1014">
        <f t="shared" si="29"/>
        <v>0</v>
      </c>
      <c r="C174" s="1015">
        <f>'LSR Prepaid BPA interest'!I172</f>
        <v>143807.94349099204</v>
      </c>
      <c r="D174" s="1016">
        <f>'LSR Prepaid BPA interest'!H172</f>
        <v>-536860</v>
      </c>
      <c r="E174" s="1017"/>
      <c r="F174" s="1018">
        <f t="shared" si="26"/>
        <v>0</v>
      </c>
      <c r="G174" s="1019">
        <f t="shared" si="30"/>
        <v>0</v>
      </c>
      <c r="H174" s="1017">
        <f t="shared" si="35"/>
        <v>143807.94349099204</v>
      </c>
      <c r="I174" s="1018">
        <f t="shared" si="28"/>
        <v>-143807.94349099204</v>
      </c>
      <c r="J174" s="1019">
        <f t="shared" si="31"/>
        <v>0</v>
      </c>
      <c r="K174" s="1017"/>
      <c r="L174" s="1018">
        <f t="shared" si="37"/>
        <v>-16468.881167727432</v>
      </c>
      <c r="M174" s="1019">
        <f t="shared" si="32"/>
        <v>3291492.137309317</v>
      </c>
      <c r="N174" s="1017">
        <f>'LSR Prepaid BPA interest'!G172</f>
        <v>0</v>
      </c>
      <c r="O174" s="1018">
        <f t="shared" si="36"/>
        <v>-376583.17534128047</v>
      </c>
      <c r="P174" s="1019">
        <f t="shared" si="33"/>
        <v>45909127.719018415</v>
      </c>
      <c r="Q174" s="1020">
        <f t="shared" si="38"/>
        <v>48124694.280123688</v>
      </c>
      <c r="R174" s="1944"/>
      <c r="S174" s="1945"/>
      <c r="T174" s="252"/>
      <c r="V174" s="252"/>
      <c r="W174" s="252"/>
      <c r="X174" s="252"/>
    </row>
    <row r="175" spans="1:24" ht="12.75" customHeight="1">
      <c r="A175" s="1013">
        <v>44712</v>
      </c>
      <c r="B175" s="1014">
        <f t="shared" si="29"/>
        <v>0</v>
      </c>
      <c r="C175" s="1015">
        <f>'LSR Prepaid BPA interest'!I173</f>
        <v>146975.49445013105</v>
      </c>
      <c r="D175" s="1016">
        <f>'LSR Prepaid BPA interest'!H173</f>
        <v>-536860</v>
      </c>
      <c r="E175" s="1017"/>
      <c r="F175" s="1018">
        <f t="shared" si="26"/>
        <v>0</v>
      </c>
      <c r="G175" s="1019">
        <f t="shared" si="30"/>
        <v>0</v>
      </c>
      <c r="H175" s="1017">
        <f t="shared" si="35"/>
        <v>146975.49445013105</v>
      </c>
      <c r="I175" s="1018">
        <f t="shared" si="28"/>
        <v>-146975.49445013105</v>
      </c>
      <c r="J175" s="1019">
        <f t="shared" si="31"/>
        <v>0</v>
      </c>
      <c r="K175" s="1017"/>
      <c r="L175" s="1018">
        <f t="shared" si="37"/>
        <v>-16336.160782539508</v>
      </c>
      <c r="M175" s="1019">
        <f t="shared" si="32"/>
        <v>3275155.9765267777</v>
      </c>
      <c r="N175" s="1017">
        <f>'LSR Prepaid BPA interest'!G173</f>
        <v>0</v>
      </c>
      <c r="O175" s="1018">
        <f t="shared" si="36"/>
        <v>-373548.3447673294</v>
      </c>
      <c r="P175" s="1019">
        <f t="shared" si="33"/>
        <v>45535579.374251083</v>
      </c>
      <c r="Q175" s="1020">
        <f t="shared" si="38"/>
        <v>47760710.165185846</v>
      </c>
      <c r="R175" s="1944">
        <f>SUM(O164:O175)</f>
        <v>-4381898.4416714953</v>
      </c>
      <c r="S175" s="1945"/>
      <c r="T175" s="252"/>
      <c r="V175" s="252"/>
      <c r="W175" s="252"/>
      <c r="X175" s="252"/>
    </row>
    <row r="176" spans="1:24" ht="12.75" customHeight="1">
      <c r="A176" s="244">
        <v>44742</v>
      </c>
      <c r="B176" s="252">
        <f t="shared" si="29"/>
        <v>0</v>
      </c>
      <c r="C176" s="172">
        <f>'LSR Prepaid BPA interest'!I174</f>
        <v>140660.75544474545</v>
      </c>
      <c r="D176" s="166">
        <f>'LSR Prepaid BPA interest'!H174</f>
        <v>-536860</v>
      </c>
      <c r="E176" s="253"/>
      <c r="F176" s="254">
        <f t="shared" si="26"/>
        <v>0</v>
      </c>
      <c r="G176" s="255">
        <f t="shared" si="30"/>
        <v>0</v>
      </c>
      <c r="H176" s="253">
        <f t="shared" si="35"/>
        <v>140660.75544474545</v>
      </c>
      <c r="I176" s="254">
        <f t="shared" si="28"/>
        <v>-140660.75544474545</v>
      </c>
      <c r="J176" s="255">
        <f t="shared" si="31"/>
        <v>0</v>
      </c>
      <c r="K176" s="253"/>
      <c r="L176" s="254">
        <f t="shared" si="37"/>
        <v>-16600.748346865166</v>
      </c>
      <c r="M176" s="255">
        <f t="shared" si="32"/>
        <v>3258555.2281799125</v>
      </c>
      <c r="N176" s="253">
        <f>'LSR Prepaid BPA interest'!G174</f>
        <v>0</v>
      </c>
      <c r="O176" s="254">
        <f t="shared" si="36"/>
        <v>-379598.49620838941</v>
      </c>
      <c r="P176" s="255">
        <f t="shared" si="33"/>
        <v>45155980.87804269</v>
      </c>
      <c r="Q176" s="257">
        <f t="shared" si="38"/>
        <v>47394393.776226602</v>
      </c>
      <c r="R176" s="1944">
        <f>SUM(R170:R171)</f>
        <v>4381898.4416714953</v>
      </c>
      <c r="S176" s="1945"/>
      <c r="T176" s="252"/>
      <c r="V176" s="252"/>
      <c r="W176" s="252"/>
      <c r="X176" s="252"/>
    </row>
    <row r="177" spans="1:24" ht="12.75" customHeight="1">
      <c r="A177" s="244">
        <v>44773</v>
      </c>
      <c r="B177" s="252">
        <f t="shared" si="29"/>
        <v>0</v>
      </c>
      <c r="C177" s="172">
        <f>'LSR Prepaid BPA interest'!I175</f>
        <v>145030.16280035113</v>
      </c>
      <c r="D177" s="166">
        <f>'LSR Prepaid BPA interest'!H175</f>
        <v>-536860</v>
      </c>
      <c r="E177" s="253"/>
      <c r="F177" s="254">
        <f t="shared" si="26"/>
        <v>0</v>
      </c>
      <c r="G177" s="255">
        <f t="shared" si="30"/>
        <v>0</v>
      </c>
      <c r="H177" s="253">
        <f t="shared" si="35"/>
        <v>145030.16280035113</v>
      </c>
      <c r="I177" s="254">
        <f t="shared" si="28"/>
        <v>-145030.16280035113</v>
      </c>
      <c r="J177" s="255">
        <f t="shared" si="31"/>
        <v>0</v>
      </c>
      <c r="K177" s="253"/>
      <c r="L177" s="254">
        <f t="shared" si="37"/>
        <v>-16417.670178665285</v>
      </c>
      <c r="M177" s="255">
        <f t="shared" si="32"/>
        <v>3242137.5580012472</v>
      </c>
      <c r="N177" s="253">
        <f>'LSR Prepaid BPA interest'!G175</f>
        <v>0</v>
      </c>
      <c r="O177" s="254">
        <f t="shared" si="36"/>
        <v>-375412.16702098353</v>
      </c>
      <c r="P177" s="255">
        <f t="shared" si="33"/>
        <v>44780568.711021706</v>
      </c>
      <c r="Q177" s="257">
        <f t="shared" si="38"/>
        <v>47025736.443465352</v>
      </c>
      <c r="R177" s="1944">
        <f>SUM(R175:R176)</f>
        <v>0</v>
      </c>
      <c r="S177" s="1945"/>
      <c r="T177" s="252"/>
      <c r="V177" s="252"/>
      <c r="W177" s="252"/>
      <c r="X177" s="252"/>
    </row>
    <row r="178" spans="1:24" ht="12.75" customHeight="1">
      <c r="A178" s="244">
        <v>44804</v>
      </c>
      <c r="B178" s="252">
        <f t="shared" si="29"/>
        <v>0</v>
      </c>
      <c r="C178" s="172">
        <f>'LSR Prepaid BPA interest'!I176</f>
        <v>143404.11564312372</v>
      </c>
      <c r="D178" s="166">
        <f>'LSR Prepaid BPA interest'!H176</f>
        <v>-536860</v>
      </c>
      <c r="E178" s="253"/>
      <c r="F178" s="254">
        <f t="shared" si="26"/>
        <v>0</v>
      </c>
      <c r="G178" s="255">
        <f t="shared" si="30"/>
        <v>0</v>
      </c>
      <c r="H178" s="253">
        <f t="shared" si="35"/>
        <v>143404.11564312372</v>
      </c>
      <c r="I178" s="254">
        <f t="shared" si="28"/>
        <v>-143404.11564312372</v>
      </c>
      <c r="J178" s="255">
        <f t="shared" si="31"/>
        <v>0</v>
      </c>
      <c r="K178" s="253"/>
      <c r="L178" s="254">
        <f t="shared" si="37"/>
        <v>-16485.801554553116</v>
      </c>
      <c r="M178" s="255">
        <f>M177+K178+L178</f>
        <v>3225651.756446694</v>
      </c>
      <c r="N178" s="253">
        <f>'LSR Prepaid BPA interest'!G176</f>
        <v>0</v>
      </c>
      <c r="O178" s="254">
        <f t="shared" si="36"/>
        <v>-376970.0828023231</v>
      </c>
      <c r="P178" s="255">
        <f t="shared" si="33"/>
        <v>44403598.628219381</v>
      </c>
      <c r="Q178" s="257">
        <f t="shared" si="38"/>
        <v>46654711.702999733</v>
      </c>
      <c r="R178" s="1944" t="s">
        <v>2768</v>
      </c>
      <c r="S178" s="1945"/>
      <c r="T178" s="252"/>
      <c r="V178" s="252"/>
      <c r="W178" s="252"/>
      <c r="X178" s="252"/>
    </row>
    <row r="179" spans="1:24" ht="12.75" customHeight="1">
      <c r="A179" s="244">
        <v>44834</v>
      </c>
      <c r="B179" s="252">
        <f t="shared" si="29"/>
        <v>0</v>
      </c>
      <c r="C179" s="172">
        <f>'LSR Prepaid BPA interest'!I177</f>
        <v>137204.58240570611</v>
      </c>
      <c r="D179" s="166">
        <f>'LSR Prepaid BPA interest'!H177</f>
        <v>-536860</v>
      </c>
      <c r="E179" s="253"/>
      <c r="F179" s="254">
        <f t="shared" si="26"/>
        <v>0</v>
      </c>
      <c r="G179" s="255">
        <f t="shared" si="30"/>
        <v>0</v>
      </c>
      <c r="H179" s="253">
        <f t="shared" si="35"/>
        <v>137204.58240570611</v>
      </c>
      <c r="I179" s="254">
        <f t="shared" si="28"/>
        <v>-137204.58240570611</v>
      </c>
      <c r="J179" s="255">
        <f t="shared" si="31"/>
        <v>0</v>
      </c>
      <c r="K179" s="253"/>
      <c r="L179" s="254">
        <f t="shared" si="37"/>
        <v>-16745.561997200915</v>
      </c>
      <c r="M179" s="255">
        <f t="shared" si="32"/>
        <v>3208906.1944494932</v>
      </c>
      <c r="N179" s="253">
        <f>'LSR Prepaid BPA interest'!G177</f>
        <v>0</v>
      </c>
      <c r="O179" s="254">
        <f t="shared" si="36"/>
        <v>-382909.85559709294</v>
      </c>
      <c r="P179" s="255">
        <f t="shared" si="33"/>
        <v>44020688.772622287</v>
      </c>
      <c r="Q179" s="257">
        <f t="shared" si="38"/>
        <v>46281333.907476984</v>
      </c>
      <c r="R179" s="161"/>
      <c r="S179" s="204"/>
      <c r="T179" s="252"/>
      <c r="V179" s="252"/>
      <c r="W179" s="252"/>
      <c r="X179" s="252"/>
    </row>
    <row r="180" spans="1:24" ht="12.75" customHeight="1">
      <c r="A180" s="244">
        <v>44865</v>
      </c>
      <c r="B180" s="252">
        <f t="shared" si="29"/>
        <v>0</v>
      </c>
      <c r="C180" s="172">
        <f>'LSR Prepaid BPA interest'!I178</f>
        <v>141441.20074171762</v>
      </c>
      <c r="D180" s="166">
        <f>'LSR Prepaid BPA interest'!H178</f>
        <v>-536860</v>
      </c>
      <c r="E180" s="253"/>
      <c r="F180" s="254">
        <f t="shared" si="26"/>
        <v>0</v>
      </c>
      <c r="G180" s="255">
        <f t="shared" si="30"/>
        <v>0</v>
      </c>
      <c r="H180" s="253">
        <f t="shared" si="35"/>
        <v>141441.20074171762</v>
      </c>
      <c r="I180" s="254">
        <f t="shared" si="28"/>
        <v>-141441.20074171762</v>
      </c>
      <c r="J180" s="255">
        <f t="shared" si="31"/>
        <v>0</v>
      </c>
      <c r="K180" s="253"/>
      <c r="L180" s="254">
        <f t="shared" si="37"/>
        <v>-16568.047688922034</v>
      </c>
      <c r="M180" s="255">
        <f t="shared" si="32"/>
        <v>3192338.1467605713</v>
      </c>
      <c r="N180" s="253">
        <f>'LSR Prepaid BPA interest'!G178</f>
        <v>0</v>
      </c>
      <c r="O180" s="254">
        <f t="shared" si="36"/>
        <v>-378850.75156936038</v>
      </c>
      <c r="P180" s="255">
        <f t="shared" si="33"/>
        <v>43641838.021052927</v>
      </c>
      <c r="Q180" s="257">
        <f t="shared" si="38"/>
        <v>45906220.49156934</v>
      </c>
      <c r="R180" s="161"/>
      <c r="S180" s="204"/>
      <c r="T180" s="252"/>
      <c r="V180" s="252"/>
      <c r="W180" s="252"/>
      <c r="X180" s="252"/>
    </row>
    <row r="181" spans="1:24" ht="12.75" customHeight="1">
      <c r="A181" s="244">
        <v>44895</v>
      </c>
      <c r="B181" s="252">
        <f t="shared" si="29"/>
        <v>0</v>
      </c>
      <c r="C181" s="172">
        <f>'LSR Prepaid BPA interest'!I179</f>
        <v>135304.98733982924</v>
      </c>
      <c r="D181" s="166">
        <f>'LSR Prepaid BPA interest'!H179</f>
        <v>-536860</v>
      </c>
      <c r="E181" s="253"/>
      <c r="F181" s="254">
        <f t="shared" si="26"/>
        <v>0</v>
      </c>
      <c r="G181" s="255">
        <f t="shared" si="30"/>
        <v>0</v>
      </c>
      <c r="H181" s="253">
        <f t="shared" si="35"/>
        <v>135304.98733982924</v>
      </c>
      <c r="I181" s="254">
        <f t="shared" si="28"/>
        <v>-135304.98733982924</v>
      </c>
      <c r="J181" s="255">
        <f t="shared" si="31"/>
        <v>0</v>
      </c>
      <c r="K181" s="253"/>
      <c r="L181" s="254">
        <f t="shared" si="37"/>
        <v>-16825.155030461156</v>
      </c>
      <c r="M181" s="255">
        <f t="shared" si="32"/>
        <v>3175512.9917301103</v>
      </c>
      <c r="N181" s="253">
        <f>'LSR Prepaid BPA interest'!G179</f>
        <v>0</v>
      </c>
      <c r="O181" s="254">
        <f t="shared" si="36"/>
        <v>-384729.85762970959</v>
      </c>
      <c r="P181" s="255">
        <f t="shared" si="33"/>
        <v>43257108.163423218</v>
      </c>
      <c r="Q181" s="257">
        <f t="shared" si="38"/>
        <v>45529990.943477072</v>
      </c>
      <c r="R181" s="161"/>
      <c r="S181" s="204"/>
      <c r="T181" s="252"/>
      <c r="V181" s="252"/>
      <c r="W181" s="252"/>
      <c r="X181" s="252"/>
    </row>
    <row r="182" spans="1:24" ht="12.75" customHeight="1">
      <c r="A182" s="244">
        <v>44926</v>
      </c>
      <c r="B182" s="252">
        <f t="shared" si="29"/>
        <v>0</v>
      </c>
      <c r="C182" s="172">
        <f>'LSR Prepaid BPA interest'!I180</f>
        <v>138189.10642726283</v>
      </c>
      <c r="D182" s="166">
        <f>'LSR Prepaid BPA interest'!H180</f>
        <v>-536860</v>
      </c>
      <c r="E182" s="253"/>
      <c r="F182" s="254">
        <f t="shared" ref="F182:F220" si="39">-MIN(ABS(D182),ABS(G181))</f>
        <v>0</v>
      </c>
      <c r="G182" s="255">
        <f t="shared" si="30"/>
        <v>0</v>
      </c>
      <c r="H182" s="253">
        <f t="shared" si="35"/>
        <v>138189.10642726283</v>
      </c>
      <c r="I182" s="254">
        <f t="shared" si="28"/>
        <v>-138189.10642726283</v>
      </c>
      <c r="J182" s="255">
        <f t="shared" si="31"/>
        <v>0</v>
      </c>
      <c r="K182" s="253"/>
      <c r="L182" s="254">
        <f t="shared" si="37"/>
        <v>-16704.310440697689</v>
      </c>
      <c r="M182" s="255">
        <f t="shared" si="32"/>
        <v>3158808.6812894125</v>
      </c>
      <c r="N182" s="253">
        <f>'LSR Prepaid BPA interest'!G180</f>
        <v>0</v>
      </c>
      <c r="O182" s="254">
        <f t="shared" si="36"/>
        <v>-381966.58313203946</v>
      </c>
      <c r="P182" s="255">
        <f t="shared" si="33"/>
        <v>42875141.580291182</v>
      </c>
      <c r="Q182" s="257">
        <f t="shared" si="38"/>
        <v>45152645.263200186</v>
      </c>
      <c r="R182" s="161"/>
      <c r="S182" s="204"/>
      <c r="T182" s="252"/>
      <c r="V182" s="252"/>
      <c r="W182" s="252"/>
      <c r="X182" s="252"/>
    </row>
    <row r="183" spans="1:24" ht="12.75" customHeight="1" outlineLevel="1">
      <c r="A183" s="244">
        <v>44957</v>
      </c>
      <c r="B183" s="252">
        <f t="shared" si="29"/>
        <v>0</v>
      </c>
      <c r="C183" s="172">
        <f>'LSR Prepaid BPA interest'!I181</f>
        <v>137819.81960991799</v>
      </c>
      <c r="D183" s="166">
        <f>'LSR Prepaid BPA interest'!H181</f>
        <v>-536860</v>
      </c>
      <c r="E183" s="253"/>
      <c r="F183" s="254">
        <f t="shared" si="39"/>
        <v>0</v>
      </c>
      <c r="G183" s="255">
        <f t="shared" si="30"/>
        <v>0</v>
      </c>
      <c r="H183" s="253">
        <f t="shared" si="35"/>
        <v>137819.81960991799</v>
      </c>
      <c r="I183" s="254">
        <f t="shared" si="28"/>
        <v>-137819.81960991799</v>
      </c>
      <c r="J183" s="255">
        <f t="shared" si="31"/>
        <v>0</v>
      </c>
      <c r="K183" s="253"/>
      <c r="L183" s="254">
        <f t="shared" si="37"/>
        <v>-16719.783558344436</v>
      </c>
      <c r="M183" s="255">
        <f t="shared" si="32"/>
        <v>3142088.8977310681</v>
      </c>
      <c r="N183" s="253">
        <f>'LSR Prepaid BPA interest'!G181</f>
        <v>0</v>
      </c>
      <c r="O183" s="254">
        <f t="shared" si="36"/>
        <v>-382320.39683173754</v>
      </c>
      <c r="P183" s="255">
        <f t="shared" si="33"/>
        <v>42492821.183459446</v>
      </c>
      <c r="Q183" s="257">
        <f t="shared" si="38"/>
        <v>44774160.054951124</v>
      </c>
      <c r="R183" s="161"/>
      <c r="S183" s="204"/>
      <c r="T183" s="252"/>
      <c r="V183" s="252"/>
      <c r="W183" s="252"/>
      <c r="X183" s="252"/>
    </row>
    <row r="184" spans="1:24" ht="12.75" customHeight="1" outlineLevel="1">
      <c r="A184" s="244">
        <v>44985</v>
      </c>
      <c r="B184" s="252">
        <f t="shared" si="29"/>
        <v>0</v>
      </c>
      <c r="C184" s="172">
        <f>'LSR Prepaid BPA interest'!I182</f>
        <v>123013.72995726892</v>
      </c>
      <c r="D184" s="166">
        <f>'LSR Prepaid BPA interest'!H182</f>
        <v>-536860</v>
      </c>
      <c r="E184" s="253"/>
      <c r="F184" s="254">
        <f t="shared" si="39"/>
        <v>0</v>
      </c>
      <c r="G184" s="255">
        <f t="shared" si="30"/>
        <v>0</v>
      </c>
      <c r="H184" s="253">
        <f t="shared" si="35"/>
        <v>123013.72995726892</v>
      </c>
      <c r="I184" s="254">
        <f t="shared" si="28"/>
        <v>-123013.72995726892</v>
      </c>
      <c r="J184" s="255">
        <f t="shared" si="31"/>
        <v>0</v>
      </c>
      <c r="K184" s="253"/>
      <c r="L184" s="254">
        <f t="shared" si="37"/>
        <v>-17340.158714790432</v>
      </c>
      <c r="M184" s="255">
        <f t="shared" si="32"/>
        <v>3124748.7390162777</v>
      </c>
      <c r="N184" s="253">
        <f>'LSR Prepaid BPA interest'!G182</f>
        <v>0</v>
      </c>
      <c r="O184" s="254">
        <f t="shared" si="36"/>
        <v>-396506.1113279406</v>
      </c>
      <c r="P184" s="255">
        <f t="shared" si="33"/>
        <v>42096315.072131507</v>
      </c>
      <c r="Q184" s="257">
        <f t="shared" si="38"/>
        <v>44394585.605345018</v>
      </c>
      <c r="R184" s="161"/>
      <c r="S184" s="204"/>
      <c r="T184" s="252"/>
      <c r="V184" s="252"/>
      <c r="W184" s="252"/>
      <c r="X184" s="252"/>
    </row>
    <row r="185" spans="1:24" ht="12.75" customHeight="1" outlineLevel="1">
      <c r="A185" s="244">
        <v>45016</v>
      </c>
      <c r="B185" s="252">
        <f t="shared" si="29"/>
        <v>0</v>
      </c>
      <c r="C185" s="172">
        <f>'LSR Prepaid BPA interest'!I183</f>
        <v>134567.7252954632</v>
      </c>
      <c r="D185" s="166">
        <f>'LSR Prepaid BPA interest'!H183</f>
        <v>-536860</v>
      </c>
      <c r="E185" s="253"/>
      <c r="F185" s="254">
        <f t="shared" si="39"/>
        <v>0</v>
      </c>
      <c r="G185" s="255">
        <f t="shared" si="30"/>
        <v>0</v>
      </c>
      <c r="H185" s="253">
        <f t="shared" si="35"/>
        <v>134567.7252954632</v>
      </c>
      <c r="I185" s="254">
        <f t="shared" si="28"/>
        <v>-134567.7252954632</v>
      </c>
      <c r="J185" s="255">
        <f t="shared" si="31"/>
        <v>0</v>
      </c>
      <c r="K185" s="253"/>
      <c r="L185" s="254">
        <f t="shared" si="37"/>
        <v>-16856.046310120091</v>
      </c>
      <c r="M185" s="255">
        <f t="shared" si="32"/>
        <v>3107892.6927061575</v>
      </c>
      <c r="N185" s="253">
        <f>'LSR Prepaid BPA interest'!G183</f>
        <v>0</v>
      </c>
      <c r="O185" s="254">
        <f t="shared" si="36"/>
        <v>-385436.22839441668</v>
      </c>
      <c r="P185" s="255">
        <f t="shared" si="33"/>
        <v>41710878.843737088</v>
      </c>
      <c r="Q185" s="257">
        <f t="shared" si="38"/>
        <v>44013921.914381862</v>
      </c>
      <c r="R185" s="161"/>
      <c r="S185" s="204"/>
      <c r="T185" s="252"/>
      <c r="V185" s="252"/>
      <c r="W185" s="252"/>
      <c r="X185" s="252"/>
    </row>
    <row r="186" spans="1:24" ht="12.75" customHeight="1" outlineLevel="1">
      <c r="A186" s="244">
        <v>45046</v>
      </c>
      <c r="B186" s="252">
        <f t="shared" si="29"/>
        <v>0</v>
      </c>
      <c r="C186" s="172">
        <f>'LSR Prepaid BPA interest'!I184</f>
        <v>129812.20029294795</v>
      </c>
      <c r="D186" s="166">
        <f>'LSR Prepaid BPA interest'!H184</f>
        <v>-536860</v>
      </c>
      <c r="E186" s="253"/>
      <c r="F186" s="254">
        <f t="shared" si="39"/>
        <v>0</v>
      </c>
      <c r="G186" s="255">
        <f t="shared" si="30"/>
        <v>0</v>
      </c>
      <c r="H186" s="253">
        <f t="shared" si="35"/>
        <v>129812.20029294795</v>
      </c>
      <c r="I186" s="254">
        <f t="shared" si="28"/>
        <v>-129812.20029294795</v>
      </c>
      <c r="J186" s="255">
        <f t="shared" si="31"/>
        <v>0</v>
      </c>
      <c r="K186" s="253"/>
      <c r="L186" s="254">
        <f t="shared" si="37"/>
        <v>-17055.302807725482</v>
      </c>
      <c r="M186" s="255">
        <f t="shared" si="32"/>
        <v>3090837.389898432</v>
      </c>
      <c r="N186" s="253">
        <f>'LSR Prepaid BPA interest'!G184</f>
        <v>0</v>
      </c>
      <c r="O186" s="254">
        <f t="shared" si="36"/>
        <v>-389992.49689932656</v>
      </c>
      <c r="P186" s="255">
        <f t="shared" si="33"/>
        <v>41320886.346837759</v>
      </c>
      <c r="Q186" s="257">
        <f t="shared" si="38"/>
        <v>43632127.188431717</v>
      </c>
      <c r="R186" s="161"/>
      <c r="S186" s="204"/>
      <c r="T186" s="252"/>
      <c r="V186" s="252"/>
      <c r="W186" s="252"/>
      <c r="X186" s="252"/>
    </row>
    <row r="187" spans="1:24" ht="12.75" customHeight="1" outlineLevel="1">
      <c r="A187" s="244">
        <v>45077</v>
      </c>
      <c r="B187" s="252">
        <f t="shared" si="29"/>
        <v>0</v>
      </c>
      <c r="C187" s="172">
        <f>'LSR Prepaid BPA interest'!I185</f>
        <v>132513.2264788188</v>
      </c>
      <c r="D187" s="166">
        <f>'LSR Prepaid BPA interest'!H185</f>
        <v>-536860</v>
      </c>
      <c r="E187" s="253"/>
      <c r="F187" s="254">
        <f t="shared" si="39"/>
        <v>0</v>
      </c>
      <c r="G187" s="255">
        <f t="shared" si="30"/>
        <v>0</v>
      </c>
      <c r="H187" s="253">
        <f t="shared" si="35"/>
        <v>132513.2264788188</v>
      </c>
      <c r="I187" s="254">
        <f t="shared" si="28"/>
        <v>-132513.2264788188</v>
      </c>
      <c r="J187" s="255">
        <f t="shared" si="31"/>
        <v>0</v>
      </c>
      <c r="K187" s="253"/>
      <c r="L187" s="254">
        <f t="shared" si="37"/>
        <v>-16942.129810537492</v>
      </c>
      <c r="M187" s="255">
        <f t="shared" si="32"/>
        <v>3073895.2600878943</v>
      </c>
      <c r="N187" s="253">
        <f>'LSR Prepaid BPA interest'!G185</f>
        <v>0</v>
      </c>
      <c r="O187" s="254">
        <f t="shared" si="36"/>
        <v>-387404.64371064369</v>
      </c>
      <c r="P187" s="255">
        <f t="shared" si="33"/>
        <v>40933481.703127116</v>
      </c>
      <c r="Q187" s="257">
        <f t="shared" si="38"/>
        <v>43249196.394960687</v>
      </c>
      <c r="R187" s="161"/>
      <c r="S187" s="204"/>
      <c r="T187" s="252"/>
      <c r="V187" s="252"/>
      <c r="W187" s="252"/>
      <c r="X187" s="252"/>
    </row>
    <row r="188" spans="1:24" ht="12.75" customHeight="1" outlineLevel="1">
      <c r="A188" s="244">
        <v>45107</v>
      </c>
      <c r="B188" s="252">
        <f t="shared" si="29"/>
        <v>0</v>
      </c>
      <c r="C188" s="172">
        <f>'LSR Prepaid BPA interest'!I186</f>
        <v>126665.01224670139</v>
      </c>
      <c r="D188" s="166">
        <f>'LSR Prepaid BPA interest'!H186</f>
        <v>-536860</v>
      </c>
      <c r="E188" s="253"/>
      <c r="F188" s="254">
        <f t="shared" si="39"/>
        <v>0</v>
      </c>
      <c r="G188" s="255">
        <f t="shared" si="30"/>
        <v>0</v>
      </c>
      <c r="H188" s="253">
        <f t="shared" si="35"/>
        <v>126665.01224670139</v>
      </c>
      <c r="I188" s="254">
        <f t="shared" si="28"/>
        <v>-126665.01224670139</v>
      </c>
      <c r="J188" s="255">
        <f t="shared" si="31"/>
        <v>0</v>
      </c>
      <c r="K188" s="253"/>
      <c r="L188" s="254">
        <f t="shared" si="37"/>
        <v>-17187.169986863209</v>
      </c>
      <c r="M188" s="255">
        <f t="shared" si="32"/>
        <v>3056708.0901010311</v>
      </c>
      <c r="N188" s="253">
        <f>'LSR Prepaid BPA interest'!G186</f>
        <v>0</v>
      </c>
      <c r="O188" s="254">
        <f t="shared" si="36"/>
        <v>-393007.81776643539</v>
      </c>
      <c r="P188" s="255">
        <f t="shared" si="33"/>
        <v>40540473.885360681</v>
      </c>
      <c r="Q188" s="257">
        <f t="shared" si="38"/>
        <v>42865129.533968776</v>
      </c>
      <c r="R188" s="161"/>
      <c r="S188" s="204"/>
      <c r="T188" s="252"/>
      <c r="V188" s="252"/>
      <c r="W188" s="252"/>
      <c r="X188" s="252"/>
    </row>
    <row r="189" spans="1:24" ht="12.75" customHeight="1" outlineLevel="1">
      <c r="A189" s="244">
        <v>45138</v>
      </c>
      <c r="B189" s="252">
        <f t="shared" si="29"/>
        <v>0</v>
      </c>
      <c r="C189" s="172">
        <f>'LSR Prepaid BPA interest'!I187</f>
        <v>130439.31045582662</v>
      </c>
      <c r="D189" s="166">
        <f>'LSR Prepaid BPA interest'!H187</f>
        <v>-536860</v>
      </c>
      <c r="E189" s="253"/>
      <c r="F189" s="254">
        <f t="shared" si="39"/>
        <v>0</v>
      </c>
      <c r="G189" s="255">
        <f t="shared" si="30"/>
        <v>0</v>
      </c>
      <c r="H189" s="253">
        <f t="shared" si="35"/>
        <v>130439.31045582662</v>
      </c>
      <c r="I189" s="254">
        <f t="shared" si="28"/>
        <v>-130439.31045582662</v>
      </c>
      <c r="J189" s="255">
        <f t="shared" si="31"/>
        <v>0</v>
      </c>
      <c r="K189" s="253"/>
      <c r="L189" s="254">
        <f t="shared" si="37"/>
        <v>-17029.026891900863</v>
      </c>
      <c r="M189" s="255">
        <f t="shared" si="32"/>
        <v>3039679.0632091304</v>
      </c>
      <c r="N189" s="253">
        <f>'LSR Prepaid BPA interest'!G187</f>
        <v>0</v>
      </c>
      <c r="O189" s="254">
        <f t="shared" si="36"/>
        <v>-389391.6626522725</v>
      </c>
      <c r="P189" s="255">
        <f t="shared" si="33"/>
        <v>40151082.222708412</v>
      </c>
      <c r="Q189" s="257">
        <f t="shared" si="38"/>
        <v>42479921.472260639</v>
      </c>
      <c r="R189" s="161"/>
      <c r="S189" s="204"/>
      <c r="T189" s="252"/>
      <c r="V189" s="252"/>
      <c r="W189" s="252"/>
      <c r="X189" s="252"/>
    </row>
    <row r="190" spans="1:24" ht="12.75" customHeight="1" outlineLevel="1">
      <c r="A190" s="244">
        <v>45169</v>
      </c>
      <c r="B190" s="252">
        <f t="shared" si="29"/>
        <v>0</v>
      </c>
      <c r="C190" s="172">
        <f>'LSR Prepaid BPA interest'!I188</f>
        <v>128813.26329859922</v>
      </c>
      <c r="D190" s="166">
        <f>'LSR Prepaid BPA interest'!H188</f>
        <v>-536860</v>
      </c>
      <c r="E190" s="253"/>
      <c r="F190" s="254">
        <f t="shared" si="39"/>
        <v>0</v>
      </c>
      <c r="G190" s="255">
        <f t="shared" si="30"/>
        <v>0</v>
      </c>
      <c r="H190" s="253">
        <f t="shared" si="35"/>
        <v>128813.26329859922</v>
      </c>
      <c r="I190" s="254">
        <f t="shared" si="28"/>
        <v>-128813.26329859922</v>
      </c>
      <c r="J190" s="255">
        <f t="shared" si="31"/>
        <v>0</v>
      </c>
      <c r="K190" s="253"/>
      <c r="L190" s="254">
        <f t="shared" si="37"/>
        <v>-17097.158267788691</v>
      </c>
      <c r="M190" s="255">
        <f t="shared" si="32"/>
        <v>3022581.9049413418</v>
      </c>
      <c r="N190" s="253">
        <f>'LSR Prepaid BPA interest'!G188</f>
        <v>0</v>
      </c>
      <c r="O190" s="254">
        <f t="shared" si="36"/>
        <v>-390949.57843361207</v>
      </c>
      <c r="P190" s="255">
        <f t="shared" si="33"/>
        <v>39760132.644274801</v>
      </c>
      <c r="Q190" s="257">
        <f t="shared" si="38"/>
        <v>42093548.452583216</v>
      </c>
      <c r="R190" s="161"/>
      <c r="S190" s="204"/>
      <c r="T190" s="252"/>
      <c r="V190" s="252"/>
      <c r="W190" s="252"/>
      <c r="X190" s="252"/>
    </row>
    <row r="191" spans="1:24" ht="12.75" customHeight="1" outlineLevel="1">
      <c r="A191" s="244">
        <v>45199</v>
      </c>
      <c r="B191" s="252">
        <f t="shared" si="29"/>
        <v>0</v>
      </c>
      <c r="C191" s="172">
        <f>'LSR Prepaid BPA interest'!I189</f>
        <v>123084.4027174566</v>
      </c>
      <c r="D191" s="166">
        <f>'LSR Prepaid BPA interest'!H189</f>
        <v>-536860</v>
      </c>
      <c r="E191" s="253"/>
      <c r="F191" s="254">
        <f t="shared" si="39"/>
        <v>0</v>
      </c>
      <c r="G191" s="255">
        <f t="shared" si="30"/>
        <v>0</v>
      </c>
      <c r="H191" s="253">
        <f t="shared" si="35"/>
        <v>123084.4027174566</v>
      </c>
      <c r="I191" s="254">
        <f t="shared" si="28"/>
        <v>-123084.4027174566</v>
      </c>
      <c r="J191" s="255">
        <f t="shared" si="31"/>
        <v>0</v>
      </c>
      <c r="K191" s="253"/>
      <c r="L191" s="254">
        <f t="shared" si="37"/>
        <v>-17337.197526138571</v>
      </c>
      <c r="M191" s="255">
        <f t="shared" si="32"/>
        <v>3005244.7074152031</v>
      </c>
      <c r="N191" s="253">
        <f>'LSR Prepaid BPA interest'!G189</f>
        <v>0</v>
      </c>
      <c r="O191" s="254">
        <f t="shared" si="36"/>
        <v>-396438.39975640486</v>
      </c>
      <c r="P191" s="255">
        <f t="shared" si="33"/>
        <v>39363694.244518399</v>
      </c>
      <c r="Q191" s="257">
        <f t="shared" si="38"/>
        <v>41706029.264581203</v>
      </c>
      <c r="R191" s="161"/>
      <c r="S191" s="204"/>
      <c r="T191" s="252"/>
      <c r="V191" s="252"/>
      <c r="W191" s="252"/>
      <c r="X191" s="252"/>
    </row>
    <row r="192" spans="1:24" ht="12.75" customHeight="1" outlineLevel="1">
      <c r="A192" s="244">
        <v>45230</v>
      </c>
      <c r="B192" s="252">
        <f t="shared" si="29"/>
        <v>0</v>
      </c>
      <c r="C192" s="172">
        <f>'LSR Prepaid BPA interest'!I190</f>
        <v>126618.70548466037</v>
      </c>
      <c r="D192" s="166">
        <f>'LSR Prepaid BPA interest'!H190</f>
        <v>-570037.94799999997</v>
      </c>
      <c r="E192" s="253"/>
      <c r="F192" s="254">
        <f t="shared" si="39"/>
        <v>0</v>
      </c>
      <c r="G192" s="255">
        <f t="shared" si="30"/>
        <v>0</v>
      </c>
      <c r="H192" s="253">
        <f t="shared" si="35"/>
        <v>126618.70548466037</v>
      </c>
      <c r="I192" s="254">
        <f t="shared" si="28"/>
        <v>-126618.70548466037</v>
      </c>
      <c r="J192" s="255">
        <f t="shared" si="31"/>
        <v>0</v>
      </c>
      <c r="K192" s="253"/>
      <c r="L192" s="254">
        <f t="shared" si="37"/>
        <v>-18579.266261392731</v>
      </c>
      <c r="M192" s="255">
        <f t="shared" si="32"/>
        <v>2986665.4411538104</v>
      </c>
      <c r="N192" s="253">
        <f>'LSR Prepaid BPA interest'!G190</f>
        <v>0</v>
      </c>
      <c r="O192" s="254">
        <f t="shared" si="36"/>
        <v>-424839.97625394689</v>
      </c>
      <c r="P192" s="255">
        <f t="shared" si="33"/>
        <v>38938854.26826445</v>
      </c>
      <c r="Q192" s="257">
        <f t="shared" si="38"/>
        <v>41316030.169544019</v>
      </c>
      <c r="R192" s="161"/>
      <c r="S192" s="204"/>
      <c r="T192" s="252"/>
      <c r="V192" s="252"/>
      <c r="W192" s="252"/>
      <c r="X192" s="252"/>
    </row>
    <row r="193" spans="1:24" ht="12.75" customHeight="1" outlineLevel="1">
      <c r="A193" s="244">
        <v>45260</v>
      </c>
      <c r="B193" s="252">
        <f t="shared" si="29"/>
        <v>0</v>
      </c>
      <c r="C193" s="172">
        <f>'LSR Prepaid BPA interest'!I191</f>
        <v>120863.38898043516</v>
      </c>
      <c r="D193" s="166">
        <f>'LSR Prepaid BPA interest'!H191</f>
        <v>-570037.94799999997</v>
      </c>
      <c r="E193" s="253"/>
      <c r="F193" s="254">
        <f t="shared" si="39"/>
        <v>0</v>
      </c>
      <c r="G193" s="255">
        <f t="shared" si="30"/>
        <v>0</v>
      </c>
      <c r="H193" s="253">
        <f t="shared" si="35"/>
        <v>120863.38898043516</v>
      </c>
      <c r="I193" s="254">
        <f t="shared" si="28"/>
        <v>-120863.38898043516</v>
      </c>
      <c r="J193" s="255">
        <f t="shared" si="31"/>
        <v>0</v>
      </c>
      <c r="K193" s="253"/>
      <c r="L193" s="254">
        <f t="shared" si="37"/>
        <v>-18820.414022919766</v>
      </c>
      <c r="M193" s="255">
        <f t="shared" si="32"/>
        <v>2967845.0271308906</v>
      </c>
      <c r="N193" s="253">
        <f>'LSR Prepaid BPA interest'!G191</f>
        <v>0</v>
      </c>
      <c r="O193" s="254">
        <f t="shared" si="36"/>
        <v>-430354.14499664505</v>
      </c>
      <c r="P193" s="255">
        <f t="shared" si="33"/>
        <v>38508500.123267807</v>
      </c>
      <c r="Q193" s="257">
        <f t="shared" si="38"/>
        <v>40922213.844838031</v>
      </c>
      <c r="R193" s="161"/>
      <c r="S193" s="204"/>
      <c r="T193" s="252"/>
      <c r="V193" s="252"/>
      <c r="W193" s="252"/>
      <c r="X193" s="252"/>
    </row>
    <row r="194" spans="1:24" ht="12.75" customHeight="1" outlineLevel="1">
      <c r="A194" s="244">
        <v>45291</v>
      </c>
      <c r="B194" s="252">
        <f t="shared" si="29"/>
        <v>0</v>
      </c>
      <c r="C194" s="172">
        <f>'LSR Prepaid BPA interest'!I192</f>
        <v>123165.63174157229</v>
      </c>
      <c r="D194" s="166">
        <f>'LSR Prepaid BPA interest'!H192</f>
        <v>-570037.94799999997</v>
      </c>
      <c r="E194" s="253"/>
      <c r="F194" s="254">
        <f t="shared" si="39"/>
        <v>0</v>
      </c>
      <c r="G194" s="255">
        <f t="shared" si="30"/>
        <v>0</v>
      </c>
      <c r="H194" s="253">
        <f t="shared" si="35"/>
        <v>123165.63174157229</v>
      </c>
      <c r="I194" s="254">
        <f t="shared" si="28"/>
        <v>-123165.63174157229</v>
      </c>
      <c r="J194" s="255">
        <f t="shared" si="31"/>
        <v>0</v>
      </c>
      <c r="K194" s="253"/>
      <c r="L194" s="254">
        <f t="shared" si="37"/>
        <v>-18723.950051228119</v>
      </c>
      <c r="M194" s="255">
        <f t="shared" si="32"/>
        <v>2949121.0770796626</v>
      </c>
      <c r="N194" s="253">
        <f>'LSR Prepaid BPA interest'!G192</f>
        <v>0</v>
      </c>
      <c r="O194" s="254">
        <f t="shared" si="36"/>
        <v>-428148.36620719952</v>
      </c>
      <c r="P194" s="255">
        <f t="shared" si="33"/>
        <v>38080351.75706061</v>
      </c>
      <c r="Q194" s="257">
        <f t="shared" si="38"/>
        <v>40524572.267196953</v>
      </c>
      <c r="R194" s="161"/>
      <c r="S194" s="204"/>
      <c r="T194" s="252"/>
      <c r="V194" s="252"/>
      <c r="W194" s="252"/>
      <c r="X194" s="252"/>
    </row>
    <row r="195" spans="1:24" ht="12.75" customHeight="1" outlineLevel="1">
      <c r="A195" s="244">
        <v>45322</v>
      </c>
      <c r="B195" s="252">
        <f t="shared" si="29"/>
        <v>0</v>
      </c>
      <c r="C195" s="172">
        <f>'LSR Prepaid BPA interest'!I193</f>
        <v>122561.71656196124</v>
      </c>
      <c r="D195" s="166">
        <f>'LSR Prepaid BPA interest'!H193</f>
        <v>-570037.94799999997</v>
      </c>
      <c r="E195" s="253"/>
      <c r="F195" s="254">
        <f t="shared" si="39"/>
        <v>0</v>
      </c>
      <c r="G195" s="255">
        <f t="shared" si="30"/>
        <v>0</v>
      </c>
      <c r="H195" s="253">
        <f t="shared" si="35"/>
        <v>122561.71656196124</v>
      </c>
      <c r="I195" s="254">
        <f t="shared" ref="I195:I220" si="40">-J194-H195</f>
        <v>-122561.71656196124</v>
      </c>
      <c r="J195" s="255">
        <f t="shared" si="31"/>
        <v>0</v>
      </c>
      <c r="K195" s="253"/>
      <c r="L195" s="254">
        <f t="shared" si="37"/>
        <v>-18749.254097253823</v>
      </c>
      <c r="M195" s="255">
        <f t="shared" si="32"/>
        <v>2930371.8229824086</v>
      </c>
      <c r="N195" s="253">
        <f>'LSR Prepaid BPA interest'!G193</f>
        <v>0</v>
      </c>
      <c r="O195" s="254">
        <f t="shared" si="36"/>
        <v>-428726.97734078491</v>
      </c>
      <c r="P195" s="255">
        <f t="shared" si="33"/>
        <v>37651624.779719822</v>
      </c>
      <c r="Q195" s="257">
        <f t="shared" si="38"/>
        <v>40123072.841073193</v>
      </c>
      <c r="R195" s="161"/>
      <c r="S195" s="204"/>
      <c r="T195" s="252"/>
      <c r="V195" s="252"/>
      <c r="W195" s="252"/>
      <c r="X195" s="252"/>
    </row>
    <row r="196" spans="1:24" ht="12.75" customHeight="1" outlineLevel="1">
      <c r="A196" s="244">
        <v>45351</v>
      </c>
      <c r="B196" s="252">
        <f t="shared" si="29"/>
        <v>0</v>
      </c>
      <c r="C196" s="172">
        <f>'LSR Prepaid BPA interest'!I194</f>
        <v>113039.36164587415</v>
      </c>
      <c r="D196" s="166">
        <f>'LSR Prepaid BPA interest'!H194</f>
        <v>-570037.94799999997</v>
      </c>
      <c r="E196" s="253"/>
      <c r="F196" s="254">
        <f t="shared" si="39"/>
        <v>0</v>
      </c>
      <c r="G196" s="255">
        <f t="shared" si="30"/>
        <v>0</v>
      </c>
      <c r="H196" s="253">
        <f t="shared" si="35"/>
        <v>113039.36164587415</v>
      </c>
      <c r="I196" s="254">
        <f t="shared" si="40"/>
        <v>-113039.36164587415</v>
      </c>
      <c r="J196" s="255">
        <f t="shared" si="31"/>
        <v>0</v>
      </c>
      <c r="K196" s="253"/>
      <c r="L196" s="254">
        <f t="shared" si="37"/>
        <v>-19148.240768237873</v>
      </c>
      <c r="M196" s="255">
        <f t="shared" si="32"/>
        <v>2911223.5822141706</v>
      </c>
      <c r="N196" s="253">
        <f>'LSR Prepaid BPA interest'!G194</f>
        <v>0</v>
      </c>
      <c r="O196" s="254">
        <f t="shared" si="36"/>
        <v>-437850.3455858879</v>
      </c>
      <c r="P196" s="255">
        <f t="shared" si="33"/>
        <v>37213774.434133932</v>
      </c>
      <c r="Q196" s="257">
        <f t="shared" si="38"/>
        <v>39717917.131000809</v>
      </c>
      <c r="R196" s="161"/>
      <c r="S196" s="204"/>
      <c r="T196" s="252"/>
      <c r="V196" s="252"/>
      <c r="W196" s="252"/>
      <c r="X196" s="252"/>
    </row>
    <row r="197" spans="1:24" ht="12.75" customHeight="1" outlineLevel="1">
      <c r="A197" s="244">
        <v>45382</v>
      </c>
      <c r="B197" s="252">
        <f t="shared" si="29"/>
        <v>0</v>
      </c>
      <c r="C197" s="172">
        <f>'LSR Prepaid BPA interest'!I195</f>
        <v>119108.64281887315</v>
      </c>
      <c r="D197" s="166">
        <f>'LSR Prepaid BPA interest'!H195</f>
        <v>-570037.94799999997</v>
      </c>
      <c r="E197" s="253"/>
      <c r="F197" s="254">
        <f t="shared" si="39"/>
        <v>0</v>
      </c>
      <c r="G197" s="255">
        <f t="shared" si="30"/>
        <v>0</v>
      </c>
      <c r="H197" s="253">
        <f t="shared" si="35"/>
        <v>119108.64281887315</v>
      </c>
      <c r="I197" s="254">
        <f t="shared" si="40"/>
        <v>-119108.64281887315</v>
      </c>
      <c r="J197" s="255">
        <f t="shared" si="31"/>
        <v>0</v>
      </c>
      <c r="K197" s="253"/>
      <c r="L197" s="254">
        <f t="shared" si="37"/>
        <v>-18893.937887089214</v>
      </c>
      <c r="M197" s="255">
        <f t="shared" si="32"/>
        <v>2892329.6443270813</v>
      </c>
      <c r="N197" s="253">
        <f>'LSR Prepaid BPA interest'!G195</f>
        <v>0</v>
      </c>
      <c r="O197" s="254">
        <f t="shared" si="36"/>
        <v>-432035.3672940376</v>
      </c>
      <c r="P197" s="255">
        <f t="shared" si="33"/>
        <v>36781739.066839896</v>
      </c>
      <c r="Q197" s="257">
        <f t="shared" si="38"/>
        <v>39309097.113713525</v>
      </c>
      <c r="R197" s="161"/>
      <c r="S197" s="204"/>
      <c r="T197" s="252"/>
      <c r="V197" s="252"/>
      <c r="W197" s="252"/>
      <c r="X197" s="252"/>
    </row>
    <row r="198" spans="1:24" ht="12.75" customHeight="1" outlineLevel="1">
      <c r="A198" s="244">
        <v>45412</v>
      </c>
      <c r="B198" s="252">
        <f t="shared" si="29"/>
        <v>0</v>
      </c>
      <c r="C198" s="172">
        <f>'LSR Prepaid BPA interest'!I196</f>
        <v>114635.2784934611</v>
      </c>
      <c r="D198" s="166">
        <f>'LSR Prepaid BPA interest'!H196</f>
        <v>-570037.94799999997</v>
      </c>
      <c r="E198" s="253"/>
      <c r="F198" s="254">
        <f t="shared" si="39"/>
        <v>0</v>
      </c>
      <c r="G198" s="255">
        <f t="shared" si="30"/>
        <v>0</v>
      </c>
      <c r="H198" s="253">
        <f t="shared" si="35"/>
        <v>114635.2784934611</v>
      </c>
      <c r="I198" s="254">
        <f t="shared" si="40"/>
        <v>-114635.2784934611</v>
      </c>
      <c r="J198" s="255">
        <f t="shared" si="31"/>
        <v>0</v>
      </c>
      <c r="K198" s="253"/>
      <c r="L198" s="254">
        <f t="shared" si="37"/>
        <v>-19081.37185232398</v>
      </c>
      <c r="M198" s="255">
        <f t="shared" si="32"/>
        <v>2873248.2724747574</v>
      </c>
      <c r="N198" s="253">
        <f>'LSR Prepaid BPA interest'!G196</f>
        <v>0</v>
      </c>
      <c r="O198" s="254">
        <f t="shared" si="36"/>
        <v>-436321.2976542149</v>
      </c>
      <c r="P198" s="255">
        <f t="shared" si="33"/>
        <v>36345417.769185685</v>
      </c>
      <c r="Q198" s="257">
        <f t="shared" si="38"/>
        <v>38896405.098940633</v>
      </c>
      <c r="R198" s="161"/>
      <c r="S198" s="204"/>
      <c r="T198" s="252"/>
      <c r="V198" s="252"/>
      <c r="W198" s="252"/>
      <c r="X198" s="252"/>
    </row>
    <row r="199" spans="1:24" ht="12.75" customHeight="1" outlineLevel="1">
      <c r="A199" s="244">
        <v>45443</v>
      </c>
      <c r="B199" s="252">
        <f t="shared" si="29"/>
        <v>0</v>
      </c>
      <c r="C199" s="172">
        <f>'LSR Prepaid BPA interest'!I197</f>
        <v>116729.91757169909</v>
      </c>
      <c r="D199" s="166">
        <f>'LSR Prepaid BPA interest'!H197</f>
        <v>-570037.94799999997</v>
      </c>
      <c r="E199" s="253"/>
      <c r="F199" s="254">
        <f t="shared" si="39"/>
        <v>0</v>
      </c>
      <c r="G199" s="255">
        <f t="shared" si="30"/>
        <v>0</v>
      </c>
      <c r="H199" s="253">
        <f t="shared" si="35"/>
        <v>116729.91757169909</v>
      </c>
      <c r="I199" s="254">
        <f t="shared" si="40"/>
        <v>-116729.91757169909</v>
      </c>
      <c r="J199" s="255">
        <f t="shared" si="31"/>
        <v>0</v>
      </c>
      <c r="K199" s="253"/>
      <c r="L199" s="254">
        <f t="shared" si="37"/>
        <v>-18993.606474945809</v>
      </c>
      <c r="M199" s="255">
        <f t="shared" si="32"/>
        <v>2854254.6659998116</v>
      </c>
      <c r="N199" s="253">
        <f>'LSR Prepaid BPA interest'!G197</f>
        <v>0</v>
      </c>
      <c r="O199" s="254">
        <f t="shared" si="36"/>
        <v>-434314.42395335506</v>
      </c>
      <c r="P199" s="255">
        <f t="shared" si="33"/>
        <v>35911103.34523233</v>
      </c>
      <c r="Q199" s="257">
        <f t="shared" si="38"/>
        <v>38479828.143292844</v>
      </c>
      <c r="R199" s="161"/>
      <c r="S199" s="204"/>
      <c r="T199" s="252"/>
      <c r="V199" s="252"/>
      <c r="W199" s="252"/>
      <c r="X199" s="252"/>
    </row>
    <row r="200" spans="1:24" ht="12.75" customHeight="1" outlineLevel="1">
      <c r="A200" s="244">
        <v>45473</v>
      </c>
      <c r="B200" s="252">
        <f t="shared" ref="B200:B298" si="41">E200+K200+H200-C200</f>
        <v>0</v>
      </c>
      <c r="C200" s="172">
        <f>'LSR Prepaid BPA interest'!I198</f>
        <v>111293.59422595648</v>
      </c>
      <c r="D200" s="166">
        <f>'LSR Prepaid BPA interest'!H198</f>
        <v>-570037.94799999997</v>
      </c>
      <c r="E200" s="253"/>
      <c r="F200" s="254">
        <f t="shared" si="39"/>
        <v>0</v>
      </c>
      <c r="G200" s="255">
        <f t="shared" si="30"/>
        <v>0</v>
      </c>
      <c r="H200" s="253">
        <f t="shared" si="35"/>
        <v>111293.59422595648</v>
      </c>
      <c r="I200" s="254">
        <f t="shared" si="40"/>
        <v>-111293.59422595648</v>
      </c>
      <c r="J200" s="255">
        <f t="shared" si="31"/>
        <v>0</v>
      </c>
      <c r="K200" s="253"/>
      <c r="L200" s="254">
        <f t="shared" si="37"/>
        <v>-19221.388423132423</v>
      </c>
      <c r="M200" s="255">
        <f t="shared" si="32"/>
        <v>2835033.2775766794</v>
      </c>
      <c r="N200" s="253">
        <f>'LSR Prepaid BPA interest'!G198</f>
        <v>0</v>
      </c>
      <c r="O200" s="254">
        <f t="shared" si="36"/>
        <v>-439522.96535091108</v>
      </c>
      <c r="P200" s="255">
        <f t="shared" si="33"/>
        <v>35471580.379881419</v>
      </c>
      <c r="Q200" s="257">
        <f t="shared" si="38"/>
        <v>38059358.48231893</v>
      </c>
      <c r="R200" s="161"/>
      <c r="S200" s="204"/>
      <c r="T200" s="252"/>
      <c r="V200" s="252"/>
      <c r="W200" s="252"/>
      <c r="X200" s="252"/>
    </row>
    <row r="201" spans="1:24" ht="12.75" customHeight="1" outlineLevel="1">
      <c r="A201" s="244">
        <v>45504</v>
      </c>
      <c r="B201" s="252">
        <f t="shared" si="41"/>
        <v>0</v>
      </c>
      <c r="C201" s="172">
        <f>'LSR Prepaid BPA interest'!I199</f>
        <v>114314.69234005132</v>
      </c>
      <c r="D201" s="166">
        <f>'LSR Prepaid BPA interest'!H199</f>
        <v>-570037.94799999997</v>
      </c>
      <c r="E201" s="253"/>
      <c r="F201" s="254">
        <f t="shared" si="39"/>
        <v>0</v>
      </c>
      <c r="G201" s="255">
        <f t="shared" ref="G201:G220" si="42">G200+E201+F201</f>
        <v>0</v>
      </c>
      <c r="H201" s="253">
        <f t="shared" si="35"/>
        <v>114314.69234005132</v>
      </c>
      <c r="I201" s="254">
        <f t="shared" si="40"/>
        <v>-114314.69234005132</v>
      </c>
      <c r="J201" s="255">
        <f t="shared" ref="J201:J220" si="43">J200+H201+I201</f>
        <v>0</v>
      </c>
      <c r="K201" s="253"/>
      <c r="L201" s="254">
        <f>IF((F201+I201)&gt;D201,(D201-F201-I201)*$M$1,0)</f>
        <v>-19094.804412151851</v>
      </c>
      <c r="M201" s="255">
        <f>M200+K201+L201</f>
        <v>2815938.4731645277</v>
      </c>
      <c r="N201" s="253">
        <f>'LSR Prepaid BPA interest'!G199</f>
        <v>0</v>
      </c>
      <c r="O201" s="254">
        <f t="shared" si="36"/>
        <v>-436628.45124779682</v>
      </c>
      <c r="P201" s="255">
        <f t="shared" si="33"/>
        <v>35034951.928633623</v>
      </c>
      <c r="Q201" s="257">
        <f t="shared" si="38"/>
        <v>37634982.490670845</v>
      </c>
      <c r="R201" s="161"/>
      <c r="S201" s="204"/>
      <c r="T201" s="252"/>
      <c r="V201" s="252"/>
      <c r="W201" s="252"/>
      <c r="X201" s="252"/>
    </row>
    <row r="202" spans="1:24" ht="12.75" customHeight="1" outlineLevel="1">
      <c r="A202" s="244">
        <v>45535</v>
      </c>
      <c r="B202" s="252">
        <f t="shared" si="41"/>
        <v>0</v>
      </c>
      <c r="C202" s="172">
        <f>'LSR Prepaid BPA interest'!I200</f>
        <v>112588.15546850728</v>
      </c>
      <c r="D202" s="166">
        <f>'LSR Prepaid BPA interest'!H200</f>
        <v>-570037.94799999997</v>
      </c>
      <c r="E202" s="253"/>
      <c r="F202" s="254">
        <f t="shared" si="39"/>
        <v>0</v>
      </c>
      <c r="G202" s="255">
        <f t="shared" si="42"/>
        <v>0</v>
      </c>
      <c r="H202" s="253">
        <f t="shared" si="35"/>
        <v>112588.15546850728</v>
      </c>
      <c r="I202" s="254">
        <f>-J201-H202</f>
        <v>-112588.15546850728</v>
      </c>
      <c r="J202" s="255">
        <f t="shared" si="43"/>
        <v>0</v>
      </c>
      <c r="K202" s="253"/>
      <c r="L202" s="254">
        <f>IF((F202+I202)&gt;D202,(D202-F202-I202)*$M$1,0)</f>
        <v>-19167.146307069546</v>
      </c>
      <c r="M202" s="255">
        <f>M201+K202+L202</f>
        <v>2796771.3268574583</v>
      </c>
      <c r="N202" s="253">
        <f>'LSR Prepaid BPA interest'!G200</f>
        <v>0</v>
      </c>
      <c r="O202" s="254">
        <f>IF((I202+L202)&gt;D202,(D202-I202)*$P$1,0)</f>
        <v>-438282.64622442314</v>
      </c>
      <c r="P202" s="255">
        <f>P201+N202+O202</f>
        <v>34596669.282409199</v>
      </c>
      <c r="Q202" s="257">
        <f t="shared" si="38"/>
        <v>37206666.088339999</v>
      </c>
      <c r="R202" s="161"/>
      <c r="S202" s="204"/>
      <c r="T202" s="252"/>
      <c r="V202" s="252"/>
      <c r="W202" s="252"/>
      <c r="X202" s="252"/>
    </row>
    <row r="203" spans="1:24" ht="12.75" customHeight="1" outlineLevel="1">
      <c r="A203" s="244">
        <v>45565</v>
      </c>
      <c r="B203" s="252">
        <f t="shared" si="41"/>
        <v>0</v>
      </c>
      <c r="C203" s="172">
        <f>'LSR Prepaid BPA interest'!I201</f>
        <v>107285.43735189991</v>
      </c>
      <c r="D203" s="166">
        <f>'LSR Prepaid BPA interest'!H201</f>
        <v>-570037.94799999997</v>
      </c>
      <c r="E203" s="253"/>
      <c r="F203" s="254">
        <f t="shared" si="39"/>
        <v>0</v>
      </c>
      <c r="G203" s="255">
        <f t="shared" si="42"/>
        <v>0</v>
      </c>
      <c r="H203" s="253">
        <f t="shared" si="35"/>
        <v>107285.43735189991</v>
      </c>
      <c r="I203" s="254">
        <f t="shared" si="40"/>
        <v>-107285.43735189991</v>
      </c>
      <c r="J203" s="255">
        <f t="shared" si="43"/>
        <v>0</v>
      </c>
      <c r="K203" s="253"/>
      <c r="L203" s="254">
        <f>IF((F203+I203)&gt;D203,(D203-F203-I203)*$M$1,0)</f>
        <v>-19389.330196155392</v>
      </c>
      <c r="M203" s="255">
        <f>M202+K203+L203</f>
        <v>2777381.9966613031</v>
      </c>
      <c r="N203" s="253">
        <f>'LSR Prepaid BPA interest'!G201</f>
        <v>0</v>
      </c>
      <c r="O203" s="254">
        <f>IF((I203+L203)&gt;D203,(D203-I203)*$P$1,0)</f>
        <v>-443363.18045194465</v>
      </c>
      <c r="P203" s="255">
        <f>P202+N203+O203</f>
        <v>34153306.101957254</v>
      </c>
      <c r="Q203" s="257">
        <f t="shared" si="38"/>
        <v>36774422.275655545</v>
      </c>
      <c r="R203" s="161"/>
      <c r="S203" s="204"/>
      <c r="T203" s="252"/>
      <c r="V203" s="252"/>
      <c r="W203" s="252"/>
      <c r="X203" s="252"/>
    </row>
    <row r="204" spans="1:24" ht="12.75" customHeight="1" outlineLevel="1">
      <c r="A204" s="244">
        <v>45596</v>
      </c>
      <c r="B204" s="252">
        <f t="shared" si="41"/>
        <v>0</v>
      </c>
      <c r="C204" s="172">
        <f>'LSR Prepaid BPA interest'!I202</f>
        <v>110147.27468273368</v>
      </c>
      <c r="D204" s="166">
        <f>'LSR Prepaid BPA interest'!H202</f>
        <v>-570037.94799999997</v>
      </c>
      <c r="E204" s="253"/>
      <c r="F204" s="254">
        <f t="shared" si="39"/>
        <v>0</v>
      </c>
      <c r="G204" s="255">
        <f t="shared" si="42"/>
        <v>0</v>
      </c>
      <c r="H204" s="253">
        <f t="shared" si="35"/>
        <v>110147.27468273368</v>
      </c>
      <c r="I204" s="254">
        <f t="shared" si="40"/>
        <v>-110147.27468273368</v>
      </c>
      <c r="J204" s="255">
        <f t="shared" si="43"/>
        <v>0</v>
      </c>
      <c r="K204" s="253"/>
      <c r="L204" s="254">
        <f t="shared" ref="L204:L220" si="44">IF((F204+I204)&gt;D204,(D204-F204-I204)*$M$1,0)</f>
        <v>-19269.419211993456</v>
      </c>
      <c r="M204" s="255">
        <f t="shared" ref="M204:M220" si="45">M203+K204+L204</f>
        <v>2758112.5774493096</v>
      </c>
      <c r="N204" s="253">
        <f>'LSR Prepaid BPA interest'!G202</f>
        <v>0</v>
      </c>
      <c r="O204" s="254">
        <f t="shared" ref="O204:O220" si="46">IF((I204+L204)&gt;D204,(D204-I204)*$P$1,0)</f>
        <v>-440621.25410527282</v>
      </c>
      <c r="P204" s="255">
        <f t="shared" ref="P204:P220" si="47">P203+N204+O204</f>
        <v>33712684.847851984</v>
      </c>
      <c r="Q204" s="257">
        <f t="shared" si="38"/>
        <v>36339565.710531652</v>
      </c>
      <c r="R204" s="161"/>
      <c r="S204" s="204"/>
      <c r="T204" s="252"/>
      <c r="V204" s="252"/>
      <c r="W204" s="252"/>
      <c r="X204" s="252"/>
    </row>
    <row r="205" spans="1:24" ht="12.75" customHeight="1" outlineLevel="1">
      <c r="A205" s="244">
        <v>45626</v>
      </c>
      <c r="B205" s="252">
        <f t="shared" si="41"/>
        <v>0</v>
      </c>
      <c r="C205" s="172">
        <f>'LSR Prepaid BPA interest'!I203</f>
        <v>104923.29465598996</v>
      </c>
      <c r="D205" s="166">
        <f>'LSR Prepaid BPA interest'!H203</f>
        <v>-570037.94799999997</v>
      </c>
      <c r="E205" s="253"/>
      <c r="F205" s="254">
        <f t="shared" si="39"/>
        <v>0</v>
      </c>
      <c r="G205" s="255">
        <f t="shared" si="42"/>
        <v>0</v>
      </c>
      <c r="H205" s="253">
        <f t="shared" ref="H205:H220" si="48">C205</f>
        <v>104923.29465598996</v>
      </c>
      <c r="I205" s="254">
        <f t="shared" si="40"/>
        <v>-104923.29465598996</v>
      </c>
      <c r="J205" s="255">
        <f t="shared" si="43"/>
        <v>0</v>
      </c>
      <c r="K205" s="253"/>
      <c r="L205" s="254">
        <f t="shared" si="44"/>
        <v>-19488.30397511402</v>
      </c>
      <c r="M205" s="255">
        <f t="shared" si="45"/>
        <v>2738624.2734741955</v>
      </c>
      <c r="N205" s="253">
        <f>'LSR Prepaid BPA interest'!G203</f>
        <v>0</v>
      </c>
      <c r="O205" s="254">
        <f t="shared" si="46"/>
        <v>-445626.34936889599</v>
      </c>
      <c r="P205" s="255">
        <f t="shared" si="47"/>
        <v>33267058.498483088</v>
      </c>
      <c r="Q205" s="257">
        <f t="shared" si="38"/>
        <v>35903415.2503151</v>
      </c>
      <c r="R205" s="161"/>
      <c r="S205" s="204"/>
      <c r="T205" s="252"/>
      <c r="V205" s="252"/>
      <c r="W205" s="252"/>
      <c r="X205" s="252"/>
    </row>
    <row r="206" spans="1:24" ht="12.75" customHeight="1" outlineLevel="1">
      <c r="A206" s="244">
        <v>45657</v>
      </c>
      <c r="B206" s="252">
        <f t="shared" si="41"/>
        <v>0</v>
      </c>
      <c r="C206" s="172">
        <f>'LSR Prepaid BPA interest'!I204</f>
        <v>106694.20093964558</v>
      </c>
      <c r="D206" s="166">
        <f>'LSR Prepaid BPA interest'!H204</f>
        <v>-570037.94799999997</v>
      </c>
      <c r="E206" s="253"/>
      <c r="F206" s="254">
        <f t="shared" si="39"/>
        <v>0</v>
      </c>
      <c r="G206" s="255">
        <f t="shared" si="42"/>
        <v>0</v>
      </c>
      <c r="H206" s="253">
        <f t="shared" si="48"/>
        <v>106694.20093964558</v>
      </c>
      <c r="I206" s="254">
        <f t="shared" si="40"/>
        <v>-106694.20093964558</v>
      </c>
      <c r="J206" s="255">
        <f t="shared" si="43"/>
        <v>0</v>
      </c>
      <c r="K206" s="253"/>
      <c r="L206" s="254">
        <f t="shared" si="44"/>
        <v>-19414.103001828847</v>
      </c>
      <c r="M206" s="255">
        <f t="shared" si="45"/>
        <v>2719210.1704723667</v>
      </c>
      <c r="N206" s="253">
        <f>'LSR Prepaid BPA interest'!G204</f>
        <v>0</v>
      </c>
      <c r="O206" s="254">
        <f t="shared" si="46"/>
        <v>-443929.6440585255</v>
      </c>
      <c r="P206" s="255">
        <f t="shared" si="47"/>
        <v>32823128.854424562</v>
      </c>
      <c r="Q206" s="257">
        <f t="shared" si="38"/>
        <v>35465970.895005904</v>
      </c>
      <c r="R206" s="161"/>
      <c r="S206" s="204"/>
      <c r="T206" s="252"/>
      <c r="V206" s="252"/>
      <c r="W206" s="252"/>
      <c r="X206" s="252"/>
    </row>
    <row r="207" spans="1:24" ht="12.75" customHeight="1" outlineLevel="1">
      <c r="A207" s="244">
        <v>45688</v>
      </c>
      <c r="B207" s="252">
        <f t="shared" si="41"/>
        <v>0</v>
      </c>
      <c r="C207" s="172">
        <f>'LSR Prepaid BPA interest'!I205</f>
        <v>105942.22855420048</v>
      </c>
      <c r="D207" s="166">
        <f>'LSR Prepaid BPA interest'!H205</f>
        <v>-570037.94799999997</v>
      </c>
      <c r="E207" s="253"/>
      <c r="F207" s="254">
        <f t="shared" si="39"/>
        <v>0</v>
      </c>
      <c r="G207" s="255">
        <f t="shared" si="42"/>
        <v>0</v>
      </c>
      <c r="H207" s="253">
        <f t="shared" si="48"/>
        <v>105942.22855420048</v>
      </c>
      <c r="I207" s="254">
        <f t="shared" si="40"/>
        <v>-105942.22855420048</v>
      </c>
      <c r="J207" s="255">
        <f t="shared" si="43"/>
        <v>0</v>
      </c>
      <c r="K207" s="253"/>
      <c r="L207" s="254">
        <f t="shared" si="44"/>
        <v>-19445.610644778997</v>
      </c>
      <c r="M207" s="255">
        <f t="shared" si="45"/>
        <v>2699764.5598275876</v>
      </c>
      <c r="N207" s="253">
        <f>'LSR Prepaid BPA interest'!G205</f>
        <v>0</v>
      </c>
      <c r="O207" s="254">
        <f t="shared" si="46"/>
        <v>-444650.10880102048</v>
      </c>
      <c r="P207" s="255">
        <f t="shared" si="47"/>
        <v>32378478.74562354</v>
      </c>
      <c r="Q207" s="257">
        <f t="shared" si="38"/>
        <v>35027205.522642046</v>
      </c>
      <c r="R207" s="161"/>
      <c r="S207" s="204"/>
      <c r="T207" s="252"/>
      <c r="V207" s="252"/>
      <c r="W207" s="252"/>
      <c r="X207" s="252"/>
    </row>
    <row r="208" spans="1:24" ht="12.75" customHeight="1" outlineLevel="1">
      <c r="A208" s="244">
        <v>45716</v>
      </c>
      <c r="B208" s="252">
        <f t="shared" si="41"/>
        <v>0</v>
      </c>
      <c r="C208" s="172">
        <f>'LSR Prepaid BPA interest'!I206</f>
        <v>94130.302164980007</v>
      </c>
      <c r="D208" s="166">
        <f>'LSR Prepaid BPA interest'!H206</f>
        <v>-570037.94799999997</v>
      </c>
      <c r="E208" s="253"/>
      <c r="F208" s="254">
        <f t="shared" si="39"/>
        <v>0</v>
      </c>
      <c r="G208" s="255">
        <f t="shared" si="42"/>
        <v>0</v>
      </c>
      <c r="H208" s="253">
        <f t="shared" si="48"/>
        <v>94130.302164980007</v>
      </c>
      <c r="I208" s="254">
        <f t="shared" si="40"/>
        <v>-94130.302164980007</v>
      </c>
      <c r="J208" s="255">
        <f t="shared" si="43"/>
        <v>0</v>
      </c>
      <c r="K208" s="253"/>
      <c r="L208" s="254">
        <f t="shared" si="44"/>
        <v>-19940.530360487337</v>
      </c>
      <c r="M208" s="255">
        <f t="shared" si="45"/>
        <v>2679824.0294671003</v>
      </c>
      <c r="N208" s="253">
        <f>'LSR Prepaid BPA interest'!G206</f>
        <v>0</v>
      </c>
      <c r="O208" s="254">
        <f t="shared" si="46"/>
        <v>-455967.11547453265</v>
      </c>
      <c r="P208" s="255">
        <f t="shared" si="47"/>
        <v>31922511.630149007</v>
      </c>
      <c r="Q208" s="257">
        <f t="shared" si="38"/>
        <v>34587021.82105533</v>
      </c>
      <c r="R208" s="161"/>
    </row>
    <row r="209" spans="1:18" ht="12.75" customHeight="1" outlineLevel="1">
      <c r="A209" s="244">
        <v>45747</v>
      </c>
      <c r="B209" s="252">
        <f t="shared" si="41"/>
        <v>0</v>
      </c>
      <c r="C209" s="172">
        <f>'LSR Prepaid BPA interest'!I207</f>
        <v>102489.15481111238</v>
      </c>
      <c r="D209" s="166">
        <f>'LSR Prepaid BPA interest'!H207</f>
        <v>-570037.94799999997</v>
      </c>
      <c r="E209" s="253"/>
      <c r="F209" s="254">
        <f t="shared" si="39"/>
        <v>0</v>
      </c>
      <c r="G209" s="255">
        <f t="shared" si="42"/>
        <v>0</v>
      </c>
      <c r="H209" s="253">
        <f t="shared" si="48"/>
        <v>102489.15481111238</v>
      </c>
      <c r="I209" s="254">
        <f t="shared" si="40"/>
        <v>-102489.15481111238</v>
      </c>
      <c r="J209" s="255">
        <f t="shared" si="43"/>
        <v>0</v>
      </c>
      <c r="K209" s="253"/>
      <c r="L209" s="254">
        <f t="shared" si="44"/>
        <v>-19590.294434614389</v>
      </c>
      <c r="M209" s="255">
        <f t="shared" si="45"/>
        <v>2660233.7350324858</v>
      </c>
      <c r="N209" s="253">
        <f>'LSR Prepaid BPA interest'!G207</f>
        <v>0</v>
      </c>
      <c r="O209" s="254">
        <f t="shared" si="46"/>
        <v>-447958.49875427317</v>
      </c>
      <c r="P209" s="255">
        <f t="shared" si="47"/>
        <v>31474553.131394733</v>
      </c>
      <c r="Q209" s="257">
        <f t="shared" si="38"/>
        <v>34145419.790245749</v>
      </c>
      <c r="R209" s="161"/>
    </row>
    <row r="210" spans="1:18" ht="12.75" customHeight="1" outlineLevel="1">
      <c r="A210" s="244">
        <v>45777</v>
      </c>
      <c r="B210" s="252">
        <f t="shared" si="41"/>
        <v>0</v>
      </c>
      <c r="C210" s="172">
        <f>'LSR Prepaid BPA interest'!I208</f>
        <v>98399.051538057844</v>
      </c>
      <c r="D210" s="166">
        <f>'LSR Prepaid BPA interest'!H208</f>
        <v>-570037.94799999997</v>
      </c>
      <c r="E210" s="253"/>
      <c r="F210" s="254">
        <f t="shared" si="39"/>
        <v>0</v>
      </c>
      <c r="G210" s="255">
        <f t="shared" si="42"/>
        <v>0</v>
      </c>
      <c r="H210" s="253">
        <f t="shared" si="48"/>
        <v>98399.051538057844</v>
      </c>
      <c r="I210" s="254">
        <f t="shared" si="40"/>
        <v>-98399.051538057844</v>
      </c>
      <c r="J210" s="255">
        <f t="shared" si="43"/>
        <v>0</v>
      </c>
      <c r="K210" s="253"/>
      <c r="L210" s="254">
        <f t="shared" si="44"/>
        <v>-19761.669761755376</v>
      </c>
      <c r="M210" s="255">
        <f t="shared" si="45"/>
        <v>2640472.0652707303</v>
      </c>
      <c r="N210" s="253">
        <f>'LSR Prepaid BPA interest'!G208</f>
        <v>0</v>
      </c>
      <c r="O210" s="254">
        <f t="shared" si="46"/>
        <v>-451877.22670018673</v>
      </c>
      <c r="P210" s="255">
        <f t="shared" si="47"/>
        <v>31022675.904694546</v>
      </c>
      <c r="Q210" s="257">
        <f t="shared" si="38"/>
        <v>33702506.13191507</v>
      </c>
      <c r="R210" s="161"/>
    </row>
    <row r="211" spans="1:18" ht="12.75" customHeight="1" outlineLevel="1">
      <c r="A211" s="244">
        <v>45808</v>
      </c>
      <c r="B211" s="252">
        <f t="shared" si="41"/>
        <v>0</v>
      </c>
      <c r="C211" s="172">
        <f>'LSR Prepaid BPA interest'!I209</f>
        <v>99952.48305111572</v>
      </c>
      <c r="D211" s="166">
        <f>'LSR Prepaid BPA interest'!H209</f>
        <v>-570037.94799999997</v>
      </c>
      <c r="E211" s="253"/>
      <c r="F211" s="254">
        <f t="shared" si="39"/>
        <v>0</v>
      </c>
      <c r="G211" s="255">
        <f t="shared" si="42"/>
        <v>0</v>
      </c>
      <c r="H211" s="253">
        <f t="shared" si="48"/>
        <v>99952.48305111572</v>
      </c>
      <c r="I211" s="254">
        <f t="shared" si="40"/>
        <v>-99952.48305111572</v>
      </c>
      <c r="J211" s="255">
        <f t="shared" si="43"/>
        <v>0</v>
      </c>
      <c r="K211" s="253"/>
      <c r="L211" s="254">
        <f t="shared" si="44"/>
        <v>-19696.580981358249</v>
      </c>
      <c r="M211" s="255">
        <f t="shared" si="45"/>
        <v>2620775.4842893719</v>
      </c>
      <c r="N211" s="253">
        <f>'LSR Prepaid BPA interest'!G209</f>
        <v>0</v>
      </c>
      <c r="O211" s="254">
        <f t="shared" si="46"/>
        <v>-450388.88396752602</v>
      </c>
      <c r="P211" s="255">
        <f t="shared" si="47"/>
        <v>30572287.02072702</v>
      </c>
      <c r="Q211" s="257">
        <f t="shared" si="38"/>
        <v>33258274.540706892</v>
      </c>
      <c r="R211" s="161"/>
    </row>
    <row r="212" spans="1:18" ht="12.75" customHeight="1" outlineLevel="1">
      <c r="A212" s="244">
        <v>45838</v>
      </c>
      <c r="B212" s="252">
        <f t="shared" si="41"/>
        <v>0</v>
      </c>
      <c r="C212" s="172">
        <f>'LSR Prepaid BPA interest'!I210</f>
        <v>95057.367270553252</v>
      </c>
      <c r="D212" s="166">
        <f>'LSR Prepaid BPA interest'!H210</f>
        <v>-570037.94799999997</v>
      </c>
      <c r="E212" s="253"/>
      <c r="F212" s="254">
        <f t="shared" si="39"/>
        <v>0</v>
      </c>
      <c r="G212" s="255">
        <f t="shared" si="42"/>
        <v>0</v>
      </c>
      <c r="H212" s="253">
        <f t="shared" si="48"/>
        <v>95057.367270553252</v>
      </c>
      <c r="I212" s="254">
        <f t="shared" si="40"/>
        <v>-95057.367270553252</v>
      </c>
      <c r="J212" s="255">
        <f t="shared" si="43"/>
        <v>0</v>
      </c>
      <c r="K212" s="253"/>
      <c r="L212" s="254">
        <f t="shared" si="44"/>
        <v>-19901.686332563819</v>
      </c>
      <c r="M212" s="255">
        <f t="shared" si="45"/>
        <v>2600873.797956808</v>
      </c>
      <c r="N212" s="253">
        <f>'LSR Prepaid BPA interest'!G210</f>
        <v>0</v>
      </c>
      <c r="O212" s="254">
        <f t="shared" si="46"/>
        <v>-455078.89439688285</v>
      </c>
      <c r="P212" s="255">
        <f t="shared" si="47"/>
        <v>30117208.126330137</v>
      </c>
      <c r="Q212" s="257">
        <f t="shared" si="38"/>
        <v>32812725.016621199</v>
      </c>
      <c r="R212" s="161"/>
    </row>
    <row r="213" spans="1:18" ht="12.75" customHeight="1" outlineLevel="1">
      <c r="A213" s="244">
        <v>45869</v>
      </c>
      <c r="B213" s="252">
        <f t="shared" si="41"/>
        <v>0</v>
      </c>
      <c r="C213" s="172">
        <f>'LSR Prepaid BPA interest'!I211</f>
        <v>97388.089244648392</v>
      </c>
      <c r="D213" s="166">
        <f>'LSR Prepaid BPA interest'!H211</f>
        <v>-570037.94799999997</v>
      </c>
      <c r="E213" s="253"/>
      <c r="F213" s="254">
        <f t="shared" si="39"/>
        <v>0</v>
      </c>
      <c r="G213" s="255">
        <f t="shared" si="42"/>
        <v>0</v>
      </c>
      <c r="H213" s="253">
        <f t="shared" si="48"/>
        <v>97388.089244648392</v>
      </c>
      <c r="I213" s="254">
        <f t="shared" si="40"/>
        <v>-97388.089244648392</v>
      </c>
      <c r="J213" s="255">
        <f t="shared" si="43"/>
        <v>0</v>
      </c>
      <c r="K213" s="253"/>
      <c r="L213" s="254">
        <f t="shared" si="44"/>
        <v>-19804.029081849232</v>
      </c>
      <c r="M213" s="255">
        <f t="shared" si="45"/>
        <v>2581069.7688749586</v>
      </c>
      <c r="N213" s="253">
        <f>'LSR Prepaid BPA interest'!G211</f>
        <v>0</v>
      </c>
      <c r="O213" s="254">
        <f t="shared" si="46"/>
        <v>-452845.8296735023</v>
      </c>
      <c r="P213" s="255">
        <f t="shared" si="47"/>
        <v>29664362.296656635</v>
      </c>
      <c r="Q213" s="257">
        <f t="shared" ref="Q213:Q220" si="49">(P213+P201+SUM(P202:P212)*2)/24</f>
        <v>32365851.604724187</v>
      </c>
      <c r="R213" s="161"/>
    </row>
    <row r="214" spans="1:18" ht="12.75" customHeight="1" outlineLevel="1">
      <c r="A214" s="244">
        <v>45900</v>
      </c>
      <c r="B214" s="252">
        <f t="shared" si="41"/>
        <v>0</v>
      </c>
      <c r="C214" s="172">
        <f>'LSR Prepaid BPA interest'!I212</f>
        <v>95661.55237310435</v>
      </c>
      <c r="D214" s="166">
        <f>'LSR Prepaid BPA interest'!H212</f>
        <v>-570037.94799999997</v>
      </c>
      <c r="E214" s="253"/>
      <c r="F214" s="254">
        <f t="shared" si="39"/>
        <v>0</v>
      </c>
      <c r="G214" s="255">
        <f t="shared" si="42"/>
        <v>0</v>
      </c>
      <c r="H214" s="253">
        <f t="shared" si="48"/>
        <v>95661.55237310435</v>
      </c>
      <c r="I214" s="254">
        <f t="shared" si="40"/>
        <v>-95661.55237310435</v>
      </c>
      <c r="J214" s="255">
        <f t="shared" si="43"/>
        <v>0</v>
      </c>
      <c r="K214" s="253"/>
      <c r="L214" s="254">
        <f t="shared" si="44"/>
        <v>-19876.370976766924</v>
      </c>
      <c r="M214" s="255">
        <f t="shared" si="45"/>
        <v>2561193.3978981916</v>
      </c>
      <c r="N214" s="253">
        <f>'LSR Prepaid BPA interest'!G212</f>
        <v>0</v>
      </c>
      <c r="O214" s="254">
        <f t="shared" si="46"/>
        <v>-454500.02465012867</v>
      </c>
      <c r="P214" s="255">
        <f t="shared" si="47"/>
        <v>29209862.272006504</v>
      </c>
      <c r="Q214" s="257">
        <f t="shared" si="49"/>
        <v>31917626.744625032</v>
      </c>
      <c r="R214" s="161"/>
    </row>
    <row r="215" spans="1:18" ht="12.75" customHeight="1" outlineLevel="1">
      <c r="A215" s="244">
        <v>45930</v>
      </c>
      <c r="B215" s="252">
        <f t="shared" si="41"/>
        <v>0</v>
      </c>
      <c r="C215" s="172">
        <f>'LSR Prepaid BPA interest'!I213</f>
        <v>90904.853711187388</v>
      </c>
      <c r="D215" s="166">
        <f>'LSR Prepaid BPA interest'!H213</f>
        <v>-570037.94799999997</v>
      </c>
      <c r="E215" s="253"/>
      <c r="F215" s="254">
        <f t="shared" si="39"/>
        <v>0</v>
      </c>
      <c r="G215" s="255">
        <f t="shared" si="42"/>
        <v>0</v>
      </c>
      <c r="H215" s="253">
        <f t="shared" si="48"/>
        <v>90904.853711187388</v>
      </c>
      <c r="I215" s="254">
        <f t="shared" si="40"/>
        <v>-90904.853711187388</v>
      </c>
      <c r="J215" s="255">
        <f t="shared" si="43"/>
        <v>0</v>
      </c>
      <c r="K215" s="253"/>
      <c r="L215" s="254">
        <f t="shared" si="44"/>
        <v>-20075.676650701247</v>
      </c>
      <c r="M215" s="255">
        <f t="shared" si="45"/>
        <v>2541117.7212474905</v>
      </c>
      <c r="N215" s="253">
        <f>'LSR Prepaid BPA interest'!G213</f>
        <v>0</v>
      </c>
      <c r="O215" s="254">
        <f t="shared" si="46"/>
        <v>-459057.41763811134</v>
      </c>
      <c r="P215" s="255">
        <f t="shared" si="47"/>
        <v>28750804.854368392</v>
      </c>
      <c r="Q215" s="257">
        <f t="shared" si="49"/>
        <v>31468072.233875379</v>
      </c>
      <c r="R215" s="161"/>
    </row>
    <row r="216" spans="1:18" ht="12.75" customHeight="1" outlineLevel="1">
      <c r="A216" s="244">
        <v>45961</v>
      </c>
      <c r="B216" s="252">
        <f t="shared" si="41"/>
        <v>0</v>
      </c>
      <c r="C216" s="172">
        <f>'LSR Prepaid BPA interest'!I214</f>
        <v>92961.822983045713</v>
      </c>
      <c r="D216" s="166">
        <f>'LSR Prepaid BPA interest'!H214</f>
        <v>-605266.29318640009</v>
      </c>
      <c r="E216" s="253"/>
      <c r="F216" s="254">
        <f t="shared" si="39"/>
        <v>0</v>
      </c>
      <c r="G216" s="255">
        <f t="shared" si="42"/>
        <v>0</v>
      </c>
      <c r="H216" s="253">
        <f t="shared" si="48"/>
        <v>92961.822983045713</v>
      </c>
      <c r="I216" s="254">
        <f t="shared" si="40"/>
        <v>-92961.822983045713</v>
      </c>
      <c r="J216" s="255">
        <f t="shared" si="43"/>
        <v>0</v>
      </c>
      <c r="K216" s="253"/>
      <c r="L216" s="254">
        <f t="shared" si="44"/>
        <v>-21465.557301520548</v>
      </c>
      <c r="M216" s="255">
        <f t="shared" si="45"/>
        <v>2519652.1639459701</v>
      </c>
      <c r="N216" s="253">
        <f>'LSR Prepaid BPA interest'!G214</f>
        <v>0</v>
      </c>
      <c r="O216" s="254">
        <f t="shared" si="46"/>
        <v>-490838.91290183383</v>
      </c>
      <c r="P216" s="255">
        <f t="shared" si="47"/>
        <v>28259965.941466559</v>
      </c>
      <c r="Q216" s="257">
        <f t="shared" si="49"/>
        <v>31015771.394126456</v>
      </c>
      <c r="R216" s="161"/>
    </row>
    <row r="217" spans="1:18" ht="12.75" customHeight="1" outlineLevel="1">
      <c r="A217" s="244">
        <v>45991</v>
      </c>
      <c r="B217" s="252">
        <f t="shared" si="41"/>
        <v>0</v>
      </c>
      <c r="C217" s="172">
        <f>'LSR Prepaid BPA interest'!I215</f>
        <v>88188.954322103455</v>
      </c>
      <c r="D217" s="166">
        <f>'LSR Prepaid BPA interest'!H215</f>
        <v>-605266.29318640009</v>
      </c>
      <c r="E217" s="253"/>
      <c r="F217" s="254">
        <f t="shared" si="39"/>
        <v>0</v>
      </c>
      <c r="G217" s="255">
        <f t="shared" si="42"/>
        <v>0</v>
      </c>
      <c r="H217" s="253">
        <f t="shared" si="48"/>
        <v>88188.954322103455</v>
      </c>
      <c r="I217" s="254">
        <f t="shared" si="40"/>
        <v>-88188.954322103455</v>
      </c>
      <c r="J217" s="255">
        <f t="shared" si="43"/>
        <v>0</v>
      </c>
      <c r="K217" s="253"/>
      <c r="L217" s="254">
        <f t="shared" si="44"/>
        <v>-21665.54049841403</v>
      </c>
      <c r="M217" s="255">
        <f t="shared" si="45"/>
        <v>2497986.623447556</v>
      </c>
      <c r="N217" s="253">
        <f>'LSR Prepaid BPA interest'!G215</f>
        <v>0</v>
      </c>
      <c r="O217" s="254">
        <f t="shared" si="46"/>
        <v>-495411.79836588254</v>
      </c>
      <c r="P217" s="255">
        <f t="shared" si="47"/>
        <v>27764554.143100675</v>
      </c>
      <c r="Q217" s="257">
        <f t="shared" si="49"/>
        <v>30559303.758219462</v>
      </c>
      <c r="R217" s="161"/>
    </row>
    <row r="218" spans="1:18" ht="12.75" customHeight="1" outlineLevel="1">
      <c r="A218" s="244">
        <v>46022</v>
      </c>
      <c r="B218" s="252">
        <f t="shared" si="41"/>
        <v>0</v>
      </c>
      <c r="C218" s="172">
        <f>'LSR Prepaid BPA interest'!I216</f>
        <v>89295.34928263475</v>
      </c>
      <c r="D218" s="166">
        <f>'LSR Prepaid BPA interest'!H216</f>
        <v>-605266.29318640009</v>
      </c>
      <c r="E218" s="253"/>
      <c r="F218" s="254">
        <f t="shared" si="39"/>
        <v>0</v>
      </c>
      <c r="G218" s="255">
        <f t="shared" si="42"/>
        <v>0</v>
      </c>
      <c r="H218" s="253">
        <f t="shared" si="48"/>
        <v>89295.34928263475</v>
      </c>
      <c r="I218" s="254">
        <f t="shared" si="40"/>
        <v>-89295.34928263475</v>
      </c>
      <c r="J218" s="255">
        <f t="shared" si="43"/>
        <v>0</v>
      </c>
      <c r="K218" s="253"/>
      <c r="L218" s="254">
        <f t="shared" si="44"/>
        <v>-21619.182549567769</v>
      </c>
      <c r="M218" s="255">
        <f t="shared" si="45"/>
        <v>2476367.4408979882</v>
      </c>
      <c r="N218" s="253">
        <f>'LSR Prepaid BPA interest'!G216</f>
        <v>0</v>
      </c>
      <c r="O218" s="254">
        <f t="shared" si="46"/>
        <v>-494351.76135419757</v>
      </c>
      <c r="P218" s="255">
        <f t="shared" si="47"/>
        <v>27270202.381746478</v>
      </c>
      <c r="Q218" s="257">
        <f t="shared" si="49"/>
        <v>30098660.807050273</v>
      </c>
      <c r="R218" s="161"/>
    </row>
    <row r="219" spans="1:18" ht="12.75" customHeight="1" outlineLevel="1">
      <c r="A219" s="244">
        <v>46053</v>
      </c>
      <c r="B219" s="252">
        <f t="shared" si="41"/>
        <v>0</v>
      </c>
      <c r="C219" s="172">
        <f>'LSR Prepaid BPA interest'!I217</f>
        <v>88281.242476241867</v>
      </c>
      <c r="D219" s="166">
        <f>'LSR Prepaid BPA interest'!H217</f>
        <v>-605266.29318640009</v>
      </c>
      <c r="E219" s="253"/>
      <c r="F219" s="254">
        <f t="shared" si="39"/>
        <v>0</v>
      </c>
      <c r="G219" s="255">
        <f t="shared" si="42"/>
        <v>0</v>
      </c>
      <c r="H219" s="253">
        <f t="shared" si="48"/>
        <v>88281.242476241867</v>
      </c>
      <c r="I219" s="254">
        <f t="shared" si="40"/>
        <v>-88281.242476241867</v>
      </c>
      <c r="J219" s="255">
        <f t="shared" si="43"/>
        <v>0</v>
      </c>
      <c r="K219" s="253"/>
      <c r="L219" s="254">
        <f t="shared" si="44"/>
        <v>-21661.673624755629</v>
      </c>
      <c r="M219" s="255">
        <f t="shared" si="45"/>
        <v>2454705.7672732323</v>
      </c>
      <c r="N219" s="253">
        <f>'LSR Prepaid BPA interest'!G217</f>
        <v>0</v>
      </c>
      <c r="O219" s="254">
        <f t="shared" si="46"/>
        <v>-495323.37708540255</v>
      </c>
      <c r="P219" s="255">
        <f t="shared" si="47"/>
        <v>26774879.004661076</v>
      </c>
      <c r="Q219" s="257">
        <f t="shared" si="49"/>
        <v>29633805.548148584</v>
      </c>
      <c r="R219" s="161"/>
    </row>
    <row r="220" spans="1:18" ht="12.75" customHeight="1" outlineLevel="1">
      <c r="A220" s="244">
        <v>46081</v>
      </c>
      <c r="B220" s="252">
        <f t="shared" si="41"/>
        <v>0</v>
      </c>
      <c r="C220" s="172">
        <f>'LSR Prepaid BPA interest'!I218</f>
        <v>78082.069597710288</v>
      </c>
      <c r="D220" s="166">
        <f>'LSR Prepaid BPA interest'!H218</f>
        <v>-605266.29318640009</v>
      </c>
      <c r="E220" s="253"/>
      <c r="F220" s="254">
        <f t="shared" si="39"/>
        <v>0</v>
      </c>
      <c r="G220" s="255">
        <f t="shared" si="42"/>
        <v>0</v>
      </c>
      <c r="H220" s="253">
        <f t="shared" si="48"/>
        <v>78082.069597710288</v>
      </c>
      <c r="I220" s="254">
        <f t="shared" si="40"/>
        <v>-78082.069597710288</v>
      </c>
      <c r="J220" s="255">
        <f t="shared" si="43"/>
        <v>0</v>
      </c>
      <c r="K220" s="253"/>
      <c r="L220" s="254">
        <f t="shared" si="44"/>
        <v>-22089.018968366105</v>
      </c>
      <c r="M220" s="255">
        <f t="shared" si="45"/>
        <v>2432616.7483048663</v>
      </c>
      <c r="N220" s="253">
        <f>'LSR Prepaid BPA interest'!G218</f>
        <v>0</v>
      </c>
      <c r="O220" s="254">
        <f t="shared" si="46"/>
        <v>-505095.20462032367</v>
      </c>
      <c r="P220" s="255">
        <f t="shared" si="47"/>
        <v>26269783.800040752</v>
      </c>
      <c r="Q220" s="257">
        <f t="shared" si="49"/>
        <v>29164791.89935397</v>
      </c>
      <c r="R220" s="161"/>
    </row>
    <row r="221" spans="1:18" ht="12.75" customHeight="1" outlineLevel="1">
      <c r="A221" s="244">
        <v>46112</v>
      </c>
      <c r="B221" s="252">
        <f t="shared" si="41"/>
        <v>0</v>
      </c>
      <c r="C221" s="172">
        <f>'LSR Prepaid BPA interest'!I219</f>
        <v>84614.768775830918</v>
      </c>
      <c r="D221" s="166">
        <f>'LSR Prepaid BPA interest'!H219</f>
        <v>-605266.29318640009</v>
      </c>
      <c r="E221" s="253"/>
      <c r="F221" s="254">
        <f t="shared" ref="F221:F284" si="50">-MIN(ABS(D221),ABS(G220))</f>
        <v>0</v>
      </c>
      <c r="G221" s="255">
        <f t="shared" ref="G221:G284" si="51">G220+E221+F221</f>
        <v>0</v>
      </c>
      <c r="H221" s="253">
        <f t="shared" ref="H221:H284" si="52">C221</f>
        <v>84614.768775830918</v>
      </c>
      <c r="I221" s="254">
        <f t="shared" ref="I221:I284" si="53">-J220-H221</f>
        <v>-84614.768775830918</v>
      </c>
      <c r="J221" s="255">
        <f t="shared" ref="J221:J284" si="54">J220+H221+I221</f>
        <v>0</v>
      </c>
      <c r="K221" s="253"/>
      <c r="L221" s="254">
        <f t="shared" ref="L221:L284" si="55">IF((F221+I221)&gt;D221,(D221-F221-I221)*$M$1,0)</f>
        <v>-21815.298872802847</v>
      </c>
      <c r="M221" s="255">
        <f t="shared" ref="M221:M284" si="56">M220+K221+L221</f>
        <v>2410801.4494320634</v>
      </c>
      <c r="N221" s="253">
        <f>'LSR Prepaid BPA interest'!G219</f>
        <v>0</v>
      </c>
      <c r="O221" s="254">
        <f t="shared" ref="O221:O284" si="57">IF((I221+L221)&gt;D221,(D221-I221)*$P$1,0)</f>
        <v>-498836.2255377663</v>
      </c>
      <c r="P221" s="255">
        <f t="shared" ref="P221:P284" si="58">P220+N221+O221</f>
        <v>25770947.574502986</v>
      </c>
      <c r="Q221" s="257">
        <f t="shared" ref="Q221:Q284" si="59">(P221+P209+SUM(P210:P220)*2)/24</f>
        <v>28691611.341562305</v>
      </c>
      <c r="R221" s="161"/>
    </row>
    <row r="222" spans="1:18" ht="12.75" customHeight="1" outlineLevel="1">
      <c r="A222" s="244">
        <v>46142</v>
      </c>
      <c r="B222" s="252">
        <f t="shared" si="41"/>
        <v>0</v>
      </c>
      <c r="C222" s="172">
        <f>'LSR Prepaid BPA interest'!I220</f>
        <v>80846.803499831381</v>
      </c>
      <c r="D222" s="166">
        <f>'LSR Prepaid BPA interest'!H220</f>
        <v>-605266.29318640009</v>
      </c>
      <c r="E222" s="253"/>
      <c r="F222" s="254">
        <f t="shared" si="50"/>
        <v>0</v>
      </c>
      <c r="G222" s="255">
        <f t="shared" si="51"/>
        <v>0</v>
      </c>
      <c r="H222" s="253">
        <f t="shared" si="52"/>
        <v>80846.803499831381</v>
      </c>
      <c r="I222" s="254">
        <f t="shared" si="53"/>
        <v>-80846.803499831381</v>
      </c>
      <c r="J222" s="255">
        <f t="shared" si="54"/>
        <v>0</v>
      </c>
      <c r="K222" s="253"/>
      <c r="L222" s="254">
        <f t="shared" si="55"/>
        <v>-21973.17661786723</v>
      </c>
      <c r="M222" s="255">
        <f t="shared" si="56"/>
        <v>2388828.2728141961</v>
      </c>
      <c r="N222" s="253">
        <f>'LSR Prepaid BPA interest'!G220</f>
        <v>0</v>
      </c>
      <c r="O222" s="254">
        <f t="shared" si="57"/>
        <v>-502446.31306870148</v>
      </c>
      <c r="P222" s="255">
        <f t="shared" si="58"/>
        <v>25268501.261434283</v>
      </c>
      <c r="Q222" s="257">
        <f t="shared" si="59"/>
        <v>28214203.833222643</v>
      </c>
      <c r="R222" s="161"/>
    </row>
    <row r="223" spans="1:18" ht="12.75" customHeight="1" outlineLevel="1">
      <c r="A223" s="244">
        <v>46173</v>
      </c>
      <c r="B223" s="252">
        <f t="shared" si="41"/>
        <v>0</v>
      </c>
      <c r="C223" s="172">
        <f>'LSR Prepaid BPA interest'!I221</f>
        <v>81708.460099620293</v>
      </c>
      <c r="D223" s="166">
        <f>'LSR Prepaid BPA interest'!H221</f>
        <v>-605266.29318640009</v>
      </c>
      <c r="E223" s="253"/>
      <c r="F223" s="254">
        <f t="shared" si="50"/>
        <v>0</v>
      </c>
      <c r="G223" s="255">
        <f t="shared" si="51"/>
        <v>0</v>
      </c>
      <c r="H223" s="253">
        <f t="shared" si="52"/>
        <v>81708.460099620293</v>
      </c>
      <c r="I223" s="254">
        <f t="shared" si="53"/>
        <v>-81708.460099620293</v>
      </c>
      <c r="J223" s="255">
        <f t="shared" si="54"/>
        <v>0</v>
      </c>
      <c r="K223" s="253"/>
      <c r="L223" s="254">
        <f t="shared" si="55"/>
        <v>-21937.073206336074</v>
      </c>
      <c r="M223" s="255">
        <f t="shared" si="56"/>
        <v>2366891.1996078598</v>
      </c>
      <c r="N223" s="253">
        <f>'LSR Prepaid BPA interest'!G221</f>
        <v>0</v>
      </c>
      <c r="O223" s="254">
        <f t="shared" si="57"/>
        <v>-501620.75988044369</v>
      </c>
      <c r="P223" s="255">
        <f t="shared" si="58"/>
        <v>24766880.501553841</v>
      </c>
      <c r="Q223" s="257">
        <f t="shared" si="59"/>
        <v>27732554.61812124</v>
      </c>
      <c r="R223" s="161"/>
    </row>
    <row r="224" spans="1:18" ht="12.75" customHeight="1" outlineLevel="1">
      <c r="A224" s="244">
        <v>46203</v>
      </c>
      <c r="B224" s="252">
        <f t="shared" si="41"/>
        <v>0</v>
      </c>
      <c r="C224" s="172">
        <f>'LSR Prepaid BPA interest'!I222</f>
        <v>77298.603144594992</v>
      </c>
      <c r="D224" s="166">
        <f>'LSR Prepaid BPA interest'!H222</f>
        <v>-605266.29318640009</v>
      </c>
      <c r="E224" s="253"/>
      <c r="F224" s="254">
        <f t="shared" si="50"/>
        <v>0</v>
      </c>
      <c r="G224" s="255">
        <f t="shared" si="51"/>
        <v>0</v>
      </c>
      <c r="H224" s="253">
        <f t="shared" si="52"/>
        <v>77298.603144594992</v>
      </c>
      <c r="I224" s="254">
        <f t="shared" si="53"/>
        <v>-77298.603144594992</v>
      </c>
      <c r="J224" s="255">
        <f t="shared" si="54"/>
        <v>0</v>
      </c>
      <c r="K224" s="253"/>
      <c r="L224" s="254">
        <f t="shared" si="55"/>
        <v>-22121.846212751636</v>
      </c>
      <c r="M224" s="255">
        <f t="shared" si="56"/>
        <v>2344769.3533951081</v>
      </c>
      <c r="N224" s="253">
        <f>'LSR Prepaid BPA interest'!G222</f>
        <v>0</v>
      </c>
      <c r="O224" s="254">
        <f t="shared" si="57"/>
        <v>-505845.84382905351</v>
      </c>
      <c r="P224" s="255">
        <f t="shared" si="58"/>
        <v>24261034.657724787</v>
      </c>
      <c r="Q224" s="257">
        <f t="shared" si="59"/>
        <v>27246655.451963797</v>
      </c>
      <c r="R224" s="161"/>
    </row>
    <row r="225" spans="1:18" ht="12.75" customHeight="1" outlineLevel="1">
      <c r="A225" s="244">
        <v>46234</v>
      </c>
      <c r="B225" s="252">
        <f t="shared" si="41"/>
        <v>0</v>
      </c>
      <c r="C225" s="172">
        <f>'LSR Prepaid BPA interest'!I223</f>
        <v>78768.45828791245</v>
      </c>
      <c r="D225" s="166">
        <f>'LSR Prepaid BPA interest'!H223</f>
        <v>-605266.29318640009</v>
      </c>
      <c r="E225" s="253"/>
      <c r="F225" s="254">
        <f t="shared" si="50"/>
        <v>0</v>
      </c>
      <c r="G225" s="255">
        <f t="shared" si="51"/>
        <v>0</v>
      </c>
      <c r="H225" s="253">
        <f t="shared" si="52"/>
        <v>78768.45828791245</v>
      </c>
      <c r="I225" s="254">
        <f t="shared" si="53"/>
        <v>-78768.45828791245</v>
      </c>
      <c r="J225" s="255">
        <f t="shared" si="54"/>
        <v>0</v>
      </c>
      <c r="K225" s="253"/>
      <c r="L225" s="254">
        <f t="shared" si="55"/>
        <v>-22060.259282246632</v>
      </c>
      <c r="M225" s="255">
        <f t="shared" si="56"/>
        <v>2322709.0941128614</v>
      </c>
      <c r="N225" s="253">
        <f>'LSR Prepaid BPA interest'!G223</f>
        <v>0</v>
      </c>
      <c r="O225" s="254">
        <f t="shared" si="57"/>
        <v>-504437.57561624103</v>
      </c>
      <c r="P225" s="255">
        <f t="shared" si="58"/>
        <v>23756597.082108546</v>
      </c>
      <c r="Q225" s="257">
        <f t="shared" si="59"/>
        <v>26756491.340165749</v>
      </c>
      <c r="R225" s="161"/>
    </row>
    <row r="226" spans="1:18" ht="12.75" customHeight="1" outlineLevel="1">
      <c r="A226" s="244">
        <v>46265</v>
      </c>
      <c r="B226" s="252">
        <f t="shared" si="41"/>
        <v>0</v>
      </c>
      <c r="C226" s="172">
        <f>'LSR Prepaid BPA interest'!I224</f>
        <v>76935.22143770699</v>
      </c>
      <c r="D226" s="166">
        <f>'LSR Prepaid BPA interest'!H224</f>
        <v>-605266.29318640009</v>
      </c>
      <c r="E226" s="253"/>
      <c r="F226" s="254">
        <f t="shared" si="50"/>
        <v>0</v>
      </c>
      <c r="G226" s="255">
        <f t="shared" si="51"/>
        <v>0</v>
      </c>
      <c r="H226" s="253">
        <f t="shared" si="52"/>
        <v>76935.22143770699</v>
      </c>
      <c r="I226" s="254">
        <f t="shared" si="53"/>
        <v>-76935.22143770699</v>
      </c>
      <c r="J226" s="255">
        <f t="shared" si="54"/>
        <v>0</v>
      </c>
      <c r="K226" s="253"/>
      <c r="L226" s="254">
        <f t="shared" si="55"/>
        <v>-22137.071906270241</v>
      </c>
      <c r="M226" s="255">
        <f t="shared" si="56"/>
        <v>2300572.022206591</v>
      </c>
      <c r="N226" s="253">
        <f>'LSR Prepaid BPA interest'!G224</f>
        <v>0</v>
      </c>
      <c r="O226" s="254">
        <f t="shared" si="57"/>
        <v>-506193.99984242284</v>
      </c>
      <c r="P226" s="255">
        <f t="shared" si="58"/>
        <v>23250403.082266122</v>
      </c>
      <c r="Q226" s="257">
        <f t="shared" si="59"/>
        <v>26262023.656653721</v>
      </c>
      <c r="R226" s="161"/>
    </row>
    <row r="227" spans="1:18" ht="12.75" customHeight="1" outlineLevel="1">
      <c r="A227" s="244">
        <v>46295</v>
      </c>
      <c r="B227" s="252">
        <f t="shared" si="41"/>
        <v>0</v>
      </c>
      <c r="C227" s="172">
        <f>'LSR Prepaid BPA interest'!I225</f>
        <v>72679.339923388572</v>
      </c>
      <c r="D227" s="166">
        <f>'LSR Prepaid BPA interest'!H225</f>
        <v>-605266.29318640009</v>
      </c>
      <c r="E227" s="253"/>
      <c r="F227" s="254">
        <f t="shared" si="50"/>
        <v>0</v>
      </c>
      <c r="G227" s="255">
        <f t="shared" si="51"/>
        <v>0</v>
      </c>
      <c r="H227" s="253">
        <f t="shared" si="52"/>
        <v>72679.339923388572</v>
      </c>
      <c r="I227" s="254">
        <f t="shared" si="53"/>
        <v>-72679.339923388572</v>
      </c>
      <c r="J227" s="255">
        <f t="shared" si="54"/>
        <v>0</v>
      </c>
      <c r="K227" s="253"/>
      <c r="L227" s="254">
        <f t="shared" si="55"/>
        <v>-22315.393341720184</v>
      </c>
      <c r="M227" s="255">
        <f t="shared" si="56"/>
        <v>2278256.6288648709</v>
      </c>
      <c r="N227" s="253">
        <f>'LSR Prepaid BPA interest'!G225</f>
        <v>0</v>
      </c>
      <c r="O227" s="254">
        <f t="shared" si="57"/>
        <v>-510271.55992129131</v>
      </c>
      <c r="P227" s="255">
        <f t="shared" si="58"/>
        <v>22740131.522344831</v>
      </c>
      <c r="Q227" s="257">
        <f t="shared" si="59"/>
        <v>25763268.134913564</v>
      </c>
      <c r="R227" s="161"/>
    </row>
    <row r="228" spans="1:18" ht="12.75" customHeight="1" outlineLevel="1">
      <c r="A228" s="244">
        <v>46326</v>
      </c>
      <c r="B228" s="252">
        <f t="shared" si="41"/>
        <v>0</v>
      </c>
      <c r="C228" s="172">
        <f>'LSR Prepaid BPA interest'!I226</f>
        <v>73960.476604895201</v>
      </c>
      <c r="D228" s="166">
        <f>'LSR Prepaid BPA interest'!H226</f>
        <v>-605266.29318640009</v>
      </c>
      <c r="E228" s="253"/>
      <c r="F228" s="254">
        <f t="shared" si="50"/>
        <v>0</v>
      </c>
      <c r="G228" s="255">
        <f t="shared" si="51"/>
        <v>0</v>
      </c>
      <c r="H228" s="253">
        <f t="shared" si="52"/>
        <v>73960.476604895201</v>
      </c>
      <c r="I228" s="254">
        <f t="shared" si="53"/>
        <v>-73960.476604895201</v>
      </c>
      <c r="J228" s="255">
        <f t="shared" si="54"/>
        <v>0</v>
      </c>
      <c r="K228" s="253"/>
      <c r="L228" s="254">
        <f t="shared" si="55"/>
        <v>-22261.713714765054</v>
      </c>
      <c r="M228" s="255">
        <f t="shared" si="56"/>
        <v>2255994.915150106</v>
      </c>
      <c r="N228" s="253">
        <f>'LSR Prepaid BPA interest'!G226</f>
        <v>0</v>
      </c>
      <c r="O228" s="254">
        <f t="shared" si="57"/>
        <v>-509044.10286673979</v>
      </c>
      <c r="P228" s="255">
        <f t="shared" si="58"/>
        <v>22231087.419478092</v>
      </c>
      <c r="Q228" s="257">
        <f t="shared" si="59"/>
        <v>25261620.140996393</v>
      </c>
      <c r="R228" s="161"/>
    </row>
    <row r="229" spans="1:18" ht="12.75" customHeight="1" outlineLevel="1">
      <c r="A229" s="244">
        <v>46356</v>
      </c>
      <c r="B229" s="252">
        <f t="shared" si="41"/>
        <v>0</v>
      </c>
      <c r="C229" s="172">
        <f>'LSR Prepaid BPA interest'!I227</f>
        <v>69800.55460131263</v>
      </c>
      <c r="D229" s="166">
        <f>'LSR Prepaid BPA interest'!H227</f>
        <v>-605266.29318640009</v>
      </c>
      <c r="E229" s="253"/>
      <c r="F229" s="254">
        <f t="shared" si="50"/>
        <v>0</v>
      </c>
      <c r="G229" s="255">
        <f t="shared" si="51"/>
        <v>0</v>
      </c>
      <c r="H229" s="253">
        <f t="shared" si="52"/>
        <v>69800.55460131263</v>
      </c>
      <c r="I229" s="254">
        <f t="shared" si="53"/>
        <v>-69800.55460131263</v>
      </c>
      <c r="J229" s="255">
        <f t="shared" si="54"/>
        <v>0</v>
      </c>
      <c r="K229" s="253"/>
      <c r="L229" s="254">
        <f t="shared" si="55"/>
        <v>-22436.014446715166</v>
      </c>
      <c r="M229" s="255">
        <f t="shared" si="56"/>
        <v>2233558.9007033906</v>
      </c>
      <c r="N229" s="253">
        <f>'LSR Prepaid BPA interest'!G227</f>
        <v>0</v>
      </c>
      <c r="O229" s="254">
        <f t="shared" si="57"/>
        <v>-513029.72413837229</v>
      </c>
      <c r="P229" s="255">
        <f t="shared" si="58"/>
        <v>21718057.695339721</v>
      </c>
      <c r="Q229" s="257">
        <f t="shared" si="59"/>
        <v>24758479.517256837</v>
      </c>
      <c r="R229" s="161"/>
    </row>
    <row r="230" spans="1:18" ht="12.75" customHeight="1" outlineLevel="1">
      <c r="A230" s="244">
        <v>46387</v>
      </c>
      <c r="B230" s="252">
        <f t="shared" si="41"/>
        <v>0</v>
      </c>
      <c r="C230" s="172">
        <f>'LSR Prepaid BPA interest'!I228</f>
        <v>70294.002904484238</v>
      </c>
      <c r="D230" s="166">
        <f>'LSR Prepaid BPA interest'!H228</f>
        <v>-605266.29318640009</v>
      </c>
      <c r="E230" s="253"/>
      <c r="F230" s="254">
        <f t="shared" si="50"/>
        <v>0</v>
      </c>
      <c r="G230" s="255">
        <f t="shared" si="51"/>
        <v>0</v>
      </c>
      <c r="H230" s="253">
        <f t="shared" si="52"/>
        <v>70294.002904484238</v>
      </c>
      <c r="I230" s="254">
        <f t="shared" si="53"/>
        <v>-70294.002904484238</v>
      </c>
      <c r="J230" s="255">
        <f t="shared" si="54"/>
        <v>0</v>
      </c>
      <c r="K230" s="253"/>
      <c r="L230" s="254">
        <f t="shared" si="55"/>
        <v>-22415.338962812271</v>
      </c>
      <c r="M230" s="255">
        <f t="shared" si="56"/>
        <v>2211143.5617405782</v>
      </c>
      <c r="N230" s="253">
        <f>'LSR Prepaid BPA interest'!G228</f>
        <v>0</v>
      </c>
      <c r="O230" s="254">
        <f t="shared" si="57"/>
        <v>-512556.95131910348</v>
      </c>
      <c r="P230" s="255">
        <f t="shared" si="58"/>
        <v>21205500.744020618</v>
      </c>
      <c r="Q230" s="257">
        <f t="shared" si="59"/>
        <v>24253846.263694882</v>
      </c>
      <c r="R230" s="161"/>
    </row>
    <row r="231" spans="1:18" ht="12.75" customHeight="1" outlineLevel="1">
      <c r="A231" s="244">
        <v>46418</v>
      </c>
      <c r="B231" s="252">
        <f t="shared" si="41"/>
        <v>0</v>
      </c>
      <c r="C231" s="172">
        <f>'LSR Prepaid BPA interest'!I229</f>
        <v>69109.098170111407</v>
      </c>
      <c r="D231" s="166">
        <f>'LSR Prepaid BPA interest'!H229</f>
        <v>-605266.29318640009</v>
      </c>
      <c r="E231" s="253"/>
      <c r="F231" s="254">
        <f t="shared" si="50"/>
        <v>0</v>
      </c>
      <c r="G231" s="255">
        <f t="shared" si="51"/>
        <v>0</v>
      </c>
      <c r="H231" s="253">
        <f t="shared" si="52"/>
        <v>69109.098170111407</v>
      </c>
      <c r="I231" s="254">
        <f t="shared" si="53"/>
        <v>-69109.098170111407</v>
      </c>
      <c r="J231" s="255">
        <f t="shared" si="54"/>
        <v>0</v>
      </c>
      <c r="K231" s="253"/>
      <c r="L231" s="254">
        <f t="shared" si="55"/>
        <v>-22464.986471182496</v>
      </c>
      <c r="M231" s="255">
        <f t="shared" si="56"/>
        <v>2188678.5752693955</v>
      </c>
      <c r="N231" s="253">
        <f>'LSR Prepaid BPA interest'!G229</f>
        <v>0</v>
      </c>
      <c r="O231" s="254">
        <f t="shared" si="57"/>
        <v>-513692.20854510617</v>
      </c>
      <c r="P231" s="255">
        <f t="shared" si="58"/>
        <v>20691808.535475511</v>
      </c>
      <c r="Q231" s="257">
        <f t="shared" si="59"/>
        <v>23747689.092573572</v>
      </c>
      <c r="R231" s="161"/>
    </row>
    <row r="232" spans="1:18" ht="12.75" customHeight="1" outlineLevel="1">
      <c r="A232" s="244">
        <v>46446</v>
      </c>
      <c r="B232" s="252">
        <f t="shared" si="41"/>
        <v>0</v>
      </c>
      <c r="C232" s="172">
        <f>'LSR Prepaid BPA interest'!I230</f>
        <v>60765.294095398895</v>
      </c>
      <c r="D232" s="166">
        <f>'LSR Prepaid BPA interest'!H230</f>
        <v>-605266.29318640009</v>
      </c>
      <c r="E232" s="253"/>
      <c r="F232" s="254">
        <f t="shared" si="50"/>
        <v>0</v>
      </c>
      <c r="G232" s="255">
        <f t="shared" si="51"/>
        <v>0</v>
      </c>
      <c r="H232" s="253">
        <f t="shared" si="52"/>
        <v>60765.294095398895</v>
      </c>
      <c r="I232" s="254">
        <f t="shared" si="53"/>
        <v>-60765.294095398895</v>
      </c>
      <c r="J232" s="255">
        <f t="shared" si="54"/>
        <v>0</v>
      </c>
      <c r="K232" s="253"/>
      <c r="L232" s="254">
        <f t="shared" si="55"/>
        <v>-22814.591861912952</v>
      </c>
      <c r="M232" s="255">
        <f t="shared" si="56"/>
        <v>2165863.9834074825</v>
      </c>
      <c r="N232" s="253">
        <f>'LSR Prepaid BPA interest'!G230</f>
        <v>0</v>
      </c>
      <c r="O232" s="254">
        <f t="shared" si="57"/>
        <v>-521686.40722908825</v>
      </c>
      <c r="P232" s="255">
        <f t="shared" si="58"/>
        <v>20170122.128246423</v>
      </c>
      <c r="Q232" s="257">
        <f t="shared" si="59"/>
        <v>23240075.253366072</v>
      </c>
      <c r="R232" s="161"/>
    </row>
    <row r="233" spans="1:18" ht="12.75" customHeight="1" outlineLevel="1">
      <c r="A233" s="244">
        <v>46477</v>
      </c>
      <c r="B233" s="252">
        <f t="shared" si="41"/>
        <v>0</v>
      </c>
      <c r="C233" s="172">
        <f>'LSR Prepaid BPA interest'!I231</f>
        <v>65442.624469700451</v>
      </c>
      <c r="D233" s="166">
        <f>'LSR Prepaid BPA interest'!H231</f>
        <v>-605266.29318640009</v>
      </c>
      <c r="E233" s="253"/>
      <c r="F233" s="254">
        <f t="shared" si="50"/>
        <v>0</v>
      </c>
      <c r="G233" s="255">
        <f t="shared" si="51"/>
        <v>0</v>
      </c>
      <c r="H233" s="253">
        <f t="shared" si="52"/>
        <v>65442.624469700451</v>
      </c>
      <c r="I233" s="254">
        <f t="shared" si="53"/>
        <v>-65442.624469700451</v>
      </c>
      <c r="J233" s="255">
        <f t="shared" si="54"/>
        <v>0</v>
      </c>
      <c r="K233" s="253"/>
      <c r="L233" s="254">
        <f t="shared" si="55"/>
        <v>-22618.611719229713</v>
      </c>
      <c r="M233" s="255">
        <f t="shared" si="56"/>
        <v>2143245.3716882528</v>
      </c>
      <c r="N233" s="253">
        <f>'LSR Prepaid BPA interest'!G231</f>
        <v>0</v>
      </c>
      <c r="O233" s="254">
        <f t="shared" si="57"/>
        <v>-517205.05699746986</v>
      </c>
      <c r="P233" s="255">
        <f t="shared" si="58"/>
        <v>19652917.071248952</v>
      </c>
      <c r="Q233" s="257">
        <f t="shared" si="59"/>
        <v>22731004.746072393</v>
      </c>
      <c r="R233" s="161"/>
    </row>
    <row r="234" spans="1:18" ht="12.75" customHeight="1" outlineLevel="1">
      <c r="A234" s="244">
        <v>46507</v>
      </c>
      <c r="B234" s="252">
        <f t="shared" si="41"/>
        <v>0</v>
      </c>
      <c r="C234" s="172">
        <f>'LSR Prepaid BPA interest'!I232</f>
        <v>62129.966935374228</v>
      </c>
      <c r="D234" s="166">
        <f>'LSR Prepaid BPA interest'!H232</f>
        <v>-605266.29318640009</v>
      </c>
      <c r="E234" s="253"/>
      <c r="F234" s="254">
        <f t="shared" si="50"/>
        <v>0</v>
      </c>
      <c r="G234" s="255">
        <f t="shared" si="51"/>
        <v>0</v>
      </c>
      <c r="H234" s="253">
        <f t="shared" si="52"/>
        <v>62129.966935374228</v>
      </c>
      <c r="I234" s="254">
        <f t="shared" si="53"/>
        <v>-62129.966935374228</v>
      </c>
      <c r="J234" s="255">
        <f t="shared" si="54"/>
        <v>0</v>
      </c>
      <c r="K234" s="253"/>
      <c r="L234" s="254">
        <f t="shared" si="55"/>
        <v>-22757.412069917984</v>
      </c>
      <c r="M234" s="255">
        <f t="shared" si="56"/>
        <v>2120487.9596183347</v>
      </c>
      <c r="N234" s="253">
        <f>'LSR Prepaid BPA interest'!G232</f>
        <v>0</v>
      </c>
      <c r="O234" s="254">
        <f t="shared" si="57"/>
        <v>-520378.91418110789</v>
      </c>
      <c r="P234" s="255">
        <f t="shared" si="58"/>
        <v>19132538.157067843</v>
      </c>
      <c r="Q234" s="257">
        <f t="shared" si="59"/>
        <v>22220421.679088209</v>
      </c>
      <c r="R234" s="161"/>
    </row>
    <row r="235" spans="1:18" ht="12.75" customHeight="1" outlineLevel="1">
      <c r="A235" s="244">
        <v>46538</v>
      </c>
      <c r="B235" s="252">
        <f t="shared" si="41"/>
        <v>0</v>
      </c>
      <c r="C235" s="172">
        <f>'LSR Prepaid BPA interest'!I233</f>
        <v>62367.72898301456</v>
      </c>
      <c r="D235" s="166">
        <f>'LSR Prepaid BPA interest'!H233</f>
        <v>-605266.29318640009</v>
      </c>
      <c r="E235" s="253"/>
      <c r="F235" s="254">
        <f t="shared" si="50"/>
        <v>0</v>
      </c>
      <c r="G235" s="255">
        <f t="shared" si="51"/>
        <v>0</v>
      </c>
      <c r="H235" s="253">
        <f t="shared" si="52"/>
        <v>62367.72898301456</v>
      </c>
      <c r="I235" s="254">
        <f t="shared" si="53"/>
        <v>-62367.72898301456</v>
      </c>
      <c r="J235" s="255">
        <f t="shared" si="54"/>
        <v>0</v>
      </c>
      <c r="K235" s="253"/>
      <c r="L235" s="254">
        <f t="shared" si="55"/>
        <v>-22747.449840121852</v>
      </c>
      <c r="M235" s="255">
        <f t="shared" si="56"/>
        <v>2097740.5097782128</v>
      </c>
      <c r="N235" s="253">
        <f>'LSR Prepaid BPA interest'!G233</f>
        <v>0</v>
      </c>
      <c r="O235" s="254">
        <f t="shared" si="57"/>
        <v>-520151.11436326359</v>
      </c>
      <c r="P235" s="255">
        <f t="shared" si="58"/>
        <v>18612387.042704578</v>
      </c>
      <c r="Q235" s="257">
        <f t="shared" si="59"/>
        <v>21708319.322287552</v>
      </c>
      <c r="R235" s="161"/>
    </row>
    <row r="236" spans="1:18" ht="12.75" customHeight="1" outlineLevel="1">
      <c r="A236" s="244">
        <v>46568</v>
      </c>
      <c r="B236" s="252">
        <f t="shared" si="41"/>
        <v>0</v>
      </c>
      <c r="C236" s="172">
        <f>'LSR Prepaid BPA interest'!I234</f>
        <v>58581.766580137824</v>
      </c>
      <c r="D236" s="166">
        <f>'LSR Prepaid BPA interest'!H234</f>
        <v>-605266.29318640009</v>
      </c>
      <c r="E236" s="253"/>
      <c r="F236" s="254">
        <f t="shared" si="50"/>
        <v>0</v>
      </c>
      <c r="G236" s="255">
        <f t="shared" si="51"/>
        <v>0</v>
      </c>
      <c r="H236" s="253">
        <f t="shared" si="52"/>
        <v>58581.766580137824</v>
      </c>
      <c r="I236" s="254">
        <f t="shared" si="53"/>
        <v>-58581.766580137824</v>
      </c>
      <c r="J236" s="255">
        <f t="shared" si="54"/>
        <v>0</v>
      </c>
      <c r="K236" s="253"/>
      <c r="L236" s="254">
        <f t="shared" si="55"/>
        <v>-22906.08166480239</v>
      </c>
      <c r="M236" s="255">
        <f t="shared" si="56"/>
        <v>2074834.4281134102</v>
      </c>
      <c r="N236" s="253">
        <f>'LSR Prepaid BPA interest'!G234</f>
        <v>0</v>
      </c>
      <c r="O236" s="254">
        <f t="shared" si="57"/>
        <v>-523778.44494145992</v>
      </c>
      <c r="P236" s="255">
        <f t="shared" si="58"/>
        <v>18088608.597763117</v>
      </c>
      <c r="Q236" s="257">
        <f t="shared" si="59"/>
        <v>21194697.675670434</v>
      </c>
      <c r="R236" s="161"/>
    </row>
    <row r="237" spans="1:18" ht="12.75" customHeight="1" outlineLevel="1">
      <c r="A237" s="244">
        <v>46599</v>
      </c>
      <c r="B237" s="252">
        <f t="shared" si="41"/>
        <v>0</v>
      </c>
      <c r="C237" s="172">
        <f>'LSR Prepaid BPA interest'!I235</f>
        <v>59255.768264651917</v>
      </c>
      <c r="D237" s="166">
        <f>'LSR Prepaid BPA interest'!H235</f>
        <v>-605266.29318640009</v>
      </c>
      <c r="E237" s="253"/>
      <c r="F237" s="254">
        <f t="shared" si="50"/>
        <v>0</v>
      </c>
      <c r="G237" s="255">
        <f t="shared" si="51"/>
        <v>0</v>
      </c>
      <c r="H237" s="253">
        <f t="shared" si="52"/>
        <v>59255.768264651917</v>
      </c>
      <c r="I237" s="254">
        <f t="shared" si="53"/>
        <v>-59255.768264651917</v>
      </c>
      <c r="J237" s="255">
        <f t="shared" si="54"/>
        <v>0</v>
      </c>
      <c r="K237" s="253"/>
      <c r="L237" s="254">
        <f t="shared" si="55"/>
        <v>-22877.840994221249</v>
      </c>
      <c r="M237" s="255">
        <f t="shared" si="56"/>
        <v>2051956.5871191891</v>
      </c>
      <c r="N237" s="253">
        <f>'LSR Prepaid BPA interest'!G235</f>
        <v>0</v>
      </c>
      <c r="O237" s="254">
        <f t="shared" si="57"/>
        <v>-523132.68392752693</v>
      </c>
      <c r="P237" s="255">
        <f t="shared" si="58"/>
        <v>17565475.913835589</v>
      </c>
      <c r="Q237" s="257">
        <f t="shared" si="59"/>
        <v>20679549.87449399</v>
      </c>
      <c r="R237" s="161"/>
    </row>
    <row r="238" spans="1:18" ht="12.75" customHeight="1" outlineLevel="1">
      <c r="A238" s="244">
        <v>46630</v>
      </c>
      <c r="B238" s="259">
        <f t="shared" si="41"/>
        <v>0</v>
      </c>
      <c r="C238" s="172">
        <f>'LSR Prepaid BPA interest'!I236</f>
        <v>57422.531414446436</v>
      </c>
      <c r="D238" s="166">
        <f>'LSR Prepaid BPA interest'!H236</f>
        <v>-605266.29318640009</v>
      </c>
      <c r="E238" s="253"/>
      <c r="F238" s="254">
        <f t="shared" si="50"/>
        <v>0</v>
      </c>
      <c r="G238" s="255">
        <f t="shared" si="51"/>
        <v>0</v>
      </c>
      <c r="H238" s="253">
        <f t="shared" si="52"/>
        <v>57422.531414446436</v>
      </c>
      <c r="I238" s="254">
        <f t="shared" si="53"/>
        <v>-57422.531414446436</v>
      </c>
      <c r="J238" s="255">
        <f t="shared" si="54"/>
        <v>0</v>
      </c>
      <c r="K238" s="253"/>
      <c r="L238" s="254">
        <f t="shared" si="55"/>
        <v>-22954.653618244858</v>
      </c>
      <c r="M238" s="255">
        <f t="shared" si="56"/>
        <v>2029001.9335009442</v>
      </c>
      <c r="N238" s="253">
        <f>'LSR Prepaid BPA interest'!G236</f>
        <v>0</v>
      </c>
      <c r="O238" s="254">
        <f t="shared" si="57"/>
        <v>-524889.10815370874</v>
      </c>
      <c r="P238" s="255">
        <f t="shared" si="58"/>
        <v>17040586.805681881</v>
      </c>
      <c r="Q238" s="257">
        <f t="shared" si="59"/>
        <v>20162844.14762494</v>
      </c>
      <c r="R238" s="161"/>
    </row>
    <row r="239" spans="1:18" ht="12.75" customHeight="1" outlineLevel="1">
      <c r="A239" s="244">
        <v>46660</v>
      </c>
      <c r="B239" s="259">
        <f t="shared" si="41"/>
        <v>0</v>
      </c>
      <c r="C239" s="172">
        <f>'LSR Prepaid BPA interest'!I237</f>
        <v>53796.091513781583</v>
      </c>
      <c r="D239" s="166">
        <f>'LSR Prepaid BPA interest'!H237</f>
        <v>-605266.29318640009</v>
      </c>
      <c r="E239" s="253"/>
      <c r="F239" s="254">
        <f t="shared" si="50"/>
        <v>0</v>
      </c>
      <c r="G239" s="255">
        <f t="shared" si="51"/>
        <v>0</v>
      </c>
      <c r="H239" s="253">
        <f t="shared" si="52"/>
        <v>53796.091513781583</v>
      </c>
      <c r="I239" s="254">
        <f t="shared" si="53"/>
        <v>-53796.091513781583</v>
      </c>
      <c r="J239" s="255">
        <f t="shared" si="54"/>
        <v>0</v>
      </c>
      <c r="K239" s="253"/>
      <c r="L239" s="254">
        <f t="shared" si="55"/>
        <v>-23106.601450082715</v>
      </c>
      <c r="M239" s="255">
        <f t="shared" si="56"/>
        <v>2005895.3320508616</v>
      </c>
      <c r="N239" s="253">
        <f>'LSR Prepaid BPA interest'!G237</f>
        <v>0</v>
      </c>
      <c r="O239" s="254">
        <f t="shared" si="57"/>
        <v>-528363.60022253578</v>
      </c>
      <c r="P239" s="255">
        <f t="shared" si="58"/>
        <v>16512223.205459345</v>
      </c>
      <c r="Q239" s="257">
        <f t="shared" si="59"/>
        <v>19644605.622897036</v>
      </c>
      <c r="R239" s="161"/>
    </row>
    <row r="240" spans="1:18" ht="12.75" customHeight="1" outlineLevel="1">
      <c r="A240" s="244">
        <v>46691</v>
      </c>
      <c r="B240" s="259">
        <f t="shared" si="41"/>
        <v>0</v>
      </c>
      <c r="C240" s="172">
        <f>'LSR Prepaid BPA interest'!I238</f>
        <v>54159.098287539666</v>
      </c>
      <c r="D240" s="166">
        <f>'LSR Prepaid BPA interest'!H238</f>
        <v>-642671.75010531966</v>
      </c>
      <c r="E240" s="253"/>
      <c r="F240" s="254">
        <f t="shared" si="50"/>
        <v>0</v>
      </c>
      <c r="G240" s="255">
        <f t="shared" si="51"/>
        <v>0</v>
      </c>
      <c r="H240" s="253">
        <f t="shared" si="52"/>
        <v>54159.098287539666</v>
      </c>
      <c r="I240" s="254">
        <f t="shared" si="53"/>
        <v>-54159.098287539666</v>
      </c>
      <c r="J240" s="255">
        <f t="shared" si="54"/>
        <v>0</v>
      </c>
      <c r="K240" s="253"/>
      <c r="L240" s="254">
        <f t="shared" si="55"/>
        <v>-24658.68011116498</v>
      </c>
      <c r="M240" s="255">
        <f t="shared" si="56"/>
        <v>1981236.6519396966</v>
      </c>
      <c r="N240" s="253">
        <f>'LSR Prepaid BPA interest'!G238</f>
        <v>0</v>
      </c>
      <c r="O240" s="254">
        <f t="shared" si="57"/>
        <v>-563853.97170661495</v>
      </c>
      <c r="P240" s="255">
        <f t="shared" si="58"/>
        <v>15948369.233752729</v>
      </c>
      <c r="Q240" s="257">
        <f t="shared" si="59"/>
        <v>19123329.518621583</v>
      </c>
      <c r="R240" s="161"/>
    </row>
    <row r="241" spans="1:18" ht="12.75" customHeight="1" outlineLevel="1">
      <c r="A241" s="244">
        <v>46721</v>
      </c>
      <c r="B241" s="259">
        <f t="shared" si="41"/>
        <v>0</v>
      </c>
      <c r="C241" s="172">
        <f>'LSR Prepaid BPA interest'!I239</f>
        <v>50528.291032249828</v>
      </c>
      <c r="D241" s="166">
        <f>'LSR Prepaid BPA interest'!H239</f>
        <v>-642671.75010531966</v>
      </c>
      <c r="E241" s="253"/>
      <c r="F241" s="254">
        <f t="shared" si="50"/>
        <v>0</v>
      </c>
      <c r="G241" s="255">
        <f t="shared" si="51"/>
        <v>0</v>
      </c>
      <c r="H241" s="253">
        <f t="shared" si="52"/>
        <v>50528.291032249828</v>
      </c>
      <c r="I241" s="254">
        <f t="shared" si="53"/>
        <v>-50528.291032249828</v>
      </c>
      <c r="J241" s="255">
        <f t="shared" si="54"/>
        <v>0</v>
      </c>
      <c r="K241" s="253"/>
      <c r="L241" s="254">
        <f t="shared" si="55"/>
        <v>-24810.810935161626</v>
      </c>
      <c r="M241" s="255">
        <f t="shared" si="56"/>
        <v>1956425.8410045351</v>
      </c>
      <c r="N241" s="253">
        <f>'LSR Prepaid BPA interest'!G239</f>
        <v>0</v>
      </c>
      <c r="O241" s="254">
        <f t="shared" si="57"/>
        <v>-567332.6481379082</v>
      </c>
      <c r="P241" s="255">
        <f t="shared" si="58"/>
        <v>15381036.585614821</v>
      </c>
      <c r="Q241" s="257">
        <f t="shared" si="59"/>
        <v>18597507.047977824</v>
      </c>
      <c r="R241" s="161"/>
    </row>
    <row r="242" spans="1:18" ht="12.75" customHeight="1" outlineLevel="1">
      <c r="A242" s="244">
        <v>46752</v>
      </c>
      <c r="B242" s="259">
        <f t="shared" si="41"/>
        <v>0</v>
      </c>
      <c r="C242" s="172">
        <f>'LSR Prepaid BPA interest'!I240</f>
        <v>50266.036512443323</v>
      </c>
      <c r="D242" s="166">
        <f>'LSR Prepaid BPA interest'!H240</f>
        <v>-642671.75010531966</v>
      </c>
      <c r="E242" s="253"/>
      <c r="F242" s="254">
        <f t="shared" si="50"/>
        <v>0</v>
      </c>
      <c r="G242" s="255">
        <f t="shared" si="51"/>
        <v>0</v>
      </c>
      <c r="H242" s="253">
        <f t="shared" si="52"/>
        <v>50266.036512443323</v>
      </c>
      <c r="I242" s="254">
        <f t="shared" si="53"/>
        <v>-50266.036512443323</v>
      </c>
      <c r="J242" s="255">
        <f t="shared" si="54"/>
        <v>0</v>
      </c>
      <c r="K242" s="253"/>
      <c r="L242" s="254">
        <f t="shared" si="55"/>
        <v>-24821.799399541516</v>
      </c>
      <c r="M242" s="255">
        <f t="shared" si="56"/>
        <v>1931604.0416049936</v>
      </c>
      <c r="N242" s="253">
        <f>'LSR Prepaid BPA interest'!G240</f>
        <v>0</v>
      </c>
      <c r="O242" s="254">
        <f t="shared" si="57"/>
        <v>-567583.91419333476</v>
      </c>
      <c r="P242" s="255">
        <f t="shared" si="58"/>
        <v>14813452.671421487</v>
      </c>
      <c r="Q242" s="257">
        <f t="shared" si="59"/>
        <v>18067129.165380988</v>
      </c>
      <c r="R242" s="161"/>
    </row>
    <row r="243" spans="1:18" ht="12.75" customHeight="1" outlineLevel="1">
      <c r="A243" s="183">
        <v>46783</v>
      </c>
      <c r="B243" s="259">
        <f t="shared" si="41"/>
        <v>0</v>
      </c>
      <c r="C243" s="172">
        <f>'LSR Prepaid BPA interest'!I241</f>
        <v>48788.830174269569</v>
      </c>
      <c r="D243" s="166">
        <f>'LSR Prepaid BPA interest'!H241</f>
        <v>-642671.75010531966</v>
      </c>
      <c r="E243" s="253"/>
      <c r="F243" s="254">
        <f t="shared" si="50"/>
        <v>0</v>
      </c>
      <c r="G243" s="255">
        <f t="shared" si="51"/>
        <v>0</v>
      </c>
      <c r="H243" s="253">
        <f t="shared" si="52"/>
        <v>48788.830174269569</v>
      </c>
      <c r="I243" s="254">
        <f t="shared" si="53"/>
        <v>-48788.830174269569</v>
      </c>
      <c r="J243" s="255">
        <f t="shared" si="54"/>
        <v>0</v>
      </c>
      <c r="K243" s="253"/>
      <c r="L243" s="254">
        <f t="shared" si="55"/>
        <v>-24883.694345110998</v>
      </c>
      <c r="M243" s="255">
        <f t="shared" si="56"/>
        <v>1906720.3472598826</v>
      </c>
      <c r="N243" s="253">
        <f>'LSR Prepaid BPA interest'!G241</f>
        <v>0</v>
      </c>
      <c r="O243" s="254">
        <f t="shared" si="57"/>
        <v>-568999.22558593901</v>
      </c>
      <c r="P243" s="255">
        <f t="shared" si="58"/>
        <v>14244453.445835548</v>
      </c>
      <c r="Q243" s="257">
        <f t="shared" si="59"/>
        <v>17532154.033621028</v>
      </c>
      <c r="R243" s="161"/>
    </row>
    <row r="244" spans="1:18" ht="12.75" customHeight="1" outlineLevel="1">
      <c r="A244" s="183">
        <v>46811</v>
      </c>
      <c r="B244" s="259">
        <f t="shared" si="41"/>
        <v>0</v>
      </c>
      <c r="C244" s="172">
        <f>'LSR Prepaid BPA interest'!I242</f>
        <v>43820.215461771637</v>
      </c>
      <c r="D244" s="166">
        <f>'LSR Prepaid BPA interest'!H242</f>
        <v>-642671.75010531966</v>
      </c>
      <c r="E244" s="253"/>
      <c r="F244" s="254">
        <f t="shared" si="50"/>
        <v>0</v>
      </c>
      <c r="G244" s="255">
        <f t="shared" si="51"/>
        <v>0</v>
      </c>
      <c r="H244" s="253">
        <f t="shared" si="52"/>
        <v>43820.215461771637</v>
      </c>
      <c r="I244" s="254">
        <f t="shared" si="53"/>
        <v>-43820.215461771637</v>
      </c>
      <c r="J244" s="255">
        <f t="shared" si="54"/>
        <v>0</v>
      </c>
      <c r="K244" s="253"/>
      <c r="L244" s="254">
        <f t="shared" si="55"/>
        <v>-25091.879301564662</v>
      </c>
      <c r="M244" s="255">
        <f t="shared" si="56"/>
        <v>1881628.4679583178</v>
      </c>
      <c r="N244" s="253">
        <f>'LSR Prepaid BPA interest'!G242</f>
        <v>0</v>
      </c>
      <c r="O244" s="254">
        <f t="shared" si="57"/>
        <v>-573759.65534198342</v>
      </c>
      <c r="P244" s="255">
        <f t="shared" si="58"/>
        <v>13670693.790493565</v>
      </c>
      <c r="Q244" s="257">
        <f t="shared" si="59"/>
        <v>16992704.724146325</v>
      </c>
      <c r="R244" s="161"/>
    </row>
    <row r="245" spans="1:18" ht="12.75" customHeight="1" outlineLevel="1">
      <c r="A245" s="183">
        <v>46843</v>
      </c>
      <c r="B245" s="259">
        <f t="shared" si="41"/>
        <v>0</v>
      </c>
      <c r="C245" s="172">
        <f>'LSR Prepaid BPA interest'!I243</f>
        <v>44895.768399173226</v>
      </c>
      <c r="D245" s="166">
        <f>'LSR Prepaid BPA interest'!H243</f>
        <v>-642671.75010531966</v>
      </c>
      <c r="E245" s="253"/>
      <c r="F245" s="254">
        <f t="shared" si="50"/>
        <v>0</v>
      </c>
      <c r="G245" s="255">
        <f t="shared" si="51"/>
        <v>0</v>
      </c>
      <c r="H245" s="253">
        <f t="shared" si="52"/>
        <v>44895.768399173226</v>
      </c>
      <c r="I245" s="254">
        <f t="shared" si="53"/>
        <v>-44895.768399173226</v>
      </c>
      <c r="J245" s="255">
        <f t="shared" si="54"/>
        <v>0</v>
      </c>
      <c r="K245" s="253"/>
      <c r="L245" s="254">
        <f t="shared" si="55"/>
        <v>-25046.813633487534</v>
      </c>
      <c r="M245" s="255">
        <f t="shared" si="56"/>
        <v>1856581.6543248303</v>
      </c>
      <c r="N245" s="253">
        <f>'LSR Prepaid BPA interest'!G243</f>
        <v>0</v>
      </c>
      <c r="O245" s="254">
        <f t="shared" si="57"/>
        <v>-572729.16807265882</v>
      </c>
      <c r="P245" s="255">
        <f t="shared" si="58"/>
        <v>13097964.622420905</v>
      </c>
      <c r="Q245" s="257">
        <f t="shared" si="59"/>
        <v>16448772.191372121</v>
      </c>
      <c r="R245" s="161"/>
    </row>
    <row r="246" spans="1:18" ht="12.75" customHeight="1" outlineLevel="1">
      <c r="A246" s="183">
        <v>46873</v>
      </c>
      <c r="B246" s="259">
        <f t="shared" si="41"/>
        <v>0</v>
      </c>
      <c r="C246" s="172">
        <f>'LSR Prepaid BPA interest'!I244</f>
        <v>41966.819539288917</v>
      </c>
      <c r="D246" s="166">
        <f>'LSR Prepaid BPA interest'!H244</f>
        <v>-642671.75010531966</v>
      </c>
      <c r="E246" s="253"/>
      <c r="F246" s="254">
        <f t="shared" si="50"/>
        <v>0</v>
      </c>
      <c r="G246" s="255">
        <f t="shared" si="51"/>
        <v>0</v>
      </c>
      <c r="H246" s="253">
        <f t="shared" si="52"/>
        <v>41966.819539288917</v>
      </c>
      <c r="I246" s="254">
        <f t="shared" si="53"/>
        <v>-41966.819539288917</v>
      </c>
      <c r="J246" s="255">
        <f t="shared" si="54"/>
        <v>0</v>
      </c>
      <c r="K246" s="253"/>
      <c r="L246" s="254">
        <f t="shared" si="55"/>
        <v>-25169.536590716689</v>
      </c>
      <c r="M246" s="255">
        <f t="shared" si="56"/>
        <v>1831412.1177341135</v>
      </c>
      <c r="N246" s="253">
        <f>'LSR Prepaid BPA interest'!G244</f>
        <v>0</v>
      </c>
      <c r="O246" s="254">
        <f t="shared" si="57"/>
        <v>-575535.3939753141</v>
      </c>
      <c r="P246" s="255">
        <f t="shared" si="58"/>
        <v>12522429.228445591</v>
      </c>
      <c r="Q246" s="257">
        <f t="shared" si="59"/>
        <v>15900227.96731169</v>
      </c>
      <c r="R246" s="161"/>
    </row>
    <row r="247" spans="1:18" ht="12.75" customHeight="1" outlineLevel="1">
      <c r="A247" s="183">
        <v>46904</v>
      </c>
      <c r="B247" s="259">
        <f t="shared" si="41"/>
        <v>0</v>
      </c>
      <c r="C247" s="172">
        <f>'LSR Prepaid BPA interest'!I245</f>
        <v>41419.18263638371</v>
      </c>
      <c r="D247" s="166">
        <f>'LSR Prepaid BPA interest'!H245</f>
        <v>-642671.75010531966</v>
      </c>
      <c r="E247" s="253"/>
      <c r="F247" s="254">
        <f t="shared" si="50"/>
        <v>0</v>
      </c>
      <c r="G247" s="255">
        <f t="shared" si="51"/>
        <v>0</v>
      </c>
      <c r="H247" s="253">
        <f t="shared" si="52"/>
        <v>41419.18263638371</v>
      </c>
      <c r="I247" s="254">
        <f t="shared" si="53"/>
        <v>-41419.18263638371</v>
      </c>
      <c r="J247" s="255">
        <f t="shared" si="54"/>
        <v>0</v>
      </c>
      <c r="K247" s="253"/>
      <c r="L247" s="254">
        <f t="shared" si="55"/>
        <v>-25192.482576948416</v>
      </c>
      <c r="M247" s="255">
        <f t="shared" si="56"/>
        <v>1806219.6351571651</v>
      </c>
      <c r="N247" s="253">
        <f>'LSR Prepaid BPA interest'!G245</f>
        <v>0</v>
      </c>
      <c r="O247" s="254">
        <f t="shared" si="57"/>
        <v>-576060.0848919875</v>
      </c>
      <c r="P247" s="255">
        <f t="shared" si="58"/>
        <v>11946369.143553603</v>
      </c>
      <c r="Q247" s="257">
        <f t="shared" si="59"/>
        <v>15347056.016154474</v>
      </c>
      <c r="R247" s="161"/>
    </row>
    <row r="248" spans="1:18" ht="12.75" customHeight="1" outlineLevel="1">
      <c r="A248" s="183">
        <v>46934</v>
      </c>
      <c r="B248" s="259">
        <f t="shared" si="41"/>
        <v>0</v>
      </c>
      <c r="C248" s="172">
        <f>'LSR Prepaid BPA interest'!I246</f>
        <v>38199.340402098911</v>
      </c>
      <c r="D248" s="166">
        <f>'LSR Prepaid BPA interest'!H246</f>
        <v>-642671.75010531966</v>
      </c>
      <c r="E248" s="253"/>
      <c r="F248" s="254">
        <f t="shared" si="50"/>
        <v>0</v>
      </c>
      <c r="G248" s="255">
        <f t="shared" si="51"/>
        <v>0</v>
      </c>
      <c r="H248" s="253">
        <f t="shared" si="52"/>
        <v>38199.340402098911</v>
      </c>
      <c r="I248" s="254">
        <f t="shared" si="53"/>
        <v>-38199.340402098911</v>
      </c>
      <c r="J248" s="255">
        <f t="shared" si="54"/>
        <v>0</v>
      </c>
      <c r="K248" s="253"/>
      <c r="L248" s="254">
        <f t="shared" si="55"/>
        <v>-25327.393966564949</v>
      </c>
      <c r="M248" s="255">
        <f t="shared" si="56"/>
        <v>1780892.2411906002</v>
      </c>
      <c r="N248" s="253">
        <f>'LSR Prepaid BPA interest'!G246</f>
        <v>0</v>
      </c>
      <c r="O248" s="254">
        <f t="shared" si="57"/>
        <v>-579145.01573665568</v>
      </c>
      <c r="P248" s="255">
        <f t="shared" si="58"/>
        <v>11367224.127816947</v>
      </c>
      <c r="Q248" s="257">
        <f t="shared" si="59"/>
        <v>14789247.584108755</v>
      </c>
      <c r="R248" s="161"/>
    </row>
    <row r="249" spans="1:18" ht="12.75" customHeight="1" outlineLevel="1">
      <c r="A249" s="183">
        <v>46965</v>
      </c>
      <c r="B249" s="259">
        <f t="shared" si="41"/>
        <v>0</v>
      </c>
      <c r="C249" s="172">
        <f>'LSR Prepaid BPA interest'!I247</f>
        <v>37894.379812706924</v>
      </c>
      <c r="D249" s="166">
        <f>'LSR Prepaid BPA interest'!H247</f>
        <v>-642671.75010531966</v>
      </c>
      <c r="E249" s="253"/>
      <c r="F249" s="254">
        <f t="shared" si="50"/>
        <v>0</v>
      </c>
      <c r="G249" s="255">
        <f t="shared" si="51"/>
        <v>0</v>
      </c>
      <c r="H249" s="253">
        <f t="shared" si="52"/>
        <v>37894.379812706924</v>
      </c>
      <c r="I249" s="254">
        <f t="shared" si="53"/>
        <v>-37894.379812706924</v>
      </c>
      <c r="J249" s="255">
        <f t="shared" si="54"/>
        <v>0</v>
      </c>
      <c r="K249" s="253"/>
      <c r="L249" s="254">
        <f t="shared" si="55"/>
        <v>-25340.171815260474</v>
      </c>
      <c r="M249" s="255">
        <f t="shared" si="56"/>
        <v>1755552.0693753397</v>
      </c>
      <c r="N249" s="253">
        <f>'LSR Prepaid BPA interest'!G247</f>
        <v>0</v>
      </c>
      <c r="O249" s="254">
        <f t="shared" si="57"/>
        <v>-579437.19847735215</v>
      </c>
      <c r="P249" s="255">
        <f t="shared" si="58"/>
        <v>10787786.929339595</v>
      </c>
      <c r="Q249" s="257">
        <f t="shared" si="59"/>
        <v>14226786.190173669</v>
      </c>
      <c r="R249" s="161"/>
    </row>
    <row r="250" spans="1:18" ht="12.75" customHeight="1" outlineLevel="1">
      <c r="A250" s="183">
        <v>46996</v>
      </c>
      <c r="B250" s="259">
        <f t="shared" si="41"/>
        <v>0</v>
      </c>
      <c r="C250" s="172">
        <f>'LSR Prepaid BPA interest'!I248</f>
        <v>35947.848925158753</v>
      </c>
      <c r="D250" s="166">
        <f>'LSR Prepaid BPA interest'!H248</f>
        <v>-642671.75010531966</v>
      </c>
      <c r="E250" s="253"/>
      <c r="F250" s="254">
        <f t="shared" si="50"/>
        <v>0</v>
      </c>
      <c r="G250" s="255">
        <f t="shared" si="51"/>
        <v>0</v>
      </c>
      <c r="H250" s="253">
        <f t="shared" si="52"/>
        <v>35947.848925158753</v>
      </c>
      <c r="I250" s="254">
        <f t="shared" si="53"/>
        <v>-35947.848925158753</v>
      </c>
      <c r="J250" s="255">
        <f t="shared" si="54"/>
        <v>0</v>
      </c>
      <c r="K250" s="253"/>
      <c r="L250" s="254">
        <f t="shared" si="55"/>
        <v>-25421.731459448743</v>
      </c>
      <c r="M250" s="255">
        <f t="shared" si="56"/>
        <v>1730130.3379158909</v>
      </c>
      <c r="N250" s="253">
        <f>'LSR Prepaid BPA interest'!G248</f>
        <v>0</v>
      </c>
      <c r="O250" s="254">
        <f t="shared" si="57"/>
        <v>-581302.16972071212</v>
      </c>
      <c r="P250" s="255">
        <f t="shared" si="58"/>
        <v>10206484.759618882</v>
      </c>
      <c r="Q250" s="257">
        <f t="shared" si="59"/>
        <v>13659628.230567044</v>
      </c>
      <c r="R250" s="161"/>
    </row>
    <row r="251" spans="1:18" ht="12.75" customHeight="1" outlineLevel="1">
      <c r="A251" s="183">
        <v>47026</v>
      </c>
      <c r="B251" s="259">
        <f t="shared" si="41"/>
        <v>0</v>
      </c>
      <c r="C251" s="172">
        <f>'LSR Prepaid BPA interest'!I249</f>
        <v>32904.501326719917</v>
      </c>
      <c r="D251" s="166">
        <f>'LSR Prepaid BPA interest'!H249</f>
        <v>-642671.75010531966</v>
      </c>
      <c r="E251" s="253"/>
      <c r="F251" s="254">
        <f t="shared" si="50"/>
        <v>0</v>
      </c>
      <c r="G251" s="255">
        <f t="shared" si="51"/>
        <v>0</v>
      </c>
      <c r="H251" s="253">
        <f t="shared" si="52"/>
        <v>32904.501326719917</v>
      </c>
      <c r="I251" s="254">
        <f t="shared" si="53"/>
        <v>-32904.501326719917</v>
      </c>
      <c r="J251" s="255">
        <f t="shared" si="54"/>
        <v>0</v>
      </c>
      <c r="K251" s="253"/>
      <c r="L251" s="254">
        <f t="shared" si="55"/>
        <v>-25549.24772382333</v>
      </c>
      <c r="M251" s="255">
        <f t="shared" si="56"/>
        <v>1704581.0901920674</v>
      </c>
      <c r="N251" s="253">
        <f>'LSR Prepaid BPA interest'!G249</f>
        <v>0</v>
      </c>
      <c r="O251" s="254">
        <f t="shared" si="57"/>
        <v>-584218.00105477637</v>
      </c>
      <c r="P251" s="255">
        <f t="shared" si="58"/>
        <v>9622266.7585641053</v>
      </c>
      <c r="Q251" s="257">
        <f t="shared" si="59"/>
        <v>13087792.460027115</v>
      </c>
      <c r="R251" s="161"/>
    </row>
    <row r="252" spans="1:18" ht="12.75" customHeight="1" outlineLevel="1">
      <c r="A252" s="183">
        <v>47057</v>
      </c>
      <c r="B252" s="259">
        <f t="shared" si="41"/>
        <v>0</v>
      </c>
      <c r="C252" s="172">
        <f>'LSR Prepaid BPA interest'!I250</f>
        <v>32378.102757417848</v>
      </c>
      <c r="D252" s="166">
        <f>'LSR Prepaid BPA interest'!H250</f>
        <v>-642671.75010531966</v>
      </c>
      <c r="E252" s="253"/>
      <c r="F252" s="254">
        <f t="shared" si="50"/>
        <v>0</v>
      </c>
      <c r="G252" s="255">
        <f t="shared" si="51"/>
        <v>0</v>
      </c>
      <c r="H252" s="253">
        <f t="shared" si="52"/>
        <v>32378.102757417848</v>
      </c>
      <c r="I252" s="254">
        <f t="shared" si="53"/>
        <v>-32378.102757417848</v>
      </c>
      <c r="J252" s="255">
        <f t="shared" si="54"/>
        <v>0</v>
      </c>
      <c r="K252" s="253"/>
      <c r="L252" s="254">
        <f t="shared" si="55"/>
        <v>-25571.303823877086</v>
      </c>
      <c r="M252" s="255">
        <f t="shared" si="56"/>
        <v>1679009.7863681903</v>
      </c>
      <c r="N252" s="253">
        <f>'LSR Prepaid BPA interest'!G250</f>
        <v>0</v>
      </c>
      <c r="O252" s="254">
        <f t="shared" si="57"/>
        <v>-584722.34352402471</v>
      </c>
      <c r="P252" s="255">
        <f t="shared" si="58"/>
        <v>9037544.4150400814</v>
      </c>
      <c r="Q252" s="257">
        <f t="shared" si="59"/>
        <v>12512759.907293454</v>
      </c>
      <c r="R252" s="161"/>
    </row>
    <row r="253" spans="1:18" ht="12.75" customHeight="1" outlineLevel="1">
      <c r="A253" s="183">
        <v>47087</v>
      </c>
      <c r="B253" s="259">
        <f t="shared" si="41"/>
        <v>0</v>
      </c>
      <c r="C253" s="172">
        <f>'LSR Prepaid BPA interest'!I251</f>
        <v>29449.908261164204</v>
      </c>
      <c r="D253" s="166">
        <f>'LSR Prepaid BPA interest'!H251</f>
        <v>-642671.75010531966</v>
      </c>
      <c r="E253" s="253"/>
      <c r="F253" s="254">
        <f t="shared" si="50"/>
        <v>0</v>
      </c>
      <c r="G253" s="255">
        <f t="shared" si="51"/>
        <v>0</v>
      </c>
      <c r="H253" s="253">
        <f t="shared" si="52"/>
        <v>29449.908261164204</v>
      </c>
      <c r="I253" s="254">
        <f t="shared" si="53"/>
        <v>-29449.908261164204</v>
      </c>
      <c r="J253" s="255">
        <f t="shared" si="54"/>
        <v>0</v>
      </c>
      <c r="K253" s="253"/>
      <c r="L253" s="254">
        <f t="shared" si="55"/>
        <v>-25693.995173270112</v>
      </c>
      <c r="M253" s="255">
        <f t="shared" si="56"/>
        <v>1653315.7911949202</v>
      </c>
      <c r="N253" s="253">
        <f>'LSR Prepaid BPA interest'!G251</f>
        <v>0</v>
      </c>
      <c r="O253" s="254">
        <f t="shared" si="57"/>
        <v>-587527.84667088534</v>
      </c>
      <c r="P253" s="255">
        <f t="shared" si="58"/>
        <v>8450016.5683691967</v>
      </c>
      <c r="Q253" s="257">
        <f t="shared" si="59"/>
        <v>11936016.372461861</v>
      </c>
      <c r="R253" s="161"/>
    </row>
    <row r="254" spans="1:18" ht="12.75" customHeight="1" outlineLevel="1">
      <c r="A254" s="183">
        <v>47118</v>
      </c>
      <c r="B254" s="259">
        <f t="shared" si="41"/>
        <v>0</v>
      </c>
      <c r="C254" s="172">
        <f>'LSR Prepaid BPA interest'!I252</f>
        <v>28485.040982321505</v>
      </c>
      <c r="D254" s="166">
        <f>'LSR Prepaid BPA interest'!H252</f>
        <v>-642671.75010531966</v>
      </c>
      <c r="E254" s="253"/>
      <c r="F254" s="254">
        <f t="shared" si="50"/>
        <v>0</v>
      </c>
      <c r="G254" s="255">
        <f t="shared" si="51"/>
        <v>0</v>
      </c>
      <c r="H254" s="253">
        <f t="shared" si="52"/>
        <v>28485.040982321505</v>
      </c>
      <c r="I254" s="254">
        <f t="shared" si="53"/>
        <v>-28485.040982321505</v>
      </c>
      <c r="J254" s="255">
        <f t="shared" si="54"/>
        <v>0</v>
      </c>
      <c r="K254" s="253"/>
      <c r="L254" s="254">
        <f t="shared" si="55"/>
        <v>-25734.423112253622</v>
      </c>
      <c r="M254" s="255">
        <f t="shared" si="56"/>
        <v>1627581.3680826665</v>
      </c>
      <c r="N254" s="253">
        <f>'LSR Prepaid BPA interest'!G252</f>
        <v>0</v>
      </c>
      <c r="O254" s="254">
        <f t="shared" si="57"/>
        <v>-588452.28601074452</v>
      </c>
      <c r="P254" s="255">
        <f t="shared" si="58"/>
        <v>7861564.2823584527</v>
      </c>
      <c r="Q254" s="257">
        <f t="shared" si="59"/>
        <v>11357561.855532331</v>
      </c>
      <c r="R254" s="161"/>
    </row>
    <row r="255" spans="1:18" ht="12.75" customHeight="1" outlineLevel="1">
      <c r="A255" s="183">
        <v>47149</v>
      </c>
      <c r="B255" s="259">
        <f t="shared" si="41"/>
        <v>0</v>
      </c>
      <c r="C255" s="172">
        <f>'LSR Prepaid BPA interest'!I253</f>
        <v>26812.051206919143</v>
      </c>
      <c r="D255" s="166">
        <f>'LSR Prepaid BPA interest'!H253</f>
        <v>-642671.75010531966</v>
      </c>
      <c r="E255" s="253"/>
      <c r="F255" s="254">
        <f t="shared" si="50"/>
        <v>0</v>
      </c>
      <c r="G255" s="255">
        <f t="shared" si="51"/>
        <v>0</v>
      </c>
      <c r="H255" s="253">
        <f t="shared" si="52"/>
        <v>26812.051206919143</v>
      </c>
      <c r="I255" s="254">
        <f t="shared" si="53"/>
        <v>-26812.051206919143</v>
      </c>
      <c r="J255" s="255">
        <f t="shared" si="54"/>
        <v>0</v>
      </c>
      <c r="K255" s="253"/>
      <c r="L255" s="254">
        <f t="shared" si="55"/>
        <v>-25804.521383842981</v>
      </c>
      <c r="M255" s="255">
        <f t="shared" si="56"/>
        <v>1601776.8466988236</v>
      </c>
      <c r="N255" s="253">
        <f>'LSR Prepaid BPA interest'!G253</f>
        <v>0</v>
      </c>
      <c r="O255" s="254">
        <f t="shared" si="57"/>
        <v>-590055.17751455749</v>
      </c>
      <c r="P255" s="255">
        <f t="shared" si="58"/>
        <v>7271509.104843895</v>
      </c>
      <c r="Q255" s="257">
        <f t="shared" si="59"/>
        <v>10777360.491780052</v>
      </c>
      <c r="R255" s="161"/>
    </row>
    <row r="256" spans="1:18" ht="12.75" customHeight="1" outlineLevel="1">
      <c r="A256" s="183">
        <v>47177</v>
      </c>
      <c r="B256" s="259">
        <f t="shared" si="41"/>
        <v>0</v>
      </c>
      <c r="C256" s="172">
        <f>'LSR Prepaid BPA interest'!I254</f>
        <v>22459.179643302814</v>
      </c>
      <c r="D256" s="166">
        <f>'LSR Prepaid BPA interest'!H254</f>
        <v>-642671.75010531966</v>
      </c>
      <c r="E256" s="253"/>
      <c r="F256" s="254">
        <f t="shared" si="50"/>
        <v>0</v>
      </c>
      <c r="G256" s="255">
        <f t="shared" si="51"/>
        <v>0</v>
      </c>
      <c r="H256" s="253">
        <f t="shared" si="52"/>
        <v>22459.179643302814</v>
      </c>
      <c r="I256" s="254">
        <f t="shared" si="53"/>
        <v>-22459.179643302814</v>
      </c>
      <c r="J256" s="255">
        <f t="shared" si="54"/>
        <v>0</v>
      </c>
      <c r="K256" s="253"/>
      <c r="L256" s="254">
        <f t="shared" si="55"/>
        <v>-25986.906702358505</v>
      </c>
      <c r="M256" s="255">
        <f t="shared" si="56"/>
        <v>1575789.9399964651</v>
      </c>
      <c r="N256" s="253">
        <f>'LSR Prepaid BPA interest'!G254</f>
        <v>0</v>
      </c>
      <c r="O256" s="254">
        <f t="shared" si="57"/>
        <v>-594225.66375965835</v>
      </c>
      <c r="P256" s="255">
        <f t="shared" si="58"/>
        <v>6677283.4410842368</v>
      </c>
      <c r="Q256" s="257">
        <f t="shared" si="59"/>
        <v>10195429.046346679</v>
      </c>
      <c r="R256" s="161"/>
    </row>
    <row r="257" spans="1:18" ht="12.75" customHeight="1" outlineLevel="1">
      <c r="A257" s="183">
        <v>47208</v>
      </c>
      <c r="B257" s="259">
        <f t="shared" si="41"/>
        <v>0</v>
      </c>
      <c r="C257" s="172">
        <f>'LSR Prepaid BPA interest'!I255</f>
        <v>22918.989431822803</v>
      </c>
      <c r="D257" s="166">
        <f>'LSR Prepaid BPA interest'!H255</f>
        <v>-642671.75010531966</v>
      </c>
      <c r="E257" s="253"/>
      <c r="F257" s="254">
        <f t="shared" si="50"/>
        <v>0</v>
      </c>
      <c r="G257" s="255">
        <f t="shared" si="51"/>
        <v>0</v>
      </c>
      <c r="H257" s="253">
        <f t="shared" si="52"/>
        <v>22918.989431822803</v>
      </c>
      <c r="I257" s="254">
        <f t="shared" si="53"/>
        <v>-22918.989431822803</v>
      </c>
      <c r="J257" s="255">
        <f t="shared" si="54"/>
        <v>0</v>
      </c>
      <c r="K257" s="253"/>
      <c r="L257" s="254">
        <f t="shared" si="55"/>
        <v>-25967.640672219517</v>
      </c>
      <c r="M257" s="255">
        <f t="shared" si="56"/>
        <v>1549822.2993242457</v>
      </c>
      <c r="N257" s="253">
        <f>'LSR Prepaid BPA interest'!G255</f>
        <v>0</v>
      </c>
      <c r="O257" s="254">
        <f t="shared" si="57"/>
        <v>-593785.1200012773</v>
      </c>
      <c r="P257" s="255">
        <f t="shared" si="58"/>
        <v>6083498.3210829599</v>
      </c>
      <c r="Q257" s="257">
        <f t="shared" si="59"/>
        <v>9611767.5192322098</v>
      </c>
      <c r="R257" s="161"/>
    </row>
    <row r="258" spans="1:18" ht="12.75" customHeight="1" outlineLevel="1">
      <c r="A258" s="183">
        <v>47238</v>
      </c>
      <c r="B258" s="259">
        <f t="shared" si="41"/>
        <v>0</v>
      </c>
      <c r="C258" s="172">
        <f>'LSR Prepaid BPA interest'!I256</f>
        <v>20507.524872613842</v>
      </c>
      <c r="D258" s="166">
        <f>'LSR Prepaid BPA interest'!H256</f>
        <v>-642671.75010531966</v>
      </c>
      <c r="E258" s="253"/>
      <c r="F258" s="254">
        <f t="shared" si="50"/>
        <v>0</v>
      </c>
      <c r="G258" s="255">
        <f t="shared" si="51"/>
        <v>0</v>
      </c>
      <c r="H258" s="253">
        <f t="shared" si="52"/>
        <v>20507.524872613842</v>
      </c>
      <c r="I258" s="254">
        <f t="shared" si="53"/>
        <v>-20507.524872613842</v>
      </c>
      <c r="J258" s="255">
        <f t="shared" si="54"/>
        <v>0</v>
      </c>
      <c r="K258" s="253"/>
      <c r="L258" s="254">
        <f t="shared" si="55"/>
        <v>-26068.681037250375</v>
      </c>
      <c r="M258" s="255">
        <f t="shared" si="56"/>
        <v>1523753.6182869952</v>
      </c>
      <c r="N258" s="253">
        <f>'LSR Prepaid BPA interest'!G256</f>
        <v>0</v>
      </c>
      <c r="O258" s="254">
        <f t="shared" si="57"/>
        <v>-596095.54419545538</v>
      </c>
      <c r="P258" s="255">
        <f t="shared" si="58"/>
        <v>5487402.7768875044</v>
      </c>
      <c r="Q258" s="257">
        <f t="shared" si="59"/>
        <v>9026371.987861542</v>
      </c>
      <c r="R258" s="161"/>
    </row>
    <row r="259" spans="1:18" ht="12.75" customHeight="1" outlineLevel="1">
      <c r="A259" s="183">
        <v>47269</v>
      </c>
      <c r="B259" s="259">
        <f t="shared" si="41"/>
        <v>0</v>
      </c>
      <c r="C259" s="172">
        <f>'LSR Prepaid BPA interest'!I257</f>
        <v>19244.578147486136</v>
      </c>
      <c r="D259" s="166">
        <f>'LSR Prepaid BPA interest'!H257</f>
        <v>-642671.75010531966</v>
      </c>
      <c r="E259" s="253"/>
      <c r="F259" s="254">
        <f t="shared" si="50"/>
        <v>0</v>
      </c>
      <c r="G259" s="255">
        <f t="shared" si="51"/>
        <v>0</v>
      </c>
      <c r="H259" s="253">
        <f t="shared" si="52"/>
        <v>19244.578147486136</v>
      </c>
      <c r="I259" s="254">
        <f t="shared" si="53"/>
        <v>-19244.578147486136</v>
      </c>
      <c r="J259" s="255">
        <f t="shared" si="54"/>
        <v>0</v>
      </c>
      <c r="K259" s="253"/>
      <c r="L259" s="254">
        <f t="shared" si="55"/>
        <v>-26121.598505033227</v>
      </c>
      <c r="M259" s="255">
        <f t="shared" si="56"/>
        <v>1497632.019781962</v>
      </c>
      <c r="N259" s="253">
        <f>'LSR Prepaid BPA interest'!G257</f>
        <v>0</v>
      </c>
      <c r="O259" s="254">
        <f t="shared" si="57"/>
        <v>-597305.57345280028</v>
      </c>
      <c r="P259" s="255">
        <f t="shared" si="58"/>
        <v>4890097.2034347039</v>
      </c>
      <c r="Q259" s="257">
        <f t="shared" si="59"/>
        <v>8439234.5548750013</v>
      </c>
      <c r="R259" s="161"/>
    </row>
    <row r="260" spans="1:18" ht="12.75" customHeight="1" outlineLevel="1">
      <c r="A260" s="183">
        <v>47299</v>
      </c>
      <c r="B260" s="259">
        <f t="shared" si="41"/>
        <v>0</v>
      </c>
      <c r="C260" s="172">
        <f>'LSR Prepaid BPA interest'!I258</f>
        <v>16740.045735423835</v>
      </c>
      <c r="D260" s="166">
        <f>'LSR Prepaid BPA interest'!H258</f>
        <v>-642671.75010531966</v>
      </c>
      <c r="E260" s="253"/>
      <c r="F260" s="254">
        <f t="shared" si="50"/>
        <v>0</v>
      </c>
      <c r="G260" s="255">
        <f t="shared" si="51"/>
        <v>0</v>
      </c>
      <c r="H260" s="253">
        <f t="shared" si="52"/>
        <v>16740.045735423835</v>
      </c>
      <c r="I260" s="254">
        <f t="shared" si="53"/>
        <v>-16740.045735423835</v>
      </c>
      <c r="J260" s="255">
        <f t="shared" si="54"/>
        <v>0</v>
      </c>
      <c r="K260" s="253"/>
      <c r="L260" s="254">
        <f t="shared" si="55"/>
        <v>-26226.538413098635</v>
      </c>
      <c r="M260" s="255">
        <f t="shared" si="56"/>
        <v>1471405.4813688635</v>
      </c>
      <c r="N260" s="253">
        <f>'LSR Prepaid BPA interest'!G258</f>
        <v>0</v>
      </c>
      <c r="O260" s="254">
        <f t="shared" si="57"/>
        <v>-599705.16595679719</v>
      </c>
      <c r="P260" s="255">
        <f t="shared" si="58"/>
        <v>4290392.0374779068</v>
      </c>
      <c r="Q260" s="257">
        <f t="shared" si="59"/>
        <v>7850355.2202725867</v>
      </c>
      <c r="R260" s="161"/>
    </row>
    <row r="261" spans="1:18" ht="12.75" customHeight="1" outlineLevel="1">
      <c r="A261" s="183">
        <v>47330</v>
      </c>
      <c r="B261" s="259">
        <f t="shared" si="41"/>
        <v>0</v>
      </c>
      <c r="C261" s="172">
        <f>'LSR Prepaid BPA interest'!I259</f>
        <v>15522.620380677959</v>
      </c>
      <c r="D261" s="166">
        <f>'LSR Prepaid BPA interest'!H259</f>
        <v>-642671.75010531966</v>
      </c>
      <c r="E261" s="253"/>
      <c r="F261" s="254">
        <f t="shared" si="50"/>
        <v>0</v>
      </c>
      <c r="G261" s="255">
        <f t="shared" si="51"/>
        <v>0</v>
      </c>
      <c r="H261" s="253">
        <f t="shared" si="52"/>
        <v>15522.620380677959</v>
      </c>
      <c r="I261" s="254">
        <f t="shared" si="53"/>
        <v>-15522.620380677959</v>
      </c>
      <c r="J261" s="255">
        <f t="shared" si="54"/>
        <v>0</v>
      </c>
      <c r="K261" s="253"/>
      <c r="L261" s="254">
        <f t="shared" si="55"/>
        <v>-26277.548535462487</v>
      </c>
      <c r="M261" s="255">
        <f t="shared" si="56"/>
        <v>1445127.932833401</v>
      </c>
      <c r="N261" s="253">
        <f>'LSR Prepaid BPA interest'!G259</f>
        <v>0</v>
      </c>
      <c r="O261" s="254">
        <f t="shared" si="57"/>
        <v>-600871.58118917921</v>
      </c>
      <c r="P261" s="255">
        <f t="shared" si="58"/>
        <v>3689520.4562887275</v>
      </c>
      <c r="Q261" s="257">
        <f t="shared" si="59"/>
        <v>7259726.113464673</v>
      </c>
      <c r="R261" s="161"/>
    </row>
    <row r="262" spans="1:18" ht="12.75" customHeight="1" outlineLevel="1">
      <c r="A262" s="183">
        <v>47361</v>
      </c>
      <c r="B262" s="259">
        <f t="shared" si="41"/>
        <v>0</v>
      </c>
      <c r="C262" s="172">
        <f>'LSR Prepaid BPA interest'!I260</f>
        <v>13576.089493129788</v>
      </c>
      <c r="D262" s="166">
        <f>'LSR Prepaid BPA interest'!H260</f>
        <v>-642671.75010531966</v>
      </c>
      <c r="E262" s="253"/>
      <c r="F262" s="254">
        <f t="shared" si="50"/>
        <v>0</v>
      </c>
      <c r="G262" s="255">
        <f t="shared" si="51"/>
        <v>0</v>
      </c>
      <c r="H262" s="253">
        <f t="shared" si="52"/>
        <v>13576.089493129788</v>
      </c>
      <c r="I262" s="254">
        <f t="shared" si="53"/>
        <v>-13576.089493129788</v>
      </c>
      <c r="J262" s="255">
        <f t="shared" si="54"/>
        <v>0</v>
      </c>
      <c r="K262" s="253"/>
      <c r="L262" s="254">
        <f t="shared" si="55"/>
        <v>-26359.108179650757</v>
      </c>
      <c r="M262" s="255">
        <f t="shared" si="56"/>
        <v>1418768.8246537503</v>
      </c>
      <c r="N262" s="253">
        <f>'LSR Prepaid BPA interest'!G260</f>
        <v>0</v>
      </c>
      <c r="O262" s="254">
        <f t="shared" si="57"/>
        <v>-602736.55243253917</v>
      </c>
      <c r="P262" s="255">
        <f t="shared" si="58"/>
        <v>3086783.9038561881</v>
      </c>
      <c r="Q262" s="257">
        <f t="shared" si="59"/>
        <v>6667310.8080974417</v>
      </c>
      <c r="R262" s="161"/>
    </row>
    <row r="263" spans="1:18" ht="12.75" customHeight="1" outlineLevel="1">
      <c r="A263" s="183">
        <v>47391</v>
      </c>
      <c r="B263" s="259">
        <f t="shared" si="41"/>
        <v>0</v>
      </c>
      <c r="C263" s="172">
        <f>'LSR Prepaid BPA interest'!I261</f>
        <v>11254.411553788663</v>
      </c>
      <c r="D263" s="166">
        <f>'LSR Prepaid BPA interest'!H261</f>
        <v>-642671.75010531966</v>
      </c>
      <c r="E263" s="253"/>
      <c r="F263" s="254">
        <f t="shared" si="50"/>
        <v>0</v>
      </c>
      <c r="G263" s="255">
        <f t="shared" si="51"/>
        <v>0</v>
      </c>
      <c r="H263" s="253">
        <f t="shared" si="52"/>
        <v>11254.411553788663</v>
      </c>
      <c r="I263" s="254">
        <f t="shared" si="53"/>
        <v>-11254.411553788663</v>
      </c>
      <c r="J263" s="255">
        <f t="shared" si="54"/>
        <v>0</v>
      </c>
      <c r="K263" s="253"/>
      <c r="L263" s="254">
        <f t="shared" si="55"/>
        <v>-26456.386485309147</v>
      </c>
      <c r="M263" s="255">
        <f t="shared" si="56"/>
        <v>1392312.4381684412</v>
      </c>
      <c r="N263" s="253">
        <f>'LSR Prepaid BPA interest'!G261</f>
        <v>0</v>
      </c>
      <c r="O263" s="254">
        <f t="shared" si="57"/>
        <v>-604960.95206622174</v>
      </c>
      <c r="P263" s="255">
        <f t="shared" si="58"/>
        <v>2481822.9517899663</v>
      </c>
      <c r="Q263" s="257">
        <f t="shared" si="59"/>
        <v>6073138.1138250744</v>
      </c>
      <c r="R263" s="161"/>
    </row>
    <row r="264" spans="1:18" ht="12.75" customHeight="1" outlineLevel="1">
      <c r="A264" s="183">
        <v>47422</v>
      </c>
      <c r="B264" s="259">
        <f t="shared" si="41"/>
        <v>0</v>
      </c>
      <c r="C264" s="172">
        <f>'LSR Prepaid BPA interest'!I262</f>
        <v>9684.9540634775622</v>
      </c>
      <c r="D264" s="166">
        <f>'LSR Prepaid BPA interest'!H262</f>
        <v>-682388.86426182836</v>
      </c>
      <c r="E264" s="253"/>
      <c r="F264" s="254">
        <f t="shared" si="50"/>
        <v>0</v>
      </c>
      <c r="G264" s="255">
        <f t="shared" si="51"/>
        <v>0</v>
      </c>
      <c r="H264" s="253">
        <f t="shared" si="52"/>
        <v>9684.9540634775622</v>
      </c>
      <c r="I264" s="254">
        <f t="shared" si="53"/>
        <v>-9684.9540634775622</v>
      </c>
      <c r="J264" s="255">
        <f t="shared" si="54"/>
        <v>0</v>
      </c>
      <c r="K264" s="253"/>
      <c r="L264" s="254">
        <f t="shared" si="55"/>
        <v>-28186.293837310899</v>
      </c>
      <c r="M264" s="255">
        <f t="shared" si="56"/>
        <v>1364126.1443311302</v>
      </c>
      <c r="N264" s="253">
        <f>'LSR Prepaid BPA interest'!G262</f>
        <v>0</v>
      </c>
      <c r="O264" s="254">
        <f t="shared" si="57"/>
        <v>-644517.61636103981</v>
      </c>
      <c r="P264" s="255">
        <f t="shared" si="58"/>
        <v>1837305.3354289266</v>
      </c>
      <c r="Q264" s="257">
        <f t="shared" si="59"/>
        <v>5475609.6602256866</v>
      </c>
      <c r="R264" s="161"/>
    </row>
    <row r="265" spans="1:18" ht="12.75" customHeight="1" outlineLevel="1">
      <c r="A265" s="183">
        <v>47452</v>
      </c>
      <c r="B265" s="259">
        <f t="shared" si="41"/>
        <v>0</v>
      </c>
      <c r="C265" s="172">
        <f>'LSR Prepaid BPA interest'!I263</f>
        <v>7372.3815165279811</v>
      </c>
      <c r="D265" s="166">
        <f>'LSR Prepaid BPA interest'!H263</f>
        <v>-682388.86426182836</v>
      </c>
      <c r="E265" s="253"/>
      <c r="F265" s="254">
        <f t="shared" si="50"/>
        <v>0</v>
      </c>
      <c r="G265" s="255">
        <f t="shared" si="51"/>
        <v>0</v>
      </c>
      <c r="H265" s="253">
        <f t="shared" si="52"/>
        <v>7372.3815165279811</v>
      </c>
      <c r="I265" s="254">
        <f t="shared" si="53"/>
        <v>-7372.3815165279811</v>
      </c>
      <c r="J265" s="255">
        <f t="shared" si="54"/>
        <v>0</v>
      </c>
      <c r="K265" s="253"/>
      <c r="L265" s="254">
        <f t="shared" si="55"/>
        <v>-28283.190627028085</v>
      </c>
      <c r="M265" s="255">
        <f t="shared" si="56"/>
        <v>1335842.9537041022</v>
      </c>
      <c r="N265" s="253">
        <f>'LSR Prepaid BPA interest'!G263</f>
        <v>0</v>
      </c>
      <c r="O265" s="254">
        <f t="shared" si="57"/>
        <v>-646733.29211827228</v>
      </c>
      <c r="P265" s="255">
        <f t="shared" si="58"/>
        <v>1190572.0433106543</v>
      </c>
      <c r="Q265" s="257">
        <f t="shared" si="59"/>
        <v>4873122.8433644492</v>
      </c>
      <c r="R265" s="161"/>
    </row>
    <row r="266" spans="1:18" ht="12.75" customHeight="1" outlineLevel="1">
      <c r="A266" s="183">
        <v>47483</v>
      </c>
      <c r="B266" s="259">
        <f t="shared" si="41"/>
        <v>0</v>
      </c>
      <c r="C266" s="172">
        <f>'LSR Prepaid BPA interest'!I264</f>
        <v>5551.3010706802661</v>
      </c>
      <c r="D266" s="166">
        <f>'LSR Prepaid BPA interest'!H264</f>
        <v>-682388.86426182836</v>
      </c>
      <c r="E266" s="253"/>
      <c r="F266" s="254">
        <f t="shared" si="50"/>
        <v>0</v>
      </c>
      <c r="G266" s="255">
        <f t="shared" si="51"/>
        <v>0</v>
      </c>
      <c r="H266" s="253">
        <f t="shared" si="52"/>
        <v>5551.3010706802661</v>
      </c>
      <c r="I266" s="254">
        <f t="shared" si="53"/>
        <v>-5551.3010706802661</v>
      </c>
      <c r="J266" s="255">
        <f t="shared" si="54"/>
        <v>0</v>
      </c>
      <c r="K266" s="253"/>
      <c r="L266" s="254">
        <f t="shared" si="55"/>
        <v>-28359.493897709104</v>
      </c>
      <c r="M266" s="255">
        <f t="shared" si="56"/>
        <v>1307483.4598063931</v>
      </c>
      <c r="N266" s="253">
        <f>'LSR Prepaid BPA interest'!G264</f>
        <v>0</v>
      </c>
      <c r="O266" s="254">
        <f t="shared" si="57"/>
        <v>-648478.06929343892</v>
      </c>
      <c r="P266" s="255">
        <f t="shared" si="58"/>
        <v>542093.97401721543</v>
      </c>
      <c r="Q266" s="257">
        <f t="shared" si="59"/>
        <v>4265668.0586394584</v>
      </c>
      <c r="R266" s="161"/>
    </row>
    <row r="267" spans="1:18" ht="12.75" customHeight="1" outlineLevel="1">
      <c r="A267" s="183">
        <v>47514</v>
      </c>
      <c r="B267" s="259">
        <f t="shared" si="41"/>
        <v>0</v>
      </c>
      <c r="C267" s="172">
        <f>'LSR Prepaid BPA interest'!I265</f>
        <v>3552.9518483468009</v>
      </c>
      <c r="D267" s="166">
        <f>'LSR Prepaid BPA interest'!H265</f>
        <v>-682388.86426182836</v>
      </c>
      <c r="E267" s="253"/>
      <c r="F267" s="254">
        <f t="shared" si="50"/>
        <v>0</v>
      </c>
      <c r="G267" s="255">
        <f t="shared" si="51"/>
        <v>0</v>
      </c>
      <c r="H267" s="253">
        <f t="shared" si="52"/>
        <v>3552.9518483468009</v>
      </c>
      <c r="I267" s="254">
        <f t="shared" si="53"/>
        <v>-3552.9518483468009</v>
      </c>
      <c r="J267" s="255">
        <f t="shared" si="54"/>
        <v>0</v>
      </c>
      <c r="K267" s="253"/>
      <c r="L267" s="254">
        <f t="shared" si="55"/>
        <v>-28443.224730124875</v>
      </c>
      <c r="M267" s="255">
        <f t="shared" si="56"/>
        <v>1279040.2350762682</v>
      </c>
      <c r="N267" s="253">
        <f>'LSR Prepaid BPA interest'!G265</f>
        <v>0</v>
      </c>
      <c r="O267" s="254">
        <f t="shared" si="57"/>
        <v>-650392.68768335658</v>
      </c>
      <c r="P267" s="255">
        <f t="shared" si="58"/>
        <v>-108298.71366614115</v>
      </c>
      <c r="Q267" s="257">
        <f t="shared" si="59"/>
        <v>3653198.136687323</v>
      </c>
      <c r="R267" s="161"/>
    </row>
    <row r="268" spans="1:18" ht="12.75" customHeight="1" outlineLevel="1">
      <c r="A268" s="183">
        <v>47542</v>
      </c>
      <c r="B268" s="259">
        <f t="shared" si="41"/>
        <v>0</v>
      </c>
      <c r="C268" s="172">
        <f>'LSR Prepaid BPA interest'!I266</f>
        <v>1342.3067695015577</v>
      </c>
      <c r="D268" s="166">
        <f>'LSR Prepaid BPA interest'!H266</f>
        <v>-682388.86426182836</v>
      </c>
      <c r="E268" s="253"/>
      <c r="F268" s="254">
        <f t="shared" si="50"/>
        <v>0</v>
      </c>
      <c r="G268" s="255">
        <f t="shared" si="51"/>
        <v>0</v>
      </c>
      <c r="H268" s="253">
        <f t="shared" si="52"/>
        <v>1342.3067695015577</v>
      </c>
      <c r="I268" s="254">
        <f t="shared" si="53"/>
        <v>-1342.3067695015577</v>
      </c>
      <c r="J268" s="255">
        <f t="shared" si="54"/>
        <v>0</v>
      </c>
      <c r="K268" s="253"/>
      <c r="L268" s="254">
        <f t="shared" si="55"/>
        <v>-28535.850758928493</v>
      </c>
      <c r="M268" s="255">
        <f t="shared" si="56"/>
        <v>1250504.3843173396</v>
      </c>
      <c r="N268" s="253">
        <f>'LSR Prepaid BPA interest'!G266</f>
        <v>0</v>
      </c>
      <c r="O268" s="254">
        <f t="shared" si="57"/>
        <v>-652510.70673339826</v>
      </c>
      <c r="P268" s="255">
        <f t="shared" si="58"/>
        <v>-760809.42039953941</v>
      </c>
      <c r="Q268" s="257">
        <f t="shared" si="59"/>
        <v>3035785.6083542467</v>
      </c>
      <c r="R268" s="161"/>
    </row>
    <row r="269" spans="1:18" ht="12.75" customHeight="1" outlineLevel="1">
      <c r="A269" s="183">
        <v>47573</v>
      </c>
      <c r="B269" s="259">
        <f t="shared" si="41"/>
        <v>0</v>
      </c>
      <c r="C269" s="172">
        <f>'LSR Prepaid BPA interest'!I267</f>
        <v>-580.70114445049524</v>
      </c>
      <c r="D269" s="166">
        <f>'LSR Prepaid BPA interest'!H267</f>
        <v>-682388.86426182836</v>
      </c>
      <c r="E269" s="253"/>
      <c r="F269" s="254">
        <f t="shared" si="50"/>
        <v>0</v>
      </c>
      <c r="G269" s="255">
        <f t="shared" si="51"/>
        <v>0</v>
      </c>
      <c r="H269" s="253">
        <f t="shared" si="52"/>
        <v>-580.70114445049524</v>
      </c>
      <c r="I269" s="254">
        <f t="shared" si="53"/>
        <v>580.70114445049524</v>
      </c>
      <c r="J269" s="255">
        <f t="shared" si="54"/>
        <v>0</v>
      </c>
      <c r="K269" s="253"/>
      <c r="L269" s="254">
        <f t="shared" si="55"/>
        <v>-28616.424790523084</v>
      </c>
      <c r="M269" s="255">
        <f t="shared" si="56"/>
        <v>1221887.9595268166</v>
      </c>
      <c r="N269" s="253">
        <f>'LSR Prepaid BPA interest'!G267</f>
        <v>0</v>
      </c>
      <c r="O269" s="254">
        <f t="shared" si="57"/>
        <v>-654353.14061575569</v>
      </c>
      <c r="P269" s="255">
        <f t="shared" si="58"/>
        <v>-1415162.5610152951</v>
      </c>
      <c r="Q269" s="257">
        <f t="shared" si="59"/>
        <v>2413420.869038329</v>
      </c>
      <c r="R269" s="161"/>
    </row>
    <row r="270" spans="1:18" ht="12.75" customHeight="1" outlineLevel="1">
      <c r="A270" s="183">
        <v>47603</v>
      </c>
      <c r="B270" s="259">
        <f t="shared" si="41"/>
        <v>0</v>
      </c>
      <c r="C270" s="172">
        <f>'LSR Prepaid BPA interest'!I268</f>
        <v>-2549.4770944403567</v>
      </c>
      <c r="D270" s="166">
        <f>'LSR Prepaid BPA interest'!H268</f>
        <v>-682388.86426182836</v>
      </c>
      <c r="E270" s="253"/>
      <c r="F270" s="254">
        <f t="shared" si="50"/>
        <v>0</v>
      </c>
      <c r="G270" s="255">
        <f t="shared" si="51"/>
        <v>0</v>
      </c>
      <c r="H270" s="253">
        <f t="shared" si="52"/>
        <v>-2549.4770944403567</v>
      </c>
      <c r="I270" s="254">
        <f t="shared" si="53"/>
        <v>2549.4770944403567</v>
      </c>
      <c r="J270" s="255">
        <f t="shared" si="54"/>
        <v>0</v>
      </c>
      <c r="K270" s="253"/>
      <c r="L270" s="254">
        <f t="shared" si="55"/>
        <v>-28698.916502827658</v>
      </c>
      <c r="M270" s="255">
        <f t="shared" si="56"/>
        <v>1193189.0430239891</v>
      </c>
      <c r="N270" s="253">
        <f>'LSR Prepaid BPA interest'!G268</f>
        <v>0</v>
      </c>
      <c r="O270" s="254">
        <f t="shared" si="57"/>
        <v>-656239.42485344107</v>
      </c>
      <c r="P270" s="255">
        <f t="shared" si="58"/>
        <v>-2071401.9858687362</v>
      </c>
      <c r="Q270" s="257">
        <f t="shared" si="59"/>
        <v>1786026.4671693912</v>
      </c>
      <c r="R270" s="161"/>
    </row>
    <row r="271" spans="1:18" ht="12.75" customHeight="1" outlineLevel="1">
      <c r="A271" s="183">
        <v>47634</v>
      </c>
      <c r="B271" s="259">
        <f t="shared" si="41"/>
        <v>0</v>
      </c>
      <c r="C271" s="172">
        <f>'LSR Prepaid BPA interest'!I269</f>
        <v>-4701.2861606536835</v>
      </c>
      <c r="D271" s="166">
        <f>'LSR Prepaid BPA interest'!H269</f>
        <v>-682388.86426182836</v>
      </c>
      <c r="E271" s="253"/>
      <c r="F271" s="254">
        <f t="shared" si="50"/>
        <v>0</v>
      </c>
      <c r="G271" s="255">
        <f t="shared" si="51"/>
        <v>0</v>
      </c>
      <c r="H271" s="253">
        <f t="shared" si="52"/>
        <v>-4701.2861606536835</v>
      </c>
      <c r="I271" s="254">
        <f t="shared" si="53"/>
        <v>4701.2861606536835</v>
      </c>
      <c r="J271" s="255">
        <f t="shared" si="54"/>
        <v>0</v>
      </c>
      <c r="K271" s="253"/>
      <c r="L271" s="254">
        <f t="shared" si="55"/>
        <v>-28789.077302701997</v>
      </c>
      <c r="M271" s="255">
        <f t="shared" si="56"/>
        <v>1164399.9657212871</v>
      </c>
      <c r="N271" s="253">
        <f>'LSR Prepaid BPA interest'!G269</f>
        <v>0</v>
      </c>
      <c r="O271" s="254">
        <f t="shared" si="57"/>
        <v>-658301.07311978005</v>
      </c>
      <c r="P271" s="255">
        <f t="shared" si="58"/>
        <v>-2729703.0589885162</v>
      </c>
      <c r="Q271" s="257">
        <f t="shared" si="59"/>
        <v>1153584.591120247</v>
      </c>
      <c r="R271" s="161"/>
    </row>
    <row r="272" spans="1:18" ht="12.75" customHeight="1" outlineLevel="1">
      <c r="A272" s="183">
        <v>47664</v>
      </c>
      <c r="B272" s="259">
        <f t="shared" si="41"/>
        <v>0</v>
      </c>
      <c r="C272" s="172">
        <f>'LSR Prepaid BPA interest'!I270</f>
        <v>-6549.7864423087076</v>
      </c>
      <c r="D272" s="166">
        <f>'LSR Prepaid BPA interest'!H270</f>
        <v>-682388.86426182836</v>
      </c>
      <c r="E272" s="253"/>
      <c r="F272" s="254">
        <f t="shared" si="50"/>
        <v>0</v>
      </c>
      <c r="G272" s="255">
        <f t="shared" si="51"/>
        <v>0</v>
      </c>
      <c r="H272" s="253">
        <f t="shared" si="52"/>
        <v>-6549.7864423087076</v>
      </c>
      <c r="I272" s="254">
        <f t="shared" si="53"/>
        <v>6549.7864423087076</v>
      </c>
      <c r="J272" s="255">
        <f t="shared" si="54"/>
        <v>0</v>
      </c>
      <c r="K272" s="253"/>
      <c r="L272" s="254">
        <f t="shared" si="55"/>
        <v>-28866.529464503343</v>
      </c>
      <c r="M272" s="255">
        <f t="shared" si="56"/>
        <v>1135533.4362567838</v>
      </c>
      <c r="N272" s="253">
        <f>'LSR Prepaid BPA interest'!G270</f>
        <v>0</v>
      </c>
      <c r="O272" s="254">
        <f t="shared" si="57"/>
        <v>-660072.12123963365</v>
      </c>
      <c r="P272" s="255">
        <f t="shared" si="58"/>
        <v>-3389775.18022815</v>
      </c>
      <c r="Q272" s="257">
        <f t="shared" si="59"/>
        <v>516085.94611486065</v>
      </c>
      <c r="R272" s="161"/>
    </row>
    <row r="273" spans="1:18" ht="12.75" customHeight="1" outlineLevel="1">
      <c r="A273" s="183">
        <v>47695</v>
      </c>
      <c r="B273" s="259">
        <f t="shared" si="41"/>
        <v>0</v>
      </c>
      <c r="C273" s="172">
        <f>'LSR Prepaid BPA interest'!I271</f>
        <v>-8876.7384020514291</v>
      </c>
      <c r="D273" s="166">
        <f>'LSR Prepaid BPA interest'!H271</f>
        <v>-682388.86426182836</v>
      </c>
      <c r="E273" s="253"/>
      <c r="F273" s="254">
        <f t="shared" si="50"/>
        <v>0</v>
      </c>
      <c r="G273" s="255">
        <f t="shared" si="51"/>
        <v>0</v>
      </c>
      <c r="H273" s="253">
        <f t="shared" si="52"/>
        <v>-8876.7384020514291</v>
      </c>
      <c r="I273" s="254">
        <f t="shared" si="53"/>
        <v>8876.7384020514291</v>
      </c>
      <c r="J273" s="255">
        <f t="shared" si="54"/>
        <v>0</v>
      </c>
      <c r="K273" s="253"/>
      <c r="L273" s="254">
        <f t="shared" si="55"/>
        <v>-28964.028751616563</v>
      </c>
      <c r="M273" s="255">
        <f t="shared" si="56"/>
        <v>1106569.4075051672</v>
      </c>
      <c r="N273" s="253">
        <f>'LSR Prepaid BPA interest'!G271</f>
        <v>0</v>
      </c>
      <c r="O273" s="254">
        <f t="shared" si="57"/>
        <v>-662301.57391226315</v>
      </c>
      <c r="P273" s="255">
        <f t="shared" si="58"/>
        <v>-4052076.7541404134</v>
      </c>
      <c r="Q273" s="257">
        <f t="shared" si="59"/>
        <v>-126487.57172410568</v>
      </c>
      <c r="R273" s="161"/>
    </row>
    <row r="274" spans="1:18" ht="12.75" customHeight="1" outlineLevel="1">
      <c r="A274" s="183">
        <v>47726</v>
      </c>
      <c r="B274" s="259">
        <f t="shared" si="41"/>
        <v>0</v>
      </c>
      <c r="C274" s="172">
        <f>'LSR Prepaid BPA interest'!I272</f>
        <v>-10943.564898450079</v>
      </c>
      <c r="D274" s="166">
        <f>'LSR Prepaid BPA interest'!H272</f>
        <v>-682388.86426182836</v>
      </c>
      <c r="E274" s="253"/>
      <c r="F274" s="254">
        <f t="shared" si="50"/>
        <v>0</v>
      </c>
      <c r="G274" s="255">
        <f t="shared" si="51"/>
        <v>0</v>
      </c>
      <c r="H274" s="253">
        <f t="shared" si="52"/>
        <v>-10943.564898450079</v>
      </c>
      <c r="I274" s="254">
        <f t="shared" si="53"/>
        <v>10943.564898450079</v>
      </c>
      <c r="J274" s="255">
        <f t="shared" si="54"/>
        <v>0</v>
      </c>
      <c r="K274" s="253"/>
      <c r="L274" s="254">
        <f t="shared" si="55"/>
        <v>-29050.628781815663</v>
      </c>
      <c r="M274" s="255">
        <f t="shared" si="56"/>
        <v>1077518.7787233514</v>
      </c>
      <c r="N274" s="253">
        <f>'LSR Prepaid BPA interest'!G272</f>
        <v>0</v>
      </c>
      <c r="O274" s="254">
        <f t="shared" si="57"/>
        <v>-664281.80037846277</v>
      </c>
      <c r="P274" s="255">
        <f t="shared" si="58"/>
        <v>-4716358.5545188766</v>
      </c>
      <c r="Q274" s="257">
        <f t="shared" si="59"/>
        <v>-774185.05792428122</v>
      </c>
      <c r="R274" s="161"/>
    </row>
    <row r="275" spans="1:18" ht="12.75" customHeight="1" outlineLevel="1">
      <c r="A275" s="183">
        <v>47756</v>
      </c>
      <c r="B275" s="259">
        <f t="shared" si="41"/>
        <v>0</v>
      </c>
      <c r="C275" s="172">
        <f>'LSR Prepaid BPA interest'!I273</f>
        <v>-12590.701349853605</v>
      </c>
      <c r="D275" s="166">
        <f>'LSR Prepaid BPA interest'!H273</f>
        <v>-682388.86426182836</v>
      </c>
      <c r="E275" s="253"/>
      <c r="F275" s="254">
        <f t="shared" si="50"/>
        <v>0</v>
      </c>
      <c r="G275" s="255">
        <f t="shared" si="51"/>
        <v>0</v>
      </c>
      <c r="H275" s="253">
        <f t="shared" si="52"/>
        <v>-12590.701349853605</v>
      </c>
      <c r="I275" s="254">
        <f t="shared" si="53"/>
        <v>12590.701349853605</v>
      </c>
      <c r="J275" s="255">
        <f t="shared" si="54"/>
        <v>0</v>
      </c>
      <c r="K275" s="253"/>
      <c r="L275" s="254">
        <f t="shared" si="55"/>
        <v>-29119.643799129477</v>
      </c>
      <c r="M275" s="255">
        <f t="shared" si="56"/>
        <v>1048399.1349242219</v>
      </c>
      <c r="N275" s="253">
        <f>'LSR Prepaid BPA interest'!G273</f>
        <v>0</v>
      </c>
      <c r="O275" s="254">
        <f t="shared" si="57"/>
        <v>-665859.92181255249</v>
      </c>
      <c r="P275" s="255">
        <f t="shared" si="58"/>
        <v>-5382218.4763314296</v>
      </c>
      <c r="Q275" s="257">
        <f t="shared" si="59"/>
        <v>-1426984.3865283001</v>
      </c>
      <c r="R275" s="161"/>
    </row>
    <row r="276" spans="1:18" ht="12.75" customHeight="1" outlineLevel="1">
      <c r="A276" s="183">
        <v>47787</v>
      </c>
      <c r="B276" s="259">
        <f t="shared" si="41"/>
        <v>0</v>
      </c>
      <c r="C276" s="172">
        <f>'LSR Prepaid BPA interest'!I274</f>
        <v>-15175.384679562005</v>
      </c>
      <c r="D276" s="166">
        <f>'LSR Prepaid BPA interest'!H274</f>
        <v>-682388.86426182836</v>
      </c>
      <c r="E276" s="253"/>
      <c r="F276" s="254">
        <f t="shared" si="50"/>
        <v>0</v>
      </c>
      <c r="G276" s="255">
        <f t="shared" si="51"/>
        <v>0</v>
      </c>
      <c r="H276" s="253">
        <f t="shared" si="52"/>
        <v>-15175.384679562005</v>
      </c>
      <c r="I276" s="254">
        <f t="shared" si="53"/>
        <v>15175.384679562005</v>
      </c>
      <c r="J276" s="255">
        <f t="shared" si="54"/>
        <v>0</v>
      </c>
      <c r="K276" s="253"/>
      <c r="L276" s="254">
        <f t="shared" si="55"/>
        <v>-29227.942030644255</v>
      </c>
      <c r="M276" s="255">
        <f t="shared" si="56"/>
        <v>1019171.1928935776</v>
      </c>
      <c r="N276" s="253">
        <f>'LSR Prepaid BPA interest'!G274</f>
        <v>0</v>
      </c>
      <c r="O276" s="254">
        <f t="shared" si="57"/>
        <v>-668336.30691074603</v>
      </c>
      <c r="P276" s="255">
        <f t="shared" si="58"/>
        <v>-6050554.7832421754</v>
      </c>
      <c r="Q276" s="257">
        <f t="shared" si="59"/>
        <v>-2083313.6176446544</v>
      </c>
      <c r="R276" s="161"/>
    </row>
    <row r="277" spans="1:18" ht="12.75" customHeight="1" outlineLevel="1">
      <c r="A277" s="183">
        <v>47817</v>
      </c>
      <c r="B277" s="259">
        <f t="shared" si="41"/>
        <v>0</v>
      </c>
      <c r="C277" s="172">
        <f>'LSR Prepaid BPA interest'!I275</f>
        <v>-16686.010815445792</v>
      </c>
      <c r="D277" s="166">
        <f>'LSR Prepaid BPA interest'!H275</f>
        <v>-682388.86426182836</v>
      </c>
      <c r="E277" s="253"/>
      <c r="F277" s="254">
        <f t="shared" si="50"/>
        <v>0</v>
      </c>
      <c r="G277" s="255">
        <f t="shared" si="51"/>
        <v>0</v>
      </c>
      <c r="H277" s="253">
        <f t="shared" si="52"/>
        <v>-16686.010815445792</v>
      </c>
      <c r="I277" s="254">
        <f t="shared" si="53"/>
        <v>16686.010815445792</v>
      </c>
      <c r="J277" s="255">
        <f t="shared" si="54"/>
        <v>0</v>
      </c>
      <c r="K277" s="253"/>
      <c r="L277" s="254">
        <f t="shared" si="55"/>
        <v>-29291.237265737785</v>
      </c>
      <c r="M277" s="255">
        <f t="shared" si="56"/>
        <v>989879.95562783978</v>
      </c>
      <c r="N277" s="253">
        <f>'LSR Prepaid BPA interest'!G275</f>
        <v>0</v>
      </c>
      <c r="O277" s="254">
        <f t="shared" si="57"/>
        <v>-669783.63781153632</v>
      </c>
      <c r="P277" s="255">
        <f t="shared" si="58"/>
        <v>-6720338.4210537113</v>
      </c>
      <c r="Q277" s="257">
        <f t="shared" si="59"/>
        <v>-2741595.7252711323</v>
      </c>
      <c r="R277" s="161"/>
    </row>
    <row r="278" spans="1:18" ht="12.75" customHeight="1" outlineLevel="1">
      <c r="A278" s="183">
        <v>47848</v>
      </c>
      <c r="B278" s="259">
        <f t="shared" si="41"/>
        <v>0</v>
      </c>
      <c r="C278" s="172">
        <f>'LSR Prepaid BPA interest'!I276</f>
        <v>-19309.037672359304</v>
      </c>
      <c r="D278" s="166">
        <f>'LSR Prepaid BPA interest'!H276</f>
        <v>-682388.86426182836</v>
      </c>
      <c r="E278" s="253"/>
      <c r="F278" s="254">
        <f t="shared" si="50"/>
        <v>0</v>
      </c>
      <c r="G278" s="255">
        <f t="shared" si="51"/>
        <v>0</v>
      </c>
      <c r="H278" s="253">
        <f t="shared" si="52"/>
        <v>-19309.037672359304</v>
      </c>
      <c r="I278" s="254">
        <f t="shared" si="53"/>
        <v>19309.037672359304</v>
      </c>
      <c r="J278" s="255">
        <f t="shared" si="54"/>
        <v>0</v>
      </c>
      <c r="K278" s="253"/>
      <c r="L278" s="254">
        <f t="shared" si="55"/>
        <v>-29401.14209104246</v>
      </c>
      <c r="M278" s="255">
        <f t="shared" si="56"/>
        <v>960478.8135367973</v>
      </c>
      <c r="N278" s="253">
        <f>'LSR Prepaid BPA interest'!G276</f>
        <v>0</v>
      </c>
      <c r="O278" s="254">
        <f t="shared" si="57"/>
        <v>-672296.75984314515</v>
      </c>
      <c r="P278" s="255">
        <f t="shared" si="58"/>
        <v>-7392635.1808968568</v>
      </c>
      <c r="Q278" s="257">
        <f t="shared" si="59"/>
        <v>-3401830.7094077333</v>
      </c>
      <c r="R278" s="161"/>
    </row>
    <row r="279" spans="1:18" ht="12.75" customHeight="1" outlineLevel="1">
      <c r="A279" s="183">
        <v>47879</v>
      </c>
      <c r="B279" s="259">
        <f t="shared" si="41"/>
        <v>0</v>
      </c>
      <c r="C279" s="172">
        <f>'LSR Prepaid BPA interest'!I277</f>
        <v>-21530.849709468548</v>
      </c>
      <c r="D279" s="166">
        <f>'LSR Prepaid BPA interest'!H277</f>
        <v>-682388.86426182836</v>
      </c>
      <c r="E279" s="253"/>
      <c r="F279" s="254">
        <f t="shared" si="50"/>
        <v>0</v>
      </c>
      <c r="G279" s="255">
        <f t="shared" si="51"/>
        <v>0</v>
      </c>
      <c r="H279" s="253">
        <f t="shared" si="52"/>
        <v>-21530.849709468548</v>
      </c>
      <c r="I279" s="254">
        <f t="shared" si="53"/>
        <v>21530.849709468548</v>
      </c>
      <c r="J279" s="255">
        <f t="shared" si="54"/>
        <v>0</v>
      </c>
      <c r="K279" s="253"/>
      <c r="L279" s="254">
        <f t="shared" si="55"/>
        <v>-29494.236015397339</v>
      </c>
      <c r="M279" s="255">
        <f t="shared" si="56"/>
        <v>930984.57752139994</v>
      </c>
      <c r="N279" s="253">
        <f>'LSR Prepaid BPA interest'!G277</f>
        <v>0</v>
      </c>
      <c r="O279" s="254">
        <f t="shared" si="57"/>
        <v>-674425.47795589955</v>
      </c>
      <c r="P279" s="255">
        <f t="shared" si="58"/>
        <v>-8067060.658852756</v>
      </c>
      <c r="Q279" s="257">
        <f t="shared" si="59"/>
        <v>-4064059.5052452614</v>
      </c>
      <c r="R279" s="161"/>
    </row>
    <row r="280" spans="1:18" ht="12.75" customHeight="1" outlineLevel="1">
      <c r="A280" s="183">
        <v>47907</v>
      </c>
      <c r="B280" s="259">
        <f t="shared" si="41"/>
        <v>0</v>
      </c>
      <c r="C280" s="172">
        <f>'LSR Prepaid BPA interest'!I278</f>
        <v>-21314.030121428434</v>
      </c>
      <c r="D280" s="166">
        <f>'LSR Prepaid BPA interest'!H278</f>
        <v>-682388.86426182836</v>
      </c>
      <c r="E280" s="253"/>
      <c r="F280" s="254">
        <f t="shared" si="50"/>
        <v>0</v>
      </c>
      <c r="G280" s="255">
        <f t="shared" si="51"/>
        <v>0</v>
      </c>
      <c r="H280" s="253">
        <f t="shared" si="52"/>
        <v>-21314.030121428434</v>
      </c>
      <c r="I280" s="254">
        <f t="shared" si="53"/>
        <v>21314.030121428434</v>
      </c>
      <c r="J280" s="255">
        <f t="shared" si="54"/>
        <v>0</v>
      </c>
      <c r="K280" s="253"/>
      <c r="L280" s="254">
        <f t="shared" si="55"/>
        <v>-29485.151274658459</v>
      </c>
      <c r="M280" s="255">
        <f t="shared" si="56"/>
        <v>901499.42624674144</v>
      </c>
      <c r="N280" s="253">
        <f>'LSR Prepaid BPA interest'!G278</f>
        <v>0</v>
      </c>
      <c r="O280" s="254">
        <f t="shared" si="57"/>
        <v>-674217.74310859828</v>
      </c>
      <c r="P280" s="255">
        <f t="shared" si="58"/>
        <v>-8741278.4019613545</v>
      </c>
      <c r="Q280" s="257">
        <f t="shared" si="59"/>
        <v>-4728194.1271931129</v>
      </c>
      <c r="R280" s="161"/>
    </row>
    <row r="281" spans="1:18" ht="12.75" customHeight="1" outlineLevel="1">
      <c r="A281" s="183">
        <v>47938</v>
      </c>
      <c r="B281" s="259">
        <f t="shared" si="41"/>
        <v>0</v>
      </c>
      <c r="C281" s="172">
        <f>'LSR Prepaid BPA interest'!I279</f>
        <v>-25664.502702265847</v>
      </c>
      <c r="D281" s="166">
        <f>'LSR Prepaid BPA interest'!H279</f>
        <v>-682388.86426182836</v>
      </c>
      <c r="E281" s="253"/>
      <c r="F281" s="254">
        <f t="shared" si="50"/>
        <v>0</v>
      </c>
      <c r="G281" s="255">
        <f t="shared" si="51"/>
        <v>0</v>
      </c>
      <c r="H281" s="253">
        <f t="shared" si="52"/>
        <v>-25664.502702265847</v>
      </c>
      <c r="I281" s="254">
        <f t="shared" si="53"/>
        <v>25664.502702265847</v>
      </c>
      <c r="J281" s="255">
        <f t="shared" si="54"/>
        <v>0</v>
      </c>
      <c r="K281" s="253"/>
      <c r="L281" s="254">
        <f t="shared" si="55"/>
        <v>-29667.436075795547</v>
      </c>
      <c r="M281" s="255">
        <f t="shared" si="56"/>
        <v>871831.99017094588</v>
      </c>
      <c r="N281" s="253">
        <f>'LSR Prepaid BPA interest'!G279</f>
        <v>0</v>
      </c>
      <c r="O281" s="254">
        <f t="shared" si="57"/>
        <v>-678385.93088829867</v>
      </c>
      <c r="P281" s="255">
        <f t="shared" si="58"/>
        <v>-9419664.3328496534</v>
      </c>
      <c r="Q281" s="257">
        <f t="shared" si="59"/>
        <v>-5394234.5752512878</v>
      </c>
      <c r="R281" s="161"/>
    </row>
    <row r="282" spans="1:18" ht="12.75" customHeight="1" outlineLevel="1">
      <c r="A282" s="183">
        <v>47968</v>
      </c>
      <c r="B282" s="259">
        <f t="shared" si="41"/>
        <v>0</v>
      </c>
      <c r="C282" s="172">
        <f>'LSR Prepaid BPA interest'!I280</f>
        <v>-27037.578512641267</v>
      </c>
      <c r="D282" s="166">
        <f>'LSR Prepaid BPA interest'!H280</f>
        <v>-682388.86426182836</v>
      </c>
      <c r="E282" s="253"/>
      <c r="F282" s="254">
        <f t="shared" si="50"/>
        <v>0</v>
      </c>
      <c r="G282" s="255">
        <f t="shared" si="51"/>
        <v>0</v>
      </c>
      <c r="H282" s="253">
        <f t="shared" si="52"/>
        <v>-27037.578512641267</v>
      </c>
      <c r="I282" s="254">
        <f t="shared" si="53"/>
        <v>27037.578512641267</v>
      </c>
      <c r="J282" s="255">
        <f t="shared" si="54"/>
        <v>0</v>
      </c>
      <c r="K282" s="253"/>
      <c r="L282" s="254">
        <f t="shared" si="55"/>
        <v>-29724.967952250277</v>
      </c>
      <c r="M282" s="255">
        <f t="shared" si="56"/>
        <v>842107.02221869561</v>
      </c>
      <c r="N282" s="253">
        <f>'LSR Prepaid BPA interest'!G280</f>
        <v>0</v>
      </c>
      <c r="O282" s="254">
        <f t="shared" si="57"/>
        <v>-679701.47482221934</v>
      </c>
      <c r="P282" s="255">
        <f t="shared" si="58"/>
        <v>-10099365.807671873</v>
      </c>
      <c r="Q282" s="257">
        <f t="shared" si="59"/>
        <v>-6062253.9749861835</v>
      </c>
      <c r="R282" s="161"/>
    </row>
    <row r="283" spans="1:18" ht="12.75" customHeight="1" outlineLevel="1">
      <c r="A283" s="183">
        <v>47999</v>
      </c>
      <c r="B283" s="259">
        <f t="shared" si="41"/>
        <v>0</v>
      </c>
      <c r="C283" s="172">
        <f>'LSR Prepaid BPA interest'!I281</f>
        <v>-30005.657626127955</v>
      </c>
      <c r="D283" s="166">
        <f>'LSR Prepaid BPA interest'!H281</f>
        <v>-682388.86426182836</v>
      </c>
      <c r="E283" s="253"/>
      <c r="F283" s="254">
        <f t="shared" si="50"/>
        <v>0</v>
      </c>
      <c r="G283" s="255">
        <f t="shared" si="51"/>
        <v>0</v>
      </c>
      <c r="H283" s="253">
        <f t="shared" si="52"/>
        <v>-30005.657626127955</v>
      </c>
      <c r="I283" s="254">
        <f t="shared" si="53"/>
        <v>30005.657626127955</v>
      </c>
      <c r="J283" s="255">
        <f t="shared" si="54"/>
        <v>0</v>
      </c>
      <c r="K283" s="253"/>
      <c r="L283" s="254">
        <f t="shared" si="55"/>
        <v>-29849.33046710537</v>
      </c>
      <c r="M283" s="255">
        <f t="shared" si="56"/>
        <v>812257.69175159023</v>
      </c>
      <c r="N283" s="253">
        <f>'LSR Prepaid BPA interest'!G281</f>
        <v>0</v>
      </c>
      <c r="O283" s="254">
        <f t="shared" si="57"/>
        <v>-682545.19142085093</v>
      </c>
      <c r="P283" s="255">
        <f t="shared" si="58"/>
        <v>-10781910.999092724</v>
      </c>
      <c r="Q283" s="257">
        <f t="shared" si="59"/>
        <v>-6732261.1317323223</v>
      </c>
      <c r="R283" s="161"/>
    </row>
    <row r="284" spans="1:18" ht="12.75" customHeight="1" outlineLevel="1">
      <c r="A284" s="183">
        <v>48029</v>
      </c>
      <c r="B284" s="259">
        <f t="shared" si="41"/>
        <v>0</v>
      </c>
      <c r="C284" s="172">
        <f>'LSR Prepaid BPA interest'!I282</f>
        <v>-31037.887860509614</v>
      </c>
      <c r="D284" s="166">
        <f>'LSR Prepaid BPA interest'!H282</f>
        <v>-682388.86426182836</v>
      </c>
      <c r="E284" s="253"/>
      <c r="F284" s="254">
        <f t="shared" si="50"/>
        <v>0</v>
      </c>
      <c r="G284" s="255">
        <f t="shared" si="51"/>
        <v>0</v>
      </c>
      <c r="H284" s="253">
        <f t="shared" si="52"/>
        <v>-31037.887860509614</v>
      </c>
      <c r="I284" s="254">
        <f t="shared" si="53"/>
        <v>31037.887860509614</v>
      </c>
      <c r="J284" s="255">
        <f t="shared" si="54"/>
        <v>0</v>
      </c>
      <c r="K284" s="253"/>
      <c r="L284" s="254">
        <f t="shared" si="55"/>
        <v>-29892.580913925958</v>
      </c>
      <c r="M284" s="255">
        <f t="shared" si="56"/>
        <v>782365.11083766422</v>
      </c>
      <c r="N284" s="253">
        <f>'LSR Prepaid BPA interest'!G282</f>
        <v>0</v>
      </c>
      <c r="O284" s="254">
        <f t="shared" si="57"/>
        <v>-683534.17120841192</v>
      </c>
      <c r="P284" s="255">
        <f t="shared" si="58"/>
        <v>-11465445.170301136</v>
      </c>
      <c r="Q284" s="257">
        <f t="shared" si="59"/>
        <v>-7404256.0454897061</v>
      </c>
      <c r="R284" s="161"/>
    </row>
    <row r="285" spans="1:18" ht="12.75" customHeight="1" outlineLevel="1">
      <c r="A285" s="183">
        <v>48060</v>
      </c>
      <c r="B285" s="259">
        <f t="shared" si="41"/>
        <v>0</v>
      </c>
      <c r="C285" s="172">
        <f>'LSR Prepaid BPA interest'!I283</f>
        <v>-34406.091644303233</v>
      </c>
      <c r="D285" s="166">
        <f>'LSR Prepaid BPA interest'!H283</f>
        <v>-682388.86426182836</v>
      </c>
      <c r="E285" s="253"/>
      <c r="F285" s="254">
        <f>-MIN(ABS(D285),ABS(G284))</f>
        <v>0</v>
      </c>
      <c r="G285" s="255">
        <f>G284+E285+F285</f>
        <v>0</v>
      </c>
      <c r="H285" s="253">
        <f>C285</f>
        <v>-34406.091644303233</v>
      </c>
      <c r="I285" s="254">
        <f>-J284-H285</f>
        <v>34406.091644303233</v>
      </c>
      <c r="J285" s="255">
        <f>J284+H285+I285</f>
        <v>0</v>
      </c>
      <c r="K285" s="253"/>
      <c r="L285" s="254">
        <f>IF((F285+I285)&gt;D285,(D285-F285-I285)*$M$1,0)</f>
        <v>-30033.70865246691</v>
      </c>
      <c r="M285" s="255">
        <f>M284+K285+L285</f>
        <v>752331.40218519734</v>
      </c>
      <c r="N285" s="253">
        <f>'LSR Prepaid BPA interest'!G283</f>
        <v>0</v>
      </c>
      <c r="O285" s="254">
        <f t="shared" ref="O285:O295" si="60">IF((I285+L285)&gt;D285,(D285-I285)*$P$1,0)</f>
        <v>-686761.24725366454</v>
      </c>
      <c r="P285" s="255">
        <f t="shared" ref="P285:P295" si="61">P284+N285+O285</f>
        <v>-12152206.417554799</v>
      </c>
      <c r="Q285" s="257">
        <f t="shared" ref="Q285:Q298" si="62">(P285+P273+SUM(P274:P284)*2)/24</f>
        <v>-8078247.6977183456</v>
      </c>
      <c r="R285" s="161"/>
    </row>
    <row r="286" spans="1:18" ht="12.75" customHeight="1" outlineLevel="1">
      <c r="A286" s="183">
        <v>48091</v>
      </c>
      <c r="B286" s="259">
        <f t="shared" si="41"/>
        <v>0</v>
      </c>
      <c r="C286" s="172">
        <f>'LSR Prepaid BPA interest'!I284</f>
        <v>0</v>
      </c>
      <c r="D286" s="166">
        <f>'LSR Prepaid BPA interest'!H284</f>
        <v>-476931</v>
      </c>
      <c r="E286" s="253"/>
      <c r="F286" s="254">
        <f>-MIN(ABS(D286),ABS(G285))</f>
        <v>0</v>
      </c>
      <c r="G286" s="255">
        <f>G285+E286+F286</f>
        <v>0</v>
      </c>
      <c r="H286" s="253">
        <f>C286</f>
        <v>0</v>
      </c>
      <c r="I286" s="254">
        <f>-J285-H286</f>
        <v>0</v>
      </c>
      <c r="J286" s="255">
        <f>J285+H286+I286</f>
        <v>0</v>
      </c>
      <c r="K286" s="253"/>
      <c r="L286" s="254">
        <f>-M285</f>
        <v>-752331.40218519734</v>
      </c>
      <c r="M286" s="255">
        <f>M285+K286+L286</f>
        <v>0</v>
      </c>
      <c r="N286" s="253">
        <f>'LSR Prepaid BPA interest'!G284</f>
        <v>0</v>
      </c>
      <c r="O286" s="254">
        <f>-P285</f>
        <v>12152206.417554799</v>
      </c>
      <c r="P286" s="255">
        <f t="shared" si="61"/>
        <v>0</v>
      </c>
      <c r="Q286" s="257">
        <f t="shared" si="62"/>
        <v>-8219238.1605889918</v>
      </c>
      <c r="R286" s="161"/>
    </row>
    <row r="287" spans="1:18" ht="12.75" customHeight="1" outlineLevel="1">
      <c r="A287" s="183">
        <v>48121</v>
      </c>
      <c r="B287" s="259">
        <f t="shared" si="41"/>
        <v>0</v>
      </c>
      <c r="C287" s="172">
        <f>'LSR Prepaid BPA interest'!I285</f>
        <v>0</v>
      </c>
      <c r="D287" s="166">
        <f>'LSR Prepaid BPA interest'!H285</f>
        <v>0</v>
      </c>
      <c r="E287" s="253"/>
      <c r="F287" s="254">
        <f>-MIN(ABS(D287),ABS(G286))</f>
        <v>0</v>
      </c>
      <c r="G287" s="255">
        <f>G286+E287+F287</f>
        <v>0</v>
      </c>
      <c r="H287" s="253">
        <f>C287</f>
        <v>0</v>
      </c>
      <c r="I287" s="254">
        <f>-J286-H287</f>
        <v>0</v>
      </c>
      <c r="J287" s="255">
        <f>J286+H287+I287</f>
        <v>0</v>
      </c>
      <c r="K287" s="253"/>
      <c r="L287" s="254">
        <f>IF((F287+I287)&gt;D287,(D287-F287-I287)*$M$1,0)</f>
        <v>0</v>
      </c>
      <c r="M287" s="255">
        <f>M286+K287+L287</f>
        <v>0</v>
      </c>
      <c r="N287" s="253">
        <f>'LSR Prepaid BPA interest'!G285</f>
        <v>0</v>
      </c>
      <c r="O287" s="254">
        <f t="shared" si="60"/>
        <v>0</v>
      </c>
      <c r="P287" s="255">
        <f t="shared" si="61"/>
        <v>0</v>
      </c>
      <c r="Q287" s="257">
        <f t="shared" si="62"/>
        <v>-7798464.1176368967</v>
      </c>
      <c r="R287" s="161"/>
    </row>
    <row r="288" spans="1:18" ht="12.75" customHeight="1" outlineLevel="1">
      <c r="A288" s="344">
        <v>48152</v>
      </c>
      <c r="B288" s="259">
        <f t="shared" si="41"/>
        <v>0</v>
      </c>
      <c r="C288" s="172">
        <f>'LSR Prepaid BPA interest'!I286</f>
        <v>0</v>
      </c>
      <c r="D288" s="166">
        <f>'LSR Prepaid BPA interest'!H286</f>
        <v>0</v>
      </c>
      <c r="E288" s="253"/>
      <c r="F288" s="254">
        <f>-MIN(ABS(D288),ABS(G287))</f>
        <v>0</v>
      </c>
      <c r="G288" s="255">
        <f>G287+E288+F288</f>
        <v>0</v>
      </c>
      <c r="H288" s="253">
        <f>C288</f>
        <v>0</v>
      </c>
      <c r="I288" s="254">
        <f>-J287-H288</f>
        <v>0</v>
      </c>
      <c r="J288" s="255">
        <f>J287+H288+I288</f>
        <v>0</v>
      </c>
      <c r="K288" s="253"/>
      <c r="L288" s="254">
        <f>IF((F288+I288)&gt;D288,(D288-F288-I288)*$M$1,0)</f>
        <v>0</v>
      </c>
      <c r="M288" s="255">
        <f>M287+K288+L288</f>
        <v>0</v>
      </c>
      <c r="N288" s="253">
        <f>'LSR Prepaid BPA interest'!G286</f>
        <v>0</v>
      </c>
      <c r="O288" s="254">
        <f t="shared" si="60"/>
        <v>0</v>
      </c>
      <c r="P288" s="255">
        <f t="shared" si="61"/>
        <v>0</v>
      </c>
      <c r="Q288" s="257">
        <f t="shared" si="62"/>
        <v>-7322098.5651546614</v>
      </c>
      <c r="R288" s="161"/>
    </row>
    <row r="289" spans="1:18" ht="12.75" customHeight="1" outlineLevel="1">
      <c r="A289" s="183">
        <v>48182</v>
      </c>
      <c r="B289" s="259">
        <f t="shared" si="41"/>
        <v>0</v>
      </c>
      <c r="C289" s="172">
        <f>'LSR Prepaid BPA interest'!I287</f>
        <v>0</v>
      </c>
      <c r="D289" s="166">
        <f>'LSR Prepaid BPA interest'!H287</f>
        <v>0</v>
      </c>
      <c r="E289" s="253"/>
      <c r="F289" s="254">
        <f>-MIN(ABS(D289),ABS(G288))</f>
        <v>0</v>
      </c>
      <c r="G289" s="255">
        <f>G288+E289+F289</f>
        <v>0</v>
      </c>
      <c r="H289" s="253">
        <f>C289</f>
        <v>0</v>
      </c>
      <c r="I289" s="254">
        <f>-J288-H289</f>
        <v>0</v>
      </c>
      <c r="J289" s="255">
        <f>J288+H289+I289</f>
        <v>0</v>
      </c>
      <c r="K289" s="253"/>
      <c r="L289" s="254">
        <f>IF((F289+I289)&gt;D289,(D289-F289-I289)*$M$1,0)</f>
        <v>0</v>
      </c>
      <c r="M289" s="255">
        <f>M288+K289+L289</f>
        <v>0</v>
      </c>
      <c r="N289" s="253">
        <f>'LSR Prepaid BPA interest'!G287</f>
        <v>0</v>
      </c>
      <c r="O289" s="254">
        <f t="shared" si="60"/>
        <v>0</v>
      </c>
      <c r="P289" s="255">
        <f t="shared" si="61"/>
        <v>0</v>
      </c>
      <c r="Q289" s="257">
        <f t="shared" si="62"/>
        <v>-6789978.014975667</v>
      </c>
      <c r="R289" s="161"/>
    </row>
    <row r="290" spans="1:18" ht="12.75" customHeight="1" outlineLevel="1">
      <c r="A290" s="183">
        <v>48213</v>
      </c>
      <c r="B290" s="259">
        <f t="shared" si="41"/>
        <v>0</v>
      </c>
      <c r="C290" s="172"/>
      <c r="D290" s="166"/>
      <c r="E290" s="253"/>
      <c r="F290" s="254"/>
      <c r="G290" s="255"/>
      <c r="H290" s="253"/>
      <c r="I290" s="254"/>
      <c r="J290" s="255"/>
      <c r="K290" s="253"/>
      <c r="L290" s="254"/>
      <c r="M290" s="255"/>
      <c r="N290" s="253"/>
      <c r="O290" s="254">
        <f t="shared" si="60"/>
        <v>0</v>
      </c>
      <c r="P290" s="255">
        <f t="shared" si="61"/>
        <v>0</v>
      </c>
      <c r="Q290" s="257">
        <f t="shared" si="62"/>
        <v>-6201937.4482277269</v>
      </c>
      <c r="R290" s="161"/>
    </row>
    <row r="291" spans="1:18" ht="12.75" customHeight="1" outlineLevel="1">
      <c r="A291" s="183">
        <v>48244</v>
      </c>
      <c r="B291" s="259">
        <f t="shared" si="41"/>
        <v>0</v>
      </c>
      <c r="C291" s="172"/>
      <c r="D291" s="166"/>
      <c r="E291" s="253"/>
      <c r="F291" s="254"/>
      <c r="G291" s="255"/>
      <c r="H291" s="253"/>
      <c r="I291" s="254"/>
      <c r="J291" s="255"/>
      <c r="K291" s="253"/>
      <c r="L291" s="254"/>
      <c r="M291" s="255"/>
      <c r="N291" s="253">
        <f>'LSR Prepaid BPA interest'!G289</f>
        <v>0</v>
      </c>
      <c r="O291" s="254">
        <f t="shared" si="60"/>
        <v>0</v>
      </c>
      <c r="P291" s="255">
        <f t="shared" si="61"/>
        <v>0</v>
      </c>
      <c r="Q291" s="257">
        <f t="shared" si="62"/>
        <v>-5557783.4549048273</v>
      </c>
      <c r="R291" s="161"/>
    </row>
    <row r="292" spans="1:18" ht="12.75" customHeight="1" outlineLevel="1">
      <c r="A292" s="183">
        <v>48272</v>
      </c>
      <c r="B292" s="259">
        <f t="shared" si="41"/>
        <v>0</v>
      </c>
      <c r="C292" s="172"/>
      <c r="D292" s="166"/>
      <c r="E292" s="253"/>
      <c r="F292" s="254"/>
      <c r="G292" s="255"/>
      <c r="H292" s="253"/>
      <c r="I292" s="254"/>
      <c r="J292" s="255"/>
      <c r="K292" s="253"/>
      <c r="L292" s="254"/>
      <c r="M292" s="255"/>
      <c r="N292" s="253">
        <f>'LSR Prepaid BPA interest'!G290</f>
        <v>0</v>
      </c>
      <c r="O292" s="254">
        <f t="shared" si="60"/>
        <v>0</v>
      </c>
      <c r="P292" s="255">
        <f t="shared" si="61"/>
        <v>0</v>
      </c>
      <c r="Q292" s="257">
        <f t="shared" si="62"/>
        <v>-4857435.9940375723</v>
      </c>
      <c r="R292" s="161"/>
    </row>
    <row r="293" spans="1:18" ht="12.75" customHeight="1" outlineLevel="1">
      <c r="A293" s="183">
        <v>48304</v>
      </c>
      <c r="B293" s="259">
        <f t="shared" si="41"/>
        <v>0</v>
      </c>
      <c r="C293" s="172"/>
      <c r="D293" s="166"/>
      <c r="E293" s="253"/>
      <c r="F293" s="254"/>
      <c r="G293" s="255"/>
      <c r="H293" s="253"/>
      <c r="I293" s="254"/>
      <c r="J293" s="255"/>
      <c r="K293" s="253"/>
      <c r="L293" s="254"/>
      <c r="M293" s="255"/>
      <c r="N293" s="253">
        <f>'LSR Prepaid BPA interest'!G291</f>
        <v>0</v>
      </c>
      <c r="O293" s="254">
        <f t="shared" si="60"/>
        <v>0</v>
      </c>
      <c r="P293" s="255">
        <f t="shared" si="61"/>
        <v>0</v>
      </c>
      <c r="Q293" s="257">
        <f t="shared" si="62"/>
        <v>-4100730.0467537795</v>
      </c>
      <c r="R293" s="161"/>
    </row>
    <row r="294" spans="1:18" ht="12.75" customHeight="1" outlineLevel="1">
      <c r="A294" s="183">
        <v>48334</v>
      </c>
      <c r="B294" s="259">
        <f t="shared" si="41"/>
        <v>0</v>
      </c>
      <c r="C294" s="172"/>
      <c r="D294" s="166"/>
      <c r="E294" s="253"/>
      <c r="F294" s="254"/>
      <c r="G294" s="255"/>
      <c r="H294" s="253"/>
      <c r="I294" s="254"/>
      <c r="J294" s="255"/>
      <c r="K294" s="253"/>
      <c r="L294" s="254"/>
      <c r="M294" s="255"/>
      <c r="N294" s="253">
        <f>'LSR Prepaid BPA interest'!G292</f>
        <v>0</v>
      </c>
      <c r="O294" s="254">
        <f t="shared" si="60"/>
        <v>0</v>
      </c>
      <c r="P294" s="255">
        <f t="shared" si="61"/>
        <v>0</v>
      </c>
      <c r="Q294" s="257">
        <f t="shared" si="62"/>
        <v>-3287437.12423205</v>
      </c>
      <c r="R294" s="161"/>
    </row>
    <row r="295" spans="1:18" ht="12.75" customHeight="1" outlineLevel="1">
      <c r="A295" s="183">
        <v>48365</v>
      </c>
      <c r="B295" s="259">
        <f t="shared" si="41"/>
        <v>0</v>
      </c>
      <c r="C295" s="172"/>
      <c r="D295" s="166"/>
      <c r="E295" s="253"/>
      <c r="F295" s="254"/>
      <c r="G295" s="255"/>
      <c r="H295" s="253"/>
      <c r="I295" s="254"/>
      <c r="J295" s="255"/>
      <c r="K295" s="253"/>
      <c r="L295" s="254"/>
      <c r="M295" s="255"/>
      <c r="N295" s="253">
        <f>'LSR Prepaid BPA interest'!G293</f>
        <v>0</v>
      </c>
      <c r="O295" s="254">
        <f t="shared" si="60"/>
        <v>0</v>
      </c>
      <c r="P295" s="255">
        <f t="shared" si="61"/>
        <v>0</v>
      </c>
      <c r="Q295" s="257">
        <f t="shared" si="62"/>
        <v>-2417383.9239501916</v>
      </c>
      <c r="R295" s="161"/>
    </row>
    <row r="296" spans="1:18" ht="12.75" customHeight="1" outlineLevel="1">
      <c r="A296" s="183">
        <v>48395</v>
      </c>
      <c r="B296" s="259">
        <f t="shared" si="41"/>
        <v>0</v>
      </c>
      <c r="C296" s="172"/>
      <c r="D296" s="166"/>
      <c r="E296" s="253"/>
      <c r="F296" s="254"/>
      <c r="G296" s="255"/>
      <c r="H296" s="253"/>
      <c r="I296" s="254"/>
      <c r="J296" s="255"/>
      <c r="K296" s="253"/>
      <c r="L296" s="254"/>
      <c r="M296" s="255"/>
      <c r="N296" s="253"/>
      <c r="O296" s="254"/>
      <c r="P296" s="255"/>
      <c r="Q296" s="257">
        <f t="shared" si="62"/>
        <v>-1490410.7502254471</v>
      </c>
      <c r="R296" s="161"/>
    </row>
    <row r="297" spans="1:18" ht="12.75" customHeight="1" outlineLevel="1">
      <c r="A297" s="183">
        <v>48426</v>
      </c>
      <c r="B297" s="259">
        <f t="shared" si="41"/>
        <v>0</v>
      </c>
      <c r="C297" s="172"/>
      <c r="D297" s="166"/>
      <c r="E297" s="253"/>
      <c r="F297" s="254"/>
      <c r="G297" s="255"/>
      <c r="H297" s="253"/>
      <c r="I297" s="254"/>
      <c r="J297" s="255"/>
      <c r="K297" s="253"/>
      <c r="L297" s="254"/>
      <c r="M297" s="255"/>
      <c r="N297" s="253"/>
      <c r="O297" s="254"/>
      <c r="P297" s="255"/>
      <c r="Q297" s="257">
        <f t="shared" si="62"/>
        <v>-506341.93406478333</v>
      </c>
      <c r="R297" s="161"/>
    </row>
    <row r="298" spans="1:18" ht="12.75" customHeight="1">
      <c r="A298" s="345"/>
      <c r="B298" s="261">
        <f t="shared" si="41"/>
        <v>0</v>
      </c>
      <c r="C298" s="346"/>
      <c r="D298" s="182"/>
      <c r="E298" s="264"/>
      <c r="F298" s="262"/>
      <c r="G298" s="263"/>
      <c r="H298" s="264"/>
      <c r="I298" s="262"/>
      <c r="J298" s="263"/>
      <c r="K298" s="264"/>
      <c r="L298" s="262"/>
      <c r="M298" s="263"/>
      <c r="N298" s="264"/>
      <c r="O298" s="262"/>
      <c r="P298" s="263"/>
      <c r="Q298" s="265">
        <f t="shared" si="62"/>
        <v>0</v>
      </c>
      <c r="R298" s="161"/>
    </row>
    <row r="299" spans="1:18" ht="12.75" customHeight="1">
      <c r="C299" s="266">
        <f>SUM(C8:C298)</f>
        <v>39740839.763377242</v>
      </c>
      <c r="D299" s="266">
        <f>SUM(D8:D298)</f>
        <v>-128885638.80476159</v>
      </c>
      <c r="E299" s="266">
        <f>SUM(E8:E298)</f>
        <v>1171319.3303789822</v>
      </c>
      <c r="F299" s="266">
        <f>SUM(F8:F298)</f>
        <v>-1171319.3303789822</v>
      </c>
      <c r="G299" s="260"/>
      <c r="H299" s="266">
        <f>SUM(H8:H298)</f>
        <v>33906630.261701733</v>
      </c>
      <c r="I299" s="266">
        <f>SUM(I8:I298)</f>
        <v>-33906630.261701733</v>
      </c>
      <c r="J299" s="260"/>
      <c r="K299" s="266">
        <f>SUM(K8:K298)</f>
        <v>4662890.171296522</v>
      </c>
      <c r="L299" s="266">
        <f>SUM(L8:L298)</f>
        <v>-4662890.171296522</v>
      </c>
      <c r="M299" s="260"/>
      <c r="N299" s="266">
        <f>SUM(N8:N298)</f>
        <v>77273856.370000005</v>
      </c>
      <c r="O299" s="266">
        <f>SUM(O8:O298)</f>
        <v>-77273856.36999996</v>
      </c>
      <c r="P299" s="260"/>
      <c r="Q299" s="260"/>
      <c r="R299" s="260"/>
    </row>
    <row r="300" spans="1:18">
      <c r="C300" s="260"/>
      <c r="D300" s="260"/>
      <c r="E300" s="260"/>
      <c r="F300" s="260"/>
      <c r="G300" s="260"/>
      <c r="H300" s="260"/>
      <c r="I300" s="260"/>
      <c r="J300" s="260"/>
      <c r="K300" s="260"/>
      <c r="L300" s="260"/>
      <c r="M300" s="260"/>
      <c r="N300" s="260"/>
      <c r="O300" s="260"/>
      <c r="P300" s="260"/>
      <c r="Q300" s="260"/>
      <c r="R300" s="260"/>
    </row>
    <row r="301" spans="1:18"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260"/>
      <c r="N301" s="260"/>
      <c r="O301" s="260"/>
      <c r="P301" s="260"/>
      <c r="Q301" s="260"/>
      <c r="R301" s="260"/>
    </row>
    <row r="302" spans="1:18"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</row>
    <row r="303" spans="1:18">
      <c r="C303" s="260"/>
      <c r="D303" s="260"/>
      <c r="E303" s="260"/>
      <c r="F303" s="260"/>
      <c r="G303" s="260"/>
      <c r="H303" s="260"/>
      <c r="I303" s="260"/>
      <c r="J303" s="260"/>
      <c r="K303" s="260"/>
      <c r="L303" s="260"/>
      <c r="M303" s="260"/>
      <c r="N303" s="260"/>
      <c r="O303" s="260"/>
      <c r="P303" s="260"/>
      <c r="Q303" s="260"/>
      <c r="R303" s="260"/>
    </row>
    <row r="304" spans="1:18"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260"/>
      <c r="N304" s="260"/>
      <c r="O304" s="260"/>
      <c r="P304" s="260"/>
      <c r="Q304" s="260"/>
      <c r="R304" s="260"/>
    </row>
    <row r="305" spans="3:18">
      <c r="C305" s="260"/>
      <c r="D305" s="260"/>
      <c r="E305" s="260"/>
      <c r="F305" s="260"/>
      <c r="G305" s="260"/>
      <c r="H305" s="260"/>
      <c r="I305" s="260"/>
      <c r="J305" s="260"/>
      <c r="K305" s="260"/>
      <c r="L305" s="260"/>
      <c r="M305" s="260"/>
      <c r="N305" s="260"/>
      <c r="O305" s="260"/>
      <c r="P305" s="260"/>
      <c r="Q305" s="260"/>
      <c r="R305" s="260"/>
    </row>
    <row r="306" spans="3:18">
      <c r="C306" s="260"/>
      <c r="D306" s="260"/>
      <c r="E306" s="260"/>
      <c r="F306" s="260"/>
      <c r="G306" s="260"/>
      <c r="H306" s="260"/>
      <c r="I306" s="260"/>
      <c r="J306" s="260"/>
      <c r="K306" s="260"/>
      <c r="L306" s="260"/>
      <c r="M306" s="260"/>
      <c r="N306" s="260"/>
      <c r="O306" s="260"/>
      <c r="P306" s="260"/>
      <c r="Q306" s="260"/>
      <c r="R306" s="260"/>
    </row>
    <row r="307" spans="3:18"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</row>
    <row r="308" spans="3:18">
      <c r="C308" s="260"/>
      <c r="D308" s="260"/>
      <c r="E308" s="260"/>
      <c r="F308" s="260"/>
      <c r="G308" s="260"/>
      <c r="H308" s="260"/>
      <c r="I308" s="260"/>
      <c r="J308" s="260"/>
      <c r="K308" s="260"/>
      <c r="L308" s="260"/>
      <c r="M308" s="260"/>
      <c r="N308" s="260"/>
      <c r="O308" s="260"/>
      <c r="P308" s="260"/>
      <c r="Q308" s="260"/>
      <c r="R308" s="260"/>
    </row>
    <row r="309" spans="3:18">
      <c r="C309" s="260"/>
      <c r="D309" s="260"/>
      <c r="E309" s="260"/>
      <c r="F309" s="260"/>
      <c r="G309" s="260"/>
      <c r="H309" s="260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</row>
    <row r="310" spans="3:18"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260"/>
      <c r="N310" s="260"/>
      <c r="O310" s="260"/>
      <c r="P310" s="260"/>
      <c r="Q310" s="260"/>
      <c r="R310" s="260"/>
    </row>
    <row r="311" spans="3:18">
      <c r="C311" s="260"/>
      <c r="D311" s="260"/>
      <c r="E311" s="260"/>
      <c r="F311" s="260"/>
      <c r="G311" s="260"/>
      <c r="H311" s="260"/>
      <c r="I311" s="260"/>
      <c r="J311" s="260"/>
      <c r="K311" s="260"/>
      <c r="L311" s="260"/>
      <c r="M311" s="260"/>
      <c r="N311" s="260"/>
      <c r="O311" s="260"/>
      <c r="P311" s="260"/>
      <c r="Q311" s="260"/>
      <c r="R311" s="260"/>
    </row>
    <row r="312" spans="3:18">
      <c r="C312" s="260"/>
      <c r="D312" s="260"/>
      <c r="E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</row>
    <row r="313" spans="3:18"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</row>
    <row r="314" spans="3:18">
      <c r="C314" s="260"/>
      <c r="D314" s="260"/>
      <c r="E314" s="260"/>
      <c r="F314" s="260"/>
      <c r="G314" s="260"/>
      <c r="H314" s="260"/>
      <c r="I314" s="260"/>
      <c r="J314" s="260"/>
      <c r="K314" s="260"/>
      <c r="L314" s="260"/>
      <c r="M314" s="260"/>
      <c r="N314" s="260"/>
      <c r="O314" s="260"/>
      <c r="P314" s="260"/>
      <c r="Q314" s="260"/>
      <c r="R314" s="260"/>
    </row>
    <row r="315" spans="3:18">
      <c r="C315" s="260"/>
      <c r="D315" s="260"/>
      <c r="E315" s="260"/>
      <c r="F315" s="260"/>
      <c r="G315" s="260"/>
      <c r="H315" s="260"/>
      <c r="I315" s="260"/>
      <c r="J315" s="260"/>
      <c r="K315" s="260"/>
      <c r="L315" s="260"/>
      <c r="M315" s="260"/>
      <c r="N315" s="260"/>
      <c r="O315" s="260"/>
      <c r="P315" s="260"/>
      <c r="Q315" s="260"/>
      <c r="R315" s="260"/>
    </row>
    <row r="316" spans="3:18"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260"/>
      <c r="N316" s="260"/>
      <c r="O316" s="260"/>
      <c r="P316" s="260"/>
      <c r="Q316" s="260"/>
      <c r="R316" s="260"/>
    </row>
    <row r="317" spans="3:18">
      <c r="C317" s="260"/>
      <c r="D317" s="260"/>
      <c r="E317" s="260"/>
      <c r="F317" s="260"/>
      <c r="G317" s="260"/>
      <c r="H317" s="260"/>
      <c r="I317" s="260"/>
      <c r="J317" s="260"/>
      <c r="K317" s="260"/>
      <c r="L317" s="260"/>
      <c r="M317" s="260"/>
      <c r="N317" s="260"/>
      <c r="O317" s="260"/>
      <c r="P317" s="260"/>
      <c r="Q317" s="260"/>
      <c r="R317" s="260"/>
    </row>
    <row r="318" spans="3:18">
      <c r="C318" s="260"/>
      <c r="D318" s="260"/>
      <c r="E318" s="260"/>
      <c r="F318" s="260"/>
      <c r="G318" s="260"/>
      <c r="H318" s="260"/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</row>
    <row r="319" spans="3:18"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260"/>
      <c r="N319" s="260"/>
      <c r="O319" s="260"/>
      <c r="P319" s="260"/>
      <c r="Q319" s="260"/>
      <c r="R319" s="260"/>
    </row>
    <row r="320" spans="3:18">
      <c r="C320" s="260"/>
      <c r="D320" s="260"/>
      <c r="E320" s="260"/>
      <c r="F320" s="260"/>
      <c r="G320" s="260"/>
      <c r="H320" s="260"/>
      <c r="I320" s="260"/>
      <c r="J320" s="260"/>
      <c r="K320" s="260"/>
      <c r="L320" s="260"/>
      <c r="M320" s="260"/>
      <c r="N320" s="260"/>
      <c r="O320" s="260"/>
      <c r="P320" s="260"/>
      <c r="Q320" s="260"/>
      <c r="R320" s="260"/>
    </row>
    <row r="321" spans="3:18"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</row>
    <row r="322" spans="3:18"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</row>
    <row r="323" spans="3:18"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260"/>
      <c r="N323" s="260"/>
      <c r="O323" s="260"/>
      <c r="P323" s="260"/>
      <c r="Q323" s="260"/>
      <c r="R323" s="260"/>
    </row>
    <row r="324" spans="3:18">
      <c r="C324" s="260"/>
      <c r="D324" s="260"/>
      <c r="E324" s="260"/>
      <c r="F324" s="260"/>
      <c r="G324" s="260"/>
      <c r="H324" s="260"/>
      <c r="I324" s="260"/>
      <c r="J324" s="260"/>
      <c r="K324" s="260"/>
      <c r="L324" s="260"/>
      <c r="M324" s="260"/>
      <c r="N324" s="260"/>
      <c r="O324" s="260"/>
      <c r="P324" s="260"/>
      <c r="Q324" s="260"/>
      <c r="R324" s="260"/>
    </row>
    <row r="325" spans="3:18">
      <c r="C325" s="260"/>
      <c r="D325" s="260"/>
      <c r="E325" s="260"/>
      <c r="F325" s="260"/>
      <c r="G325" s="260"/>
      <c r="H325" s="260"/>
      <c r="I325" s="260"/>
      <c r="J325" s="260"/>
      <c r="K325" s="260"/>
      <c r="L325" s="260"/>
      <c r="M325" s="260"/>
      <c r="N325" s="260"/>
      <c r="O325" s="260"/>
      <c r="P325" s="260"/>
      <c r="Q325" s="260"/>
      <c r="R325" s="260"/>
    </row>
    <row r="326" spans="3:18">
      <c r="C326" s="260"/>
      <c r="D326" s="260"/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</row>
    <row r="327" spans="3:18">
      <c r="C327" s="260"/>
      <c r="D327" s="260"/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</row>
    <row r="328" spans="3:18">
      <c r="C328" s="260"/>
      <c r="D328" s="260"/>
      <c r="E328" s="260"/>
      <c r="F328" s="260"/>
      <c r="G328" s="260"/>
      <c r="H328" s="260"/>
      <c r="I328" s="260"/>
      <c r="J328" s="260"/>
      <c r="K328" s="260"/>
      <c r="L328" s="260"/>
      <c r="M328" s="260"/>
      <c r="N328" s="260"/>
      <c r="O328" s="260"/>
      <c r="P328" s="260"/>
      <c r="Q328" s="260"/>
      <c r="R328" s="260"/>
    </row>
    <row r="329" spans="3:18">
      <c r="C329" s="260"/>
      <c r="D329" s="260"/>
      <c r="E329" s="260"/>
      <c r="F329" s="260"/>
      <c r="G329" s="260"/>
      <c r="H329" s="260"/>
      <c r="I329" s="260"/>
      <c r="J329" s="260"/>
      <c r="K329" s="260"/>
      <c r="L329" s="260"/>
      <c r="M329" s="260"/>
      <c r="N329" s="260"/>
      <c r="O329" s="260"/>
      <c r="P329" s="260"/>
      <c r="Q329" s="260"/>
      <c r="R329" s="260"/>
    </row>
    <row r="330" spans="3:18">
      <c r="C330" s="260"/>
      <c r="D330" s="260"/>
      <c r="E330" s="260"/>
      <c r="F330" s="260"/>
      <c r="G330" s="260"/>
      <c r="H330" s="260"/>
      <c r="I330" s="260"/>
      <c r="J330" s="260"/>
      <c r="K330" s="260"/>
      <c r="L330" s="260"/>
      <c r="M330" s="260"/>
      <c r="N330" s="260"/>
      <c r="O330" s="260"/>
      <c r="P330" s="260"/>
      <c r="Q330" s="260"/>
      <c r="R330" s="260"/>
    </row>
    <row r="331" spans="3:18">
      <c r="C331" s="260"/>
      <c r="D331" s="260"/>
      <c r="E331" s="260"/>
      <c r="F331" s="260"/>
      <c r="G331" s="260"/>
      <c r="H331" s="260"/>
      <c r="I331" s="260"/>
      <c r="J331" s="260"/>
      <c r="K331" s="260"/>
      <c r="L331" s="260"/>
      <c r="M331" s="260"/>
      <c r="N331" s="260"/>
      <c r="O331" s="260"/>
      <c r="P331" s="260"/>
      <c r="Q331" s="260"/>
      <c r="R331" s="260"/>
    </row>
    <row r="332" spans="3:18">
      <c r="C332" s="260"/>
      <c r="D332" s="260"/>
      <c r="E332" s="260"/>
      <c r="F332" s="260"/>
      <c r="G332" s="260"/>
      <c r="H332" s="260"/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</row>
    <row r="333" spans="3:18">
      <c r="C333" s="260"/>
      <c r="D333" s="260"/>
      <c r="E333" s="260"/>
      <c r="F333" s="260"/>
      <c r="G333" s="260"/>
      <c r="H333" s="260"/>
      <c r="I333" s="260"/>
      <c r="J333" s="260"/>
      <c r="K333" s="260"/>
      <c r="L333" s="260"/>
      <c r="M333" s="260"/>
      <c r="N333" s="260"/>
      <c r="O333" s="260"/>
      <c r="P333" s="260"/>
      <c r="Q333" s="260"/>
      <c r="R333" s="260"/>
    </row>
    <row r="334" spans="3:18"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260"/>
      <c r="P334" s="260"/>
      <c r="Q334" s="260"/>
      <c r="R334" s="260"/>
    </row>
    <row r="335" spans="3:18">
      <c r="C335" s="260"/>
      <c r="D335" s="260"/>
      <c r="E335" s="260"/>
      <c r="F335" s="260"/>
      <c r="G335" s="260"/>
      <c r="H335" s="260"/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</row>
    <row r="336" spans="3:18">
      <c r="C336" s="260"/>
      <c r="D336" s="260"/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</row>
    <row r="337" spans="3:18">
      <c r="C337" s="260"/>
      <c r="D337" s="260"/>
      <c r="E337" s="260"/>
      <c r="F337" s="260"/>
      <c r="G337" s="260"/>
      <c r="H337" s="260"/>
      <c r="I337" s="260"/>
      <c r="J337" s="260"/>
      <c r="K337" s="260"/>
      <c r="L337" s="260"/>
      <c r="M337" s="260"/>
      <c r="N337" s="260"/>
      <c r="O337" s="260"/>
      <c r="P337" s="260"/>
      <c r="Q337" s="260"/>
      <c r="R337" s="260"/>
    </row>
    <row r="338" spans="3:18">
      <c r="C338" s="260"/>
      <c r="D338" s="260"/>
      <c r="E338" s="260"/>
      <c r="F338" s="260"/>
      <c r="G338" s="260"/>
      <c r="H338" s="260"/>
      <c r="I338" s="260"/>
      <c r="J338" s="260"/>
      <c r="K338" s="260"/>
      <c r="L338" s="260"/>
      <c r="M338" s="260"/>
      <c r="N338" s="260"/>
      <c r="O338" s="260"/>
      <c r="P338" s="260"/>
      <c r="Q338" s="260"/>
      <c r="R338" s="260"/>
    </row>
    <row r="339" spans="3:18">
      <c r="C339" s="260"/>
      <c r="D339" s="260"/>
      <c r="E339" s="260"/>
      <c r="F339" s="260"/>
      <c r="G339" s="260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</row>
    <row r="340" spans="3:18"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</row>
    <row r="341" spans="3:18">
      <c r="C341" s="260"/>
      <c r="D341" s="260"/>
      <c r="E341" s="260"/>
      <c r="F341" s="260"/>
      <c r="G341" s="260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</row>
    <row r="342" spans="3:18">
      <c r="C342" s="260"/>
      <c r="D342" s="260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260"/>
      <c r="Q342" s="260"/>
      <c r="R342" s="260"/>
    </row>
    <row r="343" spans="3:18"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260"/>
      <c r="N343" s="260"/>
      <c r="O343" s="260"/>
      <c r="P343" s="260"/>
      <c r="Q343" s="260"/>
      <c r="R343" s="260"/>
    </row>
  </sheetData>
  <mergeCells count="2">
    <mergeCell ref="E3:G3"/>
    <mergeCell ref="K3:M3"/>
  </mergeCells>
  <printOptions horizontalCentered="1"/>
  <pageMargins left="0.2" right="0.2" top="0.5" bottom="0.5" header="0.3" footer="0"/>
  <pageSetup scale="46" fitToHeight="0" orientation="landscape" r:id="rId1"/>
  <headerFooter>
    <oddFooter>&amp;RPage &amp;P of &amp;N</oddFooter>
  </headerFooter>
  <rowBreaks count="1" manualBreakCount="1">
    <brk id="138" max="16383" man="1"/>
  </rowBreaks>
  <customProperties>
    <customPr name="_pios_id" r:id="rId2"/>
    <customPr name="EpmWorksheetKeyString_GUID" r:id="rId3"/>
  </customProperties>
  <drawing r:id="rId4"/>
  <legacy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P308"/>
  <sheetViews>
    <sheetView zoomScaleNormal="100" workbookViewId="0">
      <pane ySplit="12" topLeftCell="A106" activePane="bottomLeft" state="frozen"/>
      <selection activeCell="K23" sqref="K23"/>
      <selection pane="bottomLeft" activeCell="Q109" sqref="Q109"/>
    </sheetView>
  </sheetViews>
  <sheetFormatPr defaultColWidth="9.28515625" defaultRowHeight="14.4"/>
  <cols>
    <col min="1" max="1" width="12.7109375" style="131" bestFit="1" customWidth="1"/>
    <col min="2" max="2" width="11.7109375" style="131" bestFit="1" customWidth="1"/>
    <col min="3" max="3" width="12.7109375" style="131" bestFit="1" customWidth="1"/>
    <col min="4" max="5" width="11.140625" style="131" bestFit="1" customWidth="1"/>
    <col min="6" max="7" width="11.140625" style="131" customWidth="1"/>
    <col min="8" max="11" width="10.7109375" style="131" customWidth="1"/>
    <col min="12" max="12" width="16.140625" style="131" bestFit="1" customWidth="1"/>
    <col min="13" max="13" width="2" style="131" customWidth="1"/>
    <col min="14" max="14" width="14.7109375" style="131" customWidth="1"/>
    <col min="15" max="15" width="13.42578125" style="131" customWidth="1"/>
    <col min="16" max="17" width="15.42578125" style="131" bestFit="1" customWidth="1"/>
    <col min="18" max="18" width="13.42578125" style="131" bestFit="1" customWidth="1"/>
    <col min="19" max="21" width="9.28515625" style="131"/>
    <col min="22" max="22" width="15.42578125" style="133" bestFit="1" customWidth="1"/>
    <col min="23" max="23" width="12.42578125" style="131" bestFit="1" customWidth="1"/>
    <col min="24" max="24" width="9.28515625" style="131"/>
    <col min="25" max="25" width="12.28515625" style="131" bestFit="1" customWidth="1"/>
    <col min="26" max="16384" width="9.28515625" style="131"/>
  </cols>
  <sheetData>
    <row r="1" spans="1:23">
      <c r="A1" s="131" t="s">
        <v>518</v>
      </c>
      <c r="N1" s="132"/>
    </row>
    <row r="2" spans="1:23">
      <c r="A2" s="134" t="s">
        <v>798</v>
      </c>
      <c r="N2" s="132"/>
    </row>
    <row r="3" spans="1:23">
      <c r="A3" s="134"/>
    </row>
    <row r="4" spans="1:23">
      <c r="A4" s="131" t="s">
        <v>519</v>
      </c>
    </row>
    <row r="5" spans="1:23">
      <c r="A5" s="134" t="s">
        <v>520</v>
      </c>
    </row>
    <row r="6" spans="1:23">
      <c r="A6" s="134" t="s">
        <v>521</v>
      </c>
      <c r="N6" s="135" t="s">
        <v>522</v>
      </c>
      <c r="O6" s="136" t="s">
        <v>523</v>
      </c>
    </row>
    <row r="7" spans="1:23">
      <c r="A7" s="134"/>
      <c r="N7" s="921" t="s">
        <v>524</v>
      </c>
      <c r="O7" s="924" t="s">
        <v>1</v>
      </c>
    </row>
    <row r="8" spans="1:23">
      <c r="B8" s="138" t="s">
        <v>525</v>
      </c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921"/>
      <c r="O8" s="137"/>
    </row>
    <row r="9" spans="1:23">
      <c r="A9" s="139"/>
      <c r="B9" s="925" t="s">
        <v>526</v>
      </c>
      <c r="C9" s="926"/>
      <c r="D9" s="1972" t="s">
        <v>527</v>
      </c>
      <c r="E9" s="1973"/>
      <c r="F9" s="1976" t="s">
        <v>611</v>
      </c>
      <c r="G9" s="1977"/>
      <c r="H9" s="1974" t="s">
        <v>528</v>
      </c>
      <c r="I9" s="1975"/>
      <c r="J9" s="1972" t="s">
        <v>529</v>
      </c>
      <c r="K9" s="1973"/>
      <c r="L9" s="141" t="s">
        <v>530</v>
      </c>
      <c r="M9" s="348"/>
      <c r="N9" s="922" t="s">
        <v>531</v>
      </c>
      <c r="O9" s="141" t="s">
        <v>532</v>
      </c>
    </row>
    <row r="10" spans="1:23">
      <c r="A10" s="142" t="s">
        <v>15</v>
      </c>
      <c r="B10" s="143" t="s">
        <v>533</v>
      </c>
      <c r="C10" s="143" t="s">
        <v>4</v>
      </c>
      <c r="D10" s="143" t="s">
        <v>533</v>
      </c>
      <c r="E10" s="143" t="s">
        <v>4</v>
      </c>
      <c r="F10" s="311" t="s">
        <v>533</v>
      </c>
      <c r="G10" s="311" t="s">
        <v>4</v>
      </c>
      <c r="H10" s="143" t="s">
        <v>533</v>
      </c>
      <c r="I10" s="143" t="s">
        <v>4</v>
      </c>
      <c r="J10" s="143" t="s">
        <v>533</v>
      </c>
      <c r="K10" s="143" t="s">
        <v>4</v>
      </c>
      <c r="L10" s="144" t="s">
        <v>534</v>
      </c>
      <c r="M10" s="348"/>
      <c r="N10" s="923" t="s">
        <v>535</v>
      </c>
      <c r="O10" s="145"/>
    </row>
    <row r="11" spans="1:23">
      <c r="A11" s="141" t="s">
        <v>536</v>
      </c>
      <c r="B11" s="146" t="s">
        <v>537</v>
      </c>
      <c r="C11" s="146" t="s">
        <v>538</v>
      </c>
      <c r="D11" s="146" t="s">
        <v>539</v>
      </c>
      <c r="E11" s="146" t="s">
        <v>540</v>
      </c>
      <c r="F11" s="312"/>
      <c r="G11" s="312"/>
      <c r="H11" s="146" t="s">
        <v>541</v>
      </c>
      <c r="I11" s="146" t="s">
        <v>542</v>
      </c>
      <c r="J11" s="146" t="s">
        <v>543</v>
      </c>
      <c r="K11" s="146" t="s">
        <v>544</v>
      </c>
      <c r="L11" s="146" t="s">
        <v>545</v>
      </c>
      <c r="M11" s="348"/>
      <c r="N11" s="147"/>
      <c r="O11" s="148"/>
      <c r="Q11" s="1809"/>
    </row>
    <row r="12" spans="1:23" ht="16.2">
      <c r="A12" s="142"/>
      <c r="B12" s="149" t="s">
        <v>29</v>
      </c>
      <c r="C12" s="144" t="s">
        <v>546</v>
      </c>
      <c r="D12" s="144"/>
      <c r="E12" s="144" t="s">
        <v>547</v>
      </c>
      <c r="F12" s="310"/>
      <c r="G12" s="310"/>
      <c r="H12" s="144"/>
      <c r="I12" s="144" t="s">
        <v>548</v>
      </c>
      <c r="J12" s="150" t="s">
        <v>549</v>
      </c>
      <c r="K12" s="151"/>
      <c r="L12" s="144" t="s">
        <v>550</v>
      </c>
      <c r="M12" s="349"/>
      <c r="N12" s="152"/>
      <c r="O12" s="148"/>
    </row>
    <row r="13" spans="1:23">
      <c r="A13" s="141"/>
      <c r="B13" s="153"/>
      <c r="C13" s="154"/>
      <c r="D13" s="153"/>
      <c r="E13" s="154"/>
      <c r="F13" s="305"/>
      <c r="G13" s="305"/>
      <c r="H13" s="322"/>
      <c r="I13" s="155"/>
      <c r="J13" s="156"/>
      <c r="K13" s="157"/>
      <c r="L13" s="146"/>
      <c r="M13" s="349"/>
      <c r="N13" s="148"/>
      <c r="O13" s="148"/>
    </row>
    <row r="14" spans="1:23">
      <c r="A14" s="279">
        <v>40908</v>
      </c>
      <c r="B14" s="280" t="s">
        <v>551</v>
      </c>
      <c r="C14" s="281">
        <v>1298</v>
      </c>
      <c r="D14" s="280" t="s">
        <v>551</v>
      </c>
      <c r="E14" s="278">
        <v>200</v>
      </c>
      <c r="F14" s="306"/>
      <c r="G14" s="306"/>
      <c r="H14" s="280" t="s">
        <v>551</v>
      </c>
      <c r="I14" s="281">
        <f t="shared" ref="I14:I22" si="0">5*60+(DAY(A14)-5)*46</f>
        <v>1496</v>
      </c>
      <c r="J14" s="282" t="s">
        <v>551</v>
      </c>
      <c r="K14" s="283">
        <v>0</v>
      </c>
      <c r="L14" s="284">
        <f>(E14*C14)+(I14*K14)</f>
        <v>259600</v>
      </c>
      <c r="M14" s="350"/>
      <c r="N14" s="284">
        <v>0</v>
      </c>
      <c r="O14" s="284">
        <f t="shared" ref="O14:O25" si="1">L14-N14</f>
        <v>259600</v>
      </c>
      <c r="R14" s="131" t="s">
        <v>552</v>
      </c>
      <c r="W14" s="158"/>
    </row>
    <row r="15" spans="1:23">
      <c r="A15" s="279">
        <v>40939</v>
      </c>
      <c r="B15" s="280" t="s">
        <v>551</v>
      </c>
      <c r="C15" s="285">
        <f>IF(B15="--",C14,C14*B15)</f>
        <v>1298</v>
      </c>
      <c r="D15" s="280" t="s">
        <v>551</v>
      </c>
      <c r="E15" s="278">
        <f>IF(D15="--",E14,E14+D15)</f>
        <v>200</v>
      </c>
      <c r="F15" s="306"/>
      <c r="G15" s="306"/>
      <c r="H15" s="280" t="s">
        <v>551</v>
      </c>
      <c r="I15" s="281">
        <f t="shared" si="0"/>
        <v>1496</v>
      </c>
      <c r="J15" s="282" t="s">
        <v>551</v>
      </c>
      <c r="K15" s="278">
        <v>140</v>
      </c>
      <c r="L15" s="284">
        <f>(E15*C15)+(I15*K15)</f>
        <v>469040</v>
      </c>
      <c r="M15" s="350"/>
      <c r="N15" s="284"/>
      <c r="O15" s="284">
        <f t="shared" si="1"/>
        <v>469040</v>
      </c>
      <c r="W15" s="158"/>
    </row>
    <row r="16" spans="1:23" s="160" customFormat="1">
      <c r="A16" s="279">
        <v>40968</v>
      </c>
      <c r="B16" s="280" t="s">
        <v>551</v>
      </c>
      <c r="C16" s="285">
        <f>IF(B16="--",C15,C15*B16)</f>
        <v>1298</v>
      </c>
      <c r="D16" s="280" t="s">
        <v>551</v>
      </c>
      <c r="E16" s="278">
        <f>IF(D16="--",E15,E15+D16)</f>
        <v>200</v>
      </c>
      <c r="F16" s="306"/>
      <c r="G16" s="306"/>
      <c r="H16" s="280" t="s">
        <v>551</v>
      </c>
      <c r="I16" s="281">
        <f t="shared" si="0"/>
        <v>1404</v>
      </c>
      <c r="J16" s="282" t="s">
        <v>551</v>
      </c>
      <c r="K16" s="278">
        <v>0</v>
      </c>
      <c r="L16" s="284">
        <f>(E16*C16)+(I16*K16)</f>
        <v>259600</v>
      </c>
      <c r="M16" s="350"/>
      <c r="N16" s="284"/>
      <c r="O16" s="284">
        <f t="shared" si="1"/>
        <v>259600</v>
      </c>
      <c r="P16" s="159"/>
      <c r="V16" s="161"/>
      <c r="W16" s="158"/>
    </row>
    <row r="17" spans="1:23" s="160" customFormat="1">
      <c r="A17" s="279">
        <v>40999</v>
      </c>
      <c r="B17" s="280" t="s">
        <v>551</v>
      </c>
      <c r="C17" s="285">
        <f>IF(B17="--",C16,C16*B17)</f>
        <v>1298</v>
      </c>
      <c r="D17" s="280" t="s">
        <v>551</v>
      </c>
      <c r="E17" s="278">
        <f>IF(D17="--",E16,E16+D17)</f>
        <v>200</v>
      </c>
      <c r="F17" s="306"/>
      <c r="G17" s="306">
        <v>117</v>
      </c>
      <c r="H17" s="280" t="s">
        <v>551</v>
      </c>
      <c r="I17" s="281">
        <f t="shared" si="0"/>
        <v>1496</v>
      </c>
      <c r="J17" s="282" t="s">
        <v>551</v>
      </c>
      <c r="K17" s="278">
        <v>0</v>
      </c>
      <c r="L17" s="313">
        <f t="shared" ref="L17:L24" si="2">(E17*C17)+(I17*K17)+C17*G17</f>
        <v>411466</v>
      </c>
      <c r="M17" s="347"/>
      <c r="N17" s="284">
        <v>259600</v>
      </c>
      <c r="O17" s="284">
        <f t="shared" si="1"/>
        <v>151866</v>
      </c>
      <c r="P17" s="163"/>
      <c r="Q17" s="163"/>
      <c r="R17" s="163"/>
      <c r="V17" s="161"/>
      <c r="W17" s="158"/>
    </row>
    <row r="18" spans="1:23">
      <c r="A18" s="279">
        <v>41029</v>
      </c>
      <c r="B18" s="280" t="s">
        <v>551</v>
      </c>
      <c r="C18" s="285">
        <f t="shared" ref="C18:C81" si="3">IF(B18="--",C17,C17*B18)</f>
        <v>1298</v>
      </c>
      <c r="D18" s="280" t="s">
        <v>551</v>
      </c>
      <c r="E18" s="278">
        <f>IF(D18="--",E17,E17+D18)</f>
        <v>200</v>
      </c>
      <c r="F18" s="306"/>
      <c r="G18" s="306">
        <v>117</v>
      </c>
      <c r="H18" s="280" t="s">
        <v>551</v>
      </c>
      <c r="I18" s="281">
        <f t="shared" si="0"/>
        <v>1450</v>
      </c>
      <c r="J18" s="282" t="s">
        <v>551</v>
      </c>
      <c r="K18" s="278">
        <v>0</v>
      </c>
      <c r="L18" s="313">
        <f t="shared" si="2"/>
        <v>411466</v>
      </c>
      <c r="M18" s="347"/>
      <c r="N18" s="286">
        <v>434632</v>
      </c>
      <c r="O18" s="284">
        <f t="shared" si="1"/>
        <v>-23166</v>
      </c>
      <c r="P18" s="171"/>
      <c r="W18" s="158"/>
    </row>
    <row r="19" spans="1:23">
      <c r="A19" s="279">
        <v>41060</v>
      </c>
      <c r="B19" s="280" t="s">
        <v>551</v>
      </c>
      <c r="C19" s="285">
        <f>IF(B19="--",C18,C18*B19)</f>
        <v>1298</v>
      </c>
      <c r="D19" s="280" t="s">
        <v>551</v>
      </c>
      <c r="E19" s="278">
        <f>IF(D19="--",E18,E18+D19)</f>
        <v>200</v>
      </c>
      <c r="F19" s="306"/>
      <c r="G19" s="306">
        <v>117</v>
      </c>
      <c r="H19" s="280" t="s">
        <v>551</v>
      </c>
      <c r="I19" s="281">
        <f t="shared" si="0"/>
        <v>1496</v>
      </c>
      <c r="J19" s="282" t="s">
        <v>551</v>
      </c>
      <c r="K19" s="278">
        <v>0</v>
      </c>
      <c r="L19" s="313">
        <f t="shared" si="2"/>
        <v>411466</v>
      </c>
      <c r="M19" s="347"/>
      <c r="N19" s="287">
        <v>421127</v>
      </c>
      <c r="O19" s="284">
        <f t="shared" si="1"/>
        <v>-9661</v>
      </c>
      <c r="P19" s="171"/>
      <c r="W19" s="158"/>
    </row>
    <row r="20" spans="1:23">
      <c r="A20" s="279">
        <v>41090</v>
      </c>
      <c r="B20" s="280" t="s">
        <v>551</v>
      </c>
      <c r="C20" s="285">
        <f t="shared" si="3"/>
        <v>1298</v>
      </c>
      <c r="D20" s="294">
        <v>50</v>
      </c>
      <c r="E20" s="278">
        <f t="shared" ref="E20:E59" si="4">IF(D20="--",E19,E19+D20)</f>
        <v>250</v>
      </c>
      <c r="F20" s="306"/>
      <c r="G20" s="306">
        <v>94</v>
      </c>
      <c r="H20" s="280" t="s">
        <v>551</v>
      </c>
      <c r="I20" s="281">
        <f t="shared" si="0"/>
        <v>1450</v>
      </c>
      <c r="J20" s="282" t="s">
        <v>551</v>
      </c>
      <c r="K20" s="278">
        <v>0</v>
      </c>
      <c r="L20" s="313">
        <f t="shared" si="2"/>
        <v>446512</v>
      </c>
      <c r="M20" s="347"/>
      <c r="N20" s="287">
        <v>426723</v>
      </c>
      <c r="O20" s="284">
        <f t="shared" si="1"/>
        <v>19789</v>
      </c>
      <c r="P20" s="171"/>
      <c r="W20" s="158"/>
    </row>
    <row r="21" spans="1:23">
      <c r="A21" s="279">
        <v>41121</v>
      </c>
      <c r="B21" s="280" t="s">
        <v>551</v>
      </c>
      <c r="C21" s="285">
        <f>IF(B21="--",C20,C20*B21)</f>
        <v>1298</v>
      </c>
      <c r="D21" s="280" t="s">
        <v>551</v>
      </c>
      <c r="E21" s="278">
        <f t="shared" si="4"/>
        <v>250</v>
      </c>
      <c r="F21" s="306"/>
      <c r="G21" s="306">
        <v>94</v>
      </c>
      <c r="H21" s="280" t="s">
        <v>551</v>
      </c>
      <c r="I21" s="281">
        <f t="shared" si="0"/>
        <v>1496</v>
      </c>
      <c r="J21" s="282" t="s">
        <v>551</v>
      </c>
      <c r="K21" s="278">
        <v>0</v>
      </c>
      <c r="L21" s="313">
        <f t="shared" si="2"/>
        <v>446512</v>
      </c>
      <c r="M21" s="347"/>
      <c r="N21" s="287">
        <v>462527</v>
      </c>
      <c r="O21" s="284">
        <f t="shared" si="1"/>
        <v>-16015</v>
      </c>
      <c r="P21" s="171"/>
      <c r="W21" s="158"/>
    </row>
    <row r="22" spans="1:23">
      <c r="A22" s="279">
        <v>41152</v>
      </c>
      <c r="B22" s="280" t="s">
        <v>551</v>
      </c>
      <c r="C22" s="285">
        <f t="shared" si="3"/>
        <v>1298</v>
      </c>
      <c r="D22" s="280" t="s">
        <v>551</v>
      </c>
      <c r="E22" s="278">
        <f t="shared" si="4"/>
        <v>250</v>
      </c>
      <c r="F22" s="306"/>
      <c r="G22" s="306">
        <v>94</v>
      </c>
      <c r="H22" s="280" t="s">
        <v>551</v>
      </c>
      <c r="I22" s="281">
        <f t="shared" si="0"/>
        <v>1496</v>
      </c>
      <c r="J22" s="282" t="s">
        <v>551</v>
      </c>
      <c r="K22" s="278">
        <v>0</v>
      </c>
      <c r="L22" s="313">
        <f t="shared" si="2"/>
        <v>446512</v>
      </c>
      <c r="M22" s="347"/>
      <c r="N22" s="351">
        <v>457118</v>
      </c>
      <c r="O22" s="284">
        <f t="shared" si="1"/>
        <v>-10606</v>
      </c>
      <c r="P22" s="158"/>
      <c r="Q22" s="293"/>
      <c r="W22" s="158"/>
    </row>
    <row r="23" spans="1:23">
      <c r="A23" s="279">
        <v>41182</v>
      </c>
      <c r="B23" s="280" t="s">
        <v>551</v>
      </c>
      <c r="C23" s="285">
        <f t="shared" si="3"/>
        <v>1298</v>
      </c>
      <c r="D23" s="280" t="s">
        <v>551</v>
      </c>
      <c r="E23" s="278">
        <f t="shared" si="4"/>
        <v>250</v>
      </c>
      <c r="F23" s="306"/>
      <c r="G23" s="306">
        <v>94</v>
      </c>
      <c r="H23" s="280" t="s">
        <v>551</v>
      </c>
      <c r="I23" s="316">
        <f t="shared" ref="I23:I86" si="5">5*60+(DAY(A23)-5)*46</f>
        <v>1450</v>
      </c>
      <c r="J23" s="282" t="s">
        <v>551</v>
      </c>
      <c r="K23" s="317">
        <v>0</v>
      </c>
      <c r="L23" s="313">
        <f t="shared" si="2"/>
        <v>446512</v>
      </c>
      <c r="M23" s="347"/>
      <c r="N23" s="351">
        <v>457118</v>
      </c>
      <c r="O23" s="284">
        <f t="shared" si="1"/>
        <v>-10606</v>
      </c>
      <c r="P23" s="158"/>
      <c r="W23" s="158"/>
    </row>
    <row r="24" spans="1:23">
      <c r="A24" s="279">
        <v>41213</v>
      </c>
      <c r="B24" s="280" t="s">
        <v>551</v>
      </c>
      <c r="C24" s="285">
        <f t="shared" si="3"/>
        <v>1298</v>
      </c>
      <c r="D24" s="280" t="s">
        <v>551</v>
      </c>
      <c r="E24" s="278">
        <f t="shared" si="4"/>
        <v>250</v>
      </c>
      <c r="F24" s="306"/>
      <c r="G24" s="306">
        <v>94</v>
      </c>
      <c r="H24" s="280" t="s">
        <v>551</v>
      </c>
      <c r="I24" s="281">
        <f t="shared" si="5"/>
        <v>1496</v>
      </c>
      <c r="J24" s="282" t="s">
        <v>551</v>
      </c>
      <c r="K24" s="317">
        <v>0</v>
      </c>
      <c r="L24" s="313">
        <f t="shared" si="2"/>
        <v>446512</v>
      </c>
      <c r="M24" s="347"/>
      <c r="N24" s="320">
        <v>452840</v>
      </c>
      <c r="O24" s="284">
        <f t="shared" si="1"/>
        <v>-6328</v>
      </c>
      <c r="P24" s="158"/>
      <c r="W24" s="158"/>
    </row>
    <row r="25" spans="1:23">
      <c r="A25" s="279">
        <v>41243</v>
      </c>
      <c r="B25" s="280" t="s">
        <v>551</v>
      </c>
      <c r="C25" s="285">
        <f t="shared" si="3"/>
        <v>1298</v>
      </c>
      <c r="D25" s="321">
        <v>93</v>
      </c>
      <c r="E25" s="278">
        <v>250</v>
      </c>
      <c r="F25" s="306"/>
      <c r="G25" s="306"/>
      <c r="H25" s="280" t="s">
        <v>551</v>
      </c>
      <c r="I25" s="281">
        <f t="shared" si="5"/>
        <v>1450</v>
      </c>
      <c r="J25" s="282" t="s">
        <v>551</v>
      </c>
      <c r="K25" s="278">
        <v>0</v>
      </c>
      <c r="L25" s="284">
        <f>(E25*C25)+(I25*K25)</f>
        <v>324500</v>
      </c>
      <c r="M25" s="347"/>
      <c r="N25" s="320">
        <v>457866</v>
      </c>
      <c r="O25" s="284">
        <f t="shared" si="1"/>
        <v>-133366</v>
      </c>
      <c r="P25" s="158"/>
      <c r="W25" s="158"/>
    </row>
    <row r="26" spans="1:23">
      <c r="A26" s="279">
        <v>41274</v>
      </c>
      <c r="B26" s="280" t="s">
        <v>551</v>
      </c>
      <c r="C26" s="285">
        <f t="shared" si="3"/>
        <v>1298</v>
      </c>
      <c r="D26" s="321">
        <v>90</v>
      </c>
      <c r="E26" s="278">
        <f t="shared" si="4"/>
        <v>340</v>
      </c>
      <c r="F26" s="306"/>
      <c r="G26" s="306"/>
      <c r="H26" s="280" t="s">
        <v>551</v>
      </c>
      <c r="I26" s="281">
        <f t="shared" si="5"/>
        <v>1496</v>
      </c>
      <c r="J26" s="282" t="s">
        <v>551</v>
      </c>
      <c r="K26" s="278">
        <v>0</v>
      </c>
      <c r="L26" s="284">
        <f>(E26*C26)+(I26*K26)</f>
        <v>441320</v>
      </c>
      <c r="M26" s="347"/>
      <c r="N26" s="320">
        <v>416358</v>
      </c>
      <c r="O26" s="284">
        <f t="shared" ref="O26:O39" si="6">L26-N26</f>
        <v>24962</v>
      </c>
      <c r="P26" s="158"/>
      <c r="W26" s="158"/>
    </row>
    <row r="27" spans="1:23">
      <c r="A27" s="279">
        <v>41305</v>
      </c>
      <c r="B27" s="280" t="s">
        <v>551</v>
      </c>
      <c r="C27" s="285">
        <f t="shared" si="3"/>
        <v>1298</v>
      </c>
      <c r="D27" s="280" t="s">
        <v>551</v>
      </c>
      <c r="E27" s="278">
        <f t="shared" si="4"/>
        <v>340</v>
      </c>
      <c r="F27" s="306"/>
      <c r="G27" s="306"/>
      <c r="H27" s="280" t="s">
        <v>551</v>
      </c>
      <c r="I27" s="281">
        <f t="shared" si="5"/>
        <v>1496</v>
      </c>
      <c r="J27" s="282" t="s">
        <v>551</v>
      </c>
      <c r="K27" s="278">
        <v>0</v>
      </c>
      <c r="L27" s="284">
        <f>(E27*C27)+(I27*K27)</f>
        <v>441320</v>
      </c>
      <c r="M27" s="347"/>
      <c r="N27" s="320">
        <v>458060</v>
      </c>
      <c r="O27" s="284">
        <f t="shared" si="6"/>
        <v>-16740</v>
      </c>
      <c r="P27" s="158"/>
      <c r="Q27" s="158"/>
      <c r="W27" s="158"/>
    </row>
    <row r="28" spans="1:23">
      <c r="A28" s="279">
        <v>41333</v>
      </c>
      <c r="B28" s="280" t="s">
        <v>551</v>
      </c>
      <c r="C28" s="285">
        <f t="shared" si="3"/>
        <v>1298</v>
      </c>
      <c r="D28" s="280" t="s">
        <v>551</v>
      </c>
      <c r="E28" s="278">
        <f t="shared" si="4"/>
        <v>340</v>
      </c>
      <c r="F28" s="306"/>
      <c r="G28" s="306"/>
      <c r="H28" s="280" t="s">
        <v>551</v>
      </c>
      <c r="I28" s="281">
        <f t="shared" si="5"/>
        <v>1358</v>
      </c>
      <c r="J28" s="282" t="s">
        <v>551</v>
      </c>
      <c r="K28" s="278">
        <v>0</v>
      </c>
      <c r="L28" s="284">
        <f t="shared" ref="L28:L86" si="7">E28*C28</f>
        <v>441320</v>
      </c>
      <c r="M28" s="347"/>
      <c r="N28" s="320">
        <v>441320</v>
      </c>
      <c r="O28" s="284">
        <f t="shared" si="6"/>
        <v>0</v>
      </c>
      <c r="P28" s="158"/>
      <c r="Q28" s="158"/>
      <c r="W28" s="158"/>
    </row>
    <row r="29" spans="1:23">
      <c r="A29" s="279">
        <v>41364</v>
      </c>
      <c r="B29" s="280" t="s">
        <v>551</v>
      </c>
      <c r="C29" s="285">
        <f t="shared" si="3"/>
        <v>1298</v>
      </c>
      <c r="D29" s="280" t="s">
        <v>551</v>
      </c>
      <c r="E29" s="278">
        <f t="shared" si="4"/>
        <v>340</v>
      </c>
      <c r="F29" s="306"/>
      <c r="G29" s="306"/>
      <c r="H29" s="280" t="s">
        <v>551</v>
      </c>
      <c r="I29" s="281">
        <f t="shared" si="5"/>
        <v>1496</v>
      </c>
      <c r="J29" s="282" t="s">
        <v>551</v>
      </c>
      <c r="K29" s="278">
        <v>0</v>
      </c>
      <c r="L29" s="284">
        <f t="shared" si="7"/>
        <v>441320</v>
      </c>
      <c r="M29" s="347"/>
      <c r="N29" s="320">
        <v>441320</v>
      </c>
      <c r="O29" s="284">
        <f t="shared" si="6"/>
        <v>0</v>
      </c>
      <c r="P29" s="158"/>
      <c r="Q29" s="158"/>
      <c r="W29" s="158"/>
    </row>
    <row r="30" spans="1:23">
      <c r="A30" s="279">
        <v>41394</v>
      </c>
      <c r="B30" s="280" t="s">
        <v>551</v>
      </c>
      <c r="C30" s="285">
        <f t="shared" si="3"/>
        <v>1298</v>
      </c>
      <c r="D30" s="280" t="s">
        <v>551</v>
      </c>
      <c r="E30" s="278">
        <f t="shared" si="4"/>
        <v>340</v>
      </c>
      <c r="F30" s="306"/>
      <c r="G30" s="306"/>
      <c r="H30" s="280" t="s">
        <v>551</v>
      </c>
      <c r="I30" s="281">
        <f t="shared" si="5"/>
        <v>1450</v>
      </c>
      <c r="J30" s="282" t="s">
        <v>551</v>
      </c>
      <c r="K30" s="278">
        <v>0</v>
      </c>
      <c r="L30" s="284">
        <f t="shared" si="7"/>
        <v>441320</v>
      </c>
      <c r="M30" s="347"/>
      <c r="N30" s="320">
        <v>441320</v>
      </c>
      <c r="O30" s="284">
        <f t="shared" si="6"/>
        <v>0</v>
      </c>
      <c r="P30" s="171"/>
      <c r="Q30" s="158"/>
      <c r="W30" s="158"/>
    </row>
    <row r="31" spans="1:23">
      <c r="A31" s="279">
        <v>41425</v>
      </c>
      <c r="B31" s="280" t="s">
        <v>551</v>
      </c>
      <c r="C31" s="285">
        <f t="shared" si="3"/>
        <v>1298</v>
      </c>
      <c r="D31" s="280" t="s">
        <v>551</v>
      </c>
      <c r="E31" s="278">
        <f t="shared" si="4"/>
        <v>340</v>
      </c>
      <c r="F31" s="306"/>
      <c r="G31" s="306"/>
      <c r="H31" s="280" t="s">
        <v>551</v>
      </c>
      <c r="I31" s="281">
        <f t="shared" si="5"/>
        <v>1496</v>
      </c>
      <c r="J31" s="282" t="s">
        <v>551</v>
      </c>
      <c r="K31" s="278">
        <v>0</v>
      </c>
      <c r="L31" s="284">
        <f t="shared" si="7"/>
        <v>441320</v>
      </c>
      <c r="M31" s="347"/>
      <c r="N31" s="320">
        <v>441380</v>
      </c>
      <c r="O31" s="284">
        <f t="shared" si="6"/>
        <v>-60</v>
      </c>
      <c r="P31" s="171"/>
      <c r="Q31" s="158"/>
      <c r="W31" s="158"/>
    </row>
    <row r="32" spans="1:23">
      <c r="A32" s="279">
        <v>41455</v>
      </c>
      <c r="B32" s="280" t="s">
        <v>551</v>
      </c>
      <c r="C32" s="285">
        <f t="shared" si="3"/>
        <v>1298</v>
      </c>
      <c r="D32" s="280" t="s">
        <v>551</v>
      </c>
      <c r="E32" s="278">
        <f t="shared" si="4"/>
        <v>340</v>
      </c>
      <c r="F32" s="306"/>
      <c r="G32" s="306"/>
      <c r="H32" s="280" t="s">
        <v>551</v>
      </c>
      <c r="I32" s="281">
        <f t="shared" si="5"/>
        <v>1450</v>
      </c>
      <c r="J32" s="282" t="s">
        <v>551</v>
      </c>
      <c r="K32" s="278">
        <v>0</v>
      </c>
      <c r="L32" s="284">
        <f t="shared" si="7"/>
        <v>441320</v>
      </c>
      <c r="M32" s="162"/>
      <c r="N32" s="320">
        <v>441320</v>
      </c>
      <c r="O32" s="284">
        <f t="shared" si="6"/>
        <v>0</v>
      </c>
      <c r="P32" s="171"/>
      <c r="Q32" s="158"/>
      <c r="W32" s="158"/>
    </row>
    <row r="33" spans="1:42">
      <c r="A33" s="279">
        <v>41486</v>
      </c>
      <c r="B33" s="280" t="s">
        <v>551</v>
      </c>
      <c r="C33" s="285">
        <f t="shared" si="3"/>
        <v>1298</v>
      </c>
      <c r="D33" s="280" t="s">
        <v>551</v>
      </c>
      <c r="E33" s="278">
        <f t="shared" si="4"/>
        <v>340</v>
      </c>
      <c r="F33" s="306"/>
      <c r="G33" s="306"/>
      <c r="H33" s="280" t="s">
        <v>551</v>
      </c>
      <c r="I33" s="281">
        <f t="shared" si="5"/>
        <v>1496</v>
      </c>
      <c r="J33" s="282" t="s">
        <v>551</v>
      </c>
      <c r="K33" s="278">
        <v>0</v>
      </c>
      <c r="L33" s="284">
        <f t="shared" si="7"/>
        <v>441320</v>
      </c>
      <c r="M33" s="162"/>
      <c r="N33" s="320">
        <v>441320</v>
      </c>
      <c r="O33" s="284">
        <f t="shared" si="6"/>
        <v>0</v>
      </c>
      <c r="P33" s="171"/>
      <c r="Q33" s="158"/>
      <c r="W33" s="158"/>
      <c r="AP33"/>
    </row>
    <row r="34" spans="1:42">
      <c r="A34" s="279">
        <v>41517</v>
      </c>
      <c r="B34" s="280" t="s">
        <v>551</v>
      </c>
      <c r="C34" s="285">
        <f t="shared" si="3"/>
        <v>1298</v>
      </c>
      <c r="D34" s="280" t="s">
        <v>551</v>
      </c>
      <c r="E34" s="278">
        <f t="shared" si="4"/>
        <v>340</v>
      </c>
      <c r="F34" s="306"/>
      <c r="G34" s="306"/>
      <c r="H34" s="280" t="s">
        <v>551</v>
      </c>
      <c r="I34" s="281">
        <f t="shared" si="5"/>
        <v>1496</v>
      </c>
      <c r="J34" s="282" t="s">
        <v>551</v>
      </c>
      <c r="K34" s="278">
        <v>0</v>
      </c>
      <c r="L34" s="284">
        <f t="shared" si="7"/>
        <v>441320</v>
      </c>
      <c r="M34" s="162"/>
      <c r="N34" s="320">
        <v>441320</v>
      </c>
      <c r="O34" s="284">
        <f t="shared" si="6"/>
        <v>0</v>
      </c>
      <c r="P34" s="171"/>
      <c r="Q34" s="158"/>
      <c r="W34" s="158"/>
      <c r="AP34"/>
    </row>
    <row r="35" spans="1:42">
      <c r="A35" s="279">
        <v>41547</v>
      </c>
      <c r="B35" s="280" t="s">
        <v>551</v>
      </c>
      <c r="C35" s="285">
        <f>IF(B35="--",C34,C34*B35)</f>
        <v>1298</v>
      </c>
      <c r="D35" s="280" t="s">
        <v>551</v>
      </c>
      <c r="E35" s="278">
        <f t="shared" si="4"/>
        <v>340</v>
      </c>
      <c r="F35" s="306"/>
      <c r="G35" s="306"/>
      <c r="H35" s="280" t="s">
        <v>551</v>
      </c>
      <c r="I35" s="281">
        <f t="shared" si="5"/>
        <v>1450</v>
      </c>
      <c r="J35" s="282" t="s">
        <v>551</v>
      </c>
      <c r="K35" s="278">
        <v>0</v>
      </c>
      <c r="L35" s="284">
        <f t="shared" si="7"/>
        <v>441320</v>
      </c>
      <c r="M35" s="162"/>
      <c r="N35" s="320">
        <v>441320</v>
      </c>
      <c r="O35" s="284">
        <f t="shared" si="6"/>
        <v>0</v>
      </c>
      <c r="P35" s="171"/>
      <c r="Q35" s="158"/>
      <c r="W35" s="158"/>
      <c r="AP35"/>
    </row>
    <row r="36" spans="1:42">
      <c r="A36" s="279">
        <v>41578</v>
      </c>
      <c r="B36" s="280" t="s">
        <v>551</v>
      </c>
      <c r="C36" s="285">
        <f>IF(B36="--",C35,C35*B36)</f>
        <v>1298</v>
      </c>
      <c r="D36" s="280" t="s">
        <v>551</v>
      </c>
      <c r="E36" s="278">
        <f t="shared" si="4"/>
        <v>340</v>
      </c>
      <c r="F36" s="306"/>
      <c r="G36" s="306"/>
      <c r="H36" s="280" t="s">
        <v>551</v>
      </c>
      <c r="I36" s="281">
        <f t="shared" si="5"/>
        <v>1496</v>
      </c>
      <c r="J36" s="282" t="s">
        <v>551</v>
      </c>
      <c r="K36" s="278">
        <v>0</v>
      </c>
      <c r="L36" s="284">
        <f>(E36*C36)+(I36*K36)</f>
        <v>441320</v>
      </c>
      <c r="M36" s="347"/>
      <c r="N36" s="320">
        <v>441320</v>
      </c>
      <c r="O36" s="284">
        <f t="shared" si="6"/>
        <v>0</v>
      </c>
      <c r="P36" s="352"/>
      <c r="Q36" s="158"/>
      <c r="W36" s="158"/>
      <c r="AP36"/>
    </row>
    <row r="37" spans="1:42">
      <c r="A37" s="279">
        <v>41608</v>
      </c>
      <c r="B37" s="280" t="s">
        <v>551</v>
      </c>
      <c r="C37" s="509">
        <v>1479</v>
      </c>
      <c r="D37" s="280" t="s">
        <v>551</v>
      </c>
      <c r="E37" s="278">
        <f t="shared" si="4"/>
        <v>340</v>
      </c>
      <c r="F37" s="306"/>
      <c r="G37" s="306"/>
      <c r="H37" s="280" t="s">
        <v>551</v>
      </c>
      <c r="I37" s="281">
        <f t="shared" si="5"/>
        <v>1450</v>
      </c>
      <c r="J37" s="282" t="s">
        <v>551</v>
      </c>
      <c r="K37" s="278">
        <v>0</v>
      </c>
      <c r="L37" s="284">
        <f>(E37*C37)+(I37*K37)</f>
        <v>502860</v>
      </c>
      <c r="M37" s="347"/>
      <c r="N37" s="287">
        <v>502860</v>
      </c>
      <c r="O37" s="284">
        <f t="shared" si="6"/>
        <v>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</row>
    <row r="38" spans="1:42">
      <c r="A38" s="279">
        <v>41639</v>
      </c>
      <c r="B38" s="280" t="s">
        <v>551</v>
      </c>
      <c r="C38" s="285">
        <f t="shared" si="3"/>
        <v>1479</v>
      </c>
      <c r="D38" s="280" t="s">
        <v>551</v>
      </c>
      <c r="E38" s="278">
        <f t="shared" si="4"/>
        <v>340</v>
      </c>
      <c r="F38" s="306"/>
      <c r="G38" s="306"/>
      <c r="H38" s="280" t="s">
        <v>551</v>
      </c>
      <c r="I38" s="281">
        <f t="shared" si="5"/>
        <v>1496</v>
      </c>
      <c r="J38" s="282" t="s">
        <v>551</v>
      </c>
      <c r="K38" s="278">
        <v>0</v>
      </c>
      <c r="L38" s="284">
        <f>(E38*C38)+(I38*K38)</f>
        <v>502860</v>
      </c>
      <c r="M38" s="162"/>
      <c r="N38" s="287">
        <v>502860</v>
      </c>
      <c r="O38" s="284">
        <f t="shared" si="6"/>
        <v>0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</row>
    <row r="39" spans="1:42">
      <c r="A39" s="279">
        <v>41670</v>
      </c>
      <c r="B39" s="280" t="s">
        <v>551</v>
      </c>
      <c r="C39" s="285">
        <f t="shared" si="3"/>
        <v>1479</v>
      </c>
      <c r="D39" s="280" t="s">
        <v>551</v>
      </c>
      <c r="E39" s="278">
        <f t="shared" si="4"/>
        <v>340</v>
      </c>
      <c r="F39" s="306"/>
      <c r="G39" s="306"/>
      <c r="H39" s="280" t="s">
        <v>551</v>
      </c>
      <c r="I39" s="281">
        <f t="shared" si="5"/>
        <v>1496</v>
      </c>
      <c r="J39" s="282" t="s">
        <v>551</v>
      </c>
      <c r="K39" s="278">
        <v>0</v>
      </c>
      <c r="L39" s="284">
        <f>(E39*C39)+(I39*K39)</f>
        <v>502860</v>
      </c>
      <c r="M39" s="347"/>
      <c r="N39" s="320">
        <f>-'BPA Statement'!K192</f>
        <v>502860</v>
      </c>
      <c r="O39" s="284">
        <f t="shared" si="6"/>
        <v>0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</row>
    <row r="40" spans="1:42">
      <c r="A40" s="279">
        <v>41698</v>
      </c>
      <c r="B40" s="280" t="s">
        <v>551</v>
      </c>
      <c r="C40" s="285">
        <f t="shared" si="3"/>
        <v>1479</v>
      </c>
      <c r="D40" s="280" t="s">
        <v>551</v>
      </c>
      <c r="E40" s="278">
        <f t="shared" si="4"/>
        <v>340</v>
      </c>
      <c r="F40" s="306"/>
      <c r="G40" s="306"/>
      <c r="H40" s="280" t="s">
        <v>551</v>
      </c>
      <c r="I40" s="281">
        <f t="shared" si="5"/>
        <v>1358</v>
      </c>
      <c r="J40" s="282" t="s">
        <v>551</v>
      </c>
      <c r="K40" s="278">
        <v>0</v>
      </c>
      <c r="L40" s="284">
        <f t="shared" si="7"/>
        <v>502860</v>
      </c>
      <c r="M40" s="162"/>
      <c r="N40" s="320">
        <f>-'BPA Statement'!K194</f>
        <v>502860</v>
      </c>
      <c r="O40" s="284">
        <f t="shared" ref="O40:O63" si="8">L40-N40</f>
        <v>0</v>
      </c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</row>
    <row r="41" spans="1:42">
      <c r="A41" s="279">
        <v>41729</v>
      </c>
      <c r="B41" s="280" t="s">
        <v>551</v>
      </c>
      <c r="C41" s="285">
        <f t="shared" si="3"/>
        <v>1479</v>
      </c>
      <c r="D41" s="280" t="s">
        <v>551</v>
      </c>
      <c r="E41" s="278">
        <f t="shared" si="4"/>
        <v>340</v>
      </c>
      <c r="F41" s="306"/>
      <c r="G41" s="306"/>
      <c r="H41" s="280" t="s">
        <v>551</v>
      </c>
      <c r="I41" s="281">
        <f t="shared" si="5"/>
        <v>1496</v>
      </c>
      <c r="J41" s="282" t="s">
        <v>551</v>
      </c>
      <c r="K41" s="278">
        <v>0</v>
      </c>
      <c r="L41" s="284">
        <f t="shared" si="7"/>
        <v>502860</v>
      </c>
      <c r="M41" s="162"/>
      <c r="N41" s="320">
        <f>-'BPA Statement'!K196</f>
        <v>502860</v>
      </c>
      <c r="O41" s="284">
        <f t="shared" si="8"/>
        <v>0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</row>
    <row r="42" spans="1:42">
      <c r="A42" s="735">
        <v>41759</v>
      </c>
      <c r="B42" s="736" t="s">
        <v>551</v>
      </c>
      <c r="C42" s="737">
        <f t="shared" si="3"/>
        <v>1479</v>
      </c>
      <c r="D42" s="736" t="s">
        <v>551</v>
      </c>
      <c r="E42" s="738">
        <f t="shared" si="4"/>
        <v>340</v>
      </c>
      <c r="F42" s="739"/>
      <c r="G42" s="739"/>
      <c r="H42" s="736" t="s">
        <v>551</v>
      </c>
      <c r="I42" s="740">
        <f t="shared" si="5"/>
        <v>1450</v>
      </c>
      <c r="J42" s="741" t="s">
        <v>551</v>
      </c>
      <c r="K42" s="738">
        <v>0</v>
      </c>
      <c r="L42" s="742">
        <f t="shared" si="7"/>
        <v>502860</v>
      </c>
      <c r="M42" s="162"/>
      <c r="N42" s="320">
        <f>-'BPA Statement'!K200</f>
        <v>502860</v>
      </c>
      <c r="O42" s="284">
        <f t="shared" si="8"/>
        <v>0</v>
      </c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</row>
    <row r="43" spans="1:42">
      <c r="A43" s="735">
        <v>41790</v>
      </c>
      <c r="B43" s="736" t="s">
        <v>551</v>
      </c>
      <c r="C43" s="737">
        <f t="shared" si="3"/>
        <v>1479</v>
      </c>
      <c r="D43" s="736" t="s">
        <v>551</v>
      </c>
      <c r="E43" s="738">
        <f t="shared" si="4"/>
        <v>340</v>
      </c>
      <c r="F43" s="739"/>
      <c r="G43" s="739"/>
      <c r="H43" s="736" t="s">
        <v>551</v>
      </c>
      <c r="I43" s="740">
        <f t="shared" si="5"/>
        <v>1496</v>
      </c>
      <c r="J43" s="741" t="s">
        <v>551</v>
      </c>
      <c r="K43" s="738">
        <v>0</v>
      </c>
      <c r="L43" s="742">
        <f t="shared" si="7"/>
        <v>502860</v>
      </c>
      <c r="M43" s="162"/>
      <c r="N43" s="320">
        <f>-'BPA Statement'!K202</f>
        <v>502860</v>
      </c>
      <c r="O43" s="284">
        <f t="shared" si="8"/>
        <v>0</v>
      </c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</row>
    <row r="44" spans="1:42">
      <c r="A44" s="735">
        <v>41820</v>
      </c>
      <c r="B44" s="736" t="s">
        <v>551</v>
      </c>
      <c r="C44" s="737">
        <f t="shared" si="3"/>
        <v>1479</v>
      </c>
      <c r="D44" s="736" t="s">
        <v>551</v>
      </c>
      <c r="E44" s="738">
        <f t="shared" si="4"/>
        <v>340</v>
      </c>
      <c r="F44" s="739"/>
      <c r="G44" s="739"/>
      <c r="H44" s="736" t="s">
        <v>551</v>
      </c>
      <c r="I44" s="740">
        <f t="shared" si="5"/>
        <v>1450</v>
      </c>
      <c r="J44" s="741" t="s">
        <v>551</v>
      </c>
      <c r="K44" s="738">
        <v>0</v>
      </c>
      <c r="L44" s="742">
        <f t="shared" si="7"/>
        <v>502860</v>
      </c>
      <c r="M44" s="162"/>
      <c r="N44" s="320">
        <f>-'BPA Statement'!K204</f>
        <v>502860</v>
      </c>
      <c r="O44" s="284">
        <f t="shared" si="8"/>
        <v>0</v>
      </c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</row>
    <row r="45" spans="1:42">
      <c r="A45" s="735">
        <v>41851</v>
      </c>
      <c r="B45" s="736" t="s">
        <v>551</v>
      </c>
      <c r="C45" s="737">
        <f t="shared" si="3"/>
        <v>1479</v>
      </c>
      <c r="D45" s="736" t="s">
        <v>551</v>
      </c>
      <c r="E45" s="738">
        <f t="shared" si="4"/>
        <v>340</v>
      </c>
      <c r="F45" s="739"/>
      <c r="G45" s="739"/>
      <c r="H45" s="736" t="s">
        <v>551</v>
      </c>
      <c r="I45" s="740">
        <f t="shared" si="5"/>
        <v>1496</v>
      </c>
      <c r="J45" s="741" t="s">
        <v>551</v>
      </c>
      <c r="K45" s="738">
        <v>0</v>
      </c>
      <c r="L45" s="742">
        <f t="shared" si="7"/>
        <v>502860</v>
      </c>
      <c r="M45" s="162"/>
      <c r="N45" s="320">
        <f>-'BPA Statement'!K210</f>
        <v>502860</v>
      </c>
      <c r="O45" s="284">
        <f t="shared" si="8"/>
        <v>0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</row>
    <row r="46" spans="1:42">
      <c r="A46" s="735">
        <v>41882</v>
      </c>
      <c r="B46" s="736" t="s">
        <v>551</v>
      </c>
      <c r="C46" s="737">
        <f t="shared" si="3"/>
        <v>1479</v>
      </c>
      <c r="D46" s="736" t="s">
        <v>551</v>
      </c>
      <c r="E46" s="738">
        <f t="shared" si="4"/>
        <v>340</v>
      </c>
      <c r="F46" s="739"/>
      <c r="G46" s="739"/>
      <c r="H46" s="736" t="s">
        <v>551</v>
      </c>
      <c r="I46" s="740">
        <f t="shared" si="5"/>
        <v>1496</v>
      </c>
      <c r="J46" s="741" t="s">
        <v>551</v>
      </c>
      <c r="K46" s="738">
        <v>0</v>
      </c>
      <c r="L46" s="742">
        <f t="shared" si="7"/>
        <v>502860</v>
      </c>
      <c r="M46" s="162"/>
      <c r="N46" s="320">
        <f>-'BPA Statement'!K212</f>
        <v>502860</v>
      </c>
      <c r="O46" s="284">
        <f t="shared" si="8"/>
        <v>0</v>
      </c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</row>
    <row r="47" spans="1:42">
      <c r="A47" s="735">
        <v>41912</v>
      </c>
      <c r="B47" s="736" t="s">
        <v>551</v>
      </c>
      <c r="C47" s="737">
        <f t="shared" si="3"/>
        <v>1479</v>
      </c>
      <c r="D47" s="736" t="s">
        <v>551</v>
      </c>
      <c r="E47" s="738">
        <f t="shared" si="4"/>
        <v>340</v>
      </c>
      <c r="F47" s="739"/>
      <c r="G47" s="739"/>
      <c r="H47" s="736" t="s">
        <v>551</v>
      </c>
      <c r="I47" s="740">
        <f t="shared" si="5"/>
        <v>1450</v>
      </c>
      <c r="J47" s="741" t="s">
        <v>551</v>
      </c>
      <c r="K47" s="738">
        <v>0</v>
      </c>
      <c r="L47" s="742">
        <f t="shared" si="7"/>
        <v>502860</v>
      </c>
      <c r="M47" s="162"/>
      <c r="N47" s="320">
        <f>-'BPA Statement'!K214</f>
        <v>502860</v>
      </c>
      <c r="O47" s="284">
        <f t="shared" si="8"/>
        <v>0</v>
      </c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</row>
    <row r="48" spans="1:42">
      <c r="A48" s="735">
        <v>41943</v>
      </c>
      <c r="B48" s="736" t="s">
        <v>551</v>
      </c>
      <c r="C48" s="737">
        <f t="shared" si="3"/>
        <v>1479</v>
      </c>
      <c r="D48" s="736" t="s">
        <v>551</v>
      </c>
      <c r="E48" s="738">
        <f t="shared" si="4"/>
        <v>340</v>
      </c>
      <c r="F48" s="739"/>
      <c r="G48" s="739"/>
      <c r="H48" s="736" t="s">
        <v>551</v>
      </c>
      <c r="I48" s="740">
        <f>5*60+(DAY(A48)-5)*46</f>
        <v>1496</v>
      </c>
      <c r="J48" s="741" t="s">
        <v>551</v>
      </c>
      <c r="K48" s="738">
        <v>0</v>
      </c>
      <c r="L48" s="742">
        <f>(E48*C48)+(I48*K48)</f>
        <v>502860</v>
      </c>
      <c r="M48" s="162"/>
      <c r="N48" s="320">
        <f>-'BPA Statement'!K217</f>
        <v>502860</v>
      </c>
      <c r="O48" s="284">
        <f t="shared" si="8"/>
        <v>0</v>
      </c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P48"/>
    </row>
    <row r="49" spans="1:42">
      <c r="A49" s="803">
        <v>41973</v>
      </c>
      <c r="B49" s="736" t="s">
        <v>551</v>
      </c>
      <c r="C49" s="737">
        <f t="shared" si="3"/>
        <v>1479</v>
      </c>
      <c r="D49" s="741" t="s">
        <v>551</v>
      </c>
      <c r="E49" s="739">
        <f t="shared" si="4"/>
        <v>340</v>
      </c>
      <c r="F49" s="806"/>
      <c r="G49" s="738"/>
      <c r="H49" s="741" t="s">
        <v>551</v>
      </c>
      <c r="I49" s="804">
        <f t="shared" si="5"/>
        <v>1450</v>
      </c>
      <c r="J49" s="736" t="s">
        <v>551</v>
      </c>
      <c r="K49" s="738">
        <v>0</v>
      </c>
      <c r="L49" s="805">
        <f>(E49*C49)+(I49*K49)</f>
        <v>502860</v>
      </c>
      <c r="M49" s="796"/>
      <c r="N49" s="320">
        <f>-'BPA Statement'!K219</f>
        <v>502860</v>
      </c>
      <c r="O49" s="284">
        <f t="shared" si="8"/>
        <v>0</v>
      </c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P49"/>
    </row>
    <row r="50" spans="1:42">
      <c r="A50" s="735">
        <v>42004</v>
      </c>
      <c r="B50" s="736" t="s">
        <v>551</v>
      </c>
      <c r="C50" s="737">
        <f t="shared" si="3"/>
        <v>1479</v>
      </c>
      <c r="D50" s="736" t="s">
        <v>551</v>
      </c>
      <c r="E50" s="738">
        <f t="shared" si="4"/>
        <v>340</v>
      </c>
      <c r="F50" s="739"/>
      <c r="G50" s="739"/>
      <c r="H50" s="736" t="s">
        <v>551</v>
      </c>
      <c r="I50" s="740">
        <f t="shared" si="5"/>
        <v>1496</v>
      </c>
      <c r="J50" s="741" t="s">
        <v>551</v>
      </c>
      <c r="K50" s="738">
        <v>0</v>
      </c>
      <c r="L50" s="742">
        <f>(E50*C50)+(I50*K50)</f>
        <v>502860</v>
      </c>
      <c r="M50" s="162"/>
      <c r="N50" s="320">
        <f>-'BPA Statement'!K221</f>
        <v>502860</v>
      </c>
      <c r="O50" s="284">
        <f t="shared" si="8"/>
        <v>0</v>
      </c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P50"/>
    </row>
    <row r="51" spans="1:42">
      <c r="A51" s="735">
        <v>42035</v>
      </c>
      <c r="B51" s="736" t="s">
        <v>551</v>
      </c>
      <c r="C51" s="737">
        <f t="shared" si="3"/>
        <v>1479</v>
      </c>
      <c r="D51" s="736" t="s">
        <v>551</v>
      </c>
      <c r="E51" s="738">
        <f t="shared" si="4"/>
        <v>340</v>
      </c>
      <c r="F51" s="739"/>
      <c r="G51" s="739"/>
      <c r="H51" s="736" t="s">
        <v>551</v>
      </c>
      <c r="I51" s="740">
        <f t="shared" si="5"/>
        <v>1496</v>
      </c>
      <c r="J51" s="741" t="s">
        <v>551</v>
      </c>
      <c r="K51" s="738">
        <v>0</v>
      </c>
      <c r="L51" s="742">
        <f>(E51*C51)+(I51*K51)</f>
        <v>502860</v>
      </c>
      <c r="M51" s="162"/>
      <c r="N51" s="320">
        <f>-'BPA Statement'!K226</f>
        <v>502860</v>
      </c>
      <c r="O51" s="284">
        <f t="shared" si="8"/>
        <v>0</v>
      </c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P51"/>
    </row>
    <row r="52" spans="1:42">
      <c r="A52" s="735">
        <v>42063</v>
      </c>
      <c r="B52" s="736" t="s">
        <v>551</v>
      </c>
      <c r="C52" s="737">
        <f t="shared" si="3"/>
        <v>1479</v>
      </c>
      <c r="D52" s="736" t="s">
        <v>551</v>
      </c>
      <c r="E52" s="738">
        <f t="shared" si="4"/>
        <v>340</v>
      </c>
      <c r="F52" s="739"/>
      <c r="G52" s="739"/>
      <c r="H52" s="736" t="s">
        <v>551</v>
      </c>
      <c r="I52" s="740">
        <f t="shared" si="5"/>
        <v>1358</v>
      </c>
      <c r="J52" s="741" t="s">
        <v>551</v>
      </c>
      <c r="K52" s="738">
        <v>0</v>
      </c>
      <c r="L52" s="742">
        <f t="shared" si="7"/>
        <v>502860</v>
      </c>
      <c r="M52" s="162"/>
      <c r="N52" s="320">
        <f>-'BPA Statement'!K228</f>
        <v>502860</v>
      </c>
      <c r="O52" s="284">
        <f t="shared" si="8"/>
        <v>0</v>
      </c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</row>
    <row r="53" spans="1:42">
      <c r="A53" s="735">
        <v>42094</v>
      </c>
      <c r="B53" s="736" t="s">
        <v>551</v>
      </c>
      <c r="C53" s="737">
        <f t="shared" si="3"/>
        <v>1479</v>
      </c>
      <c r="D53" s="736" t="s">
        <v>551</v>
      </c>
      <c r="E53" s="738">
        <f t="shared" si="4"/>
        <v>340</v>
      </c>
      <c r="F53" s="739"/>
      <c r="G53" s="739"/>
      <c r="H53" s="736" t="s">
        <v>551</v>
      </c>
      <c r="I53" s="740">
        <f t="shared" si="5"/>
        <v>1496</v>
      </c>
      <c r="J53" s="741" t="s">
        <v>551</v>
      </c>
      <c r="K53" s="738">
        <v>0</v>
      </c>
      <c r="L53" s="742">
        <f t="shared" si="7"/>
        <v>502860</v>
      </c>
      <c r="M53" s="179"/>
      <c r="N53" s="320">
        <f>-'BPA Statement'!K230</f>
        <v>502860</v>
      </c>
      <c r="O53" s="284">
        <f t="shared" si="8"/>
        <v>0</v>
      </c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</row>
    <row r="54" spans="1:42">
      <c r="A54" s="735">
        <v>42124</v>
      </c>
      <c r="B54" s="736" t="s">
        <v>551</v>
      </c>
      <c r="C54" s="737">
        <f t="shared" si="3"/>
        <v>1479</v>
      </c>
      <c r="D54" s="736" t="s">
        <v>551</v>
      </c>
      <c r="E54" s="738">
        <f t="shared" si="4"/>
        <v>340</v>
      </c>
      <c r="F54" s="739"/>
      <c r="G54" s="739"/>
      <c r="H54" s="736" t="s">
        <v>551</v>
      </c>
      <c r="I54" s="740">
        <f t="shared" si="5"/>
        <v>1450</v>
      </c>
      <c r="J54" s="741" t="s">
        <v>551</v>
      </c>
      <c r="K54" s="738">
        <v>0</v>
      </c>
      <c r="L54" s="742">
        <f t="shared" si="7"/>
        <v>502860</v>
      </c>
      <c r="M54" s="179"/>
      <c r="N54" s="320">
        <f>-'BPA Statement'!K234</f>
        <v>502860</v>
      </c>
      <c r="O54" s="284">
        <f t="shared" si="8"/>
        <v>0</v>
      </c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</row>
    <row r="55" spans="1:42">
      <c r="A55" s="735">
        <v>42155</v>
      </c>
      <c r="B55" s="736" t="s">
        <v>551</v>
      </c>
      <c r="C55" s="737">
        <f t="shared" si="3"/>
        <v>1479</v>
      </c>
      <c r="D55" s="736" t="s">
        <v>551</v>
      </c>
      <c r="E55" s="738">
        <f t="shared" si="4"/>
        <v>340</v>
      </c>
      <c r="F55" s="739"/>
      <c r="G55" s="739"/>
      <c r="H55" s="736" t="s">
        <v>551</v>
      </c>
      <c r="I55" s="740">
        <f t="shared" si="5"/>
        <v>1496</v>
      </c>
      <c r="J55" s="741" t="s">
        <v>551</v>
      </c>
      <c r="K55" s="738">
        <v>0</v>
      </c>
      <c r="L55" s="742">
        <f t="shared" si="7"/>
        <v>502860</v>
      </c>
      <c r="M55" s="815"/>
      <c r="N55" s="814">
        <f>-'BPA Statement'!K236</f>
        <v>502860</v>
      </c>
      <c r="O55" s="284">
        <f t="shared" si="8"/>
        <v>0</v>
      </c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</row>
    <row r="56" spans="1:42">
      <c r="A56" s="735">
        <v>42185</v>
      </c>
      <c r="B56" s="736" t="s">
        <v>551</v>
      </c>
      <c r="C56" s="737">
        <f t="shared" si="3"/>
        <v>1479</v>
      </c>
      <c r="D56" s="736" t="s">
        <v>551</v>
      </c>
      <c r="E56" s="738">
        <f t="shared" si="4"/>
        <v>340</v>
      </c>
      <c r="F56" s="739"/>
      <c r="G56" s="739"/>
      <c r="H56" s="736" t="s">
        <v>551</v>
      </c>
      <c r="I56" s="740">
        <f t="shared" si="5"/>
        <v>1450</v>
      </c>
      <c r="J56" s="741" t="s">
        <v>551</v>
      </c>
      <c r="K56" s="738">
        <v>0</v>
      </c>
      <c r="L56" s="742">
        <f t="shared" si="7"/>
        <v>502860</v>
      </c>
      <c r="M56" s="815"/>
      <c r="N56" s="814">
        <f>-'BPA Statement'!K238</f>
        <v>502860</v>
      </c>
      <c r="O56" s="284">
        <f t="shared" si="8"/>
        <v>0</v>
      </c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</row>
    <row r="57" spans="1:42">
      <c r="A57" s="735">
        <v>42216</v>
      </c>
      <c r="B57" s="736" t="s">
        <v>551</v>
      </c>
      <c r="C57" s="737">
        <f t="shared" si="3"/>
        <v>1479</v>
      </c>
      <c r="D57" s="736" t="s">
        <v>551</v>
      </c>
      <c r="E57" s="738">
        <f t="shared" si="4"/>
        <v>340</v>
      </c>
      <c r="F57" s="739"/>
      <c r="G57" s="739"/>
      <c r="H57" s="736" t="s">
        <v>551</v>
      </c>
      <c r="I57" s="740">
        <f t="shared" si="5"/>
        <v>1496</v>
      </c>
      <c r="J57" s="741" t="s">
        <v>551</v>
      </c>
      <c r="K57" s="738">
        <v>0</v>
      </c>
      <c r="L57" s="742">
        <f t="shared" si="7"/>
        <v>502860</v>
      </c>
      <c r="M57" s="179"/>
      <c r="N57" s="814">
        <f>-'BPA Statement'!K242</f>
        <v>502860</v>
      </c>
      <c r="O57" s="284">
        <f t="shared" si="8"/>
        <v>0</v>
      </c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</row>
    <row r="58" spans="1:42">
      <c r="A58" s="827">
        <v>42247</v>
      </c>
      <c r="B58" s="736" t="s">
        <v>551</v>
      </c>
      <c r="C58" s="737">
        <f t="shared" si="3"/>
        <v>1479</v>
      </c>
      <c r="D58" s="741" t="s">
        <v>551</v>
      </c>
      <c r="E58" s="738">
        <f t="shared" si="4"/>
        <v>340</v>
      </c>
      <c r="F58" s="739"/>
      <c r="G58" s="739"/>
      <c r="H58" s="736" t="s">
        <v>551</v>
      </c>
      <c r="I58" s="740">
        <f t="shared" si="5"/>
        <v>1496</v>
      </c>
      <c r="J58" s="741" t="s">
        <v>551</v>
      </c>
      <c r="K58" s="738">
        <v>0</v>
      </c>
      <c r="L58" s="742">
        <f t="shared" si="7"/>
        <v>502860</v>
      </c>
      <c r="M58" s="179"/>
      <c r="N58" s="814">
        <f>-'BPA Statement'!K244</f>
        <v>502860</v>
      </c>
      <c r="O58" s="284">
        <f t="shared" si="8"/>
        <v>0</v>
      </c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</row>
    <row r="59" spans="1:42">
      <c r="A59" s="827">
        <v>42277</v>
      </c>
      <c r="B59" s="736" t="s">
        <v>551</v>
      </c>
      <c r="C59" s="737">
        <f>IF(B59="--",C58,C58*B59)</f>
        <v>1479</v>
      </c>
      <c r="D59" s="741" t="s">
        <v>551</v>
      </c>
      <c r="E59" s="738">
        <f t="shared" si="4"/>
        <v>340</v>
      </c>
      <c r="F59" s="739"/>
      <c r="G59" s="739"/>
      <c r="H59" s="736" t="s">
        <v>551</v>
      </c>
      <c r="I59" s="740">
        <f t="shared" si="5"/>
        <v>1450</v>
      </c>
      <c r="J59" s="741" t="s">
        <v>551</v>
      </c>
      <c r="K59" s="738">
        <v>0</v>
      </c>
      <c r="L59" s="742">
        <f t="shared" si="7"/>
        <v>502860</v>
      </c>
      <c r="M59" s="179"/>
      <c r="N59" s="814">
        <f>-'BPA Statement'!K246</f>
        <v>502860</v>
      </c>
      <c r="O59" s="284">
        <f t="shared" si="8"/>
        <v>0</v>
      </c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</row>
    <row r="60" spans="1:42">
      <c r="A60" s="823">
        <v>42308</v>
      </c>
      <c r="B60" s="818"/>
      <c r="C60" s="737">
        <v>1479</v>
      </c>
      <c r="D60" s="822" t="s">
        <v>551</v>
      </c>
      <c r="E60" s="821">
        <f>IF(D60="--",E59,E59+D60)</f>
        <v>340</v>
      </c>
      <c r="F60" s="828"/>
      <c r="G60" s="820"/>
      <c r="H60" s="822" t="s">
        <v>551</v>
      </c>
      <c r="I60" s="824">
        <f>5*60+(DAY(A60)-5)*46</f>
        <v>1496</v>
      </c>
      <c r="J60" s="819" t="s">
        <v>551</v>
      </c>
      <c r="K60" s="820">
        <v>0</v>
      </c>
      <c r="L60" s="825">
        <f>(E60*C60)+(I60*K60)</f>
        <v>502860</v>
      </c>
      <c r="M60" s="179"/>
      <c r="N60" s="814">
        <f>-'BPA Statement'!K250</f>
        <v>502860</v>
      </c>
      <c r="O60" s="284">
        <f t="shared" si="8"/>
        <v>0</v>
      </c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</row>
    <row r="61" spans="1:42">
      <c r="A61" s="803">
        <v>42338</v>
      </c>
      <c r="B61" s="736" t="s">
        <v>551</v>
      </c>
      <c r="C61" s="737">
        <v>1489</v>
      </c>
      <c r="D61" s="741" t="s">
        <v>551</v>
      </c>
      <c r="E61" s="739">
        <f>IF(D61="--",E60,E60+D61)</f>
        <v>340</v>
      </c>
      <c r="F61" s="806"/>
      <c r="G61" s="738"/>
      <c r="H61" s="741" t="s">
        <v>551</v>
      </c>
      <c r="I61" s="804">
        <f t="shared" si="5"/>
        <v>1450</v>
      </c>
      <c r="J61" s="736" t="s">
        <v>551</v>
      </c>
      <c r="K61" s="738">
        <v>0</v>
      </c>
      <c r="L61" s="805">
        <f>(E61*C61)+(I61*K61)</f>
        <v>506260</v>
      </c>
      <c r="M61" s="179"/>
      <c r="N61" s="826">
        <f>-'BPA Statement'!K252</f>
        <v>506260</v>
      </c>
      <c r="O61" s="284">
        <f t="shared" si="8"/>
        <v>0</v>
      </c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</row>
    <row r="62" spans="1:42">
      <c r="A62" s="735">
        <v>42369</v>
      </c>
      <c r="B62" s="736" t="s">
        <v>551</v>
      </c>
      <c r="C62" s="737">
        <f t="shared" si="3"/>
        <v>1489</v>
      </c>
      <c r="D62" s="736" t="s">
        <v>551</v>
      </c>
      <c r="E62" s="738">
        <f>IF(D62="--",E61,E61+D62)</f>
        <v>340</v>
      </c>
      <c r="F62" s="739"/>
      <c r="G62" s="739"/>
      <c r="H62" s="736" t="s">
        <v>551</v>
      </c>
      <c r="I62" s="740">
        <f t="shared" si="5"/>
        <v>1496</v>
      </c>
      <c r="J62" s="741" t="s">
        <v>551</v>
      </c>
      <c r="K62" s="738">
        <v>0</v>
      </c>
      <c r="L62" s="742">
        <f>(E62*C62)+(I62*K62)</f>
        <v>506260</v>
      </c>
      <c r="M62" s="179"/>
      <c r="N62" s="826">
        <f>-'BPA Statement'!K254</f>
        <v>506260</v>
      </c>
      <c r="O62" s="284">
        <f t="shared" si="8"/>
        <v>0</v>
      </c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</row>
    <row r="63" spans="1:42">
      <c r="A63" s="735">
        <v>42400</v>
      </c>
      <c r="B63" s="736" t="s">
        <v>551</v>
      </c>
      <c r="C63" s="737">
        <f t="shared" si="3"/>
        <v>1489</v>
      </c>
      <c r="D63" s="736" t="s">
        <v>551</v>
      </c>
      <c r="E63" s="738">
        <f>IF(D63="--",E62,E62+D63)</f>
        <v>340</v>
      </c>
      <c r="F63" s="739"/>
      <c r="G63" s="739"/>
      <c r="H63" s="736" t="s">
        <v>551</v>
      </c>
      <c r="I63" s="740">
        <f t="shared" si="5"/>
        <v>1496</v>
      </c>
      <c r="J63" s="741" t="s">
        <v>551</v>
      </c>
      <c r="K63" s="738">
        <v>0</v>
      </c>
      <c r="L63" s="742">
        <f>(E63*C63)+(I63*K63)</f>
        <v>506260</v>
      </c>
      <c r="M63" s="179"/>
      <c r="N63" s="826">
        <f>-'BPA Statement'!K258</f>
        <v>506260</v>
      </c>
      <c r="O63" s="284">
        <f t="shared" si="8"/>
        <v>0</v>
      </c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</row>
    <row r="64" spans="1:42">
      <c r="A64" s="735">
        <v>42429</v>
      </c>
      <c r="B64" s="736" t="s">
        <v>551</v>
      </c>
      <c r="C64" s="737">
        <f t="shared" si="3"/>
        <v>1489</v>
      </c>
      <c r="D64" s="736" t="s">
        <v>551</v>
      </c>
      <c r="E64" s="738">
        <f t="shared" ref="E64:E83" si="9">IF(D64="--",E63,E63+D64)</f>
        <v>340</v>
      </c>
      <c r="F64" s="739"/>
      <c r="G64" s="739"/>
      <c r="H64" s="736" t="s">
        <v>551</v>
      </c>
      <c r="I64" s="740">
        <f t="shared" si="5"/>
        <v>1404</v>
      </c>
      <c r="J64" s="741" t="s">
        <v>551</v>
      </c>
      <c r="K64" s="738">
        <v>0</v>
      </c>
      <c r="L64" s="742">
        <f t="shared" si="7"/>
        <v>506260</v>
      </c>
      <c r="M64" s="179"/>
      <c r="N64" s="826">
        <f>-'BPA Statement'!K260</f>
        <v>506260</v>
      </c>
      <c r="O64" s="284">
        <f t="shared" ref="O64:O71" si="10">L64-N64</f>
        <v>0</v>
      </c>
      <c r="P64"/>
      <c r="Q64"/>
      <c r="R64"/>
      <c r="S64"/>
      <c r="T64"/>
      <c r="U64"/>
      <c r="V64"/>
      <c r="W64"/>
    </row>
    <row r="65" spans="1:23">
      <c r="A65" s="735">
        <v>42460</v>
      </c>
      <c r="B65" s="736" t="s">
        <v>551</v>
      </c>
      <c r="C65" s="737">
        <f t="shared" si="3"/>
        <v>1489</v>
      </c>
      <c r="D65" s="736" t="s">
        <v>551</v>
      </c>
      <c r="E65" s="738">
        <f t="shared" si="9"/>
        <v>340</v>
      </c>
      <c r="F65" s="739"/>
      <c r="G65" s="739"/>
      <c r="H65" s="736" t="s">
        <v>551</v>
      </c>
      <c r="I65" s="740">
        <f t="shared" si="5"/>
        <v>1496</v>
      </c>
      <c r="J65" s="741" t="s">
        <v>551</v>
      </c>
      <c r="K65" s="738">
        <v>0</v>
      </c>
      <c r="L65" s="742">
        <f t="shared" si="7"/>
        <v>506260</v>
      </c>
      <c r="M65" s="179"/>
      <c r="N65" s="826">
        <f>-'BPA Statement'!K262</f>
        <v>506260</v>
      </c>
      <c r="O65" s="284">
        <f t="shared" si="10"/>
        <v>0</v>
      </c>
      <c r="P65"/>
      <c r="Q65"/>
      <c r="R65"/>
      <c r="S65"/>
      <c r="T65"/>
      <c r="U65"/>
      <c r="V65"/>
      <c r="W65"/>
    </row>
    <row r="66" spans="1:23">
      <c r="A66" s="735">
        <v>42490</v>
      </c>
      <c r="B66" s="736" t="s">
        <v>551</v>
      </c>
      <c r="C66" s="737">
        <f t="shared" si="3"/>
        <v>1489</v>
      </c>
      <c r="D66" s="736" t="s">
        <v>551</v>
      </c>
      <c r="E66" s="738">
        <f t="shared" si="9"/>
        <v>340</v>
      </c>
      <c r="F66" s="739"/>
      <c r="G66" s="739"/>
      <c r="H66" s="736" t="s">
        <v>551</v>
      </c>
      <c r="I66" s="740">
        <f t="shared" si="5"/>
        <v>1450</v>
      </c>
      <c r="J66" s="741" t="s">
        <v>551</v>
      </c>
      <c r="K66" s="738">
        <v>0</v>
      </c>
      <c r="L66" s="742">
        <f t="shared" si="7"/>
        <v>506260</v>
      </c>
      <c r="M66" s="179"/>
      <c r="N66" s="826">
        <f>-'BPA Statement'!K266</f>
        <v>506260</v>
      </c>
      <c r="O66" s="284">
        <f t="shared" si="10"/>
        <v>0</v>
      </c>
    </row>
    <row r="67" spans="1:23">
      <c r="A67" s="735">
        <v>42521</v>
      </c>
      <c r="B67" s="736" t="s">
        <v>551</v>
      </c>
      <c r="C67" s="737">
        <f t="shared" si="3"/>
        <v>1489</v>
      </c>
      <c r="D67" s="736" t="s">
        <v>551</v>
      </c>
      <c r="E67" s="738">
        <f t="shared" si="9"/>
        <v>340</v>
      </c>
      <c r="F67" s="739"/>
      <c r="G67" s="739"/>
      <c r="H67" s="736" t="s">
        <v>551</v>
      </c>
      <c r="I67" s="740">
        <f t="shared" si="5"/>
        <v>1496</v>
      </c>
      <c r="J67" s="741" t="s">
        <v>551</v>
      </c>
      <c r="K67" s="738">
        <v>0</v>
      </c>
      <c r="L67" s="742">
        <f t="shared" si="7"/>
        <v>506260</v>
      </c>
      <c r="M67" s="179"/>
      <c r="N67" s="826">
        <f>-'BPA Statement'!K268</f>
        <v>506260</v>
      </c>
      <c r="O67" s="284">
        <f t="shared" si="10"/>
        <v>0</v>
      </c>
    </row>
    <row r="68" spans="1:23">
      <c r="A68" s="735">
        <v>42551</v>
      </c>
      <c r="B68" s="736" t="s">
        <v>551</v>
      </c>
      <c r="C68" s="737">
        <f t="shared" si="3"/>
        <v>1489</v>
      </c>
      <c r="D68" s="736" t="s">
        <v>551</v>
      </c>
      <c r="E68" s="738">
        <f t="shared" si="9"/>
        <v>340</v>
      </c>
      <c r="F68" s="739"/>
      <c r="G68" s="739"/>
      <c r="H68" s="736" t="s">
        <v>551</v>
      </c>
      <c r="I68" s="740">
        <f t="shared" si="5"/>
        <v>1450</v>
      </c>
      <c r="J68" s="741" t="s">
        <v>551</v>
      </c>
      <c r="K68" s="738">
        <v>0</v>
      </c>
      <c r="L68" s="742">
        <f t="shared" si="7"/>
        <v>506260</v>
      </c>
      <c r="M68" s="179"/>
      <c r="N68" s="826">
        <f>-'BPA Statement'!K270</f>
        <v>506260</v>
      </c>
      <c r="O68" s="284">
        <f t="shared" si="10"/>
        <v>0</v>
      </c>
    </row>
    <row r="69" spans="1:23">
      <c r="A69" s="735">
        <v>42582</v>
      </c>
      <c r="B69" s="736" t="s">
        <v>551</v>
      </c>
      <c r="C69" s="737">
        <f t="shared" si="3"/>
        <v>1489</v>
      </c>
      <c r="D69" s="736" t="s">
        <v>551</v>
      </c>
      <c r="E69" s="738">
        <f t="shared" si="9"/>
        <v>340</v>
      </c>
      <c r="F69" s="739"/>
      <c r="G69" s="739"/>
      <c r="H69" s="736" t="s">
        <v>551</v>
      </c>
      <c r="I69" s="740">
        <f t="shared" si="5"/>
        <v>1496</v>
      </c>
      <c r="J69" s="741" t="s">
        <v>551</v>
      </c>
      <c r="K69" s="738">
        <v>0</v>
      </c>
      <c r="L69" s="742">
        <f t="shared" si="7"/>
        <v>506260</v>
      </c>
      <c r="M69" s="179"/>
      <c r="N69" s="826">
        <f>-'BPA Statement'!K274</f>
        <v>506260</v>
      </c>
      <c r="O69" s="284">
        <f t="shared" si="10"/>
        <v>0</v>
      </c>
    </row>
    <row r="70" spans="1:23">
      <c r="A70" s="735">
        <v>42613</v>
      </c>
      <c r="B70" s="736" t="s">
        <v>551</v>
      </c>
      <c r="C70" s="737">
        <f t="shared" si="3"/>
        <v>1489</v>
      </c>
      <c r="D70" s="736" t="s">
        <v>551</v>
      </c>
      <c r="E70" s="738">
        <f t="shared" si="9"/>
        <v>340</v>
      </c>
      <c r="F70" s="739"/>
      <c r="G70" s="739"/>
      <c r="H70" s="736" t="s">
        <v>551</v>
      </c>
      <c r="I70" s="740">
        <f t="shared" si="5"/>
        <v>1496</v>
      </c>
      <c r="J70" s="741" t="s">
        <v>551</v>
      </c>
      <c r="K70" s="738">
        <v>0</v>
      </c>
      <c r="L70" s="742">
        <f t="shared" si="7"/>
        <v>506260</v>
      </c>
      <c r="M70" s="179"/>
      <c r="N70" s="826">
        <f>-'BPA Statement'!K276</f>
        <v>506260</v>
      </c>
      <c r="O70" s="284">
        <f t="shared" si="10"/>
        <v>0</v>
      </c>
    </row>
    <row r="71" spans="1:23">
      <c r="A71" s="735">
        <v>42643</v>
      </c>
      <c r="B71" s="736" t="s">
        <v>551</v>
      </c>
      <c r="C71" s="737">
        <f t="shared" si="3"/>
        <v>1489</v>
      </c>
      <c r="D71" s="736" t="s">
        <v>551</v>
      </c>
      <c r="E71" s="738">
        <f t="shared" si="9"/>
        <v>340</v>
      </c>
      <c r="F71" s="739"/>
      <c r="G71" s="739"/>
      <c r="H71" s="736" t="s">
        <v>551</v>
      </c>
      <c r="I71" s="740">
        <f t="shared" si="5"/>
        <v>1450</v>
      </c>
      <c r="J71" s="741" t="s">
        <v>551</v>
      </c>
      <c r="K71" s="738">
        <v>0</v>
      </c>
      <c r="L71" s="742">
        <f t="shared" si="7"/>
        <v>506260</v>
      </c>
      <c r="M71" s="179"/>
      <c r="N71" s="826">
        <f>-'BPA Statement'!K278</f>
        <v>506260</v>
      </c>
      <c r="O71" s="284">
        <f t="shared" si="10"/>
        <v>0</v>
      </c>
    </row>
    <row r="72" spans="1:23">
      <c r="A72" s="173">
        <v>42674</v>
      </c>
      <c r="B72" s="174" t="s">
        <v>551</v>
      </c>
      <c r="C72" s="175">
        <f t="shared" si="3"/>
        <v>1489</v>
      </c>
      <c r="D72" s="174" t="s">
        <v>551</v>
      </c>
      <c r="E72" s="176">
        <f t="shared" si="9"/>
        <v>340</v>
      </c>
      <c r="F72" s="307"/>
      <c r="G72" s="307"/>
      <c r="H72" s="164" t="s">
        <v>551</v>
      </c>
      <c r="I72" s="167">
        <f t="shared" si="5"/>
        <v>1496</v>
      </c>
      <c r="J72" s="168" t="s">
        <v>551</v>
      </c>
      <c r="K72" s="166">
        <v>0</v>
      </c>
      <c r="L72" s="169">
        <f>(E72*C72)+(I72*K72)</f>
        <v>506260</v>
      </c>
      <c r="M72" s="179"/>
      <c r="N72" s="148"/>
      <c r="O72" s="177"/>
    </row>
    <row r="73" spans="1:23">
      <c r="A73" s="173">
        <v>42704</v>
      </c>
      <c r="B73" s="174" t="s">
        <v>551</v>
      </c>
      <c r="C73" s="175">
        <f t="shared" si="3"/>
        <v>1489</v>
      </c>
      <c r="D73" s="174" t="s">
        <v>551</v>
      </c>
      <c r="E73" s="176">
        <f t="shared" si="9"/>
        <v>340</v>
      </c>
      <c r="F73" s="307"/>
      <c r="G73" s="307"/>
      <c r="H73" s="164" t="s">
        <v>551</v>
      </c>
      <c r="I73" s="167">
        <f t="shared" si="5"/>
        <v>1450</v>
      </c>
      <c r="J73" s="168" t="s">
        <v>551</v>
      </c>
      <c r="K73" s="166">
        <v>0</v>
      </c>
      <c r="L73" s="169">
        <f>(E73*C73)+(I73*K73)</f>
        <v>506260</v>
      </c>
      <c r="M73" s="179"/>
      <c r="N73" s="148"/>
      <c r="O73" s="177"/>
    </row>
    <row r="74" spans="1:23">
      <c r="A74" s="173">
        <v>42735</v>
      </c>
      <c r="B74" s="174" t="s">
        <v>551</v>
      </c>
      <c r="C74" s="175">
        <f t="shared" si="3"/>
        <v>1489</v>
      </c>
      <c r="D74" s="174" t="s">
        <v>551</v>
      </c>
      <c r="E74" s="176">
        <f t="shared" si="9"/>
        <v>340</v>
      </c>
      <c r="F74" s="307"/>
      <c r="G74" s="307"/>
      <c r="H74" s="164" t="s">
        <v>551</v>
      </c>
      <c r="I74" s="167">
        <f t="shared" si="5"/>
        <v>1496</v>
      </c>
      <c r="J74" s="168" t="s">
        <v>551</v>
      </c>
      <c r="K74" s="166">
        <v>0</v>
      </c>
      <c r="L74" s="169">
        <f>(E74*C74)+(I74*K74)</f>
        <v>506260</v>
      </c>
      <c r="M74" s="179"/>
      <c r="N74" s="148"/>
      <c r="O74" s="177"/>
    </row>
    <row r="75" spans="1:23">
      <c r="A75" s="173">
        <v>42766</v>
      </c>
      <c r="B75" s="174" t="s">
        <v>551</v>
      </c>
      <c r="C75" s="175">
        <f t="shared" si="3"/>
        <v>1489</v>
      </c>
      <c r="D75" s="174" t="s">
        <v>551</v>
      </c>
      <c r="E75" s="176">
        <f t="shared" si="9"/>
        <v>340</v>
      </c>
      <c r="F75" s="307"/>
      <c r="G75" s="307"/>
      <c r="H75" s="164" t="s">
        <v>551</v>
      </c>
      <c r="I75" s="167">
        <f t="shared" si="5"/>
        <v>1496</v>
      </c>
      <c r="J75" s="168" t="s">
        <v>551</v>
      </c>
      <c r="K75" s="166">
        <v>0</v>
      </c>
      <c r="L75" s="169">
        <f>(E75*C75)+(I75*K75)</f>
        <v>506260</v>
      </c>
      <c r="M75" s="179"/>
      <c r="N75" s="148"/>
      <c r="O75" s="177"/>
    </row>
    <row r="76" spans="1:23">
      <c r="A76" s="173">
        <v>42794</v>
      </c>
      <c r="B76" s="174" t="s">
        <v>551</v>
      </c>
      <c r="C76" s="175">
        <f t="shared" si="3"/>
        <v>1489</v>
      </c>
      <c r="D76" s="174" t="s">
        <v>551</v>
      </c>
      <c r="E76" s="176">
        <f t="shared" si="9"/>
        <v>340</v>
      </c>
      <c r="F76" s="307"/>
      <c r="G76" s="307"/>
      <c r="H76" s="164" t="s">
        <v>551</v>
      </c>
      <c r="I76" s="167">
        <f t="shared" si="5"/>
        <v>1358</v>
      </c>
      <c r="J76" s="168" t="s">
        <v>551</v>
      </c>
      <c r="K76" s="166">
        <v>0</v>
      </c>
      <c r="L76" s="170">
        <f t="shared" si="7"/>
        <v>506260</v>
      </c>
      <c r="M76" s="179"/>
      <c r="N76" s="148"/>
      <c r="O76" s="177"/>
      <c r="P76" s="171"/>
      <c r="Q76" s="158"/>
      <c r="W76" s="158"/>
    </row>
    <row r="77" spans="1:23">
      <c r="A77" s="173">
        <v>42825</v>
      </c>
      <c r="B77" s="174" t="s">
        <v>551</v>
      </c>
      <c r="C77" s="175">
        <f t="shared" si="3"/>
        <v>1489</v>
      </c>
      <c r="D77" s="174" t="s">
        <v>551</v>
      </c>
      <c r="E77" s="176">
        <f t="shared" si="9"/>
        <v>340</v>
      </c>
      <c r="F77" s="307"/>
      <c r="G77" s="307"/>
      <c r="H77" s="164" t="s">
        <v>551</v>
      </c>
      <c r="I77" s="167">
        <f t="shared" si="5"/>
        <v>1496</v>
      </c>
      <c r="J77" s="168" t="s">
        <v>551</v>
      </c>
      <c r="K77" s="166">
        <v>0</v>
      </c>
      <c r="L77" s="170">
        <f t="shared" si="7"/>
        <v>506260</v>
      </c>
      <c r="M77" s="179"/>
      <c r="N77" s="148"/>
      <c r="O77" s="177"/>
      <c r="P77" s="171"/>
      <c r="Q77" s="158"/>
      <c r="W77" s="158"/>
    </row>
    <row r="78" spans="1:23">
      <c r="A78" s="173">
        <v>42855</v>
      </c>
      <c r="B78" s="174" t="s">
        <v>551</v>
      </c>
      <c r="C78" s="175">
        <f t="shared" si="3"/>
        <v>1489</v>
      </c>
      <c r="D78" s="174" t="s">
        <v>551</v>
      </c>
      <c r="E78" s="176">
        <f t="shared" si="9"/>
        <v>340</v>
      </c>
      <c r="F78" s="307"/>
      <c r="G78" s="307"/>
      <c r="H78" s="164" t="s">
        <v>551</v>
      </c>
      <c r="I78" s="167">
        <f t="shared" si="5"/>
        <v>1450</v>
      </c>
      <c r="J78" s="168" t="s">
        <v>551</v>
      </c>
      <c r="K78" s="166">
        <v>0</v>
      </c>
      <c r="L78" s="170">
        <f t="shared" si="7"/>
        <v>506260</v>
      </c>
      <c r="M78" s="179"/>
      <c r="N78" s="148"/>
      <c r="O78" s="177"/>
      <c r="P78" s="171"/>
      <c r="Q78" s="158"/>
      <c r="W78" s="158"/>
    </row>
    <row r="79" spans="1:23">
      <c r="A79" s="173">
        <v>42886</v>
      </c>
      <c r="B79" s="174" t="s">
        <v>551</v>
      </c>
      <c r="C79" s="175">
        <f t="shared" si="3"/>
        <v>1489</v>
      </c>
      <c r="D79" s="174" t="s">
        <v>551</v>
      </c>
      <c r="E79" s="176">
        <f t="shared" si="9"/>
        <v>340</v>
      </c>
      <c r="F79" s="307"/>
      <c r="G79" s="307"/>
      <c r="H79" s="164" t="s">
        <v>551</v>
      </c>
      <c r="I79" s="167">
        <f t="shared" si="5"/>
        <v>1496</v>
      </c>
      <c r="J79" s="168" t="s">
        <v>551</v>
      </c>
      <c r="K79" s="166">
        <v>0</v>
      </c>
      <c r="L79" s="170">
        <f t="shared" si="7"/>
        <v>506260</v>
      </c>
      <c r="M79" s="179"/>
      <c r="N79" s="148"/>
      <c r="O79" s="177"/>
      <c r="P79" s="171"/>
      <c r="Q79" s="158"/>
      <c r="W79" s="158"/>
    </row>
    <row r="80" spans="1:23">
      <c r="A80" s="173">
        <v>42916</v>
      </c>
      <c r="B80" s="174" t="s">
        <v>551</v>
      </c>
      <c r="C80" s="175">
        <f t="shared" si="3"/>
        <v>1489</v>
      </c>
      <c r="D80" s="174" t="s">
        <v>551</v>
      </c>
      <c r="E80" s="176">
        <f t="shared" si="9"/>
        <v>340</v>
      </c>
      <c r="F80" s="307"/>
      <c r="G80" s="307"/>
      <c r="H80" s="164" t="s">
        <v>551</v>
      </c>
      <c r="I80" s="167">
        <f t="shared" si="5"/>
        <v>1450</v>
      </c>
      <c r="J80" s="168" t="s">
        <v>551</v>
      </c>
      <c r="K80" s="166">
        <v>0</v>
      </c>
      <c r="L80" s="170">
        <f t="shared" si="7"/>
        <v>506260</v>
      </c>
      <c r="M80" s="179"/>
      <c r="N80" s="148"/>
      <c r="O80" s="177"/>
      <c r="P80" s="171"/>
      <c r="Q80" s="158"/>
      <c r="W80" s="158"/>
    </row>
    <row r="81" spans="1:28">
      <c r="A81" s="173">
        <v>42947</v>
      </c>
      <c r="B81" s="174" t="s">
        <v>551</v>
      </c>
      <c r="C81" s="175">
        <f t="shared" si="3"/>
        <v>1489</v>
      </c>
      <c r="D81" s="174" t="s">
        <v>551</v>
      </c>
      <c r="E81" s="176">
        <f t="shared" si="9"/>
        <v>340</v>
      </c>
      <c r="F81" s="307"/>
      <c r="G81" s="307"/>
      <c r="H81" s="164" t="s">
        <v>551</v>
      </c>
      <c r="I81" s="167">
        <f t="shared" si="5"/>
        <v>1496</v>
      </c>
      <c r="J81" s="168" t="s">
        <v>551</v>
      </c>
      <c r="K81" s="166">
        <v>0</v>
      </c>
      <c r="L81" s="170">
        <f t="shared" si="7"/>
        <v>506260</v>
      </c>
      <c r="M81" s="179"/>
      <c r="N81" s="148"/>
      <c r="O81" s="177"/>
      <c r="P81" s="171"/>
      <c r="Q81" s="158"/>
      <c r="W81" s="158"/>
    </row>
    <row r="82" spans="1:28">
      <c r="A82" s="173">
        <v>42978</v>
      </c>
      <c r="B82" s="174" t="s">
        <v>551</v>
      </c>
      <c r="C82" s="175">
        <f t="shared" ref="C82:C145" si="11">IF(B82="--",C81,C81*B82)</f>
        <v>1489</v>
      </c>
      <c r="D82" s="174" t="s">
        <v>551</v>
      </c>
      <c r="E82" s="176">
        <f t="shared" si="9"/>
        <v>340</v>
      </c>
      <c r="F82" s="307"/>
      <c r="G82" s="307"/>
      <c r="H82" s="164" t="s">
        <v>551</v>
      </c>
      <c r="I82" s="167">
        <f t="shared" si="5"/>
        <v>1496</v>
      </c>
      <c r="J82" s="168" t="s">
        <v>551</v>
      </c>
      <c r="K82" s="166">
        <v>0</v>
      </c>
      <c r="L82" s="170">
        <f t="shared" si="7"/>
        <v>506260</v>
      </c>
      <c r="M82" s="179"/>
      <c r="N82" s="148"/>
      <c r="O82" s="177"/>
      <c r="P82" s="171"/>
      <c r="Q82" s="158"/>
      <c r="W82" s="158"/>
    </row>
    <row r="83" spans="1:28">
      <c r="A83" s="173">
        <v>43008</v>
      </c>
      <c r="B83" s="174" t="s">
        <v>551</v>
      </c>
      <c r="C83" s="175">
        <f t="shared" si="11"/>
        <v>1489</v>
      </c>
      <c r="D83" s="174" t="s">
        <v>551</v>
      </c>
      <c r="E83" s="176">
        <f t="shared" si="9"/>
        <v>340</v>
      </c>
      <c r="F83" s="307"/>
      <c r="G83" s="307"/>
      <c r="H83" s="164" t="s">
        <v>551</v>
      </c>
      <c r="I83" s="167">
        <f t="shared" si="5"/>
        <v>1450</v>
      </c>
      <c r="J83" s="168" t="s">
        <v>551</v>
      </c>
      <c r="K83" s="166">
        <v>0</v>
      </c>
      <c r="L83" s="170">
        <f t="shared" si="7"/>
        <v>506260</v>
      </c>
      <c r="M83" s="179"/>
      <c r="N83" s="148"/>
      <c r="O83" s="177"/>
      <c r="P83" s="171"/>
      <c r="Q83" s="158"/>
      <c r="W83" s="158"/>
    </row>
    <row r="84" spans="1:28" s="1038" customFormat="1">
      <c r="A84" s="1025">
        <v>43039</v>
      </c>
      <c r="B84" s="1026" t="s">
        <v>551</v>
      </c>
      <c r="C84" s="1027">
        <v>1471</v>
      </c>
      <c r="D84" s="1026" t="s">
        <v>551</v>
      </c>
      <c r="E84" s="1028">
        <f>IF(D84="--",E83,E83+D84)</f>
        <v>340</v>
      </c>
      <c r="F84" s="1029"/>
      <c r="G84" s="1029"/>
      <c r="H84" s="1026" t="s">
        <v>551</v>
      </c>
      <c r="I84" s="1030">
        <f t="shared" si="5"/>
        <v>1496</v>
      </c>
      <c r="J84" s="1031" t="s">
        <v>551</v>
      </c>
      <c r="K84" s="1028">
        <v>0</v>
      </c>
      <c r="L84" s="1032">
        <f>E84*C84</f>
        <v>500140</v>
      </c>
      <c r="M84" s="1033"/>
      <c r="N84" s="1034"/>
      <c r="O84" s="1035"/>
      <c r="P84" s="1036">
        <v>500140</v>
      </c>
      <c r="Q84" s="1037"/>
      <c r="V84" s="1039"/>
      <c r="W84" s="1037"/>
    </row>
    <row r="85" spans="1:28">
      <c r="A85" s="173">
        <v>43069</v>
      </c>
      <c r="B85" s="174" t="s">
        <v>551</v>
      </c>
      <c r="C85" s="175">
        <f t="shared" si="11"/>
        <v>1471</v>
      </c>
      <c r="D85" s="174" t="s">
        <v>551</v>
      </c>
      <c r="E85" s="176">
        <f>IF(D85="--",E84,E84+D85)</f>
        <v>340</v>
      </c>
      <c r="F85" s="307"/>
      <c r="G85" s="307"/>
      <c r="H85" s="164" t="s">
        <v>551</v>
      </c>
      <c r="I85" s="167">
        <f t="shared" si="5"/>
        <v>1450</v>
      </c>
      <c r="J85" s="168" t="s">
        <v>551</v>
      </c>
      <c r="K85" s="166">
        <v>0</v>
      </c>
      <c r="L85" s="170">
        <f t="shared" si="7"/>
        <v>500140</v>
      </c>
      <c r="M85" s="179"/>
      <c r="N85" s="148"/>
      <c r="O85" s="177"/>
      <c r="P85" s="829"/>
      <c r="Q85" s="830"/>
      <c r="R85" s="307"/>
      <c r="S85" s="307"/>
      <c r="T85" s="307"/>
      <c r="U85" s="168"/>
      <c r="V85" s="831"/>
      <c r="W85" s="168"/>
      <c r="X85" s="308"/>
      <c r="Y85" s="832"/>
      <c r="Z85" s="185"/>
      <c r="AA85" s="185"/>
      <c r="AB85" s="185"/>
    </row>
    <row r="86" spans="1:28">
      <c r="A86" s="173">
        <v>43100</v>
      </c>
      <c r="B86" s="174" t="s">
        <v>551</v>
      </c>
      <c r="C86" s="175">
        <f t="shared" si="11"/>
        <v>1471</v>
      </c>
      <c r="D86" s="174" t="s">
        <v>551</v>
      </c>
      <c r="E86" s="176">
        <f>IF(D86="--",E85,E85+D86)</f>
        <v>340</v>
      </c>
      <c r="F86" s="307"/>
      <c r="G86" s="307"/>
      <c r="H86" s="164" t="s">
        <v>551</v>
      </c>
      <c r="I86" s="167">
        <f t="shared" si="5"/>
        <v>1496</v>
      </c>
      <c r="J86" s="168" t="s">
        <v>551</v>
      </c>
      <c r="K86" s="166">
        <v>0</v>
      </c>
      <c r="L86" s="170">
        <f t="shared" si="7"/>
        <v>500140</v>
      </c>
      <c r="M86" s="179"/>
      <c r="N86" s="148"/>
      <c r="O86" s="177"/>
      <c r="P86" s="171"/>
      <c r="Q86" s="158"/>
      <c r="W86" s="158"/>
    </row>
    <row r="87" spans="1:28">
      <c r="A87" s="173">
        <v>43131</v>
      </c>
      <c r="B87" s="174" t="s">
        <v>551</v>
      </c>
      <c r="C87" s="175">
        <f t="shared" si="11"/>
        <v>1471</v>
      </c>
      <c r="D87" s="174" t="s">
        <v>551</v>
      </c>
      <c r="E87" s="176">
        <f>IF(D87="--",E86,E86+D87)</f>
        <v>340</v>
      </c>
      <c r="F87" s="307"/>
      <c r="G87" s="307"/>
      <c r="H87" s="164" t="s">
        <v>551</v>
      </c>
      <c r="I87" s="167">
        <f t="shared" ref="I87:I150" si="12">5*60+(DAY(A87)-5)*46</f>
        <v>1496</v>
      </c>
      <c r="J87" s="168" t="s">
        <v>551</v>
      </c>
      <c r="K87" s="166">
        <v>0</v>
      </c>
      <c r="L87" s="170">
        <f t="shared" ref="L87:L150" si="13">E87*C87</f>
        <v>500140</v>
      </c>
      <c r="M87" s="179"/>
      <c r="N87" s="148"/>
      <c r="O87" s="177"/>
      <c r="P87" s="171"/>
      <c r="Q87" s="158"/>
      <c r="W87" s="158"/>
    </row>
    <row r="88" spans="1:28">
      <c r="A88" s="173">
        <v>43159</v>
      </c>
      <c r="B88" s="174" t="s">
        <v>551</v>
      </c>
      <c r="C88" s="175">
        <f t="shared" si="11"/>
        <v>1471</v>
      </c>
      <c r="D88" s="174" t="s">
        <v>551</v>
      </c>
      <c r="E88" s="176">
        <f>IF(D88="--",E87,E87+D88)</f>
        <v>340</v>
      </c>
      <c r="F88" s="307"/>
      <c r="G88" s="307"/>
      <c r="H88" s="164" t="s">
        <v>551</v>
      </c>
      <c r="I88" s="167">
        <f t="shared" si="12"/>
        <v>1358</v>
      </c>
      <c r="J88" s="168" t="s">
        <v>551</v>
      </c>
      <c r="K88" s="166">
        <v>0</v>
      </c>
      <c r="L88" s="170">
        <f t="shared" si="13"/>
        <v>500140</v>
      </c>
      <c r="M88" s="179"/>
      <c r="N88" s="148"/>
      <c r="O88" s="177"/>
      <c r="P88" s="171"/>
      <c r="Q88" s="158"/>
      <c r="W88" s="158"/>
    </row>
    <row r="89" spans="1:28">
      <c r="A89" s="173">
        <v>43190</v>
      </c>
      <c r="B89" s="174" t="s">
        <v>551</v>
      </c>
      <c r="C89" s="175">
        <f t="shared" si="11"/>
        <v>1471</v>
      </c>
      <c r="D89" s="174" t="s">
        <v>551</v>
      </c>
      <c r="E89" s="176">
        <f t="shared" ref="E89:E107" si="14">IF(D89="--",E88,E88+D89)</f>
        <v>340</v>
      </c>
      <c r="F89" s="307"/>
      <c r="G89" s="307"/>
      <c r="H89" s="164" t="s">
        <v>551</v>
      </c>
      <c r="I89" s="167">
        <f t="shared" si="12"/>
        <v>1496</v>
      </c>
      <c r="J89" s="168" t="s">
        <v>551</v>
      </c>
      <c r="K89" s="166">
        <v>0</v>
      </c>
      <c r="L89" s="170">
        <f t="shared" si="13"/>
        <v>500140</v>
      </c>
      <c r="M89" s="179"/>
      <c r="N89" s="148"/>
      <c r="O89" s="177"/>
      <c r="P89" s="171"/>
      <c r="Q89" s="158"/>
      <c r="W89" s="158"/>
    </row>
    <row r="90" spans="1:28">
      <c r="A90" s="173">
        <v>43220</v>
      </c>
      <c r="B90" s="174" t="s">
        <v>551</v>
      </c>
      <c r="C90" s="175">
        <f t="shared" si="11"/>
        <v>1471</v>
      </c>
      <c r="D90" s="174" t="s">
        <v>551</v>
      </c>
      <c r="E90" s="176">
        <f t="shared" si="14"/>
        <v>340</v>
      </c>
      <c r="F90" s="307"/>
      <c r="G90" s="307"/>
      <c r="H90" s="164" t="s">
        <v>551</v>
      </c>
      <c r="I90" s="167">
        <f t="shared" si="12"/>
        <v>1450</v>
      </c>
      <c r="J90" s="168" t="s">
        <v>551</v>
      </c>
      <c r="K90" s="166">
        <v>0</v>
      </c>
      <c r="L90" s="170">
        <f t="shared" si="13"/>
        <v>500140</v>
      </c>
      <c r="M90" s="179"/>
      <c r="N90" s="148"/>
      <c r="O90" s="177"/>
      <c r="P90" s="171"/>
      <c r="Q90" s="158"/>
      <c r="W90" s="158"/>
    </row>
    <row r="91" spans="1:28">
      <c r="A91" s="173">
        <v>43251</v>
      </c>
      <c r="B91" s="174" t="s">
        <v>551</v>
      </c>
      <c r="C91" s="175">
        <f t="shared" si="11"/>
        <v>1471</v>
      </c>
      <c r="D91" s="174" t="s">
        <v>551</v>
      </c>
      <c r="E91" s="176">
        <f t="shared" si="14"/>
        <v>340</v>
      </c>
      <c r="F91" s="307"/>
      <c r="G91" s="307"/>
      <c r="H91" s="164" t="s">
        <v>551</v>
      </c>
      <c r="I91" s="167">
        <f t="shared" si="12"/>
        <v>1496</v>
      </c>
      <c r="J91" s="168" t="s">
        <v>551</v>
      </c>
      <c r="K91" s="166">
        <v>0</v>
      </c>
      <c r="L91" s="170">
        <f t="shared" si="13"/>
        <v>500140</v>
      </c>
      <c r="M91" s="179"/>
      <c r="N91" s="148"/>
      <c r="O91" s="177"/>
      <c r="P91" s="171"/>
      <c r="Q91" s="158"/>
      <c r="W91" s="158"/>
    </row>
    <row r="92" spans="1:28" s="1053" customFormat="1">
      <c r="A92" s="1040">
        <v>43281</v>
      </c>
      <c r="B92" s="1041" t="s">
        <v>551</v>
      </c>
      <c r="C92" s="1042">
        <f t="shared" si="11"/>
        <v>1471</v>
      </c>
      <c r="D92" s="1041" t="s">
        <v>551</v>
      </c>
      <c r="E92" s="1043">
        <f t="shared" si="14"/>
        <v>340</v>
      </c>
      <c r="F92" s="1044"/>
      <c r="G92" s="1044"/>
      <c r="H92" s="1041" t="s">
        <v>551</v>
      </c>
      <c r="I92" s="1045">
        <f t="shared" si="12"/>
        <v>1450</v>
      </c>
      <c r="J92" s="1046" t="s">
        <v>551</v>
      </c>
      <c r="K92" s="1043">
        <v>0</v>
      </c>
      <c r="L92" s="1047">
        <f t="shared" si="13"/>
        <v>500140</v>
      </c>
      <c r="M92" s="1048"/>
      <c r="N92" s="1049"/>
      <c r="O92" s="1050"/>
      <c r="P92" s="1051"/>
      <c r="Q92" s="1052"/>
      <c r="V92" s="1054"/>
      <c r="W92" s="1052"/>
    </row>
    <row r="93" spans="1:28">
      <c r="A93" s="173">
        <v>43312</v>
      </c>
      <c r="B93" s="174" t="s">
        <v>551</v>
      </c>
      <c r="C93" s="175">
        <f t="shared" si="11"/>
        <v>1471</v>
      </c>
      <c r="D93" s="174" t="s">
        <v>551</v>
      </c>
      <c r="E93" s="176">
        <f t="shared" si="14"/>
        <v>340</v>
      </c>
      <c r="F93" s="307"/>
      <c r="G93" s="307"/>
      <c r="H93" s="164" t="s">
        <v>551</v>
      </c>
      <c r="I93" s="167">
        <f t="shared" si="12"/>
        <v>1496</v>
      </c>
      <c r="J93" s="168" t="s">
        <v>551</v>
      </c>
      <c r="K93" s="166">
        <v>0</v>
      </c>
      <c r="L93" s="170">
        <f t="shared" si="13"/>
        <v>500140</v>
      </c>
      <c r="M93" s="179"/>
      <c r="N93" s="148"/>
      <c r="O93" s="177"/>
      <c r="P93" s="171"/>
      <c r="Q93" s="158"/>
      <c r="W93" s="158"/>
    </row>
    <row r="94" spans="1:28">
      <c r="A94" s="173">
        <v>43343</v>
      </c>
      <c r="B94" s="174" t="s">
        <v>551</v>
      </c>
      <c r="C94" s="175">
        <f t="shared" si="11"/>
        <v>1471</v>
      </c>
      <c r="D94" s="174" t="s">
        <v>551</v>
      </c>
      <c r="E94" s="176">
        <f t="shared" si="14"/>
        <v>340</v>
      </c>
      <c r="F94" s="307"/>
      <c r="G94" s="307"/>
      <c r="H94" s="164" t="s">
        <v>551</v>
      </c>
      <c r="I94" s="167">
        <f t="shared" si="12"/>
        <v>1496</v>
      </c>
      <c r="J94" s="168" t="s">
        <v>551</v>
      </c>
      <c r="K94" s="166">
        <v>0</v>
      </c>
      <c r="L94" s="170">
        <f t="shared" si="13"/>
        <v>500140</v>
      </c>
      <c r="M94" s="179"/>
      <c r="N94" s="148"/>
      <c r="O94" s="177"/>
      <c r="P94" s="171"/>
      <c r="Q94" s="158"/>
      <c r="W94" s="158"/>
    </row>
    <row r="95" spans="1:28">
      <c r="A95" s="173">
        <v>43373</v>
      </c>
      <c r="B95" s="174" t="s">
        <v>551</v>
      </c>
      <c r="C95" s="175">
        <f t="shared" si="11"/>
        <v>1471</v>
      </c>
      <c r="D95" s="174" t="s">
        <v>551</v>
      </c>
      <c r="E95" s="176">
        <f t="shared" si="14"/>
        <v>340</v>
      </c>
      <c r="F95" s="307"/>
      <c r="G95" s="307"/>
      <c r="H95" s="164" t="s">
        <v>551</v>
      </c>
      <c r="I95" s="167">
        <f t="shared" si="12"/>
        <v>1450</v>
      </c>
      <c r="J95" s="168" t="s">
        <v>551</v>
      </c>
      <c r="K95" s="166">
        <v>0</v>
      </c>
      <c r="L95" s="170">
        <f t="shared" si="13"/>
        <v>500140</v>
      </c>
      <c r="M95" s="179"/>
      <c r="N95" s="148"/>
      <c r="O95" s="177"/>
      <c r="P95" s="171"/>
      <c r="Q95" s="158"/>
      <c r="W95" s="158"/>
    </row>
    <row r="96" spans="1:28">
      <c r="A96" s="173">
        <v>43404</v>
      </c>
      <c r="B96" s="174" t="s">
        <v>551</v>
      </c>
      <c r="C96" s="175">
        <f t="shared" si="11"/>
        <v>1471</v>
      </c>
      <c r="D96" s="174" t="s">
        <v>551</v>
      </c>
      <c r="E96" s="176">
        <f t="shared" si="14"/>
        <v>340</v>
      </c>
      <c r="F96" s="307"/>
      <c r="G96" s="307"/>
      <c r="H96" s="164" t="s">
        <v>551</v>
      </c>
      <c r="I96" s="167">
        <f t="shared" si="12"/>
        <v>1496</v>
      </c>
      <c r="J96" s="168" t="s">
        <v>551</v>
      </c>
      <c r="K96" s="166">
        <v>0</v>
      </c>
      <c r="L96" s="170">
        <f t="shared" si="13"/>
        <v>500140</v>
      </c>
      <c r="M96" s="179"/>
      <c r="N96" s="148"/>
      <c r="O96" s="177"/>
      <c r="P96" s="171"/>
      <c r="Q96" s="158"/>
      <c r="W96" s="158"/>
    </row>
    <row r="97" spans="1:23">
      <c r="A97" s="173">
        <v>43434</v>
      </c>
      <c r="B97" s="174" t="s">
        <v>551</v>
      </c>
      <c r="C97" s="175">
        <f t="shared" si="11"/>
        <v>1471</v>
      </c>
      <c r="D97" s="174" t="s">
        <v>551</v>
      </c>
      <c r="E97" s="176">
        <f t="shared" si="14"/>
        <v>340</v>
      </c>
      <c r="F97" s="307"/>
      <c r="G97" s="307"/>
      <c r="H97" s="164" t="s">
        <v>551</v>
      </c>
      <c r="I97" s="167">
        <f t="shared" si="12"/>
        <v>1450</v>
      </c>
      <c r="J97" s="168" t="s">
        <v>551</v>
      </c>
      <c r="K97" s="166">
        <v>0</v>
      </c>
      <c r="L97" s="170">
        <f t="shared" si="13"/>
        <v>500140</v>
      </c>
      <c r="M97" s="179"/>
      <c r="N97" s="148"/>
      <c r="O97" s="177"/>
      <c r="P97" s="171"/>
      <c r="Q97" s="158"/>
      <c r="W97" s="158"/>
    </row>
    <row r="98" spans="1:23" s="1053" customFormat="1">
      <c r="A98" s="1040">
        <v>43465</v>
      </c>
      <c r="B98" s="1041" t="s">
        <v>551</v>
      </c>
      <c r="C98" s="1042">
        <f t="shared" si="11"/>
        <v>1471</v>
      </c>
      <c r="D98" s="1041" t="s">
        <v>551</v>
      </c>
      <c r="E98" s="1043">
        <f t="shared" si="14"/>
        <v>340</v>
      </c>
      <c r="F98" s="1044"/>
      <c r="G98" s="1044"/>
      <c r="H98" s="1041" t="s">
        <v>551</v>
      </c>
      <c r="I98" s="1045">
        <f t="shared" si="12"/>
        <v>1496</v>
      </c>
      <c r="J98" s="1046" t="s">
        <v>551</v>
      </c>
      <c r="K98" s="1043">
        <v>0</v>
      </c>
      <c r="L98" s="1047">
        <f t="shared" si="13"/>
        <v>500140</v>
      </c>
      <c r="M98" s="1048"/>
      <c r="N98" s="1049"/>
      <c r="O98" s="1050"/>
      <c r="P98" s="1051"/>
      <c r="Q98" s="1052"/>
      <c r="V98" s="1054"/>
      <c r="W98" s="1052"/>
    </row>
    <row r="99" spans="1:23">
      <c r="A99" s="173">
        <v>43496</v>
      </c>
      <c r="B99" s="174" t="s">
        <v>551</v>
      </c>
      <c r="C99" s="175">
        <f t="shared" si="11"/>
        <v>1471</v>
      </c>
      <c r="D99" s="174" t="s">
        <v>551</v>
      </c>
      <c r="E99" s="176">
        <f t="shared" si="14"/>
        <v>340</v>
      </c>
      <c r="F99" s="307"/>
      <c r="G99" s="307"/>
      <c r="H99" s="164" t="s">
        <v>551</v>
      </c>
      <c r="I99" s="167">
        <f t="shared" si="12"/>
        <v>1496</v>
      </c>
      <c r="J99" s="168" t="s">
        <v>551</v>
      </c>
      <c r="K99" s="166">
        <v>0</v>
      </c>
      <c r="L99" s="170">
        <f t="shared" si="13"/>
        <v>500140</v>
      </c>
      <c r="M99" s="179"/>
      <c r="N99" s="148"/>
      <c r="O99" s="177"/>
      <c r="P99" s="171"/>
      <c r="Q99" s="158"/>
      <c r="W99" s="158"/>
    </row>
    <row r="100" spans="1:23">
      <c r="A100" s="173">
        <v>43524</v>
      </c>
      <c r="B100" s="174" t="s">
        <v>551</v>
      </c>
      <c r="C100" s="175">
        <f t="shared" si="11"/>
        <v>1471</v>
      </c>
      <c r="D100" s="174" t="s">
        <v>551</v>
      </c>
      <c r="E100" s="176">
        <f t="shared" si="14"/>
        <v>340</v>
      </c>
      <c r="F100" s="307"/>
      <c r="G100" s="307"/>
      <c r="H100" s="164" t="s">
        <v>551</v>
      </c>
      <c r="I100" s="167">
        <f t="shared" si="12"/>
        <v>1358</v>
      </c>
      <c r="J100" s="168" t="s">
        <v>551</v>
      </c>
      <c r="K100" s="166">
        <v>0</v>
      </c>
      <c r="L100" s="170">
        <f t="shared" si="13"/>
        <v>500140</v>
      </c>
      <c r="M100" s="179"/>
      <c r="N100" s="148"/>
      <c r="O100" s="177"/>
      <c r="P100" s="171"/>
      <c r="Q100" s="158"/>
      <c r="W100" s="158"/>
    </row>
    <row r="101" spans="1:23">
      <c r="A101" s="173">
        <v>43555</v>
      </c>
      <c r="B101" s="174" t="s">
        <v>551</v>
      </c>
      <c r="C101" s="175">
        <f t="shared" si="11"/>
        <v>1471</v>
      </c>
      <c r="D101" s="174" t="s">
        <v>551</v>
      </c>
      <c r="E101" s="176">
        <f t="shared" si="14"/>
        <v>340</v>
      </c>
      <c r="F101" s="307"/>
      <c r="G101" s="307"/>
      <c r="H101" s="164" t="s">
        <v>551</v>
      </c>
      <c r="I101" s="167">
        <f t="shared" si="12"/>
        <v>1496</v>
      </c>
      <c r="J101" s="168" t="s">
        <v>551</v>
      </c>
      <c r="K101" s="166">
        <v>0</v>
      </c>
      <c r="L101" s="170">
        <f t="shared" si="13"/>
        <v>500140</v>
      </c>
      <c r="M101" s="179"/>
      <c r="N101" s="148"/>
      <c r="O101" s="177"/>
      <c r="P101" s="171"/>
      <c r="Q101" s="158"/>
      <c r="W101" s="158"/>
    </row>
    <row r="102" spans="1:23">
      <c r="A102" s="173">
        <v>43585</v>
      </c>
      <c r="B102" s="174" t="s">
        <v>551</v>
      </c>
      <c r="C102" s="175">
        <f t="shared" si="11"/>
        <v>1471</v>
      </c>
      <c r="D102" s="174" t="s">
        <v>551</v>
      </c>
      <c r="E102" s="176">
        <f t="shared" si="14"/>
        <v>340</v>
      </c>
      <c r="F102" s="307"/>
      <c r="G102" s="307"/>
      <c r="H102" s="164" t="s">
        <v>551</v>
      </c>
      <c r="I102" s="167">
        <f t="shared" si="12"/>
        <v>1450</v>
      </c>
      <c r="J102" s="168" t="s">
        <v>551</v>
      </c>
      <c r="K102" s="166">
        <v>0</v>
      </c>
      <c r="L102" s="170">
        <f t="shared" si="13"/>
        <v>500140</v>
      </c>
      <c r="M102" s="179"/>
      <c r="N102" s="148"/>
      <c r="O102" s="177"/>
      <c r="P102" s="171"/>
      <c r="Q102" s="158"/>
      <c r="W102" s="158"/>
    </row>
    <row r="103" spans="1:23">
      <c r="A103" s="173">
        <v>43616</v>
      </c>
      <c r="B103" s="174" t="s">
        <v>551</v>
      </c>
      <c r="C103" s="175">
        <f t="shared" si="11"/>
        <v>1471</v>
      </c>
      <c r="D103" s="174" t="s">
        <v>551</v>
      </c>
      <c r="E103" s="176">
        <f t="shared" si="14"/>
        <v>340</v>
      </c>
      <c r="F103" s="307"/>
      <c r="G103" s="307"/>
      <c r="H103" s="164" t="s">
        <v>551</v>
      </c>
      <c r="I103" s="167">
        <f t="shared" si="12"/>
        <v>1496</v>
      </c>
      <c r="J103" s="168" t="s">
        <v>551</v>
      </c>
      <c r="K103" s="166">
        <v>0</v>
      </c>
      <c r="L103" s="170">
        <f t="shared" si="13"/>
        <v>500140</v>
      </c>
      <c r="M103" s="179"/>
      <c r="N103" s="148"/>
      <c r="O103" s="177"/>
      <c r="P103" s="171"/>
      <c r="Q103" s="158"/>
      <c r="W103" s="158"/>
    </row>
    <row r="104" spans="1:23">
      <c r="A104" s="173">
        <v>43646</v>
      </c>
      <c r="B104" s="174" t="s">
        <v>551</v>
      </c>
      <c r="C104" s="175">
        <f t="shared" si="11"/>
        <v>1471</v>
      </c>
      <c r="D104" s="174" t="s">
        <v>551</v>
      </c>
      <c r="E104" s="176">
        <f t="shared" si="14"/>
        <v>340</v>
      </c>
      <c r="F104" s="307"/>
      <c r="G104" s="307"/>
      <c r="H104" s="164" t="s">
        <v>551</v>
      </c>
      <c r="I104" s="167">
        <f t="shared" si="12"/>
        <v>1450</v>
      </c>
      <c r="J104" s="168" t="s">
        <v>551</v>
      </c>
      <c r="K104" s="166">
        <v>0</v>
      </c>
      <c r="L104" s="170">
        <f t="shared" si="13"/>
        <v>500140</v>
      </c>
      <c r="M104" s="179"/>
      <c r="N104" s="148"/>
      <c r="O104" s="177"/>
      <c r="P104" s="171"/>
      <c r="Q104" s="158"/>
      <c r="W104" s="158"/>
    </row>
    <row r="105" spans="1:23">
      <c r="A105" s="173">
        <v>43677</v>
      </c>
      <c r="B105" s="174" t="s">
        <v>551</v>
      </c>
      <c r="C105" s="175">
        <f t="shared" si="11"/>
        <v>1471</v>
      </c>
      <c r="D105" s="174" t="s">
        <v>551</v>
      </c>
      <c r="E105" s="176">
        <f t="shared" si="14"/>
        <v>340</v>
      </c>
      <c r="F105" s="307"/>
      <c r="G105" s="307"/>
      <c r="H105" s="164" t="s">
        <v>551</v>
      </c>
      <c r="I105" s="167">
        <f t="shared" si="12"/>
        <v>1496</v>
      </c>
      <c r="J105" s="168" t="s">
        <v>551</v>
      </c>
      <c r="K105" s="166">
        <v>0</v>
      </c>
      <c r="L105" s="170">
        <f t="shared" si="13"/>
        <v>500140</v>
      </c>
      <c r="M105" s="179"/>
      <c r="N105" s="148"/>
      <c r="O105" s="177"/>
      <c r="P105" s="171" t="s">
        <v>2644</v>
      </c>
      <c r="Q105" s="158"/>
      <c r="W105" s="158"/>
    </row>
    <row r="106" spans="1:23">
      <c r="A106" s="173">
        <v>43708</v>
      </c>
      <c r="B106" s="174" t="s">
        <v>551</v>
      </c>
      <c r="C106" s="175">
        <f t="shared" si="11"/>
        <v>1471</v>
      </c>
      <c r="D106" s="174" t="s">
        <v>551</v>
      </c>
      <c r="E106" s="176">
        <f t="shared" si="14"/>
        <v>340</v>
      </c>
      <c r="F106" s="307"/>
      <c r="G106" s="307"/>
      <c r="H106" s="164" t="s">
        <v>551</v>
      </c>
      <c r="I106" s="167">
        <f t="shared" si="12"/>
        <v>1496</v>
      </c>
      <c r="J106" s="168" t="s">
        <v>551</v>
      </c>
      <c r="K106" s="166">
        <v>0</v>
      </c>
      <c r="L106" s="170">
        <f t="shared" si="13"/>
        <v>500140</v>
      </c>
      <c r="M106" s="179"/>
      <c r="N106" s="148"/>
      <c r="O106" s="177"/>
      <c r="P106" s="171"/>
      <c r="Q106" s="158"/>
      <c r="W106" s="158"/>
    </row>
    <row r="107" spans="1:23">
      <c r="A107" s="173">
        <v>43738</v>
      </c>
      <c r="B107" s="174" t="s">
        <v>551</v>
      </c>
      <c r="C107" s="175">
        <f t="shared" si="11"/>
        <v>1471</v>
      </c>
      <c r="D107" s="174" t="s">
        <v>551</v>
      </c>
      <c r="E107" s="176">
        <f t="shared" si="14"/>
        <v>340</v>
      </c>
      <c r="F107" s="307"/>
      <c r="G107" s="307"/>
      <c r="H107" s="164" t="s">
        <v>551</v>
      </c>
      <c r="I107" s="167">
        <f t="shared" si="12"/>
        <v>1450</v>
      </c>
      <c r="J107" s="168" t="s">
        <v>551</v>
      </c>
      <c r="K107" s="166">
        <v>0</v>
      </c>
      <c r="L107" s="170">
        <f t="shared" si="13"/>
        <v>500140</v>
      </c>
      <c r="M107" s="179"/>
      <c r="N107" s="148"/>
      <c r="O107" s="177"/>
      <c r="Q107" s="158"/>
      <c r="W107" s="158"/>
    </row>
    <row r="108" spans="1:23">
      <c r="A108" s="173">
        <v>43769</v>
      </c>
      <c r="B108" s="174" t="s">
        <v>551</v>
      </c>
      <c r="C108" s="175">
        <f t="shared" si="11"/>
        <v>1471</v>
      </c>
      <c r="D108" s="174" t="s">
        <v>551</v>
      </c>
      <c r="E108" s="176">
        <f>IF(D108="--",E107,E107+D108)</f>
        <v>340</v>
      </c>
      <c r="F108" s="307"/>
      <c r="G108" s="307"/>
      <c r="H108" s="164" t="s">
        <v>551</v>
      </c>
      <c r="I108" s="167">
        <f t="shared" si="12"/>
        <v>1496</v>
      </c>
      <c r="J108" s="168" t="s">
        <v>551</v>
      </c>
      <c r="K108" s="166">
        <v>0</v>
      </c>
      <c r="L108" s="170">
        <f>E108*C108</f>
        <v>500140</v>
      </c>
      <c r="M108" s="179"/>
      <c r="N108" s="148"/>
      <c r="O108" s="177"/>
      <c r="P108" s="1799"/>
      <c r="Q108" s="158"/>
      <c r="W108" s="158"/>
    </row>
    <row r="109" spans="1:23">
      <c r="A109" s="173">
        <v>43799</v>
      </c>
      <c r="B109" s="1799">
        <v>1.042</v>
      </c>
      <c r="C109" s="1809">
        <v>1533</v>
      </c>
      <c r="D109" s="174" t="s">
        <v>551</v>
      </c>
      <c r="E109" s="176">
        <f>IF(D109="--",E108,E108+D109)</f>
        <v>340</v>
      </c>
      <c r="F109" s="307"/>
      <c r="G109" s="307"/>
      <c r="H109" s="164" t="s">
        <v>551</v>
      </c>
      <c r="I109" s="167">
        <f t="shared" si="12"/>
        <v>1450</v>
      </c>
      <c r="J109" s="168" t="s">
        <v>551</v>
      </c>
      <c r="K109" s="166">
        <v>0</v>
      </c>
      <c r="L109" s="1808">
        <f>E109*C109</f>
        <v>521220</v>
      </c>
      <c r="M109" s="179"/>
      <c r="N109" s="148"/>
      <c r="O109" s="177"/>
      <c r="P109" s="1014"/>
      <c r="Q109" s="1807"/>
      <c r="R109" s="1023"/>
      <c r="S109" s="1023"/>
      <c r="T109" s="1023"/>
      <c r="U109" s="1023"/>
      <c r="V109" s="1021"/>
      <c r="W109" s="158"/>
    </row>
    <row r="110" spans="1:23">
      <c r="A110" s="173">
        <v>43830</v>
      </c>
      <c r="B110" s="174" t="s">
        <v>551</v>
      </c>
      <c r="C110" s="175">
        <f t="shared" si="11"/>
        <v>1533</v>
      </c>
      <c r="D110" s="174" t="s">
        <v>551</v>
      </c>
      <c r="E110" s="176">
        <f>IF(D110="--",E109,E109+D110)</f>
        <v>340</v>
      </c>
      <c r="F110" s="307"/>
      <c r="G110" s="307"/>
      <c r="H110" s="164" t="s">
        <v>551</v>
      </c>
      <c r="I110" s="167">
        <f t="shared" si="12"/>
        <v>1496</v>
      </c>
      <c r="J110" s="168" t="s">
        <v>551</v>
      </c>
      <c r="K110" s="166">
        <v>0</v>
      </c>
      <c r="L110" s="170">
        <f>E110*C110</f>
        <v>521220</v>
      </c>
      <c r="M110" s="179"/>
      <c r="N110" s="148"/>
      <c r="O110" s="175"/>
      <c r="P110" s="1014"/>
      <c r="Q110" s="1807"/>
      <c r="R110" s="1023"/>
      <c r="S110" s="1023"/>
      <c r="T110" s="1023"/>
      <c r="U110" s="1023"/>
      <c r="V110" s="1021"/>
      <c r="W110" s="158"/>
    </row>
    <row r="111" spans="1:23">
      <c r="A111" s="173">
        <v>43861</v>
      </c>
      <c r="B111" s="174" t="s">
        <v>551</v>
      </c>
      <c r="C111" s="175">
        <f t="shared" si="11"/>
        <v>1533</v>
      </c>
      <c r="D111" s="174" t="s">
        <v>551</v>
      </c>
      <c r="E111" s="176">
        <f t="shared" ref="E111:E166" si="15">IF(D111="--",E110,E110+D111)</f>
        <v>340</v>
      </c>
      <c r="F111" s="307"/>
      <c r="G111" s="307"/>
      <c r="H111" s="164" t="s">
        <v>551</v>
      </c>
      <c r="I111" s="167">
        <f t="shared" si="12"/>
        <v>1496</v>
      </c>
      <c r="J111" s="168" t="s">
        <v>551</v>
      </c>
      <c r="K111" s="166">
        <v>0</v>
      </c>
      <c r="L111" s="170">
        <f t="shared" si="13"/>
        <v>521220</v>
      </c>
      <c r="M111" s="179"/>
      <c r="N111" s="148"/>
      <c r="O111" s="171" t="s">
        <v>2645</v>
      </c>
      <c r="P111" s="171"/>
      <c r="Q111" s="158"/>
      <c r="W111" s="158"/>
    </row>
    <row r="112" spans="1:23">
      <c r="A112" s="173">
        <v>43890</v>
      </c>
      <c r="B112" s="174" t="s">
        <v>551</v>
      </c>
      <c r="C112" s="175">
        <f t="shared" si="11"/>
        <v>1533</v>
      </c>
      <c r="D112" s="174" t="s">
        <v>551</v>
      </c>
      <c r="E112" s="176">
        <f t="shared" si="15"/>
        <v>340</v>
      </c>
      <c r="F112" s="307"/>
      <c r="G112" s="307"/>
      <c r="H112" s="164" t="s">
        <v>551</v>
      </c>
      <c r="I112" s="167">
        <f t="shared" si="12"/>
        <v>1404</v>
      </c>
      <c r="J112" s="168" t="s">
        <v>551</v>
      </c>
      <c r="K112" s="166">
        <v>0</v>
      </c>
      <c r="L112" s="170">
        <f t="shared" si="13"/>
        <v>521220</v>
      </c>
      <c r="M112" s="179"/>
      <c r="N112" s="148"/>
      <c r="O112" s="177"/>
      <c r="P112" s="171"/>
      <c r="Q112" s="158"/>
      <c r="W112" s="158"/>
    </row>
    <row r="113" spans="1:23">
      <c r="A113" s="173">
        <v>43921</v>
      </c>
      <c r="B113" s="174" t="s">
        <v>551</v>
      </c>
      <c r="C113" s="175">
        <f t="shared" si="11"/>
        <v>1533</v>
      </c>
      <c r="D113" s="174" t="s">
        <v>551</v>
      </c>
      <c r="E113" s="176">
        <f t="shared" si="15"/>
        <v>340</v>
      </c>
      <c r="F113" s="307"/>
      <c r="G113" s="307"/>
      <c r="H113" s="164" t="s">
        <v>551</v>
      </c>
      <c r="I113" s="167">
        <f t="shared" si="12"/>
        <v>1496</v>
      </c>
      <c r="J113" s="168" t="s">
        <v>551</v>
      </c>
      <c r="K113" s="166">
        <v>0</v>
      </c>
      <c r="L113" s="170">
        <f t="shared" si="13"/>
        <v>521220</v>
      </c>
      <c r="M113" s="179"/>
      <c r="N113" s="148"/>
      <c r="O113" s="177"/>
      <c r="Q113" s="158"/>
      <c r="W113" s="158"/>
    </row>
    <row r="114" spans="1:23">
      <c r="A114" s="173">
        <v>43951</v>
      </c>
      <c r="B114" s="174" t="s">
        <v>551</v>
      </c>
      <c r="C114" s="175">
        <f t="shared" si="11"/>
        <v>1533</v>
      </c>
      <c r="D114" s="174" t="s">
        <v>551</v>
      </c>
      <c r="E114" s="176">
        <f t="shared" si="15"/>
        <v>340</v>
      </c>
      <c r="F114" s="307"/>
      <c r="G114" s="307"/>
      <c r="H114" s="164" t="s">
        <v>551</v>
      </c>
      <c r="I114" s="167">
        <f t="shared" si="12"/>
        <v>1450</v>
      </c>
      <c r="J114" s="168" t="s">
        <v>551</v>
      </c>
      <c r="K114" s="166">
        <v>0</v>
      </c>
      <c r="L114" s="170">
        <f t="shared" si="13"/>
        <v>521220</v>
      </c>
      <c r="M114" s="179"/>
      <c r="N114" s="148"/>
      <c r="O114" s="177"/>
      <c r="P114" s="171"/>
      <c r="Q114" s="158"/>
      <c r="W114" s="158"/>
    </row>
    <row r="115" spans="1:23">
      <c r="A115" s="173">
        <v>43982</v>
      </c>
      <c r="B115" s="174" t="s">
        <v>551</v>
      </c>
      <c r="C115" s="175">
        <f t="shared" si="11"/>
        <v>1533</v>
      </c>
      <c r="D115" s="174" t="s">
        <v>551</v>
      </c>
      <c r="E115" s="176">
        <f t="shared" si="15"/>
        <v>340</v>
      </c>
      <c r="F115" s="307"/>
      <c r="G115" s="307"/>
      <c r="H115" s="164" t="s">
        <v>551</v>
      </c>
      <c r="I115" s="167">
        <f t="shared" si="12"/>
        <v>1496</v>
      </c>
      <c r="J115" s="168" t="s">
        <v>551</v>
      </c>
      <c r="K115" s="166">
        <v>0</v>
      </c>
      <c r="L115" s="170">
        <f t="shared" si="13"/>
        <v>521220</v>
      </c>
      <c r="M115" s="179"/>
      <c r="N115" s="148"/>
      <c r="O115" s="177"/>
      <c r="P115" s="171"/>
      <c r="Q115" s="158"/>
      <c r="W115" s="158"/>
    </row>
    <row r="116" spans="1:23">
      <c r="A116" s="173">
        <v>44012</v>
      </c>
      <c r="B116" s="174" t="s">
        <v>551</v>
      </c>
      <c r="C116" s="175">
        <f t="shared" si="11"/>
        <v>1533</v>
      </c>
      <c r="D116" s="174" t="s">
        <v>551</v>
      </c>
      <c r="E116" s="176">
        <f t="shared" si="15"/>
        <v>340</v>
      </c>
      <c r="F116" s="307"/>
      <c r="G116" s="307"/>
      <c r="H116" s="164" t="s">
        <v>551</v>
      </c>
      <c r="I116" s="167">
        <f t="shared" si="12"/>
        <v>1450</v>
      </c>
      <c r="J116" s="168" t="s">
        <v>551</v>
      </c>
      <c r="K116" s="166">
        <v>0</v>
      </c>
      <c r="L116" s="170">
        <f t="shared" si="13"/>
        <v>521220</v>
      </c>
      <c r="M116" s="179"/>
      <c r="N116" s="148"/>
      <c r="O116" s="177"/>
      <c r="P116" s="171"/>
      <c r="Q116" s="158"/>
      <c r="W116" s="158"/>
    </row>
    <row r="117" spans="1:23">
      <c r="A117" s="173">
        <v>44043</v>
      </c>
      <c r="B117" s="174" t="s">
        <v>551</v>
      </c>
      <c r="C117" s="175">
        <f t="shared" si="11"/>
        <v>1533</v>
      </c>
      <c r="D117" s="174" t="s">
        <v>551</v>
      </c>
      <c r="E117" s="176">
        <f t="shared" si="15"/>
        <v>340</v>
      </c>
      <c r="F117" s="307"/>
      <c r="G117" s="307"/>
      <c r="H117" s="164" t="s">
        <v>551</v>
      </c>
      <c r="I117" s="167">
        <f t="shared" si="12"/>
        <v>1496</v>
      </c>
      <c r="J117" s="168" t="s">
        <v>551</v>
      </c>
      <c r="K117" s="166">
        <v>0</v>
      </c>
      <c r="L117" s="170">
        <f t="shared" si="13"/>
        <v>521220</v>
      </c>
      <c r="M117" s="179"/>
      <c r="N117" s="148"/>
      <c r="O117" s="177"/>
      <c r="P117" s="171"/>
      <c r="Q117" s="158"/>
      <c r="W117" s="158"/>
    </row>
    <row r="118" spans="1:23">
      <c r="A118" s="173">
        <v>44074</v>
      </c>
      <c r="B118" s="174" t="s">
        <v>551</v>
      </c>
      <c r="C118" s="175">
        <f t="shared" si="11"/>
        <v>1533</v>
      </c>
      <c r="D118" s="174" t="s">
        <v>551</v>
      </c>
      <c r="E118" s="176">
        <f t="shared" si="15"/>
        <v>340</v>
      </c>
      <c r="F118" s="307"/>
      <c r="G118" s="307"/>
      <c r="H118" s="164" t="s">
        <v>551</v>
      </c>
      <c r="I118" s="167">
        <f t="shared" si="12"/>
        <v>1496</v>
      </c>
      <c r="J118" s="168" t="s">
        <v>551</v>
      </c>
      <c r="K118" s="166">
        <v>0</v>
      </c>
      <c r="L118" s="170">
        <f t="shared" si="13"/>
        <v>521220</v>
      </c>
      <c r="M118" s="179"/>
      <c r="N118" s="148"/>
      <c r="O118" s="177"/>
      <c r="P118" s="171"/>
      <c r="Q118" s="158"/>
      <c r="W118" s="158"/>
    </row>
    <row r="119" spans="1:23">
      <c r="A119" s="173">
        <v>44104</v>
      </c>
      <c r="B119" s="174" t="s">
        <v>551</v>
      </c>
      <c r="C119" s="175">
        <f t="shared" si="11"/>
        <v>1533</v>
      </c>
      <c r="D119" s="174" t="s">
        <v>551</v>
      </c>
      <c r="E119" s="176">
        <f t="shared" si="15"/>
        <v>340</v>
      </c>
      <c r="F119" s="307"/>
      <c r="G119" s="307"/>
      <c r="H119" s="164" t="s">
        <v>551</v>
      </c>
      <c r="I119" s="167">
        <f t="shared" si="12"/>
        <v>1450</v>
      </c>
      <c r="J119" s="168" t="s">
        <v>551</v>
      </c>
      <c r="K119" s="166">
        <v>0</v>
      </c>
      <c r="L119" s="170">
        <f t="shared" si="13"/>
        <v>521220</v>
      </c>
      <c r="M119" s="179"/>
      <c r="N119" s="148"/>
      <c r="O119" s="177"/>
      <c r="P119" s="171"/>
      <c r="Q119" s="158"/>
      <c r="W119" s="158"/>
    </row>
    <row r="120" spans="1:23">
      <c r="A120" s="173">
        <v>44135</v>
      </c>
      <c r="B120" s="174" t="s">
        <v>551</v>
      </c>
      <c r="C120" s="175">
        <f t="shared" si="11"/>
        <v>1533</v>
      </c>
      <c r="D120" s="174" t="s">
        <v>551</v>
      </c>
      <c r="E120" s="176">
        <f t="shared" si="15"/>
        <v>340</v>
      </c>
      <c r="F120" s="307"/>
      <c r="G120" s="307"/>
      <c r="H120" s="164" t="s">
        <v>551</v>
      </c>
      <c r="I120" s="167">
        <f t="shared" si="12"/>
        <v>1496</v>
      </c>
      <c r="J120" s="168" t="s">
        <v>551</v>
      </c>
      <c r="K120" s="166">
        <v>0</v>
      </c>
      <c r="L120" s="170">
        <f t="shared" si="13"/>
        <v>521220</v>
      </c>
      <c r="M120" s="179"/>
      <c r="N120" s="148"/>
      <c r="O120" s="177"/>
      <c r="P120" s="171"/>
      <c r="Q120" s="158"/>
      <c r="W120" s="158"/>
    </row>
    <row r="121" spans="1:23">
      <c r="A121" s="173">
        <v>44165</v>
      </c>
      <c r="B121" s="174" t="s">
        <v>551</v>
      </c>
      <c r="C121" s="175">
        <f t="shared" si="11"/>
        <v>1533</v>
      </c>
      <c r="D121" s="174" t="s">
        <v>551</v>
      </c>
      <c r="E121" s="176">
        <f t="shared" si="15"/>
        <v>340</v>
      </c>
      <c r="F121" s="307"/>
      <c r="G121" s="307"/>
      <c r="H121" s="164" t="s">
        <v>551</v>
      </c>
      <c r="I121" s="167">
        <f t="shared" si="12"/>
        <v>1450</v>
      </c>
      <c r="J121" s="168" t="s">
        <v>551</v>
      </c>
      <c r="K121" s="166">
        <v>0</v>
      </c>
      <c r="L121" s="170">
        <f t="shared" si="13"/>
        <v>521220</v>
      </c>
      <c r="M121" s="179"/>
      <c r="N121" s="148"/>
      <c r="O121" s="177"/>
      <c r="P121" s="171"/>
      <c r="Q121" s="158"/>
      <c r="W121" s="158"/>
    </row>
    <row r="122" spans="1:23">
      <c r="A122" s="173">
        <v>44196</v>
      </c>
      <c r="B122" s="174" t="s">
        <v>551</v>
      </c>
      <c r="C122" s="175">
        <f t="shared" si="11"/>
        <v>1533</v>
      </c>
      <c r="D122" s="174" t="s">
        <v>551</v>
      </c>
      <c r="E122" s="176">
        <f t="shared" si="15"/>
        <v>340</v>
      </c>
      <c r="F122" s="307"/>
      <c r="G122" s="307"/>
      <c r="H122" s="164" t="s">
        <v>551</v>
      </c>
      <c r="I122" s="167">
        <f t="shared" si="12"/>
        <v>1496</v>
      </c>
      <c r="J122" s="168" t="s">
        <v>551</v>
      </c>
      <c r="K122" s="166">
        <v>0</v>
      </c>
      <c r="L122" s="170">
        <f t="shared" si="13"/>
        <v>521220</v>
      </c>
      <c r="M122" s="179"/>
      <c r="N122" s="148"/>
      <c r="O122" s="177"/>
      <c r="P122" s="171"/>
      <c r="Q122" s="158"/>
      <c r="W122" s="158"/>
    </row>
    <row r="123" spans="1:23">
      <c r="A123" s="173">
        <v>44227</v>
      </c>
      <c r="B123" s="174" t="s">
        <v>551</v>
      </c>
      <c r="C123" s="175">
        <f t="shared" si="11"/>
        <v>1533</v>
      </c>
      <c r="D123" s="174" t="s">
        <v>551</v>
      </c>
      <c r="E123" s="176">
        <f t="shared" si="15"/>
        <v>340</v>
      </c>
      <c r="F123" s="307"/>
      <c r="G123" s="307"/>
      <c r="H123" s="164" t="s">
        <v>551</v>
      </c>
      <c r="I123" s="167">
        <f t="shared" si="12"/>
        <v>1496</v>
      </c>
      <c r="J123" s="168" t="s">
        <v>551</v>
      </c>
      <c r="K123" s="166">
        <v>0</v>
      </c>
      <c r="L123" s="170">
        <f t="shared" si="13"/>
        <v>521220</v>
      </c>
      <c r="M123" s="179"/>
      <c r="N123" s="148"/>
      <c r="O123" s="177"/>
      <c r="P123" s="171"/>
      <c r="Q123" s="158"/>
      <c r="W123" s="158"/>
    </row>
    <row r="124" spans="1:23">
      <c r="A124" s="173">
        <v>44255</v>
      </c>
      <c r="B124" s="174" t="s">
        <v>551</v>
      </c>
      <c r="C124" s="175">
        <f t="shared" si="11"/>
        <v>1533</v>
      </c>
      <c r="D124" s="174" t="s">
        <v>551</v>
      </c>
      <c r="E124" s="176">
        <f t="shared" si="15"/>
        <v>340</v>
      </c>
      <c r="F124" s="307"/>
      <c r="G124" s="307"/>
      <c r="H124" s="164" t="s">
        <v>551</v>
      </c>
      <c r="I124" s="167">
        <f t="shared" si="12"/>
        <v>1358</v>
      </c>
      <c r="J124" s="168" t="s">
        <v>551</v>
      </c>
      <c r="K124" s="166">
        <v>0</v>
      </c>
      <c r="L124" s="170">
        <f t="shared" si="13"/>
        <v>521220</v>
      </c>
      <c r="M124" s="179"/>
      <c r="N124" s="148"/>
      <c r="O124" s="177"/>
      <c r="P124" s="171"/>
      <c r="Q124" s="158"/>
      <c r="W124" s="158"/>
    </row>
    <row r="125" spans="1:23">
      <c r="A125" s="173">
        <v>44286</v>
      </c>
      <c r="B125" s="174" t="s">
        <v>551</v>
      </c>
      <c r="C125" s="175">
        <f t="shared" si="11"/>
        <v>1533</v>
      </c>
      <c r="D125" s="174" t="s">
        <v>551</v>
      </c>
      <c r="E125" s="176">
        <f t="shared" si="15"/>
        <v>340</v>
      </c>
      <c r="F125" s="307"/>
      <c r="G125" s="307"/>
      <c r="H125" s="164" t="s">
        <v>551</v>
      </c>
      <c r="I125" s="167">
        <f t="shared" si="12"/>
        <v>1496</v>
      </c>
      <c r="J125" s="168" t="s">
        <v>551</v>
      </c>
      <c r="K125" s="166">
        <v>0</v>
      </c>
      <c r="L125" s="170">
        <f t="shared" si="13"/>
        <v>521220</v>
      </c>
      <c r="M125" s="179"/>
      <c r="N125" s="148"/>
      <c r="O125" s="177"/>
      <c r="P125" s="171"/>
      <c r="Q125" s="158"/>
      <c r="W125" s="158"/>
    </row>
    <row r="126" spans="1:23">
      <c r="A126" s="173">
        <v>44316</v>
      </c>
      <c r="B126" s="174" t="s">
        <v>551</v>
      </c>
      <c r="C126" s="175">
        <f t="shared" si="11"/>
        <v>1533</v>
      </c>
      <c r="D126" s="174" t="s">
        <v>551</v>
      </c>
      <c r="E126" s="176">
        <f t="shared" si="15"/>
        <v>340</v>
      </c>
      <c r="F126" s="307"/>
      <c r="G126" s="307"/>
      <c r="H126" s="164" t="s">
        <v>551</v>
      </c>
      <c r="I126" s="167">
        <f t="shared" si="12"/>
        <v>1450</v>
      </c>
      <c r="J126" s="168" t="s">
        <v>551</v>
      </c>
      <c r="K126" s="166">
        <v>0</v>
      </c>
      <c r="L126" s="170">
        <f t="shared" si="13"/>
        <v>521220</v>
      </c>
      <c r="M126" s="179"/>
      <c r="N126" s="148"/>
      <c r="O126" s="177"/>
      <c r="P126" s="171"/>
      <c r="Q126" s="158"/>
      <c r="W126" s="158"/>
    </row>
    <row r="127" spans="1:23">
      <c r="A127" s="173">
        <v>44347</v>
      </c>
      <c r="B127" s="174" t="s">
        <v>551</v>
      </c>
      <c r="C127" s="175">
        <f t="shared" si="11"/>
        <v>1533</v>
      </c>
      <c r="D127" s="174" t="s">
        <v>551</v>
      </c>
      <c r="E127" s="176">
        <f t="shared" si="15"/>
        <v>340</v>
      </c>
      <c r="F127" s="307"/>
      <c r="G127" s="307"/>
      <c r="H127" s="164" t="s">
        <v>551</v>
      </c>
      <c r="I127" s="167">
        <f t="shared" si="12"/>
        <v>1496</v>
      </c>
      <c r="J127" s="168" t="s">
        <v>551</v>
      </c>
      <c r="K127" s="166">
        <v>0</v>
      </c>
      <c r="L127" s="170">
        <f t="shared" si="13"/>
        <v>521220</v>
      </c>
      <c r="M127" s="179"/>
      <c r="N127" s="148"/>
      <c r="O127" s="177"/>
      <c r="P127" s="171"/>
      <c r="Q127" s="158"/>
      <c r="W127" s="158"/>
    </row>
    <row r="128" spans="1:23">
      <c r="A128" s="173">
        <v>44377</v>
      </c>
      <c r="B128" s="174" t="s">
        <v>551</v>
      </c>
      <c r="C128" s="175">
        <f t="shared" si="11"/>
        <v>1533</v>
      </c>
      <c r="D128" s="174" t="s">
        <v>551</v>
      </c>
      <c r="E128" s="176">
        <f t="shared" si="15"/>
        <v>340</v>
      </c>
      <c r="F128" s="307"/>
      <c r="G128" s="307"/>
      <c r="H128" s="164" t="s">
        <v>551</v>
      </c>
      <c r="I128" s="167">
        <f t="shared" si="12"/>
        <v>1450</v>
      </c>
      <c r="J128" s="168" t="s">
        <v>551</v>
      </c>
      <c r="K128" s="166">
        <v>0</v>
      </c>
      <c r="L128" s="170">
        <f t="shared" si="13"/>
        <v>521220</v>
      </c>
      <c r="M128" s="179"/>
      <c r="N128" s="148"/>
      <c r="O128" s="177"/>
      <c r="P128" s="171"/>
      <c r="Q128" s="158"/>
      <c r="W128" s="158"/>
    </row>
    <row r="129" spans="1:23">
      <c r="A129" s="173">
        <v>44408</v>
      </c>
      <c r="B129" s="174" t="s">
        <v>551</v>
      </c>
      <c r="C129" s="175">
        <f t="shared" si="11"/>
        <v>1533</v>
      </c>
      <c r="D129" s="174" t="s">
        <v>551</v>
      </c>
      <c r="E129" s="176">
        <f t="shared" si="15"/>
        <v>340</v>
      </c>
      <c r="F129" s="307"/>
      <c r="G129" s="307"/>
      <c r="H129" s="164" t="s">
        <v>551</v>
      </c>
      <c r="I129" s="167">
        <f t="shared" si="12"/>
        <v>1496</v>
      </c>
      <c r="J129" s="168" t="s">
        <v>551</v>
      </c>
      <c r="K129" s="166">
        <v>0</v>
      </c>
      <c r="L129" s="170">
        <f t="shared" si="13"/>
        <v>521220</v>
      </c>
      <c r="M129" s="179"/>
      <c r="N129" s="148"/>
      <c r="O129" s="177"/>
      <c r="P129" s="171"/>
      <c r="Q129" s="158"/>
      <c r="W129" s="158"/>
    </row>
    <row r="130" spans="1:23">
      <c r="A130" s="173">
        <v>44439</v>
      </c>
      <c r="B130" s="174" t="s">
        <v>551</v>
      </c>
      <c r="C130" s="175">
        <f t="shared" si="11"/>
        <v>1533</v>
      </c>
      <c r="D130" s="174" t="s">
        <v>551</v>
      </c>
      <c r="E130" s="176">
        <f t="shared" si="15"/>
        <v>340</v>
      </c>
      <c r="F130" s="307"/>
      <c r="G130" s="307"/>
      <c r="H130" s="164" t="s">
        <v>551</v>
      </c>
      <c r="I130" s="167">
        <f t="shared" si="12"/>
        <v>1496</v>
      </c>
      <c r="J130" s="168" t="s">
        <v>551</v>
      </c>
      <c r="K130" s="166">
        <v>0</v>
      </c>
      <c r="L130" s="170">
        <f t="shared" si="13"/>
        <v>521220</v>
      </c>
      <c r="M130" s="179"/>
      <c r="N130" s="148"/>
      <c r="O130" s="177"/>
      <c r="P130" s="171"/>
      <c r="Q130" s="158"/>
      <c r="W130" s="158"/>
    </row>
    <row r="131" spans="1:23">
      <c r="A131" s="173">
        <v>44469</v>
      </c>
      <c r="B131" s="174" t="s">
        <v>551</v>
      </c>
      <c r="C131" s="175">
        <f t="shared" si="11"/>
        <v>1533</v>
      </c>
      <c r="D131" s="174" t="s">
        <v>551</v>
      </c>
      <c r="E131" s="176">
        <f t="shared" si="15"/>
        <v>340</v>
      </c>
      <c r="F131" s="307"/>
      <c r="G131" s="307"/>
      <c r="H131" s="164" t="s">
        <v>551</v>
      </c>
      <c r="I131" s="167">
        <f t="shared" si="12"/>
        <v>1450</v>
      </c>
      <c r="J131" s="168" t="s">
        <v>551</v>
      </c>
      <c r="K131" s="166">
        <v>0</v>
      </c>
      <c r="L131" s="170">
        <f t="shared" si="13"/>
        <v>521220</v>
      </c>
      <c r="M131" s="179"/>
      <c r="N131" s="148"/>
      <c r="O131" s="177"/>
      <c r="P131" s="171"/>
      <c r="Q131" s="158"/>
      <c r="W131" s="158"/>
    </row>
    <row r="132" spans="1:23">
      <c r="A132" s="173">
        <v>44500</v>
      </c>
      <c r="B132" s="174" t="s">
        <v>551</v>
      </c>
      <c r="C132" s="1809">
        <v>1579</v>
      </c>
      <c r="D132" s="174" t="s">
        <v>551</v>
      </c>
      <c r="E132" s="176">
        <f t="shared" si="15"/>
        <v>340</v>
      </c>
      <c r="F132" s="307"/>
      <c r="G132" s="307"/>
      <c r="H132" s="164" t="s">
        <v>551</v>
      </c>
      <c r="I132" s="167">
        <f t="shared" si="12"/>
        <v>1496</v>
      </c>
      <c r="J132" s="168" t="s">
        <v>551</v>
      </c>
      <c r="K132" s="166">
        <v>0</v>
      </c>
      <c r="L132" s="170">
        <f t="shared" si="13"/>
        <v>536860</v>
      </c>
      <c r="M132" s="179"/>
      <c r="N132" s="148"/>
      <c r="O132" s="177"/>
      <c r="P132" s="171"/>
      <c r="Q132" s="158"/>
      <c r="W132" s="158"/>
    </row>
    <row r="133" spans="1:23">
      <c r="A133" s="173">
        <v>44530</v>
      </c>
      <c r="B133" s="174" t="s">
        <v>551</v>
      </c>
      <c r="C133" s="175">
        <f t="shared" si="11"/>
        <v>1579</v>
      </c>
      <c r="D133" s="174" t="s">
        <v>551</v>
      </c>
      <c r="E133" s="176">
        <f t="shared" si="15"/>
        <v>340</v>
      </c>
      <c r="F133" s="307"/>
      <c r="G133" s="307"/>
      <c r="H133" s="164" t="s">
        <v>551</v>
      </c>
      <c r="I133" s="167">
        <f t="shared" si="12"/>
        <v>1450</v>
      </c>
      <c r="J133" s="168" t="s">
        <v>551</v>
      </c>
      <c r="K133" s="166">
        <v>0</v>
      </c>
      <c r="L133" s="170">
        <f t="shared" si="13"/>
        <v>536860</v>
      </c>
      <c r="M133" s="179"/>
      <c r="N133" s="148"/>
      <c r="O133" s="177"/>
      <c r="P133" s="171"/>
      <c r="Q133" s="158"/>
      <c r="W133" s="158"/>
    </row>
    <row r="134" spans="1:23">
      <c r="A134" s="173">
        <v>44561</v>
      </c>
      <c r="B134" s="174" t="s">
        <v>551</v>
      </c>
      <c r="C134" s="175">
        <v>1579</v>
      </c>
      <c r="D134" s="174" t="s">
        <v>551</v>
      </c>
      <c r="E134" s="176">
        <f t="shared" si="15"/>
        <v>340</v>
      </c>
      <c r="F134" s="307"/>
      <c r="G134" s="307"/>
      <c r="H134" s="164" t="s">
        <v>551</v>
      </c>
      <c r="I134" s="167">
        <f t="shared" si="12"/>
        <v>1496</v>
      </c>
      <c r="J134" s="168" t="s">
        <v>551</v>
      </c>
      <c r="K134" s="166">
        <v>0</v>
      </c>
      <c r="L134" s="170">
        <f t="shared" si="13"/>
        <v>536860</v>
      </c>
      <c r="M134" s="179"/>
      <c r="N134" s="148"/>
      <c r="O134" s="177"/>
      <c r="P134" s="171"/>
      <c r="Q134" s="158"/>
      <c r="W134" s="158"/>
    </row>
    <row r="135" spans="1:23">
      <c r="A135" s="173">
        <v>44592</v>
      </c>
      <c r="B135" s="174" t="s">
        <v>551</v>
      </c>
      <c r="C135" s="175">
        <f t="shared" si="11"/>
        <v>1579</v>
      </c>
      <c r="D135" s="174" t="s">
        <v>551</v>
      </c>
      <c r="E135" s="176">
        <f t="shared" si="15"/>
        <v>340</v>
      </c>
      <c r="F135" s="307"/>
      <c r="G135" s="307"/>
      <c r="H135" s="164" t="s">
        <v>551</v>
      </c>
      <c r="I135" s="167">
        <f t="shared" si="12"/>
        <v>1496</v>
      </c>
      <c r="J135" s="168" t="s">
        <v>551</v>
      </c>
      <c r="K135" s="166">
        <v>0</v>
      </c>
      <c r="L135" s="170">
        <f t="shared" si="13"/>
        <v>536860</v>
      </c>
      <c r="M135" s="179"/>
      <c r="N135" s="148"/>
      <c r="O135" s="177"/>
      <c r="P135" s="171"/>
      <c r="Q135" s="158"/>
      <c r="W135" s="158"/>
    </row>
    <row r="136" spans="1:23">
      <c r="A136" s="173">
        <v>44620</v>
      </c>
      <c r="B136" s="174" t="s">
        <v>551</v>
      </c>
      <c r="C136" s="175">
        <f t="shared" si="11"/>
        <v>1579</v>
      </c>
      <c r="D136" s="174" t="s">
        <v>551</v>
      </c>
      <c r="E136" s="176">
        <f t="shared" si="15"/>
        <v>340</v>
      </c>
      <c r="F136" s="307"/>
      <c r="G136" s="307"/>
      <c r="H136" s="164" t="s">
        <v>551</v>
      </c>
      <c r="I136" s="167">
        <f t="shared" si="12"/>
        <v>1358</v>
      </c>
      <c r="J136" s="168" t="s">
        <v>551</v>
      </c>
      <c r="K136" s="166">
        <v>0</v>
      </c>
      <c r="L136" s="170">
        <f t="shared" si="13"/>
        <v>536860</v>
      </c>
      <c r="M136" s="179"/>
      <c r="N136" s="148"/>
      <c r="O136" s="177"/>
      <c r="P136" s="171"/>
      <c r="Q136" s="158"/>
      <c r="W136" s="158"/>
    </row>
    <row r="137" spans="1:23">
      <c r="A137" s="173">
        <v>44651</v>
      </c>
      <c r="B137" s="174" t="s">
        <v>551</v>
      </c>
      <c r="C137" s="175">
        <f t="shared" si="11"/>
        <v>1579</v>
      </c>
      <c r="D137" s="174" t="s">
        <v>551</v>
      </c>
      <c r="E137" s="176">
        <f t="shared" si="15"/>
        <v>340</v>
      </c>
      <c r="F137" s="307"/>
      <c r="G137" s="307"/>
      <c r="H137" s="164" t="s">
        <v>551</v>
      </c>
      <c r="I137" s="167">
        <f t="shared" si="12"/>
        <v>1496</v>
      </c>
      <c r="J137" s="168" t="s">
        <v>551</v>
      </c>
      <c r="K137" s="166">
        <v>0</v>
      </c>
      <c r="L137" s="170">
        <f t="shared" si="13"/>
        <v>536860</v>
      </c>
      <c r="M137" s="179"/>
      <c r="N137" s="148"/>
      <c r="O137" s="177"/>
      <c r="P137" s="171"/>
      <c r="Q137" s="158"/>
      <c r="W137" s="158"/>
    </row>
    <row r="138" spans="1:23">
      <c r="A138" s="173">
        <v>44681</v>
      </c>
      <c r="B138" s="174" t="s">
        <v>551</v>
      </c>
      <c r="C138" s="175">
        <f t="shared" si="11"/>
        <v>1579</v>
      </c>
      <c r="D138" s="174" t="s">
        <v>551</v>
      </c>
      <c r="E138" s="176">
        <f t="shared" si="15"/>
        <v>340</v>
      </c>
      <c r="F138" s="307"/>
      <c r="G138" s="307"/>
      <c r="H138" s="164" t="s">
        <v>551</v>
      </c>
      <c r="I138" s="167">
        <f t="shared" si="12"/>
        <v>1450</v>
      </c>
      <c r="J138" s="168" t="s">
        <v>551</v>
      </c>
      <c r="K138" s="166">
        <v>0</v>
      </c>
      <c r="L138" s="170">
        <f t="shared" si="13"/>
        <v>536860</v>
      </c>
      <c r="M138" s="179"/>
      <c r="N138" s="148"/>
      <c r="O138" s="177"/>
      <c r="P138" s="171"/>
      <c r="Q138" s="158"/>
      <c r="W138" s="158"/>
    </row>
    <row r="139" spans="1:23">
      <c r="A139" s="173">
        <v>44712</v>
      </c>
      <c r="B139" s="174" t="s">
        <v>551</v>
      </c>
      <c r="C139" s="175">
        <f t="shared" si="11"/>
        <v>1579</v>
      </c>
      <c r="D139" s="174" t="s">
        <v>551</v>
      </c>
      <c r="E139" s="176">
        <f t="shared" si="15"/>
        <v>340</v>
      </c>
      <c r="F139" s="307"/>
      <c r="G139" s="307"/>
      <c r="H139" s="164" t="s">
        <v>551</v>
      </c>
      <c r="I139" s="167">
        <f t="shared" si="12"/>
        <v>1496</v>
      </c>
      <c r="J139" s="168" t="s">
        <v>551</v>
      </c>
      <c r="K139" s="166">
        <v>0</v>
      </c>
      <c r="L139" s="170">
        <f t="shared" si="13"/>
        <v>536860</v>
      </c>
      <c r="M139" s="179"/>
      <c r="N139" s="148"/>
      <c r="O139" s="177"/>
      <c r="P139" s="171"/>
      <c r="Q139" s="158"/>
      <c r="W139" s="158"/>
    </row>
    <row r="140" spans="1:23">
      <c r="A140" s="173">
        <v>44742</v>
      </c>
      <c r="B140" s="174" t="s">
        <v>551</v>
      </c>
      <c r="C140" s="175">
        <f t="shared" si="11"/>
        <v>1579</v>
      </c>
      <c r="D140" s="174" t="s">
        <v>551</v>
      </c>
      <c r="E140" s="176">
        <f t="shared" si="15"/>
        <v>340</v>
      </c>
      <c r="F140" s="307"/>
      <c r="G140" s="307"/>
      <c r="H140" s="164" t="s">
        <v>551</v>
      </c>
      <c r="I140" s="167">
        <f t="shared" si="12"/>
        <v>1450</v>
      </c>
      <c r="J140" s="168" t="s">
        <v>551</v>
      </c>
      <c r="K140" s="166">
        <v>0</v>
      </c>
      <c r="L140" s="170">
        <f t="shared" si="13"/>
        <v>536860</v>
      </c>
      <c r="M140" s="179"/>
      <c r="N140" s="148"/>
      <c r="O140" s="177"/>
      <c r="P140" s="171"/>
      <c r="Q140" s="158"/>
      <c r="W140" s="158"/>
    </row>
    <row r="141" spans="1:23">
      <c r="A141" s="173">
        <v>44773</v>
      </c>
      <c r="B141" s="174" t="s">
        <v>551</v>
      </c>
      <c r="C141" s="175">
        <f t="shared" si="11"/>
        <v>1579</v>
      </c>
      <c r="D141" s="174" t="s">
        <v>551</v>
      </c>
      <c r="E141" s="176">
        <f t="shared" si="15"/>
        <v>340</v>
      </c>
      <c r="F141" s="307"/>
      <c r="G141" s="307"/>
      <c r="H141" s="164" t="s">
        <v>551</v>
      </c>
      <c r="I141" s="167">
        <f t="shared" si="12"/>
        <v>1496</v>
      </c>
      <c r="J141" s="168" t="s">
        <v>551</v>
      </c>
      <c r="K141" s="166">
        <v>0</v>
      </c>
      <c r="L141" s="170">
        <f t="shared" si="13"/>
        <v>536860</v>
      </c>
      <c r="M141" s="179"/>
      <c r="N141" s="148"/>
      <c r="O141" s="177"/>
      <c r="P141" s="171"/>
      <c r="Q141" s="158"/>
      <c r="W141" s="158"/>
    </row>
    <row r="142" spans="1:23">
      <c r="A142" s="173">
        <v>44804</v>
      </c>
      <c r="B142" s="174" t="s">
        <v>551</v>
      </c>
      <c r="C142" s="175">
        <f t="shared" si="11"/>
        <v>1579</v>
      </c>
      <c r="D142" s="174" t="s">
        <v>551</v>
      </c>
      <c r="E142" s="176">
        <f t="shared" si="15"/>
        <v>340</v>
      </c>
      <c r="F142" s="307"/>
      <c r="G142" s="307"/>
      <c r="H142" s="164" t="s">
        <v>551</v>
      </c>
      <c r="I142" s="167">
        <f t="shared" si="12"/>
        <v>1496</v>
      </c>
      <c r="J142" s="168" t="s">
        <v>551</v>
      </c>
      <c r="K142" s="166">
        <v>0</v>
      </c>
      <c r="L142" s="170">
        <f t="shared" si="13"/>
        <v>536860</v>
      </c>
      <c r="M142" s="179"/>
      <c r="N142" s="148"/>
      <c r="O142" s="177"/>
      <c r="P142" s="171"/>
      <c r="Q142" s="158"/>
      <c r="W142" s="158"/>
    </row>
    <row r="143" spans="1:23">
      <c r="A143" s="173">
        <v>44834</v>
      </c>
      <c r="B143" s="174" t="s">
        <v>551</v>
      </c>
      <c r="C143" s="175">
        <f t="shared" si="11"/>
        <v>1579</v>
      </c>
      <c r="D143" s="174" t="s">
        <v>551</v>
      </c>
      <c r="E143" s="176">
        <f t="shared" si="15"/>
        <v>340</v>
      </c>
      <c r="F143" s="307"/>
      <c r="G143" s="307"/>
      <c r="H143" s="164" t="s">
        <v>551</v>
      </c>
      <c r="I143" s="167">
        <f t="shared" si="12"/>
        <v>1450</v>
      </c>
      <c r="J143" s="168" t="s">
        <v>551</v>
      </c>
      <c r="K143" s="166">
        <v>0</v>
      </c>
      <c r="L143" s="170">
        <f t="shared" si="13"/>
        <v>536860</v>
      </c>
      <c r="M143" s="179"/>
      <c r="N143" s="148"/>
      <c r="O143" s="177"/>
      <c r="P143" s="171"/>
      <c r="Q143" s="158"/>
      <c r="W143" s="158"/>
    </row>
    <row r="144" spans="1:23">
      <c r="A144" s="173">
        <v>44865</v>
      </c>
      <c r="B144" s="174" t="s">
        <v>551</v>
      </c>
      <c r="C144" s="175">
        <f t="shared" si="11"/>
        <v>1579</v>
      </c>
      <c r="D144" s="174" t="s">
        <v>551</v>
      </c>
      <c r="E144" s="176">
        <f t="shared" si="15"/>
        <v>340</v>
      </c>
      <c r="F144" s="307"/>
      <c r="G144" s="307"/>
      <c r="H144" s="164" t="s">
        <v>551</v>
      </c>
      <c r="I144" s="167">
        <f t="shared" si="12"/>
        <v>1496</v>
      </c>
      <c r="J144" s="168" t="s">
        <v>551</v>
      </c>
      <c r="K144" s="166">
        <v>0</v>
      </c>
      <c r="L144" s="170">
        <f t="shared" si="13"/>
        <v>536860</v>
      </c>
      <c r="M144" s="179"/>
      <c r="N144" s="148"/>
      <c r="O144" s="177"/>
      <c r="P144" s="171"/>
      <c r="Q144" s="158"/>
      <c r="W144" s="158"/>
    </row>
    <row r="145" spans="1:23">
      <c r="A145" s="173">
        <v>44895</v>
      </c>
      <c r="B145" s="174" t="s">
        <v>551</v>
      </c>
      <c r="C145" s="175">
        <f t="shared" si="11"/>
        <v>1579</v>
      </c>
      <c r="D145" s="174" t="s">
        <v>551</v>
      </c>
      <c r="E145" s="176">
        <f t="shared" si="15"/>
        <v>340</v>
      </c>
      <c r="F145" s="307"/>
      <c r="G145" s="307"/>
      <c r="H145" s="164" t="s">
        <v>551</v>
      </c>
      <c r="I145" s="167">
        <f t="shared" si="12"/>
        <v>1450</v>
      </c>
      <c r="J145" s="168" t="s">
        <v>551</v>
      </c>
      <c r="K145" s="166">
        <v>0</v>
      </c>
      <c r="L145" s="170">
        <f t="shared" si="13"/>
        <v>536860</v>
      </c>
      <c r="M145" s="179"/>
      <c r="N145" s="148"/>
      <c r="O145" s="177"/>
      <c r="P145" s="171"/>
      <c r="Q145" s="158"/>
      <c r="W145" s="158"/>
    </row>
    <row r="146" spans="1:23">
      <c r="A146" s="173">
        <v>44926</v>
      </c>
      <c r="B146" s="174" t="s">
        <v>551</v>
      </c>
      <c r="C146" s="175">
        <f t="shared" ref="C146:C166" si="16">IF(B146="--",C145,C145*B146)</f>
        <v>1579</v>
      </c>
      <c r="D146" s="174" t="s">
        <v>551</v>
      </c>
      <c r="E146" s="176">
        <f t="shared" si="15"/>
        <v>340</v>
      </c>
      <c r="F146" s="307"/>
      <c r="G146" s="307"/>
      <c r="H146" s="164" t="s">
        <v>551</v>
      </c>
      <c r="I146" s="167">
        <f t="shared" si="12"/>
        <v>1496</v>
      </c>
      <c r="J146" s="168" t="s">
        <v>551</v>
      </c>
      <c r="K146" s="166">
        <v>0</v>
      </c>
      <c r="L146" s="170">
        <f t="shared" si="13"/>
        <v>536860</v>
      </c>
      <c r="M146" s="179"/>
      <c r="N146" s="148"/>
      <c r="O146" s="177"/>
      <c r="P146" s="171"/>
      <c r="Q146" s="158"/>
      <c r="W146" s="158"/>
    </row>
    <row r="147" spans="1:23">
      <c r="A147" s="173">
        <v>44957</v>
      </c>
      <c r="B147" s="174" t="s">
        <v>551</v>
      </c>
      <c r="C147" s="175">
        <f t="shared" si="16"/>
        <v>1579</v>
      </c>
      <c r="D147" s="174" t="s">
        <v>551</v>
      </c>
      <c r="E147" s="176">
        <f t="shared" si="15"/>
        <v>340</v>
      </c>
      <c r="F147" s="307"/>
      <c r="G147" s="307"/>
      <c r="H147" s="164" t="s">
        <v>551</v>
      </c>
      <c r="I147" s="167">
        <f t="shared" si="12"/>
        <v>1496</v>
      </c>
      <c r="J147" s="168" t="s">
        <v>551</v>
      </c>
      <c r="K147" s="166">
        <v>0</v>
      </c>
      <c r="L147" s="170">
        <f t="shared" si="13"/>
        <v>536860</v>
      </c>
      <c r="M147" s="179"/>
      <c r="N147" s="148"/>
      <c r="O147" s="177"/>
      <c r="P147" s="171"/>
      <c r="Q147" s="158"/>
      <c r="W147" s="158"/>
    </row>
    <row r="148" spans="1:23">
      <c r="A148" s="173">
        <v>44985</v>
      </c>
      <c r="B148" s="174" t="s">
        <v>551</v>
      </c>
      <c r="C148" s="175">
        <f t="shared" si="16"/>
        <v>1579</v>
      </c>
      <c r="D148" s="174" t="s">
        <v>551</v>
      </c>
      <c r="E148" s="176">
        <f t="shared" si="15"/>
        <v>340</v>
      </c>
      <c r="F148" s="307"/>
      <c r="G148" s="307"/>
      <c r="H148" s="164" t="s">
        <v>551</v>
      </c>
      <c r="I148" s="167">
        <f t="shared" si="12"/>
        <v>1358</v>
      </c>
      <c r="J148" s="168" t="s">
        <v>551</v>
      </c>
      <c r="K148" s="166">
        <v>0</v>
      </c>
      <c r="L148" s="170">
        <f t="shared" si="13"/>
        <v>536860</v>
      </c>
      <c r="M148" s="179"/>
      <c r="N148" s="148"/>
      <c r="O148" s="177"/>
      <c r="P148" s="171"/>
      <c r="Q148" s="158"/>
      <c r="W148" s="158"/>
    </row>
    <row r="149" spans="1:23">
      <c r="A149" s="173">
        <v>45016</v>
      </c>
      <c r="B149" s="174" t="s">
        <v>551</v>
      </c>
      <c r="C149" s="175">
        <f t="shared" si="16"/>
        <v>1579</v>
      </c>
      <c r="D149" s="174" t="s">
        <v>551</v>
      </c>
      <c r="E149" s="176">
        <f t="shared" si="15"/>
        <v>340</v>
      </c>
      <c r="F149" s="307"/>
      <c r="G149" s="307"/>
      <c r="H149" s="164" t="s">
        <v>551</v>
      </c>
      <c r="I149" s="167">
        <f t="shared" si="12"/>
        <v>1496</v>
      </c>
      <c r="J149" s="168" t="s">
        <v>551</v>
      </c>
      <c r="K149" s="166">
        <v>0</v>
      </c>
      <c r="L149" s="170">
        <f t="shared" si="13"/>
        <v>536860</v>
      </c>
      <c r="M149" s="179"/>
      <c r="N149" s="148"/>
      <c r="O149" s="177"/>
      <c r="P149" s="171"/>
      <c r="Q149" s="158"/>
      <c r="W149" s="158"/>
    </row>
    <row r="150" spans="1:23">
      <c r="A150" s="173">
        <v>45046</v>
      </c>
      <c r="B150" s="174" t="s">
        <v>551</v>
      </c>
      <c r="C150" s="175">
        <f t="shared" si="16"/>
        <v>1579</v>
      </c>
      <c r="D150" s="174" t="s">
        <v>551</v>
      </c>
      <c r="E150" s="176">
        <f t="shared" si="15"/>
        <v>340</v>
      </c>
      <c r="F150" s="307"/>
      <c r="G150" s="307"/>
      <c r="H150" s="164" t="s">
        <v>551</v>
      </c>
      <c r="I150" s="167">
        <f t="shared" si="12"/>
        <v>1450</v>
      </c>
      <c r="J150" s="168" t="s">
        <v>551</v>
      </c>
      <c r="K150" s="166">
        <v>0</v>
      </c>
      <c r="L150" s="170">
        <f t="shared" si="13"/>
        <v>536860</v>
      </c>
      <c r="M150" s="179"/>
      <c r="N150" s="148"/>
      <c r="O150" s="177"/>
      <c r="P150" s="171"/>
      <c r="Q150" s="158"/>
      <c r="W150" s="158"/>
    </row>
    <row r="151" spans="1:23">
      <c r="A151" s="173">
        <v>45077</v>
      </c>
      <c r="B151" s="174" t="s">
        <v>551</v>
      </c>
      <c r="C151" s="175">
        <f t="shared" si="16"/>
        <v>1579</v>
      </c>
      <c r="D151" s="174" t="s">
        <v>551</v>
      </c>
      <c r="E151" s="176">
        <f t="shared" si="15"/>
        <v>340</v>
      </c>
      <c r="F151" s="307"/>
      <c r="G151" s="307"/>
      <c r="H151" s="164" t="s">
        <v>551</v>
      </c>
      <c r="I151" s="167">
        <f t="shared" ref="I151:I165" si="17">5*60+(DAY(A151)-5)*46</f>
        <v>1496</v>
      </c>
      <c r="J151" s="168" t="s">
        <v>551</v>
      </c>
      <c r="K151" s="166">
        <v>0</v>
      </c>
      <c r="L151" s="170">
        <f t="shared" ref="L151:L190" si="18">E151*C151</f>
        <v>536860</v>
      </c>
      <c r="M151" s="179"/>
      <c r="N151" s="148"/>
      <c r="O151" s="177"/>
      <c r="P151" s="171"/>
      <c r="Q151" s="158"/>
      <c r="W151" s="158"/>
    </row>
    <row r="152" spans="1:23">
      <c r="A152" s="173">
        <v>45107</v>
      </c>
      <c r="B152" s="174" t="s">
        <v>551</v>
      </c>
      <c r="C152" s="175">
        <f t="shared" si="16"/>
        <v>1579</v>
      </c>
      <c r="D152" s="174" t="s">
        <v>551</v>
      </c>
      <c r="E152" s="176">
        <f t="shared" si="15"/>
        <v>340</v>
      </c>
      <c r="F152" s="307"/>
      <c r="G152" s="307"/>
      <c r="H152" s="164" t="s">
        <v>551</v>
      </c>
      <c r="I152" s="167">
        <f t="shared" si="17"/>
        <v>1450</v>
      </c>
      <c r="J152" s="168" t="s">
        <v>551</v>
      </c>
      <c r="K152" s="166">
        <v>0</v>
      </c>
      <c r="L152" s="170">
        <f t="shared" si="18"/>
        <v>536860</v>
      </c>
      <c r="M152" s="179"/>
      <c r="N152" s="148"/>
      <c r="O152" s="177"/>
      <c r="P152" s="171"/>
      <c r="Q152" s="158"/>
      <c r="W152" s="158"/>
    </row>
    <row r="153" spans="1:23">
      <c r="A153" s="173">
        <v>45138</v>
      </c>
      <c r="B153" s="174" t="s">
        <v>551</v>
      </c>
      <c r="C153" s="175">
        <f t="shared" si="16"/>
        <v>1579</v>
      </c>
      <c r="D153" s="174" t="s">
        <v>551</v>
      </c>
      <c r="E153" s="176">
        <f t="shared" si="15"/>
        <v>340</v>
      </c>
      <c r="F153" s="307"/>
      <c r="G153" s="307"/>
      <c r="H153" s="164" t="s">
        <v>551</v>
      </c>
      <c r="I153" s="167">
        <f t="shared" si="17"/>
        <v>1496</v>
      </c>
      <c r="J153" s="168" t="s">
        <v>551</v>
      </c>
      <c r="K153" s="166">
        <v>0</v>
      </c>
      <c r="L153" s="170">
        <f t="shared" si="18"/>
        <v>536860</v>
      </c>
      <c r="M153" s="179"/>
      <c r="N153" s="148"/>
      <c r="O153" s="177"/>
      <c r="P153" s="171"/>
      <c r="Q153" s="158"/>
      <c r="W153" s="158"/>
    </row>
    <row r="154" spans="1:23">
      <c r="A154" s="173">
        <v>45169</v>
      </c>
      <c r="B154" s="174" t="s">
        <v>551</v>
      </c>
      <c r="C154" s="175">
        <f t="shared" si="16"/>
        <v>1579</v>
      </c>
      <c r="D154" s="174" t="s">
        <v>551</v>
      </c>
      <c r="E154" s="176">
        <f t="shared" si="15"/>
        <v>340</v>
      </c>
      <c r="F154" s="307"/>
      <c r="G154" s="307"/>
      <c r="H154" s="164" t="s">
        <v>551</v>
      </c>
      <c r="I154" s="167">
        <f t="shared" si="17"/>
        <v>1496</v>
      </c>
      <c r="J154" s="168" t="s">
        <v>551</v>
      </c>
      <c r="K154" s="166">
        <v>0</v>
      </c>
      <c r="L154" s="170">
        <f t="shared" si="18"/>
        <v>536860</v>
      </c>
      <c r="M154" s="179"/>
      <c r="N154" s="148"/>
      <c r="O154" s="177"/>
      <c r="P154" s="171"/>
      <c r="Q154" s="158"/>
      <c r="W154" s="158"/>
    </row>
    <row r="155" spans="1:23">
      <c r="A155" s="173">
        <v>45199</v>
      </c>
      <c r="B155" s="174" t="s">
        <v>551</v>
      </c>
      <c r="C155" s="175">
        <f t="shared" si="16"/>
        <v>1579</v>
      </c>
      <c r="D155" s="174" t="s">
        <v>551</v>
      </c>
      <c r="E155" s="176">
        <f t="shared" si="15"/>
        <v>340</v>
      </c>
      <c r="F155" s="307"/>
      <c r="G155" s="307"/>
      <c r="H155" s="164" t="s">
        <v>551</v>
      </c>
      <c r="I155" s="167">
        <f t="shared" si="17"/>
        <v>1450</v>
      </c>
      <c r="J155" s="168" t="s">
        <v>551</v>
      </c>
      <c r="K155" s="166">
        <v>0</v>
      </c>
      <c r="L155" s="170">
        <f t="shared" si="18"/>
        <v>536860</v>
      </c>
      <c r="M155" s="179"/>
      <c r="N155" s="148"/>
      <c r="O155" s="177"/>
      <c r="P155" s="171"/>
      <c r="Q155" s="158"/>
      <c r="W155" s="158"/>
    </row>
    <row r="156" spans="1:23">
      <c r="A156" s="173">
        <v>45230</v>
      </c>
      <c r="B156" s="178">
        <v>1.0618000000000001</v>
      </c>
      <c r="C156" s="175">
        <f t="shared" si="16"/>
        <v>1676.5822000000001</v>
      </c>
      <c r="D156" s="174" t="s">
        <v>551</v>
      </c>
      <c r="E156" s="176">
        <f t="shared" si="15"/>
        <v>340</v>
      </c>
      <c r="F156" s="307"/>
      <c r="G156" s="307"/>
      <c r="H156" s="164" t="s">
        <v>551</v>
      </c>
      <c r="I156" s="167">
        <f t="shared" si="17"/>
        <v>1496</v>
      </c>
      <c r="J156" s="168" t="s">
        <v>551</v>
      </c>
      <c r="K156" s="166">
        <v>0</v>
      </c>
      <c r="L156" s="170">
        <f t="shared" si="18"/>
        <v>570037.94799999997</v>
      </c>
      <c r="M156" s="179"/>
      <c r="N156" s="148"/>
      <c r="O156" s="177"/>
      <c r="P156" s="171"/>
      <c r="Q156" s="158"/>
      <c r="W156" s="158"/>
    </row>
    <row r="157" spans="1:23">
      <c r="A157" s="173">
        <v>45260</v>
      </c>
      <c r="B157" s="174" t="s">
        <v>551</v>
      </c>
      <c r="C157" s="175">
        <f t="shared" si="16"/>
        <v>1676.5822000000001</v>
      </c>
      <c r="D157" s="174" t="s">
        <v>551</v>
      </c>
      <c r="E157" s="176">
        <f t="shared" si="15"/>
        <v>340</v>
      </c>
      <c r="F157" s="307"/>
      <c r="G157" s="307"/>
      <c r="H157" s="164" t="s">
        <v>551</v>
      </c>
      <c r="I157" s="167">
        <f t="shared" si="17"/>
        <v>1450</v>
      </c>
      <c r="J157" s="168" t="s">
        <v>551</v>
      </c>
      <c r="K157" s="166">
        <v>0</v>
      </c>
      <c r="L157" s="170">
        <f t="shared" si="18"/>
        <v>570037.94799999997</v>
      </c>
      <c r="M157" s="179"/>
      <c r="N157" s="148"/>
      <c r="O157" s="177"/>
      <c r="P157" s="171"/>
      <c r="Q157" s="158"/>
      <c r="W157" s="158"/>
    </row>
    <row r="158" spans="1:23">
      <c r="A158" s="173">
        <v>45291</v>
      </c>
      <c r="B158" s="174" t="s">
        <v>551</v>
      </c>
      <c r="C158" s="175">
        <f t="shared" si="16"/>
        <v>1676.5822000000001</v>
      </c>
      <c r="D158" s="174" t="s">
        <v>551</v>
      </c>
      <c r="E158" s="176">
        <f t="shared" si="15"/>
        <v>340</v>
      </c>
      <c r="F158" s="307"/>
      <c r="G158" s="307"/>
      <c r="H158" s="164" t="s">
        <v>551</v>
      </c>
      <c r="I158" s="167">
        <f t="shared" si="17"/>
        <v>1496</v>
      </c>
      <c r="J158" s="168" t="s">
        <v>551</v>
      </c>
      <c r="K158" s="166">
        <v>0</v>
      </c>
      <c r="L158" s="170">
        <f t="shared" si="18"/>
        <v>570037.94799999997</v>
      </c>
      <c r="M158" s="179"/>
      <c r="N158" s="148"/>
      <c r="O158" s="177"/>
      <c r="P158" s="171"/>
      <c r="Q158" s="158"/>
      <c r="W158" s="158"/>
    </row>
    <row r="159" spans="1:23">
      <c r="A159" s="173">
        <v>45322</v>
      </c>
      <c r="B159" s="174" t="s">
        <v>551</v>
      </c>
      <c r="C159" s="175">
        <f t="shared" si="16"/>
        <v>1676.5822000000001</v>
      </c>
      <c r="D159" s="174" t="s">
        <v>551</v>
      </c>
      <c r="E159" s="176">
        <f t="shared" si="15"/>
        <v>340</v>
      </c>
      <c r="F159" s="307"/>
      <c r="G159" s="307"/>
      <c r="H159" s="164" t="s">
        <v>551</v>
      </c>
      <c r="I159" s="167">
        <f t="shared" si="17"/>
        <v>1496</v>
      </c>
      <c r="J159" s="168" t="s">
        <v>551</v>
      </c>
      <c r="K159" s="166">
        <v>0</v>
      </c>
      <c r="L159" s="170">
        <f t="shared" si="18"/>
        <v>570037.94799999997</v>
      </c>
      <c r="M159" s="179"/>
      <c r="N159" s="148"/>
      <c r="O159" s="177"/>
      <c r="P159" s="171"/>
      <c r="Q159" s="158"/>
      <c r="W159" s="158"/>
    </row>
    <row r="160" spans="1:23">
      <c r="A160" s="173">
        <v>45351</v>
      </c>
      <c r="B160" s="174" t="s">
        <v>551</v>
      </c>
      <c r="C160" s="175">
        <f t="shared" si="16"/>
        <v>1676.5822000000001</v>
      </c>
      <c r="D160" s="174" t="s">
        <v>551</v>
      </c>
      <c r="E160" s="176">
        <f t="shared" si="15"/>
        <v>340</v>
      </c>
      <c r="F160" s="307"/>
      <c r="G160" s="307"/>
      <c r="H160" s="164" t="s">
        <v>551</v>
      </c>
      <c r="I160" s="167">
        <f>5*60+(DAY(A160)-5)*46</f>
        <v>1404</v>
      </c>
      <c r="J160" s="168" t="s">
        <v>551</v>
      </c>
      <c r="K160" s="166">
        <v>0</v>
      </c>
      <c r="L160" s="170">
        <f t="shared" si="18"/>
        <v>570037.94799999997</v>
      </c>
      <c r="M160" s="179"/>
      <c r="N160" s="148"/>
      <c r="O160" s="177"/>
      <c r="P160" s="171"/>
      <c r="Q160" s="158"/>
      <c r="W160" s="158"/>
    </row>
    <row r="161" spans="1:23">
      <c r="A161" s="173">
        <v>45382</v>
      </c>
      <c r="B161" s="174" t="s">
        <v>551</v>
      </c>
      <c r="C161" s="175">
        <f t="shared" si="16"/>
        <v>1676.5822000000001</v>
      </c>
      <c r="D161" s="174" t="s">
        <v>551</v>
      </c>
      <c r="E161" s="176">
        <f t="shared" si="15"/>
        <v>340</v>
      </c>
      <c r="F161" s="307"/>
      <c r="G161" s="307"/>
      <c r="H161" s="164" t="s">
        <v>551</v>
      </c>
      <c r="I161" s="167">
        <f t="shared" si="17"/>
        <v>1496</v>
      </c>
      <c r="J161" s="168" t="s">
        <v>551</v>
      </c>
      <c r="K161" s="166">
        <v>0</v>
      </c>
      <c r="L161" s="170">
        <f t="shared" si="18"/>
        <v>570037.94799999997</v>
      </c>
      <c r="M161" s="179"/>
      <c r="N161" s="148"/>
      <c r="O161" s="177"/>
      <c r="P161" s="171"/>
      <c r="Q161" s="158"/>
      <c r="W161" s="158"/>
    </row>
    <row r="162" spans="1:23">
      <c r="A162" s="173">
        <v>45412</v>
      </c>
      <c r="B162" s="174" t="s">
        <v>551</v>
      </c>
      <c r="C162" s="175">
        <f t="shared" si="16"/>
        <v>1676.5822000000001</v>
      </c>
      <c r="D162" s="174" t="s">
        <v>551</v>
      </c>
      <c r="E162" s="176">
        <f t="shared" si="15"/>
        <v>340</v>
      </c>
      <c r="F162" s="307"/>
      <c r="G162" s="307"/>
      <c r="H162" s="164" t="s">
        <v>551</v>
      </c>
      <c r="I162" s="167">
        <f t="shared" si="17"/>
        <v>1450</v>
      </c>
      <c r="J162" s="168" t="s">
        <v>551</v>
      </c>
      <c r="K162" s="166">
        <v>0</v>
      </c>
      <c r="L162" s="170">
        <f t="shared" si="18"/>
        <v>570037.94799999997</v>
      </c>
      <c r="M162" s="179"/>
      <c r="N162" s="148"/>
      <c r="O162" s="177"/>
      <c r="P162" s="171"/>
      <c r="Q162" s="158"/>
      <c r="W162" s="158"/>
    </row>
    <row r="163" spans="1:23">
      <c r="A163" s="173">
        <v>45443</v>
      </c>
      <c r="B163" s="174" t="s">
        <v>551</v>
      </c>
      <c r="C163" s="175">
        <f t="shared" si="16"/>
        <v>1676.5822000000001</v>
      </c>
      <c r="D163" s="174" t="s">
        <v>551</v>
      </c>
      <c r="E163" s="176">
        <f t="shared" si="15"/>
        <v>340</v>
      </c>
      <c r="F163" s="307"/>
      <c r="G163" s="307"/>
      <c r="H163" s="164" t="s">
        <v>551</v>
      </c>
      <c r="I163" s="167">
        <f t="shared" si="17"/>
        <v>1496</v>
      </c>
      <c r="J163" s="168" t="s">
        <v>551</v>
      </c>
      <c r="K163" s="166">
        <v>0</v>
      </c>
      <c r="L163" s="170">
        <f t="shared" si="18"/>
        <v>570037.94799999997</v>
      </c>
      <c r="M163" s="179"/>
      <c r="N163" s="148"/>
      <c r="O163" s="177"/>
      <c r="P163" s="171"/>
      <c r="Q163" s="158"/>
      <c r="W163" s="158"/>
    </row>
    <row r="164" spans="1:23">
      <c r="A164" s="173">
        <v>45473</v>
      </c>
      <c r="B164" s="174" t="s">
        <v>551</v>
      </c>
      <c r="C164" s="175">
        <f t="shared" si="16"/>
        <v>1676.5822000000001</v>
      </c>
      <c r="D164" s="174" t="s">
        <v>551</v>
      </c>
      <c r="E164" s="176">
        <f t="shared" si="15"/>
        <v>340</v>
      </c>
      <c r="F164" s="307"/>
      <c r="G164" s="307"/>
      <c r="H164" s="164" t="s">
        <v>551</v>
      </c>
      <c r="I164" s="167">
        <f t="shared" si="17"/>
        <v>1450</v>
      </c>
      <c r="J164" s="168" t="s">
        <v>551</v>
      </c>
      <c r="K164" s="166">
        <v>0</v>
      </c>
      <c r="L164" s="170">
        <f t="shared" si="18"/>
        <v>570037.94799999997</v>
      </c>
      <c r="M164" s="179"/>
      <c r="N164" s="148"/>
      <c r="O164" s="177"/>
      <c r="P164" s="171"/>
      <c r="Q164" s="158"/>
      <c r="W164" s="158"/>
    </row>
    <row r="165" spans="1:23">
      <c r="A165" s="173">
        <v>45504</v>
      </c>
      <c r="B165" s="174" t="s">
        <v>551</v>
      </c>
      <c r="C165" s="175">
        <f t="shared" si="16"/>
        <v>1676.5822000000001</v>
      </c>
      <c r="D165" s="174" t="s">
        <v>551</v>
      </c>
      <c r="E165" s="176">
        <f t="shared" si="15"/>
        <v>340</v>
      </c>
      <c r="F165" s="307"/>
      <c r="G165" s="307"/>
      <c r="H165" s="164" t="s">
        <v>551</v>
      </c>
      <c r="I165" s="167">
        <f t="shared" si="17"/>
        <v>1496</v>
      </c>
      <c r="J165" s="168" t="s">
        <v>551</v>
      </c>
      <c r="K165" s="166">
        <v>0</v>
      </c>
      <c r="L165" s="170">
        <f t="shared" si="18"/>
        <v>570037.94799999997</v>
      </c>
      <c r="M165" s="179"/>
      <c r="N165" s="148"/>
      <c r="O165" s="177"/>
      <c r="P165" s="171"/>
      <c r="Q165" s="158"/>
      <c r="W165" s="158"/>
    </row>
    <row r="166" spans="1:23">
      <c r="A166" s="173">
        <v>45535</v>
      </c>
      <c r="B166" s="174" t="s">
        <v>551</v>
      </c>
      <c r="C166" s="175">
        <f t="shared" si="16"/>
        <v>1676.5822000000001</v>
      </c>
      <c r="D166" s="174" t="s">
        <v>551</v>
      </c>
      <c r="E166" s="176">
        <f t="shared" si="15"/>
        <v>340</v>
      </c>
      <c r="F166" s="307"/>
      <c r="G166" s="307"/>
      <c r="H166" s="164" t="s">
        <v>551</v>
      </c>
      <c r="I166" s="167">
        <f>5*60+(DAY(A166)-5)*46</f>
        <v>1496</v>
      </c>
      <c r="J166" s="168" t="s">
        <v>551</v>
      </c>
      <c r="K166" s="166">
        <v>0</v>
      </c>
      <c r="L166" s="170">
        <f t="shared" si="18"/>
        <v>570037.94799999997</v>
      </c>
      <c r="M166" s="179"/>
      <c r="N166" s="148"/>
      <c r="O166" s="177"/>
      <c r="P166" s="171"/>
      <c r="Q166" s="158"/>
      <c r="W166" s="158"/>
    </row>
    <row r="167" spans="1:23">
      <c r="A167" s="173">
        <v>45565</v>
      </c>
      <c r="B167" s="174" t="s">
        <v>551</v>
      </c>
      <c r="C167" s="175">
        <f>IF(B167="--",C166,C166*B167)</f>
        <v>1676.5822000000001</v>
      </c>
      <c r="D167" s="174" t="s">
        <v>551</v>
      </c>
      <c r="E167" s="176">
        <f>IF(D167="--",E166,E166+D167)</f>
        <v>340</v>
      </c>
      <c r="F167" s="307"/>
      <c r="G167" s="307"/>
      <c r="H167" s="164" t="s">
        <v>551</v>
      </c>
      <c r="I167" s="167">
        <f>5*60+(DAY(A167)-5)*46</f>
        <v>1450</v>
      </c>
      <c r="J167" s="168" t="s">
        <v>551</v>
      </c>
      <c r="K167" s="166">
        <v>0</v>
      </c>
      <c r="L167" s="170">
        <f t="shared" si="18"/>
        <v>570037.94799999997</v>
      </c>
      <c r="M167" s="179"/>
      <c r="N167" s="148"/>
      <c r="O167" s="148"/>
      <c r="Q167" s="158"/>
    </row>
    <row r="168" spans="1:23">
      <c r="A168" s="173">
        <v>45596</v>
      </c>
      <c r="B168" s="164" t="s">
        <v>551</v>
      </c>
      <c r="C168" s="165">
        <f t="shared" ref="C168:C190" si="19">IF(B168="--",C167,C167*B168)</f>
        <v>1676.5822000000001</v>
      </c>
      <c r="D168" s="164" t="s">
        <v>551</v>
      </c>
      <c r="E168" s="166">
        <f t="shared" ref="E168:E190" si="20">IF(D168="--",E167,E167+D168)</f>
        <v>340</v>
      </c>
      <c r="F168" s="308"/>
      <c r="G168" s="308"/>
      <c r="H168" s="164" t="s">
        <v>551</v>
      </c>
      <c r="I168" s="167">
        <f t="shared" ref="I168:I190" si="21">5*60+(DAY(A168)-5)*46</f>
        <v>1496</v>
      </c>
      <c r="J168" s="168" t="s">
        <v>551</v>
      </c>
      <c r="K168" s="166">
        <v>0</v>
      </c>
      <c r="L168" s="169">
        <f t="shared" si="18"/>
        <v>570037.94799999997</v>
      </c>
      <c r="M168" s="179"/>
      <c r="N168" s="148"/>
      <c r="O168" s="148"/>
      <c r="Q168" s="158"/>
    </row>
    <row r="169" spans="1:23">
      <c r="A169" s="173">
        <v>45626</v>
      </c>
      <c r="B169" s="164" t="s">
        <v>551</v>
      </c>
      <c r="C169" s="165">
        <f t="shared" si="19"/>
        <v>1676.5822000000001</v>
      </c>
      <c r="D169" s="164" t="s">
        <v>551</v>
      </c>
      <c r="E169" s="166">
        <f t="shared" si="20"/>
        <v>340</v>
      </c>
      <c r="F169" s="308"/>
      <c r="G169" s="308"/>
      <c r="H169" s="164" t="s">
        <v>551</v>
      </c>
      <c r="I169" s="167">
        <f t="shared" si="21"/>
        <v>1450</v>
      </c>
      <c r="J169" s="168" t="s">
        <v>551</v>
      </c>
      <c r="K169" s="166">
        <v>0</v>
      </c>
      <c r="L169" s="169">
        <f t="shared" si="18"/>
        <v>570037.94799999997</v>
      </c>
      <c r="M169" s="179"/>
      <c r="N169" s="148"/>
      <c r="O169" s="148"/>
      <c r="Q169" s="158"/>
    </row>
    <row r="170" spans="1:23">
      <c r="A170" s="173">
        <v>45657</v>
      </c>
      <c r="B170" s="164" t="s">
        <v>551</v>
      </c>
      <c r="C170" s="165">
        <f t="shared" si="19"/>
        <v>1676.5822000000001</v>
      </c>
      <c r="D170" s="164" t="s">
        <v>551</v>
      </c>
      <c r="E170" s="166">
        <f t="shared" si="20"/>
        <v>340</v>
      </c>
      <c r="F170" s="308"/>
      <c r="G170" s="308"/>
      <c r="H170" s="164" t="s">
        <v>551</v>
      </c>
      <c r="I170" s="167">
        <f t="shared" si="21"/>
        <v>1496</v>
      </c>
      <c r="J170" s="168" t="s">
        <v>551</v>
      </c>
      <c r="K170" s="166">
        <v>0</v>
      </c>
      <c r="L170" s="169">
        <f t="shared" si="18"/>
        <v>570037.94799999997</v>
      </c>
      <c r="M170" s="179"/>
      <c r="N170" s="148"/>
      <c r="O170" s="148"/>
      <c r="Q170" s="158"/>
    </row>
    <row r="171" spans="1:23">
      <c r="A171" s="173">
        <v>45688</v>
      </c>
      <c r="B171" s="164" t="s">
        <v>551</v>
      </c>
      <c r="C171" s="165">
        <f t="shared" si="19"/>
        <v>1676.5822000000001</v>
      </c>
      <c r="D171" s="164" t="s">
        <v>551</v>
      </c>
      <c r="E171" s="166">
        <f t="shared" si="20"/>
        <v>340</v>
      </c>
      <c r="F171" s="308"/>
      <c r="G171" s="308"/>
      <c r="H171" s="164" t="s">
        <v>551</v>
      </c>
      <c r="I171" s="167">
        <f t="shared" si="21"/>
        <v>1496</v>
      </c>
      <c r="J171" s="168" t="s">
        <v>551</v>
      </c>
      <c r="K171" s="166">
        <v>0</v>
      </c>
      <c r="L171" s="169">
        <f t="shared" si="18"/>
        <v>570037.94799999997</v>
      </c>
      <c r="M171" s="179"/>
      <c r="N171" s="148"/>
      <c r="O171" s="148"/>
      <c r="Q171" s="158"/>
    </row>
    <row r="172" spans="1:23">
      <c r="A172" s="173">
        <v>45716</v>
      </c>
      <c r="B172" s="164" t="s">
        <v>551</v>
      </c>
      <c r="C172" s="165">
        <f t="shared" si="19"/>
        <v>1676.5822000000001</v>
      </c>
      <c r="D172" s="164" t="s">
        <v>551</v>
      </c>
      <c r="E172" s="166">
        <f t="shared" si="20"/>
        <v>340</v>
      </c>
      <c r="F172" s="308"/>
      <c r="G172" s="308"/>
      <c r="H172" s="164" t="s">
        <v>551</v>
      </c>
      <c r="I172" s="167">
        <f t="shared" si="21"/>
        <v>1358</v>
      </c>
      <c r="J172" s="168" t="s">
        <v>551</v>
      </c>
      <c r="K172" s="166">
        <v>0</v>
      </c>
      <c r="L172" s="169">
        <f t="shared" si="18"/>
        <v>570037.94799999997</v>
      </c>
      <c r="M172" s="179"/>
      <c r="N172" s="148"/>
      <c r="O172" s="148"/>
      <c r="Q172" s="158"/>
    </row>
    <row r="173" spans="1:23">
      <c r="A173" s="173">
        <v>45747</v>
      </c>
      <c r="B173" s="164" t="s">
        <v>551</v>
      </c>
      <c r="C173" s="165">
        <f t="shared" si="19"/>
        <v>1676.5822000000001</v>
      </c>
      <c r="D173" s="164" t="s">
        <v>551</v>
      </c>
      <c r="E173" s="166">
        <f t="shared" si="20"/>
        <v>340</v>
      </c>
      <c r="F173" s="308"/>
      <c r="G173" s="308"/>
      <c r="H173" s="164" t="s">
        <v>551</v>
      </c>
      <c r="I173" s="167">
        <f t="shared" si="21"/>
        <v>1496</v>
      </c>
      <c r="J173" s="168" t="s">
        <v>551</v>
      </c>
      <c r="K173" s="166">
        <v>0</v>
      </c>
      <c r="L173" s="169">
        <f t="shared" si="18"/>
        <v>570037.94799999997</v>
      </c>
      <c r="M173" s="179"/>
      <c r="N173" s="148"/>
      <c r="O173" s="148"/>
      <c r="Q173" s="158"/>
    </row>
    <row r="174" spans="1:23">
      <c r="A174" s="173">
        <v>45777</v>
      </c>
      <c r="B174" s="164" t="s">
        <v>551</v>
      </c>
      <c r="C174" s="165">
        <f t="shared" si="19"/>
        <v>1676.5822000000001</v>
      </c>
      <c r="D174" s="164" t="s">
        <v>551</v>
      </c>
      <c r="E174" s="166">
        <f t="shared" si="20"/>
        <v>340</v>
      </c>
      <c r="F174" s="308"/>
      <c r="G174" s="308"/>
      <c r="H174" s="164" t="s">
        <v>551</v>
      </c>
      <c r="I174" s="167">
        <f t="shared" si="21"/>
        <v>1450</v>
      </c>
      <c r="J174" s="168" t="s">
        <v>551</v>
      </c>
      <c r="K174" s="166">
        <v>0</v>
      </c>
      <c r="L174" s="169">
        <f t="shared" si="18"/>
        <v>570037.94799999997</v>
      </c>
      <c r="M174" s="179"/>
      <c r="N174" s="148"/>
      <c r="O174" s="148"/>
      <c r="Q174" s="158"/>
    </row>
    <row r="175" spans="1:23">
      <c r="A175" s="173">
        <v>45808</v>
      </c>
      <c r="B175" s="164" t="s">
        <v>551</v>
      </c>
      <c r="C175" s="165">
        <f t="shared" si="19"/>
        <v>1676.5822000000001</v>
      </c>
      <c r="D175" s="164" t="s">
        <v>551</v>
      </c>
      <c r="E175" s="166">
        <f t="shared" si="20"/>
        <v>340</v>
      </c>
      <c r="F175" s="308"/>
      <c r="G175" s="308"/>
      <c r="H175" s="164" t="s">
        <v>551</v>
      </c>
      <c r="I175" s="167">
        <f t="shared" si="21"/>
        <v>1496</v>
      </c>
      <c r="J175" s="168" t="s">
        <v>551</v>
      </c>
      <c r="K175" s="166">
        <v>0</v>
      </c>
      <c r="L175" s="169">
        <f t="shared" si="18"/>
        <v>570037.94799999997</v>
      </c>
      <c r="M175" s="179"/>
      <c r="N175" s="148"/>
      <c r="O175" s="148"/>
      <c r="Q175" s="158"/>
    </row>
    <row r="176" spans="1:23">
      <c r="A176" s="173">
        <v>45838</v>
      </c>
      <c r="B176" s="164" t="s">
        <v>551</v>
      </c>
      <c r="C176" s="165">
        <f t="shared" si="19"/>
        <v>1676.5822000000001</v>
      </c>
      <c r="D176" s="164" t="s">
        <v>551</v>
      </c>
      <c r="E176" s="166">
        <f t="shared" si="20"/>
        <v>340</v>
      </c>
      <c r="F176" s="308"/>
      <c r="G176" s="308"/>
      <c r="H176" s="164" t="s">
        <v>551</v>
      </c>
      <c r="I176" s="167">
        <f t="shared" si="21"/>
        <v>1450</v>
      </c>
      <c r="J176" s="168" t="s">
        <v>551</v>
      </c>
      <c r="K176" s="166">
        <v>0</v>
      </c>
      <c r="L176" s="169">
        <f t="shared" si="18"/>
        <v>570037.94799999997</v>
      </c>
      <c r="M176" s="179"/>
      <c r="N176" s="148"/>
      <c r="O176" s="148"/>
      <c r="Q176" s="158"/>
    </row>
    <row r="177" spans="1:17">
      <c r="A177" s="173">
        <v>45869</v>
      </c>
      <c r="B177" s="164" t="s">
        <v>551</v>
      </c>
      <c r="C177" s="165">
        <f t="shared" si="19"/>
        <v>1676.5822000000001</v>
      </c>
      <c r="D177" s="164" t="s">
        <v>551</v>
      </c>
      <c r="E177" s="166">
        <f t="shared" si="20"/>
        <v>340</v>
      </c>
      <c r="F177" s="308"/>
      <c r="G177" s="308"/>
      <c r="H177" s="164" t="s">
        <v>551</v>
      </c>
      <c r="I177" s="167">
        <f t="shared" si="21"/>
        <v>1496</v>
      </c>
      <c r="J177" s="168" t="s">
        <v>551</v>
      </c>
      <c r="K177" s="166">
        <v>0</v>
      </c>
      <c r="L177" s="169">
        <f t="shared" si="18"/>
        <v>570037.94799999997</v>
      </c>
      <c r="M177" s="179"/>
      <c r="N177" s="148"/>
      <c r="O177" s="148"/>
      <c r="Q177" s="158"/>
    </row>
    <row r="178" spans="1:17">
      <c r="A178" s="173">
        <v>45900</v>
      </c>
      <c r="B178" s="164" t="s">
        <v>551</v>
      </c>
      <c r="C178" s="165">
        <f t="shared" si="19"/>
        <v>1676.5822000000001</v>
      </c>
      <c r="D178" s="164" t="s">
        <v>551</v>
      </c>
      <c r="E178" s="166">
        <f t="shared" si="20"/>
        <v>340</v>
      </c>
      <c r="F178" s="308"/>
      <c r="G178" s="308"/>
      <c r="H178" s="164" t="s">
        <v>551</v>
      </c>
      <c r="I178" s="167">
        <f t="shared" si="21"/>
        <v>1496</v>
      </c>
      <c r="J178" s="168" t="s">
        <v>551</v>
      </c>
      <c r="K178" s="166">
        <v>0</v>
      </c>
      <c r="L178" s="169">
        <f t="shared" si="18"/>
        <v>570037.94799999997</v>
      </c>
      <c r="M178" s="179"/>
      <c r="N178" s="148"/>
      <c r="O178" s="148"/>
      <c r="Q178" s="158"/>
    </row>
    <row r="179" spans="1:17">
      <c r="A179" s="173">
        <v>45930</v>
      </c>
      <c r="B179" s="164" t="s">
        <v>551</v>
      </c>
      <c r="C179" s="165">
        <f t="shared" si="19"/>
        <v>1676.5822000000001</v>
      </c>
      <c r="D179" s="164" t="s">
        <v>551</v>
      </c>
      <c r="E179" s="166">
        <f t="shared" si="20"/>
        <v>340</v>
      </c>
      <c r="F179" s="308"/>
      <c r="G179" s="308"/>
      <c r="H179" s="164" t="s">
        <v>551</v>
      </c>
      <c r="I179" s="167">
        <f t="shared" si="21"/>
        <v>1450</v>
      </c>
      <c r="J179" s="168" t="s">
        <v>551</v>
      </c>
      <c r="K179" s="166">
        <v>0</v>
      </c>
      <c r="L179" s="169">
        <f t="shared" si="18"/>
        <v>570037.94799999997</v>
      </c>
      <c r="M179" s="179"/>
      <c r="N179" s="148"/>
      <c r="O179" s="148"/>
      <c r="Q179" s="158"/>
    </row>
    <row r="180" spans="1:17">
      <c r="A180" s="173">
        <v>45961</v>
      </c>
      <c r="B180" s="178">
        <v>1.0618000000000001</v>
      </c>
      <c r="C180" s="165">
        <f t="shared" si="19"/>
        <v>1780.1949799600002</v>
      </c>
      <c r="D180" s="164" t="s">
        <v>551</v>
      </c>
      <c r="E180" s="166">
        <f t="shared" si="20"/>
        <v>340</v>
      </c>
      <c r="F180" s="308"/>
      <c r="G180" s="308"/>
      <c r="H180" s="164" t="s">
        <v>551</v>
      </c>
      <c r="I180" s="167">
        <f t="shared" si="21"/>
        <v>1496</v>
      </c>
      <c r="J180" s="168" t="s">
        <v>551</v>
      </c>
      <c r="K180" s="166">
        <v>0</v>
      </c>
      <c r="L180" s="169">
        <f t="shared" si="18"/>
        <v>605266.29318640009</v>
      </c>
      <c r="M180" s="179"/>
      <c r="N180" s="148"/>
      <c r="O180" s="148"/>
      <c r="Q180" s="158"/>
    </row>
    <row r="181" spans="1:17">
      <c r="A181" s="173">
        <v>45991</v>
      </c>
      <c r="B181" s="164" t="s">
        <v>551</v>
      </c>
      <c r="C181" s="165">
        <f t="shared" si="19"/>
        <v>1780.1949799600002</v>
      </c>
      <c r="D181" s="164" t="s">
        <v>551</v>
      </c>
      <c r="E181" s="166">
        <f t="shared" si="20"/>
        <v>340</v>
      </c>
      <c r="F181" s="308"/>
      <c r="G181" s="308"/>
      <c r="H181" s="164" t="s">
        <v>551</v>
      </c>
      <c r="I181" s="167">
        <f t="shared" si="21"/>
        <v>1450</v>
      </c>
      <c r="J181" s="168" t="s">
        <v>551</v>
      </c>
      <c r="K181" s="166">
        <v>0</v>
      </c>
      <c r="L181" s="169">
        <f t="shared" si="18"/>
        <v>605266.29318640009</v>
      </c>
      <c r="M181" s="179"/>
      <c r="N181" s="148"/>
      <c r="O181" s="148"/>
      <c r="Q181" s="158"/>
    </row>
    <row r="182" spans="1:17">
      <c r="A182" s="173">
        <v>46022</v>
      </c>
      <c r="B182" s="164" t="s">
        <v>551</v>
      </c>
      <c r="C182" s="165">
        <f t="shared" si="19"/>
        <v>1780.1949799600002</v>
      </c>
      <c r="D182" s="164" t="s">
        <v>551</v>
      </c>
      <c r="E182" s="166">
        <f t="shared" si="20"/>
        <v>340</v>
      </c>
      <c r="F182" s="308"/>
      <c r="G182" s="308"/>
      <c r="H182" s="164" t="s">
        <v>551</v>
      </c>
      <c r="I182" s="167">
        <f t="shared" si="21"/>
        <v>1496</v>
      </c>
      <c r="J182" s="168" t="s">
        <v>551</v>
      </c>
      <c r="K182" s="166">
        <v>0</v>
      </c>
      <c r="L182" s="169">
        <f t="shared" si="18"/>
        <v>605266.29318640009</v>
      </c>
      <c r="M182" s="179"/>
      <c r="N182" s="148"/>
      <c r="O182" s="148"/>
      <c r="Q182" s="158"/>
    </row>
    <row r="183" spans="1:17">
      <c r="A183" s="173">
        <v>46053</v>
      </c>
      <c r="B183" s="164" t="s">
        <v>551</v>
      </c>
      <c r="C183" s="165">
        <f t="shared" si="19"/>
        <v>1780.1949799600002</v>
      </c>
      <c r="D183" s="164" t="s">
        <v>551</v>
      </c>
      <c r="E183" s="166">
        <f t="shared" si="20"/>
        <v>340</v>
      </c>
      <c r="F183" s="308"/>
      <c r="G183" s="308"/>
      <c r="H183" s="164" t="s">
        <v>551</v>
      </c>
      <c r="I183" s="167">
        <f t="shared" si="21"/>
        <v>1496</v>
      </c>
      <c r="J183" s="168" t="s">
        <v>551</v>
      </c>
      <c r="K183" s="166">
        <v>0</v>
      </c>
      <c r="L183" s="169">
        <f t="shared" si="18"/>
        <v>605266.29318640009</v>
      </c>
      <c r="M183" s="179"/>
      <c r="N183" s="148"/>
      <c r="O183" s="148"/>
      <c r="Q183" s="158"/>
    </row>
    <row r="184" spans="1:17">
      <c r="A184" s="173">
        <v>46081</v>
      </c>
      <c r="B184" s="164" t="s">
        <v>551</v>
      </c>
      <c r="C184" s="165">
        <f t="shared" si="19"/>
        <v>1780.1949799600002</v>
      </c>
      <c r="D184" s="164" t="s">
        <v>551</v>
      </c>
      <c r="E184" s="166">
        <f t="shared" si="20"/>
        <v>340</v>
      </c>
      <c r="F184" s="308"/>
      <c r="G184" s="308"/>
      <c r="H184" s="164" t="s">
        <v>551</v>
      </c>
      <c r="I184" s="167">
        <f t="shared" si="21"/>
        <v>1358</v>
      </c>
      <c r="J184" s="168" t="s">
        <v>551</v>
      </c>
      <c r="K184" s="166">
        <v>0</v>
      </c>
      <c r="L184" s="169">
        <f t="shared" si="18"/>
        <v>605266.29318640009</v>
      </c>
      <c r="M184" s="179"/>
      <c r="N184" s="148"/>
      <c r="O184" s="148"/>
      <c r="Q184" s="158"/>
    </row>
    <row r="185" spans="1:17">
      <c r="A185" s="173">
        <v>46112</v>
      </c>
      <c r="B185" s="164" t="s">
        <v>551</v>
      </c>
      <c r="C185" s="165">
        <f t="shared" si="19"/>
        <v>1780.1949799600002</v>
      </c>
      <c r="D185" s="164" t="s">
        <v>551</v>
      </c>
      <c r="E185" s="166">
        <f t="shared" si="20"/>
        <v>340</v>
      </c>
      <c r="F185" s="308"/>
      <c r="G185" s="308"/>
      <c r="H185" s="164" t="s">
        <v>551</v>
      </c>
      <c r="I185" s="167">
        <f t="shared" si="21"/>
        <v>1496</v>
      </c>
      <c r="J185" s="168" t="s">
        <v>551</v>
      </c>
      <c r="K185" s="166">
        <v>0</v>
      </c>
      <c r="L185" s="169">
        <f t="shared" si="18"/>
        <v>605266.29318640009</v>
      </c>
      <c r="M185" s="179"/>
      <c r="N185" s="148"/>
      <c r="O185" s="148"/>
      <c r="Q185" s="158"/>
    </row>
    <row r="186" spans="1:17">
      <c r="A186" s="173">
        <v>46142</v>
      </c>
      <c r="B186" s="164" t="s">
        <v>551</v>
      </c>
      <c r="C186" s="165">
        <f t="shared" si="19"/>
        <v>1780.1949799600002</v>
      </c>
      <c r="D186" s="164" t="s">
        <v>551</v>
      </c>
      <c r="E186" s="166">
        <f t="shared" si="20"/>
        <v>340</v>
      </c>
      <c r="F186" s="308"/>
      <c r="G186" s="308"/>
      <c r="H186" s="164" t="s">
        <v>551</v>
      </c>
      <c r="I186" s="167">
        <f t="shared" si="21"/>
        <v>1450</v>
      </c>
      <c r="J186" s="168" t="s">
        <v>551</v>
      </c>
      <c r="K186" s="166">
        <v>0</v>
      </c>
      <c r="L186" s="169">
        <f t="shared" si="18"/>
        <v>605266.29318640009</v>
      </c>
      <c r="M186" s="179"/>
      <c r="N186" s="148"/>
      <c r="O186" s="148"/>
      <c r="Q186" s="158"/>
    </row>
    <row r="187" spans="1:17">
      <c r="A187" s="173">
        <v>46173</v>
      </c>
      <c r="B187" s="164" t="s">
        <v>551</v>
      </c>
      <c r="C187" s="165">
        <f t="shared" si="19"/>
        <v>1780.1949799600002</v>
      </c>
      <c r="D187" s="164" t="s">
        <v>551</v>
      </c>
      <c r="E187" s="166">
        <f t="shared" si="20"/>
        <v>340</v>
      </c>
      <c r="F187" s="308"/>
      <c r="G187" s="308"/>
      <c r="H187" s="164" t="s">
        <v>551</v>
      </c>
      <c r="I187" s="167">
        <f t="shared" si="21"/>
        <v>1496</v>
      </c>
      <c r="J187" s="168" t="s">
        <v>551</v>
      </c>
      <c r="K187" s="166">
        <v>0</v>
      </c>
      <c r="L187" s="169">
        <f t="shared" si="18"/>
        <v>605266.29318640009</v>
      </c>
      <c r="M187" s="179"/>
      <c r="N187" s="148"/>
      <c r="O187" s="148"/>
      <c r="Q187" s="158"/>
    </row>
    <row r="188" spans="1:17">
      <c r="A188" s="173">
        <v>46203</v>
      </c>
      <c r="B188" s="164" t="s">
        <v>551</v>
      </c>
      <c r="C188" s="165">
        <f t="shared" si="19"/>
        <v>1780.1949799600002</v>
      </c>
      <c r="D188" s="164" t="s">
        <v>551</v>
      </c>
      <c r="E188" s="166">
        <f t="shared" si="20"/>
        <v>340</v>
      </c>
      <c r="F188" s="308"/>
      <c r="G188" s="308"/>
      <c r="H188" s="164" t="s">
        <v>551</v>
      </c>
      <c r="I188" s="167">
        <f t="shared" si="21"/>
        <v>1450</v>
      </c>
      <c r="J188" s="168" t="s">
        <v>551</v>
      </c>
      <c r="K188" s="166">
        <v>0</v>
      </c>
      <c r="L188" s="169">
        <f t="shared" si="18"/>
        <v>605266.29318640009</v>
      </c>
      <c r="M188" s="179"/>
      <c r="N188" s="148"/>
      <c r="O188" s="148"/>
      <c r="Q188" s="158"/>
    </row>
    <row r="189" spans="1:17">
      <c r="A189" s="173">
        <v>46234</v>
      </c>
      <c r="B189" s="164" t="s">
        <v>551</v>
      </c>
      <c r="C189" s="165">
        <f t="shared" si="19"/>
        <v>1780.1949799600002</v>
      </c>
      <c r="D189" s="164" t="s">
        <v>551</v>
      </c>
      <c r="E189" s="166">
        <f t="shared" si="20"/>
        <v>340</v>
      </c>
      <c r="F189" s="308"/>
      <c r="G189" s="308"/>
      <c r="H189" s="164" t="s">
        <v>551</v>
      </c>
      <c r="I189" s="167">
        <f t="shared" si="21"/>
        <v>1496</v>
      </c>
      <c r="J189" s="168" t="s">
        <v>551</v>
      </c>
      <c r="K189" s="166">
        <v>0</v>
      </c>
      <c r="L189" s="169">
        <f t="shared" si="18"/>
        <v>605266.29318640009</v>
      </c>
      <c r="M189" s="179"/>
      <c r="N189" s="148"/>
      <c r="O189" s="148"/>
      <c r="Q189" s="158"/>
    </row>
    <row r="190" spans="1:17">
      <c r="A190" s="173">
        <v>46265</v>
      </c>
      <c r="B190" s="164" t="s">
        <v>551</v>
      </c>
      <c r="C190" s="165">
        <f t="shared" si="19"/>
        <v>1780.1949799600002</v>
      </c>
      <c r="D190" s="164" t="s">
        <v>551</v>
      </c>
      <c r="E190" s="166">
        <f t="shared" si="20"/>
        <v>340</v>
      </c>
      <c r="F190" s="308"/>
      <c r="G190" s="308"/>
      <c r="H190" s="164" t="s">
        <v>551</v>
      </c>
      <c r="I190" s="167">
        <f t="shared" si="21"/>
        <v>1496</v>
      </c>
      <c r="J190" s="168" t="s">
        <v>551</v>
      </c>
      <c r="K190" s="166">
        <v>0</v>
      </c>
      <c r="L190" s="169">
        <f t="shared" si="18"/>
        <v>605266.29318640009</v>
      </c>
      <c r="M190" s="179"/>
      <c r="N190" s="148"/>
      <c r="O190" s="148"/>
      <c r="Q190" s="158"/>
    </row>
    <row r="191" spans="1:17">
      <c r="A191" s="173">
        <v>46295</v>
      </c>
      <c r="B191" s="164" t="s">
        <v>551</v>
      </c>
      <c r="C191" s="165">
        <f t="shared" ref="C191:C197" si="22">IF(B191="--",C190,C190*B191)</f>
        <v>1780.1949799600002</v>
      </c>
      <c r="D191" s="164" t="s">
        <v>551</v>
      </c>
      <c r="E191" s="166">
        <f t="shared" ref="E191:E197" si="23">IF(D191="--",E190,E190+D191)</f>
        <v>340</v>
      </c>
      <c r="F191" s="308"/>
      <c r="G191" s="308"/>
      <c r="H191" s="164" t="s">
        <v>551</v>
      </c>
      <c r="I191" s="167">
        <f t="shared" ref="I191:I197" si="24">5*60+(DAY(A191)-5)*46</f>
        <v>1450</v>
      </c>
      <c r="J191" s="168" t="s">
        <v>551</v>
      </c>
      <c r="K191" s="166">
        <v>0</v>
      </c>
      <c r="L191" s="169">
        <f t="shared" ref="L191:L197" si="25">E191*C191</f>
        <v>605266.29318640009</v>
      </c>
      <c r="M191" s="179"/>
      <c r="N191" s="148"/>
      <c r="O191" s="148"/>
      <c r="Q191" s="158"/>
    </row>
    <row r="192" spans="1:17">
      <c r="A192" s="173">
        <v>46326</v>
      </c>
      <c r="B192" s="164" t="s">
        <v>551</v>
      </c>
      <c r="C192" s="165">
        <f t="shared" si="22"/>
        <v>1780.1949799600002</v>
      </c>
      <c r="D192" s="164" t="s">
        <v>551</v>
      </c>
      <c r="E192" s="166">
        <f t="shared" si="23"/>
        <v>340</v>
      </c>
      <c r="F192" s="308"/>
      <c r="G192" s="308"/>
      <c r="H192" s="164" t="s">
        <v>551</v>
      </c>
      <c r="I192" s="167">
        <f t="shared" si="24"/>
        <v>1496</v>
      </c>
      <c r="J192" s="168" t="s">
        <v>551</v>
      </c>
      <c r="K192" s="166">
        <v>0</v>
      </c>
      <c r="L192" s="169">
        <f t="shared" si="25"/>
        <v>605266.29318640009</v>
      </c>
      <c r="M192" s="179"/>
      <c r="N192" s="148"/>
      <c r="O192" s="148"/>
      <c r="Q192" s="158"/>
    </row>
    <row r="193" spans="1:17">
      <c r="A193" s="173">
        <v>46356</v>
      </c>
      <c r="B193" s="164" t="s">
        <v>551</v>
      </c>
      <c r="C193" s="165">
        <f t="shared" si="22"/>
        <v>1780.1949799600002</v>
      </c>
      <c r="D193" s="164" t="s">
        <v>551</v>
      </c>
      <c r="E193" s="166">
        <f t="shared" si="23"/>
        <v>340</v>
      </c>
      <c r="F193" s="308"/>
      <c r="G193" s="308"/>
      <c r="H193" s="164" t="s">
        <v>551</v>
      </c>
      <c r="I193" s="167">
        <f t="shared" si="24"/>
        <v>1450</v>
      </c>
      <c r="J193" s="168" t="s">
        <v>551</v>
      </c>
      <c r="K193" s="166">
        <v>0</v>
      </c>
      <c r="L193" s="169">
        <f t="shared" si="25"/>
        <v>605266.29318640009</v>
      </c>
      <c r="M193" s="179"/>
      <c r="N193" s="148"/>
      <c r="O193" s="148"/>
      <c r="Q193" s="158"/>
    </row>
    <row r="194" spans="1:17">
      <c r="A194" s="173">
        <v>46387</v>
      </c>
      <c r="B194" s="164" t="s">
        <v>551</v>
      </c>
      <c r="C194" s="165">
        <f t="shared" si="22"/>
        <v>1780.1949799600002</v>
      </c>
      <c r="D194" s="164" t="s">
        <v>551</v>
      </c>
      <c r="E194" s="166">
        <f t="shared" si="23"/>
        <v>340</v>
      </c>
      <c r="F194" s="308"/>
      <c r="G194" s="308"/>
      <c r="H194" s="164" t="s">
        <v>551</v>
      </c>
      <c r="I194" s="167">
        <f t="shared" si="24"/>
        <v>1496</v>
      </c>
      <c r="J194" s="168" t="s">
        <v>551</v>
      </c>
      <c r="K194" s="166">
        <v>0</v>
      </c>
      <c r="L194" s="169">
        <f t="shared" si="25"/>
        <v>605266.29318640009</v>
      </c>
      <c r="M194" s="179"/>
      <c r="N194" s="148"/>
      <c r="O194" s="148"/>
      <c r="Q194" s="158"/>
    </row>
    <row r="195" spans="1:17">
      <c r="A195" s="173">
        <v>46418</v>
      </c>
      <c r="B195" s="164" t="s">
        <v>551</v>
      </c>
      <c r="C195" s="165">
        <f t="shared" si="22"/>
        <v>1780.1949799600002</v>
      </c>
      <c r="D195" s="164" t="s">
        <v>551</v>
      </c>
      <c r="E195" s="166">
        <f t="shared" si="23"/>
        <v>340</v>
      </c>
      <c r="F195" s="308"/>
      <c r="G195" s="308"/>
      <c r="H195" s="164" t="s">
        <v>551</v>
      </c>
      <c r="I195" s="167">
        <f t="shared" si="24"/>
        <v>1496</v>
      </c>
      <c r="J195" s="168" t="s">
        <v>551</v>
      </c>
      <c r="K195" s="166">
        <v>0</v>
      </c>
      <c r="L195" s="169">
        <f t="shared" si="25"/>
        <v>605266.29318640009</v>
      </c>
      <c r="M195" s="179"/>
      <c r="N195" s="148"/>
      <c r="O195" s="148"/>
      <c r="Q195" s="158"/>
    </row>
    <row r="196" spans="1:17">
      <c r="A196" s="173">
        <v>46446</v>
      </c>
      <c r="B196" s="164" t="s">
        <v>551</v>
      </c>
      <c r="C196" s="165">
        <f t="shared" si="22"/>
        <v>1780.1949799600002</v>
      </c>
      <c r="D196" s="164" t="s">
        <v>551</v>
      </c>
      <c r="E196" s="166">
        <f t="shared" si="23"/>
        <v>340</v>
      </c>
      <c r="F196" s="308"/>
      <c r="G196" s="308"/>
      <c r="H196" s="164" t="s">
        <v>551</v>
      </c>
      <c r="I196" s="167">
        <f t="shared" si="24"/>
        <v>1358</v>
      </c>
      <c r="J196" s="168" t="s">
        <v>551</v>
      </c>
      <c r="K196" s="166">
        <v>0</v>
      </c>
      <c r="L196" s="169">
        <f t="shared" si="25"/>
        <v>605266.29318640009</v>
      </c>
      <c r="M196" s="179"/>
      <c r="N196" s="148"/>
      <c r="O196" s="148"/>
      <c r="Q196" s="158"/>
    </row>
    <row r="197" spans="1:17">
      <c r="A197" s="295">
        <v>46477</v>
      </c>
      <c r="B197" s="164" t="s">
        <v>551</v>
      </c>
      <c r="C197" s="165">
        <f t="shared" si="22"/>
        <v>1780.1949799600002</v>
      </c>
      <c r="D197" s="164" t="s">
        <v>551</v>
      </c>
      <c r="E197" s="166">
        <f t="shared" si="23"/>
        <v>340</v>
      </c>
      <c r="F197" s="308"/>
      <c r="G197" s="308"/>
      <c r="H197" s="164" t="s">
        <v>551</v>
      </c>
      <c r="I197" s="167">
        <f t="shared" si="24"/>
        <v>1496</v>
      </c>
      <c r="J197" s="168" t="s">
        <v>551</v>
      </c>
      <c r="K197" s="166">
        <v>0</v>
      </c>
      <c r="L197" s="296">
        <f t="shared" si="25"/>
        <v>605266.29318640009</v>
      </c>
      <c r="M197" s="179"/>
      <c r="N197" s="299"/>
      <c r="O197" s="299"/>
      <c r="P197" s="185"/>
      <c r="Q197" s="158"/>
    </row>
    <row r="198" spans="1:17">
      <c r="A198" s="173">
        <v>46507</v>
      </c>
      <c r="B198" s="174" t="s">
        <v>551</v>
      </c>
      <c r="C198" s="165">
        <f t="shared" ref="C198:C251" si="26">IF(B198="--",C197,C197*B198)</f>
        <v>1780.1949799600002</v>
      </c>
      <c r="D198" s="164" t="s">
        <v>551</v>
      </c>
      <c r="E198" s="166">
        <f t="shared" ref="E198:E251" si="27">IF(D198="--",E197,E197+D198)</f>
        <v>340</v>
      </c>
      <c r="F198" s="308"/>
      <c r="G198" s="308"/>
      <c r="H198" s="164" t="s">
        <v>551</v>
      </c>
      <c r="I198" s="167">
        <f t="shared" ref="I198:I251" si="28">5*60+(DAY(A198)-5)*46</f>
        <v>1450</v>
      </c>
      <c r="J198" s="168" t="s">
        <v>551</v>
      </c>
      <c r="K198" s="166">
        <v>0</v>
      </c>
      <c r="L198" s="296">
        <f t="shared" ref="L198:L249" si="29">E198*C198</f>
        <v>605266.29318640009</v>
      </c>
      <c r="M198" s="179"/>
      <c r="N198" s="299"/>
      <c r="O198" s="299"/>
      <c r="P198" s="185"/>
      <c r="Q198" s="158"/>
    </row>
    <row r="199" spans="1:17">
      <c r="A199" s="173">
        <v>46538</v>
      </c>
      <c r="B199" s="174" t="s">
        <v>551</v>
      </c>
      <c r="C199" s="165">
        <f t="shared" si="26"/>
        <v>1780.1949799600002</v>
      </c>
      <c r="D199" s="164" t="s">
        <v>551</v>
      </c>
      <c r="E199" s="166">
        <f t="shared" si="27"/>
        <v>340</v>
      </c>
      <c r="F199" s="308"/>
      <c r="G199" s="308"/>
      <c r="H199" s="164" t="s">
        <v>551</v>
      </c>
      <c r="I199" s="167">
        <f t="shared" si="28"/>
        <v>1496</v>
      </c>
      <c r="J199" s="168" t="s">
        <v>551</v>
      </c>
      <c r="K199" s="166">
        <v>0</v>
      </c>
      <c r="L199" s="296">
        <f t="shared" si="29"/>
        <v>605266.29318640009</v>
      </c>
      <c r="M199" s="179"/>
      <c r="N199" s="299"/>
      <c r="O199" s="299"/>
      <c r="P199" s="185"/>
      <c r="Q199" s="158"/>
    </row>
    <row r="200" spans="1:17">
      <c r="A200" s="173">
        <v>46568</v>
      </c>
      <c r="B200" s="174" t="s">
        <v>551</v>
      </c>
      <c r="C200" s="165">
        <f t="shared" si="26"/>
        <v>1780.1949799600002</v>
      </c>
      <c r="D200" s="164" t="s">
        <v>551</v>
      </c>
      <c r="E200" s="166">
        <f t="shared" si="27"/>
        <v>340</v>
      </c>
      <c r="F200" s="308"/>
      <c r="G200" s="308"/>
      <c r="H200" s="164" t="s">
        <v>551</v>
      </c>
      <c r="I200" s="167">
        <f t="shared" si="28"/>
        <v>1450</v>
      </c>
      <c r="J200" s="168" t="s">
        <v>551</v>
      </c>
      <c r="K200" s="166">
        <v>0</v>
      </c>
      <c r="L200" s="296">
        <f t="shared" si="29"/>
        <v>605266.29318640009</v>
      </c>
      <c r="M200" s="179"/>
      <c r="N200" s="299"/>
      <c r="O200" s="299"/>
      <c r="P200" s="185"/>
      <c r="Q200" s="158"/>
    </row>
    <row r="201" spans="1:17">
      <c r="A201" s="173">
        <v>46599</v>
      </c>
      <c r="B201" s="174" t="s">
        <v>551</v>
      </c>
      <c r="C201" s="165">
        <f t="shared" si="26"/>
        <v>1780.1949799600002</v>
      </c>
      <c r="D201" s="164" t="s">
        <v>551</v>
      </c>
      <c r="E201" s="166">
        <f t="shared" si="27"/>
        <v>340</v>
      </c>
      <c r="F201" s="308"/>
      <c r="G201" s="308"/>
      <c r="H201" s="164" t="s">
        <v>551</v>
      </c>
      <c r="I201" s="167">
        <f t="shared" si="28"/>
        <v>1496</v>
      </c>
      <c r="J201" s="168" t="s">
        <v>551</v>
      </c>
      <c r="K201" s="166">
        <v>0</v>
      </c>
      <c r="L201" s="296">
        <f t="shared" si="29"/>
        <v>605266.29318640009</v>
      </c>
      <c r="M201" s="179"/>
      <c r="N201" s="299"/>
      <c r="O201" s="299"/>
      <c r="P201" s="185"/>
      <c r="Q201" s="158"/>
    </row>
    <row r="202" spans="1:17">
      <c r="A202" s="173">
        <v>46630</v>
      </c>
      <c r="B202" s="174" t="s">
        <v>551</v>
      </c>
      <c r="C202" s="165">
        <f t="shared" si="26"/>
        <v>1780.1949799600002</v>
      </c>
      <c r="D202" s="164" t="s">
        <v>551</v>
      </c>
      <c r="E202" s="166">
        <f t="shared" si="27"/>
        <v>340</v>
      </c>
      <c r="F202" s="308"/>
      <c r="G202" s="308"/>
      <c r="H202" s="164" t="s">
        <v>551</v>
      </c>
      <c r="I202" s="167">
        <f t="shared" si="28"/>
        <v>1496</v>
      </c>
      <c r="J202" s="168" t="s">
        <v>551</v>
      </c>
      <c r="K202" s="166">
        <v>0</v>
      </c>
      <c r="L202" s="296">
        <f t="shared" si="29"/>
        <v>605266.29318640009</v>
      </c>
      <c r="M202" s="179"/>
      <c r="N202" s="299"/>
      <c r="O202" s="299"/>
      <c r="P202" s="185"/>
      <c r="Q202" s="158"/>
    </row>
    <row r="203" spans="1:17">
      <c r="A203" s="173">
        <v>46660</v>
      </c>
      <c r="B203" s="174" t="s">
        <v>551</v>
      </c>
      <c r="C203" s="165">
        <f t="shared" si="26"/>
        <v>1780.1949799600002</v>
      </c>
      <c r="D203" s="164" t="s">
        <v>551</v>
      </c>
      <c r="E203" s="166">
        <f t="shared" si="27"/>
        <v>340</v>
      </c>
      <c r="F203" s="308"/>
      <c r="G203" s="308"/>
      <c r="H203" s="164" t="s">
        <v>551</v>
      </c>
      <c r="I203" s="167">
        <f t="shared" si="28"/>
        <v>1450</v>
      </c>
      <c r="J203" s="168" t="s">
        <v>551</v>
      </c>
      <c r="K203" s="166">
        <v>0</v>
      </c>
      <c r="L203" s="296">
        <f t="shared" si="29"/>
        <v>605266.29318640009</v>
      </c>
      <c r="M203" s="179"/>
      <c r="N203" s="299"/>
      <c r="O203" s="299"/>
      <c r="P203" s="185"/>
      <c r="Q203" s="158"/>
    </row>
    <row r="204" spans="1:17">
      <c r="A204" s="173">
        <v>46691</v>
      </c>
      <c r="B204" s="178">
        <v>1.0618000000000001</v>
      </c>
      <c r="C204" s="165">
        <f t="shared" si="26"/>
        <v>1890.2110297215283</v>
      </c>
      <c r="D204" s="164" t="s">
        <v>551</v>
      </c>
      <c r="E204" s="166">
        <f t="shared" si="27"/>
        <v>340</v>
      </c>
      <c r="F204" s="308"/>
      <c r="G204" s="308"/>
      <c r="H204" s="164" t="s">
        <v>551</v>
      </c>
      <c r="I204" s="167">
        <f t="shared" si="28"/>
        <v>1496</v>
      </c>
      <c r="J204" s="168" t="s">
        <v>551</v>
      </c>
      <c r="K204" s="166">
        <v>0</v>
      </c>
      <c r="L204" s="296">
        <f t="shared" si="29"/>
        <v>642671.75010531966</v>
      </c>
      <c r="M204" s="179"/>
      <c r="N204" s="299"/>
      <c r="O204" s="299"/>
      <c r="P204" s="185"/>
      <c r="Q204" s="158"/>
    </row>
    <row r="205" spans="1:17">
      <c r="A205" s="173">
        <v>46721</v>
      </c>
      <c r="B205" s="174" t="s">
        <v>551</v>
      </c>
      <c r="C205" s="165">
        <f t="shared" si="26"/>
        <v>1890.2110297215283</v>
      </c>
      <c r="D205" s="164" t="s">
        <v>551</v>
      </c>
      <c r="E205" s="166">
        <f t="shared" si="27"/>
        <v>340</v>
      </c>
      <c r="F205" s="308"/>
      <c r="G205" s="308"/>
      <c r="H205" s="164" t="s">
        <v>551</v>
      </c>
      <c r="I205" s="167">
        <f t="shared" si="28"/>
        <v>1450</v>
      </c>
      <c r="J205" s="168" t="s">
        <v>551</v>
      </c>
      <c r="K205" s="166">
        <v>0</v>
      </c>
      <c r="L205" s="296">
        <f t="shared" si="29"/>
        <v>642671.75010531966</v>
      </c>
      <c r="M205" s="179"/>
      <c r="N205" s="299"/>
      <c r="O205" s="299"/>
      <c r="P205" s="185"/>
      <c r="Q205" s="158"/>
    </row>
    <row r="206" spans="1:17">
      <c r="A206" s="173">
        <v>46752</v>
      </c>
      <c r="B206" s="174" t="s">
        <v>551</v>
      </c>
      <c r="C206" s="165">
        <f t="shared" si="26"/>
        <v>1890.2110297215283</v>
      </c>
      <c r="D206" s="164" t="s">
        <v>551</v>
      </c>
      <c r="E206" s="166">
        <f t="shared" si="27"/>
        <v>340</v>
      </c>
      <c r="F206" s="308"/>
      <c r="G206" s="308"/>
      <c r="H206" s="164" t="s">
        <v>551</v>
      </c>
      <c r="I206" s="167">
        <f t="shared" si="28"/>
        <v>1496</v>
      </c>
      <c r="J206" s="168" t="s">
        <v>551</v>
      </c>
      <c r="K206" s="166">
        <v>0</v>
      </c>
      <c r="L206" s="296">
        <f t="shared" si="29"/>
        <v>642671.75010531966</v>
      </c>
      <c r="M206" s="179"/>
      <c r="N206" s="299"/>
      <c r="O206" s="299"/>
      <c r="P206" s="185"/>
      <c r="Q206" s="158"/>
    </row>
    <row r="207" spans="1:17">
      <c r="A207" s="173">
        <v>46783</v>
      </c>
      <c r="B207" s="174" t="s">
        <v>551</v>
      </c>
      <c r="C207" s="165">
        <f t="shared" si="26"/>
        <v>1890.2110297215283</v>
      </c>
      <c r="D207" s="164" t="s">
        <v>551</v>
      </c>
      <c r="E207" s="166">
        <f t="shared" si="27"/>
        <v>340</v>
      </c>
      <c r="F207" s="308"/>
      <c r="G207" s="308"/>
      <c r="H207" s="164" t="s">
        <v>551</v>
      </c>
      <c r="I207" s="167">
        <f t="shared" si="28"/>
        <v>1496</v>
      </c>
      <c r="J207" s="168" t="s">
        <v>551</v>
      </c>
      <c r="K207" s="166">
        <v>0</v>
      </c>
      <c r="L207" s="296">
        <f t="shared" si="29"/>
        <v>642671.75010531966</v>
      </c>
      <c r="M207" s="179"/>
      <c r="N207" s="299"/>
      <c r="O207" s="299"/>
      <c r="P207" s="185"/>
      <c r="Q207" s="158"/>
    </row>
    <row r="208" spans="1:17">
      <c r="A208" s="173">
        <v>46811</v>
      </c>
      <c r="B208" s="174" t="s">
        <v>551</v>
      </c>
      <c r="C208" s="165">
        <f t="shared" si="26"/>
        <v>1890.2110297215283</v>
      </c>
      <c r="D208" s="164" t="s">
        <v>551</v>
      </c>
      <c r="E208" s="166">
        <f t="shared" si="27"/>
        <v>340</v>
      </c>
      <c r="F208" s="308"/>
      <c r="G208" s="308"/>
      <c r="H208" s="164" t="s">
        <v>551</v>
      </c>
      <c r="I208" s="167">
        <f t="shared" si="28"/>
        <v>1358</v>
      </c>
      <c r="J208" s="168" t="s">
        <v>551</v>
      </c>
      <c r="K208" s="166">
        <v>0</v>
      </c>
      <c r="L208" s="296">
        <f t="shared" si="29"/>
        <v>642671.75010531966</v>
      </c>
      <c r="M208" s="179"/>
      <c r="N208" s="299"/>
      <c r="O208" s="299"/>
      <c r="P208" s="185"/>
      <c r="Q208" s="158"/>
    </row>
    <row r="209" spans="1:17">
      <c r="A209" s="173">
        <v>46843</v>
      </c>
      <c r="B209" s="174" t="s">
        <v>551</v>
      </c>
      <c r="C209" s="165">
        <f t="shared" si="26"/>
        <v>1890.2110297215283</v>
      </c>
      <c r="D209" s="164" t="s">
        <v>551</v>
      </c>
      <c r="E209" s="166">
        <f t="shared" si="27"/>
        <v>340</v>
      </c>
      <c r="F209" s="308"/>
      <c r="G209" s="308"/>
      <c r="H209" s="164" t="s">
        <v>551</v>
      </c>
      <c r="I209" s="167">
        <f t="shared" si="28"/>
        <v>1496</v>
      </c>
      <c r="J209" s="168" t="s">
        <v>551</v>
      </c>
      <c r="K209" s="166">
        <v>0</v>
      </c>
      <c r="L209" s="296">
        <f t="shared" si="29"/>
        <v>642671.75010531966</v>
      </c>
      <c r="M209" s="179"/>
      <c r="N209" s="299"/>
      <c r="O209" s="299"/>
      <c r="P209" s="185"/>
      <c r="Q209" s="158"/>
    </row>
    <row r="210" spans="1:17">
      <c r="A210" s="173">
        <v>46873</v>
      </c>
      <c r="B210" s="174" t="s">
        <v>551</v>
      </c>
      <c r="C210" s="165">
        <f t="shared" si="26"/>
        <v>1890.2110297215283</v>
      </c>
      <c r="D210" s="164" t="s">
        <v>551</v>
      </c>
      <c r="E210" s="166">
        <f t="shared" si="27"/>
        <v>340</v>
      </c>
      <c r="F210" s="308"/>
      <c r="G210" s="308"/>
      <c r="H210" s="164" t="s">
        <v>551</v>
      </c>
      <c r="I210" s="167">
        <f t="shared" si="28"/>
        <v>1450</v>
      </c>
      <c r="J210" s="168" t="s">
        <v>551</v>
      </c>
      <c r="K210" s="166">
        <v>0</v>
      </c>
      <c r="L210" s="296">
        <f t="shared" si="29"/>
        <v>642671.75010531966</v>
      </c>
      <c r="M210" s="179"/>
      <c r="N210" s="299"/>
      <c r="O210" s="299"/>
      <c r="P210" s="185"/>
      <c r="Q210" s="158"/>
    </row>
    <row r="211" spans="1:17">
      <c r="A211" s="173">
        <v>46904</v>
      </c>
      <c r="B211" s="174" t="s">
        <v>551</v>
      </c>
      <c r="C211" s="165">
        <f t="shared" si="26"/>
        <v>1890.2110297215283</v>
      </c>
      <c r="D211" s="164" t="s">
        <v>551</v>
      </c>
      <c r="E211" s="166">
        <f t="shared" si="27"/>
        <v>340</v>
      </c>
      <c r="F211" s="308"/>
      <c r="G211" s="308"/>
      <c r="H211" s="164" t="s">
        <v>551</v>
      </c>
      <c r="I211" s="167">
        <f t="shared" si="28"/>
        <v>1496</v>
      </c>
      <c r="J211" s="168" t="s">
        <v>551</v>
      </c>
      <c r="K211" s="166">
        <v>0</v>
      </c>
      <c r="L211" s="296">
        <f t="shared" si="29"/>
        <v>642671.75010531966</v>
      </c>
      <c r="M211" s="179"/>
      <c r="N211" s="299"/>
      <c r="O211" s="299"/>
      <c r="P211" s="185"/>
      <c r="Q211" s="158"/>
    </row>
    <row r="212" spans="1:17">
      <c r="A212" s="173">
        <v>46934</v>
      </c>
      <c r="B212" s="174" t="s">
        <v>551</v>
      </c>
      <c r="C212" s="165">
        <f t="shared" si="26"/>
        <v>1890.2110297215283</v>
      </c>
      <c r="D212" s="164" t="s">
        <v>551</v>
      </c>
      <c r="E212" s="166">
        <f t="shared" si="27"/>
        <v>340</v>
      </c>
      <c r="F212" s="308"/>
      <c r="G212" s="308"/>
      <c r="H212" s="164" t="s">
        <v>551</v>
      </c>
      <c r="I212" s="167">
        <f t="shared" si="28"/>
        <v>1450</v>
      </c>
      <c r="J212" s="168" t="s">
        <v>551</v>
      </c>
      <c r="K212" s="166">
        <v>0</v>
      </c>
      <c r="L212" s="296">
        <f t="shared" si="29"/>
        <v>642671.75010531966</v>
      </c>
      <c r="M212" s="179"/>
      <c r="N212" s="299"/>
      <c r="O212" s="299"/>
      <c r="P212" s="185"/>
      <c r="Q212" s="158"/>
    </row>
    <row r="213" spans="1:17">
      <c r="A213" s="173">
        <v>46965</v>
      </c>
      <c r="B213" s="174" t="s">
        <v>551</v>
      </c>
      <c r="C213" s="165">
        <f t="shared" si="26"/>
        <v>1890.2110297215283</v>
      </c>
      <c r="D213" s="164" t="s">
        <v>551</v>
      </c>
      <c r="E213" s="166">
        <f t="shared" si="27"/>
        <v>340</v>
      </c>
      <c r="F213" s="308"/>
      <c r="G213" s="308"/>
      <c r="H213" s="164" t="s">
        <v>551</v>
      </c>
      <c r="I213" s="167">
        <f t="shared" si="28"/>
        <v>1496</v>
      </c>
      <c r="J213" s="168" t="s">
        <v>551</v>
      </c>
      <c r="K213" s="166">
        <v>0</v>
      </c>
      <c r="L213" s="296">
        <f t="shared" si="29"/>
        <v>642671.75010531966</v>
      </c>
      <c r="M213" s="179"/>
      <c r="N213" s="299"/>
      <c r="O213" s="299"/>
      <c r="P213" s="185"/>
      <c r="Q213" s="158"/>
    </row>
    <row r="214" spans="1:17">
      <c r="A214" s="173">
        <v>46996</v>
      </c>
      <c r="B214" s="174" t="s">
        <v>551</v>
      </c>
      <c r="C214" s="165">
        <f t="shared" si="26"/>
        <v>1890.2110297215283</v>
      </c>
      <c r="D214" s="164" t="s">
        <v>551</v>
      </c>
      <c r="E214" s="166">
        <f t="shared" si="27"/>
        <v>340</v>
      </c>
      <c r="F214" s="308"/>
      <c r="G214" s="308"/>
      <c r="H214" s="164" t="s">
        <v>551</v>
      </c>
      <c r="I214" s="167">
        <f t="shared" si="28"/>
        <v>1496</v>
      </c>
      <c r="J214" s="168" t="s">
        <v>551</v>
      </c>
      <c r="K214" s="166">
        <v>0</v>
      </c>
      <c r="L214" s="296">
        <f t="shared" si="29"/>
        <v>642671.75010531966</v>
      </c>
      <c r="M214" s="179"/>
      <c r="N214" s="299"/>
      <c r="O214" s="299"/>
      <c r="P214" s="185"/>
      <c r="Q214" s="158"/>
    </row>
    <row r="215" spans="1:17">
      <c r="A215" s="173">
        <v>47026</v>
      </c>
      <c r="B215" s="174" t="s">
        <v>551</v>
      </c>
      <c r="C215" s="165">
        <f t="shared" si="26"/>
        <v>1890.2110297215283</v>
      </c>
      <c r="D215" s="164" t="s">
        <v>551</v>
      </c>
      <c r="E215" s="166">
        <f t="shared" si="27"/>
        <v>340</v>
      </c>
      <c r="F215" s="308"/>
      <c r="G215" s="308"/>
      <c r="H215" s="164" t="s">
        <v>551</v>
      </c>
      <c r="I215" s="167">
        <f t="shared" si="28"/>
        <v>1450</v>
      </c>
      <c r="J215" s="168" t="s">
        <v>551</v>
      </c>
      <c r="K215" s="166">
        <v>0</v>
      </c>
      <c r="L215" s="296">
        <f t="shared" si="29"/>
        <v>642671.75010531966</v>
      </c>
      <c r="M215" s="179"/>
      <c r="N215" s="299"/>
      <c r="O215" s="299"/>
      <c r="P215" s="185"/>
      <c r="Q215" s="158"/>
    </row>
    <row r="216" spans="1:17">
      <c r="A216" s="173">
        <v>47057</v>
      </c>
      <c r="B216" s="174" t="s">
        <v>551</v>
      </c>
      <c r="C216" s="165">
        <f t="shared" si="26"/>
        <v>1890.2110297215283</v>
      </c>
      <c r="D216" s="164" t="s">
        <v>551</v>
      </c>
      <c r="E216" s="166">
        <f t="shared" si="27"/>
        <v>340</v>
      </c>
      <c r="F216" s="308"/>
      <c r="G216" s="308"/>
      <c r="H216" s="164" t="s">
        <v>551</v>
      </c>
      <c r="I216" s="167">
        <f t="shared" si="28"/>
        <v>1496</v>
      </c>
      <c r="J216" s="168" t="s">
        <v>551</v>
      </c>
      <c r="K216" s="166">
        <v>0</v>
      </c>
      <c r="L216" s="296">
        <f t="shared" si="29"/>
        <v>642671.75010531966</v>
      </c>
      <c r="M216" s="179"/>
      <c r="N216" s="299"/>
      <c r="O216" s="299"/>
      <c r="P216" s="185"/>
      <c r="Q216" s="158"/>
    </row>
    <row r="217" spans="1:17">
      <c r="A217" s="173">
        <v>47087</v>
      </c>
      <c r="B217" s="174" t="s">
        <v>551</v>
      </c>
      <c r="C217" s="165">
        <f t="shared" si="26"/>
        <v>1890.2110297215283</v>
      </c>
      <c r="D217" s="164" t="s">
        <v>551</v>
      </c>
      <c r="E217" s="166">
        <f t="shared" si="27"/>
        <v>340</v>
      </c>
      <c r="F217" s="308"/>
      <c r="G217" s="308"/>
      <c r="H217" s="164" t="s">
        <v>551</v>
      </c>
      <c r="I217" s="167">
        <f t="shared" si="28"/>
        <v>1450</v>
      </c>
      <c r="J217" s="168" t="s">
        <v>551</v>
      </c>
      <c r="K217" s="166">
        <v>0</v>
      </c>
      <c r="L217" s="296">
        <f t="shared" si="29"/>
        <v>642671.75010531966</v>
      </c>
      <c r="M217" s="179"/>
      <c r="N217" s="299"/>
      <c r="O217" s="299"/>
      <c r="P217" s="185"/>
      <c r="Q217" s="158"/>
    </row>
    <row r="218" spans="1:17">
      <c r="A218" s="173">
        <v>47118</v>
      </c>
      <c r="B218" s="174" t="s">
        <v>551</v>
      </c>
      <c r="C218" s="165">
        <f t="shared" si="26"/>
        <v>1890.2110297215283</v>
      </c>
      <c r="D218" s="164" t="s">
        <v>551</v>
      </c>
      <c r="E218" s="166">
        <f t="shared" si="27"/>
        <v>340</v>
      </c>
      <c r="F218" s="308"/>
      <c r="G218" s="308"/>
      <c r="H218" s="164" t="s">
        <v>551</v>
      </c>
      <c r="I218" s="167">
        <f t="shared" si="28"/>
        <v>1496</v>
      </c>
      <c r="J218" s="168" t="s">
        <v>551</v>
      </c>
      <c r="K218" s="166">
        <v>0</v>
      </c>
      <c r="L218" s="296">
        <f t="shared" si="29"/>
        <v>642671.75010531966</v>
      </c>
      <c r="M218" s="179"/>
      <c r="N218" s="299"/>
      <c r="O218" s="299"/>
      <c r="P218" s="185"/>
      <c r="Q218" s="158"/>
    </row>
    <row r="219" spans="1:17">
      <c r="A219" s="173">
        <v>47149</v>
      </c>
      <c r="B219" s="174" t="s">
        <v>551</v>
      </c>
      <c r="C219" s="165">
        <f t="shared" si="26"/>
        <v>1890.2110297215283</v>
      </c>
      <c r="D219" s="164" t="s">
        <v>551</v>
      </c>
      <c r="E219" s="166">
        <f t="shared" si="27"/>
        <v>340</v>
      </c>
      <c r="F219" s="308"/>
      <c r="G219" s="308"/>
      <c r="H219" s="164" t="s">
        <v>551</v>
      </c>
      <c r="I219" s="167">
        <f t="shared" si="28"/>
        <v>1496</v>
      </c>
      <c r="J219" s="168" t="s">
        <v>551</v>
      </c>
      <c r="K219" s="166">
        <v>0</v>
      </c>
      <c r="L219" s="296">
        <f t="shared" si="29"/>
        <v>642671.75010531966</v>
      </c>
      <c r="M219" s="179"/>
      <c r="N219" s="299"/>
      <c r="O219" s="299"/>
      <c r="P219" s="185"/>
      <c r="Q219" s="158"/>
    </row>
    <row r="220" spans="1:17">
      <c r="A220" s="173">
        <v>47177</v>
      </c>
      <c r="B220" s="174" t="s">
        <v>551</v>
      </c>
      <c r="C220" s="165">
        <f t="shared" si="26"/>
        <v>1890.2110297215283</v>
      </c>
      <c r="D220" s="164" t="s">
        <v>551</v>
      </c>
      <c r="E220" s="166">
        <f t="shared" si="27"/>
        <v>340</v>
      </c>
      <c r="F220" s="308"/>
      <c r="G220" s="308"/>
      <c r="H220" s="164" t="s">
        <v>551</v>
      </c>
      <c r="I220" s="167">
        <f t="shared" si="28"/>
        <v>1358</v>
      </c>
      <c r="J220" s="168" t="s">
        <v>551</v>
      </c>
      <c r="K220" s="166">
        <v>0</v>
      </c>
      <c r="L220" s="296">
        <f t="shared" si="29"/>
        <v>642671.75010531966</v>
      </c>
      <c r="M220" s="179"/>
      <c r="N220" s="299"/>
      <c r="O220" s="299"/>
      <c r="P220" s="185"/>
      <c r="Q220" s="158"/>
    </row>
    <row r="221" spans="1:17">
      <c r="A221" s="173">
        <v>47208</v>
      </c>
      <c r="B221" s="174" t="s">
        <v>551</v>
      </c>
      <c r="C221" s="165">
        <f t="shared" si="26"/>
        <v>1890.2110297215283</v>
      </c>
      <c r="D221" s="164" t="s">
        <v>551</v>
      </c>
      <c r="E221" s="166">
        <f t="shared" si="27"/>
        <v>340</v>
      </c>
      <c r="F221" s="308"/>
      <c r="G221" s="308"/>
      <c r="H221" s="164" t="s">
        <v>551</v>
      </c>
      <c r="I221" s="167">
        <f t="shared" si="28"/>
        <v>1496</v>
      </c>
      <c r="J221" s="168" t="s">
        <v>551</v>
      </c>
      <c r="K221" s="166">
        <v>0</v>
      </c>
      <c r="L221" s="296">
        <f t="shared" si="29"/>
        <v>642671.75010531966</v>
      </c>
      <c r="M221" s="179"/>
      <c r="N221" s="299"/>
      <c r="O221" s="299"/>
      <c r="P221" s="185"/>
      <c r="Q221" s="158"/>
    </row>
    <row r="222" spans="1:17">
      <c r="A222" s="173">
        <v>47238</v>
      </c>
      <c r="B222" s="174" t="s">
        <v>551</v>
      </c>
      <c r="C222" s="165">
        <f t="shared" si="26"/>
        <v>1890.2110297215283</v>
      </c>
      <c r="D222" s="164" t="s">
        <v>551</v>
      </c>
      <c r="E222" s="166">
        <f t="shared" si="27"/>
        <v>340</v>
      </c>
      <c r="F222" s="308"/>
      <c r="G222" s="308"/>
      <c r="H222" s="164" t="s">
        <v>551</v>
      </c>
      <c r="I222" s="167">
        <f t="shared" si="28"/>
        <v>1450</v>
      </c>
      <c r="J222" s="168" t="s">
        <v>551</v>
      </c>
      <c r="K222" s="166">
        <v>0</v>
      </c>
      <c r="L222" s="296">
        <f t="shared" si="29"/>
        <v>642671.75010531966</v>
      </c>
      <c r="M222" s="179"/>
      <c r="N222" s="299"/>
      <c r="O222" s="299"/>
      <c r="P222" s="185"/>
      <c r="Q222" s="158"/>
    </row>
    <row r="223" spans="1:17">
      <c r="A223" s="173">
        <v>47269</v>
      </c>
      <c r="B223" s="174" t="s">
        <v>551</v>
      </c>
      <c r="C223" s="165">
        <f t="shared" si="26"/>
        <v>1890.2110297215283</v>
      </c>
      <c r="D223" s="164" t="s">
        <v>551</v>
      </c>
      <c r="E223" s="166">
        <f t="shared" si="27"/>
        <v>340</v>
      </c>
      <c r="F223" s="308"/>
      <c r="G223" s="308"/>
      <c r="H223" s="164" t="s">
        <v>551</v>
      </c>
      <c r="I223" s="167">
        <f t="shared" si="28"/>
        <v>1496</v>
      </c>
      <c r="J223" s="168" t="s">
        <v>551</v>
      </c>
      <c r="K223" s="166">
        <v>0</v>
      </c>
      <c r="L223" s="296">
        <f t="shared" si="29"/>
        <v>642671.75010531966</v>
      </c>
      <c r="M223" s="179"/>
      <c r="N223" s="299"/>
      <c r="O223" s="299"/>
      <c r="P223" s="185"/>
      <c r="Q223" s="158"/>
    </row>
    <row r="224" spans="1:17">
      <c r="A224" s="173">
        <v>47299</v>
      </c>
      <c r="B224" s="174" t="s">
        <v>551</v>
      </c>
      <c r="C224" s="165">
        <f t="shared" si="26"/>
        <v>1890.2110297215283</v>
      </c>
      <c r="D224" s="164" t="s">
        <v>551</v>
      </c>
      <c r="E224" s="166">
        <f t="shared" si="27"/>
        <v>340</v>
      </c>
      <c r="F224" s="308"/>
      <c r="G224" s="308"/>
      <c r="H224" s="164" t="s">
        <v>551</v>
      </c>
      <c r="I224" s="167">
        <f t="shared" si="28"/>
        <v>1450</v>
      </c>
      <c r="J224" s="168" t="s">
        <v>551</v>
      </c>
      <c r="K224" s="166">
        <v>0</v>
      </c>
      <c r="L224" s="296">
        <f t="shared" si="29"/>
        <v>642671.75010531966</v>
      </c>
      <c r="M224" s="179"/>
      <c r="N224" s="299"/>
      <c r="O224" s="299"/>
      <c r="P224" s="185"/>
      <c r="Q224" s="158"/>
    </row>
    <row r="225" spans="1:17">
      <c r="A225" s="173">
        <v>47330</v>
      </c>
      <c r="B225" s="174" t="s">
        <v>551</v>
      </c>
      <c r="C225" s="165">
        <f t="shared" si="26"/>
        <v>1890.2110297215283</v>
      </c>
      <c r="D225" s="164" t="s">
        <v>551</v>
      </c>
      <c r="E225" s="166">
        <f t="shared" si="27"/>
        <v>340</v>
      </c>
      <c r="F225" s="308"/>
      <c r="G225" s="308"/>
      <c r="H225" s="164" t="s">
        <v>551</v>
      </c>
      <c r="I225" s="167">
        <f t="shared" si="28"/>
        <v>1496</v>
      </c>
      <c r="J225" s="168" t="s">
        <v>551</v>
      </c>
      <c r="K225" s="166">
        <v>0</v>
      </c>
      <c r="L225" s="296">
        <f t="shared" si="29"/>
        <v>642671.75010531966</v>
      </c>
      <c r="M225" s="179"/>
      <c r="N225" s="299"/>
      <c r="O225" s="299"/>
      <c r="P225" s="185"/>
      <c r="Q225" s="158"/>
    </row>
    <row r="226" spans="1:17">
      <c r="A226" s="173">
        <v>47361</v>
      </c>
      <c r="B226" s="174" t="s">
        <v>551</v>
      </c>
      <c r="C226" s="165">
        <f t="shared" si="26"/>
        <v>1890.2110297215283</v>
      </c>
      <c r="D226" s="164" t="s">
        <v>551</v>
      </c>
      <c r="E226" s="166">
        <f t="shared" si="27"/>
        <v>340</v>
      </c>
      <c r="F226" s="308"/>
      <c r="G226" s="308"/>
      <c r="H226" s="164" t="s">
        <v>551</v>
      </c>
      <c r="I226" s="167">
        <f t="shared" si="28"/>
        <v>1496</v>
      </c>
      <c r="J226" s="168" t="s">
        <v>551</v>
      </c>
      <c r="K226" s="166">
        <v>0</v>
      </c>
      <c r="L226" s="296">
        <f t="shared" si="29"/>
        <v>642671.75010531966</v>
      </c>
      <c r="M226" s="179"/>
      <c r="N226" s="299"/>
      <c r="O226" s="299"/>
      <c r="P226" s="185"/>
      <c r="Q226" s="158"/>
    </row>
    <row r="227" spans="1:17">
      <c r="A227" s="173">
        <v>47391</v>
      </c>
      <c r="B227" s="174" t="s">
        <v>551</v>
      </c>
      <c r="C227" s="165">
        <f t="shared" si="26"/>
        <v>1890.2110297215283</v>
      </c>
      <c r="D227" s="164" t="s">
        <v>551</v>
      </c>
      <c r="E227" s="166">
        <f t="shared" si="27"/>
        <v>340</v>
      </c>
      <c r="F227" s="308"/>
      <c r="G227" s="308"/>
      <c r="H227" s="164" t="s">
        <v>551</v>
      </c>
      <c r="I227" s="167">
        <f t="shared" si="28"/>
        <v>1450</v>
      </c>
      <c r="J227" s="168" t="s">
        <v>551</v>
      </c>
      <c r="K227" s="166">
        <v>0</v>
      </c>
      <c r="L227" s="296">
        <f t="shared" si="29"/>
        <v>642671.75010531966</v>
      </c>
      <c r="M227" s="179"/>
      <c r="N227" s="299"/>
      <c r="O227" s="299"/>
      <c r="P227" s="185"/>
      <c r="Q227" s="158"/>
    </row>
    <row r="228" spans="1:17">
      <c r="A228" s="173">
        <v>47422</v>
      </c>
      <c r="B228" s="178">
        <v>1.0618000000000001</v>
      </c>
      <c r="C228" s="165">
        <f t="shared" si="26"/>
        <v>2007.0260713583189</v>
      </c>
      <c r="D228" s="164" t="s">
        <v>551</v>
      </c>
      <c r="E228" s="166">
        <f t="shared" si="27"/>
        <v>340</v>
      </c>
      <c r="F228" s="308"/>
      <c r="G228" s="308"/>
      <c r="H228" s="164" t="s">
        <v>551</v>
      </c>
      <c r="I228" s="167">
        <f t="shared" si="28"/>
        <v>1496</v>
      </c>
      <c r="J228" s="168" t="s">
        <v>551</v>
      </c>
      <c r="K228" s="166">
        <v>0</v>
      </c>
      <c r="L228" s="296">
        <f t="shared" si="29"/>
        <v>682388.86426182836</v>
      </c>
      <c r="M228" s="179"/>
      <c r="N228" s="299"/>
      <c r="O228" s="299"/>
      <c r="P228" s="185"/>
      <c r="Q228" s="158"/>
    </row>
    <row r="229" spans="1:17">
      <c r="A229" s="173">
        <v>47452</v>
      </c>
      <c r="B229" s="174" t="s">
        <v>551</v>
      </c>
      <c r="C229" s="165">
        <f t="shared" si="26"/>
        <v>2007.0260713583189</v>
      </c>
      <c r="D229" s="164" t="s">
        <v>551</v>
      </c>
      <c r="E229" s="166">
        <f t="shared" si="27"/>
        <v>340</v>
      </c>
      <c r="F229" s="308"/>
      <c r="G229" s="308"/>
      <c r="H229" s="164" t="s">
        <v>551</v>
      </c>
      <c r="I229" s="167">
        <f t="shared" si="28"/>
        <v>1450</v>
      </c>
      <c r="J229" s="168" t="s">
        <v>551</v>
      </c>
      <c r="K229" s="166">
        <v>0</v>
      </c>
      <c r="L229" s="296">
        <f t="shared" si="29"/>
        <v>682388.86426182836</v>
      </c>
      <c r="M229" s="179"/>
      <c r="N229" s="299"/>
      <c r="O229" s="299"/>
      <c r="P229" s="185"/>
      <c r="Q229" s="158"/>
    </row>
    <row r="230" spans="1:17">
      <c r="A230" s="173">
        <v>47483</v>
      </c>
      <c r="B230" s="174" t="s">
        <v>551</v>
      </c>
      <c r="C230" s="165">
        <f t="shared" si="26"/>
        <v>2007.0260713583189</v>
      </c>
      <c r="D230" s="164" t="s">
        <v>551</v>
      </c>
      <c r="E230" s="166">
        <f t="shared" si="27"/>
        <v>340</v>
      </c>
      <c r="F230" s="308"/>
      <c r="G230" s="308"/>
      <c r="H230" s="164" t="s">
        <v>551</v>
      </c>
      <c r="I230" s="167">
        <f t="shared" si="28"/>
        <v>1496</v>
      </c>
      <c r="J230" s="168" t="s">
        <v>551</v>
      </c>
      <c r="K230" s="166">
        <v>0</v>
      </c>
      <c r="L230" s="296">
        <f t="shared" si="29"/>
        <v>682388.86426182836</v>
      </c>
      <c r="M230" s="179"/>
      <c r="N230" s="299"/>
      <c r="O230" s="299"/>
      <c r="P230" s="185"/>
      <c r="Q230" s="158"/>
    </row>
    <row r="231" spans="1:17">
      <c r="A231" s="173">
        <v>47514</v>
      </c>
      <c r="B231" s="174" t="s">
        <v>551</v>
      </c>
      <c r="C231" s="165">
        <f t="shared" si="26"/>
        <v>2007.0260713583189</v>
      </c>
      <c r="D231" s="164" t="s">
        <v>551</v>
      </c>
      <c r="E231" s="166">
        <f t="shared" si="27"/>
        <v>340</v>
      </c>
      <c r="F231" s="308"/>
      <c r="G231" s="308"/>
      <c r="H231" s="164" t="s">
        <v>551</v>
      </c>
      <c r="I231" s="167">
        <f t="shared" si="28"/>
        <v>1496</v>
      </c>
      <c r="J231" s="168" t="s">
        <v>551</v>
      </c>
      <c r="K231" s="166">
        <v>0</v>
      </c>
      <c r="L231" s="296">
        <f t="shared" si="29"/>
        <v>682388.86426182836</v>
      </c>
      <c r="M231" s="179"/>
      <c r="N231" s="299"/>
      <c r="O231" s="299"/>
      <c r="P231" s="185"/>
      <c r="Q231" s="158"/>
    </row>
    <row r="232" spans="1:17">
      <c r="A232" s="173">
        <v>47542</v>
      </c>
      <c r="B232" s="174" t="s">
        <v>551</v>
      </c>
      <c r="C232" s="165">
        <f t="shared" si="26"/>
        <v>2007.0260713583189</v>
      </c>
      <c r="D232" s="164" t="s">
        <v>551</v>
      </c>
      <c r="E232" s="166">
        <f t="shared" si="27"/>
        <v>340</v>
      </c>
      <c r="F232" s="308"/>
      <c r="G232" s="308"/>
      <c r="H232" s="164" t="s">
        <v>551</v>
      </c>
      <c r="I232" s="167">
        <f t="shared" si="28"/>
        <v>1358</v>
      </c>
      <c r="J232" s="168" t="s">
        <v>551</v>
      </c>
      <c r="K232" s="166">
        <v>0</v>
      </c>
      <c r="L232" s="296">
        <f t="shared" si="29"/>
        <v>682388.86426182836</v>
      </c>
      <c r="M232" s="179"/>
      <c r="N232" s="299"/>
      <c r="O232" s="299"/>
      <c r="P232" s="185"/>
      <c r="Q232" s="158"/>
    </row>
    <row r="233" spans="1:17">
      <c r="A233" s="173">
        <v>47573</v>
      </c>
      <c r="B233" s="174" t="s">
        <v>551</v>
      </c>
      <c r="C233" s="165">
        <f t="shared" si="26"/>
        <v>2007.0260713583189</v>
      </c>
      <c r="D233" s="164" t="s">
        <v>551</v>
      </c>
      <c r="E233" s="166">
        <f t="shared" si="27"/>
        <v>340</v>
      </c>
      <c r="F233" s="308"/>
      <c r="G233" s="308"/>
      <c r="H233" s="164" t="s">
        <v>551</v>
      </c>
      <c r="I233" s="167">
        <f t="shared" si="28"/>
        <v>1496</v>
      </c>
      <c r="J233" s="168" t="s">
        <v>551</v>
      </c>
      <c r="K233" s="166">
        <v>0</v>
      </c>
      <c r="L233" s="296">
        <f t="shared" si="29"/>
        <v>682388.86426182836</v>
      </c>
      <c r="M233" s="179"/>
      <c r="N233" s="299"/>
      <c r="O233" s="299"/>
      <c r="P233" s="185"/>
      <c r="Q233" s="158"/>
    </row>
    <row r="234" spans="1:17">
      <c r="A234" s="173">
        <v>47603</v>
      </c>
      <c r="B234" s="174" t="s">
        <v>551</v>
      </c>
      <c r="C234" s="165">
        <f t="shared" si="26"/>
        <v>2007.0260713583189</v>
      </c>
      <c r="D234" s="164" t="s">
        <v>551</v>
      </c>
      <c r="E234" s="166">
        <f t="shared" si="27"/>
        <v>340</v>
      </c>
      <c r="F234" s="308"/>
      <c r="G234" s="308"/>
      <c r="H234" s="164" t="s">
        <v>551</v>
      </c>
      <c r="I234" s="167">
        <f t="shared" si="28"/>
        <v>1450</v>
      </c>
      <c r="J234" s="168" t="s">
        <v>551</v>
      </c>
      <c r="K234" s="166">
        <v>0</v>
      </c>
      <c r="L234" s="296">
        <f t="shared" si="29"/>
        <v>682388.86426182836</v>
      </c>
      <c r="M234" s="179"/>
      <c r="N234" s="299"/>
      <c r="O234" s="299"/>
      <c r="P234" s="185"/>
      <c r="Q234" s="158"/>
    </row>
    <row r="235" spans="1:17">
      <c r="A235" s="173">
        <v>47634</v>
      </c>
      <c r="B235" s="174" t="s">
        <v>551</v>
      </c>
      <c r="C235" s="165">
        <f t="shared" si="26"/>
        <v>2007.0260713583189</v>
      </c>
      <c r="D235" s="164" t="s">
        <v>551</v>
      </c>
      <c r="E235" s="166">
        <f t="shared" si="27"/>
        <v>340</v>
      </c>
      <c r="F235" s="308"/>
      <c r="G235" s="308"/>
      <c r="H235" s="164" t="s">
        <v>551</v>
      </c>
      <c r="I235" s="167">
        <f t="shared" si="28"/>
        <v>1496</v>
      </c>
      <c r="J235" s="168" t="s">
        <v>551</v>
      </c>
      <c r="K235" s="166">
        <v>0</v>
      </c>
      <c r="L235" s="296">
        <f t="shared" si="29"/>
        <v>682388.86426182836</v>
      </c>
      <c r="M235" s="179"/>
      <c r="N235" s="299"/>
      <c r="O235" s="299"/>
      <c r="P235" s="185"/>
      <c r="Q235" s="158"/>
    </row>
    <row r="236" spans="1:17">
      <c r="A236" s="173">
        <v>47664</v>
      </c>
      <c r="B236" s="174" t="s">
        <v>551</v>
      </c>
      <c r="C236" s="165">
        <f t="shared" si="26"/>
        <v>2007.0260713583189</v>
      </c>
      <c r="D236" s="164" t="s">
        <v>551</v>
      </c>
      <c r="E236" s="166">
        <f t="shared" si="27"/>
        <v>340</v>
      </c>
      <c r="F236" s="308"/>
      <c r="G236" s="308"/>
      <c r="H236" s="164" t="s">
        <v>551</v>
      </c>
      <c r="I236" s="167">
        <f t="shared" si="28"/>
        <v>1450</v>
      </c>
      <c r="J236" s="168" t="s">
        <v>551</v>
      </c>
      <c r="K236" s="166">
        <v>0</v>
      </c>
      <c r="L236" s="296">
        <f t="shared" si="29"/>
        <v>682388.86426182836</v>
      </c>
      <c r="M236" s="179"/>
      <c r="N236" s="299"/>
      <c r="O236" s="299"/>
      <c r="P236" s="185"/>
      <c r="Q236" s="158"/>
    </row>
    <row r="237" spans="1:17">
      <c r="A237" s="173">
        <v>47695</v>
      </c>
      <c r="B237" s="174" t="s">
        <v>551</v>
      </c>
      <c r="C237" s="165">
        <f t="shared" si="26"/>
        <v>2007.0260713583189</v>
      </c>
      <c r="D237" s="164" t="s">
        <v>551</v>
      </c>
      <c r="E237" s="166">
        <f t="shared" si="27"/>
        <v>340</v>
      </c>
      <c r="F237" s="308"/>
      <c r="G237" s="308"/>
      <c r="H237" s="164" t="s">
        <v>551</v>
      </c>
      <c r="I237" s="167">
        <f t="shared" si="28"/>
        <v>1496</v>
      </c>
      <c r="J237" s="168" t="s">
        <v>551</v>
      </c>
      <c r="K237" s="166">
        <v>0</v>
      </c>
      <c r="L237" s="296">
        <f t="shared" si="29"/>
        <v>682388.86426182836</v>
      </c>
      <c r="M237" s="179"/>
      <c r="N237" s="299"/>
      <c r="O237" s="299"/>
      <c r="P237" s="185"/>
      <c r="Q237" s="158"/>
    </row>
    <row r="238" spans="1:17">
      <c r="A238" s="173">
        <v>47726</v>
      </c>
      <c r="B238" s="174" t="s">
        <v>551</v>
      </c>
      <c r="C238" s="165">
        <f t="shared" si="26"/>
        <v>2007.0260713583189</v>
      </c>
      <c r="D238" s="164" t="s">
        <v>551</v>
      </c>
      <c r="E238" s="166">
        <f t="shared" si="27"/>
        <v>340</v>
      </c>
      <c r="F238" s="308"/>
      <c r="G238" s="308"/>
      <c r="H238" s="164" t="s">
        <v>551</v>
      </c>
      <c r="I238" s="167">
        <f t="shared" si="28"/>
        <v>1496</v>
      </c>
      <c r="J238" s="168" t="s">
        <v>551</v>
      </c>
      <c r="K238" s="166">
        <v>0</v>
      </c>
      <c r="L238" s="296">
        <f t="shared" si="29"/>
        <v>682388.86426182836</v>
      </c>
      <c r="M238" s="179"/>
      <c r="N238" s="299"/>
      <c r="O238" s="299"/>
      <c r="P238" s="185"/>
      <c r="Q238" s="158"/>
    </row>
    <row r="239" spans="1:17">
      <c r="A239" s="173">
        <v>47756</v>
      </c>
      <c r="B239" s="174" t="s">
        <v>551</v>
      </c>
      <c r="C239" s="165">
        <f t="shared" si="26"/>
        <v>2007.0260713583189</v>
      </c>
      <c r="D239" s="164" t="s">
        <v>551</v>
      </c>
      <c r="E239" s="166">
        <f t="shared" si="27"/>
        <v>340</v>
      </c>
      <c r="F239" s="308"/>
      <c r="G239" s="308"/>
      <c r="H239" s="164" t="s">
        <v>551</v>
      </c>
      <c r="I239" s="167">
        <f t="shared" si="28"/>
        <v>1450</v>
      </c>
      <c r="J239" s="168" t="s">
        <v>551</v>
      </c>
      <c r="K239" s="166">
        <v>0</v>
      </c>
      <c r="L239" s="296">
        <f t="shared" si="29"/>
        <v>682388.86426182836</v>
      </c>
      <c r="M239" s="179"/>
      <c r="N239" s="299"/>
      <c r="O239" s="299"/>
      <c r="P239" s="185"/>
      <c r="Q239" s="158"/>
    </row>
    <row r="240" spans="1:17">
      <c r="A240" s="173">
        <v>47787</v>
      </c>
      <c r="B240" s="174" t="s">
        <v>551</v>
      </c>
      <c r="C240" s="165">
        <f t="shared" si="26"/>
        <v>2007.0260713583189</v>
      </c>
      <c r="D240" s="164" t="s">
        <v>551</v>
      </c>
      <c r="E240" s="166">
        <f t="shared" si="27"/>
        <v>340</v>
      </c>
      <c r="F240" s="308"/>
      <c r="G240" s="308"/>
      <c r="H240" s="164" t="s">
        <v>551</v>
      </c>
      <c r="I240" s="167">
        <f t="shared" si="28"/>
        <v>1496</v>
      </c>
      <c r="J240" s="168" t="s">
        <v>551</v>
      </c>
      <c r="K240" s="166">
        <v>0</v>
      </c>
      <c r="L240" s="296">
        <f t="shared" si="29"/>
        <v>682388.86426182836</v>
      </c>
      <c r="M240" s="179"/>
      <c r="N240" s="299"/>
      <c r="O240" s="299"/>
      <c r="P240" s="185"/>
      <c r="Q240" s="158"/>
    </row>
    <row r="241" spans="1:17">
      <c r="A241" s="173">
        <v>47817</v>
      </c>
      <c r="B241" s="174" t="s">
        <v>551</v>
      </c>
      <c r="C241" s="165">
        <f t="shared" si="26"/>
        <v>2007.0260713583189</v>
      </c>
      <c r="D241" s="164" t="s">
        <v>551</v>
      </c>
      <c r="E241" s="166">
        <f t="shared" si="27"/>
        <v>340</v>
      </c>
      <c r="F241" s="308"/>
      <c r="G241" s="308"/>
      <c r="H241" s="164" t="s">
        <v>551</v>
      </c>
      <c r="I241" s="167">
        <f t="shared" si="28"/>
        <v>1450</v>
      </c>
      <c r="J241" s="168" t="s">
        <v>551</v>
      </c>
      <c r="K241" s="166">
        <v>0</v>
      </c>
      <c r="L241" s="296">
        <f t="shared" si="29"/>
        <v>682388.86426182836</v>
      </c>
      <c r="M241" s="179"/>
      <c r="N241" s="299"/>
      <c r="O241" s="299"/>
      <c r="P241" s="185"/>
      <c r="Q241" s="158"/>
    </row>
    <row r="242" spans="1:17">
      <c r="A242" s="173">
        <v>47848</v>
      </c>
      <c r="B242" s="174" t="s">
        <v>551</v>
      </c>
      <c r="C242" s="165">
        <f t="shared" si="26"/>
        <v>2007.0260713583189</v>
      </c>
      <c r="D242" s="164" t="s">
        <v>551</v>
      </c>
      <c r="E242" s="166">
        <f t="shared" si="27"/>
        <v>340</v>
      </c>
      <c r="F242" s="308"/>
      <c r="G242" s="308"/>
      <c r="H242" s="164" t="s">
        <v>551</v>
      </c>
      <c r="I242" s="167">
        <f t="shared" si="28"/>
        <v>1496</v>
      </c>
      <c r="J242" s="168" t="s">
        <v>551</v>
      </c>
      <c r="K242" s="166">
        <v>0</v>
      </c>
      <c r="L242" s="296">
        <f t="shared" si="29"/>
        <v>682388.86426182836</v>
      </c>
      <c r="M242" s="179"/>
      <c r="N242" s="299"/>
      <c r="O242" s="299"/>
      <c r="P242" s="185"/>
      <c r="Q242" s="158"/>
    </row>
    <row r="243" spans="1:17">
      <c r="A243" s="173">
        <v>47879</v>
      </c>
      <c r="B243" s="174" t="s">
        <v>551</v>
      </c>
      <c r="C243" s="165">
        <f t="shared" si="26"/>
        <v>2007.0260713583189</v>
      </c>
      <c r="D243" s="164" t="s">
        <v>551</v>
      </c>
      <c r="E243" s="166">
        <f t="shared" si="27"/>
        <v>340</v>
      </c>
      <c r="F243" s="308"/>
      <c r="G243" s="308"/>
      <c r="H243" s="164" t="s">
        <v>551</v>
      </c>
      <c r="I243" s="167">
        <f t="shared" si="28"/>
        <v>1496</v>
      </c>
      <c r="J243" s="168" t="s">
        <v>551</v>
      </c>
      <c r="K243" s="166">
        <v>0</v>
      </c>
      <c r="L243" s="296">
        <f t="shared" si="29"/>
        <v>682388.86426182836</v>
      </c>
      <c r="M243" s="179"/>
      <c r="N243" s="299"/>
      <c r="O243" s="299"/>
      <c r="P243" s="185"/>
      <c r="Q243" s="158"/>
    </row>
    <row r="244" spans="1:17">
      <c r="A244" s="173">
        <v>47907</v>
      </c>
      <c r="B244" s="174" t="s">
        <v>551</v>
      </c>
      <c r="C244" s="165">
        <f t="shared" si="26"/>
        <v>2007.0260713583189</v>
      </c>
      <c r="D244" s="164" t="s">
        <v>551</v>
      </c>
      <c r="E244" s="166">
        <f t="shared" si="27"/>
        <v>340</v>
      </c>
      <c r="F244" s="308"/>
      <c r="G244" s="308"/>
      <c r="H244" s="164" t="s">
        <v>551</v>
      </c>
      <c r="I244" s="167">
        <f t="shared" si="28"/>
        <v>1358</v>
      </c>
      <c r="J244" s="168" t="s">
        <v>551</v>
      </c>
      <c r="K244" s="166">
        <v>0</v>
      </c>
      <c r="L244" s="296">
        <f t="shared" si="29"/>
        <v>682388.86426182836</v>
      </c>
      <c r="M244" s="179"/>
      <c r="N244" s="299"/>
      <c r="O244" s="299"/>
      <c r="P244" s="185"/>
      <c r="Q244" s="158"/>
    </row>
    <row r="245" spans="1:17">
      <c r="A245" s="173">
        <v>47938</v>
      </c>
      <c r="B245" s="174" t="s">
        <v>551</v>
      </c>
      <c r="C245" s="165">
        <f t="shared" si="26"/>
        <v>2007.0260713583189</v>
      </c>
      <c r="D245" s="164" t="s">
        <v>551</v>
      </c>
      <c r="E245" s="166">
        <f t="shared" si="27"/>
        <v>340</v>
      </c>
      <c r="F245" s="308"/>
      <c r="G245" s="308"/>
      <c r="H245" s="164" t="s">
        <v>551</v>
      </c>
      <c r="I245" s="167">
        <f t="shared" si="28"/>
        <v>1496</v>
      </c>
      <c r="J245" s="168" t="s">
        <v>551</v>
      </c>
      <c r="K245" s="166">
        <v>0</v>
      </c>
      <c r="L245" s="296">
        <f t="shared" si="29"/>
        <v>682388.86426182836</v>
      </c>
      <c r="M245" s="179"/>
      <c r="N245" s="299"/>
      <c r="O245" s="299"/>
      <c r="P245" s="185"/>
      <c r="Q245" s="158"/>
    </row>
    <row r="246" spans="1:17">
      <c r="A246" s="173">
        <v>47968</v>
      </c>
      <c r="B246" s="174" t="s">
        <v>551</v>
      </c>
      <c r="C246" s="165">
        <f t="shared" si="26"/>
        <v>2007.0260713583189</v>
      </c>
      <c r="D246" s="164" t="s">
        <v>551</v>
      </c>
      <c r="E246" s="166">
        <f t="shared" si="27"/>
        <v>340</v>
      </c>
      <c r="F246" s="308"/>
      <c r="G246" s="308"/>
      <c r="H246" s="164" t="s">
        <v>551</v>
      </c>
      <c r="I246" s="167">
        <f t="shared" si="28"/>
        <v>1450</v>
      </c>
      <c r="J246" s="168" t="s">
        <v>551</v>
      </c>
      <c r="K246" s="166">
        <v>0</v>
      </c>
      <c r="L246" s="296">
        <f t="shared" si="29"/>
        <v>682388.86426182836</v>
      </c>
      <c r="M246" s="179"/>
      <c r="N246" s="299"/>
      <c r="O246" s="299"/>
      <c r="P246" s="185"/>
      <c r="Q246" s="158"/>
    </row>
    <row r="247" spans="1:17">
      <c r="A247" s="173">
        <v>47999</v>
      </c>
      <c r="B247" s="174" t="s">
        <v>551</v>
      </c>
      <c r="C247" s="165">
        <f t="shared" si="26"/>
        <v>2007.0260713583189</v>
      </c>
      <c r="D247" s="164" t="s">
        <v>551</v>
      </c>
      <c r="E247" s="166">
        <f t="shared" si="27"/>
        <v>340</v>
      </c>
      <c r="F247" s="308"/>
      <c r="G247" s="308"/>
      <c r="H247" s="164" t="s">
        <v>551</v>
      </c>
      <c r="I247" s="167">
        <f t="shared" si="28"/>
        <v>1496</v>
      </c>
      <c r="J247" s="168" t="s">
        <v>551</v>
      </c>
      <c r="K247" s="166">
        <v>0</v>
      </c>
      <c r="L247" s="296">
        <f t="shared" si="29"/>
        <v>682388.86426182836</v>
      </c>
      <c r="M247" s="179"/>
      <c r="N247" s="299"/>
      <c r="O247" s="299"/>
      <c r="P247" s="185"/>
      <c r="Q247" s="158"/>
    </row>
    <row r="248" spans="1:17">
      <c r="A248" s="173">
        <v>48029</v>
      </c>
      <c r="B248" s="174" t="s">
        <v>551</v>
      </c>
      <c r="C248" s="165">
        <f t="shared" si="26"/>
        <v>2007.0260713583189</v>
      </c>
      <c r="D248" s="164" t="s">
        <v>551</v>
      </c>
      <c r="E248" s="166">
        <f t="shared" si="27"/>
        <v>340</v>
      </c>
      <c r="F248" s="308"/>
      <c r="G248" s="308"/>
      <c r="H248" s="164" t="s">
        <v>551</v>
      </c>
      <c r="I248" s="167">
        <f t="shared" si="28"/>
        <v>1450</v>
      </c>
      <c r="J248" s="168" t="s">
        <v>551</v>
      </c>
      <c r="K248" s="166">
        <v>0</v>
      </c>
      <c r="L248" s="296">
        <f t="shared" si="29"/>
        <v>682388.86426182836</v>
      </c>
      <c r="M248" s="179"/>
      <c r="N248" s="299"/>
      <c r="O248" s="299"/>
      <c r="P248" s="185"/>
      <c r="Q248" s="158"/>
    </row>
    <row r="249" spans="1:17">
      <c r="A249" s="173">
        <v>48060</v>
      </c>
      <c r="B249" s="174" t="s">
        <v>551</v>
      </c>
      <c r="C249" s="165">
        <f t="shared" si="26"/>
        <v>2007.0260713583189</v>
      </c>
      <c r="D249" s="164" t="s">
        <v>551</v>
      </c>
      <c r="E249" s="166">
        <f t="shared" si="27"/>
        <v>340</v>
      </c>
      <c r="F249" s="308"/>
      <c r="G249" s="308"/>
      <c r="H249" s="164" t="s">
        <v>551</v>
      </c>
      <c r="I249" s="167">
        <f t="shared" si="28"/>
        <v>1496</v>
      </c>
      <c r="J249" s="168" t="s">
        <v>551</v>
      </c>
      <c r="K249" s="166">
        <v>0</v>
      </c>
      <c r="L249" s="296">
        <f t="shared" si="29"/>
        <v>682388.86426182836</v>
      </c>
      <c r="M249" s="179"/>
      <c r="N249" s="299"/>
      <c r="O249" s="299"/>
      <c r="P249" s="185"/>
      <c r="Q249" s="158"/>
    </row>
    <row r="250" spans="1:17">
      <c r="A250" s="173">
        <v>48091</v>
      </c>
      <c r="B250" s="174" t="s">
        <v>551</v>
      </c>
      <c r="C250" s="165">
        <f t="shared" si="26"/>
        <v>2007.0260713583189</v>
      </c>
      <c r="D250" s="164" t="s">
        <v>551</v>
      </c>
      <c r="E250" s="166">
        <f t="shared" si="27"/>
        <v>340</v>
      </c>
      <c r="F250" s="308"/>
      <c r="G250" s="308"/>
      <c r="H250" s="164" t="s">
        <v>551</v>
      </c>
      <c r="I250" s="167">
        <f t="shared" si="28"/>
        <v>1496</v>
      </c>
      <c r="J250" s="168" t="s">
        <v>551</v>
      </c>
      <c r="K250" s="166">
        <v>0</v>
      </c>
      <c r="L250" s="170">
        <v>476931</v>
      </c>
      <c r="M250" s="179"/>
      <c r="N250" s="299"/>
      <c r="O250" s="299"/>
      <c r="P250" s="185"/>
      <c r="Q250" s="158"/>
    </row>
    <row r="251" spans="1:17">
      <c r="A251" s="173">
        <v>48121</v>
      </c>
      <c r="B251" s="174" t="s">
        <v>551</v>
      </c>
      <c r="C251" s="165">
        <f t="shared" si="26"/>
        <v>2007.0260713583189</v>
      </c>
      <c r="D251" s="164" t="s">
        <v>551</v>
      </c>
      <c r="E251" s="166">
        <f t="shared" si="27"/>
        <v>340</v>
      </c>
      <c r="F251" s="308"/>
      <c r="G251" s="308"/>
      <c r="H251" s="164" t="s">
        <v>551</v>
      </c>
      <c r="I251" s="167">
        <f t="shared" si="28"/>
        <v>1450</v>
      </c>
      <c r="J251" s="168" t="s">
        <v>551</v>
      </c>
      <c r="K251" s="166">
        <v>0</v>
      </c>
      <c r="L251" s="296">
        <v>0</v>
      </c>
      <c r="M251" s="179"/>
      <c r="N251" s="299"/>
      <c r="O251" s="299"/>
      <c r="P251" s="185"/>
      <c r="Q251" s="158"/>
    </row>
    <row r="252" spans="1:17" ht="15" thickBot="1">
      <c r="A252" s="180"/>
      <c r="B252" s="300"/>
      <c r="C252" s="301"/>
      <c r="D252" s="181"/>
      <c r="E252" s="182"/>
      <c r="F252" s="309"/>
      <c r="G252" s="309"/>
      <c r="H252" s="181"/>
      <c r="I252" s="182"/>
      <c r="J252" s="181"/>
      <c r="K252" s="182"/>
      <c r="L252" s="297"/>
      <c r="M252" s="302"/>
      <c r="N252" s="303"/>
      <c r="O252" s="303"/>
      <c r="P252" s="185"/>
      <c r="Q252" s="158"/>
    </row>
    <row r="253" spans="1:17" ht="15" thickBot="1">
      <c r="A253" s="183"/>
      <c r="B253" s="289"/>
      <c r="C253" s="290"/>
      <c r="D253" s="160"/>
      <c r="E253" s="160"/>
      <c r="F253" s="160"/>
      <c r="G253" s="160"/>
      <c r="H253" s="160"/>
      <c r="I253" s="186"/>
      <c r="J253" s="186"/>
      <c r="K253" s="160"/>
      <c r="L253" s="304">
        <f>SUM(L34:L252)+SUM(N14:N33)</f>
        <v>128885638.80476159</v>
      </c>
      <c r="M253" s="158"/>
      <c r="Q253" s="158"/>
    </row>
    <row r="254" spans="1:17">
      <c r="B254" s="289"/>
      <c r="C254" s="160"/>
      <c r="D254" s="160"/>
      <c r="E254" s="160"/>
      <c r="F254" s="160"/>
      <c r="G254" s="160"/>
      <c r="H254" s="160"/>
      <c r="I254" s="186"/>
      <c r="J254" s="186"/>
      <c r="K254" s="160"/>
      <c r="L254" s="160"/>
      <c r="Q254" s="158"/>
    </row>
    <row r="255" spans="1:17">
      <c r="B255" s="289"/>
      <c r="C255" s="160"/>
      <c r="D255" s="160"/>
      <c r="E255" s="160"/>
      <c r="F255" s="160"/>
      <c r="G255" s="160"/>
      <c r="H255" s="160"/>
      <c r="I255" s="186"/>
      <c r="J255" s="186"/>
      <c r="K255" s="160"/>
      <c r="L255" s="160"/>
      <c r="Q255" s="158"/>
    </row>
    <row r="256" spans="1:17">
      <c r="B256" s="289"/>
      <c r="C256" s="160"/>
      <c r="D256" s="160"/>
      <c r="E256" s="160"/>
      <c r="F256" s="160"/>
      <c r="G256" s="160"/>
      <c r="H256" s="160"/>
      <c r="I256" s="186"/>
      <c r="J256" s="186"/>
      <c r="K256" s="160"/>
      <c r="L256" s="160"/>
      <c r="Q256" s="158"/>
    </row>
    <row r="257" spans="2:17">
      <c r="B257" s="184"/>
      <c r="H257" s="160"/>
      <c r="I257" s="185"/>
      <c r="J257" s="186"/>
      <c r="Q257" s="158"/>
    </row>
    <row r="258" spans="2:17">
      <c r="B258" s="184"/>
      <c r="H258" s="160"/>
      <c r="I258" s="185"/>
      <c r="J258" s="186"/>
      <c r="Q258" s="158"/>
    </row>
    <row r="259" spans="2:17">
      <c r="B259" s="184"/>
      <c r="H259" s="160"/>
      <c r="I259" s="185"/>
      <c r="J259" s="186"/>
      <c r="Q259" s="158"/>
    </row>
    <row r="260" spans="2:17">
      <c r="B260" s="184"/>
      <c r="H260" s="160"/>
      <c r="I260" s="185"/>
      <c r="J260" s="186"/>
      <c r="Q260" s="158"/>
    </row>
    <row r="261" spans="2:17">
      <c r="B261" s="184"/>
      <c r="H261" s="160"/>
      <c r="I261" s="185"/>
      <c r="J261" s="186"/>
      <c r="Q261" s="158"/>
    </row>
    <row r="262" spans="2:17">
      <c r="H262" s="160"/>
      <c r="I262" s="185"/>
      <c r="J262" s="186"/>
      <c r="Q262" s="158"/>
    </row>
    <row r="263" spans="2:17">
      <c r="H263" s="160"/>
      <c r="I263" s="185"/>
      <c r="J263" s="186"/>
      <c r="Q263" s="158"/>
    </row>
    <row r="264" spans="2:17">
      <c r="H264" s="160"/>
      <c r="I264" s="185"/>
      <c r="J264" s="186"/>
      <c r="Q264" s="158"/>
    </row>
    <row r="265" spans="2:17">
      <c r="H265" s="160"/>
      <c r="I265" s="185"/>
      <c r="J265" s="186"/>
      <c r="Q265" s="158"/>
    </row>
    <row r="266" spans="2:17">
      <c r="H266" s="160"/>
      <c r="I266" s="185"/>
      <c r="J266" s="186"/>
      <c r="Q266" s="158"/>
    </row>
    <row r="267" spans="2:17">
      <c r="H267" s="160"/>
      <c r="I267" s="185"/>
      <c r="J267" s="186"/>
      <c r="Q267" s="158"/>
    </row>
    <row r="268" spans="2:17">
      <c r="H268" s="160"/>
      <c r="I268" s="185"/>
      <c r="J268" s="186"/>
      <c r="Q268" s="158"/>
    </row>
    <row r="269" spans="2:17">
      <c r="H269" s="160"/>
      <c r="I269" s="185"/>
      <c r="J269" s="186"/>
      <c r="Q269" s="158"/>
    </row>
    <row r="270" spans="2:17">
      <c r="H270" s="160"/>
      <c r="I270" s="185"/>
      <c r="J270" s="186"/>
      <c r="Q270" s="158"/>
    </row>
    <row r="271" spans="2:17">
      <c r="H271" s="160"/>
      <c r="I271" s="185"/>
      <c r="J271" s="186"/>
      <c r="Q271" s="158"/>
    </row>
    <row r="272" spans="2:17">
      <c r="H272" s="160"/>
      <c r="I272" s="185"/>
      <c r="J272" s="186"/>
      <c r="Q272" s="158"/>
    </row>
    <row r="273" spans="8:17">
      <c r="H273" s="160"/>
      <c r="I273" s="185"/>
      <c r="J273" s="186"/>
      <c r="Q273" s="158"/>
    </row>
    <row r="274" spans="8:17">
      <c r="H274" s="160"/>
      <c r="I274" s="185"/>
      <c r="J274" s="186"/>
      <c r="Q274" s="158"/>
    </row>
    <row r="275" spans="8:17">
      <c r="H275" s="160"/>
      <c r="J275" s="186"/>
      <c r="Q275" s="158"/>
    </row>
    <row r="276" spans="8:17">
      <c r="H276" s="160"/>
      <c r="J276" s="186"/>
      <c r="Q276" s="158"/>
    </row>
    <row r="277" spans="8:17">
      <c r="H277" s="160"/>
      <c r="J277" s="186"/>
      <c r="Q277" s="158"/>
    </row>
    <row r="278" spans="8:17">
      <c r="H278" s="160"/>
      <c r="J278" s="186"/>
      <c r="Q278" s="158"/>
    </row>
    <row r="279" spans="8:17">
      <c r="H279" s="160"/>
      <c r="J279" s="186"/>
      <c r="Q279" s="158"/>
    </row>
    <row r="280" spans="8:17">
      <c r="H280" s="160"/>
      <c r="J280" s="186"/>
      <c r="Q280" s="158"/>
    </row>
    <row r="281" spans="8:17">
      <c r="H281" s="160"/>
      <c r="J281" s="186"/>
      <c r="Q281" s="158"/>
    </row>
    <row r="282" spans="8:17">
      <c r="H282" s="160"/>
      <c r="J282" s="186"/>
      <c r="Q282" s="158"/>
    </row>
    <row r="283" spans="8:17">
      <c r="H283" s="160"/>
      <c r="J283" s="186"/>
      <c r="Q283" s="158"/>
    </row>
    <row r="284" spans="8:17">
      <c r="H284" s="160"/>
      <c r="J284" s="186"/>
      <c r="Q284" s="158"/>
    </row>
    <row r="285" spans="8:17">
      <c r="H285" s="160"/>
      <c r="J285" s="186"/>
    </row>
    <row r="286" spans="8:17">
      <c r="H286" s="160"/>
      <c r="J286" s="186"/>
    </row>
    <row r="287" spans="8:17">
      <c r="H287" s="160"/>
      <c r="J287" s="186"/>
    </row>
    <row r="288" spans="8:17">
      <c r="H288" s="160"/>
      <c r="J288" s="186"/>
    </row>
    <row r="289" spans="8:10">
      <c r="H289" s="160"/>
      <c r="J289" s="186"/>
    </row>
    <row r="290" spans="8:10">
      <c r="H290" s="160"/>
      <c r="J290" s="186"/>
    </row>
    <row r="291" spans="8:10">
      <c r="H291" s="160"/>
      <c r="J291" s="185"/>
    </row>
    <row r="292" spans="8:10">
      <c r="H292" s="160"/>
      <c r="J292" s="185"/>
    </row>
    <row r="293" spans="8:10">
      <c r="H293" s="160"/>
      <c r="J293" s="185"/>
    </row>
    <row r="294" spans="8:10">
      <c r="H294" s="160"/>
      <c r="J294" s="185"/>
    </row>
    <row r="295" spans="8:10">
      <c r="H295" s="160"/>
      <c r="J295" s="185"/>
    </row>
    <row r="296" spans="8:10">
      <c r="H296" s="160"/>
      <c r="J296" s="185"/>
    </row>
    <row r="297" spans="8:10">
      <c r="H297" s="160"/>
      <c r="J297" s="185"/>
    </row>
    <row r="298" spans="8:10">
      <c r="J298" s="185"/>
    </row>
    <row r="299" spans="8:10">
      <c r="J299" s="185"/>
    </row>
    <row r="300" spans="8:10">
      <c r="J300" s="185"/>
    </row>
    <row r="301" spans="8:10">
      <c r="J301" s="185"/>
    </row>
    <row r="302" spans="8:10">
      <c r="J302" s="185"/>
    </row>
    <row r="303" spans="8:10">
      <c r="J303" s="185"/>
    </row>
    <row r="304" spans="8:10">
      <c r="J304" s="185"/>
    </row>
    <row r="305" spans="10:10">
      <c r="J305" s="185"/>
    </row>
    <row r="306" spans="10:10">
      <c r="J306" s="185"/>
    </row>
    <row r="307" spans="10:10">
      <c r="J307" s="185"/>
    </row>
    <row r="308" spans="10:10">
      <c r="J308" s="185"/>
    </row>
  </sheetData>
  <mergeCells count="4">
    <mergeCell ref="D9:E9"/>
    <mergeCell ref="H9:I9"/>
    <mergeCell ref="J9:K9"/>
    <mergeCell ref="F9:G9"/>
  </mergeCells>
  <printOptions horizontalCentered="1"/>
  <pageMargins left="0.7" right="0.7" top="0.5" bottom="0.75" header="0" footer="0.3"/>
  <pageSetup scale="34" fitToHeight="0" orientation="landscape" r:id="rId1"/>
  <headerFooter>
    <oddFooter>&amp;RPage &amp;P of &amp;N</oddFooter>
  </headerFooter>
  <customProperties>
    <customPr name="_pios_id" r:id="rId2"/>
    <customPr name="EpmWorksheetKeyString_GUID" r:id="rId3"/>
  </customProperties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C459"/>
  <sheetViews>
    <sheetView zoomScale="85" zoomScaleNormal="85" workbookViewId="0">
      <pane xSplit="3" ySplit="8" topLeftCell="F188" activePane="bottomRight" state="frozen"/>
      <selection activeCell="K23" sqref="K23"/>
      <selection pane="topRight" activeCell="K23" sqref="K23"/>
      <selection pane="bottomLeft" activeCell="K23" sqref="K23"/>
      <selection pane="bottomRight" activeCell="F168" sqref="F168"/>
    </sheetView>
  </sheetViews>
  <sheetFormatPr defaultColWidth="9.28515625" defaultRowHeight="13.2" outlineLevelRow="1" outlineLevelCol="1"/>
  <cols>
    <col min="1" max="1" width="2.42578125" style="123" customWidth="1"/>
    <col min="2" max="2" width="22.42578125" style="123" customWidth="1"/>
    <col min="3" max="3" width="2.7109375" style="123" customWidth="1"/>
    <col min="4" max="4" width="14.7109375" style="123" customWidth="1"/>
    <col min="5" max="5" width="12" style="123" customWidth="1"/>
    <col min="6" max="6" width="16.7109375" style="789" customWidth="1"/>
    <col min="7" max="7" width="15.7109375" style="123" bestFit="1" customWidth="1"/>
    <col min="8" max="8" width="15.42578125" style="123" bestFit="1" customWidth="1"/>
    <col min="9" max="9" width="13.42578125" style="123" customWidth="1"/>
    <col min="10" max="10" width="16.42578125" style="123" bestFit="1" customWidth="1"/>
    <col min="11" max="11" width="16.28515625" style="123" bestFit="1" customWidth="1"/>
    <col min="12" max="12" width="15.140625" style="123" customWidth="1"/>
    <col min="13" max="13" width="15.140625" style="789" customWidth="1"/>
    <col min="14" max="14" width="18.28515625" style="123" bestFit="1" customWidth="1"/>
    <col min="15" max="15" width="19" style="123" hidden="1" customWidth="1"/>
    <col min="16" max="17" width="14.42578125" style="123" hidden="1" customWidth="1"/>
    <col min="18" max="21" width="0" style="123" hidden="1" customWidth="1"/>
    <col min="22" max="22" width="19.140625" style="123" bestFit="1" customWidth="1"/>
    <col min="23" max="23" width="15.140625" style="123" bestFit="1" customWidth="1"/>
    <col min="24" max="24" width="16.140625" style="123" bestFit="1" customWidth="1"/>
    <col min="25" max="25" width="18.28515625" style="319" customWidth="1" outlineLevel="1"/>
    <col min="26" max="26" width="15.42578125" style="319" bestFit="1" customWidth="1" outlineLevel="1"/>
    <col min="27" max="27" width="12.140625" style="123" customWidth="1" outlineLevel="1"/>
    <col min="28" max="28" width="17.28515625" style="123" customWidth="1"/>
    <col min="29" max="29" width="12.140625" style="123" bestFit="1" customWidth="1"/>
    <col min="30" max="16384" width="9.28515625" style="123"/>
  </cols>
  <sheetData>
    <row r="1" spans="1:26">
      <c r="A1" s="34"/>
      <c r="B1" s="35" t="s">
        <v>8</v>
      </c>
      <c r="C1" s="34"/>
      <c r="D1" s="34"/>
      <c r="E1" s="34"/>
      <c r="F1" s="1210"/>
      <c r="G1" s="34"/>
      <c r="H1" s="34"/>
      <c r="I1" s="34"/>
      <c r="J1" s="34"/>
      <c r="K1" s="267"/>
      <c r="L1" s="34"/>
      <c r="M1" s="1210"/>
    </row>
    <row r="2" spans="1:26">
      <c r="A2" s="34"/>
      <c r="B2" s="35" t="s">
        <v>185</v>
      </c>
      <c r="C2" s="34"/>
      <c r="D2" s="34"/>
      <c r="E2" s="34"/>
      <c r="F2" s="1210"/>
      <c r="G2" s="34"/>
      <c r="H2" s="34"/>
      <c r="I2" s="34"/>
      <c r="J2" s="101"/>
      <c r="K2" s="4"/>
      <c r="L2" s="4"/>
      <c r="M2" s="1007"/>
      <c r="N2" s="129"/>
      <c r="V2" s="129"/>
    </row>
    <row r="3" spans="1:26">
      <c r="A3" s="34"/>
      <c r="B3" s="35" t="s">
        <v>186</v>
      </c>
      <c r="C3" s="34"/>
      <c r="D3" s="34"/>
      <c r="E3" s="34"/>
      <c r="F3" s="1210"/>
      <c r="G3" s="34"/>
      <c r="H3" s="34"/>
      <c r="I3" s="34"/>
      <c r="J3" s="526"/>
      <c r="K3" s="34"/>
      <c r="L3" s="34"/>
      <c r="M3" s="1210"/>
    </row>
    <row r="4" spans="1:26">
      <c r="A4" s="34"/>
      <c r="B4" s="35" t="s">
        <v>187</v>
      </c>
      <c r="C4" s="34"/>
      <c r="D4" s="34"/>
      <c r="E4" s="34"/>
      <c r="F4" s="1210"/>
      <c r="G4" s="34"/>
      <c r="H4" s="34"/>
      <c r="I4" s="34"/>
      <c r="J4" s="34"/>
      <c r="K4" s="34"/>
      <c r="L4" s="34"/>
      <c r="M4" s="1210"/>
    </row>
    <row r="5" spans="1:26">
      <c r="A5" s="37"/>
      <c r="B5" s="37"/>
      <c r="C5" s="37"/>
      <c r="D5" s="916" t="s">
        <v>606</v>
      </c>
      <c r="E5" s="916" t="s">
        <v>607</v>
      </c>
      <c r="F5" s="916"/>
      <c r="G5" s="916"/>
      <c r="H5" s="916"/>
      <c r="I5" s="916" t="s">
        <v>608</v>
      </c>
      <c r="J5" s="917"/>
      <c r="K5" s="52"/>
      <c r="L5" s="52"/>
      <c r="M5" s="52"/>
      <c r="N5" s="125"/>
      <c r="O5" s="125"/>
      <c r="P5" s="125"/>
      <c r="Q5" s="125"/>
      <c r="R5" s="125"/>
      <c r="S5" s="125"/>
      <c r="T5" s="125"/>
      <c r="V5" s="125"/>
      <c r="W5" s="125"/>
      <c r="X5" s="125"/>
    </row>
    <row r="6" spans="1:26">
      <c r="A6" s="645"/>
      <c r="B6" s="645"/>
      <c r="C6" s="645"/>
      <c r="D6" s="95" t="s">
        <v>188</v>
      </c>
      <c r="E6" s="95" t="s">
        <v>189</v>
      </c>
      <c r="F6" s="647"/>
      <c r="G6" s="95" t="s">
        <v>190</v>
      </c>
      <c r="H6" s="646" t="s">
        <v>191</v>
      </c>
      <c r="I6" s="95" t="s">
        <v>12</v>
      </c>
      <c r="J6" s="647" t="s">
        <v>13</v>
      </c>
      <c r="K6" s="647" t="s">
        <v>103</v>
      </c>
      <c r="L6" s="647" t="s">
        <v>9</v>
      </c>
      <c r="M6" s="647" t="s">
        <v>12</v>
      </c>
      <c r="N6" s="95" t="s">
        <v>17</v>
      </c>
      <c r="O6" s="95" t="s">
        <v>13</v>
      </c>
      <c r="P6" s="646" t="s">
        <v>104</v>
      </c>
      <c r="Q6" s="95" t="s">
        <v>105</v>
      </c>
      <c r="R6" s="718"/>
      <c r="S6" s="718"/>
      <c r="T6" s="718"/>
      <c r="U6" s="718"/>
      <c r="V6" s="95" t="s">
        <v>13</v>
      </c>
      <c r="W6" s="646" t="s">
        <v>104</v>
      </c>
      <c r="X6" s="648" t="s">
        <v>105</v>
      </c>
      <c r="Y6" s="1871" t="s">
        <v>2728</v>
      </c>
      <c r="Z6" s="1873" t="s">
        <v>2730</v>
      </c>
    </row>
    <row r="7" spans="1:26">
      <c r="A7" s="37"/>
      <c r="B7" s="58" t="s">
        <v>10</v>
      </c>
      <c r="C7" s="58"/>
      <c r="D7" s="55" t="s">
        <v>2</v>
      </c>
      <c r="E7" s="55" t="s">
        <v>100</v>
      </c>
      <c r="F7" s="1879" t="s">
        <v>2735</v>
      </c>
      <c r="G7" s="55" t="s">
        <v>146</v>
      </c>
      <c r="H7" s="57" t="s">
        <v>192</v>
      </c>
      <c r="I7" s="55" t="s">
        <v>3</v>
      </c>
      <c r="J7" s="59" t="s">
        <v>3</v>
      </c>
      <c r="K7" s="59" t="s">
        <v>3</v>
      </c>
      <c r="L7" s="59" t="s">
        <v>16</v>
      </c>
      <c r="M7" s="546" t="s">
        <v>17</v>
      </c>
      <c r="N7" s="55" t="s">
        <v>193</v>
      </c>
      <c r="O7" s="57" t="s">
        <v>17</v>
      </c>
      <c r="P7" s="55" t="s">
        <v>11</v>
      </c>
      <c r="Q7" s="55" t="s">
        <v>104</v>
      </c>
      <c r="R7" s="125"/>
      <c r="S7" s="125"/>
      <c r="T7" s="125"/>
      <c r="U7" s="125"/>
      <c r="V7" s="57" t="s">
        <v>17</v>
      </c>
      <c r="W7" s="55" t="s">
        <v>11</v>
      </c>
      <c r="X7" s="650" t="s">
        <v>104</v>
      </c>
      <c r="Y7" s="1872" t="s">
        <v>104</v>
      </c>
      <c r="Z7" s="1874" t="s">
        <v>2731</v>
      </c>
    </row>
    <row r="8" spans="1:26">
      <c r="A8" s="37"/>
      <c r="B8" s="58"/>
      <c r="C8" s="58"/>
      <c r="D8" s="918" t="s">
        <v>23</v>
      </c>
      <c r="E8" s="918" t="s">
        <v>24</v>
      </c>
      <c r="F8" s="1880" t="s">
        <v>870</v>
      </c>
      <c r="G8" s="918" t="s">
        <v>95</v>
      </c>
      <c r="H8" s="918"/>
      <c r="I8" s="918" t="s">
        <v>787</v>
      </c>
      <c r="J8" s="57" t="s">
        <v>788</v>
      </c>
      <c r="K8" s="59" t="s">
        <v>26</v>
      </c>
      <c r="L8" s="57" t="s">
        <v>194</v>
      </c>
      <c r="M8" s="546" t="s">
        <v>195</v>
      </c>
      <c r="N8" s="57" t="s">
        <v>196</v>
      </c>
      <c r="O8" s="57" t="s">
        <v>197</v>
      </c>
      <c r="P8" s="59" t="s">
        <v>82</v>
      </c>
      <c r="Q8" s="59" t="s">
        <v>198</v>
      </c>
      <c r="R8" s="125"/>
      <c r="S8" s="125"/>
      <c r="T8" s="125"/>
      <c r="U8" s="125"/>
      <c r="V8" s="57" t="s">
        <v>199</v>
      </c>
      <c r="W8" s="59" t="s">
        <v>82</v>
      </c>
      <c r="X8" s="651" t="s">
        <v>198</v>
      </c>
      <c r="Y8" s="1872" t="s">
        <v>2729</v>
      </c>
      <c r="Z8" s="1874" t="s">
        <v>2732</v>
      </c>
    </row>
    <row r="9" spans="1:26">
      <c r="A9" s="37"/>
      <c r="B9" s="60"/>
      <c r="C9" s="60"/>
      <c r="D9" s="914" t="s">
        <v>200</v>
      </c>
      <c r="E9" s="914" t="s">
        <v>201</v>
      </c>
      <c r="F9" s="1875"/>
      <c r="G9" s="919"/>
      <c r="H9" s="919"/>
      <c r="I9" s="914" t="s">
        <v>202</v>
      </c>
      <c r="J9" s="706" t="s">
        <v>789</v>
      </c>
      <c r="K9" s="51"/>
      <c r="L9" s="61"/>
      <c r="M9" s="783" t="s">
        <v>203</v>
      </c>
      <c r="N9" s="51" t="s">
        <v>204</v>
      </c>
      <c r="O9" s="61"/>
      <c r="P9" s="51"/>
      <c r="Q9" s="51"/>
      <c r="R9" s="125"/>
      <c r="S9" s="125"/>
      <c r="T9" s="125"/>
      <c r="U9" s="125"/>
      <c r="V9" s="914" t="s">
        <v>610</v>
      </c>
      <c r="W9" s="124"/>
      <c r="X9" s="719"/>
      <c r="Y9" s="1872"/>
    </row>
    <row r="10" spans="1:26" hidden="1">
      <c r="A10" s="37"/>
      <c r="B10" s="58"/>
      <c r="C10" s="58"/>
      <c r="D10" s="59"/>
      <c r="E10" s="59"/>
      <c r="F10" s="546"/>
      <c r="G10" s="59"/>
      <c r="H10" s="59"/>
      <c r="I10" s="59"/>
      <c r="J10" s="59"/>
      <c r="K10" s="59"/>
      <c r="L10" s="59"/>
      <c r="M10" s="546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720"/>
    </row>
    <row r="11" spans="1:26" hidden="1">
      <c r="A11" s="37"/>
      <c r="B11" s="58"/>
      <c r="C11" s="58"/>
      <c r="D11" s="59"/>
      <c r="E11" s="59"/>
      <c r="F11" s="546"/>
      <c r="G11" s="59"/>
      <c r="H11" s="59"/>
      <c r="I11" s="59"/>
      <c r="J11" s="59"/>
      <c r="K11" s="59"/>
      <c r="L11" s="59"/>
      <c r="M11" s="546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720"/>
    </row>
    <row r="12" spans="1:26" hidden="1">
      <c r="A12" s="37"/>
      <c r="B12" s="58"/>
      <c r="C12" s="58"/>
      <c r="D12" s="59"/>
      <c r="E12" s="59"/>
      <c r="F12" s="546"/>
      <c r="G12" s="59"/>
      <c r="H12" s="59"/>
      <c r="I12" s="59"/>
      <c r="J12" s="59"/>
      <c r="K12" s="59"/>
      <c r="L12" s="59"/>
      <c r="M12" s="546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720"/>
    </row>
    <row r="13" spans="1:26" hidden="1">
      <c r="A13" s="37"/>
      <c r="B13" s="58"/>
      <c r="C13" s="58"/>
      <c r="D13" s="59"/>
      <c r="E13" s="59"/>
      <c r="F13" s="546"/>
      <c r="G13" s="59"/>
      <c r="H13" s="59"/>
      <c r="I13" s="59"/>
      <c r="J13" s="59"/>
      <c r="K13" s="59"/>
      <c r="L13" s="59"/>
      <c r="M13" s="546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720"/>
    </row>
    <row r="14" spans="1:26" hidden="1">
      <c r="A14" s="37"/>
      <c r="B14" s="58"/>
      <c r="C14" s="58"/>
      <c r="D14" s="59"/>
      <c r="E14" s="59"/>
      <c r="F14" s="546"/>
      <c r="G14" s="59"/>
      <c r="H14" s="59"/>
      <c r="I14" s="59"/>
      <c r="J14" s="59"/>
      <c r="K14" s="59"/>
      <c r="L14" s="59"/>
      <c r="M14" s="546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720"/>
    </row>
    <row r="15" spans="1:26" hidden="1">
      <c r="A15" s="37"/>
      <c r="B15" s="58"/>
      <c r="C15" s="58"/>
      <c r="D15" s="59"/>
      <c r="E15" s="59"/>
      <c r="F15" s="546"/>
      <c r="G15" s="59"/>
      <c r="H15" s="59"/>
      <c r="I15" s="59"/>
      <c r="J15" s="59"/>
      <c r="K15" s="59"/>
      <c r="L15" s="59"/>
      <c r="M15" s="546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720"/>
    </row>
    <row r="16" spans="1:26" hidden="1">
      <c r="A16" s="37"/>
      <c r="B16" s="58"/>
      <c r="C16" s="58"/>
      <c r="D16" s="59"/>
      <c r="E16" s="59"/>
      <c r="F16" s="546"/>
      <c r="G16" s="59"/>
      <c r="H16" s="59"/>
      <c r="I16" s="59"/>
      <c r="J16" s="59"/>
      <c r="K16" s="59"/>
      <c r="L16" s="59"/>
      <c r="M16" s="546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720"/>
    </row>
    <row r="17" spans="1:24" hidden="1">
      <c r="A17" s="37"/>
      <c r="B17" s="58"/>
      <c r="C17" s="58"/>
      <c r="D17" s="59"/>
      <c r="E17" s="59"/>
      <c r="F17" s="546"/>
      <c r="G17" s="59"/>
      <c r="H17" s="59"/>
      <c r="I17" s="59"/>
      <c r="J17" s="59"/>
      <c r="K17" s="59"/>
      <c r="L17" s="59"/>
      <c r="M17" s="546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720"/>
    </row>
    <row r="18" spans="1:24" hidden="1">
      <c r="A18" s="37"/>
      <c r="B18" s="58"/>
      <c r="C18" s="58"/>
      <c r="D18" s="59"/>
      <c r="E18" s="59"/>
      <c r="F18" s="546"/>
      <c r="G18" s="59"/>
      <c r="H18" s="59"/>
      <c r="I18" s="59"/>
      <c r="J18" s="59"/>
      <c r="K18" s="59"/>
      <c r="L18" s="59"/>
      <c r="M18" s="546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720"/>
    </row>
    <row r="19" spans="1:24" hidden="1">
      <c r="A19" s="37"/>
      <c r="B19" s="58"/>
      <c r="C19" s="58"/>
      <c r="D19" s="59"/>
      <c r="E19" s="59"/>
      <c r="F19" s="546"/>
      <c r="G19" s="59"/>
      <c r="H19" s="59"/>
      <c r="I19" s="59"/>
      <c r="J19" s="59"/>
      <c r="K19" s="59"/>
      <c r="L19" s="59"/>
      <c r="M19" s="546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720"/>
    </row>
    <row r="20" spans="1:24" hidden="1">
      <c r="A20" s="37"/>
      <c r="B20" s="58"/>
      <c r="C20" s="58"/>
      <c r="D20" s="59"/>
      <c r="E20" s="59"/>
      <c r="F20" s="546"/>
      <c r="G20" s="59"/>
      <c r="H20" s="59"/>
      <c r="I20" s="59"/>
      <c r="J20" s="59"/>
      <c r="K20" s="59"/>
      <c r="L20" s="59"/>
      <c r="M20" s="546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720"/>
    </row>
    <row r="21" spans="1:24" hidden="1">
      <c r="A21" s="37"/>
      <c r="B21" s="58"/>
      <c r="C21" s="58"/>
      <c r="D21" s="59"/>
      <c r="E21" s="59"/>
      <c r="F21" s="546"/>
      <c r="G21" s="59"/>
      <c r="H21" s="59"/>
      <c r="I21" s="59"/>
      <c r="J21" s="59"/>
      <c r="K21" s="59"/>
      <c r="L21" s="59"/>
      <c r="M21" s="546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720"/>
    </row>
    <row r="22" spans="1:24">
      <c r="A22" s="37"/>
      <c r="B22" s="2" t="s">
        <v>32</v>
      </c>
      <c r="C22" s="58"/>
      <c r="D22" s="110"/>
      <c r="E22" s="110"/>
      <c r="F22" s="702"/>
      <c r="G22" s="110"/>
      <c r="H22" s="110"/>
      <c r="I22" s="110"/>
      <c r="J22" s="109"/>
      <c r="K22" s="109"/>
      <c r="L22" s="110"/>
      <c r="M22" s="702"/>
      <c r="N22" s="707"/>
      <c r="O22" s="707"/>
      <c r="P22" s="707"/>
      <c r="Q22" s="707"/>
      <c r="R22" s="707"/>
      <c r="S22" s="707"/>
      <c r="T22" s="707"/>
      <c r="U22" s="707"/>
      <c r="V22" s="707"/>
      <c r="W22" s="707"/>
      <c r="X22" s="721"/>
    </row>
    <row r="23" spans="1:24">
      <c r="A23" s="37"/>
      <c r="B23" s="126" t="s">
        <v>33</v>
      </c>
      <c r="C23" s="58"/>
      <c r="D23" s="109">
        <f>'LSR Prepaid BPA interest'!G6</f>
        <v>500000</v>
      </c>
      <c r="E23" s="110"/>
      <c r="F23" s="702"/>
      <c r="G23" s="110"/>
      <c r="H23" s="110"/>
      <c r="I23" s="110"/>
      <c r="J23" s="702"/>
      <c r="K23" s="702"/>
      <c r="L23" s="110"/>
      <c r="M23" s="702"/>
      <c r="N23" s="507"/>
      <c r="O23" s="708">
        <f t="shared" ref="O23:O86" si="0">O22+M23</f>
        <v>0</v>
      </c>
      <c r="P23" s="507">
        <f>($O$22+O23+SUM($O$22:O23)*2)/24</f>
        <v>0</v>
      </c>
      <c r="Q23" s="708">
        <f t="shared" ref="Q23:Q34" si="1">L23+P23</f>
        <v>0</v>
      </c>
      <c r="R23" s="707"/>
      <c r="S23" s="707"/>
      <c r="T23" s="707"/>
      <c r="U23" s="707"/>
      <c r="V23" s="707"/>
      <c r="W23" s="707"/>
      <c r="X23" s="721"/>
    </row>
    <row r="24" spans="1:24" hidden="1" outlineLevel="1">
      <c r="A24" s="37"/>
      <c r="B24" s="2" t="s">
        <v>34</v>
      </c>
      <c r="C24" s="58"/>
      <c r="D24" s="109">
        <f>D23</f>
        <v>500000</v>
      </c>
      <c r="E24" s="110"/>
      <c r="F24" s="702"/>
      <c r="G24" s="110"/>
      <c r="H24" s="110"/>
      <c r="I24" s="110"/>
      <c r="J24" s="702"/>
      <c r="K24" s="702"/>
      <c r="L24" s="110"/>
      <c r="M24" s="702"/>
      <c r="N24" s="507"/>
      <c r="O24" s="708">
        <f t="shared" si="0"/>
        <v>0</v>
      </c>
      <c r="P24" s="507">
        <f>($O$22+O24+SUM($O$22:O24)*2)/24</f>
        <v>0</v>
      </c>
      <c r="Q24" s="708">
        <f t="shared" si="1"/>
        <v>0</v>
      </c>
      <c r="R24" s="707"/>
      <c r="S24" s="707"/>
      <c r="T24" s="707"/>
      <c r="U24" s="707"/>
      <c r="V24" s="707"/>
      <c r="W24" s="707"/>
      <c r="X24" s="721"/>
    </row>
    <row r="25" spans="1:24" hidden="1" outlineLevel="1">
      <c r="A25" s="37"/>
      <c r="B25" s="2" t="s">
        <v>35</v>
      </c>
      <c r="C25" s="58"/>
      <c r="D25" s="109">
        <f>D24</f>
        <v>500000</v>
      </c>
      <c r="E25" s="110"/>
      <c r="F25" s="702"/>
      <c r="G25" s="110"/>
      <c r="H25" s="110"/>
      <c r="I25" s="110"/>
      <c r="J25" s="702"/>
      <c r="K25" s="702"/>
      <c r="L25" s="110"/>
      <c r="M25" s="702"/>
      <c r="N25" s="507"/>
      <c r="O25" s="708">
        <f t="shared" si="0"/>
        <v>0</v>
      </c>
      <c r="P25" s="507">
        <f>($O$22+O25+SUM($O$22:O25)*2)/24</f>
        <v>0</v>
      </c>
      <c r="Q25" s="708">
        <f t="shared" si="1"/>
        <v>0</v>
      </c>
      <c r="R25" s="707"/>
      <c r="S25" s="707"/>
      <c r="T25" s="707"/>
      <c r="U25" s="707"/>
      <c r="V25" s="707"/>
      <c r="W25" s="707"/>
      <c r="X25" s="721"/>
    </row>
    <row r="26" spans="1:24" hidden="1" outlineLevel="1">
      <c r="A26" s="37"/>
      <c r="B26" s="2" t="s">
        <v>36</v>
      </c>
      <c r="C26" s="58"/>
      <c r="D26" s="109">
        <f>D25</f>
        <v>500000</v>
      </c>
      <c r="E26" s="110"/>
      <c r="F26" s="702"/>
      <c r="G26" s="110"/>
      <c r="H26" s="110"/>
      <c r="I26" s="110"/>
      <c r="J26" s="702"/>
      <c r="K26" s="702"/>
      <c r="L26" s="110"/>
      <c r="M26" s="702"/>
      <c r="N26" s="507"/>
      <c r="O26" s="708">
        <f t="shared" si="0"/>
        <v>0</v>
      </c>
      <c r="P26" s="507">
        <f>($O$22+O26+SUM($O$22:O26)*2)/24</f>
        <v>0</v>
      </c>
      <c r="Q26" s="708">
        <f t="shared" si="1"/>
        <v>0</v>
      </c>
      <c r="R26" s="707"/>
      <c r="S26" s="707"/>
      <c r="T26" s="707"/>
      <c r="U26" s="707"/>
      <c r="V26" s="707"/>
      <c r="W26" s="707"/>
      <c r="X26" s="721"/>
    </row>
    <row r="27" spans="1:24" hidden="1" outlineLevel="1">
      <c r="A27" s="37"/>
      <c r="B27" s="2" t="s">
        <v>37</v>
      </c>
      <c r="C27" s="58"/>
      <c r="D27" s="109">
        <f>D26</f>
        <v>500000</v>
      </c>
      <c r="E27" s="110"/>
      <c r="F27" s="702"/>
      <c r="G27" s="110"/>
      <c r="H27" s="110"/>
      <c r="I27" s="110"/>
      <c r="J27" s="702"/>
      <c r="K27" s="702"/>
      <c r="L27" s="110"/>
      <c r="M27" s="702"/>
      <c r="N27" s="507"/>
      <c r="O27" s="708">
        <f t="shared" si="0"/>
        <v>0</v>
      </c>
      <c r="P27" s="507">
        <f>($O$22+O27+SUM($O$22:O27)*2)/24</f>
        <v>0</v>
      </c>
      <c r="Q27" s="708">
        <f t="shared" si="1"/>
        <v>0</v>
      </c>
      <c r="R27" s="707"/>
      <c r="S27" s="707"/>
      <c r="T27" s="707"/>
      <c r="U27" s="707"/>
      <c r="V27" s="707"/>
      <c r="W27" s="707"/>
      <c r="X27" s="721"/>
    </row>
    <row r="28" spans="1:24" hidden="1" outlineLevel="1">
      <c r="A28" s="37"/>
      <c r="B28" s="2" t="s">
        <v>38</v>
      </c>
      <c r="C28" s="58"/>
      <c r="D28" s="109">
        <f>D27</f>
        <v>500000</v>
      </c>
      <c r="E28" s="110"/>
      <c r="F28" s="702"/>
      <c r="G28" s="110"/>
      <c r="H28" s="110"/>
      <c r="I28" s="110"/>
      <c r="J28" s="702"/>
      <c r="K28" s="702"/>
      <c r="L28" s="110"/>
      <c r="M28" s="702"/>
      <c r="N28" s="507"/>
      <c r="O28" s="708">
        <f t="shared" si="0"/>
        <v>0</v>
      </c>
      <c r="P28" s="507">
        <f>($O$22+O28+SUM($O$22:O28)*2)/24</f>
        <v>0</v>
      </c>
      <c r="Q28" s="708">
        <f t="shared" si="1"/>
        <v>0</v>
      </c>
      <c r="R28" s="707"/>
      <c r="S28" s="707"/>
      <c r="T28" s="707"/>
      <c r="U28" s="707"/>
      <c r="V28" s="707"/>
      <c r="W28" s="707"/>
      <c r="X28" s="721"/>
    </row>
    <row r="29" spans="1:24" hidden="1" outlineLevel="1">
      <c r="A29" s="37"/>
      <c r="B29" s="128" t="s">
        <v>39</v>
      </c>
      <c r="C29" s="58"/>
      <c r="D29" s="109">
        <f>+D28+'LSR Prepaid BPA interest'!G12+'LSR Prepaid BPA interest'!G13</f>
        <v>13700000</v>
      </c>
      <c r="E29" s="110"/>
      <c r="F29" s="702"/>
      <c r="G29" s="110"/>
      <c r="H29" s="110"/>
      <c r="I29" s="110"/>
      <c r="J29" s="702"/>
      <c r="K29" s="702"/>
      <c r="L29" s="110"/>
      <c r="M29" s="702"/>
      <c r="N29" s="507"/>
      <c r="O29" s="708">
        <f t="shared" si="0"/>
        <v>0</v>
      </c>
      <c r="P29" s="507">
        <f>($O$22+O29+SUM($O$22:O29)*2)/24</f>
        <v>0</v>
      </c>
      <c r="Q29" s="708">
        <f t="shared" si="1"/>
        <v>0</v>
      </c>
      <c r="R29" s="707"/>
      <c r="S29" s="707"/>
      <c r="T29" s="707"/>
      <c r="U29" s="707"/>
      <c r="V29" s="707"/>
      <c r="W29" s="707"/>
      <c r="X29" s="721"/>
    </row>
    <row r="30" spans="1:24" hidden="1" outlineLevel="1">
      <c r="A30" s="37"/>
      <c r="B30" s="2" t="s">
        <v>40</v>
      </c>
      <c r="C30" s="58"/>
      <c r="D30" s="109">
        <f>D29</f>
        <v>13700000</v>
      </c>
      <c r="E30" s="110"/>
      <c r="F30" s="702"/>
      <c r="G30" s="110"/>
      <c r="H30" s="110"/>
      <c r="I30" s="110"/>
      <c r="J30" s="702"/>
      <c r="K30" s="702"/>
      <c r="L30" s="110"/>
      <c r="M30" s="702"/>
      <c r="N30" s="507"/>
      <c r="O30" s="708">
        <f t="shared" si="0"/>
        <v>0</v>
      </c>
      <c r="P30" s="507">
        <f>($O$22+O30+SUM($O$22:O30)*2)/24</f>
        <v>0</v>
      </c>
      <c r="Q30" s="708">
        <f t="shared" si="1"/>
        <v>0</v>
      </c>
      <c r="R30" s="707"/>
      <c r="S30" s="707"/>
      <c r="T30" s="707"/>
      <c r="U30" s="707"/>
      <c r="V30" s="707"/>
      <c r="W30" s="707"/>
      <c r="X30" s="721"/>
    </row>
    <row r="31" spans="1:24" hidden="1" outlineLevel="1">
      <c r="A31" s="37"/>
      <c r="B31" s="2" t="s">
        <v>41</v>
      </c>
      <c r="C31" s="58"/>
      <c r="D31" s="109">
        <f>D30</f>
        <v>13700000</v>
      </c>
      <c r="E31" s="110"/>
      <c r="F31" s="702"/>
      <c r="G31" s="110"/>
      <c r="H31" s="110"/>
      <c r="I31" s="110"/>
      <c r="J31" s="702"/>
      <c r="K31" s="702"/>
      <c r="L31" s="110"/>
      <c r="M31" s="702"/>
      <c r="N31" s="507"/>
      <c r="O31" s="708">
        <f t="shared" si="0"/>
        <v>0</v>
      </c>
      <c r="P31" s="507">
        <f>($O$22+O31+SUM($O$22:O31)*2)/24</f>
        <v>0</v>
      </c>
      <c r="Q31" s="708">
        <f t="shared" si="1"/>
        <v>0</v>
      </c>
      <c r="R31" s="707"/>
      <c r="S31" s="707"/>
      <c r="T31" s="707"/>
      <c r="U31" s="707"/>
      <c r="V31" s="707"/>
      <c r="W31" s="707"/>
      <c r="X31" s="721"/>
    </row>
    <row r="32" spans="1:24" hidden="1" outlineLevel="1">
      <c r="A32" s="37"/>
      <c r="B32" s="2" t="s">
        <v>42</v>
      </c>
      <c r="C32" s="58"/>
      <c r="D32" s="109">
        <f>D31</f>
        <v>13700000</v>
      </c>
      <c r="E32" s="110"/>
      <c r="F32" s="702"/>
      <c r="G32" s="110"/>
      <c r="H32" s="110"/>
      <c r="I32" s="110"/>
      <c r="J32" s="702"/>
      <c r="K32" s="702"/>
      <c r="L32" s="110"/>
      <c r="M32" s="702"/>
      <c r="N32" s="507"/>
      <c r="O32" s="708">
        <f t="shared" si="0"/>
        <v>0</v>
      </c>
      <c r="P32" s="507">
        <f>($O$22+O32+SUM($O$22:O32)*2)/24</f>
        <v>0</v>
      </c>
      <c r="Q32" s="708">
        <f t="shared" si="1"/>
        <v>0</v>
      </c>
      <c r="R32" s="707"/>
      <c r="S32" s="707"/>
      <c r="T32" s="707"/>
      <c r="U32" s="707"/>
      <c r="V32" s="707"/>
      <c r="W32" s="707"/>
      <c r="X32" s="721"/>
    </row>
    <row r="33" spans="1:29" hidden="1" outlineLevel="1">
      <c r="A33" s="37"/>
      <c r="B33" s="3" t="s">
        <v>43</v>
      </c>
      <c r="C33" s="37"/>
      <c r="D33" s="109">
        <f>+D32+'LSR Prepaid BPA interest'!G17</f>
        <v>17200000</v>
      </c>
      <c r="E33" s="110"/>
      <c r="F33" s="702"/>
      <c r="G33" s="110"/>
      <c r="H33" s="110"/>
      <c r="I33" s="110"/>
      <c r="J33" s="702"/>
      <c r="K33" s="702"/>
      <c r="L33" s="110"/>
      <c r="M33" s="702"/>
      <c r="N33" s="507"/>
      <c r="O33" s="708">
        <f t="shared" si="0"/>
        <v>0</v>
      </c>
      <c r="P33" s="507">
        <f>($O$22+O33+SUM($O$22:O33)*2)/24</f>
        <v>0</v>
      </c>
      <c r="Q33" s="708">
        <f t="shared" si="1"/>
        <v>0</v>
      </c>
      <c r="R33" s="707"/>
      <c r="S33" s="707"/>
      <c r="T33" s="707"/>
      <c r="U33" s="707"/>
      <c r="V33" s="707"/>
      <c r="W33" s="707"/>
      <c r="X33" s="721"/>
    </row>
    <row r="34" spans="1:29" s="724" customFormat="1" hidden="1" outlineLevel="1">
      <c r="A34" s="38"/>
      <c r="B34" s="2" t="s">
        <v>44</v>
      </c>
      <c r="C34" s="660"/>
      <c r="D34" s="109">
        <f>D33</f>
        <v>17200000</v>
      </c>
      <c r="E34" s="110"/>
      <c r="F34" s="702"/>
      <c r="G34" s="110"/>
      <c r="H34" s="110"/>
      <c r="I34" s="110"/>
      <c r="J34" s="702"/>
      <c r="K34" s="702"/>
      <c r="L34" s="110"/>
      <c r="M34" s="702"/>
      <c r="N34" s="507"/>
      <c r="O34" s="708">
        <f t="shared" si="0"/>
        <v>0</v>
      </c>
      <c r="P34" s="507">
        <f>($O$22+O34+SUM($O$22:O34)*2)/24</f>
        <v>0</v>
      </c>
      <c r="Q34" s="708">
        <f t="shared" si="1"/>
        <v>0</v>
      </c>
      <c r="R34" s="722"/>
      <c r="S34" s="722"/>
      <c r="T34" s="722"/>
      <c r="U34" s="722"/>
      <c r="V34" s="722"/>
      <c r="W34" s="722"/>
      <c r="X34" s="723"/>
      <c r="Y34" s="319"/>
      <c r="Z34" s="319"/>
    </row>
    <row r="35" spans="1:29" hidden="1" outlineLevel="1">
      <c r="A35" s="37"/>
      <c r="B35" s="2" t="s">
        <v>45</v>
      </c>
      <c r="C35" s="80"/>
      <c r="D35" s="109">
        <f>D34+'LSR Prepaid BPA interest'!G19</f>
        <v>27700000</v>
      </c>
      <c r="E35" s="110"/>
      <c r="F35" s="702"/>
      <c r="G35" s="110"/>
      <c r="H35" s="110"/>
      <c r="I35" s="110"/>
      <c r="J35" s="702"/>
      <c r="K35" s="507"/>
      <c r="L35" s="110"/>
      <c r="M35" s="702"/>
      <c r="N35" s="507"/>
      <c r="O35" s="708">
        <f t="shared" si="0"/>
        <v>0</v>
      </c>
      <c r="P35" s="507">
        <f>(O23+O35+SUM(O24:O34)*2)/24</f>
        <v>0</v>
      </c>
      <c r="Q35" s="708"/>
      <c r="R35" s="707"/>
      <c r="S35" s="707"/>
      <c r="T35" s="707"/>
      <c r="U35" s="707"/>
      <c r="V35" s="707"/>
      <c r="W35" s="707"/>
      <c r="X35" s="721"/>
    </row>
    <row r="36" spans="1:29" hidden="1" outlineLevel="1">
      <c r="A36" s="37"/>
      <c r="B36" s="2" t="s">
        <v>46</v>
      </c>
      <c r="C36" s="80"/>
      <c r="D36" s="109">
        <f>+D35+'LSR Prepaid BPA interest'!G20</f>
        <v>38200000</v>
      </c>
      <c r="E36" s="110"/>
      <c r="F36" s="702"/>
      <c r="G36" s="110"/>
      <c r="H36" s="110"/>
      <c r="I36" s="110"/>
      <c r="J36" s="702"/>
      <c r="K36" s="507"/>
      <c r="L36" s="110"/>
      <c r="M36" s="702"/>
      <c r="N36" s="507"/>
      <c r="O36" s="708">
        <f t="shared" si="0"/>
        <v>0</v>
      </c>
      <c r="P36" s="507">
        <f t="shared" ref="P36:P99" si="2">(O24+O36+SUM(O25:O35)*2)/24</f>
        <v>0</v>
      </c>
      <c r="Q36" s="708"/>
      <c r="R36" s="707"/>
      <c r="S36" s="707"/>
      <c r="T36" s="707"/>
      <c r="U36" s="707"/>
      <c r="V36" s="707"/>
      <c r="W36" s="707"/>
      <c r="X36" s="721"/>
    </row>
    <row r="37" spans="1:29" hidden="1" outlineLevel="1">
      <c r="A37" s="37"/>
      <c r="B37" s="2" t="s">
        <v>47</v>
      </c>
      <c r="C37" s="80"/>
      <c r="D37" s="109">
        <f>D36</f>
        <v>38200000</v>
      </c>
      <c r="E37" s="110"/>
      <c r="F37" s="702"/>
      <c r="G37" s="110"/>
      <c r="H37" s="110"/>
      <c r="I37" s="110"/>
      <c r="J37" s="702"/>
      <c r="K37" s="507"/>
      <c r="L37" s="110"/>
      <c r="M37" s="702"/>
      <c r="N37" s="507"/>
      <c r="O37" s="708">
        <f t="shared" si="0"/>
        <v>0</v>
      </c>
      <c r="P37" s="507">
        <f t="shared" si="2"/>
        <v>0</v>
      </c>
      <c r="Q37" s="708"/>
      <c r="R37" s="707"/>
      <c r="S37" s="707"/>
      <c r="T37" s="707"/>
      <c r="U37" s="707"/>
      <c r="V37" s="707"/>
      <c r="W37" s="707"/>
      <c r="X37" s="721"/>
    </row>
    <row r="38" spans="1:29" hidden="1" outlineLevel="1">
      <c r="A38" s="37"/>
      <c r="B38" s="2" t="s">
        <v>48</v>
      </c>
      <c r="C38" s="658"/>
      <c r="D38" s="109">
        <f t="shared" ref="D38:D45" si="3">D37</f>
        <v>38200000</v>
      </c>
      <c r="E38" s="110"/>
      <c r="F38" s="702"/>
      <c r="G38" s="110"/>
      <c r="H38" s="110"/>
      <c r="I38" s="110"/>
      <c r="J38" s="702"/>
      <c r="K38" s="507"/>
      <c r="L38" s="110"/>
      <c r="M38" s="702"/>
      <c r="N38" s="507"/>
      <c r="O38" s="708">
        <f t="shared" si="0"/>
        <v>0</v>
      </c>
      <c r="P38" s="507">
        <f t="shared" si="2"/>
        <v>0</v>
      </c>
      <c r="Q38" s="708"/>
      <c r="R38" s="707"/>
      <c r="S38" s="707"/>
      <c r="T38" s="707"/>
      <c r="U38" s="707"/>
      <c r="V38" s="707"/>
      <c r="W38" s="707"/>
      <c r="X38" s="721"/>
    </row>
    <row r="39" spans="1:29" hidden="1" outlineLevel="1">
      <c r="A39" s="37"/>
      <c r="B39" s="2" t="s">
        <v>49</v>
      </c>
      <c r="C39" s="80"/>
      <c r="D39" s="109">
        <f t="shared" si="3"/>
        <v>38200000</v>
      </c>
      <c r="E39" s="110"/>
      <c r="F39" s="702"/>
      <c r="G39" s="110"/>
      <c r="H39" s="110"/>
      <c r="I39" s="110"/>
      <c r="J39" s="702"/>
      <c r="K39" s="507"/>
      <c r="L39" s="110"/>
      <c r="M39" s="702"/>
      <c r="N39" s="507"/>
      <c r="O39" s="708">
        <f t="shared" si="0"/>
        <v>0</v>
      </c>
      <c r="P39" s="507">
        <f t="shared" si="2"/>
        <v>0</v>
      </c>
      <c r="Q39" s="708"/>
      <c r="R39" s="707"/>
      <c r="S39" s="707"/>
      <c r="T39" s="707"/>
      <c r="U39" s="707"/>
      <c r="V39" s="707"/>
      <c r="W39" s="707"/>
      <c r="X39" s="721"/>
    </row>
    <row r="40" spans="1:29" hidden="1" outlineLevel="1">
      <c r="A40" s="37"/>
      <c r="B40" s="2" t="s">
        <v>50</v>
      </c>
      <c r="C40" s="80"/>
      <c r="D40" s="109">
        <f t="shared" si="3"/>
        <v>38200000</v>
      </c>
      <c r="E40" s="110"/>
      <c r="F40" s="702"/>
      <c r="G40" s="110"/>
      <c r="H40" s="110"/>
      <c r="I40" s="110"/>
      <c r="J40" s="702"/>
      <c r="K40" s="507"/>
      <c r="L40" s="110"/>
      <c r="M40" s="702"/>
      <c r="N40" s="507"/>
      <c r="O40" s="708">
        <f t="shared" si="0"/>
        <v>0</v>
      </c>
      <c r="P40" s="507">
        <f t="shared" si="2"/>
        <v>0</v>
      </c>
      <c r="Q40" s="708"/>
      <c r="R40" s="707"/>
      <c r="S40" s="707"/>
      <c r="T40" s="707"/>
      <c r="U40" s="707"/>
      <c r="V40" s="707"/>
      <c r="W40" s="707"/>
      <c r="X40" s="721"/>
    </row>
    <row r="41" spans="1:29" hidden="1" outlineLevel="1">
      <c r="A41" s="37"/>
      <c r="B41" s="2" t="s">
        <v>51</v>
      </c>
      <c r="C41" s="80"/>
      <c r="D41" s="109">
        <f t="shared" si="3"/>
        <v>38200000</v>
      </c>
      <c r="E41" s="110"/>
      <c r="F41" s="702"/>
      <c r="G41" s="110"/>
      <c r="H41" s="110"/>
      <c r="I41" s="110"/>
      <c r="J41" s="702"/>
      <c r="K41" s="507"/>
      <c r="L41" s="110"/>
      <c r="M41" s="702"/>
      <c r="N41" s="507"/>
      <c r="O41" s="708">
        <f t="shared" si="0"/>
        <v>0</v>
      </c>
      <c r="P41" s="507">
        <f t="shared" si="2"/>
        <v>0</v>
      </c>
      <c r="Q41" s="708"/>
      <c r="R41" s="707"/>
      <c r="S41" s="707"/>
      <c r="T41" s="707"/>
      <c r="U41" s="707"/>
      <c r="V41" s="707"/>
      <c r="W41" s="707"/>
      <c r="X41" s="721"/>
    </row>
    <row r="42" spans="1:29" hidden="1" outlineLevel="1">
      <c r="A42" s="37"/>
      <c r="B42" s="2" t="s">
        <v>52</v>
      </c>
      <c r="C42" s="80"/>
      <c r="D42" s="109">
        <f t="shared" si="3"/>
        <v>38200000</v>
      </c>
      <c r="E42" s="110"/>
      <c r="F42" s="702"/>
      <c r="G42" s="110"/>
      <c r="H42" s="110"/>
      <c r="I42" s="110"/>
      <c r="J42" s="702"/>
      <c r="K42" s="507"/>
      <c r="L42" s="110"/>
      <c r="M42" s="702"/>
      <c r="N42" s="507"/>
      <c r="O42" s="708">
        <f t="shared" si="0"/>
        <v>0</v>
      </c>
      <c r="P42" s="507">
        <f t="shared" si="2"/>
        <v>0</v>
      </c>
      <c r="Q42" s="708"/>
      <c r="R42" s="707"/>
      <c r="S42" s="707"/>
      <c r="T42" s="707"/>
      <c r="U42" s="707"/>
      <c r="V42" s="707"/>
      <c r="W42" s="707"/>
      <c r="X42" s="721"/>
    </row>
    <row r="43" spans="1:29" hidden="1" outlineLevel="1">
      <c r="A43" s="37"/>
      <c r="B43" s="2" t="s">
        <v>53</v>
      </c>
      <c r="C43" s="80"/>
      <c r="D43" s="109">
        <f t="shared" si="3"/>
        <v>38200000</v>
      </c>
      <c r="E43" s="110"/>
      <c r="F43" s="702"/>
      <c r="G43" s="110"/>
      <c r="H43" s="110"/>
      <c r="I43" s="110"/>
      <c r="J43" s="702"/>
      <c r="K43" s="507"/>
      <c r="L43" s="110"/>
      <c r="M43" s="702"/>
      <c r="N43" s="507"/>
      <c r="O43" s="708">
        <f t="shared" si="0"/>
        <v>0</v>
      </c>
      <c r="P43" s="507">
        <f t="shared" si="2"/>
        <v>0</v>
      </c>
      <c r="Q43" s="708"/>
      <c r="R43" s="707"/>
      <c r="S43" s="707"/>
      <c r="T43" s="707"/>
      <c r="U43" s="707"/>
      <c r="V43" s="707"/>
      <c r="W43" s="707"/>
      <c r="X43" s="721"/>
    </row>
    <row r="44" spans="1:29" hidden="1" outlineLevel="1">
      <c r="A44" s="37"/>
      <c r="B44" s="2" t="s">
        <v>205</v>
      </c>
      <c r="C44" s="80"/>
      <c r="D44" s="109">
        <f t="shared" si="3"/>
        <v>38200000</v>
      </c>
      <c r="E44" s="110"/>
      <c r="F44" s="702"/>
      <c r="G44" s="110"/>
      <c r="H44" s="110"/>
      <c r="I44" s="110"/>
      <c r="J44" s="702"/>
      <c r="K44" s="507"/>
      <c r="L44" s="110"/>
      <c r="M44" s="702"/>
      <c r="N44" s="507"/>
      <c r="O44" s="708">
        <f t="shared" si="0"/>
        <v>0</v>
      </c>
      <c r="P44" s="507">
        <f t="shared" si="2"/>
        <v>0</v>
      </c>
      <c r="Q44" s="708"/>
      <c r="R44" s="707"/>
      <c r="S44" s="707"/>
      <c r="T44" s="707"/>
      <c r="U44" s="707"/>
      <c r="V44" s="707"/>
      <c r="W44" s="707"/>
      <c r="X44" s="721"/>
      <c r="AA44" s="725"/>
      <c r="AB44" s="70"/>
      <c r="AC44" s="725"/>
    </row>
    <row r="45" spans="1:29" hidden="1" outlineLevel="1">
      <c r="A45" s="37"/>
      <c r="B45" s="128" t="s">
        <v>206</v>
      </c>
      <c r="C45" s="80"/>
      <c r="D45" s="109">
        <f t="shared" si="3"/>
        <v>38200000</v>
      </c>
      <c r="E45" s="110"/>
      <c r="F45" s="702"/>
      <c r="G45" s="110"/>
      <c r="H45" s="110"/>
      <c r="I45" s="110"/>
      <c r="J45" s="702"/>
      <c r="K45" s="507"/>
      <c r="L45" s="110"/>
      <c r="M45" s="702"/>
      <c r="N45" s="507"/>
      <c r="O45" s="708">
        <f t="shared" si="0"/>
        <v>0</v>
      </c>
      <c r="P45" s="507">
        <f t="shared" si="2"/>
        <v>0</v>
      </c>
      <c r="Q45" s="708"/>
      <c r="R45" s="707"/>
      <c r="S45" s="707"/>
      <c r="T45" s="707"/>
      <c r="U45" s="707"/>
      <c r="V45" s="707"/>
      <c r="W45" s="707"/>
      <c r="X45" s="721"/>
      <c r="AA45" s="725"/>
      <c r="AB45" s="70"/>
    </row>
    <row r="46" spans="1:29" hidden="1" outlineLevel="1">
      <c r="A46" s="37"/>
      <c r="B46" s="3" t="s">
        <v>54</v>
      </c>
      <c r="C46" s="80"/>
      <c r="D46" s="109">
        <f>+D45+'LSR Prepaid BPA interest'!G30</f>
        <v>48200000</v>
      </c>
      <c r="E46" s="110"/>
      <c r="F46" s="702"/>
      <c r="G46" s="110"/>
      <c r="H46" s="110"/>
      <c r="I46" s="110"/>
      <c r="J46" s="702"/>
      <c r="K46" s="507"/>
      <c r="L46" s="110"/>
      <c r="M46" s="702"/>
      <c r="N46" s="507"/>
      <c r="O46" s="708">
        <f t="shared" si="0"/>
        <v>0</v>
      </c>
      <c r="P46" s="507">
        <f t="shared" si="2"/>
        <v>0</v>
      </c>
      <c r="Q46" s="708"/>
      <c r="R46" s="707"/>
      <c r="S46" s="707"/>
      <c r="T46" s="707"/>
      <c r="U46" s="707"/>
      <c r="V46" s="707"/>
      <c r="W46" s="707"/>
      <c r="X46" s="721"/>
      <c r="AA46" s="725"/>
      <c r="AB46" s="70"/>
    </row>
    <row r="47" spans="1:29" hidden="1" outlineLevel="1">
      <c r="A47" s="37"/>
      <c r="B47" s="2" t="s">
        <v>55</v>
      </c>
      <c r="C47" s="80"/>
      <c r="D47" s="109">
        <f>D46+'LSR Prepaid BPA interest'!G31</f>
        <v>58200000</v>
      </c>
      <c r="E47" s="110"/>
      <c r="F47" s="702"/>
      <c r="G47" s="110"/>
      <c r="H47" s="110"/>
      <c r="I47" s="110"/>
      <c r="J47" s="702"/>
      <c r="K47" s="507"/>
      <c r="L47" s="110"/>
      <c r="M47" s="702"/>
      <c r="N47" s="507"/>
      <c r="O47" s="708">
        <f t="shared" si="0"/>
        <v>0</v>
      </c>
      <c r="P47" s="507">
        <f t="shared" si="2"/>
        <v>0</v>
      </c>
      <c r="Q47" s="708"/>
      <c r="R47" s="707"/>
      <c r="S47" s="707"/>
      <c r="T47" s="707"/>
      <c r="U47" s="707"/>
      <c r="V47" s="707"/>
      <c r="W47" s="707"/>
      <c r="X47" s="721"/>
      <c r="AB47" s="70"/>
    </row>
    <row r="48" spans="1:29" hidden="1" outlineLevel="1">
      <c r="A48" s="37"/>
      <c r="B48" s="2" t="s">
        <v>56</v>
      </c>
      <c r="C48" s="80"/>
      <c r="D48" s="109">
        <f>D47</f>
        <v>58200000</v>
      </c>
      <c r="E48" s="110"/>
      <c r="F48" s="702"/>
      <c r="G48" s="110"/>
      <c r="H48" s="110"/>
      <c r="I48" s="110"/>
      <c r="J48" s="702"/>
      <c r="K48" s="507"/>
      <c r="L48" s="110"/>
      <c r="M48" s="702"/>
      <c r="N48" s="507"/>
      <c r="O48" s="708">
        <f t="shared" si="0"/>
        <v>0</v>
      </c>
      <c r="P48" s="507">
        <f t="shared" si="2"/>
        <v>0</v>
      </c>
      <c r="Q48" s="708"/>
      <c r="R48" s="707"/>
      <c r="S48" s="707"/>
      <c r="T48" s="707"/>
      <c r="U48" s="707"/>
      <c r="V48" s="707"/>
      <c r="W48" s="707"/>
      <c r="X48" s="721"/>
      <c r="AB48" s="70"/>
    </row>
    <row r="49" spans="1:28" hidden="1" outlineLevel="1">
      <c r="A49" s="37"/>
      <c r="B49" s="2" t="s">
        <v>57</v>
      </c>
      <c r="C49" s="80"/>
      <c r="D49" s="109">
        <f>+D48</f>
        <v>58200000</v>
      </c>
      <c r="E49" s="109">
        <v>2013270</v>
      </c>
      <c r="F49" s="1205"/>
      <c r="G49" s="109">
        <f>G48+E49</f>
        <v>2013270</v>
      </c>
      <c r="H49" s="109"/>
      <c r="I49" s="109"/>
      <c r="J49" s="703"/>
      <c r="K49" s="704"/>
      <c r="L49" s="109">
        <f t="shared" ref="L49:L112" si="4">G49+J49</f>
        <v>2013270</v>
      </c>
      <c r="M49" s="1205"/>
      <c r="N49" s="704"/>
      <c r="O49" s="708"/>
      <c r="P49" s="704"/>
      <c r="Q49" s="708"/>
      <c r="R49" s="707"/>
      <c r="S49" s="707"/>
      <c r="T49" s="707"/>
      <c r="U49" s="707"/>
      <c r="V49" s="708"/>
      <c r="W49" s="707"/>
      <c r="X49" s="721"/>
      <c r="AA49" s="129"/>
      <c r="AB49" s="70"/>
    </row>
    <row r="50" spans="1:28" hidden="1" outlineLevel="1">
      <c r="A50" s="37"/>
      <c r="B50" s="2" t="s">
        <v>58</v>
      </c>
      <c r="C50" s="80"/>
      <c r="D50" s="109">
        <f>+D49+'LSR Prepaid BPA interest'!G34</f>
        <v>72600000</v>
      </c>
      <c r="E50" s="109">
        <v>578988</v>
      </c>
      <c r="F50" s="1205"/>
      <c r="G50" s="109">
        <f>G49+E50</f>
        <v>2592258</v>
      </c>
      <c r="H50" s="109"/>
      <c r="I50" s="109"/>
      <c r="J50" s="703"/>
      <c r="K50" s="704"/>
      <c r="L50" s="109">
        <f t="shared" si="4"/>
        <v>2592258</v>
      </c>
      <c r="M50" s="1205"/>
      <c r="N50" s="704"/>
      <c r="O50" s="708"/>
      <c r="P50" s="704"/>
      <c r="Q50" s="708"/>
      <c r="R50" s="707"/>
      <c r="S50" s="707"/>
      <c r="T50" s="707"/>
      <c r="U50" s="707"/>
      <c r="V50" s="708"/>
      <c r="W50" s="707"/>
      <c r="X50" s="721"/>
      <c r="AA50" s="129"/>
      <c r="AB50" s="70"/>
    </row>
    <row r="51" spans="1:28" hidden="1" outlineLevel="1">
      <c r="A51" s="37"/>
      <c r="B51" s="2" t="s">
        <v>59</v>
      </c>
      <c r="C51" s="80"/>
      <c r="D51" s="109">
        <f>D50</f>
        <v>72600000</v>
      </c>
      <c r="E51" s="109">
        <v>643129</v>
      </c>
      <c r="F51" s="1205"/>
      <c r="G51" s="109">
        <f>G50+E51</f>
        <v>3235387</v>
      </c>
      <c r="H51" s="109"/>
      <c r="I51" s="109"/>
      <c r="J51" s="703"/>
      <c r="K51" s="704"/>
      <c r="L51" s="705">
        <f t="shared" si="4"/>
        <v>3235387</v>
      </c>
      <c r="M51" s="1205"/>
      <c r="N51" s="704"/>
      <c r="O51" s="708"/>
      <c r="P51" s="704"/>
      <c r="Q51" s="708"/>
      <c r="R51" s="707"/>
      <c r="S51" s="707"/>
      <c r="T51" s="707"/>
      <c r="U51" s="707"/>
      <c r="V51" s="708"/>
      <c r="W51" s="707"/>
      <c r="X51" s="721"/>
      <c r="AA51" s="129"/>
      <c r="AB51" s="70"/>
    </row>
    <row r="52" spans="1:28" hidden="1" outlineLevel="1">
      <c r="A52" s="37"/>
      <c r="B52" s="2" t="s">
        <v>60</v>
      </c>
      <c r="C52" s="80"/>
      <c r="D52" s="109">
        <f>D51</f>
        <v>72600000</v>
      </c>
      <c r="E52" s="109">
        <v>643129</v>
      </c>
      <c r="F52" s="1205"/>
      <c r="G52" s="109">
        <f t="shared" ref="G52:G59" si="5">G51+E52</f>
        <v>3878516</v>
      </c>
      <c r="H52" s="109"/>
      <c r="I52" s="109"/>
      <c r="J52" s="703"/>
      <c r="K52" s="704"/>
      <c r="L52" s="705">
        <f t="shared" si="4"/>
        <v>3878516</v>
      </c>
      <c r="M52" s="1205"/>
      <c r="N52" s="704"/>
      <c r="O52" s="708"/>
      <c r="P52" s="704"/>
      <c r="Q52" s="708"/>
      <c r="R52" s="707"/>
      <c r="S52" s="707"/>
      <c r="T52" s="707"/>
      <c r="U52" s="707"/>
      <c r="V52" s="708"/>
      <c r="W52" s="707"/>
      <c r="X52" s="721"/>
      <c r="AA52" s="129"/>
      <c r="AB52" s="70"/>
    </row>
    <row r="53" spans="1:28" hidden="1" outlineLevel="1">
      <c r="A53" s="37"/>
      <c r="B53" s="2" t="s">
        <v>61</v>
      </c>
      <c r="C53" s="80"/>
      <c r="D53" s="109">
        <f>D52</f>
        <v>72600000</v>
      </c>
      <c r="E53" s="109">
        <v>643129</v>
      </c>
      <c r="F53" s="1205"/>
      <c r="G53" s="109">
        <f t="shared" si="5"/>
        <v>4521645</v>
      </c>
      <c r="H53" s="109"/>
      <c r="I53" s="109"/>
      <c r="J53" s="703"/>
      <c r="K53" s="704"/>
      <c r="L53" s="705">
        <f t="shared" si="4"/>
        <v>4521645</v>
      </c>
      <c r="M53" s="1205"/>
      <c r="N53" s="704"/>
      <c r="O53" s="708"/>
      <c r="P53" s="704"/>
      <c r="Q53" s="708"/>
      <c r="R53" s="707"/>
      <c r="S53" s="707"/>
      <c r="T53" s="707"/>
      <c r="U53" s="707"/>
      <c r="V53" s="708"/>
      <c r="W53" s="707"/>
      <c r="X53" s="721"/>
      <c r="AA53" s="129"/>
      <c r="AB53" s="70"/>
    </row>
    <row r="54" spans="1:28" hidden="1" outlineLevel="1">
      <c r="A54" s="37"/>
      <c r="B54" s="2" t="s">
        <v>62</v>
      </c>
      <c r="C54" s="80"/>
      <c r="D54" s="109">
        <f>D53</f>
        <v>72600000</v>
      </c>
      <c r="E54" s="109">
        <v>643129</v>
      </c>
      <c r="F54" s="1205"/>
      <c r="G54" s="109">
        <f>G53+E54</f>
        <v>5164774</v>
      </c>
      <c r="H54" s="109"/>
      <c r="I54" s="109"/>
      <c r="J54" s="703"/>
      <c r="K54" s="704"/>
      <c r="L54" s="705">
        <f t="shared" si="4"/>
        <v>5164774</v>
      </c>
      <c r="M54" s="1205"/>
      <c r="N54" s="704"/>
      <c r="O54" s="708"/>
      <c r="P54" s="704"/>
      <c r="Q54" s="708"/>
      <c r="R54" s="707"/>
      <c r="S54" s="707"/>
      <c r="T54" s="707"/>
      <c r="U54" s="707"/>
      <c r="V54" s="708"/>
      <c r="W54" s="707"/>
      <c r="X54" s="721"/>
      <c r="AA54" s="129"/>
      <c r="AB54" s="70"/>
    </row>
    <row r="55" spans="1:28" hidden="1" outlineLevel="1">
      <c r="A55" s="37"/>
      <c r="B55" s="128" t="s">
        <v>207</v>
      </c>
      <c r="C55" s="80"/>
      <c r="D55" s="109">
        <f>+D54+'LSR Prepaid BPA interest'!G39</f>
        <v>90800000</v>
      </c>
      <c r="E55" s="109">
        <v>726650</v>
      </c>
      <c r="F55" s="1205"/>
      <c r="G55" s="109">
        <f t="shared" si="5"/>
        <v>5891424</v>
      </c>
      <c r="H55" s="109"/>
      <c r="I55" s="109"/>
      <c r="J55" s="703"/>
      <c r="K55" s="704"/>
      <c r="L55" s="705">
        <f t="shared" si="4"/>
        <v>5891424</v>
      </c>
      <c r="M55" s="1205"/>
      <c r="N55" s="704"/>
      <c r="O55" s="708"/>
      <c r="P55" s="704"/>
      <c r="Q55" s="708"/>
      <c r="R55" s="707"/>
      <c r="S55" s="707"/>
      <c r="T55" s="707"/>
      <c r="U55" s="707"/>
      <c r="V55" s="708"/>
      <c r="W55" s="707"/>
      <c r="X55" s="721"/>
      <c r="AA55" s="129"/>
    </row>
    <row r="56" spans="1:28" hidden="1" outlineLevel="1">
      <c r="A56" s="37"/>
      <c r="B56" s="128" t="s">
        <v>208</v>
      </c>
      <c r="C56" s="80"/>
      <c r="D56" s="109">
        <f>D55</f>
        <v>90800000</v>
      </c>
      <c r="E56" s="705">
        <v>795269.76923076937</v>
      </c>
      <c r="F56" s="1205"/>
      <c r="G56" s="109">
        <f t="shared" si="5"/>
        <v>6686693.769230769</v>
      </c>
      <c r="H56" s="109"/>
      <c r="I56" s="109"/>
      <c r="J56" s="703"/>
      <c r="K56" s="704"/>
      <c r="L56" s="705">
        <f t="shared" si="4"/>
        <v>6686693.769230769</v>
      </c>
      <c r="M56" s="1205"/>
      <c r="N56" s="704"/>
      <c r="O56" s="708"/>
      <c r="P56" s="704"/>
      <c r="Q56" s="708"/>
      <c r="R56" s="707"/>
      <c r="S56" s="707"/>
      <c r="T56" s="707"/>
      <c r="U56" s="707"/>
      <c r="V56" s="708"/>
      <c r="W56" s="707"/>
      <c r="X56" s="721"/>
      <c r="AA56" s="129"/>
    </row>
    <row r="57" spans="1:28" hidden="1" outlineLevel="1">
      <c r="A57" s="37"/>
      <c r="B57" s="2" t="s">
        <v>63</v>
      </c>
      <c r="C57" s="80"/>
      <c r="D57" s="109">
        <f t="shared" ref="D57:D69" si="6">D56</f>
        <v>90800000</v>
      </c>
      <c r="E57" s="705">
        <f>(((D56+D57)/2)*6.9%/65%)/12</f>
        <v>803230.76923076937</v>
      </c>
      <c r="F57" s="1205"/>
      <c r="G57" s="109">
        <f t="shared" si="5"/>
        <v>7489924.538461538</v>
      </c>
      <c r="H57" s="109"/>
      <c r="I57" s="109"/>
      <c r="J57" s="703"/>
      <c r="K57" s="704"/>
      <c r="L57" s="705">
        <f t="shared" si="4"/>
        <v>7489924.538461538</v>
      </c>
      <c r="M57" s="1205"/>
      <c r="N57" s="704"/>
      <c r="O57" s="708"/>
      <c r="P57" s="704"/>
      <c r="Q57" s="708"/>
      <c r="R57" s="707"/>
      <c r="S57" s="707"/>
      <c r="T57" s="707"/>
      <c r="U57" s="707"/>
      <c r="V57" s="708"/>
      <c r="W57" s="707"/>
      <c r="X57" s="721"/>
      <c r="AA57" s="129"/>
    </row>
    <row r="58" spans="1:28" hidden="1" outlineLevel="1">
      <c r="A58" s="37"/>
      <c r="B58" s="3" t="s">
        <v>64</v>
      </c>
      <c r="C58" s="80"/>
      <c r="D58" s="109">
        <f t="shared" si="6"/>
        <v>90800000</v>
      </c>
      <c r="E58" s="705">
        <f>(((D57+D58)/2)*6.9%/65%)/12</f>
        <v>803230.76923076937</v>
      </c>
      <c r="F58" s="1205"/>
      <c r="G58" s="109">
        <f t="shared" si="5"/>
        <v>8293155.307692307</v>
      </c>
      <c r="H58" s="704">
        <f>(G46+G58+SUM(G47:G57)*2)/24</f>
        <v>3801705.8301282045</v>
      </c>
      <c r="I58" s="109"/>
      <c r="J58" s="703"/>
      <c r="K58" s="704"/>
      <c r="L58" s="705">
        <f>G58+J58</f>
        <v>8293155.307692307</v>
      </c>
      <c r="M58" s="1205"/>
      <c r="N58" s="704"/>
      <c r="O58" s="708"/>
      <c r="P58" s="704"/>
      <c r="Q58" s="708"/>
      <c r="R58" s="707"/>
      <c r="S58" s="707"/>
      <c r="T58" s="707"/>
      <c r="U58" s="707"/>
      <c r="V58" s="708"/>
      <c r="W58" s="707"/>
      <c r="X58" s="721"/>
      <c r="AA58" s="129"/>
    </row>
    <row r="59" spans="1:28" hidden="1" outlineLevel="1">
      <c r="A59" s="37"/>
      <c r="B59" s="2" t="s">
        <v>65</v>
      </c>
      <c r="C59" s="80"/>
      <c r="D59" s="109">
        <f t="shared" si="6"/>
        <v>90800000</v>
      </c>
      <c r="E59" s="705">
        <f>(((D58+D59)/2)*6.9%/65%)/12</f>
        <v>803230.76923076937</v>
      </c>
      <c r="F59" s="1205"/>
      <c r="G59" s="109">
        <f t="shared" si="5"/>
        <v>9096386.0769230761</v>
      </c>
      <c r="H59" s="704">
        <f t="shared" ref="H59:H68" si="7">(G47+G59+SUM(G48:G58)*2)/24</f>
        <v>4526270.054487179</v>
      </c>
      <c r="I59" s="109"/>
      <c r="J59" s="703"/>
      <c r="K59" s="704"/>
      <c r="L59" s="705">
        <f t="shared" si="4"/>
        <v>9096386.0769230761</v>
      </c>
      <c r="M59" s="1205"/>
      <c r="N59" s="704"/>
      <c r="O59" s="708"/>
      <c r="P59" s="704"/>
      <c r="Q59" s="708"/>
      <c r="R59" s="707"/>
      <c r="S59" s="707"/>
      <c r="T59" s="707"/>
      <c r="U59" s="707"/>
      <c r="V59" s="708"/>
      <c r="W59" s="707"/>
      <c r="X59" s="721"/>
      <c r="AA59" s="129"/>
    </row>
    <row r="60" spans="1:28" hidden="1" outlineLevel="1">
      <c r="A60" s="38"/>
      <c r="B60" s="2" t="s">
        <v>66</v>
      </c>
      <c r="C60" s="660"/>
      <c r="D60" s="109">
        <f t="shared" si="6"/>
        <v>90800000</v>
      </c>
      <c r="E60" s="705">
        <v>843038</v>
      </c>
      <c r="F60" s="1205"/>
      <c r="G60" s="109">
        <f>G59+E60</f>
        <v>9939424.0769230761</v>
      </c>
      <c r="H60" s="704">
        <f t="shared" si="7"/>
        <v>5319428.8108974351</v>
      </c>
      <c r="I60" s="109"/>
      <c r="J60" s="703"/>
      <c r="K60" s="704"/>
      <c r="L60" s="705">
        <f t="shared" si="4"/>
        <v>9939424.0769230761</v>
      </c>
      <c r="M60" s="1205"/>
      <c r="N60" s="704"/>
      <c r="O60" s="708"/>
      <c r="P60" s="704"/>
      <c r="Q60" s="708"/>
      <c r="R60" s="707"/>
      <c r="S60" s="707"/>
      <c r="T60" s="707"/>
      <c r="U60" s="707"/>
      <c r="V60" s="708"/>
      <c r="W60" s="707"/>
      <c r="X60" s="721"/>
      <c r="AA60" s="129"/>
    </row>
    <row r="61" spans="1:28" hidden="1" outlineLevel="1">
      <c r="A61" s="37"/>
      <c r="B61" s="2" t="s">
        <v>67</v>
      </c>
      <c r="C61" s="80"/>
      <c r="D61" s="109">
        <f t="shared" si="6"/>
        <v>90800000</v>
      </c>
      <c r="E61" s="705">
        <v>882846.15384615399</v>
      </c>
      <c r="F61" s="1205"/>
      <c r="G61" s="109">
        <f t="shared" ref="G61:G66" si="8">G60+E61</f>
        <v>10822270.23076923</v>
      </c>
      <c r="H61" s="704">
        <f t="shared" si="7"/>
        <v>6100613.1570512801</v>
      </c>
      <c r="I61" s="109"/>
      <c r="J61" s="703"/>
      <c r="K61" s="704"/>
      <c r="L61" s="705">
        <f t="shared" si="4"/>
        <v>10822270.23076923</v>
      </c>
      <c r="M61" s="1205"/>
      <c r="N61" s="704"/>
      <c r="O61" s="708"/>
      <c r="P61" s="704"/>
      <c r="Q61" s="708"/>
      <c r="R61" s="707"/>
      <c r="S61" s="707"/>
      <c r="T61" s="707"/>
      <c r="U61" s="707"/>
      <c r="V61" s="708"/>
      <c r="W61" s="704"/>
      <c r="X61" s="709">
        <f>H61+K61+W61</f>
        <v>6100613.1570512801</v>
      </c>
      <c r="AA61" s="129"/>
    </row>
    <row r="62" spans="1:28" hidden="1" outlineLevel="1">
      <c r="A62" s="37"/>
      <c r="B62" s="2" t="s">
        <v>68</v>
      </c>
      <c r="C62" s="80"/>
      <c r="D62" s="109">
        <f t="shared" si="6"/>
        <v>90800000</v>
      </c>
      <c r="E62" s="705">
        <v>882846.15384615399</v>
      </c>
      <c r="F62" s="1205"/>
      <c r="G62" s="109">
        <f t="shared" si="8"/>
        <v>11705116.384615384</v>
      </c>
      <c r="H62" s="704">
        <f t="shared" si="7"/>
        <v>6847357.2660256401</v>
      </c>
      <c r="I62" s="109"/>
      <c r="J62" s="703"/>
      <c r="K62" s="704"/>
      <c r="L62" s="705">
        <f t="shared" si="4"/>
        <v>11705116.384615384</v>
      </c>
      <c r="M62" s="1205"/>
      <c r="N62" s="704"/>
      <c r="O62" s="708"/>
      <c r="P62" s="704"/>
      <c r="Q62" s="708"/>
      <c r="R62" s="707"/>
      <c r="S62" s="707"/>
      <c r="T62" s="707"/>
      <c r="U62" s="707"/>
      <c r="V62" s="708"/>
      <c r="W62" s="704"/>
      <c r="X62" s="709">
        <f t="shared" ref="X62:X125" si="9">H62+K62+W62</f>
        <v>6847357.2660256401</v>
      </c>
      <c r="AA62" s="129"/>
    </row>
    <row r="63" spans="1:28" hidden="1" outlineLevel="1">
      <c r="A63" s="37"/>
      <c r="B63" s="2" t="s">
        <v>69</v>
      </c>
      <c r="C63" s="80"/>
      <c r="D63" s="109">
        <f t="shared" si="6"/>
        <v>90800000</v>
      </c>
      <c r="E63" s="705">
        <v>882846.15384615399</v>
      </c>
      <c r="F63" s="1205"/>
      <c r="G63" s="109">
        <f t="shared" si="8"/>
        <v>12587962.538461538</v>
      </c>
      <c r="H63" s="704">
        <f t="shared" si="7"/>
        <v>7616750.3461538441</v>
      </c>
      <c r="I63" s="109"/>
      <c r="J63" s="703"/>
      <c r="K63" s="704"/>
      <c r="L63" s="705">
        <f t="shared" si="4"/>
        <v>12587962.538461538</v>
      </c>
      <c r="M63" s="1205"/>
      <c r="N63" s="704"/>
      <c r="O63" s="708"/>
      <c r="P63" s="704"/>
      <c r="Q63" s="708"/>
      <c r="R63" s="707"/>
      <c r="S63" s="707"/>
      <c r="T63" s="707"/>
      <c r="U63" s="707"/>
      <c r="V63" s="708"/>
      <c r="W63" s="704"/>
      <c r="X63" s="709">
        <f t="shared" si="9"/>
        <v>7616750.3461538441</v>
      </c>
      <c r="AA63" s="129"/>
    </row>
    <row r="64" spans="1:28" hidden="1" outlineLevel="1">
      <c r="A64" s="37"/>
      <c r="B64" s="128" t="s">
        <v>70</v>
      </c>
      <c r="C64" s="80"/>
      <c r="D64" s="109">
        <f t="shared" si="6"/>
        <v>90800000</v>
      </c>
      <c r="E64" s="705">
        <v>882846.15384615399</v>
      </c>
      <c r="F64" s="1205"/>
      <c r="G64" s="109">
        <f t="shared" si="8"/>
        <v>13470808.692307692</v>
      </c>
      <c r="H64" s="704">
        <f t="shared" si="7"/>
        <v>8406119.8557692282</v>
      </c>
      <c r="I64" s="109"/>
      <c r="J64" s="703"/>
      <c r="K64" s="704"/>
      <c r="L64" s="705">
        <f t="shared" si="4"/>
        <v>13470808.692307692</v>
      </c>
      <c r="M64" s="1205"/>
      <c r="N64" s="704"/>
      <c r="O64" s="708"/>
      <c r="P64" s="704"/>
      <c r="Q64" s="708"/>
      <c r="R64" s="707"/>
      <c r="S64" s="707"/>
      <c r="T64" s="707"/>
      <c r="U64" s="707"/>
      <c r="V64" s="708"/>
      <c r="W64" s="704"/>
      <c r="X64" s="709">
        <f t="shared" si="9"/>
        <v>8406119.8557692282</v>
      </c>
      <c r="Y64" s="292">
        <f>G64+J64+V64</f>
        <v>13470808.692307692</v>
      </c>
      <c r="AA64" s="129"/>
    </row>
    <row r="65" spans="1:27" hidden="1" outlineLevel="1">
      <c r="A65" s="37"/>
      <c r="B65" s="2" t="s">
        <v>71</v>
      </c>
      <c r="C65" s="80"/>
      <c r="D65" s="109">
        <f t="shared" si="6"/>
        <v>90800000</v>
      </c>
      <c r="E65" s="705">
        <v>882846.15384615399</v>
      </c>
      <c r="F65" s="1205"/>
      <c r="G65" s="109">
        <f t="shared" si="8"/>
        <v>14353654.846153846</v>
      </c>
      <c r="H65" s="704">
        <f t="shared" si="7"/>
        <v>9215465.7948717959</v>
      </c>
      <c r="I65" s="109"/>
      <c r="J65" s="703"/>
      <c r="K65" s="704"/>
      <c r="L65" s="705">
        <f t="shared" si="4"/>
        <v>14353654.846153846</v>
      </c>
      <c r="M65" s="1205"/>
      <c r="N65" s="704"/>
      <c r="O65" s="708"/>
      <c r="P65" s="704"/>
      <c r="Q65" s="708"/>
      <c r="R65" s="707"/>
      <c r="S65" s="707"/>
      <c r="T65" s="707"/>
      <c r="U65" s="707"/>
      <c r="V65" s="708"/>
      <c r="W65" s="704"/>
      <c r="X65" s="709">
        <f t="shared" si="9"/>
        <v>9215465.7948717959</v>
      </c>
      <c r="Y65" s="292">
        <f t="shared" ref="Y65:Y128" si="10">G65+J65+V65</f>
        <v>14353654.846153846</v>
      </c>
      <c r="AA65" s="129"/>
    </row>
    <row r="66" spans="1:27" hidden="1" outlineLevel="1">
      <c r="A66" s="125"/>
      <c r="B66" s="2" t="s">
        <v>72</v>
      </c>
      <c r="C66" s="125"/>
      <c r="D66" s="109">
        <f t="shared" si="6"/>
        <v>90800000</v>
      </c>
      <c r="E66" s="705">
        <v>882846.15384615399</v>
      </c>
      <c r="F66" s="1205"/>
      <c r="G66" s="109">
        <f t="shared" si="8"/>
        <v>15236501</v>
      </c>
      <c r="H66" s="704">
        <f t="shared" si="7"/>
        <v>10044788.163461538</v>
      </c>
      <c r="I66" s="109"/>
      <c r="J66" s="703"/>
      <c r="K66" s="704"/>
      <c r="L66" s="705">
        <f t="shared" si="4"/>
        <v>15236501</v>
      </c>
      <c r="M66" s="1205"/>
      <c r="N66" s="704"/>
      <c r="O66" s="708"/>
      <c r="P66" s="704"/>
      <c r="Q66" s="708"/>
      <c r="R66" s="707"/>
      <c r="S66" s="707"/>
      <c r="T66" s="707"/>
      <c r="U66" s="707"/>
      <c r="V66" s="708"/>
      <c r="W66" s="704"/>
      <c r="X66" s="709">
        <f t="shared" si="9"/>
        <v>10044788.163461538</v>
      </c>
      <c r="Y66" s="292">
        <f t="shared" si="10"/>
        <v>15236501</v>
      </c>
      <c r="AA66" s="129"/>
    </row>
    <row r="67" spans="1:27" hidden="1" outlineLevel="1">
      <c r="A67" s="125"/>
      <c r="B67" s="2" t="s">
        <v>73</v>
      </c>
      <c r="C67" s="125"/>
      <c r="D67" s="109">
        <f t="shared" si="6"/>
        <v>90800000</v>
      </c>
      <c r="E67" s="705">
        <v>882846.15384615399</v>
      </c>
      <c r="F67" s="1205"/>
      <c r="G67" s="109">
        <f>G66+E67</f>
        <v>16119347.153846154</v>
      </c>
      <c r="H67" s="704">
        <f t="shared" si="7"/>
        <v>10890606.919871794</v>
      </c>
      <c r="I67" s="109"/>
      <c r="J67" s="703"/>
      <c r="K67" s="704"/>
      <c r="L67" s="705">
        <f t="shared" si="4"/>
        <v>16119347.153846154</v>
      </c>
      <c r="M67" s="1205"/>
      <c r="N67" s="704">
        <f t="shared" ref="N67:N115" si="11">-M67+M66</f>
        <v>0</v>
      </c>
      <c r="O67" s="708">
        <f t="shared" si="0"/>
        <v>0</v>
      </c>
      <c r="P67" s="704">
        <f t="shared" si="2"/>
        <v>0</v>
      </c>
      <c r="Q67" s="708"/>
      <c r="R67" s="707"/>
      <c r="S67" s="707"/>
      <c r="T67" s="707"/>
      <c r="U67" s="707"/>
      <c r="V67" s="708">
        <f t="shared" ref="V67:V114" si="12">V66-N67</f>
        <v>0</v>
      </c>
      <c r="W67" s="704">
        <f>(V55+V67+SUM(V56:V66)*2)/24</f>
        <v>0</v>
      </c>
      <c r="X67" s="709">
        <f t="shared" si="9"/>
        <v>10890606.919871794</v>
      </c>
      <c r="Y67" s="292">
        <f t="shared" si="10"/>
        <v>16119347.153846154</v>
      </c>
      <c r="AA67" s="129"/>
    </row>
    <row r="68" spans="1:27" hidden="1" outlineLevel="1">
      <c r="A68" s="125"/>
      <c r="B68" s="128" t="s">
        <v>74</v>
      </c>
      <c r="C68" s="125"/>
      <c r="D68" s="109">
        <f t="shared" si="6"/>
        <v>90800000</v>
      </c>
      <c r="E68" s="705">
        <v>882846.15384615399</v>
      </c>
      <c r="F68" s="1205"/>
      <c r="G68" s="109">
        <f>G67+E68</f>
        <v>17002193.307692308</v>
      </c>
      <c r="H68" s="704">
        <f t="shared" si="7"/>
        <v>11746582.865384616</v>
      </c>
      <c r="I68" s="109"/>
      <c r="J68" s="703"/>
      <c r="K68" s="704">
        <f>(J56+J68+SUM(J57:J67)*2)/24</f>
        <v>0</v>
      </c>
      <c r="L68" s="705">
        <f t="shared" si="4"/>
        <v>17002193.307692308</v>
      </c>
      <c r="M68" s="1205"/>
      <c r="N68" s="704">
        <f t="shared" si="11"/>
        <v>0</v>
      </c>
      <c r="O68" s="708">
        <f t="shared" si="0"/>
        <v>0</v>
      </c>
      <c r="P68" s="704">
        <f t="shared" si="2"/>
        <v>0</v>
      </c>
      <c r="Q68" s="708"/>
      <c r="R68" s="707"/>
      <c r="S68" s="707"/>
      <c r="T68" s="707"/>
      <c r="U68" s="707"/>
      <c r="V68" s="708">
        <f t="shared" si="12"/>
        <v>0</v>
      </c>
      <c r="W68" s="704">
        <f t="shared" ref="W68:W125" si="13">(V56+V68+SUM(V57:V67)*2)/24</f>
        <v>0</v>
      </c>
      <c r="X68" s="709">
        <f t="shared" si="9"/>
        <v>11746582.865384616</v>
      </c>
      <c r="Y68" s="292">
        <f t="shared" si="10"/>
        <v>17002193.307692308</v>
      </c>
      <c r="AA68" s="129"/>
    </row>
    <row r="69" spans="1:27" hidden="1" outlineLevel="1">
      <c r="A69" s="125"/>
      <c r="B69" s="2" t="s">
        <v>75</v>
      </c>
      <c r="C69" s="125"/>
      <c r="D69" s="109">
        <f t="shared" si="6"/>
        <v>90800000</v>
      </c>
      <c r="E69" s="705">
        <v>370226</v>
      </c>
      <c r="F69" s="1205"/>
      <c r="G69" s="109">
        <f>G68+E69</f>
        <v>17372419.307692308</v>
      </c>
      <c r="H69" s="704">
        <f>(G57+G69+SUM(G58:G68)*2)/24</f>
        <v>12588165.961538462</v>
      </c>
      <c r="I69" s="109">
        <f t="shared" ref="I69:I85" si="14">G69/300</f>
        <v>57908.064358974363</v>
      </c>
      <c r="J69" s="703">
        <f>J68-I69</f>
        <v>-57908.064358974363</v>
      </c>
      <c r="K69" s="704">
        <f>(J57+J69+SUM(J58:J68)*2)/24</f>
        <v>-2412.836014957265</v>
      </c>
      <c r="L69" s="705">
        <f t="shared" si="4"/>
        <v>17314511.243333332</v>
      </c>
      <c r="M69" s="1205">
        <f>-L69*35%</f>
        <v>-6060078.9351666663</v>
      </c>
      <c r="N69" s="704">
        <f>-M69+M68</f>
        <v>6060078.9351666663</v>
      </c>
      <c r="O69" s="708">
        <f t="shared" si="0"/>
        <v>-6060078.9351666663</v>
      </c>
      <c r="P69" s="704">
        <f t="shared" si="2"/>
        <v>-252503.28896527775</v>
      </c>
      <c r="Q69" s="708">
        <f t="shared" ref="Q69:Q132" si="15">L69+P69</f>
        <v>17062007.954368055</v>
      </c>
      <c r="R69" s="707"/>
      <c r="S69" s="707"/>
      <c r="T69" s="707"/>
      <c r="U69" s="707"/>
      <c r="V69" s="708">
        <f t="shared" si="12"/>
        <v>-6060078.9351666663</v>
      </c>
      <c r="W69" s="704">
        <f t="shared" si="13"/>
        <v>-252503.28896527775</v>
      </c>
      <c r="X69" s="709">
        <f t="shared" si="9"/>
        <v>12333249.836558226</v>
      </c>
      <c r="Y69" s="292">
        <f>G69+J69+V69</f>
        <v>11254432.308166666</v>
      </c>
      <c r="Z69" s="130">
        <f>H69+K69</f>
        <v>12585753.125523504</v>
      </c>
      <c r="AA69" s="728"/>
    </row>
    <row r="70" spans="1:27" hidden="1" outlineLevel="1">
      <c r="A70" s="125"/>
      <c r="B70" s="2" t="s">
        <v>76</v>
      </c>
      <c r="C70" s="125"/>
      <c r="D70" s="109">
        <f>'LSR Prepaid Principal'!O56</f>
        <v>0</v>
      </c>
      <c r="E70" s="109"/>
      <c r="F70" s="1205"/>
      <c r="G70" s="109">
        <f t="shared" ref="G70:G133" si="16">G69</f>
        <v>17372419.307692308</v>
      </c>
      <c r="H70" s="704">
        <f t="shared" ref="H70:H133" si="17">(G58+G70+SUM(G59:G69)*2)/24</f>
        <v>13378239.243589744</v>
      </c>
      <c r="I70" s="109">
        <f t="shared" si="14"/>
        <v>57908.064358974363</v>
      </c>
      <c r="J70" s="703">
        <f>J69-I70</f>
        <v>-115816.12871794873</v>
      </c>
      <c r="K70" s="704">
        <f>(J58+J70+SUM(J59:J69)*2)/24</f>
        <v>-9651.3440598290599</v>
      </c>
      <c r="L70" s="705">
        <f t="shared" si="4"/>
        <v>17256603.17897436</v>
      </c>
      <c r="M70" s="1205">
        <f>-L70*35%</f>
        <v>-6039811.1126410253</v>
      </c>
      <c r="N70" s="704">
        <f t="shared" si="11"/>
        <v>-20267.82252564095</v>
      </c>
      <c r="O70" s="708">
        <f t="shared" si="0"/>
        <v>-12099890.047807692</v>
      </c>
      <c r="P70" s="704">
        <f t="shared" si="2"/>
        <v>-1009168.6632558759</v>
      </c>
      <c r="Q70" s="708">
        <f t="shared" si="15"/>
        <v>16247434.515718484</v>
      </c>
      <c r="R70" s="707"/>
      <c r="S70" s="707"/>
      <c r="T70" s="707"/>
      <c r="U70" s="707"/>
      <c r="V70" s="708">
        <f t="shared" si="12"/>
        <v>-6039811.1126410253</v>
      </c>
      <c r="W70" s="704">
        <f t="shared" si="13"/>
        <v>-756665.37429059821</v>
      </c>
      <c r="X70" s="709">
        <f t="shared" si="9"/>
        <v>12611922.525239317</v>
      </c>
      <c r="Y70" s="292">
        <f t="shared" si="10"/>
        <v>11216792.066333335</v>
      </c>
      <c r="Z70" s="130">
        <f t="shared" ref="Z70:Z133" si="18">H70+K70</f>
        <v>13368587.899529915</v>
      </c>
      <c r="AA70" s="728"/>
    </row>
    <row r="71" spans="1:27" hidden="1" outlineLevel="1">
      <c r="A71" s="125"/>
      <c r="B71" s="128" t="s">
        <v>77</v>
      </c>
      <c r="C71" s="125"/>
      <c r="D71" s="109">
        <f>'LSR Prepaid Principal'!O57</f>
        <v>0</v>
      </c>
      <c r="E71" s="109"/>
      <c r="F71" s="1205"/>
      <c r="G71" s="109">
        <f t="shared" si="16"/>
        <v>17372419.307692308</v>
      </c>
      <c r="H71" s="704">
        <f t="shared" si="17"/>
        <v>14101376.628205128</v>
      </c>
      <c r="I71" s="109">
        <f t="shared" si="14"/>
        <v>57908.064358974363</v>
      </c>
      <c r="J71" s="703">
        <f t="shared" ref="J71:J129" si="19">J70-I71</f>
        <v>-173724.19307692308</v>
      </c>
      <c r="K71" s="704">
        <f t="shared" ref="K71:K134" si="20">(J59+J71+SUM(J60:J70)*2)/24</f>
        <v>-21715.524134615385</v>
      </c>
      <c r="L71" s="705">
        <f t="shared" si="4"/>
        <v>17198695.114615384</v>
      </c>
      <c r="M71" s="1205">
        <f t="shared" ref="M71:M91" si="21">-L71*35%</f>
        <v>-6019543.2901153844</v>
      </c>
      <c r="N71" s="704">
        <f>-M71+M70</f>
        <v>-20267.82252564095</v>
      </c>
      <c r="O71" s="708">
        <f t="shared" si="0"/>
        <v>-18119433.337923076</v>
      </c>
      <c r="P71" s="704">
        <f t="shared" si="2"/>
        <v>-2268307.1376613248</v>
      </c>
      <c r="Q71" s="708">
        <f t="shared" si="15"/>
        <v>14930387.97695406</v>
      </c>
      <c r="R71" s="707"/>
      <c r="S71" s="707"/>
      <c r="T71" s="707"/>
      <c r="U71" s="707"/>
      <c r="V71" s="708">
        <f>V70-N71</f>
        <v>-6019543.2901153844</v>
      </c>
      <c r="W71" s="704">
        <f>(V59+V71+SUM(V60:V70)*2)/24</f>
        <v>-1259138.4744054487</v>
      </c>
      <c r="X71" s="709">
        <f t="shared" si="9"/>
        <v>12820522.629665064</v>
      </c>
      <c r="Y71" s="292">
        <f>G71+J71+V71</f>
        <v>11179151.8245</v>
      </c>
      <c r="Z71" s="130">
        <f t="shared" si="18"/>
        <v>14079661.104070513</v>
      </c>
      <c r="AA71" s="728"/>
    </row>
    <row r="72" spans="1:27" hidden="1" outlineLevel="1">
      <c r="A72" s="125"/>
      <c r="B72" s="128" t="s">
        <v>78</v>
      </c>
      <c r="C72" s="125"/>
      <c r="D72" s="109">
        <f>'LSR Prepaid Principal'!O58</f>
        <v>0</v>
      </c>
      <c r="E72" s="109"/>
      <c r="F72" s="1205"/>
      <c r="G72" s="109">
        <f t="shared" si="16"/>
        <v>17372419.307692308</v>
      </c>
      <c r="H72" s="704">
        <f t="shared" si="17"/>
        <v>14755919.48076923</v>
      </c>
      <c r="I72" s="109">
        <f t="shared" si="14"/>
        <v>57908.064358974363</v>
      </c>
      <c r="J72" s="703">
        <f>J71-I72</f>
        <v>-231632.25743589745</v>
      </c>
      <c r="K72" s="704">
        <f>(J60+J72+SUM(J61:J71)*2)/24</f>
        <v>-38605.37623931624</v>
      </c>
      <c r="L72" s="705">
        <f t="shared" si="4"/>
        <v>17140787.050256409</v>
      </c>
      <c r="M72" s="1205">
        <f t="shared" si="21"/>
        <v>-5999275.4675897425</v>
      </c>
      <c r="N72" s="704">
        <f t="shared" si="11"/>
        <v>-20267.822525641881</v>
      </c>
      <c r="O72" s="708">
        <f t="shared" si="0"/>
        <v>-24118708.805512819</v>
      </c>
      <c r="P72" s="704">
        <f t="shared" si="2"/>
        <v>-4028229.7269711532</v>
      </c>
      <c r="Q72" s="708">
        <f t="shared" si="15"/>
        <v>13112557.323285256</v>
      </c>
      <c r="R72" s="707"/>
      <c r="S72" s="707"/>
      <c r="T72" s="707"/>
      <c r="U72" s="707"/>
      <c r="V72" s="708">
        <f t="shared" si="12"/>
        <v>-5999275.4675897425</v>
      </c>
      <c r="W72" s="704">
        <f t="shared" si="13"/>
        <v>-1759922.5893098291</v>
      </c>
      <c r="X72" s="709">
        <f t="shared" si="9"/>
        <v>12957391.515220085</v>
      </c>
      <c r="Y72" s="292">
        <f t="shared" si="10"/>
        <v>11141511.582666665</v>
      </c>
      <c r="Z72" s="130">
        <f t="shared" si="18"/>
        <v>14717314.104529914</v>
      </c>
      <c r="AA72" s="728"/>
    </row>
    <row r="73" spans="1:27" hidden="1" outlineLevel="1">
      <c r="A73" s="125"/>
      <c r="B73" s="128" t="s">
        <v>209</v>
      </c>
      <c r="C73" s="125"/>
      <c r="D73" s="109">
        <f>'LSR Prepaid Principal'!O59</f>
        <v>0</v>
      </c>
      <c r="E73" s="109"/>
      <c r="F73" s="1205"/>
      <c r="G73" s="109">
        <f t="shared" si="16"/>
        <v>17372419.307692308</v>
      </c>
      <c r="H73" s="704">
        <f t="shared" si="17"/>
        <v>15338550.493589744</v>
      </c>
      <c r="I73" s="109">
        <f t="shared" si="14"/>
        <v>57908.064358974363</v>
      </c>
      <c r="J73" s="703">
        <f t="shared" si="19"/>
        <v>-289540.32179487182</v>
      </c>
      <c r="K73" s="704">
        <f t="shared" si="20"/>
        <v>-60320.900373931625</v>
      </c>
      <c r="L73" s="705">
        <f>G73+J73</f>
        <v>17082878.985897437</v>
      </c>
      <c r="M73" s="1205">
        <f t="shared" si="21"/>
        <v>-5979007.6450641025</v>
      </c>
      <c r="N73" s="704">
        <f t="shared" si="11"/>
        <v>-20267.822525640018</v>
      </c>
      <c r="O73" s="708">
        <f t="shared" si="0"/>
        <v>-30097716.450576924</v>
      </c>
      <c r="P73" s="704">
        <f t="shared" si="2"/>
        <v>-6287247.4459748929</v>
      </c>
      <c r="Q73" s="708">
        <f t="shared" si="15"/>
        <v>10795631.539922543</v>
      </c>
      <c r="R73" s="707"/>
      <c r="S73" s="707"/>
      <c r="T73" s="707"/>
      <c r="U73" s="707"/>
      <c r="V73" s="708">
        <f t="shared" si="12"/>
        <v>-5979007.6450641025</v>
      </c>
      <c r="W73" s="704">
        <f t="shared" si="13"/>
        <v>-2259017.7190037393</v>
      </c>
      <c r="X73" s="709">
        <f t="shared" si="9"/>
        <v>13019211.874212073</v>
      </c>
      <c r="Y73" s="292">
        <f t="shared" si="10"/>
        <v>11103871.340833334</v>
      </c>
      <c r="Z73" s="130">
        <f t="shared" si="18"/>
        <v>15278229.593215812</v>
      </c>
      <c r="AA73" s="728"/>
    </row>
    <row r="74" spans="1:27" hidden="1" outlineLevel="1">
      <c r="A74" s="125"/>
      <c r="B74" s="2" t="s">
        <v>210</v>
      </c>
      <c r="C74" s="125"/>
      <c r="D74" s="109">
        <f>'LSR Prepaid Principal'!O60</f>
        <v>0</v>
      </c>
      <c r="E74" s="109"/>
      <c r="F74" s="1205"/>
      <c r="G74" s="109">
        <f t="shared" si="16"/>
        <v>17372419.307692308</v>
      </c>
      <c r="H74" s="704">
        <f t="shared" si="17"/>
        <v>15847610.993589746</v>
      </c>
      <c r="I74" s="109">
        <f t="shared" si="14"/>
        <v>57908.064358974363</v>
      </c>
      <c r="J74" s="703">
        <f t="shared" si="19"/>
        <v>-347448.38615384616</v>
      </c>
      <c r="K74" s="704">
        <f t="shared" si="20"/>
        <v>-86862.096538461556</v>
      </c>
      <c r="L74" s="705">
        <f t="shared" si="4"/>
        <v>17024970.921538461</v>
      </c>
      <c r="M74" s="1205">
        <f t="shared" si="21"/>
        <v>-5958739.8225384606</v>
      </c>
      <c r="N74" s="704">
        <f>-M74+M73</f>
        <v>-20267.822525641881</v>
      </c>
      <c r="O74" s="708">
        <f t="shared" si="0"/>
        <v>-36056456.273115382</v>
      </c>
      <c r="P74" s="704">
        <f t="shared" si="2"/>
        <v>-9043671.3094620723</v>
      </c>
      <c r="Q74" s="708">
        <f t="shared" si="15"/>
        <v>7981299.6120763887</v>
      </c>
      <c r="R74" s="707"/>
      <c r="S74" s="707"/>
      <c r="T74" s="707"/>
      <c r="U74" s="707"/>
      <c r="V74" s="708">
        <f t="shared" si="12"/>
        <v>-5958739.8225384606</v>
      </c>
      <c r="W74" s="704">
        <f t="shared" si="13"/>
        <v>-2756423.8634871794</v>
      </c>
      <c r="X74" s="709">
        <f t="shared" si="9"/>
        <v>13004325.033564106</v>
      </c>
      <c r="Y74" s="292">
        <f t="shared" si="10"/>
        <v>11066231.098999999</v>
      </c>
      <c r="Z74" s="130">
        <f t="shared" si="18"/>
        <v>15760748.897051284</v>
      </c>
      <c r="AA74" s="728"/>
    </row>
    <row r="75" spans="1:27" hidden="1" outlineLevel="1">
      <c r="A75" s="125"/>
      <c r="B75" s="2" t="s">
        <v>211</v>
      </c>
      <c r="C75" s="125"/>
      <c r="D75" s="109">
        <f>'LSR Prepaid Principal'!O61</f>
        <v>0</v>
      </c>
      <c r="E75" s="109"/>
      <c r="F75" s="1205"/>
      <c r="G75" s="109">
        <f t="shared" si="16"/>
        <v>17372419.307692308</v>
      </c>
      <c r="H75" s="704">
        <f t="shared" si="17"/>
        <v>16283100.980769232</v>
      </c>
      <c r="I75" s="109">
        <f t="shared" si="14"/>
        <v>57908.064358974363</v>
      </c>
      <c r="J75" s="703">
        <f t="shared" si="19"/>
        <v>-405356.45051282051</v>
      </c>
      <c r="K75" s="704">
        <f>(J63+J75+SUM(J64:J74)*2)/24</f>
        <v>-118228.96473290598</v>
      </c>
      <c r="L75" s="705">
        <f t="shared" si="4"/>
        <v>16967062.857179489</v>
      </c>
      <c r="M75" s="1205">
        <f t="shared" si="21"/>
        <v>-5938472.0000128206</v>
      </c>
      <c r="N75" s="704">
        <f t="shared" si="11"/>
        <v>-20267.822525640018</v>
      </c>
      <c r="O75" s="708">
        <f t="shared" si="0"/>
        <v>-41994928.273128204</v>
      </c>
      <c r="P75" s="704">
        <f t="shared" si="2"/>
        <v>-12295812.332222221</v>
      </c>
      <c r="Q75" s="708">
        <f t="shared" si="15"/>
        <v>4671250.5249572676</v>
      </c>
      <c r="R75" s="707"/>
      <c r="S75" s="707"/>
      <c r="T75" s="707"/>
      <c r="U75" s="707"/>
      <c r="V75" s="708">
        <f t="shared" si="12"/>
        <v>-5938472.0000128206</v>
      </c>
      <c r="W75" s="704">
        <f t="shared" si="13"/>
        <v>-3252141.0227601491</v>
      </c>
      <c r="X75" s="709">
        <f t="shared" si="9"/>
        <v>12912730.993276177</v>
      </c>
      <c r="Y75" s="292">
        <f t="shared" si="10"/>
        <v>11028590.857166668</v>
      </c>
      <c r="Z75" s="130">
        <f t="shared" si="18"/>
        <v>16164872.016036326</v>
      </c>
      <c r="AA75" s="728"/>
    </row>
    <row r="76" spans="1:27" hidden="1" outlineLevel="1">
      <c r="A76" s="125"/>
      <c r="B76" s="2" t="s">
        <v>212</v>
      </c>
      <c r="C76" s="125"/>
      <c r="D76" s="109">
        <f>'LSR Prepaid Principal'!O62</f>
        <v>0</v>
      </c>
      <c r="E76" s="109"/>
      <c r="F76" s="1205"/>
      <c r="G76" s="109">
        <f t="shared" si="16"/>
        <v>17372419.307692308</v>
      </c>
      <c r="H76" s="704">
        <f t="shared" si="17"/>
        <v>16645020.455128206</v>
      </c>
      <c r="I76" s="109">
        <f t="shared" si="14"/>
        <v>57908.064358974363</v>
      </c>
      <c r="J76" s="703">
        <f t="shared" si="19"/>
        <v>-463264.51487179485</v>
      </c>
      <c r="K76" s="704">
        <f t="shared" si="20"/>
        <v>-154421.50495726496</v>
      </c>
      <c r="L76" s="705">
        <f t="shared" si="4"/>
        <v>16909154.792820513</v>
      </c>
      <c r="M76" s="1205">
        <f>-L76*35%</f>
        <v>-5918204.1774871796</v>
      </c>
      <c r="N76" s="704">
        <f t="shared" si="11"/>
        <v>-20267.82252564095</v>
      </c>
      <c r="O76" s="708">
        <f t="shared" si="0"/>
        <v>-47913132.450615384</v>
      </c>
      <c r="P76" s="704">
        <f t="shared" si="2"/>
        <v>-16041981.529044872</v>
      </c>
      <c r="Q76" s="708">
        <f t="shared" si="15"/>
        <v>867173.2637756411</v>
      </c>
      <c r="R76" s="707"/>
      <c r="S76" s="707"/>
      <c r="T76" s="707"/>
      <c r="U76" s="707"/>
      <c r="V76" s="708">
        <f t="shared" si="12"/>
        <v>-5918204.1774871796</v>
      </c>
      <c r="W76" s="704">
        <f t="shared" si="13"/>
        <v>-3746169.1968226493</v>
      </c>
      <c r="X76" s="709">
        <f t="shared" si="9"/>
        <v>12744429.753348293</v>
      </c>
      <c r="Y76" s="292">
        <f t="shared" si="10"/>
        <v>10990950.615333334</v>
      </c>
      <c r="Z76" s="130">
        <f t="shared" si="18"/>
        <v>16490598.950170942</v>
      </c>
      <c r="AA76" s="728"/>
    </row>
    <row r="77" spans="1:27" hidden="1" outlineLevel="1">
      <c r="A77" s="125"/>
      <c r="B77" s="2" t="s">
        <v>213</v>
      </c>
      <c r="C77" s="125"/>
      <c r="D77" s="109">
        <f>'LSR Prepaid Principal'!O63</f>
        <v>0</v>
      </c>
      <c r="E77" s="109"/>
      <c r="F77" s="1205"/>
      <c r="G77" s="109">
        <f t="shared" si="16"/>
        <v>17372419.307692308</v>
      </c>
      <c r="H77" s="704">
        <f t="shared" si="17"/>
        <v>16933369.416666668</v>
      </c>
      <c r="I77" s="109">
        <f t="shared" si="14"/>
        <v>57908.064358974363</v>
      </c>
      <c r="J77" s="703">
        <f>J76-I77</f>
        <v>-521172.57923076919</v>
      </c>
      <c r="K77" s="704">
        <f t="shared" si="20"/>
        <v>-195439.71721153846</v>
      </c>
      <c r="L77" s="705">
        <f>G77+J77</f>
        <v>16851246.728461538</v>
      </c>
      <c r="M77" s="1205">
        <f t="shared" si="21"/>
        <v>-5897936.3549615378</v>
      </c>
      <c r="N77" s="704">
        <f t="shared" si="11"/>
        <v>-20267.822525641881</v>
      </c>
      <c r="O77" s="708">
        <f t="shared" si="0"/>
        <v>-53811068.805576921</v>
      </c>
      <c r="P77" s="704">
        <f t="shared" si="2"/>
        <v>-20280489.914719548</v>
      </c>
      <c r="Q77" s="708">
        <f t="shared" si="15"/>
        <v>-3429243.1862580106</v>
      </c>
      <c r="R77" s="707"/>
      <c r="S77" s="707"/>
      <c r="T77" s="707"/>
      <c r="U77" s="707"/>
      <c r="V77" s="708">
        <f t="shared" si="12"/>
        <v>-5897936.3549615378</v>
      </c>
      <c r="W77" s="704">
        <f t="shared" si="13"/>
        <v>-4238508.3856746797</v>
      </c>
      <c r="X77" s="709">
        <f>H77+K77+W77</f>
        <v>12499421.313780449</v>
      </c>
      <c r="Y77" s="292">
        <f t="shared" si="10"/>
        <v>10953310.373500001</v>
      </c>
      <c r="Z77" s="130">
        <f>H77+K77</f>
        <v>16737929.699455129</v>
      </c>
      <c r="AA77" s="728"/>
    </row>
    <row r="78" spans="1:27" hidden="1" outlineLevel="1">
      <c r="A78" s="125"/>
      <c r="B78" s="2" t="s">
        <v>214</v>
      </c>
      <c r="C78" s="125"/>
      <c r="D78" s="109">
        <f>'LSR Prepaid Principal'!O64</f>
        <v>0</v>
      </c>
      <c r="E78" s="109"/>
      <c r="F78" s="1205"/>
      <c r="G78" s="109">
        <f t="shared" si="16"/>
        <v>17372419.307692308</v>
      </c>
      <c r="H78" s="704">
        <f t="shared" si="17"/>
        <v>17148147.865384616</v>
      </c>
      <c r="I78" s="109">
        <f t="shared" si="14"/>
        <v>57908.064358974363</v>
      </c>
      <c r="J78" s="703">
        <f t="shared" si="19"/>
        <v>-579080.64358974353</v>
      </c>
      <c r="K78" s="704">
        <f t="shared" si="20"/>
        <v>-241283.60149572647</v>
      </c>
      <c r="L78" s="705">
        <f t="shared" si="4"/>
        <v>16793338.664102565</v>
      </c>
      <c r="M78" s="1205">
        <f>-L78*35%</f>
        <v>-5877668.5324358977</v>
      </c>
      <c r="N78" s="704">
        <f t="shared" si="11"/>
        <v>-20267.822525640018</v>
      </c>
      <c r="O78" s="708">
        <f t="shared" si="0"/>
        <v>-59688737.338012815</v>
      </c>
      <c r="P78" s="704">
        <f t="shared" si="2"/>
        <v>-25009648.504035786</v>
      </c>
      <c r="Q78" s="708">
        <f t="shared" si="15"/>
        <v>-8216309.8399332203</v>
      </c>
      <c r="R78" s="707"/>
      <c r="S78" s="707"/>
      <c r="T78" s="707"/>
      <c r="U78" s="707"/>
      <c r="V78" s="708">
        <f t="shared" si="12"/>
        <v>-5877668.5324358977</v>
      </c>
      <c r="W78" s="704">
        <f t="shared" si="13"/>
        <v>-4729158.5893162386</v>
      </c>
      <c r="X78" s="709">
        <f t="shared" si="9"/>
        <v>12177705.67457265</v>
      </c>
      <c r="Y78" s="292">
        <f t="shared" si="10"/>
        <v>10915670.131666668</v>
      </c>
      <c r="Z78" s="130">
        <f t="shared" si="18"/>
        <v>16906864.263888888</v>
      </c>
      <c r="AA78" s="728"/>
    </row>
    <row r="79" spans="1:27" hidden="1" outlineLevel="1">
      <c r="A79" s="125"/>
      <c r="B79" s="2" t="s">
        <v>215</v>
      </c>
      <c r="C79" s="125"/>
      <c r="D79" s="109">
        <f>'LSR Prepaid Principal'!O65</f>
        <v>0</v>
      </c>
      <c r="E79" s="109"/>
      <c r="F79" s="1205"/>
      <c r="G79" s="109">
        <f t="shared" si="16"/>
        <v>17372419.307692308</v>
      </c>
      <c r="H79" s="704">
        <f t="shared" si="17"/>
        <v>17289355.801282052</v>
      </c>
      <c r="I79" s="109">
        <f t="shared" si="14"/>
        <v>57908.064358974363</v>
      </c>
      <c r="J79" s="703">
        <f t="shared" si="19"/>
        <v>-636988.70794871787</v>
      </c>
      <c r="K79" s="704">
        <f t="shared" si="20"/>
        <v>-291953.15780982905</v>
      </c>
      <c r="L79" s="705">
        <f t="shared" si="4"/>
        <v>16735430.59974359</v>
      </c>
      <c r="M79" s="1205">
        <f t="shared" si="21"/>
        <v>-5857400.7099102559</v>
      </c>
      <c r="N79" s="704">
        <f t="shared" si="11"/>
        <v>-20267.822525641881</v>
      </c>
      <c r="O79" s="708">
        <f t="shared" si="0"/>
        <v>-65546138.047923073</v>
      </c>
      <c r="P79" s="704">
        <f t="shared" si="2"/>
        <v>-30227768.311783116</v>
      </c>
      <c r="Q79" s="708">
        <f t="shared" si="15"/>
        <v>-13492337.712039527</v>
      </c>
      <c r="R79" s="707"/>
      <c r="S79" s="707"/>
      <c r="T79" s="707"/>
      <c r="U79" s="707"/>
      <c r="V79" s="708">
        <f t="shared" si="12"/>
        <v>-5857400.7099102559</v>
      </c>
      <c r="W79" s="704">
        <f t="shared" si="13"/>
        <v>-5218119.8077473287</v>
      </c>
      <c r="X79" s="709">
        <f t="shared" si="9"/>
        <v>11779282.835724896</v>
      </c>
      <c r="Y79" s="292">
        <f t="shared" si="10"/>
        <v>10878029.889833335</v>
      </c>
      <c r="Z79" s="130">
        <f t="shared" si="18"/>
        <v>16997402.643472224</v>
      </c>
      <c r="AA79" s="728"/>
    </row>
    <row r="80" spans="1:27" hidden="1" outlineLevel="1">
      <c r="A80" s="125"/>
      <c r="B80" s="126" t="s">
        <v>216</v>
      </c>
      <c r="C80" s="125"/>
      <c r="D80" s="109">
        <f>'LSR Prepaid Principal'!O66</f>
        <v>0</v>
      </c>
      <c r="E80" s="109"/>
      <c r="F80" s="1205"/>
      <c r="G80" s="109">
        <f t="shared" si="16"/>
        <v>17372419.307692308</v>
      </c>
      <c r="H80" s="704">
        <f t="shared" si="17"/>
        <v>17356993.22435898</v>
      </c>
      <c r="I80" s="109">
        <f t="shared" si="14"/>
        <v>57908.064358974363</v>
      </c>
      <c r="J80" s="703">
        <f t="shared" si="19"/>
        <v>-694896.77230769221</v>
      </c>
      <c r="K80" s="704">
        <f t="shared" si="20"/>
        <v>-347448.38615384611</v>
      </c>
      <c r="L80" s="705">
        <f t="shared" si="4"/>
        <v>16677522.535384616</v>
      </c>
      <c r="M80" s="1205">
        <f t="shared" si="21"/>
        <v>-5837132.8873846149</v>
      </c>
      <c r="N80" s="704">
        <f t="shared" si="11"/>
        <v>-20267.82252564095</v>
      </c>
      <c r="O80" s="708">
        <f t="shared" si="0"/>
        <v>-71383270.935307682</v>
      </c>
      <c r="P80" s="704">
        <f t="shared" si="2"/>
        <v>-35933160.352751069</v>
      </c>
      <c r="Q80" s="708">
        <f t="shared" si="15"/>
        <v>-19255637.817366451</v>
      </c>
      <c r="R80" s="707"/>
      <c r="S80" s="707"/>
      <c r="T80" s="707"/>
      <c r="U80" s="707"/>
      <c r="V80" s="708">
        <f t="shared" si="12"/>
        <v>-5837132.8873846149</v>
      </c>
      <c r="W80" s="704">
        <f t="shared" si="13"/>
        <v>-5705392.0409679487</v>
      </c>
      <c r="X80" s="709">
        <f t="shared" si="9"/>
        <v>11304152.797237184</v>
      </c>
      <c r="Y80" s="292">
        <f>G80+J80+V80</f>
        <v>10840389.648000002</v>
      </c>
      <c r="Z80" s="130">
        <f t="shared" si="18"/>
        <v>17009544.838205133</v>
      </c>
      <c r="AA80" s="728"/>
    </row>
    <row r="81" spans="1:27" hidden="1" outlineLevel="1">
      <c r="A81" s="125"/>
      <c r="B81" s="2" t="s">
        <v>217</v>
      </c>
      <c r="C81" s="125"/>
      <c r="D81" s="109">
        <f>'LSR Prepaid Principal'!O67</f>
        <v>0</v>
      </c>
      <c r="E81" s="109"/>
      <c r="F81" s="1205"/>
      <c r="G81" s="109">
        <f t="shared" si="16"/>
        <v>17372419.307692308</v>
      </c>
      <c r="H81" s="704">
        <f t="shared" si="17"/>
        <v>17372419.307692312</v>
      </c>
      <c r="I81" s="109">
        <f t="shared" si="14"/>
        <v>57908.064358974363</v>
      </c>
      <c r="J81" s="703">
        <f t="shared" si="19"/>
        <v>-752804.83666666655</v>
      </c>
      <c r="K81" s="704">
        <f t="shared" si="20"/>
        <v>-405356.45051282045</v>
      </c>
      <c r="L81" s="705">
        <f t="shared" si="4"/>
        <v>16619614.471025642</v>
      </c>
      <c r="M81" s="1205">
        <f t="shared" si="21"/>
        <v>-5816865.064858974</v>
      </c>
      <c r="N81" s="704">
        <f t="shared" si="11"/>
        <v>-20267.82252564095</v>
      </c>
      <c r="O81" s="708">
        <f t="shared" si="0"/>
        <v>-77200136.000166655</v>
      </c>
      <c r="P81" s="704">
        <f t="shared" si="2"/>
        <v>-41871632.352763891</v>
      </c>
      <c r="Q81" s="708">
        <f t="shared" si="15"/>
        <v>-25252017.881738249</v>
      </c>
      <c r="R81" s="707"/>
      <c r="S81" s="707"/>
      <c r="T81" s="707"/>
      <c r="U81" s="707"/>
      <c r="V81" s="708">
        <f t="shared" si="12"/>
        <v>-5816865.064858974</v>
      </c>
      <c r="W81" s="704">
        <f t="shared" si="13"/>
        <v>-5938472.0000128197</v>
      </c>
      <c r="X81" s="709">
        <f t="shared" si="9"/>
        <v>11028590.857166674</v>
      </c>
      <c r="Y81" s="292">
        <f t="shared" si="10"/>
        <v>10802749.406166669</v>
      </c>
      <c r="Z81" s="130">
        <f>H81+K81</f>
        <v>16967062.857179493</v>
      </c>
      <c r="AA81" s="728"/>
    </row>
    <row r="82" spans="1:27" hidden="1" outlineLevel="1">
      <c r="A82" s="125"/>
      <c r="B82" s="2" t="s">
        <v>218</v>
      </c>
      <c r="C82" s="125"/>
      <c r="D82" s="109"/>
      <c r="E82" s="109"/>
      <c r="F82" s="1205"/>
      <c r="G82" s="109">
        <f t="shared" si="16"/>
        <v>17372419.307692308</v>
      </c>
      <c r="H82" s="704">
        <f t="shared" si="17"/>
        <v>17372419.307692312</v>
      </c>
      <c r="I82" s="109">
        <f t="shared" si="14"/>
        <v>57908.064358974363</v>
      </c>
      <c r="J82" s="703">
        <f t="shared" si="19"/>
        <v>-810712.90102564089</v>
      </c>
      <c r="K82" s="704">
        <f t="shared" si="20"/>
        <v>-463264.51487179479</v>
      </c>
      <c r="L82" s="705">
        <f>G82+J82</f>
        <v>16561706.406666666</v>
      </c>
      <c r="M82" s="1205">
        <f t="shared" si="21"/>
        <v>-5796597.242333333</v>
      </c>
      <c r="N82" s="704">
        <f t="shared" si="11"/>
        <v>-20267.82252564095</v>
      </c>
      <c r="O82" s="708">
        <f t="shared" si="0"/>
        <v>-82996733.242499992</v>
      </c>
      <c r="P82" s="704">
        <f t="shared" si="2"/>
        <v>-47789836.530251063</v>
      </c>
      <c r="Q82" s="708">
        <f t="shared" si="15"/>
        <v>-31228130.123584397</v>
      </c>
      <c r="R82" s="707"/>
      <c r="S82" s="707"/>
      <c r="T82" s="707"/>
      <c r="U82" s="707"/>
      <c r="V82" s="708">
        <f t="shared" si="12"/>
        <v>-5796597.242333333</v>
      </c>
      <c r="W82" s="704">
        <f t="shared" si="13"/>
        <v>-5918204.1774871796</v>
      </c>
      <c r="X82" s="709">
        <f t="shared" si="9"/>
        <v>10990950.615333337</v>
      </c>
      <c r="Y82" s="292">
        <f t="shared" si="10"/>
        <v>10765109.164333332</v>
      </c>
      <c r="Z82" s="130">
        <f t="shared" si="18"/>
        <v>16909154.792820517</v>
      </c>
      <c r="AA82" s="728"/>
    </row>
    <row r="83" spans="1:27" hidden="1" outlineLevel="1">
      <c r="A83" s="125"/>
      <c r="B83" s="2" t="s">
        <v>219</v>
      </c>
      <c r="C83" s="125"/>
      <c r="D83" s="109"/>
      <c r="E83" s="109"/>
      <c r="F83" s="1205"/>
      <c r="G83" s="109">
        <f t="shared" si="16"/>
        <v>17372419.307692308</v>
      </c>
      <c r="H83" s="704">
        <f t="shared" si="17"/>
        <v>17372419.307692312</v>
      </c>
      <c r="I83" s="109">
        <f t="shared" si="14"/>
        <v>57908.064358974363</v>
      </c>
      <c r="J83" s="703">
        <f t="shared" si="19"/>
        <v>-868620.96538461524</v>
      </c>
      <c r="K83" s="704">
        <f t="shared" si="20"/>
        <v>-521172.57923076913</v>
      </c>
      <c r="L83" s="705">
        <f t="shared" si="4"/>
        <v>16503798.342307692</v>
      </c>
      <c r="M83" s="1205">
        <f t="shared" si="21"/>
        <v>-5776329.4198076921</v>
      </c>
      <c r="N83" s="704">
        <f t="shared" si="11"/>
        <v>-20267.82252564095</v>
      </c>
      <c r="O83" s="708">
        <f t="shared" si="0"/>
        <v>-88773062.66230768</v>
      </c>
      <c r="P83" s="704">
        <f t="shared" si="2"/>
        <v>-53687772.8852126</v>
      </c>
      <c r="Q83" s="708">
        <f t="shared" si="15"/>
        <v>-37183974.542904906</v>
      </c>
      <c r="R83" s="707"/>
      <c r="S83" s="707"/>
      <c r="T83" s="707"/>
      <c r="U83" s="707"/>
      <c r="V83" s="708">
        <f t="shared" si="12"/>
        <v>-5776329.4198076921</v>
      </c>
      <c r="W83" s="704">
        <f t="shared" si="13"/>
        <v>-5897936.3549615378</v>
      </c>
      <c r="X83" s="709">
        <f t="shared" si="9"/>
        <v>10953310.373500004</v>
      </c>
      <c r="Y83" s="292">
        <f t="shared" si="10"/>
        <v>10727468.922499999</v>
      </c>
      <c r="Z83" s="130">
        <f t="shared" si="18"/>
        <v>16851246.728461541</v>
      </c>
      <c r="AA83" s="728"/>
    </row>
    <row r="84" spans="1:27" hidden="1" outlineLevel="1">
      <c r="A84" s="125"/>
      <c r="B84" s="2" t="s">
        <v>220</v>
      </c>
      <c r="C84" s="125"/>
      <c r="D84" s="109"/>
      <c r="E84" s="109"/>
      <c r="F84" s="1205"/>
      <c r="G84" s="109">
        <f t="shared" si="16"/>
        <v>17372419.307692308</v>
      </c>
      <c r="H84" s="704">
        <f t="shared" si="17"/>
        <v>17372419.307692312</v>
      </c>
      <c r="I84" s="109">
        <f t="shared" si="14"/>
        <v>57908.064358974363</v>
      </c>
      <c r="J84" s="703">
        <f t="shared" si="19"/>
        <v>-926529.02974358958</v>
      </c>
      <c r="K84" s="704">
        <f t="shared" si="20"/>
        <v>-579080.64358974353</v>
      </c>
      <c r="L84" s="705">
        <f t="shared" si="4"/>
        <v>16445890.277948719</v>
      </c>
      <c r="M84" s="1205">
        <f t="shared" si="21"/>
        <v>-5756061.5972820511</v>
      </c>
      <c r="N84" s="704">
        <f t="shared" si="11"/>
        <v>-20267.82252564095</v>
      </c>
      <c r="O84" s="708">
        <f t="shared" si="0"/>
        <v>-94529124.259589732</v>
      </c>
      <c r="P84" s="704">
        <f t="shared" si="2"/>
        <v>-59565441.417648494</v>
      </c>
      <c r="Q84" s="708">
        <f t="shared" si="15"/>
        <v>-43119551.139699772</v>
      </c>
      <c r="R84" s="707"/>
      <c r="S84" s="707"/>
      <c r="T84" s="707"/>
      <c r="U84" s="707"/>
      <c r="V84" s="708">
        <f t="shared" si="12"/>
        <v>-5756061.5972820511</v>
      </c>
      <c r="W84" s="704">
        <f t="shared" si="13"/>
        <v>-5877668.5324358977</v>
      </c>
      <c r="X84" s="709">
        <f t="shared" si="9"/>
        <v>10915670.131666671</v>
      </c>
      <c r="Y84" s="292">
        <f t="shared" si="10"/>
        <v>10689828.680666666</v>
      </c>
      <c r="Z84" s="130">
        <f t="shared" si="18"/>
        <v>16793338.664102569</v>
      </c>
      <c r="AA84" s="728"/>
    </row>
    <row r="85" spans="1:27" hidden="1" outlineLevel="1">
      <c r="A85" s="125"/>
      <c r="B85" s="2" t="s">
        <v>221</v>
      </c>
      <c r="C85" s="125"/>
      <c r="D85" s="109"/>
      <c r="E85" s="109"/>
      <c r="F85" s="1205"/>
      <c r="G85" s="109">
        <f t="shared" si="16"/>
        <v>17372419.307692308</v>
      </c>
      <c r="H85" s="704">
        <f>(G73+G85+SUM(G74:G84)*2)/24</f>
        <v>17372419.307692312</v>
      </c>
      <c r="I85" s="109">
        <f t="shared" si="14"/>
        <v>57908.064358974363</v>
      </c>
      <c r="J85" s="703">
        <f t="shared" si="19"/>
        <v>-984437.09410256392</v>
      </c>
      <c r="K85" s="704">
        <f t="shared" si="20"/>
        <v>-636988.70794871787</v>
      </c>
      <c r="L85" s="705">
        <f t="shared" si="4"/>
        <v>16387982.213589745</v>
      </c>
      <c r="M85" s="1205">
        <f t="shared" si="21"/>
        <v>-5735793.7747564102</v>
      </c>
      <c r="N85" s="704">
        <f t="shared" si="11"/>
        <v>-20267.82252564095</v>
      </c>
      <c r="O85" s="708">
        <f t="shared" si="0"/>
        <v>-100264918.03434615</v>
      </c>
      <c r="P85" s="704">
        <f t="shared" si="2"/>
        <v>-65422842.12755876</v>
      </c>
      <c r="Q85" s="708">
        <f t="shared" si="15"/>
        <v>-49034859.913969018</v>
      </c>
      <c r="R85" s="707"/>
      <c r="S85" s="707"/>
      <c r="T85" s="707"/>
      <c r="U85" s="707"/>
      <c r="V85" s="708">
        <f t="shared" si="12"/>
        <v>-5735793.7747564102</v>
      </c>
      <c r="W85" s="704">
        <f t="shared" si="13"/>
        <v>-5857400.7099102559</v>
      </c>
      <c r="X85" s="709">
        <f t="shared" si="9"/>
        <v>10878029.889833339</v>
      </c>
      <c r="Y85" s="292">
        <f t="shared" si="10"/>
        <v>10652188.438833334</v>
      </c>
      <c r="Z85" s="130">
        <f t="shared" si="18"/>
        <v>16735430.599743593</v>
      </c>
      <c r="AA85" s="728"/>
    </row>
    <row r="86" spans="1:27" hidden="1" outlineLevel="1">
      <c r="A86" s="125"/>
      <c r="B86" s="2" t="s">
        <v>222</v>
      </c>
      <c r="C86" s="125"/>
      <c r="D86" s="109"/>
      <c r="E86" s="705"/>
      <c r="F86" s="1205"/>
      <c r="G86" s="109">
        <f>G85+E86</f>
        <v>17372419.307692308</v>
      </c>
      <c r="H86" s="704">
        <f>(G74+G86+SUM(G75:G85)*2)/24</f>
        <v>17372419.307692312</v>
      </c>
      <c r="I86" s="109">
        <f>I85</f>
        <v>57908.064358974363</v>
      </c>
      <c r="J86" s="703">
        <f>J85-I86</f>
        <v>-1042345.1584615383</v>
      </c>
      <c r="K86" s="704">
        <f t="shared" si="20"/>
        <v>-694896.77230769221</v>
      </c>
      <c r="L86" s="705">
        <f>G86+J86</f>
        <v>16330074.149230769</v>
      </c>
      <c r="M86" s="1205">
        <f t="shared" si="21"/>
        <v>-5715525.9522307692</v>
      </c>
      <c r="N86" s="704">
        <f>-20268</f>
        <v>-20268</v>
      </c>
      <c r="O86" s="708">
        <f t="shared" si="0"/>
        <v>-105980443.98657691</v>
      </c>
      <c r="P86" s="704">
        <f t="shared" si="2"/>
        <v>-71259975.014943361</v>
      </c>
      <c r="Q86" s="708">
        <f t="shared" si="15"/>
        <v>-54929900.865712591</v>
      </c>
      <c r="R86" s="707"/>
      <c r="S86" s="707"/>
      <c r="T86" s="707"/>
      <c r="U86" s="707"/>
      <c r="V86" s="708">
        <f t="shared" si="12"/>
        <v>-5715525.7747564102</v>
      </c>
      <c r="W86" s="704">
        <f t="shared" si="13"/>
        <v>-5837132.8799898503</v>
      </c>
      <c r="X86" s="709">
        <f t="shared" si="9"/>
        <v>10840389.65539477</v>
      </c>
      <c r="Y86" s="292">
        <f t="shared" si="10"/>
        <v>10614548.374474358</v>
      </c>
      <c r="Z86" s="130">
        <f t="shared" si="18"/>
        <v>16677522.53538462</v>
      </c>
      <c r="AA86" s="728"/>
    </row>
    <row r="87" spans="1:27" hidden="1" outlineLevel="1">
      <c r="A87" s="125"/>
      <c r="B87" s="2" t="s">
        <v>223</v>
      </c>
      <c r="C87" s="125"/>
      <c r="D87" s="109"/>
      <c r="E87" s="705">
        <v>-96421</v>
      </c>
      <c r="F87" s="1205"/>
      <c r="G87" s="109">
        <f>G86+E87</f>
        <v>17275998.307692308</v>
      </c>
      <c r="H87" s="704">
        <f t="shared" si="17"/>
        <v>17368401.766025644</v>
      </c>
      <c r="I87" s="109">
        <v>57586</v>
      </c>
      <c r="J87" s="703">
        <f>J86-I87</f>
        <v>-1099931.1584615381</v>
      </c>
      <c r="K87" s="704">
        <f>(J75+J87+SUM(J76:J86)*2)/24</f>
        <v>-752791.4173183759</v>
      </c>
      <c r="L87" s="705">
        <f>G87+J87</f>
        <v>16176067.149230771</v>
      </c>
      <c r="M87" s="1205">
        <f t="shared" si="21"/>
        <v>-5661623.502230769</v>
      </c>
      <c r="N87" s="704">
        <f>-53902.45</f>
        <v>-53902.45</v>
      </c>
      <c r="O87" s="708">
        <f t="shared" ref="O87:O92" si="22">O86+M87</f>
        <v>-111642067.48880768</v>
      </c>
      <c r="P87" s="704">
        <f t="shared" si="2"/>
        <v>-77075438.636990905</v>
      </c>
      <c r="Q87" s="708">
        <f t="shared" si="15"/>
        <v>-60899371.487760134</v>
      </c>
      <c r="R87" s="707"/>
      <c r="S87" s="707"/>
      <c r="T87" s="707"/>
      <c r="U87" s="707"/>
      <c r="V87" s="708">
        <f t="shared" si="12"/>
        <v>-5661623.32475641</v>
      </c>
      <c r="W87" s="704">
        <f t="shared" si="13"/>
        <v>-5815463.599863247</v>
      </c>
      <c r="X87" s="709">
        <f t="shared" si="9"/>
        <v>10800146.74884402</v>
      </c>
      <c r="Y87" s="292">
        <f>G87+J87+V87</f>
        <v>10514443.824474361</v>
      </c>
      <c r="Z87" s="130">
        <f>H87+K87</f>
        <v>16615610.348707268</v>
      </c>
      <c r="AA87" s="728"/>
    </row>
    <row r="88" spans="1:27" hidden="1" outlineLevel="1">
      <c r="A88" s="125"/>
      <c r="B88" s="2" t="s">
        <v>224</v>
      </c>
      <c r="C88" s="125"/>
      <c r="D88" s="109"/>
      <c r="E88" s="109"/>
      <c r="F88" s="1205"/>
      <c r="G88" s="109">
        <f>G87+E88</f>
        <v>17275998.307692308</v>
      </c>
      <c r="H88" s="704">
        <f t="shared" si="17"/>
        <v>17360366.682692312</v>
      </c>
      <c r="I88" s="109">
        <v>57586</v>
      </c>
      <c r="J88" s="703">
        <f t="shared" si="19"/>
        <v>-1157517.1584615381</v>
      </c>
      <c r="K88" s="704">
        <f t="shared" si="20"/>
        <v>-810659.2236324785</v>
      </c>
      <c r="L88" s="705">
        <f t="shared" si="4"/>
        <v>16118481.149230771</v>
      </c>
      <c r="M88" s="1205">
        <f t="shared" si="21"/>
        <v>-5641468.4022307694</v>
      </c>
      <c r="N88" s="704">
        <f>-20155</f>
        <v>-20155</v>
      </c>
      <c r="O88" s="708">
        <f t="shared" si="22"/>
        <v>-117283535.89103845</v>
      </c>
      <c r="P88" s="704">
        <f t="shared" si="2"/>
        <v>-82867836.247661844</v>
      </c>
      <c r="Q88" s="708">
        <f t="shared" si="15"/>
        <v>-66749355.098431073</v>
      </c>
      <c r="R88" s="707"/>
      <c r="S88" s="707"/>
      <c r="T88" s="707"/>
      <c r="U88" s="707"/>
      <c r="V88" s="708">
        <f t="shared" si="12"/>
        <v>-5641468.32475641</v>
      </c>
      <c r="W88" s="704">
        <f>(V76+V88+SUM(V77:V87)*2)/24</f>
        <v>-5792397.5778637817</v>
      </c>
      <c r="X88" s="709">
        <f>H88+K88+W88</f>
        <v>10757309.881196052</v>
      </c>
      <c r="Y88" s="292">
        <f t="shared" si="10"/>
        <v>10477012.824474361</v>
      </c>
      <c r="Z88" s="130">
        <f t="shared" si="18"/>
        <v>16549707.459059833</v>
      </c>
      <c r="AA88" s="728"/>
    </row>
    <row r="89" spans="1:27" hidden="1" outlineLevel="1">
      <c r="A89" s="125"/>
      <c r="B89" s="2" t="s">
        <v>225</v>
      </c>
      <c r="C89" s="125"/>
      <c r="D89" s="109"/>
      <c r="E89" s="109"/>
      <c r="F89" s="1205"/>
      <c r="G89" s="109">
        <f t="shared" si="16"/>
        <v>17275998.307692308</v>
      </c>
      <c r="H89" s="704">
        <f t="shared" si="17"/>
        <v>17352331.59935898</v>
      </c>
      <c r="I89" s="109">
        <f>57285-603</f>
        <v>56682</v>
      </c>
      <c r="J89" s="703">
        <f t="shared" si="19"/>
        <v>-1214199.1584615381</v>
      </c>
      <c r="K89" s="704">
        <f t="shared" si="20"/>
        <v>-868462.52458333306</v>
      </c>
      <c r="L89" s="705">
        <f t="shared" si="4"/>
        <v>16061799.149230771</v>
      </c>
      <c r="M89" s="1205">
        <f t="shared" si="21"/>
        <v>-5621629.7022307692</v>
      </c>
      <c r="N89" s="704">
        <f t="shared" si="11"/>
        <v>-19838.700000000186</v>
      </c>
      <c r="O89" s="708">
        <f t="shared" si="22"/>
        <v>-122905165.59326921</v>
      </c>
      <c r="P89" s="704">
        <f t="shared" si="2"/>
        <v>-88637190.423833326</v>
      </c>
      <c r="Q89" s="708">
        <f t="shared" si="15"/>
        <v>-72575391.274602562</v>
      </c>
      <c r="R89" s="707"/>
      <c r="S89" s="707"/>
      <c r="T89" s="707"/>
      <c r="U89" s="707"/>
      <c r="V89" s="708">
        <f t="shared" si="12"/>
        <v>-5621629.6247564098</v>
      </c>
      <c r="W89" s="704">
        <f t="shared" si="13"/>
        <v>-5769354.1369081186</v>
      </c>
      <c r="X89" s="709">
        <f t="shared" si="9"/>
        <v>10714514.93786753</v>
      </c>
      <c r="Y89" s="292">
        <f t="shared" si="10"/>
        <v>10440169.52447436</v>
      </c>
      <c r="Z89" s="130">
        <f t="shared" si="18"/>
        <v>16483869.074775647</v>
      </c>
      <c r="AA89" s="728"/>
    </row>
    <row r="90" spans="1:27" hidden="1" outlineLevel="1">
      <c r="A90" s="125"/>
      <c r="B90" s="2" t="s">
        <v>226</v>
      </c>
      <c r="C90" s="125"/>
      <c r="D90" s="109"/>
      <c r="E90" s="109"/>
      <c r="F90" s="1205"/>
      <c r="G90" s="109">
        <f t="shared" si="16"/>
        <v>17275998.307692308</v>
      </c>
      <c r="H90" s="704">
        <f>(G78+G90+SUM(G79:G89)*2)/24</f>
        <v>17344296.516025644</v>
      </c>
      <c r="I90" s="109">
        <f>57285</f>
        <v>57285</v>
      </c>
      <c r="J90" s="703">
        <f>J89-I90</f>
        <v>-1271484.1584615381</v>
      </c>
      <c r="K90" s="704">
        <f>(J78+J90+SUM(J79:J89)*2)/24</f>
        <v>-926188.77850427327</v>
      </c>
      <c r="L90" s="705">
        <f>G90+J90</f>
        <v>16004514.149230771</v>
      </c>
      <c r="M90" s="1205">
        <f t="shared" si="21"/>
        <v>-5601579.9522307692</v>
      </c>
      <c r="N90" s="704">
        <f t="shared" si="11"/>
        <v>-20049.75</v>
      </c>
      <c r="O90" s="708">
        <f t="shared" si="22"/>
        <v>-128506745.54549998</v>
      </c>
      <c r="P90" s="704">
        <f t="shared" si="2"/>
        <v>-94383528.131965801</v>
      </c>
      <c r="Q90" s="708">
        <f t="shared" si="15"/>
        <v>-78379013.982735038</v>
      </c>
      <c r="R90" s="707"/>
      <c r="S90" s="707"/>
      <c r="T90" s="707"/>
      <c r="U90" s="707"/>
      <c r="V90" s="708">
        <f>V89-N90</f>
        <v>-5601579.8747564098</v>
      </c>
      <c r="W90" s="704">
        <f>(V78+V90+SUM(V79:V89)*2)/24</f>
        <v>-5746337.6624129275</v>
      </c>
      <c r="X90" s="709">
        <f t="shared" si="9"/>
        <v>10671770.075108442</v>
      </c>
      <c r="Y90" s="292">
        <f t="shared" si="10"/>
        <v>10402934.27447436</v>
      </c>
      <c r="Z90" s="130">
        <f>H90+K90</f>
        <v>16418107.737521371</v>
      </c>
      <c r="AA90" s="728"/>
    </row>
    <row r="91" spans="1:27" hidden="1" outlineLevel="1">
      <c r="A91" s="125"/>
      <c r="B91" s="2" t="s">
        <v>227</v>
      </c>
      <c r="C91" s="125"/>
      <c r="D91" s="109"/>
      <c r="E91" s="109"/>
      <c r="F91" s="1205"/>
      <c r="G91" s="109">
        <f t="shared" si="16"/>
        <v>17275998.307692308</v>
      </c>
      <c r="H91" s="704">
        <f t="shared" si="17"/>
        <v>17336261.432692312</v>
      </c>
      <c r="I91" s="109">
        <f t="shared" ref="I91:I154" si="23">I90</f>
        <v>57285</v>
      </c>
      <c r="J91" s="703">
        <f t="shared" si="19"/>
        <v>-1328769.1584615381</v>
      </c>
      <c r="K91" s="704">
        <f t="shared" si="20"/>
        <v>-983863.11039529892</v>
      </c>
      <c r="L91" s="705">
        <f t="shared" si="4"/>
        <v>15947229.149230771</v>
      </c>
      <c r="M91" s="1205">
        <f t="shared" si="21"/>
        <v>-5581530.2022307692</v>
      </c>
      <c r="N91" s="704">
        <f t="shared" si="11"/>
        <v>-20049.75</v>
      </c>
      <c r="O91" s="708">
        <f t="shared" si="22"/>
        <v>-134088275.74773075</v>
      </c>
      <c r="P91" s="704">
        <f t="shared" si="2"/>
        <v>-100106867.54476975</v>
      </c>
      <c r="Q91" s="708">
        <f t="shared" si="15"/>
        <v>-84159638.395538986</v>
      </c>
      <c r="R91" s="707"/>
      <c r="S91" s="707"/>
      <c r="T91" s="707"/>
      <c r="U91" s="707"/>
      <c r="V91" s="708">
        <f t="shared" si="12"/>
        <v>-5581530.1247564098</v>
      </c>
      <c r="W91" s="704">
        <f t="shared" si="13"/>
        <v>-5723339.3606282054</v>
      </c>
      <c r="X91" s="709">
        <f t="shared" si="9"/>
        <v>10629058.961668808</v>
      </c>
      <c r="Y91" s="292">
        <f t="shared" si="10"/>
        <v>10365699.02447436</v>
      </c>
      <c r="Z91" s="130">
        <f t="shared" si="18"/>
        <v>16352398.322297012</v>
      </c>
      <c r="AA91" s="728"/>
    </row>
    <row r="92" spans="1:27" hidden="1" outlineLevel="1">
      <c r="A92" s="125"/>
      <c r="B92" s="2" t="s">
        <v>228</v>
      </c>
      <c r="C92" s="125"/>
      <c r="D92" s="109"/>
      <c r="E92" s="109"/>
      <c r="F92" s="1205"/>
      <c r="G92" s="109">
        <f t="shared" si="16"/>
        <v>17275998.307692308</v>
      </c>
      <c r="H92" s="704">
        <f t="shared" si="17"/>
        <v>17328226.34935898</v>
      </c>
      <c r="I92" s="109">
        <f t="shared" si="23"/>
        <v>57285</v>
      </c>
      <c r="J92" s="703">
        <f t="shared" si="19"/>
        <v>-1386054.1584615381</v>
      </c>
      <c r="K92" s="704">
        <f t="shared" si="20"/>
        <v>-1041485.5202564099</v>
      </c>
      <c r="L92" s="705">
        <f t="shared" si="4"/>
        <v>15889944.149230771</v>
      </c>
      <c r="M92" s="1205">
        <f>-L92*35%</f>
        <v>-5561480.4522307692</v>
      </c>
      <c r="N92" s="704">
        <f t="shared" si="11"/>
        <v>-20049.75</v>
      </c>
      <c r="O92" s="708">
        <f t="shared" si="22"/>
        <v>-139649756.19996151</v>
      </c>
      <c r="P92" s="704">
        <f t="shared" si="2"/>
        <v>-105807226.83495565</v>
      </c>
      <c r="Q92" s="708">
        <f t="shared" si="15"/>
        <v>-89917282.685724884</v>
      </c>
      <c r="R92" s="707"/>
      <c r="S92" s="707"/>
      <c r="T92" s="707"/>
      <c r="U92" s="707"/>
      <c r="V92" s="708">
        <f t="shared" si="12"/>
        <v>-5561480.3747564098</v>
      </c>
      <c r="W92" s="704">
        <f t="shared" si="13"/>
        <v>-5700359.2315539531</v>
      </c>
      <c r="X92" s="709">
        <f t="shared" si="9"/>
        <v>10586381.597548617</v>
      </c>
      <c r="Y92" s="292">
        <f t="shared" si="10"/>
        <v>10328463.77447436</v>
      </c>
      <c r="Z92" s="130">
        <f t="shared" si="18"/>
        <v>16286740.82910257</v>
      </c>
      <c r="AA92" s="728"/>
    </row>
    <row r="93" spans="1:27" hidden="1" outlineLevel="1">
      <c r="A93" s="125"/>
      <c r="B93" s="2" t="s">
        <v>229</v>
      </c>
      <c r="C93" s="125"/>
      <c r="D93" s="109"/>
      <c r="E93" s="109"/>
      <c r="F93" s="1205"/>
      <c r="G93" s="109">
        <f t="shared" si="16"/>
        <v>17275998.307692308</v>
      </c>
      <c r="H93" s="704">
        <f t="shared" si="17"/>
        <v>17320191.266025644</v>
      </c>
      <c r="I93" s="109">
        <f t="shared" si="23"/>
        <v>57285</v>
      </c>
      <c r="J93" s="703">
        <f t="shared" si="19"/>
        <v>-1443339.1584615381</v>
      </c>
      <c r="K93" s="704">
        <f t="shared" si="20"/>
        <v>-1099056.0080876064</v>
      </c>
      <c r="L93" s="705">
        <f>G93+J93</f>
        <v>15832659.149230771</v>
      </c>
      <c r="M93" s="1205">
        <f>-L93*35%</f>
        <v>-5541430.7022307692</v>
      </c>
      <c r="N93" s="704">
        <f t="shared" si="11"/>
        <v>-20049.75</v>
      </c>
      <c r="O93" s="708"/>
      <c r="P93" s="704">
        <f t="shared" si="2"/>
        <v>-105434991.38764262</v>
      </c>
      <c r="Q93" s="708">
        <f t="shared" si="15"/>
        <v>-89602332.238411844</v>
      </c>
      <c r="R93" s="707"/>
      <c r="S93" s="707"/>
      <c r="T93" s="707"/>
      <c r="U93" s="707"/>
      <c r="V93" s="708">
        <f t="shared" si="12"/>
        <v>-5541430.6247564098</v>
      </c>
      <c r="W93" s="704">
        <f t="shared" si="13"/>
        <v>-5677397.2751901718</v>
      </c>
      <c r="X93" s="709">
        <f t="shared" si="9"/>
        <v>10543737.982747864</v>
      </c>
      <c r="Y93" s="292">
        <f t="shared" si="10"/>
        <v>10291228.52447436</v>
      </c>
      <c r="Z93" s="130">
        <f t="shared" si="18"/>
        <v>16221135.257938037</v>
      </c>
      <c r="AA93" s="728"/>
    </row>
    <row r="94" spans="1:27" hidden="1" outlineLevel="1">
      <c r="A94" s="125"/>
      <c r="B94" s="2" t="s">
        <v>230</v>
      </c>
      <c r="C94" s="125"/>
      <c r="D94" s="109"/>
      <c r="E94" s="109"/>
      <c r="F94" s="1205"/>
      <c r="G94" s="109">
        <f t="shared" si="16"/>
        <v>17275998.307692308</v>
      </c>
      <c r="H94" s="704">
        <f t="shared" si="17"/>
        <v>17312156.182692312</v>
      </c>
      <c r="I94" s="109">
        <f t="shared" si="23"/>
        <v>57285</v>
      </c>
      <c r="J94" s="703">
        <f t="shared" si="19"/>
        <v>-1500624.1584615381</v>
      </c>
      <c r="K94" s="704">
        <f t="shared" si="20"/>
        <v>-1156574.5738888883</v>
      </c>
      <c r="L94" s="705">
        <f t="shared" si="4"/>
        <v>15775374.149230771</v>
      </c>
      <c r="M94" s="1205">
        <f t="shared" ref="M94:M136" si="24">-L94*35%</f>
        <v>-5521380.9522307692</v>
      </c>
      <c r="N94" s="704">
        <f t="shared" si="11"/>
        <v>-20049.75</v>
      </c>
      <c r="O94" s="708"/>
      <c r="P94" s="704">
        <f t="shared" si="2"/>
        <v>-98760121.835864827</v>
      </c>
      <c r="Q94" s="708">
        <f t="shared" si="15"/>
        <v>-82984747.686634064</v>
      </c>
      <c r="R94" s="707"/>
      <c r="S94" s="707"/>
      <c r="T94" s="707"/>
      <c r="U94" s="707"/>
      <c r="V94" s="708">
        <f t="shared" si="12"/>
        <v>-5521380.8747564098</v>
      </c>
      <c r="W94" s="704">
        <f t="shared" si="13"/>
        <v>-5654453.4915368594</v>
      </c>
      <c r="X94" s="709">
        <f t="shared" si="9"/>
        <v>10501128.117266564</v>
      </c>
      <c r="Y94" s="292">
        <f t="shared" si="10"/>
        <v>10253993.27447436</v>
      </c>
      <c r="Z94" s="130">
        <f t="shared" si="18"/>
        <v>16155581.608803423</v>
      </c>
      <c r="AA94" s="728"/>
    </row>
    <row r="95" spans="1:27" hidden="1" outlineLevel="1">
      <c r="A95" s="125"/>
      <c r="B95" s="2" t="s">
        <v>231</v>
      </c>
      <c r="C95" s="125"/>
      <c r="D95" s="109"/>
      <c r="E95" s="109"/>
      <c r="F95" s="1205"/>
      <c r="G95" s="109">
        <f t="shared" si="16"/>
        <v>17275998.307692308</v>
      </c>
      <c r="H95" s="704">
        <f t="shared" si="17"/>
        <v>17304121.09935898</v>
      </c>
      <c r="I95" s="109">
        <f t="shared" si="23"/>
        <v>57285</v>
      </c>
      <c r="J95" s="703">
        <f t="shared" si="19"/>
        <v>-1557909.1584615381</v>
      </c>
      <c r="K95" s="704">
        <f t="shared" si="20"/>
        <v>-1214041.217660256</v>
      </c>
      <c r="L95" s="705">
        <f t="shared" si="4"/>
        <v>15718089.149230771</v>
      </c>
      <c r="M95" s="1205">
        <f t="shared" si="24"/>
        <v>-5501331.2022307692</v>
      </c>
      <c r="N95" s="704">
        <f t="shared" si="11"/>
        <v>-20049.75</v>
      </c>
      <c r="O95" s="708"/>
      <c r="P95" s="704">
        <f t="shared" si="2"/>
        <v>-91603047.006497845</v>
      </c>
      <c r="Q95" s="708">
        <f t="shared" si="15"/>
        <v>-75884957.857267082</v>
      </c>
      <c r="R95" s="707"/>
      <c r="S95" s="707"/>
      <c r="T95" s="707"/>
      <c r="U95" s="707"/>
      <c r="V95" s="708">
        <f t="shared" si="12"/>
        <v>-5501331.1247564098</v>
      </c>
      <c r="W95" s="704">
        <f t="shared" si="13"/>
        <v>-5631527.8805940179</v>
      </c>
      <c r="X95" s="709">
        <f t="shared" si="9"/>
        <v>10458552.001104705</v>
      </c>
      <c r="Y95" s="292">
        <f t="shared" si="10"/>
        <v>10216758.02447436</v>
      </c>
      <c r="Z95" s="130">
        <f t="shared" si="18"/>
        <v>16090079.881698724</v>
      </c>
      <c r="AA95" s="728"/>
    </row>
    <row r="96" spans="1:27" hidden="1" outlineLevel="1">
      <c r="A96" s="125"/>
      <c r="B96" s="2" t="s">
        <v>232</v>
      </c>
      <c r="C96" s="125"/>
      <c r="D96" s="109"/>
      <c r="E96" s="109"/>
      <c r="F96" s="1205"/>
      <c r="G96" s="109">
        <f t="shared" si="16"/>
        <v>17275998.307692308</v>
      </c>
      <c r="H96" s="704">
        <f t="shared" si="17"/>
        <v>17296086.016025644</v>
      </c>
      <c r="I96" s="109">
        <f t="shared" si="23"/>
        <v>57285</v>
      </c>
      <c r="J96" s="703">
        <f t="shared" si="19"/>
        <v>-1615194.1584615381</v>
      </c>
      <c r="K96" s="704">
        <f t="shared" si="20"/>
        <v>-1271455.939401709</v>
      </c>
      <c r="L96" s="705">
        <f t="shared" si="4"/>
        <v>15660804.149230771</v>
      </c>
      <c r="M96" s="1205">
        <f t="shared" si="24"/>
        <v>-5481281.4522307692</v>
      </c>
      <c r="N96" s="704">
        <f t="shared" si="11"/>
        <v>-20049.75</v>
      </c>
      <c r="O96" s="708"/>
      <c r="P96" s="704">
        <f t="shared" si="2"/>
        <v>-83965455.884752125</v>
      </c>
      <c r="Q96" s="708">
        <f t="shared" si="15"/>
        <v>-68304651.735521346</v>
      </c>
      <c r="R96" s="707"/>
      <c r="S96" s="707"/>
      <c r="T96" s="707"/>
      <c r="U96" s="707"/>
      <c r="V96" s="708">
        <f t="shared" si="12"/>
        <v>-5481281.3747564098</v>
      </c>
      <c r="W96" s="704">
        <f t="shared" si="13"/>
        <v>-5608620.4423616454</v>
      </c>
      <c r="X96" s="709">
        <f t="shared" si="9"/>
        <v>10416009.63426229</v>
      </c>
      <c r="Y96" s="292">
        <f t="shared" si="10"/>
        <v>10179522.77447436</v>
      </c>
      <c r="Z96" s="130">
        <f t="shared" si="18"/>
        <v>16024630.076623935</v>
      </c>
      <c r="AA96" s="728"/>
    </row>
    <row r="97" spans="1:27" hidden="1" outlineLevel="1">
      <c r="A97" s="125"/>
      <c r="B97" s="2" t="s">
        <v>233</v>
      </c>
      <c r="C97" s="125"/>
      <c r="D97" s="109"/>
      <c r="E97" s="109"/>
      <c r="F97" s="1205"/>
      <c r="G97" s="109">
        <f t="shared" si="16"/>
        <v>17275998.307692308</v>
      </c>
      <c r="H97" s="704">
        <f t="shared" si="17"/>
        <v>17288050.932692312</v>
      </c>
      <c r="I97" s="109">
        <f t="shared" si="23"/>
        <v>57285</v>
      </c>
      <c r="J97" s="703">
        <f t="shared" si="19"/>
        <v>-1672479.1584615381</v>
      </c>
      <c r="K97" s="704">
        <f t="shared" si="20"/>
        <v>-1328818.7391132473</v>
      </c>
      <c r="L97" s="705">
        <f t="shared" si="4"/>
        <v>15603519.149230771</v>
      </c>
      <c r="M97" s="1205">
        <f t="shared" si="24"/>
        <v>-5461231.7022307692</v>
      </c>
      <c r="N97" s="704">
        <f t="shared" si="11"/>
        <v>-20049.75</v>
      </c>
      <c r="O97" s="708"/>
      <c r="P97" s="704">
        <f t="shared" si="2"/>
        <v>-75849037.455838129</v>
      </c>
      <c r="Q97" s="708">
        <f t="shared" si="15"/>
        <v>-60245518.306607358</v>
      </c>
      <c r="R97" s="707"/>
      <c r="S97" s="707"/>
      <c r="T97" s="707"/>
      <c r="U97" s="707"/>
      <c r="V97" s="708">
        <f t="shared" si="12"/>
        <v>-5461231.6247564098</v>
      </c>
      <c r="W97" s="704">
        <f t="shared" si="13"/>
        <v>-5585731.1768397437</v>
      </c>
      <c r="X97" s="709">
        <f t="shared" si="9"/>
        <v>10373501.01673932</v>
      </c>
      <c r="Y97" s="292">
        <f t="shared" si="10"/>
        <v>10142287.52447436</v>
      </c>
      <c r="Z97" s="130">
        <f t="shared" si="18"/>
        <v>15959232.193579065</v>
      </c>
      <c r="AA97" s="728"/>
    </row>
    <row r="98" spans="1:27" hidden="1" outlineLevel="1">
      <c r="A98" s="125"/>
      <c r="B98" s="2" t="s">
        <v>234</v>
      </c>
      <c r="C98" s="125"/>
      <c r="D98" s="109"/>
      <c r="E98" s="109"/>
      <c r="F98" s="1205"/>
      <c r="G98" s="109">
        <f t="shared" si="16"/>
        <v>17275998.307692308</v>
      </c>
      <c r="H98" s="704">
        <f t="shared" si="17"/>
        <v>17280015.84935898</v>
      </c>
      <c r="I98" s="109">
        <f t="shared" si="23"/>
        <v>57285</v>
      </c>
      <c r="J98" s="703">
        <f t="shared" si="19"/>
        <v>-1729764.1584615381</v>
      </c>
      <c r="K98" s="704">
        <f t="shared" si="20"/>
        <v>-1386129.6167948712</v>
      </c>
      <c r="L98" s="705">
        <f t="shared" si="4"/>
        <v>15546234.149230771</v>
      </c>
      <c r="M98" s="1205">
        <f t="shared" si="24"/>
        <v>-5441181.9522307692</v>
      </c>
      <c r="N98" s="704">
        <f t="shared" si="11"/>
        <v>-20049.75</v>
      </c>
      <c r="O98" s="708"/>
      <c r="P98" s="704">
        <f t="shared" si="2"/>
        <v>-67255480.704966351</v>
      </c>
      <c r="Q98" s="708">
        <f t="shared" si="15"/>
        <v>-51709246.555735581</v>
      </c>
      <c r="R98" s="707"/>
      <c r="S98" s="707"/>
      <c r="T98" s="707"/>
      <c r="U98" s="707"/>
      <c r="V98" s="708">
        <f t="shared" si="12"/>
        <v>-5441181.8747564098</v>
      </c>
      <c r="W98" s="704">
        <f t="shared" si="13"/>
        <v>-5562860.0914230766</v>
      </c>
      <c r="X98" s="709">
        <f t="shared" si="9"/>
        <v>10331026.141141031</v>
      </c>
      <c r="Y98" s="292">
        <f t="shared" si="10"/>
        <v>10105052.27447436</v>
      </c>
      <c r="Z98" s="130">
        <f t="shared" si="18"/>
        <v>15893886.232564108</v>
      </c>
      <c r="AA98" s="728"/>
    </row>
    <row r="99" spans="1:27" hidden="1" outlineLevel="1">
      <c r="A99" s="125"/>
      <c r="B99" s="2" t="s">
        <v>235</v>
      </c>
      <c r="C99" s="125"/>
      <c r="D99" s="109"/>
      <c r="E99" s="109"/>
      <c r="F99" s="1205"/>
      <c r="G99" s="109">
        <f t="shared" si="16"/>
        <v>17275998.307692308</v>
      </c>
      <c r="H99" s="704">
        <f t="shared" si="17"/>
        <v>17275998.307692312</v>
      </c>
      <c r="I99" s="109">
        <f t="shared" si="23"/>
        <v>57285</v>
      </c>
      <c r="J99" s="703">
        <f t="shared" si="19"/>
        <v>-1787049.1584615381</v>
      </c>
      <c r="K99" s="704">
        <f t="shared" si="20"/>
        <v>-1443401.9917948712</v>
      </c>
      <c r="L99" s="705">
        <f t="shared" si="4"/>
        <v>15488949.149230771</v>
      </c>
      <c r="M99" s="1205">
        <f t="shared" si="24"/>
        <v>-5421132.2022307692</v>
      </c>
      <c r="N99" s="704">
        <f t="shared" si="11"/>
        <v>-20049.75</v>
      </c>
      <c r="O99" s="708"/>
      <c r="P99" s="704">
        <f t="shared" si="2"/>
        <v>-58187876.06015864</v>
      </c>
      <c r="Q99" s="708">
        <f t="shared" si="15"/>
        <v>-42698926.910927869</v>
      </c>
      <c r="R99" s="707"/>
      <c r="S99" s="707"/>
      <c r="T99" s="707"/>
      <c r="U99" s="707"/>
      <c r="V99" s="708">
        <f t="shared" si="12"/>
        <v>-5421132.1247564098</v>
      </c>
      <c r="W99" s="704">
        <f t="shared" si="13"/>
        <v>-5541408.6289230771</v>
      </c>
      <c r="X99" s="709">
        <f t="shared" si="9"/>
        <v>10291187.686974363</v>
      </c>
      <c r="Y99" s="292">
        <f t="shared" si="10"/>
        <v>10067817.02447436</v>
      </c>
      <c r="Z99" s="130">
        <f t="shared" si="18"/>
        <v>15832596.315897441</v>
      </c>
      <c r="AA99" s="728"/>
    </row>
    <row r="100" spans="1:27" hidden="1" outlineLevel="1">
      <c r="A100" s="125"/>
      <c r="B100" s="2" t="s">
        <v>236</v>
      </c>
      <c r="C100" s="125"/>
      <c r="D100" s="109"/>
      <c r="E100" s="109"/>
      <c r="F100" s="1205"/>
      <c r="G100" s="109">
        <f t="shared" si="16"/>
        <v>17275998.307692308</v>
      </c>
      <c r="H100" s="704">
        <f t="shared" si="17"/>
        <v>17275998.307692312</v>
      </c>
      <c r="I100" s="109">
        <f t="shared" si="23"/>
        <v>57285</v>
      </c>
      <c r="J100" s="703">
        <f t="shared" si="19"/>
        <v>-1844334.1584615381</v>
      </c>
      <c r="K100" s="704">
        <f t="shared" si="20"/>
        <v>-1500649.2834615379</v>
      </c>
      <c r="L100" s="705">
        <f t="shared" si="4"/>
        <v>15431664.149230771</v>
      </c>
      <c r="M100" s="1205">
        <f t="shared" si="24"/>
        <v>-5401082.4522307692</v>
      </c>
      <c r="N100" s="704">
        <f t="shared" si="11"/>
        <v>-20049.75</v>
      </c>
      <c r="O100" s="708"/>
      <c r="P100" s="704">
        <f t="shared" ref="P100:P163" si="25">(O88+O100+SUM(O89:O99)*2)/24</f>
        <v>-48649309.25266505</v>
      </c>
      <c r="Q100" s="708">
        <f t="shared" si="15"/>
        <v>-33217645.10343428</v>
      </c>
      <c r="R100" s="707"/>
      <c r="S100" s="707"/>
      <c r="T100" s="707"/>
      <c r="U100" s="707"/>
      <c r="V100" s="708">
        <f t="shared" si="12"/>
        <v>-5401082.3747564098</v>
      </c>
      <c r="W100" s="704">
        <f t="shared" si="13"/>
        <v>-5521372.0810064105</v>
      </c>
      <c r="X100" s="709">
        <f t="shared" si="9"/>
        <v>10253976.943224363</v>
      </c>
      <c r="Y100" s="292">
        <f t="shared" si="10"/>
        <v>10030581.77447436</v>
      </c>
      <c r="Z100" s="130">
        <f t="shared" si="18"/>
        <v>15775349.024230774</v>
      </c>
      <c r="AA100" s="728"/>
    </row>
    <row r="101" spans="1:27" hidden="1" outlineLevel="1">
      <c r="A101" s="125"/>
      <c r="B101" s="2" t="s">
        <v>237</v>
      </c>
      <c r="C101" s="125"/>
      <c r="D101" s="109"/>
      <c r="E101" s="109"/>
      <c r="F101" s="1205"/>
      <c r="G101" s="109">
        <f t="shared" si="16"/>
        <v>17275998.307692308</v>
      </c>
      <c r="H101" s="704">
        <f t="shared" si="17"/>
        <v>17275998.307692312</v>
      </c>
      <c r="I101" s="109">
        <f t="shared" si="23"/>
        <v>57285</v>
      </c>
      <c r="J101" s="703">
        <f t="shared" si="19"/>
        <v>-1901619.1584615381</v>
      </c>
      <c r="K101" s="704">
        <f t="shared" si="20"/>
        <v>-1557909.1584615379</v>
      </c>
      <c r="L101" s="705">
        <f t="shared" si="4"/>
        <v>15374379.149230771</v>
      </c>
      <c r="M101" s="1205">
        <f t="shared" si="24"/>
        <v>-5381032.7022307692</v>
      </c>
      <c r="N101" s="704">
        <f t="shared" si="11"/>
        <v>-20049.75</v>
      </c>
      <c r="O101" s="708"/>
      <c r="P101" s="704">
        <f t="shared" si="25"/>
        <v>-38641446.690818898</v>
      </c>
      <c r="Q101" s="708">
        <f t="shared" si="15"/>
        <v>-23267067.541588128</v>
      </c>
      <c r="R101" s="707"/>
      <c r="S101" s="707"/>
      <c r="T101" s="707"/>
      <c r="U101" s="707"/>
      <c r="V101" s="708">
        <f t="shared" si="12"/>
        <v>-5381032.6247564098</v>
      </c>
      <c r="W101" s="704">
        <f t="shared" si="13"/>
        <v>-5501331.1247564098</v>
      </c>
      <c r="X101" s="709">
        <f t="shared" si="9"/>
        <v>10216758.024474364</v>
      </c>
      <c r="Y101" s="292">
        <f t="shared" si="10"/>
        <v>9993346.52447436</v>
      </c>
      <c r="Z101" s="130">
        <f t="shared" si="18"/>
        <v>15718089.149230774</v>
      </c>
      <c r="AA101" s="728"/>
    </row>
    <row r="102" spans="1:27" hidden="1" outlineLevel="1">
      <c r="A102" s="125"/>
      <c r="B102" s="2" t="s">
        <v>238</v>
      </c>
      <c r="C102" s="125"/>
      <c r="D102" s="109"/>
      <c r="E102" s="109"/>
      <c r="F102" s="1205"/>
      <c r="G102" s="109">
        <f t="shared" si="16"/>
        <v>17275998.307692308</v>
      </c>
      <c r="H102" s="704">
        <f t="shared" si="17"/>
        <v>17275998.307692312</v>
      </c>
      <c r="I102" s="109">
        <f t="shared" si="23"/>
        <v>57285</v>
      </c>
      <c r="J102" s="703">
        <f t="shared" si="19"/>
        <v>-1958904.1584615381</v>
      </c>
      <c r="K102" s="704">
        <f t="shared" si="20"/>
        <v>-1615194.1584615379</v>
      </c>
      <c r="L102" s="705">
        <f t="shared" si="4"/>
        <v>15317094.149230771</v>
      </c>
      <c r="M102" s="1205">
        <f t="shared" si="24"/>
        <v>-5360982.9522307692</v>
      </c>
      <c r="N102" s="704">
        <f t="shared" si="11"/>
        <v>-20049.75</v>
      </c>
      <c r="O102" s="708"/>
      <c r="P102" s="704">
        <f t="shared" si="25"/>
        <v>-28165950.393370192</v>
      </c>
      <c r="Q102" s="708">
        <f t="shared" si="15"/>
        <v>-12848856.244139422</v>
      </c>
      <c r="R102" s="707"/>
      <c r="S102" s="707"/>
      <c r="T102" s="707"/>
      <c r="U102" s="707"/>
      <c r="V102" s="708">
        <f t="shared" si="12"/>
        <v>-5360982.8747564098</v>
      </c>
      <c r="W102" s="704">
        <f t="shared" si="13"/>
        <v>-5481281.3747564098</v>
      </c>
      <c r="X102" s="709">
        <f t="shared" si="9"/>
        <v>10179522.774474364</v>
      </c>
      <c r="Y102" s="292">
        <f t="shared" si="10"/>
        <v>9956111.27447436</v>
      </c>
      <c r="Z102" s="130">
        <f t="shared" si="18"/>
        <v>15660804.149230774</v>
      </c>
      <c r="AA102" s="728"/>
    </row>
    <row r="103" spans="1:27" hidden="1" outlineLevel="1">
      <c r="A103" s="125"/>
      <c r="B103" s="2" t="s">
        <v>239</v>
      </c>
      <c r="C103" s="125"/>
      <c r="D103" s="109"/>
      <c r="E103" s="109"/>
      <c r="F103" s="1205"/>
      <c r="G103" s="109">
        <f t="shared" si="16"/>
        <v>17275998.307692308</v>
      </c>
      <c r="H103" s="704">
        <f t="shared" si="17"/>
        <v>17275998.307692312</v>
      </c>
      <c r="I103" s="109">
        <f t="shared" si="23"/>
        <v>57285</v>
      </c>
      <c r="J103" s="703">
        <f t="shared" si="19"/>
        <v>-2016189.1584615381</v>
      </c>
      <c r="K103" s="704">
        <f t="shared" si="20"/>
        <v>-1672479.1584615379</v>
      </c>
      <c r="L103" s="705">
        <f t="shared" si="4"/>
        <v>15259809.149230771</v>
      </c>
      <c r="M103" s="1205">
        <f t="shared" si="24"/>
        <v>-5340933.2022307692</v>
      </c>
      <c r="N103" s="704">
        <f t="shared" si="11"/>
        <v>-20049.75</v>
      </c>
      <c r="O103" s="708"/>
      <c r="P103" s="704">
        <f>(O91+O103+SUM(O92:O102)*2)/24</f>
        <v>-17224491.172818907</v>
      </c>
      <c r="Q103" s="708">
        <f t="shared" si="15"/>
        <v>-1964682.0235881358</v>
      </c>
      <c r="R103" s="707"/>
      <c r="S103" s="707"/>
      <c r="T103" s="707"/>
      <c r="U103" s="707"/>
      <c r="V103" s="708">
        <f t="shared" si="12"/>
        <v>-5340933.1247564098</v>
      </c>
      <c r="W103" s="704">
        <f t="shared" si="13"/>
        <v>-5461231.6247564098</v>
      </c>
      <c r="X103" s="709">
        <f t="shared" si="9"/>
        <v>10142287.524474364</v>
      </c>
      <c r="Y103" s="292">
        <f t="shared" si="10"/>
        <v>9918876.02447436</v>
      </c>
      <c r="Z103" s="130">
        <f t="shared" si="18"/>
        <v>15603519.149230774</v>
      </c>
      <c r="AA103" s="728"/>
    </row>
    <row r="104" spans="1:27" hidden="1" outlineLevel="1">
      <c r="A104" s="125"/>
      <c r="B104" s="2" t="s">
        <v>240</v>
      </c>
      <c r="C104" s="125"/>
      <c r="D104" s="109"/>
      <c r="E104" s="109"/>
      <c r="F104" s="1205"/>
      <c r="G104" s="109">
        <f t="shared" si="16"/>
        <v>17275998.307692308</v>
      </c>
      <c r="H104" s="704">
        <f t="shared" si="17"/>
        <v>17275998.307692312</v>
      </c>
      <c r="I104" s="109">
        <f t="shared" si="23"/>
        <v>57285</v>
      </c>
      <c r="J104" s="703">
        <f t="shared" si="19"/>
        <v>-2073474.1584615381</v>
      </c>
      <c r="K104" s="704">
        <f t="shared" si="20"/>
        <v>-1729764.1584615379</v>
      </c>
      <c r="L104" s="705">
        <f t="shared" si="4"/>
        <v>15202524.149230771</v>
      </c>
      <c r="M104" s="1205">
        <f t="shared" si="24"/>
        <v>-5320883.4522307692</v>
      </c>
      <c r="N104" s="704">
        <f t="shared" si="11"/>
        <v>-20049.75</v>
      </c>
      <c r="O104" s="708"/>
      <c r="P104" s="704">
        <f t="shared" si="25"/>
        <v>-5818739.8416650631</v>
      </c>
      <c r="Q104" s="708">
        <f t="shared" si="15"/>
        <v>9383784.3075657077</v>
      </c>
      <c r="R104" s="707"/>
      <c r="S104" s="707"/>
      <c r="T104" s="707"/>
      <c r="U104" s="707"/>
      <c r="V104" s="708">
        <f t="shared" si="12"/>
        <v>-5320883.3747564098</v>
      </c>
      <c r="W104" s="704">
        <f t="shared" si="13"/>
        <v>-5441181.8747564098</v>
      </c>
      <c r="X104" s="709">
        <f t="shared" si="9"/>
        <v>10105052.274474364</v>
      </c>
      <c r="Y104" s="292">
        <f t="shared" si="10"/>
        <v>9881640.77447436</v>
      </c>
      <c r="Z104" s="130">
        <f t="shared" si="18"/>
        <v>15546234.149230774</v>
      </c>
      <c r="AA104" s="728"/>
    </row>
    <row r="105" spans="1:27" hidden="1" outlineLevel="1">
      <c r="A105" s="125"/>
      <c r="B105" s="2" t="s">
        <v>241</v>
      </c>
      <c r="C105" s="125"/>
      <c r="D105" s="109"/>
      <c r="E105" s="109"/>
      <c r="F105" s="1205"/>
      <c r="G105" s="109">
        <f t="shared" si="16"/>
        <v>17275998.307692308</v>
      </c>
      <c r="H105" s="704">
        <f t="shared" si="17"/>
        <v>17275998.307692312</v>
      </c>
      <c r="I105" s="109">
        <f t="shared" si="23"/>
        <v>57285</v>
      </c>
      <c r="J105" s="703">
        <f t="shared" si="19"/>
        <v>-2130759.1584615381</v>
      </c>
      <c r="K105" s="704">
        <f t="shared" si="20"/>
        <v>-1787049.1584615379</v>
      </c>
      <c r="L105" s="705">
        <f t="shared" si="4"/>
        <v>15145239.149230771</v>
      </c>
      <c r="M105" s="1205">
        <f t="shared" si="24"/>
        <v>-5300833.7022307692</v>
      </c>
      <c r="N105" s="704">
        <f t="shared" si="11"/>
        <v>-20049.75</v>
      </c>
      <c r="O105" s="708"/>
      <c r="P105" s="704">
        <f t="shared" si="25"/>
        <v>0</v>
      </c>
      <c r="Q105" s="708">
        <f t="shared" si="15"/>
        <v>15145239.149230771</v>
      </c>
      <c r="R105" s="707"/>
      <c r="S105" s="707"/>
      <c r="T105" s="707"/>
      <c r="U105" s="707"/>
      <c r="V105" s="708">
        <f t="shared" si="12"/>
        <v>-5300833.6247564098</v>
      </c>
      <c r="W105" s="704">
        <f t="shared" si="13"/>
        <v>-5421132.1247564098</v>
      </c>
      <c r="X105" s="709">
        <f t="shared" si="9"/>
        <v>10067817.024474364</v>
      </c>
      <c r="Y105" s="292">
        <f t="shared" si="10"/>
        <v>9844405.52447436</v>
      </c>
      <c r="Z105" s="130">
        <f t="shared" si="18"/>
        <v>15488949.149230774</v>
      </c>
      <c r="AA105" s="728"/>
    </row>
    <row r="106" spans="1:27" hidden="1" outlineLevel="1">
      <c r="A106" s="125"/>
      <c r="B106" s="2" t="s">
        <v>242</v>
      </c>
      <c r="C106" s="125"/>
      <c r="D106" s="109"/>
      <c r="E106" s="109"/>
      <c r="F106" s="1205"/>
      <c r="G106" s="109">
        <f t="shared" si="16"/>
        <v>17275998.307692308</v>
      </c>
      <c r="H106" s="704">
        <f t="shared" si="17"/>
        <v>17275998.307692312</v>
      </c>
      <c r="I106" s="109">
        <f t="shared" si="23"/>
        <v>57285</v>
      </c>
      <c r="J106" s="703">
        <f t="shared" si="19"/>
        <v>-2188044.1584615381</v>
      </c>
      <c r="K106" s="704">
        <f t="shared" si="20"/>
        <v>-1844334.1584615379</v>
      </c>
      <c r="L106" s="705">
        <f t="shared" si="4"/>
        <v>15087954.149230771</v>
      </c>
      <c r="M106" s="1205">
        <f t="shared" si="24"/>
        <v>-5280783.9522307692</v>
      </c>
      <c r="N106" s="704">
        <f t="shared" si="11"/>
        <v>-20049.75</v>
      </c>
      <c r="O106" s="708"/>
      <c r="P106" s="704">
        <f t="shared" si="25"/>
        <v>0</v>
      </c>
      <c r="Q106" s="708">
        <f t="shared" si="15"/>
        <v>15087954.149230771</v>
      </c>
      <c r="R106" s="707"/>
      <c r="S106" s="707"/>
      <c r="T106" s="707"/>
      <c r="U106" s="707"/>
      <c r="V106" s="708">
        <f t="shared" si="12"/>
        <v>-5280783.8747564098</v>
      </c>
      <c r="W106" s="704">
        <f t="shared" si="13"/>
        <v>-5401082.3747564098</v>
      </c>
      <c r="X106" s="709">
        <f t="shared" si="9"/>
        <v>10030581.774474364</v>
      </c>
      <c r="Y106" s="292">
        <f t="shared" si="10"/>
        <v>9807170.27447436</v>
      </c>
      <c r="Z106" s="130">
        <f t="shared" si="18"/>
        <v>15431664.149230774</v>
      </c>
      <c r="AA106" s="728"/>
    </row>
    <row r="107" spans="1:27" hidden="1" outlineLevel="1">
      <c r="A107" s="125"/>
      <c r="B107" s="2" t="s">
        <v>243</v>
      </c>
      <c r="C107" s="125"/>
      <c r="D107" s="109"/>
      <c r="E107" s="109"/>
      <c r="F107" s="1205"/>
      <c r="G107" s="109">
        <f t="shared" si="16"/>
        <v>17275998.307692308</v>
      </c>
      <c r="H107" s="704">
        <f t="shared" si="17"/>
        <v>17275998.307692312</v>
      </c>
      <c r="I107" s="109">
        <f t="shared" si="23"/>
        <v>57285</v>
      </c>
      <c r="J107" s="703">
        <f t="shared" si="19"/>
        <v>-2245329.1584615381</v>
      </c>
      <c r="K107" s="704">
        <f t="shared" si="20"/>
        <v>-1901619.1584615374</v>
      </c>
      <c r="L107" s="705">
        <f t="shared" si="4"/>
        <v>15030669.149230771</v>
      </c>
      <c r="M107" s="1205">
        <f t="shared" si="24"/>
        <v>-5260734.2022307692</v>
      </c>
      <c r="N107" s="704">
        <f t="shared" si="11"/>
        <v>-20049.75</v>
      </c>
      <c r="O107" s="708"/>
      <c r="P107" s="704">
        <f t="shared" si="25"/>
        <v>0</v>
      </c>
      <c r="Q107" s="708">
        <f t="shared" si="15"/>
        <v>15030669.149230771</v>
      </c>
      <c r="R107" s="707"/>
      <c r="S107" s="707"/>
      <c r="T107" s="707"/>
      <c r="U107" s="707"/>
      <c r="V107" s="708">
        <f t="shared" si="12"/>
        <v>-5260734.1247564098</v>
      </c>
      <c r="W107" s="704">
        <f t="shared" si="13"/>
        <v>-5381032.6247564098</v>
      </c>
      <c r="X107" s="709">
        <f t="shared" si="9"/>
        <v>9993346.5244743638</v>
      </c>
      <c r="Y107" s="292">
        <f t="shared" si="10"/>
        <v>9769935.02447436</v>
      </c>
      <c r="Z107" s="130">
        <f t="shared" si="18"/>
        <v>15374379.149230774</v>
      </c>
      <c r="AA107" s="728"/>
    </row>
    <row r="108" spans="1:27" hidden="1" outlineLevel="1">
      <c r="A108" s="125"/>
      <c r="B108" s="2" t="s">
        <v>244</v>
      </c>
      <c r="C108" s="125"/>
      <c r="D108" s="109"/>
      <c r="E108" s="109"/>
      <c r="F108" s="1205"/>
      <c r="G108" s="109">
        <f t="shared" si="16"/>
        <v>17275998.307692308</v>
      </c>
      <c r="H108" s="704">
        <f t="shared" si="17"/>
        <v>17275998.307692312</v>
      </c>
      <c r="I108" s="109">
        <f t="shared" si="23"/>
        <v>57285</v>
      </c>
      <c r="J108" s="703">
        <f t="shared" si="19"/>
        <v>-2302614.1584615381</v>
      </c>
      <c r="K108" s="704">
        <f t="shared" si="20"/>
        <v>-1958904.1584615374</v>
      </c>
      <c r="L108" s="705">
        <f t="shared" si="4"/>
        <v>14973384.149230771</v>
      </c>
      <c r="M108" s="1205">
        <f t="shared" si="24"/>
        <v>-5240684.4522307692</v>
      </c>
      <c r="N108" s="704">
        <f t="shared" si="11"/>
        <v>-20049.75</v>
      </c>
      <c r="O108" s="708"/>
      <c r="P108" s="704">
        <f t="shared" si="25"/>
        <v>0</v>
      </c>
      <c r="Q108" s="708">
        <f t="shared" si="15"/>
        <v>14973384.149230771</v>
      </c>
      <c r="R108" s="707"/>
      <c r="S108" s="707"/>
      <c r="T108" s="707"/>
      <c r="U108" s="707"/>
      <c r="V108" s="708">
        <f t="shared" si="12"/>
        <v>-5240684.3747564098</v>
      </c>
      <c r="W108" s="704">
        <f t="shared" si="13"/>
        <v>-5360982.8747564098</v>
      </c>
      <c r="X108" s="709">
        <f t="shared" si="9"/>
        <v>9956111.2744743638</v>
      </c>
      <c r="Y108" s="292">
        <f t="shared" si="10"/>
        <v>9732699.77447436</v>
      </c>
      <c r="Z108" s="130">
        <f t="shared" si="18"/>
        <v>15317094.149230774</v>
      </c>
      <c r="AA108" s="728"/>
    </row>
    <row r="109" spans="1:27" hidden="1" outlineLevel="1">
      <c r="A109" s="125"/>
      <c r="B109" s="2" t="s">
        <v>245</v>
      </c>
      <c r="C109" s="125"/>
      <c r="D109" s="109"/>
      <c r="E109" s="109"/>
      <c r="F109" s="1205"/>
      <c r="G109" s="109">
        <f t="shared" si="16"/>
        <v>17275998.307692308</v>
      </c>
      <c r="H109" s="704">
        <f t="shared" si="17"/>
        <v>17275998.307692312</v>
      </c>
      <c r="I109" s="109">
        <f t="shared" si="23"/>
        <v>57285</v>
      </c>
      <c r="J109" s="703">
        <f t="shared" si="19"/>
        <v>-2359899.1584615381</v>
      </c>
      <c r="K109" s="704">
        <f t="shared" si="20"/>
        <v>-2016189.1584615374</v>
      </c>
      <c r="L109" s="705">
        <f t="shared" si="4"/>
        <v>14916099.149230771</v>
      </c>
      <c r="M109" s="1205">
        <f t="shared" si="24"/>
        <v>-5220634.7022307692</v>
      </c>
      <c r="N109" s="704">
        <f t="shared" si="11"/>
        <v>-20049.75</v>
      </c>
      <c r="O109" s="708"/>
      <c r="P109" s="704">
        <f t="shared" si="25"/>
        <v>0</v>
      </c>
      <c r="Q109" s="708">
        <f t="shared" si="15"/>
        <v>14916099.149230771</v>
      </c>
      <c r="R109" s="707"/>
      <c r="S109" s="707"/>
      <c r="T109" s="707"/>
      <c r="U109" s="707"/>
      <c r="V109" s="708">
        <f t="shared" si="12"/>
        <v>-5220634.6247564098</v>
      </c>
      <c r="W109" s="704">
        <f t="shared" si="13"/>
        <v>-5340933.1247564098</v>
      </c>
      <c r="X109" s="709">
        <f t="shared" si="9"/>
        <v>9918876.0244743638</v>
      </c>
      <c r="Y109" s="292">
        <f t="shared" si="10"/>
        <v>9695464.52447436</v>
      </c>
      <c r="Z109" s="130">
        <f t="shared" si="18"/>
        <v>15259809.149230774</v>
      </c>
      <c r="AA109" s="728"/>
    </row>
    <row r="110" spans="1:27" hidden="1" outlineLevel="1">
      <c r="A110" s="125"/>
      <c r="B110" s="2" t="s">
        <v>246</v>
      </c>
      <c r="C110" s="125"/>
      <c r="D110" s="109"/>
      <c r="E110" s="109"/>
      <c r="F110" s="1205"/>
      <c r="G110" s="109">
        <f t="shared" si="16"/>
        <v>17275998.307692308</v>
      </c>
      <c r="H110" s="704">
        <f t="shared" si="17"/>
        <v>17275998.307692312</v>
      </c>
      <c r="I110" s="109">
        <f t="shared" si="23"/>
        <v>57285</v>
      </c>
      <c r="J110" s="703">
        <f t="shared" si="19"/>
        <v>-2417184.1584615381</v>
      </c>
      <c r="K110" s="704">
        <f t="shared" si="20"/>
        <v>-2073474.1584615374</v>
      </c>
      <c r="L110" s="705">
        <f t="shared" si="4"/>
        <v>14858814.149230771</v>
      </c>
      <c r="M110" s="1205">
        <f t="shared" si="24"/>
        <v>-5200584.9522307692</v>
      </c>
      <c r="N110" s="704">
        <f t="shared" si="11"/>
        <v>-20049.75</v>
      </c>
      <c r="O110" s="708"/>
      <c r="P110" s="704">
        <f t="shared" si="25"/>
        <v>0</v>
      </c>
      <c r="Q110" s="708">
        <f t="shared" si="15"/>
        <v>14858814.149230771</v>
      </c>
      <c r="R110" s="707"/>
      <c r="S110" s="707"/>
      <c r="T110" s="707"/>
      <c r="U110" s="707"/>
      <c r="V110" s="708">
        <f t="shared" si="12"/>
        <v>-5200584.8747564098</v>
      </c>
      <c r="W110" s="704">
        <f t="shared" si="13"/>
        <v>-5320883.3747564098</v>
      </c>
      <c r="X110" s="709">
        <f t="shared" si="9"/>
        <v>9881640.7744743638</v>
      </c>
      <c r="Y110" s="292">
        <f t="shared" si="10"/>
        <v>9658229.27447436</v>
      </c>
      <c r="Z110" s="130">
        <f t="shared" si="18"/>
        <v>15202524.149230774</v>
      </c>
      <c r="AA110" s="728"/>
    </row>
    <row r="111" spans="1:27" hidden="1" outlineLevel="1">
      <c r="A111" s="125"/>
      <c r="B111" s="2" t="s">
        <v>247</v>
      </c>
      <c r="C111" s="125"/>
      <c r="D111" s="109"/>
      <c r="E111" s="109"/>
      <c r="F111" s="1205"/>
      <c r="G111" s="109">
        <f t="shared" si="16"/>
        <v>17275998.307692308</v>
      </c>
      <c r="H111" s="704">
        <f t="shared" si="17"/>
        <v>17275998.307692312</v>
      </c>
      <c r="I111" s="109">
        <f t="shared" si="23"/>
        <v>57285</v>
      </c>
      <c r="J111" s="703">
        <f t="shared" si="19"/>
        <v>-2474469.1584615381</v>
      </c>
      <c r="K111" s="704">
        <f t="shared" si="20"/>
        <v>-2130759.1584615377</v>
      </c>
      <c r="L111" s="705">
        <f t="shared" si="4"/>
        <v>14801529.149230771</v>
      </c>
      <c r="M111" s="1205">
        <f t="shared" si="24"/>
        <v>-5180535.2022307692</v>
      </c>
      <c r="N111" s="704">
        <f t="shared" si="11"/>
        <v>-20049.75</v>
      </c>
      <c r="O111" s="708"/>
      <c r="P111" s="704">
        <f t="shared" si="25"/>
        <v>0</v>
      </c>
      <c r="Q111" s="708">
        <f t="shared" si="15"/>
        <v>14801529.149230771</v>
      </c>
      <c r="R111" s="707"/>
      <c r="S111" s="707"/>
      <c r="T111" s="707"/>
      <c r="U111" s="707"/>
      <c r="V111" s="708">
        <f t="shared" si="12"/>
        <v>-5180535.1247564098</v>
      </c>
      <c r="W111" s="704">
        <f t="shared" si="13"/>
        <v>-5300833.6247564098</v>
      </c>
      <c r="X111" s="709">
        <f t="shared" si="9"/>
        <v>9844405.5244743638</v>
      </c>
      <c r="Y111" s="292">
        <f t="shared" si="10"/>
        <v>9620994.02447436</v>
      </c>
      <c r="Z111" s="130">
        <f t="shared" si="18"/>
        <v>15145239.149230774</v>
      </c>
      <c r="AA111" s="728"/>
    </row>
    <row r="112" spans="1:27" hidden="1" outlineLevel="1">
      <c r="A112" s="125"/>
      <c r="B112" s="2" t="s">
        <v>248</v>
      </c>
      <c r="C112" s="125"/>
      <c r="D112" s="109"/>
      <c r="E112" s="109"/>
      <c r="F112" s="1205"/>
      <c r="G112" s="109">
        <f t="shared" si="16"/>
        <v>17275998.307692308</v>
      </c>
      <c r="H112" s="704">
        <f t="shared" si="17"/>
        <v>17275998.307692312</v>
      </c>
      <c r="I112" s="109">
        <f t="shared" si="23"/>
        <v>57285</v>
      </c>
      <c r="J112" s="703">
        <f t="shared" si="19"/>
        <v>-2531754.1584615381</v>
      </c>
      <c r="K112" s="704">
        <f t="shared" si="20"/>
        <v>-2188044.1584615377</v>
      </c>
      <c r="L112" s="705">
        <f t="shared" si="4"/>
        <v>14744244.149230771</v>
      </c>
      <c r="M112" s="1205">
        <f t="shared" si="24"/>
        <v>-5160485.4522307692</v>
      </c>
      <c r="N112" s="704">
        <f t="shared" si="11"/>
        <v>-20049.75</v>
      </c>
      <c r="O112" s="708"/>
      <c r="P112" s="704">
        <f t="shared" si="25"/>
        <v>0</v>
      </c>
      <c r="Q112" s="708">
        <f t="shared" si="15"/>
        <v>14744244.149230771</v>
      </c>
      <c r="R112" s="707"/>
      <c r="S112" s="707"/>
      <c r="T112" s="707"/>
      <c r="U112" s="707"/>
      <c r="V112" s="708">
        <f t="shared" si="12"/>
        <v>-5160485.3747564098</v>
      </c>
      <c r="W112" s="704">
        <f t="shared" si="13"/>
        <v>-5280783.8747564098</v>
      </c>
      <c r="X112" s="709">
        <f t="shared" si="9"/>
        <v>9807170.2744743638</v>
      </c>
      <c r="Y112" s="292">
        <f t="shared" si="10"/>
        <v>9583758.77447436</v>
      </c>
      <c r="Z112" s="130">
        <f t="shared" si="18"/>
        <v>15087954.149230774</v>
      </c>
      <c r="AA112" s="728"/>
    </row>
    <row r="113" spans="1:27" hidden="1" outlineLevel="1">
      <c r="A113" s="125"/>
      <c r="B113" s="2" t="s">
        <v>249</v>
      </c>
      <c r="C113" s="125"/>
      <c r="D113" s="109"/>
      <c r="E113" s="109"/>
      <c r="F113" s="1205"/>
      <c r="G113" s="109">
        <f t="shared" si="16"/>
        <v>17275998.307692308</v>
      </c>
      <c r="H113" s="704">
        <f t="shared" si="17"/>
        <v>17275998.307692312</v>
      </c>
      <c r="I113" s="109">
        <f t="shared" si="23"/>
        <v>57285</v>
      </c>
      <c r="J113" s="703">
        <f t="shared" si="19"/>
        <v>-2589039.1584615381</v>
      </c>
      <c r="K113" s="704">
        <f t="shared" si="20"/>
        <v>-2245329.1584615377</v>
      </c>
      <c r="L113" s="705">
        <f t="shared" ref="L113:L176" si="26">G113+J113</f>
        <v>14686959.149230771</v>
      </c>
      <c r="M113" s="1205">
        <f t="shared" si="24"/>
        <v>-5140435.7022307692</v>
      </c>
      <c r="N113" s="704">
        <f t="shared" si="11"/>
        <v>-20049.75</v>
      </c>
      <c r="O113" s="708"/>
      <c r="P113" s="704">
        <f t="shared" si="25"/>
        <v>0</v>
      </c>
      <c r="Q113" s="708">
        <f t="shared" si="15"/>
        <v>14686959.149230771</v>
      </c>
      <c r="R113" s="707"/>
      <c r="S113" s="707"/>
      <c r="T113" s="707"/>
      <c r="U113" s="707"/>
      <c r="V113" s="708">
        <f t="shared" si="12"/>
        <v>-5140435.6247564098</v>
      </c>
      <c r="W113" s="704">
        <f t="shared" si="13"/>
        <v>-5260734.1247564098</v>
      </c>
      <c r="X113" s="709">
        <f t="shared" si="9"/>
        <v>9769935.0244743638</v>
      </c>
      <c r="Y113" s="292">
        <f t="shared" si="10"/>
        <v>9546523.52447436</v>
      </c>
      <c r="Z113" s="130">
        <f t="shared" si="18"/>
        <v>15030669.149230774</v>
      </c>
      <c r="AA113" s="728"/>
    </row>
    <row r="114" spans="1:27" hidden="1" outlineLevel="1">
      <c r="A114" s="125"/>
      <c r="B114" s="2" t="s">
        <v>250</v>
      </c>
      <c r="C114" s="125"/>
      <c r="D114" s="109"/>
      <c r="E114" s="109"/>
      <c r="F114" s="1205"/>
      <c r="G114" s="109">
        <f t="shared" si="16"/>
        <v>17275998.307692308</v>
      </c>
      <c r="H114" s="704">
        <f t="shared" si="17"/>
        <v>17275998.307692312</v>
      </c>
      <c r="I114" s="109">
        <f t="shared" si="23"/>
        <v>57285</v>
      </c>
      <c r="J114" s="703">
        <f t="shared" si="19"/>
        <v>-2646324.1584615381</v>
      </c>
      <c r="K114" s="704">
        <f t="shared" si="20"/>
        <v>-2302614.1584615377</v>
      </c>
      <c r="L114" s="705">
        <f t="shared" si="26"/>
        <v>14629674.149230771</v>
      </c>
      <c r="M114" s="1205">
        <f t="shared" si="24"/>
        <v>-5120385.9522307692</v>
      </c>
      <c r="N114" s="704">
        <f t="shared" si="11"/>
        <v>-20049.75</v>
      </c>
      <c r="O114" s="708"/>
      <c r="P114" s="704">
        <f t="shared" si="25"/>
        <v>0</v>
      </c>
      <c r="Q114" s="708">
        <f t="shared" si="15"/>
        <v>14629674.149230771</v>
      </c>
      <c r="R114" s="707"/>
      <c r="S114" s="707"/>
      <c r="T114" s="707"/>
      <c r="U114" s="707"/>
      <c r="V114" s="708">
        <f t="shared" si="12"/>
        <v>-5120385.8747564098</v>
      </c>
      <c r="W114" s="704">
        <f t="shared" si="13"/>
        <v>-5240684.3747564098</v>
      </c>
      <c r="X114" s="709">
        <f t="shared" si="9"/>
        <v>9732699.7744743638</v>
      </c>
      <c r="Y114" s="292">
        <f t="shared" si="10"/>
        <v>9509288.27447436</v>
      </c>
      <c r="Z114" s="130">
        <f t="shared" si="18"/>
        <v>14973384.149230774</v>
      </c>
      <c r="AA114" s="728"/>
    </row>
    <row r="115" spans="1:27" hidden="1" outlineLevel="1">
      <c r="A115" s="125"/>
      <c r="B115" s="2" t="s">
        <v>251</v>
      </c>
      <c r="C115" s="125"/>
      <c r="D115" s="109"/>
      <c r="E115" s="109"/>
      <c r="F115" s="1205"/>
      <c r="G115" s="109">
        <f t="shared" si="16"/>
        <v>17275998.307692308</v>
      </c>
      <c r="H115" s="704">
        <f t="shared" si="17"/>
        <v>17275998.307692312</v>
      </c>
      <c r="I115" s="109">
        <f t="shared" si="23"/>
        <v>57285</v>
      </c>
      <c r="J115" s="703">
        <f t="shared" si="19"/>
        <v>-2703609.1584615381</v>
      </c>
      <c r="K115" s="704">
        <f t="shared" si="20"/>
        <v>-2359899.1584615377</v>
      </c>
      <c r="L115" s="705">
        <f t="shared" si="26"/>
        <v>14572389.149230771</v>
      </c>
      <c r="M115" s="1205">
        <f t="shared" si="24"/>
        <v>-5100336.2022307692</v>
      </c>
      <c r="N115" s="704">
        <f t="shared" si="11"/>
        <v>-20049.75</v>
      </c>
      <c r="O115" s="708"/>
      <c r="P115" s="704">
        <f t="shared" si="25"/>
        <v>0</v>
      </c>
      <c r="Q115" s="708">
        <f t="shared" si="15"/>
        <v>14572389.149230771</v>
      </c>
      <c r="R115" s="707"/>
      <c r="S115" s="707"/>
      <c r="T115" s="707"/>
      <c r="U115" s="707"/>
      <c r="V115" s="708">
        <f t="shared" ref="V115:V178" si="27">V114-N115</f>
        <v>-5100336.1247564098</v>
      </c>
      <c r="W115" s="704">
        <f t="shared" si="13"/>
        <v>-5220634.6247564098</v>
      </c>
      <c r="X115" s="709">
        <f t="shared" si="9"/>
        <v>9695464.5244743638</v>
      </c>
      <c r="Y115" s="292">
        <f t="shared" si="10"/>
        <v>9472053.02447436</v>
      </c>
      <c r="Z115" s="130">
        <f t="shared" si="18"/>
        <v>14916099.149230774</v>
      </c>
      <c r="AA115" s="728"/>
    </row>
    <row r="116" spans="1:27" hidden="1" outlineLevel="1">
      <c r="A116" s="125"/>
      <c r="B116" s="2" t="s">
        <v>252</v>
      </c>
      <c r="C116" s="125"/>
      <c r="D116" s="109"/>
      <c r="E116" s="109"/>
      <c r="F116" s="1205"/>
      <c r="G116" s="109">
        <f t="shared" si="16"/>
        <v>17275998.307692308</v>
      </c>
      <c r="H116" s="704">
        <f t="shared" si="17"/>
        <v>17275998.307692312</v>
      </c>
      <c r="I116" s="109">
        <f t="shared" si="23"/>
        <v>57285</v>
      </c>
      <c r="J116" s="703">
        <f t="shared" si="19"/>
        <v>-2760894.1584615381</v>
      </c>
      <c r="K116" s="704">
        <f t="shared" si="20"/>
        <v>-2417184.1584615377</v>
      </c>
      <c r="L116" s="705">
        <f t="shared" si="26"/>
        <v>14515104.149230771</v>
      </c>
      <c r="M116" s="1205">
        <f t="shared" si="24"/>
        <v>-5080286.4522307692</v>
      </c>
      <c r="N116" s="704">
        <f t="shared" ref="N116:N179" si="28">-M116+M115</f>
        <v>-20049.75</v>
      </c>
      <c r="O116" s="708"/>
      <c r="P116" s="704">
        <f t="shared" si="25"/>
        <v>0</v>
      </c>
      <c r="Q116" s="708">
        <f t="shared" si="15"/>
        <v>14515104.149230771</v>
      </c>
      <c r="R116" s="707"/>
      <c r="S116" s="707"/>
      <c r="T116" s="707"/>
      <c r="U116" s="707"/>
      <c r="V116" s="708">
        <f t="shared" si="27"/>
        <v>-5080286.3747564098</v>
      </c>
      <c r="W116" s="704">
        <f t="shared" si="13"/>
        <v>-5200584.8747564098</v>
      </c>
      <c r="X116" s="709">
        <f t="shared" si="9"/>
        <v>9658229.2744743638</v>
      </c>
      <c r="Y116" s="292">
        <f t="shared" si="10"/>
        <v>9434817.77447436</v>
      </c>
      <c r="Z116" s="130">
        <f t="shared" si="18"/>
        <v>14858814.149230774</v>
      </c>
      <c r="AA116" s="728"/>
    </row>
    <row r="117" spans="1:27" hidden="1" outlineLevel="1">
      <c r="A117" s="125"/>
      <c r="B117" s="2" t="s">
        <v>253</v>
      </c>
      <c r="C117" s="125"/>
      <c r="D117" s="109"/>
      <c r="E117" s="109"/>
      <c r="F117" s="1205"/>
      <c r="G117" s="109">
        <f t="shared" si="16"/>
        <v>17275998.307692308</v>
      </c>
      <c r="H117" s="704">
        <f t="shared" si="17"/>
        <v>17275998.307692312</v>
      </c>
      <c r="I117" s="109">
        <f t="shared" si="23"/>
        <v>57285</v>
      </c>
      <c r="J117" s="703">
        <f t="shared" si="19"/>
        <v>-2818179.1584615381</v>
      </c>
      <c r="K117" s="704">
        <f t="shared" si="20"/>
        <v>-2474469.1584615377</v>
      </c>
      <c r="L117" s="705">
        <f t="shared" si="26"/>
        <v>14457819.149230771</v>
      </c>
      <c r="M117" s="1205">
        <f t="shared" si="24"/>
        <v>-5060236.7022307692</v>
      </c>
      <c r="N117" s="704">
        <f t="shared" si="28"/>
        <v>-20049.75</v>
      </c>
      <c r="O117" s="708"/>
      <c r="P117" s="704">
        <f t="shared" si="25"/>
        <v>0</v>
      </c>
      <c r="Q117" s="708">
        <f t="shared" si="15"/>
        <v>14457819.149230771</v>
      </c>
      <c r="R117" s="707"/>
      <c r="S117" s="707"/>
      <c r="T117" s="707"/>
      <c r="U117" s="707"/>
      <c r="V117" s="708">
        <f t="shared" si="27"/>
        <v>-5060236.6247564098</v>
      </c>
      <c r="W117" s="704">
        <f t="shared" si="13"/>
        <v>-5180535.1247564098</v>
      </c>
      <c r="X117" s="709">
        <f t="shared" si="9"/>
        <v>9620994.0244743638</v>
      </c>
      <c r="Y117" s="292">
        <f t="shared" si="10"/>
        <v>9397582.52447436</v>
      </c>
      <c r="Z117" s="130">
        <f t="shared" si="18"/>
        <v>14801529.149230774</v>
      </c>
      <c r="AA117" s="728"/>
    </row>
    <row r="118" spans="1:27" hidden="1" outlineLevel="1">
      <c r="A118" s="125"/>
      <c r="B118" s="2" t="s">
        <v>254</v>
      </c>
      <c r="C118" s="125"/>
      <c r="D118" s="109"/>
      <c r="E118" s="109"/>
      <c r="F118" s="1205"/>
      <c r="G118" s="109">
        <f t="shared" si="16"/>
        <v>17275998.307692308</v>
      </c>
      <c r="H118" s="704">
        <f t="shared" si="17"/>
        <v>17275998.307692312</v>
      </c>
      <c r="I118" s="109">
        <f t="shared" si="23"/>
        <v>57285</v>
      </c>
      <c r="J118" s="703">
        <f t="shared" si="19"/>
        <v>-2875464.1584615381</v>
      </c>
      <c r="K118" s="704">
        <f t="shared" si="20"/>
        <v>-2531754.1584615377</v>
      </c>
      <c r="L118" s="705">
        <f t="shared" si="26"/>
        <v>14400534.149230771</v>
      </c>
      <c r="M118" s="1205">
        <f t="shared" si="24"/>
        <v>-5040186.9522307692</v>
      </c>
      <c r="N118" s="704">
        <f t="shared" si="28"/>
        <v>-20049.75</v>
      </c>
      <c r="O118" s="708"/>
      <c r="P118" s="704">
        <f t="shared" si="25"/>
        <v>0</v>
      </c>
      <c r="Q118" s="708">
        <f t="shared" si="15"/>
        <v>14400534.149230771</v>
      </c>
      <c r="R118" s="707"/>
      <c r="S118" s="707"/>
      <c r="T118" s="707"/>
      <c r="U118" s="707"/>
      <c r="V118" s="708">
        <f t="shared" si="27"/>
        <v>-5040186.8747564098</v>
      </c>
      <c r="W118" s="704">
        <f t="shared" si="13"/>
        <v>-5160485.3747564098</v>
      </c>
      <c r="X118" s="709">
        <f t="shared" si="9"/>
        <v>9583758.7744743638</v>
      </c>
      <c r="Y118" s="292">
        <f t="shared" si="10"/>
        <v>9360347.27447436</v>
      </c>
      <c r="Z118" s="130">
        <f t="shared" si="18"/>
        <v>14744244.149230774</v>
      </c>
      <c r="AA118" s="728"/>
    </row>
    <row r="119" spans="1:27" hidden="1" outlineLevel="1">
      <c r="A119" s="125"/>
      <c r="B119" s="2" t="s">
        <v>255</v>
      </c>
      <c r="C119" s="125"/>
      <c r="D119" s="109"/>
      <c r="E119" s="109"/>
      <c r="F119" s="1205"/>
      <c r="G119" s="109">
        <f t="shared" si="16"/>
        <v>17275998.307692308</v>
      </c>
      <c r="H119" s="704">
        <f t="shared" si="17"/>
        <v>17275998.307692312</v>
      </c>
      <c r="I119" s="109">
        <f t="shared" si="23"/>
        <v>57285</v>
      </c>
      <c r="J119" s="703">
        <f t="shared" si="19"/>
        <v>-2932749.1584615381</v>
      </c>
      <c r="K119" s="704">
        <f t="shared" si="20"/>
        <v>-2589039.1584615377</v>
      </c>
      <c r="L119" s="705">
        <f t="shared" si="26"/>
        <v>14343249.149230771</v>
      </c>
      <c r="M119" s="1205">
        <f t="shared" si="24"/>
        <v>-5020137.2022307692</v>
      </c>
      <c r="N119" s="704">
        <f t="shared" si="28"/>
        <v>-20049.75</v>
      </c>
      <c r="O119" s="708"/>
      <c r="P119" s="704">
        <f t="shared" si="25"/>
        <v>0</v>
      </c>
      <c r="Q119" s="708">
        <f t="shared" si="15"/>
        <v>14343249.149230771</v>
      </c>
      <c r="R119" s="707"/>
      <c r="S119" s="707"/>
      <c r="T119" s="707"/>
      <c r="U119" s="707"/>
      <c r="V119" s="708">
        <f t="shared" si="27"/>
        <v>-5020137.1247564098</v>
      </c>
      <c r="W119" s="704">
        <f t="shared" si="13"/>
        <v>-5140435.6247564098</v>
      </c>
      <c r="X119" s="709">
        <f t="shared" si="9"/>
        <v>9546523.5244743638</v>
      </c>
      <c r="Y119" s="292">
        <f t="shared" si="10"/>
        <v>9323112.02447436</v>
      </c>
      <c r="Z119" s="130">
        <f t="shared" si="18"/>
        <v>14686959.149230774</v>
      </c>
      <c r="AA119" s="728"/>
    </row>
    <row r="120" spans="1:27" hidden="1" outlineLevel="1">
      <c r="A120" s="125"/>
      <c r="B120" s="2" t="s">
        <v>256</v>
      </c>
      <c r="C120" s="125"/>
      <c r="D120" s="109"/>
      <c r="E120" s="109"/>
      <c r="F120" s="1205"/>
      <c r="G120" s="109">
        <f t="shared" si="16"/>
        <v>17275998.307692308</v>
      </c>
      <c r="H120" s="704">
        <f t="shared" si="17"/>
        <v>17275998.307692312</v>
      </c>
      <c r="I120" s="109">
        <f t="shared" si="23"/>
        <v>57285</v>
      </c>
      <c r="J120" s="703">
        <f t="shared" si="19"/>
        <v>-2990034.1584615381</v>
      </c>
      <c r="K120" s="704">
        <f t="shared" si="20"/>
        <v>-2646324.1584615377</v>
      </c>
      <c r="L120" s="705">
        <f t="shared" si="26"/>
        <v>14285964.149230771</v>
      </c>
      <c r="M120" s="1205">
        <f t="shared" si="24"/>
        <v>-5000087.4522307692</v>
      </c>
      <c r="N120" s="704">
        <f t="shared" si="28"/>
        <v>-20049.75</v>
      </c>
      <c r="O120" s="708"/>
      <c r="P120" s="704">
        <f t="shared" si="25"/>
        <v>0</v>
      </c>
      <c r="Q120" s="708">
        <f t="shared" si="15"/>
        <v>14285964.149230771</v>
      </c>
      <c r="R120" s="707"/>
      <c r="S120" s="707"/>
      <c r="T120" s="707"/>
      <c r="U120" s="707"/>
      <c r="V120" s="708">
        <f t="shared" si="27"/>
        <v>-5000087.3747564098</v>
      </c>
      <c r="W120" s="704">
        <f t="shared" si="13"/>
        <v>-5120385.8747564098</v>
      </c>
      <c r="X120" s="709">
        <f t="shared" si="9"/>
        <v>9509288.2744743638</v>
      </c>
      <c r="Y120" s="292">
        <f t="shared" si="10"/>
        <v>9285876.77447436</v>
      </c>
      <c r="Z120" s="130">
        <f t="shared" si="18"/>
        <v>14629674.149230774</v>
      </c>
      <c r="AA120" s="728"/>
    </row>
    <row r="121" spans="1:27" hidden="1" outlineLevel="1">
      <c r="A121" s="125"/>
      <c r="B121" s="2" t="s">
        <v>257</v>
      </c>
      <c r="C121" s="125"/>
      <c r="D121" s="109"/>
      <c r="E121" s="109"/>
      <c r="F121" s="1205"/>
      <c r="G121" s="109">
        <f t="shared" si="16"/>
        <v>17275998.307692308</v>
      </c>
      <c r="H121" s="704">
        <f t="shared" si="17"/>
        <v>17275998.307692312</v>
      </c>
      <c r="I121" s="109">
        <f t="shared" si="23"/>
        <v>57285</v>
      </c>
      <c r="J121" s="703">
        <f t="shared" si="19"/>
        <v>-3047319.1584615381</v>
      </c>
      <c r="K121" s="704">
        <f t="shared" si="20"/>
        <v>-2703609.1584615377</v>
      </c>
      <c r="L121" s="705">
        <f t="shared" si="26"/>
        <v>14228679.149230771</v>
      </c>
      <c r="M121" s="1205">
        <f t="shared" si="24"/>
        <v>-4980037.7022307692</v>
      </c>
      <c r="N121" s="704">
        <f t="shared" si="28"/>
        <v>-20049.75</v>
      </c>
      <c r="O121" s="708"/>
      <c r="P121" s="704">
        <f t="shared" si="25"/>
        <v>0</v>
      </c>
      <c r="Q121" s="708">
        <f t="shared" si="15"/>
        <v>14228679.149230771</v>
      </c>
      <c r="R121" s="707"/>
      <c r="S121" s="707"/>
      <c r="T121" s="707"/>
      <c r="U121" s="707"/>
      <c r="V121" s="708">
        <f t="shared" si="27"/>
        <v>-4980037.6247564098</v>
      </c>
      <c r="W121" s="704">
        <f t="shared" si="13"/>
        <v>-5100336.1247564098</v>
      </c>
      <c r="X121" s="709">
        <f t="shared" si="9"/>
        <v>9472053.0244743638</v>
      </c>
      <c r="Y121" s="292">
        <f t="shared" si="10"/>
        <v>9248641.52447436</v>
      </c>
      <c r="Z121" s="130">
        <f t="shared" si="18"/>
        <v>14572389.149230774</v>
      </c>
      <c r="AA121" s="728"/>
    </row>
    <row r="122" spans="1:27" hidden="1" outlineLevel="1">
      <c r="A122" s="125"/>
      <c r="B122" s="2" t="s">
        <v>258</v>
      </c>
      <c r="C122" s="125"/>
      <c r="D122" s="109"/>
      <c r="E122" s="109"/>
      <c r="F122" s="1205"/>
      <c r="G122" s="109">
        <f t="shared" si="16"/>
        <v>17275998.307692308</v>
      </c>
      <c r="H122" s="704">
        <f t="shared" si="17"/>
        <v>17275998.307692312</v>
      </c>
      <c r="I122" s="109">
        <f t="shared" si="23"/>
        <v>57285</v>
      </c>
      <c r="J122" s="703">
        <f t="shared" si="19"/>
        <v>-3104604.1584615381</v>
      </c>
      <c r="K122" s="704">
        <f t="shared" si="20"/>
        <v>-2760894.1584615377</v>
      </c>
      <c r="L122" s="705">
        <f t="shared" si="26"/>
        <v>14171394.149230771</v>
      </c>
      <c r="M122" s="1205">
        <f t="shared" si="24"/>
        <v>-4959987.9522307692</v>
      </c>
      <c r="N122" s="704">
        <f t="shared" si="28"/>
        <v>-20049.75</v>
      </c>
      <c r="O122" s="708"/>
      <c r="P122" s="704">
        <f t="shared" si="25"/>
        <v>0</v>
      </c>
      <c r="Q122" s="708">
        <f t="shared" si="15"/>
        <v>14171394.149230771</v>
      </c>
      <c r="R122" s="707"/>
      <c r="S122" s="707"/>
      <c r="T122" s="707"/>
      <c r="U122" s="707"/>
      <c r="V122" s="708">
        <f t="shared" si="27"/>
        <v>-4959987.8747564098</v>
      </c>
      <c r="W122" s="704">
        <f t="shared" si="13"/>
        <v>-5080286.3747564098</v>
      </c>
      <c r="X122" s="709">
        <f t="shared" si="9"/>
        <v>9434817.7744743638</v>
      </c>
      <c r="Y122" s="292">
        <f t="shared" si="10"/>
        <v>9211406.27447436</v>
      </c>
      <c r="Z122" s="130">
        <f t="shared" si="18"/>
        <v>14515104.149230774</v>
      </c>
      <c r="AA122" s="728"/>
    </row>
    <row r="123" spans="1:27" hidden="1" outlineLevel="1">
      <c r="A123" s="125"/>
      <c r="B123" s="2" t="s">
        <v>259</v>
      </c>
      <c r="C123" s="125"/>
      <c r="D123" s="109"/>
      <c r="E123" s="109"/>
      <c r="F123" s="1205"/>
      <c r="G123" s="109">
        <f t="shared" si="16"/>
        <v>17275998.307692308</v>
      </c>
      <c r="H123" s="704">
        <f t="shared" si="17"/>
        <v>17275998.307692312</v>
      </c>
      <c r="I123" s="109">
        <f t="shared" si="23"/>
        <v>57285</v>
      </c>
      <c r="J123" s="703">
        <f t="shared" si="19"/>
        <v>-3161889.1584615381</v>
      </c>
      <c r="K123" s="704">
        <f t="shared" si="20"/>
        <v>-2818179.1584615377</v>
      </c>
      <c r="L123" s="705">
        <f t="shared" si="26"/>
        <v>14114109.149230771</v>
      </c>
      <c r="M123" s="1205">
        <f t="shared" si="24"/>
        <v>-4939938.2022307692</v>
      </c>
      <c r="N123" s="704">
        <f t="shared" si="28"/>
        <v>-20049.75</v>
      </c>
      <c r="O123" s="708"/>
      <c r="P123" s="704">
        <f t="shared" si="25"/>
        <v>0</v>
      </c>
      <c r="Q123" s="708">
        <f t="shared" si="15"/>
        <v>14114109.149230771</v>
      </c>
      <c r="R123" s="707"/>
      <c r="S123" s="707"/>
      <c r="T123" s="707"/>
      <c r="U123" s="707"/>
      <c r="V123" s="708">
        <f t="shared" si="27"/>
        <v>-4939938.1247564098</v>
      </c>
      <c r="W123" s="704">
        <f t="shared" si="13"/>
        <v>-5060236.6247564098</v>
      </c>
      <c r="X123" s="709">
        <f t="shared" si="9"/>
        <v>9397582.5244743638</v>
      </c>
      <c r="Y123" s="292">
        <f t="shared" si="10"/>
        <v>9174171.02447436</v>
      </c>
      <c r="Z123" s="130">
        <f t="shared" si="18"/>
        <v>14457819.149230774</v>
      </c>
      <c r="AA123" s="728"/>
    </row>
    <row r="124" spans="1:27" hidden="1" outlineLevel="1">
      <c r="A124" s="125"/>
      <c r="B124" s="2" t="s">
        <v>260</v>
      </c>
      <c r="C124" s="125"/>
      <c r="D124" s="109"/>
      <c r="E124" s="109"/>
      <c r="F124" s="1205"/>
      <c r="G124" s="109">
        <f t="shared" si="16"/>
        <v>17275998.307692308</v>
      </c>
      <c r="H124" s="704">
        <f t="shared" si="17"/>
        <v>17275998.307692312</v>
      </c>
      <c r="I124" s="109">
        <f t="shared" si="23"/>
        <v>57285</v>
      </c>
      <c r="J124" s="703">
        <f t="shared" si="19"/>
        <v>-3219174.1584615381</v>
      </c>
      <c r="K124" s="704">
        <f t="shared" si="20"/>
        <v>-2875464.1584615377</v>
      </c>
      <c r="L124" s="705">
        <f t="shared" si="26"/>
        <v>14056824.149230771</v>
      </c>
      <c r="M124" s="1205">
        <f t="shared" si="24"/>
        <v>-4919888.4522307692</v>
      </c>
      <c r="N124" s="704">
        <f t="shared" si="28"/>
        <v>-20049.75</v>
      </c>
      <c r="O124" s="708"/>
      <c r="P124" s="704">
        <f t="shared" si="25"/>
        <v>0</v>
      </c>
      <c r="Q124" s="708">
        <f t="shared" si="15"/>
        <v>14056824.149230771</v>
      </c>
      <c r="R124" s="707"/>
      <c r="S124" s="707"/>
      <c r="T124" s="707"/>
      <c r="U124" s="707"/>
      <c r="V124" s="708">
        <f t="shared" si="27"/>
        <v>-4919888.3747564098</v>
      </c>
      <c r="W124" s="704">
        <f t="shared" si="13"/>
        <v>-5040186.8747564098</v>
      </c>
      <c r="X124" s="709">
        <f t="shared" si="9"/>
        <v>9360347.2744743638</v>
      </c>
      <c r="Y124" s="292">
        <f t="shared" si="10"/>
        <v>9136935.77447436</v>
      </c>
      <c r="Z124" s="130">
        <f t="shared" si="18"/>
        <v>14400534.149230774</v>
      </c>
      <c r="AA124" s="728"/>
    </row>
    <row r="125" spans="1:27" hidden="1" outlineLevel="1">
      <c r="A125" s="125"/>
      <c r="B125" s="2" t="s">
        <v>261</v>
      </c>
      <c r="C125" s="125"/>
      <c r="D125" s="109"/>
      <c r="E125" s="109"/>
      <c r="F125" s="1205"/>
      <c r="G125" s="109">
        <f t="shared" si="16"/>
        <v>17275998.307692308</v>
      </c>
      <c r="H125" s="704">
        <f t="shared" si="17"/>
        <v>17275998.307692312</v>
      </c>
      <c r="I125" s="109">
        <f t="shared" si="23"/>
        <v>57285</v>
      </c>
      <c r="J125" s="703">
        <f t="shared" si="19"/>
        <v>-3276459.1584615381</v>
      </c>
      <c r="K125" s="704">
        <f t="shared" si="20"/>
        <v>-2932749.1584615377</v>
      </c>
      <c r="L125" s="705">
        <f t="shared" si="26"/>
        <v>13999539.149230771</v>
      </c>
      <c r="M125" s="1205">
        <f t="shared" si="24"/>
        <v>-4899838.7022307692</v>
      </c>
      <c r="N125" s="704">
        <f t="shared" si="28"/>
        <v>-20049.75</v>
      </c>
      <c r="O125" s="708"/>
      <c r="P125" s="704">
        <f t="shared" si="25"/>
        <v>0</v>
      </c>
      <c r="Q125" s="708">
        <f t="shared" si="15"/>
        <v>13999539.149230771</v>
      </c>
      <c r="R125" s="707"/>
      <c r="S125" s="707"/>
      <c r="T125" s="707"/>
      <c r="U125" s="707"/>
      <c r="V125" s="708">
        <f t="shared" si="27"/>
        <v>-4899838.6247564098</v>
      </c>
      <c r="W125" s="704">
        <f t="shared" si="13"/>
        <v>-5020137.1247564098</v>
      </c>
      <c r="X125" s="709">
        <f t="shared" si="9"/>
        <v>9323112.0244743638</v>
      </c>
      <c r="Y125" s="292">
        <f t="shared" si="10"/>
        <v>9099700.52447436</v>
      </c>
      <c r="Z125" s="130">
        <f t="shared" si="18"/>
        <v>14343249.149230774</v>
      </c>
      <c r="AA125" s="728"/>
    </row>
    <row r="126" spans="1:27" hidden="1" outlineLevel="1">
      <c r="A126" s="125"/>
      <c r="B126" s="2" t="s">
        <v>262</v>
      </c>
      <c r="C126" s="125"/>
      <c r="D126" s="109"/>
      <c r="E126" s="109"/>
      <c r="F126" s="1205"/>
      <c r="G126" s="109">
        <f t="shared" si="16"/>
        <v>17275998.307692308</v>
      </c>
      <c r="H126" s="704">
        <f t="shared" si="17"/>
        <v>17275998.307692312</v>
      </c>
      <c r="I126" s="109">
        <f t="shared" si="23"/>
        <v>57285</v>
      </c>
      <c r="J126" s="703">
        <f t="shared" si="19"/>
        <v>-3333744.1584615381</v>
      </c>
      <c r="K126" s="704">
        <f t="shared" si="20"/>
        <v>-2990034.1584615377</v>
      </c>
      <c r="L126" s="705">
        <f t="shared" si="26"/>
        <v>13942254.149230771</v>
      </c>
      <c r="M126" s="1205">
        <f t="shared" si="24"/>
        <v>-4879788.9522307692</v>
      </c>
      <c r="N126" s="704">
        <f t="shared" si="28"/>
        <v>-20049.75</v>
      </c>
      <c r="O126" s="708"/>
      <c r="P126" s="704">
        <f t="shared" si="25"/>
        <v>0</v>
      </c>
      <c r="Q126" s="708">
        <f t="shared" si="15"/>
        <v>13942254.149230771</v>
      </c>
      <c r="R126" s="707"/>
      <c r="S126" s="707"/>
      <c r="T126" s="707"/>
      <c r="U126" s="707"/>
      <c r="V126" s="708">
        <f t="shared" si="27"/>
        <v>-4879788.8747564098</v>
      </c>
      <c r="W126" s="704">
        <f t="shared" ref="W126:W189" si="29">(V114+V126+SUM(V115:V125)*2)/24</f>
        <v>-5000087.3747564098</v>
      </c>
      <c r="X126" s="709">
        <f t="shared" ref="X126:X189" si="30">H126+K126+W126</f>
        <v>9285876.7744743638</v>
      </c>
      <c r="Y126" s="292">
        <f t="shared" si="10"/>
        <v>9062465.27447436</v>
      </c>
      <c r="Z126" s="130">
        <f t="shared" si="18"/>
        <v>14285964.149230774</v>
      </c>
      <c r="AA126" s="728"/>
    </row>
    <row r="127" spans="1:27" hidden="1" outlineLevel="1">
      <c r="A127" s="125"/>
      <c r="B127" s="2" t="s">
        <v>263</v>
      </c>
      <c r="C127" s="125"/>
      <c r="D127" s="109"/>
      <c r="E127" s="109"/>
      <c r="F127" s="1205"/>
      <c r="G127" s="109">
        <f t="shared" si="16"/>
        <v>17275998.307692308</v>
      </c>
      <c r="H127" s="704">
        <f t="shared" si="17"/>
        <v>17275998.307692312</v>
      </c>
      <c r="I127" s="109">
        <f t="shared" si="23"/>
        <v>57285</v>
      </c>
      <c r="J127" s="703">
        <f t="shared" si="19"/>
        <v>-3391029.1584615381</v>
      </c>
      <c r="K127" s="704">
        <f t="shared" si="20"/>
        <v>-3047319.1584615377</v>
      </c>
      <c r="L127" s="705">
        <f t="shared" si="26"/>
        <v>13884969.149230771</v>
      </c>
      <c r="M127" s="1205">
        <f t="shared" si="24"/>
        <v>-4859739.2022307692</v>
      </c>
      <c r="N127" s="704">
        <f t="shared" si="28"/>
        <v>-20049.75</v>
      </c>
      <c r="O127" s="708"/>
      <c r="P127" s="704">
        <f t="shared" si="25"/>
        <v>0</v>
      </c>
      <c r="Q127" s="708">
        <f t="shared" si="15"/>
        <v>13884969.149230771</v>
      </c>
      <c r="R127" s="707"/>
      <c r="S127" s="707"/>
      <c r="T127" s="707"/>
      <c r="U127" s="707"/>
      <c r="V127" s="708">
        <f t="shared" si="27"/>
        <v>-4859739.1247564098</v>
      </c>
      <c r="W127" s="704">
        <f t="shared" si="29"/>
        <v>-4980037.6247564098</v>
      </c>
      <c r="X127" s="709">
        <f t="shared" si="30"/>
        <v>9248641.5244743638</v>
      </c>
      <c r="Y127" s="292">
        <f t="shared" si="10"/>
        <v>9025230.02447436</v>
      </c>
      <c r="Z127" s="130">
        <f t="shared" si="18"/>
        <v>14228679.149230774</v>
      </c>
      <c r="AA127" s="728"/>
    </row>
    <row r="128" spans="1:27" hidden="1" outlineLevel="1">
      <c r="A128" s="125"/>
      <c r="B128" s="2" t="s">
        <v>264</v>
      </c>
      <c r="C128" s="125"/>
      <c r="D128" s="109"/>
      <c r="E128" s="109"/>
      <c r="F128" s="1205"/>
      <c r="G128" s="109">
        <f t="shared" si="16"/>
        <v>17275998.307692308</v>
      </c>
      <c r="H128" s="704">
        <f t="shared" si="17"/>
        <v>17275998.307692312</v>
      </c>
      <c r="I128" s="109">
        <f t="shared" si="23"/>
        <v>57285</v>
      </c>
      <c r="J128" s="703">
        <f t="shared" si="19"/>
        <v>-3448314.1584615381</v>
      </c>
      <c r="K128" s="704">
        <f t="shared" si="20"/>
        <v>-3104604.1584615377</v>
      </c>
      <c r="L128" s="705">
        <f t="shared" si="26"/>
        <v>13827684.149230771</v>
      </c>
      <c r="M128" s="1205">
        <f t="shared" si="24"/>
        <v>-4839689.4522307692</v>
      </c>
      <c r="N128" s="704">
        <f t="shared" si="28"/>
        <v>-20049.75</v>
      </c>
      <c r="O128" s="708"/>
      <c r="P128" s="704">
        <f t="shared" si="25"/>
        <v>0</v>
      </c>
      <c r="Q128" s="708">
        <f t="shared" si="15"/>
        <v>13827684.149230771</v>
      </c>
      <c r="R128" s="707"/>
      <c r="S128" s="707"/>
      <c r="T128" s="707"/>
      <c r="U128" s="707"/>
      <c r="V128" s="708">
        <f t="shared" si="27"/>
        <v>-4839689.3747564098</v>
      </c>
      <c r="W128" s="704">
        <f t="shared" si="29"/>
        <v>-4959987.8747564098</v>
      </c>
      <c r="X128" s="709">
        <f t="shared" si="30"/>
        <v>9211406.2744743638</v>
      </c>
      <c r="Y128" s="292">
        <f t="shared" si="10"/>
        <v>8987994.77447436</v>
      </c>
      <c r="Z128" s="130">
        <f t="shared" si="18"/>
        <v>14171394.149230774</v>
      </c>
      <c r="AA128" s="728"/>
    </row>
    <row r="129" spans="1:27" hidden="1" outlineLevel="1">
      <c r="A129" s="125"/>
      <c r="B129" s="2" t="s">
        <v>265</v>
      </c>
      <c r="C129" s="125"/>
      <c r="D129" s="109"/>
      <c r="E129" s="109"/>
      <c r="F129" s="1205"/>
      <c r="G129" s="109">
        <f t="shared" si="16"/>
        <v>17275998.307692308</v>
      </c>
      <c r="H129" s="704">
        <f t="shared" si="17"/>
        <v>17275998.307692312</v>
      </c>
      <c r="I129" s="109">
        <f t="shared" si="23"/>
        <v>57285</v>
      </c>
      <c r="J129" s="703">
        <f t="shared" si="19"/>
        <v>-3505599.1584615381</v>
      </c>
      <c r="K129" s="704">
        <f t="shared" si="20"/>
        <v>-3161889.1584615377</v>
      </c>
      <c r="L129" s="705">
        <f t="shared" si="26"/>
        <v>13770399.149230771</v>
      </c>
      <c r="M129" s="1205">
        <f t="shared" si="24"/>
        <v>-4819639.7022307692</v>
      </c>
      <c r="N129" s="704">
        <f t="shared" si="28"/>
        <v>-20049.75</v>
      </c>
      <c r="O129" s="708"/>
      <c r="P129" s="704">
        <f t="shared" si="25"/>
        <v>0</v>
      </c>
      <c r="Q129" s="708">
        <f t="shared" si="15"/>
        <v>13770399.149230771</v>
      </c>
      <c r="R129" s="707"/>
      <c r="S129" s="707"/>
      <c r="T129" s="707"/>
      <c r="U129" s="707"/>
      <c r="V129" s="708">
        <f t="shared" si="27"/>
        <v>-4819639.6247564098</v>
      </c>
      <c r="W129" s="704">
        <f t="shared" si="29"/>
        <v>-4939938.1247564098</v>
      </c>
      <c r="X129" s="709">
        <f t="shared" si="30"/>
        <v>9174171.0244743638</v>
      </c>
      <c r="Y129" s="292">
        <f t="shared" ref="Y129:Y192" si="31">G129+J129+V129</f>
        <v>8950759.52447436</v>
      </c>
      <c r="Z129" s="130">
        <f t="shared" si="18"/>
        <v>14114109.149230774</v>
      </c>
      <c r="AA129" s="728"/>
    </row>
    <row r="130" spans="1:27" hidden="1" outlineLevel="1">
      <c r="A130" s="125"/>
      <c r="B130" s="2" t="s">
        <v>266</v>
      </c>
      <c r="C130" s="125"/>
      <c r="D130" s="109"/>
      <c r="E130" s="109"/>
      <c r="F130" s="1205"/>
      <c r="G130" s="109">
        <f t="shared" si="16"/>
        <v>17275998.307692308</v>
      </c>
      <c r="H130" s="704">
        <f t="shared" si="17"/>
        <v>17275998.307692312</v>
      </c>
      <c r="I130" s="109">
        <f t="shared" si="23"/>
        <v>57285</v>
      </c>
      <c r="J130" s="703">
        <f>J129-I130</f>
        <v>-3562884.1584615381</v>
      </c>
      <c r="K130" s="704">
        <f t="shared" si="20"/>
        <v>-3219174.1584615377</v>
      </c>
      <c r="L130" s="705">
        <f t="shared" si="26"/>
        <v>13713114.149230771</v>
      </c>
      <c r="M130" s="1205">
        <f t="shared" si="24"/>
        <v>-4799589.9522307692</v>
      </c>
      <c r="N130" s="704">
        <f t="shared" si="28"/>
        <v>-20049.75</v>
      </c>
      <c r="O130" s="708"/>
      <c r="P130" s="704">
        <f t="shared" si="25"/>
        <v>0</v>
      </c>
      <c r="Q130" s="708">
        <f t="shared" si="15"/>
        <v>13713114.149230771</v>
      </c>
      <c r="R130" s="707"/>
      <c r="S130" s="707"/>
      <c r="T130" s="707"/>
      <c r="U130" s="707"/>
      <c r="V130" s="708">
        <f t="shared" si="27"/>
        <v>-4799589.8747564098</v>
      </c>
      <c r="W130" s="704">
        <f t="shared" si="29"/>
        <v>-4919888.3747564098</v>
      </c>
      <c r="X130" s="709">
        <f t="shared" si="30"/>
        <v>9136935.7744743638</v>
      </c>
      <c r="Y130" s="292">
        <f t="shared" si="31"/>
        <v>8913524.27447436</v>
      </c>
      <c r="Z130" s="130">
        <f t="shared" si="18"/>
        <v>14056824.149230774</v>
      </c>
      <c r="AA130" s="728"/>
    </row>
    <row r="131" spans="1:27" hidden="1" outlineLevel="1">
      <c r="A131" s="125"/>
      <c r="B131" s="2" t="s">
        <v>267</v>
      </c>
      <c r="C131" s="125"/>
      <c r="D131" s="109"/>
      <c r="E131" s="109"/>
      <c r="F131" s="1205"/>
      <c r="G131" s="109">
        <f t="shared" si="16"/>
        <v>17275998.307692308</v>
      </c>
      <c r="H131" s="704">
        <f t="shared" si="17"/>
        <v>17275998.307692312</v>
      </c>
      <c r="I131" s="109">
        <f t="shared" si="23"/>
        <v>57285</v>
      </c>
      <c r="J131" s="703">
        <f t="shared" ref="J131:J194" si="32">J130-I131</f>
        <v>-3620169.1584615381</v>
      </c>
      <c r="K131" s="704">
        <f t="shared" si="20"/>
        <v>-3276459.1584615377</v>
      </c>
      <c r="L131" s="705">
        <f t="shared" si="26"/>
        <v>13655829.149230771</v>
      </c>
      <c r="M131" s="1205">
        <f t="shared" si="24"/>
        <v>-4779540.2022307692</v>
      </c>
      <c r="N131" s="704">
        <f t="shared" si="28"/>
        <v>-20049.75</v>
      </c>
      <c r="O131" s="708"/>
      <c r="P131" s="704">
        <f t="shared" si="25"/>
        <v>0</v>
      </c>
      <c r="Q131" s="708">
        <f t="shared" si="15"/>
        <v>13655829.149230771</v>
      </c>
      <c r="R131" s="707"/>
      <c r="S131" s="707"/>
      <c r="T131" s="707"/>
      <c r="U131" s="707"/>
      <c r="V131" s="708">
        <f t="shared" si="27"/>
        <v>-4779540.1247564098</v>
      </c>
      <c r="W131" s="704">
        <f t="shared" si="29"/>
        <v>-4899838.6247564098</v>
      </c>
      <c r="X131" s="709">
        <f t="shared" si="30"/>
        <v>9099700.5244743638</v>
      </c>
      <c r="Y131" s="292">
        <f t="shared" si="31"/>
        <v>8876289.02447436</v>
      </c>
      <c r="Z131" s="130">
        <f t="shared" si="18"/>
        <v>13999539.149230774</v>
      </c>
      <c r="AA131" s="728"/>
    </row>
    <row r="132" spans="1:27" hidden="1" outlineLevel="1">
      <c r="A132" s="125"/>
      <c r="B132" s="2" t="s">
        <v>268</v>
      </c>
      <c r="C132" s="125"/>
      <c r="D132" s="109"/>
      <c r="E132" s="109"/>
      <c r="F132" s="1205"/>
      <c r="G132" s="109">
        <f t="shared" si="16"/>
        <v>17275998.307692308</v>
      </c>
      <c r="H132" s="704">
        <f t="shared" si="17"/>
        <v>17275998.307692312</v>
      </c>
      <c r="I132" s="109">
        <f t="shared" si="23"/>
        <v>57285</v>
      </c>
      <c r="J132" s="703">
        <f t="shared" si="32"/>
        <v>-3677454.1584615381</v>
      </c>
      <c r="K132" s="704">
        <f t="shared" si="20"/>
        <v>-3333744.1584615377</v>
      </c>
      <c r="L132" s="705">
        <f t="shared" si="26"/>
        <v>13598544.149230771</v>
      </c>
      <c r="M132" s="1205">
        <f t="shared" si="24"/>
        <v>-4759490.4522307692</v>
      </c>
      <c r="N132" s="704">
        <f t="shared" si="28"/>
        <v>-20049.75</v>
      </c>
      <c r="O132" s="708"/>
      <c r="P132" s="704">
        <f t="shared" si="25"/>
        <v>0</v>
      </c>
      <c r="Q132" s="708">
        <f t="shared" si="15"/>
        <v>13598544.149230771</v>
      </c>
      <c r="R132" s="707"/>
      <c r="S132" s="707"/>
      <c r="T132" s="707"/>
      <c r="U132" s="707"/>
      <c r="V132" s="708">
        <f t="shared" si="27"/>
        <v>-4759490.3747564098</v>
      </c>
      <c r="W132" s="704">
        <f t="shared" si="29"/>
        <v>-4879788.8747564098</v>
      </c>
      <c r="X132" s="709">
        <f t="shared" si="30"/>
        <v>9062465.2744743638</v>
      </c>
      <c r="Y132" s="292">
        <f t="shared" si="31"/>
        <v>8839053.77447436</v>
      </c>
      <c r="Z132" s="130">
        <f t="shared" si="18"/>
        <v>13942254.149230774</v>
      </c>
      <c r="AA132" s="728"/>
    </row>
    <row r="133" spans="1:27" hidden="1" outlineLevel="1">
      <c r="A133" s="125"/>
      <c r="B133" s="2" t="s">
        <v>269</v>
      </c>
      <c r="C133" s="125"/>
      <c r="D133" s="109"/>
      <c r="E133" s="109"/>
      <c r="F133" s="1205"/>
      <c r="G133" s="109">
        <f t="shared" si="16"/>
        <v>17275998.307692308</v>
      </c>
      <c r="H133" s="704">
        <f t="shared" si="17"/>
        <v>17275998.307692312</v>
      </c>
      <c r="I133" s="109">
        <f t="shared" si="23"/>
        <v>57285</v>
      </c>
      <c r="J133" s="703">
        <f t="shared" si="32"/>
        <v>-3734739.1584615381</v>
      </c>
      <c r="K133" s="704">
        <f t="shared" si="20"/>
        <v>-3391029.1584615386</v>
      </c>
      <c r="L133" s="705">
        <f t="shared" si="26"/>
        <v>13541259.149230771</v>
      </c>
      <c r="M133" s="1205">
        <f t="shared" si="24"/>
        <v>-4739440.7022307692</v>
      </c>
      <c r="N133" s="704">
        <f t="shared" si="28"/>
        <v>-20049.75</v>
      </c>
      <c r="O133" s="708"/>
      <c r="P133" s="704">
        <f t="shared" si="25"/>
        <v>0</v>
      </c>
      <c r="Q133" s="708">
        <f t="shared" ref="Q133:Q196" si="33">L133+P133</f>
        <v>13541259.149230771</v>
      </c>
      <c r="R133" s="707"/>
      <c r="S133" s="707"/>
      <c r="T133" s="707"/>
      <c r="U133" s="707"/>
      <c r="V133" s="708">
        <f t="shared" si="27"/>
        <v>-4739440.6247564098</v>
      </c>
      <c r="W133" s="704">
        <f t="shared" si="29"/>
        <v>-4859739.1247564098</v>
      </c>
      <c r="X133" s="709">
        <f t="shared" si="30"/>
        <v>9025230.0244743638</v>
      </c>
      <c r="Y133" s="292">
        <f t="shared" si="31"/>
        <v>8801818.52447436</v>
      </c>
      <c r="Z133" s="130">
        <f t="shared" si="18"/>
        <v>13884969.149230773</v>
      </c>
      <c r="AA133" s="728"/>
    </row>
    <row r="134" spans="1:27" hidden="1" outlineLevel="1">
      <c r="A134" s="125"/>
      <c r="B134" s="2" t="s">
        <v>270</v>
      </c>
      <c r="C134" s="125"/>
      <c r="D134" s="109"/>
      <c r="E134" s="109"/>
      <c r="F134" s="1205"/>
      <c r="G134" s="109">
        <f t="shared" ref="G134:G197" si="34">G133</f>
        <v>17275998.307692308</v>
      </c>
      <c r="H134" s="704">
        <f t="shared" ref="H134:H197" si="35">(G122+G134+SUM(G123:G133)*2)/24</f>
        <v>17275998.307692312</v>
      </c>
      <c r="I134" s="109">
        <f t="shared" si="23"/>
        <v>57285</v>
      </c>
      <c r="J134" s="703">
        <f t="shared" si="32"/>
        <v>-3792024.1584615381</v>
      </c>
      <c r="K134" s="704">
        <f t="shared" si="20"/>
        <v>-3448314.1584615386</v>
      </c>
      <c r="L134" s="705">
        <f t="shared" si="26"/>
        <v>13483974.149230771</v>
      </c>
      <c r="M134" s="1205">
        <f t="shared" si="24"/>
        <v>-4719390.9522307692</v>
      </c>
      <c r="N134" s="704">
        <f t="shared" si="28"/>
        <v>-20049.75</v>
      </c>
      <c r="O134" s="708"/>
      <c r="P134" s="704">
        <f t="shared" si="25"/>
        <v>0</v>
      </c>
      <c r="Q134" s="708">
        <f t="shared" si="33"/>
        <v>13483974.149230771</v>
      </c>
      <c r="R134" s="707"/>
      <c r="S134" s="707"/>
      <c r="T134" s="707"/>
      <c r="U134" s="707"/>
      <c r="V134" s="708">
        <f t="shared" si="27"/>
        <v>-4719390.8747564098</v>
      </c>
      <c r="W134" s="704">
        <f t="shared" si="29"/>
        <v>-4839689.3747564098</v>
      </c>
      <c r="X134" s="709">
        <f t="shared" si="30"/>
        <v>8987994.7744743638</v>
      </c>
      <c r="Y134" s="292">
        <f t="shared" si="31"/>
        <v>8764583.27447436</v>
      </c>
      <c r="Z134" s="130">
        <f t="shared" ref="Z134:Z197" si="36">H134+K134</f>
        <v>13827684.149230773</v>
      </c>
      <c r="AA134" s="728"/>
    </row>
    <row r="135" spans="1:27" hidden="1" outlineLevel="1">
      <c r="A135" s="125"/>
      <c r="B135" s="2" t="s">
        <v>271</v>
      </c>
      <c r="C135" s="125"/>
      <c r="D135" s="109"/>
      <c r="E135" s="109"/>
      <c r="F135" s="1205"/>
      <c r="G135" s="109">
        <f t="shared" si="34"/>
        <v>17275998.307692308</v>
      </c>
      <c r="H135" s="704">
        <f t="shared" si="35"/>
        <v>17275998.307692312</v>
      </c>
      <c r="I135" s="109">
        <f t="shared" si="23"/>
        <v>57285</v>
      </c>
      <c r="J135" s="703">
        <f t="shared" si="32"/>
        <v>-3849309.1584615381</v>
      </c>
      <c r="K135" s="704">
        <f t="shared" ref="K135:K198" si="37">(J123+J135+SUM(J124:J134)*2)/24</f>
        <v>-3505599.1584615386</v>
      </c>
      <c r="L135" s="705">
        <f t="shared" si="26"/>
        <v>13426689.149230771</v>
      </c>
      <c r="M135" s="1205">
        <f t="shared" si="24"/>
        <v>-4699341.2022307692</v>
      </c>
      <c r="N135" s="704">
        <f t="shared" si="28"/>
        <v>-20049.75</v>
      </c>
      <c r="O135" s="708"/>
      <c r="P135" s="704">
        <f t="shared" si="25"/>
        <v>0</v>
      </c>
      <c r="Q135" s="708">
        <f t="shared" si="33"/>
        <v>13426689.149230771</v>
      </c>
      <c r="R135" s="707"/>
      <c r="S135" s="707"/>
      <c r="T135" s="707"/>
      <c r="U135" s="707"/>
      <c r="V135" s="708">
        <f t="shared" si="27"/>
        <v>-4699341.1247564098</v>
      </c>
      <c r="W135" s="704">
        <f t="shared" si="29"/>
        <v>-4819639.6247564098</v>
      </c>
      <c r="X135" s="709">
        <f t="shared" si="30"/>
        <v>8950759.5244743638</v>
      </c>
      <c r="Y135" s="292">
        <f t="shared" si="31"/>
        <v>8727348.02447436</v>
      </c>
      <c r="Z135" s="130">
        <f t="shared" si="36"/>
        <v>13770399.149230773</v>
      </c>
      <c r="AA135" s="728"/>
    </row>
    <row r="136" spans="1:27" hidden="1" outlineLevel="1">
      <c r="A136" s="125"/>
      <c r="B136" s="2" t="s">
        <v>272</v>
      </c>
      <c r="C136" s="125"/>
      <c r="D136" s="109"/>
      <c r="E136" s="109"/>
      <c r="F136" s="1205"/>
      <c r="G136" s="109">
        <f t="shared" si="34"/>
        <v>17275998.307692308</v>
      </c>
      <c r="H136" s="704">
        <f t="shared" si="35"/>
        <v>17275998.307692312</v>
      </c>
      <c r="I136" s="109">
        <f t="shared" si="23"/>
        <v>57285</v>
      </c>
      <c r="J136" s="703">
        <f t="shared" si="32"/>
        <v>-3906594.1584615381</v>
      </c>
      <c r="K136" s="704">
        <f t="shared" si="37"/>
        <v>-3562884.1584615386</v>
      </c>
      <c r="L136" s="705">
        <f t="shared" si="26"/>
        <v>13369404.149230771</v>
      </c>
      <c r="M136" s="1205">
        <f t="shared" si="24"/>
        <v>-4679291.4522307692</v>
      </c>
      <c r="N136" s="704">
        <f t="shared" si="28"/>
        <v>-20049.75</v>
      </c>
      <c r="O136" s="708"/>
      <c r="P136" s="704">
        <f t="shared" si="25"/>
        <v>0</v>
      </c>
      <c r="Q136" s="708">
        <f t="shared" si="33"/>
        <v>13369404.149230771</v>
      </c>
      <c r="R136" s="707"/>
      <c r="S136" s="707"/>
      <c r="T136" s="707"/>
      <c r="U136" s="707"/>
      <c r="V136" s="708">
        <f t="shared" si="27"/>
        <v>-4679291.3747564098</v>
      </c>
      <c r="W136" s="704">
        <f t="shared" si="29"/>
        <v>-4799589.8747564098</v>
      </c>
      <c r="X136" s="709">
        <f t="shared" si="30"/>
        <v>8913524.2744743638</v>
      </c>
      <c r="Y136" s="292">
        <f t="shared" si="31"/>
        <v>8690112.77447436</v>
      </c>
      <c r="Z136" s="130">
        <f t="shared" si="36"/>
        <v>13713114.149230773</v>
      </c>
      <c r="AA136" s="728"/>
    </row>
    <row r="137" spans="1:27" s="789" customFormat="1" hidden="1" outlineLevel="1">
      <c r="A137" s="1169"/>
      <c r="B137" s="128" t="s">
        <v>273</v>
      </c>
      <c r="C137" s="1169"/>
      <c r="D137" s="1205"/>
      <c r="E137" s="1205"/>
      <c r="F137" s="1205"/>
      <c r="G137" s="1205">
        <f t="shared" si="34"/>
        <v>17275998.307692308</v>
      </c>
      <c r="H137" s="1205">
        <f t="shared" si="35"/>
        <v>17275998.307692312</v>
      </c>
      <c r="I137" s="1205">
        <f t="shared" si="23"/>
        <v>57285</v>
      </c>
      <c r="J137" s="1205">
        <f t="shared" si="32"/>
        <v>-3963879.1584615381</v>
      </c>
      <c r="K137" s="1205">
        <f t="shared" si="37"/>
        <v>-3620169.1584615386</v>
      </c>
      <c r="L137" s="1205">
        <f t="shared" si="26"/>
        <v>13312119.149230771</v>
      </c>
      <c r="M137" s="1205">
        <f>I137*21%+M136</f>
        <v>-4667261.6022307696</v>
      </c>
      <c r="N137" s="1205">
        <f t="shared" si="28"/>
        <v>-12029.849999999627</v>
      </c>
      <c r="O137" s="1205"/>
      <c r="P137" s="1205">
        <f t="shared" si="25"/>
        <v>0</v>
      </c>
      <c r="Q137" s="1205">
        <f t="shared" si="33"/>
        <v>13312119.149230771</v>
      </c>
      <c r="R137" s="1207"/>
      <c r="S137" s="1207"/>
      <c r="T137" s="1207"/>
      <c r="U137" s="1207"/>
      <c r="V137" s="1205">
        <f t="shared" si="27"/>
        <v>-4667261.5247564102</v>
      </c>
      <c r="W137" s="1205">
        <f t="shared" si="29"/>
        <v>-4779874.2872564094</v>
      </c>
      <c r="X137" s="1209">
        <f t="shared" si="30"/>
        <v>8875954.8619743623</v>
      </c>
      <c r="Y137" s="526">
        <f t="shared" si="31"/>
        <v>8644857.6244743615</v>
      </c>
      <c r="Z137" s="787">
        <f t="shared" si="36"/>
        <v>13655829.149230773</v>
      </c>
      <c r="AA137" s="728"/>
    </row>
    <row r="138" spans="1:27" s="789" customFormat="1" hidden="1" outlineLevel="1">
      <c r="A138" s="1169"/>
      <c r="B138" s="128" t="s">
        <v>274</v>
      </c>
      <c r="C138" s="1169"/>
      <c r="D138" s="1205"/>
      <c r="E138" s="1205"/>
      <c r="F138" s="1205"/>
      <c r="G138" s="1205">
        <f t="shared" si="34"/>
        <v>17275998.307692308</v>
      </c>
      <c r="H138" s="1205">
        <f t="shared" si="35"/>
        <v>17275998.307692312</v>
      </c>
      <c r="I138" s="1205">
        <f t="shared" si="23"/>
        <v>57285</v>
      </c>
      <c r="J138" s="1205">
        <f t="shared" si="32"/>
        <v>-4021164.1584615381</v>
      </c>
      <c r="K138" s="1205">
        <f t="shared" si="37"/>
        <v>-3677454.1584615386</v>
      </c>
      <c r="L138" s="1205">
        <f t="shared" si="26"/>
        <v>13254834.149230771</v>
      </c>
      <c r="M138" s="1205">
        <f t="shared" ref="M138:M201" si="38">I138*21%+M137</f>
        <v>-4655231.75223077</v>
      </c>
      <c r="N138" s="1205">
        <f t="shared" si="28"/>
        <v>-12029.849999999627</v>
      </c>
      <c r="O138" s="1205"/>
      <c r="P138" s="1205">
        <f t="shared" si="25"/>
        <v>0</v>
      </c>
      <c r="Q138" s="1205">
        <f t="shared" si="33"/>
        <v>13254834.149230771</v>
      </c>
      <c r="R138" s="1207"/>
      <c r="S138" s="1207"/>
      <c r="T138" s="1207"/>
      <c r="U138" s="1207"/>
      <c r="V138" s="1205">
        <f t="shared" si="27"/>
        <v>-4655231.6747564105</v>
      </c>
      <c r="W138" s="1205">
        <f t="shared" si="29"/>
        <v>-4760827.0247564102</v>
      </c>
      <c r="X138" s="1209">
        <f t="shared" si="30"/>
        <v>8837717.1244743615</v>
      </c>
      <c r="Y138" s="526">
        <f t="shared" si="31"/>
        <v>8599602.4744743593</v>
      </c>
      <c r="Z138" s="787">
        <f t="shared" si="36"/>
        <v>13598544.149230773</v>
      </c>
      <c r="AA138" s="728"/>
    </row>
    <row r="139" spans="1:27" s="789" customFormat="1" hidden="1" outlineLevel="1">
      <c r="A139" s="1169"/>
      <c r="B139" s="128" t="s">
        <v>275</v>
      </c>
      <c r="C139" s="1169"/>
      <c r="D139" s="1205"/>
      <c r="E139" s="1205"/>
      <c r="F139" s="1205"/>
      <c r="G139" s="1205">
        <f t="shared" si="34"/>
        <v>17275998.307692308</v>
      </c>
      <c r="H139" s="1205">
        <f t="shared" si="35"/>
        <v>17275998.307692312</v>
      </c>
      <c r="I139" s="1205">
        <f t="shared" si="23"/>
        <v>57285</v>
      </c>
      <c r="J139" s="1205">
        <f t="shared" si="32"/>
        <v>-4078449.1584615381</v>
      </c>
      <c r="K139" s="1205">
        <f t="shared" si="37"/>
        <v>-3734739.1584615386</v>
      </c>
      <c r="L139" s="1205">
        <f t="shared" si="26"/>
        <v>13197549.149230771</v>
      </c>
      <c r="M139" s="1205">
        <f t="shared" si="38"/>
        <v>-4643201.9022307703</v>
      </c>
      <c r="N139" s="1205">
        <f t="shared" si="28"/>
        <v>-12029.849999999627</v>
      </c>
      <c r="O139" s="1205"/>
      <c r="P139" s="1205">
        <f t="shared" si="25"/>
        <v>0</v>
      </c>
      <c r="Q139" s="1205">
        <f t="shared" si="33"/>
        <v>13197549.149230771</v>
      </c>
      <c r="R139" s="1207"/>
      <c r="S139" s="1207"/>
      <c r="T139" s="1207"/>
      <c r="U139" s="1207"/>
      <c r="V139" s="1205">
        <f t="shared" si="27"/>
        <v>-4643201.8247564109</v>
      </c>
      <c r="W139" s="1205">
        <f t="shared" si="29"/>
        <v>-4742448.0872564102</v>
      </c>
      <c r="X139" s="1209">
        <f t="shared" si="30"/>
        <v>8798811.0619743615</v>
      </c>
      <c r="Y139" s="526">
        <f t="shared" si="31"/>
        <v>8554347.3244743608</v>
      </c>
      <c r="Z139" s="787">
        <f t="shared" si="36"/>
        <v>13541259.149230773</v>
      </c>
      <c r="AA139" s="728"/>
    </row>
    <row r="140" spans="1:27" s="789" customFormat="1" hidden="1" outlineLevel="1">
      <c r="A140" s="1169"/>
      <c r="B140" s="128" t="s">
        <v>276</v>
      </c>
      <c r="C140" s="1169"/>
      <c r="D140" s="1205"/>
      <c r="E140" s="1205"/>
      <c r="F140" s="1205"/>
      <c r="G140" s="1205">
        <f t="shared" si="34"/>
        <v>17275998.307692308</v>
      </c>
      <c r="H140" s="1205">
        <f t="shared" si="35"/>
        <v>17275998.307692312</v>
      </c>
      <c r="I140" s="1205">
        <f t="shared" si="23"/>
        <v>57285</v>
      </c>
      <c r="J140" s="1205">
        <f t="shared" si="32"/>
        <v>-4135734.1584615381</v>
      </c>
      <c r="K140" s="1205">
        <f t="shared" si="37"/>
        <v>-3792024.1584615386</v>
      </c>
      <c r="L140" s="1205">
        <f t="shared" si="26"/>
        <v>13140264.149230771</v>
      </c>
      <c r="M140" s="1205">
        <f t="shared" si="38"/>
        <v>-4631172.0522307707</v>
      </c>
      <c r="N140" s="1205">
        <f t="shared" si="28"/>
        <v>-12029.849999999627</v>
      </c>
      <c r="O140" s="1205"/>
      <c r="P140" s="1205">
        <f t="shared" si="25"/>
        <v>0</v>
      </c>
      <c r="Q140" s="1205">
        <f t="shared" si="33"/>
        <v>13140264.149230771</v>
      </c>
      <c r="R140" s="1207"/>
      <c r="S140" s="1207"/>
      <c r="T140" s="1207"/>
      <c r="U140" s="1207"/>
      <c r="V140" s="1205">
        <f t="shared" si="27"/>
        <v>-4631171.9747564113</v>
      </c>
      <c r="W140" s="1205">
        <f t="shared" si="29"/>
        <v>-4724737.4747564094</v>
      </c>
      <c r="X140" s="1209">
        <f t="shared" si="30"/>
        <v>8759236.6744743623</v>
      </c>
      <c r="Y140" s="526">
        <f t="shared" si="31"/>
        <v>8509092.1744743586</v>
      </c>
      <c r="Z140" s="787">
        <f t="shared" si="36"/>
        <v>13483974.149230773</v>
      </c>
      <c r="AA140" s="728"/>
    </row>
    <row r="141" spans="1:27" s="789" customFormat="1" hidden="1" outlineLevel="1">
      <c r="A141" s="1169"/>
      <c r="B141" s="128" t="s">
        <v>277</v>
      </c>
      <c r="C141" s="1169"/>
      <c r="D141" s="1205"/>
      <c r="E141" s="1205"/>
      <c r="F141" s="1205"/>
      <c r="G141" s="1205">
        <f t="shared" si="34"/>
        <v>17275998.307692308</v>
      </c>
      <c r="H141" s="1205">
        <f t="shared" si="35"/>
        <v>17275998.307692312</v>
      </c>
      <c r="I141" s="1205">
        <f t="shared" si="23"/>
        <v>57285</v>
      </c>
      <c r="J141" s="1205">
        <f t="shared" si="32"/>
        <v>-4193019.1584615381</v>
      </c>
      <c r="K141" s="1205">
        <f t="shared" si="37"/>
        <v>-3849309.1584615386</v>
      </c>
      <c r="L141" s="1205">
        <f t="shared" si="26"/>
        <v>13082979.149230771</v>
      </c>
      <c r="M141" s="1205">
        <f t="shared" si="38"/>
        <v>-4619142.2022307711</v>
      </c>
      <c r="N141" s="1205">
        <f t="shared" si="28"/>
        <v>-12029.849999999627</v>
      </c>
      <c r="O141" s="1205"/>
      <c r="P141" s="1205">
        <f t="shared" si="25"/>
        <v>0</v>
      </c>
      <c r="Q141" s="1205">
        <f t="shared" si="33"/>
        <v>13082979.149230771</v>
      </c>
      <c r="R141" s="1207"/>
      <c r="S141" s="1207"/>
      <c r="T141" s="1207"/>
      <c r="U141" s="1207"/>
      <c r="V141" s="1205">
        <f t="shared" si="27"/>
        <v>-4619142.1247564116</v>
      </c>
      <c r="W141" s="1205">
        <f t="shared" si="29"/>
        <v>-4707695.1872564107</v>
      </c>
      <c r="X141" s="1209">
        <f t="shared" si="30"/>
        <v>8718993.9619743619</v>
      </c>
      <c r="Y141" s="526">
        <f t="shared" si="31"/>
        <v>8463837.02447436</v>
      </c>
      <c r="Z141" s="787">
        <f t="shared" si="36"/>
        <v>13426689.149230773</v>
      </c>
      <c r="AA141" s="728"/>
    </row>
    <row r="142" spans="1:27" s="789" customFormat="1" hidden="1" outlineLevel="1">
      <c r="A142" s="1169"/>
      <c r="B142" s="128" t="s">
        <v>278</v>
      </c>
      <c r="C142" s="1169"/>
      <c r="D142" s="1205"/>
      <c r="E142" s="1205"/>
      <c r="F142" s="1205"/>
      <c r="G142" s="1205">
        <f t="shared" si="34"/>
        <v>17275998.307692308</v>
      </c>
      <c r="H142" s="1205">
        <f t="shared" si="35"/>
        <v>17275998.307692312</v>
      </c>
      <c r="I142" s="1205">
        <f t="shared" si="23"/>
        <v>57285</v>
      </c>
      <c r="J142" s="1205">
        <f t="shared" si="32"/>
        <v>-4250304.1584615381</v>
      </c>
      <c r="K142" s="1205">
        <f t="shared" si="37"/>
        <v>-3906594.1584615386</v>
      </c>
      <c r="L142" s="1205">
        <f t="shared" si="26"/>
        <v>13025694.149230771</v>
      </c>
      <c r="M142" s="1205">
        <f t="shared" si="38"/>
        <v>-4607112.3522307714</v>
      </c>
      <c r="N142" s="1205">
        <f t="shared" si="28"/>
        <v>-12029.849999999627</v>
      </c>
      <c r="O142" s="1205"/>
      <c r="P142" s="1205">
        <f t="shared" si="25"/>
        <v>0</v>
      </c>
      <c r="Q142" s="1205">
        <f t="shared" si="33"/>
        <v>13025694.149230771</v>
      </c>
      <c r="R142" s="1207"/>
      <c r="S142" s="1207"/>
      <c r="T142" s="1207"/>
      <c r="U142" s="1207"/>
      <c r="V142" s="1205">
        <f t="shared" si="27"/>
        <v>-4607112.274756412</v>
      </c>
      <c r="W142" s="1205">
        <f t="shared" si="29"/>
        <v>-4691321.2247564113</v>
      </c>
      <c r="X142" s="1209">
        <f t="shared" si="30"/>
        <v>8678082.9244743623</v>
      </c>
      <c r="Y142" s="526">
        <f t="shared" si="31"/>
        <v>8418581.8744743578</v>
      </c>
      <c r="Z142" s="787">
        <f t="shared" si="36"/>
        <v>13369404.149230773</v>
      </c>
      <c r="AA142" s="728"/>
    </row>
    <row r="143" spans="1:27" s="789" customFormat="1" hidden="1" outlineLevel="1">
      <c r="A143" s="1169"/>
      <c r="B143" s="128" t="s">
        <v>279</v>
      </c>
      <c r="C143" s="1169"/>
      <c r="D143" s="1205"/>
      <c r="E143" s="1205"/>
      <c r="F143" s="1205"/>
      <c r="G143" s="1205">
        <f t="shared" si="34"/>
        <v>17275998.307692308</v>
      </c>
      <c r="H143" s="1205">
        <f t="shared" si="35"/>
        <v>17275998.307692312</v>
      </c>
      <c r="I143" s="1205">
        <f t="shared" si="23"/>
        <v>57285</v>
      </c>
      <c r="J143" s="1205">
        <f t="shared" si="32"/>
        <v>-4307589.1584615381</v>
      </c>
      <c r="K143" s="1205">
        <f t="shared" si="37"/>
        <v>-3963879.1584615386</v>
      </c>
      <c r="L143" s="1205">
        <f t="shared" si="26"/>
        <v>12968409.149230771</v>
      </c>
      <c r="M143" s="1205">
        <f t="shared" si="38"/>
        <v>-4595082.5022307718</v>
      </c>
      <c r="N143" s="1205">
        <f t="shared" si="28"/>
        <v>-12029.849999999627</v>
      </c>
      <c r="O143" s="1205"/>
      <c r="P143" s="1205">
        <f t="shared" si="25"/>
        <v>0</v>
      </c>
      <c r="Q143" s="1205">
        <f t="shared" si="33"/>
        <v>12968409.149230771</v>
      </c>
      <c r="R143" s="1207"/>
      <c r="S143" s="1207"/>
      <c r="T143" s="1207"/>
      <c r="U143" s="1207"/>
      <c r="V143" s="1205">
        <f t="shared" si="27"/>
        <v>-4595082.4247564124</v>
      </c>
      <c r="W143" s="1205">
        <f t="shared" si="29"/>
        <v>-4675615.5872564102</v>
      </c>
      <c r="X143" s="1209">
        <f t="shared" si="30"/>
        <v>8636503.5619743615</v>
      </c>
      <c r="Y143" s="526">
        <f t="shared" si="31"/>
        <v>8373326.7244743584</v>
      </c>
      <c r="Z143" s="787">
        <f t="shared" si="36"/>
        <v>13312119.149230773</v>
      </c>
      <c r="AA143" s="728"/>
    </row>
    <row r="144" spans="1:27" s="789" customFormat="1" hidden="1" outlineLevel="1">
      <c r="A144" s="1169"/>
      <c r="B144" s="128" t="s">
        <v>280</v>
      </c>
      <c r="C144" s="1169"/>
      <c r="D144" s="1205"/>
      <c r="E144" s="1205"/>
      <c r="F144" s="1205"/>
      <c r="G144" s="1205">
        <f t="shared" si="34"/>
        <v>17275998.307692308</v>
      </c>
      <c r="H144" s="1205">
        <f t="shared" si="35"/>
        <v>17275998.307692312</v>
      </c>
      <c r="I144" s="1205">
        <f t="shared" si="23"/>
        <v>57285</v>
      </c>
      <c r="J144" s="1205">
        <f t="shared" si="32"/>
        <v>-4364874.1584615381</v>
      </c>
      <c r="K144" s="1205">
        <f t="shared" si="37"/>
        <v>-4021164.1584615386</v>
      </c>
      <c r="L144" s="1205">
        <f t="shared" si="26"/>
        <v>12911124.149230771</v>
      </c>
      <c r="M144" s="1205">
        <f t="shared" si="38"/>
        <v>-4583052.6522307722</v>
      </c>
      <c r="N144" s="1205">
        <f t="shared" si="28"/>
        <v>-12029.849999999627</v>
      </c>
      <c r="O144" s="1205"/>
      <c r="P144" s="1205">
        <f t="shared" si="25"/>
        <v>0</v>
      </c>
      <c r="Q144" s="1205">
        <f t="shared" si="33"/>
        <v>12911124.149230771</v>
      </c>
      <c r="R144" s="1207"/>
      <c r="S144" s="1207"/>
      <c r="T144" s="1207"/>
      <c r="U144" s="1207"/>
      <c r="V144" s="1205">
        <f t="shared" si="27"/>
        <v>-4583052.5747564128</v>
      </c>
      <c r="W144" s="1205">
        <f t="shared" si="29"/>
        <v>-4660578.2747564102</v>
      </c>
      <c r="X144" s="1209">
        <f t="shared" si="30"/>
        <v>8594255.8744743615</v>
      </c>
      <c r="Y144" s="526">
        <f t="shared" si="31"/>
        <v>8328071.574474358</v>
      </c>
      <c r="Z144" s="787">
        <f t="shared" si="36"/>
        <v>13254834.149230773</v>
      </c>
      <c r="AA144" s="728"/>
    </row>
    <row r="145" spans="1:27" s="789" customFormat="1" hidden="1" outlineLevel="1">
      <c r="A145" s="1169"/>
      <c r="B145" s="128" t="s">
        <v>281</v>
      </c>
      <c r="C145" s="1169"/>
      <c r="D145" s="1205"/>
      <c r="E145" s="1205"/>
      <c r="F145" s="1205"/>
      <c r="G145" s="1205">
        <f t="shared" si="34"/>
        <v>17275998.307692308</v>
      </c>
      <c r="H145" s="1205">
        <f t="shared" si="35"/>
        <v>17275998.307692312</v>
      </c>
      <c r="I145" s="1205">
        <f t="shared" si="23"/>
        <v>57285</v>
      </c>
      <c r="J145" s="1205">
        <f t="shared" si="32"/>
        <v>-4422159.1584615381</v>
      </c>
      <c r="K145" s="1205">
        <f t="shared" si="37"/>
        <v>-4078449.1584615386</v>
      </c>
      <c r="L145" s="1205">
        <f t="shared" si="26"/>
        <v>12853839.149230771</v>
      </c>
      <c r="M145" s="1205">
        <f t="shared" si="38"/>
        <v>-4571022.8022307726</v>
      </c>
      <c r="N145" s="1205">
        <f t="shared" si="28"/>
        <v>-12029.849999999627</v>
      </c>
      <c r="O145" s="1205"/>
      <c r="P145" s="1205">
        <f t="shared" si="25"/>
        <v>0</v>
      </c>
      <c r="Q145" s="1205">
        <f t="shared" si="33"/>
        <v>12853839.149230771</v>
      </c>
      <c r="R145" s="1207"/>
      <c r="S145" s="1207"/>
      <c r="T145" s="1207"/>
      <c r="U145" s="1207"/>
      <c r="V145" s="1205">
        <f t="shared" si="27"/>
        <v>-4571022.7247564131</v>
      </c>
      <c r="W145" s="1205">
        <f t="shared" si="29"/>
        <v>-4646209.2872564113</v>
      </c>
      <c r="X145" s="1209">
        <f t="shared" si="30"/>
        <v>8551339.8619743623</v>
      </c>
      <c r="Y145" s="526">
        <f t="shared" si="31"/>
        <v>8282816.4244743576</v>
      </c>
      <c r="Z145" s="787">
        <f t="shared" si="36"/>
        <v>13197549.149230773</v>
      </c>
      <c r="AA145" s="728"/>
    </row>
    <row r="146" spans="1:27" s="789" customFormat="1" hidden="1" outlineLevel="1">
      <c r="A146" s="1169"/>
      <c r="B146" s="128" t="s">
        <v>282</v>
      </c>
      <c r="C146" s="1169"/>
      <c r="D146" s="1205"/>
      <c r="E146" s="1205"/>
      <c r="F146" s="1205"/>
      <c r="G146" s="1205">
        <f t="shared" si="34"/>
        <v>17275998.307692308</v>
      </c>
      <c r="H146" s="1205">
        <f t="shared" si="35"/>
        <v>17275998.307692312</v>
      </c>
      <c r="I146" s="1205">
        <f t="shared" si="23"/>
        <v>57285</v>
      </c>
      <c r="J146" s="1205">
        <f t="shared" si="32"/>
        <v>-4479444.1584615381</v>
      </c>
      <c r="K146" s="1205">
        <f t="shared" si="37"/>
        <v>-4135734.1584615386</v>
      </c>
      <c r="L146" s="1205">
        <f t="shared" si="26"/>
        <v>12796554.149230771</v>
      </c>
      <c r="M146" s="1205">
        <f t="shared" si="38"/>
        <v>-4558992.9522307729</v>
      </c>
      <c r="N146" s="1205">
        <f t="shared" si="28"/>
        <v>-12029.849999999627</v>
      </c>
      <c r="O146" s="1205"/>
      <c r="P146" s="1205">
        <f t="shared" si="25"/>
        <v>0</v>
      </c>
      <c r="Q146" s="1205">
        <f t="shared" si="33"/>
        <v>12796554.149230771</v>
      </c>
      <c r="R146" s="1207"/>
      <c r="S146" s="1207"/>
      <c r="T146" s="1207"/>
      <c r="U146" s="1207"/>
      <c r="V146" s="1205">
        <f t="shared" si="27"/>
        <v>-4558992.8747564135</v>
      </c>
      <c r="W146" s="1205">
        <f t="shared" si="29"/>
        <v>-4632508.6247564116</v>
      </c>
      <c r="X146" s="1209">
        <f t="shared" si="30"/>
        <v>8507755.52447436</v>
      </c>
      <c r="Y146" s="526">
        <f t="shared" si="31"/>
        <v>8237561.2744743573</v>
      </c>
      <c r="Z146" s="787">
        <f t="shared" si="36"/>
        <v>13140264.149230773</v>
      </c>
      <c r="AA146" s="728"/>
    </row>
    <row r="147" spans="1:27" s="789" customFormat="1" hidden="1" outlineLevel="1">
      <c r="A147" s="1169"/>
      <c r="B147" s="128" t="s">
        <v>283</v>
      </c>
      <c r="C147" s="1169"/>
      <c r="D147" s="1205"/>
      <c r="E147" s="1205"/>
      <c r="F147" s="1205"/>
      <c r="G147" s="1205">
        <f t="shared" si="34"/>
        <v>17275998.307692308</v>
      </c>
      <c r="H147" s="1205">
        <f t="shared" si="35"/>
        <v>17275998.307692312</v>
      </c>
      <c r="I147" s="1205">
        <f t="shared" si="23"/>
        <v>57285</v>
      </c>
      <c r="J147" s="1205">
        <f t="shared" si="32"/>
        <v>-4536729.1584615381</v>
      </c>
      <c r="K147" s="1205">
        <f t="shared" si="37"/>
        <v>-4193019.1584615386</v>
      </c>
      <c r="L147" s="1205">
        <f t="shared" si="26"/>
        <v>12739269.149230771</v>
      </c>
      <c r="M147" s="1205">
        <f t="shared" si="38"/>
        <v>-4546963.1022307733</v>
      </c>
      <c r="N147" s="1205">
        <f t="shared" si="28"/>
        <v>-12029.849999999627</v>
      </c>
      <c r="O147" s="1205"/>
      <c r="P147" s="1205">
        <f t="shared" si="25"/>
        <v>0</v>
      </c>
      <c r="Q147" s="1205">
        <f t="shared" si="33"/>
        <v>12739269.149230771</v>
      </c>
      <c r="R147" s="1207"/>
      <c r="S147" s="1207"/>
      <c r="T147" s="1207"/>
      <c r="U147" s="1207"/>
      <c r="V147" s="1205">
        <f t="shared" si="27"/>
        <v>-4546963.0247564139</v>
      </c>
      <c r="W147" s="1205">
        <f t="shared" si="29"/>
        <v>-4619476.2872564113</v>
      </c>
      <c r="X147" s="1209">
        <f t="shared" si="30"/>
        <v>8463502.8619743623</v>
      </c>
      <c r="Y147" s="526">
        <f t="shared" si="31"/>
        <v>8192306.1244743569</v>
      </c>
      <c r="Z147" s="787">
        <f t="shared" si="36"/>
        <v>13082979.149230773</v>
      </c>
      <c r="AA147" s="728"/>
    </row>
    <row r="148" spans="1:27" s="789" customFormat="1" hidden="1" outlineLevel="1">
      <c r="A148" s="1169"/>
      <c r="B148" s="128" t="s">
        <v>284</v>
      </c>
      <c r="C148" s="1169"/>
      <c r="D148" s="1205"/>
      <c r="E148" s="1205"/>
      <c r="F148" s="1205"/>
      <c r="G148" s="1205">
        <f t="shared" si="34"/>
        <v>17275998.307692308</v>
      </c>
      <c r="H148" s="1205">
        <f t="shared" si="35"/>
        <v>17275998.307692312</v>
      </c>
      <c r="I148" s="1205">
        <f t="shared" si="23"/>
        <v>57285</v>
      </c>
      <c r="J148" s="1205">
        <f t="shared" si="32"/>
        <v>-4594014.1584615381</v>
      </c>
      <c r="K148" s="1205">
        <f t="shared" si="37"/>
        <v>-4250304.1584615381</v>
      </c>
      <c r="L148" s="1205">
        <f t="shared" si="26"/>
        <v>12681984.149230771</v>
      </c>
      <c r="M148" s="1205">
        <f t="shared" si="38"/>
        <v>-4534933.2522307737</v>
      </c>
      <c r="N148" s="1205">
        <f t="shared" si="28"/>
        <v>-12029.849999999627</v>
      </c>
      <c r="O148" s="1205"/>
      <c r="P148" s="1205">
        <f t="shared" si="25"/>
        <v>0</v>
      </c>
      <c r="Q148" s="1205">
        <f t="shared" si="33"/>
        <v>12681984.149230771</v>
      </c>
      <c r="R148" s="1207"/>
      <c r="S148" s="1207"/>
      <c r="T148" s="1207"/>
      <c r="U148" s="1207"/>
      <c r="V148" s="1205">
        <f t="shared" si="27"/>
        <v>-4534933.1747564143</v>
      </c>
      <c r="W148" s="1205">
        <f t="shared" si="29"/>
        <v>-4607112.274756412</v>
      </c>
      <c r="X148" s="1209">
        <f t="shared" si="30"/>
        <v>8418581.8744743615</v>
      </c>
      <c r="Y148" s="526">
        <f t="shared" si="31"/>
        <v>8147050.9744743565</v>
      </c>
      <c r="Z148" s="787">
        <f t="shared" si="36"/>
        <v>13025694.149230774</v>
      </c>
      <c r="AA148" s="728"/>
    </row>
    <row r="149" spans="1:27" s="789" customFormat="1" collapsed="1">
      <c r="A149" s="1169"/>
      <c r="B149" s="128" t="s">
        <v>285</v>
      </c>
      <c r="C149" s="1169"/>
      <c r="D149" s="1205"/>
      <c r="E149" s="1205"/>
      <c r="F149" s="1205"/>
      <c r="G149" s="1205">
        <f t="shared" si="34"/>
        <v>17275998.307692308</v>
      </c>
      <c r="H149" s="1205">
        <f t="shared" si="35"/>
        <v>17275998.307692312</v>
      </c>
      <c r="I149" s="1205">
        <f t="shared" si="23"/>
        <v>57285</v>
      </c>
      <c r="J149" s="1205">
        <f t="shared" si="32"/>
        <v>-4651299.1584615381</v>
      </c>
      <c r="K149" s="1205">
        <f t="shared" si="37"/>
        <v>-4307589.1584615391</v>
      </c>
      <c r="L149" s="1205">
        <f t="shared" si="26"/>
        <v>12624699.149230771</v>
      </c>
      <c r="M149" s="1205">
        <f t="shared" si="38"/>
        <v>-4522903.4022307741</v>
      </c>
      <c r="N149" s="1205">
        <f t="shared" si="28"/>
        <v>-12029.849999999627</v>
      </c>
      <c r="O149" s="1205"/>
      <c r="P149" s="1205">
        <f t="shared" si="25"/>
        <v>0</v>
      </c>
      <c r="Q149" s="1205">
        <f t="shared" si="33"/>
        <v>12624699.149230771</v>
      </c>
      <c r="R149" s="1207"/>
      <c r="S149" s="1207"/>
      <c r="T149" s="1207"/>
      <c r="U149" s="1207"/>
      <c r="V149" s="1205">
        <f t="shared" si="27"/>
        <v>-4522903.3247564146</v>
      </c>
      <c r="W149" s="1205">
        <f t="shared" si="29"/>
        <v>-4595082.4247564124</v>
      </c>
      <c r="X149" s="1209">
        <f t="shared" si="30"/>
        <v>8373326.7244743602</v>
      </c>
      <c r="Y149" s="526">
        <f t="shared" si="31"/>
        <v>8101795.8244743561</v>
      </c>
      <c r="Z149" s="787">
        <f t="shared" si="36"/>
        <v>12968409.149230773</v>
      </c>
      <c r="AA149" s="728"/>
    </row>
    <row r="150" spans="1:27" s="789" customFormat="1">
      <c r="A150" s="1169"/>
      <c r="B150" s="128" t="s">
        <v>286</v>
      </c>
      <c r="C150" s="1169"/>
      <c r="D150" s="1205"/>
      <c r="E150" s="1205"/>
      <c r="F150" s="1205"/>
      <c r="G150" s="1205">
        <f t="shared" si="34"/>
        <v>17275998.307692308</v>
      </c>
      <c r="H150" s="1205">
        <f t="shared" si="35"/>
        <v>17275998.307692312</v>
      </c>
      <c r="I150" s="1205">
        <f t="shared" si="23"/>
        <v>57285</v>
      </c>
      <c r="J150" s="1205">
        <f t="shared" si="32"/>
        <v>-4708584.1584615381</v>
      </c>
      <c r="K150" s="1205">
        <f t="shared" si="37"/>
        <v>-4364874.1584615391</v>
      </c>
      <c r="L150" s="1205">
        <f t="shared" si="26"/>
        <v>12567414.149230771</v>
      </c>
      <c r="M150" s="1205">
        <f t="shared" si="38"/>
        <v>-4510873.5522307744</v>
      </c>
      <c r="N150" s="1205">
        <f t="shared" si="28"/>
        <v>-12029.849999999627</v>
      </c>
      <c r="O150" s="1205"/>
      <c r="P150" s="1205">
        <f t="shared" si="25"/>
        <v>0</v>
      </c>
      <c r="Q150" s="1205">
        <f t="shared" si="33"/>
        <v>12567414.149230771</v>
      </c>
      <c r="R150" s="1207"/>
      <c r="S150" s="1207"/>
      <c r="T150" s="1207"/>
      <c r="U150" s="1207"/>
      <c r="V150" s="1205">
        <f t="shared" si="27"/>
        <v>-4510873.474756415</v>
      </c>
      <c r="W150" s="1205">
        <f t="shared" si="29"/>
        <v>-4583052.5747564128</v>
      </c>
      <c r="X150" s="1209">
        <f t="shared" si="30"/>
        <v>8328071.5744743599</v>
      </c>
      <c r="Y150" s="526">
        <f t="shared" si="31"/>
        <v>8056540.6744743558</v>
      </c>
      <c r="Z150" s="787">
        <f t="shared" si="36"/>
        <v>12911124.149230773</v>
      </c>
      <c r="AA150" s="728"/>
    </row>
    <row r="151" spans="1:27" s="789" customFormat="1">
      <c r="A151" s="1169"/>
      <c r="B151" s="128" t="s">
        <v>287</v>
      </c>
      <c r="C151" s="1169"/>
      <c r="D151" s="1205"/>
      <c r="E151" s="1205"/>
      <c r="F151" s="1205"/>
      <c r="G151" s="1205">
        <f t="shared" si="34"/>
        <v>17275998.307692308</v>
      </c>
      <c r="H151" s="1205">
        <f t="shared" si="35"/>
        <v>17275998.307692312</v>
      </c>
      <c r="I151" s="1205">
        <f t="shared" si="23"/>
        <v>57285</v>
      </c>
      <c r="J151" s="1205">
        <f t="shared" si="32"/>
        <v>-4765869.1584615381</v>
      </c>
      <c r="K151" s="1205">
        <f t="shared" si="37"/>
        <v>-4422159.1584615391</v>
      </c>
      <c r="L151" s="1205">
        <f t="shared" si="26"/>
        <v>12510129.149230771</v>
      </c>
      <c r="M151" s="1205">
        <f t="shared" si="38"/>
        <v>-4498843.7022307748</v>
      </c>
      <c r="N151" s="1205">
        <f t="shared" si="28"/>
        <v>-12029.849999999627</v>
      </c>
      <c r="O151" s="1205"/>
      <c r="P151" s="1205">
        <f t="shared" si="25"/>
        <v>0</v>
      </c>
      <c r="Q151" s="1205">
        <f t="shared" si="33"/>
        <v>12510129.149230771</v>
      </c>
      <c r="R151" s="1207"/>
      <c r="S151" s="1207"/>
      <c r="T151" s="1207"/>
      <c r="U151" s="1207"/>
      <c r="V151" s="1205">
        <f t="shared" si="27"/>
        <v>-4498843.6247564154</v>
      </c>
      <c r="W151" s="1205">
        <f t="shared" si="29"/>
        <v>-4571022.7247564131</v>
      </c>
      <c r="X151" s="1209">
        <f t="shared" si="30"/>
        <v>8282816.4244743595</v>
      </c>
      <c r="Y151" s="526">
        <f t="shared" si="31"/>
        <v>8011285.5244743554</v>
      </c>
      <c r="Z151" s="787">
        <f t="shared" si="36"/>
        <v>12853839.149230773</v>
      </c>
      <c r="AA151" s="728"/>
    </row>
    <row r="152" spans="1:27" s="789" customFormat="1">
      <c r="A152" s="1169"/>
      <c r="B152" s="128" t="s">
        <v>288</v>
      </c>
      <c r="C152" s="1169"/>
      <c r="D152" s="1205"/>
      <c r="E152" s="1205"/>
      <c r="F152" s="1205"/>
      <c r="G152" s="1205">
        <f t="shared" si="34"/>
        <v>17275998.307692308</v>
      </c>
      <c r="H152" s="1205">
        <f t="shared" si="35"/>
        <v>17275998.307692312</v>
      </c>
      <c r="I152" s="1205">
        <f t="shared" si="23"/>
        <v>57285</v>
      </c>
      <c r="J152" s="1205">
        <f t="shared" si="32"/>
        <v>-4823154.1584615381</v>
      </c>
      <c r="K152" s="1205">
        <f t="shared" si="37"/>
        <v>-4479444.1584615391</v>
      </c>
      <c r="L152" s="1205">
        <f t="shared" si="26"/>
        <v>12452844.149230771</v>
      </c>
      <c r="M152" s="1205">
        <f t="shared" si="38"/>
        <v>-4486813.8522307752</v>
      </c>
      <c r="N152" s="1205">
        <f t="shared" si="28"/>
        <v>-12029.849999999627</v>
      </c>
      <c r="O152" s="1205"/>
      <c r="P152" s="1205">
        <f t="shared" si="25"/>
        <v>0</v>
      </c>
      <c r="Q152" s="1205">
        <f t="shared" si="33"/>
        <v>12452844.149230771</v>
      </c>
      <c r="R152" s="1207"/>
      <c r="S152" s="1207"/>
      <c r="T152" s="1207"/>
      <c r="U152" s="1207"/>
      <c r="V152" s="1205">
        <f t="shared" si="27"/>
        <v>-4486813.7747564157</v>
      </c>
      <c r="W152" s="1205">
        <f t="shared" si="29"/>
        <v>-4558992.8747564135</v>
      </c>
      <c r="X152" s="1209">
        <f t="shared" si="30"/>
        <v>8237561.2744743591</v>
      </c>
      <c r="Y152" s="526">
        <f t="shared" si="31"/>
        <v>7966030.374474355</v>
      </c>
      <c r="Z152" s="787">
        <f t="shared" si="36"/>
        <v>12796554.149230773</v>
      </c>
      <c r="AA152" s="728"/>
    </row>
    <row r="153" spans="1:27" s="789" customFormat="1">
      <c r="A153" s="1169"/>
      <c r="B153" s="128" t="s">
        <v>289</v>
      </c>
      <c r="C153" s="1169"/>
      <c r="D153" s="1205"/>
      <c r="E153" s="1205"/>
      <c r="F153" s="1205"/>
      <c r="G153" s="1205">
        <f t="shared" si="34"/>
        <v>17275998.307692308</v>
      </c>
      <c r="H153" s="1205">
        <f t="shared" si="35"/>
        <v>17275998.307692312</v>
      </c>
      <c r="I153" s="1205">
        <f t="shared" si="23"/>
        <v>57285</v>
      </c>
      <c r="J153" s="1205">
        <f>J152-I153</f>
        <v>-4880439.1584615381</v>
      </c>
      <c r="K153" s="1205">
        <f t="shared" si="37"/>
        <v>-4536729.1584615391</v>
      </c>
      <c r="L153" s="1205">
        <f t="shared" si="26"/>
        <v>12395559.149230771</v>
      </c>
      <c r="M153" s="1205">
        <f t="shared" si="38"/>
        <v>-4474784.0022307755</v>
      </c>
      <c r="N153" s="1205">
        <f t="shared" si="28"/>
        <v>-12029.849999999627</v>
      </c>
      <c r="O153" s="1205"/>
      <c r="P153" s="1205">
        <f t="shared" si="25"/>
        <v>0</v>
      </c>
      <c r="Q153" s="1205">
        <f t="shared" si="33"/>
        <v>12395559.149230771</v>
      </c>
      <c r="R153" s="1207"/>
      <c r="S153" s="1207"/>
      <c r="T153" s="1207"/>
      <c r="U153" s="1207"/>
      <c r="V153" s="1205">
        <f t="shared" si="27"/>
        <v>-4474783.9247564161</v>
      </c>
      <c r="W153" s="1205">
        <f t="shared" si="29"/>
        <v>-4546963.0247564139</v>
      </c>
      <c r="X153" s="1209">
        <f t="shared" si="30"/>
        <v>8192306.1244743587</v>
      </c>
      <c r="Y153" s="526">
        <f t="shared" si="31"/>
        <v>7920775.2244743546</v>
      </c>
      <c r="Z153" s="787">
        <f t="shared" si="36"/>
        <v>12739269.149230773</v>
      </c>
      <c r="AA153" s="728"/>
    </row>
    <row r="154" spans="1:27" s="789" customFormat="1">
      <c r="A154" s="1169"/>
      <c r="B154" s="128" t="s">
        <v>290</v>
      </c>
      <c r="C154" s="1169"/>
      <c r="D154" s="1205"/>
      <c r="E154" s="1205"/>
      <c r="F154" s="1205"/>
      <c r="G154" s="1205">
        <f t="shared" si="34"/>
        <v>17275998.307692308</v>
      </c>
      <c r="H154" s="1205">
        <f t="shared" si="35"/>
        <v>17275998.307692312</v>
      </c>
      <c r="I154" s="1205">
        <f t="shared" si="23"/>
        <v>57285</v>
      </c>
      <c r="J154" s="1205">
        <f>J153-I154</f>
        <v>-4937724.1584615381</v>
      </c>
      <c r="K154" s="1205">
        <f t="shared" si="37"/>
        <v>-4594014.1584615391</v>
      </c>
      <c r="L154" s="1205">
        <f t="shared" si="26"/>
        <v>12338274.149230771</v>
      </c>
      <c r="M154" s="1205">
        <f t="shared" si="38"/>
        <v>-4462754.1522307759</v>
      </c>
      <c r="N154" s="1205">
        <f>-M154+M153</f>
        <v>-12029.849999999627</v>
      </c>
      <c r="O154" s="1205"/>
      <c r="P154" s="1205">
        <f t="shared" si="25"/>
        <v>0</v>
      </c>
      <c r="Q154" s="1205">
        <f t="shared" si="33"/>
        <v>12338274.149230771</v>
      </c>
      <c r="R154" s="1207"/>
      <c r="S154" s="1207"/>
      <c r="T154" s="1207"/>
      <c r="U154" s="1207"/>
      <c r="V154" s="1205">
        <f t="shared" si="27"/>
        <v>-4462754.0747564165</v>
      </c>
      <c r="W154" s="1205">
        <f t="shared" si="29"/>
        <v>-4534933.1747564143</v>
      </c>
      <c r="X154" s="1209">
        <f t="shared" si="30"/>
        <v>8147050.9744743584</v>
      </c>
      <c r="Y154" s="526">
        <f t="shared" si="31"/>
        <v>7875520.0744743543</v>
      </c>
      <c r="Z154" s="787">
        <f t="shared" si="36"/>
        <v>12681984.149230773</v>
      </c>
      <c r="AA154" s="728"/>
    </row>
    <row r="155" spans="1:27" s="1124" customFormat="1">
      <c r="A155" s="1060"/>
      <c r="B155" s="1061" t="s">
        <v>291</v>
      </c>
      <c r="C155" s="1060"/>
      <c r="D155" s="1062"/>
      <c r="E155" s="1062"/>
      <c r="F155" s="1062"/>
      <c r="G155" s="1062">
        <f t="shared" si="34"/>
        <v>17275998.307692308</v>
      </c>
      <c r="H155" s="1062">
        <f t="shared" si="35"/>
        <v>17275998.307692312</v>
      </c>
      <c r="I155" s="1062">
        <f t="shared" ref="I155:I216" si="39">I154</f>
        <v>57285</v>
      </c>
      <c r="J155" s="1062">
        <f t="shared" si="32"/>
        <v>-4995009.1584615381</v>
      </c>
      <c r="K155" s="1062">
        <f t="shared" si="37"/>
        <v>-4651299.1584615391</v>
      </c>
      <c r="L155" s="1062">
        <f t="shared" si="26"/>
        <v>12280989.149230771</v>
      </c>
      <c r="M155" s="1062">
        <f t="shared" si="38"/>
        <v>-4450724.3022307763</v>
      </c>
      <c r="N155" s="1062">
        <f>-M155+M154</f>
        <v>-12029.849999999627</v>
      </c>
      <c r="O155" s="1062"/>
      <c r="P155" s="1062">
        <f t="shared" si="25"/>
        <v>0</v>
      </c>
      <c r="Q155" s="1062">
        <f t="shared" si="33"/>
        <v>12280989.149230771</v>
      </c>
      <c r="R155" s="1063"/>
      <c r="S155" s="1063"/>
      <c r="T155" s="1063"/>
      <c r="U155" s="1063"/>
      <c r="V155" s="1062">
        <f t="shared" si="27"/>
        <v>-4450724.2247564169</v>
      </c>
      <c r="W155" s="1062">
        <f t="shared" si="29"/>
        <v>-4522903.3247564146</v>
      </c>
      <c r="X155" s="1064">
        <f t="shared" si="30"/>
        <v>8101795.824474358</v>
      </c>
      <c r="Y155" s="1065">
        <f t="shared" si="31"/>
        <v>7830264.9244743539</v>
      </c>
      <c r="Z155" s="1125">
        <f t="shared" si="36"/>
        <v>12624699.149230773</v>
      </c>
      <c r="AA155" s="1066"/>
    </row>
    <row r="156" spans="1:27" s="1124" customFormat="1">
      <c r="A156" s="1060"/>
      <c r="B156" s="1061" t="s">
        <v>292</v>
      </c>
      <c r="C156" s="1060"/>
      <c r="D156" s="1062"/>
      <c r="E156" s="1062"/>
      <c r="F156" s="1062"/>
      <c r="G156" s="1062">
        <f t="shared" si="34"/>
        <v>17275998.307692308</v>
      </c>
      <c r="H156" s="1062">
        <f t="shared" si="35"/>
        <v>17275998.307692312</v>
      </c>
      <c r="I156" s="1062">
        <f t="shared" si="39"/>
        <v>57285</v>
      </c>
      <c r="J156" s="1062">
        <f t="shared" si="32"/>
        <v>-5052294.1584615381</v>
      </c>
      <c r="K156" s="1062">
        <f t="shared" si="37"/>
        <v>-4708584.1584615391</v>
      </c>
      <c r="L156" s="1062">
        <f t="shared" si="26"/>
        <v>12223704.149230771</v>
      </c>
      <c r="M156" s="1062">
        <f t="shared" si="38"/>
        <v>-4438694.4522307767</v>
      </c>
      <c r="N156" s="1062">
        <f t="shared" si="28"/>
        <v>-12029.849999999627</v>
      </c>
      <c r="O156" s="1062"/>
      <c r="P156" s="1062">
        <f t="shared" si="25"/>
        <v>0</v>
      </c>
      <c r="Q156" s="1062">
        <f t="shared" si="33"/>
        <v>12223704.149230771</v>
      </c>
      <c r="R156" s="1063"/>
      <c r="S156" s="1063"/>
      <c r="T156" s="1063"/>
      <c r="U156" s="1063"/>
      <c r="V156" s="1062">
        <f t="shared" si="27"/>
        <v>-4438694.3747564172</v>
      </c>
      <c r="W156" s="1062">
        <f t="shared" si="29"/>
        <v>-4510873.474756415</v>
      </c>
      <c r="X156" s="1064">
        <f t="shared" si="30"/>
        <v>8056540.6744743576</v>
      </c>
      <c r="Y156" s="1065">
        <f t="shared" si="31"/>
        <v>7785009.7744743535</v>
      </c>
      <c r="Z156" s="1125">
        <f t="shared" si="36"/>
        <v>12567414.149230773</v>
      </c>
      <c r="AA156" s="1066"/>
    </row>
    <row r="157" spans="1:27" s="1124" customFormat="1">
      <c r="A157" s="1060"/>
      <c r="B157" s="1061" t="s">
        <v>293</v>
      </c>
      <c r="C157" s="1060"/>
      <c r="D157" s="1062"/>
      <c r="E157" s="1062"/>
      <c r="F157" s="1062"/>
      <c r="G157" s="1062">
        <f t="shared" si="34"/>
        <v>17275998.307692308</v>
      </c>
      <c r="H157" s="1062">
        <f t="shared" si="35"/>
        <v>17275998.307692312</v>
      </c>
      <c r="I157" s="1062">
        <f t="shared" si="39"/>
        <v>57285</v>
      </c>
      <c r="J157" s="1062">
        <f t="shared" si="32"/>
        <v>-5109579.1584615381</v>
      </c>
      <c r="K157" s="1062">
        <f t="shared" si="37"/>
        <v>-4765869.1584615391</v>
      </c>
      <c r="L157" s="1062">
        <f t="shared" si="26"/>
        <v>12166419.149230771</v>
      </c>
      <c r="M157" s="1062">
        <f t="shared" si="38"/>
        <v>-4426664.602230777</v>
      </c>
      <c r="N157" s="1062">
        <f t="shared" si="28"/>
        <v>-12029.849999999627</v>
      </c>
      <c r="O157" s="1062"/>
      <c r="P157" s="1062">
        <f t="shared" si="25"/>
        <v>0</v>
      </c>
      <c r="Q157" s="1062">
        <f t="shared" si="33"/>
        <v>12166419.149230771</v>
      </c>
      <c r="R157" s="1063"/>
      <c r="S157" s="1063"/>
      <c r="T157" s="1063"/>
      <c r="U157" s="1063"/>
      <c r="V157" s="1062">
        <f t="shared" si="27"/>
        <v>-4426664.5247564176</v>
      </c>
      <c r="W157" s="1062">
        <f t="shared" si="29"/>
        <v>-4498843.6247564154</v>
      </c>
      <c r="X157" s="1064">
        <f t="shared" si="30"/>
        <v>8011285.5244743573</v>
      </c>
      <c r="Y157" s="1065">
        <f t="shared" si="31"/>
        <v>7739754.6244743532</v>
      </c>
      <c r="Z157" s="1125">
        <f t="shared" si="36"/>
        <v>12510129.149230773</v>
      </c>
      <c r="AA157" s="1066"/>
    </row>
    <row r="158" spans="1:27" s="1124" customFormat="1">
      <c r="A158" s="1060"/>
      <c r="B158" s="1061" t="s">
        <v>294</v>
      </c>
      <c r="C158" s="1060"/>
      <c r="D158" s="1062"/>
      <c r="E158" s="1062"/>
      <c r="F158" s="1062"/>
      <c r="G158" s="1062">
        <f t="shared" si="34"/>
        <v>17275998.307692308</v>
      </c>
      <c r="H158" s="1062">
        <f t="shared" si="35"/>
        <v>17275998.307692312</v>
      </c>
      <c r="I158" s="1062">
        <f t="shared" si="39"/>
        <v>57285</v>
      </c>
      <c r="J158" s="1062">
        <f t="shared" si="32"/>
        <v>-5166864.1584615381</v>
      </c>
      <c r="K158" s="1062">
        <f t="shared" si="37"/>
        <v>-4823154.1584615391</v>
      </c>
      <c r="L158" s="1062">
        <f t="shared" si="26"/>
        <v>12109134.149230771</v>
      </c>
      <c r="M158" s="1062">
        <f t="shared" si="38"/>
        <v>-4414634.7522307774</v>
      </c>
      <c r="N158" s="1062">
        <f t="shared" si="28"/>
        <v>-12029.849999999627</v>
      </c>
      <c r="O158" s="1062"/>
      <c r="P158" s="1062">
        <f t="shared" si="25"/>
        <v>0</v>
      </c>
      <c r="Q158" s="1062">
        <f t="shared" si="33"/>
        <v>12109134.149230771</v>
      </c>
      <c r="R158" s="1063"/>
      <c r="S158" s="1063"/>
      <c r="T158" s="1063"/>
      <c r="U158" s="1063"/>
      <c r="V158" s="1062">
        <f t="shared" si="27"/>
        <v>-4414634.674756418</v>
      </c>
      <c r="W158" s="1062">
        <f t="shared" si="29"/>
        <v>-4486813.7747564157</v>
      </c>
      <c r="X158" s="1064">
        <f t="shared" si="30"/>
        <v>7966030.3744743569</v>
      </c>
      <c r="Y158" s="1065">
        <f t="shared" si="31"/>
        <v>7694499.4744743528</v>
      </c>
      <c r="Z158" s="1125">
        <f t="shared" si="36"/>
        <v>12452844.149230773</v>
      </c>
      <c r="AA158" s="1066"/>
    </row>
    <row r="159" spans="1:27" s="1124" customFormat="1">
      <c r="A159" s="1060"/>
      <c r="B159" s="1061" t="s">
        <v>295</v>
      </c>
      <c r="C159" s="1060"/>
      <c r="D159" s="1062"/>
      <c r="E159" s="1062"/>
      <c r="F159" s="1062"/>
      <c r="G159" s="1062">
        <f t="shared" si="34"/>
        <v>17275998.307692308</v>
      </c>
      <c r="H159" s="1062">
        <f t="shared" si="35"/>
        <v>17275998.307692312</v>
      </c>
      <c r="I159" s="1062">
        <f t="shared" si="39"/>
        <v>57285</v>
      </c>
      <c r="J159" s="1062">
        <f t="shared" si="32"/>
        <v>-5224149.1584615381</v>
      </c>
      <c r="K159" s="1062">
        <f t="shared" si="37"/>
        <v>-4880439.1584615391</v>
      </c>
      <c r="L159" s="1062">
        <f t="shared" si="26"/>
        <v>12051849.149230771</v>
      </c>
      <c r="M159" s="1062">
        <f t="shared" si="38"/>
        <v>-4402604.9022307778</v>
      </c>
      <c r="N159" s="1062">
        <f t="shared" si="28"/>
        <v>-12029.849999999627</v>
      </c>
      <c r="O159" s="1062"/>
      <c r="P159" s="1062">
        <f t="shared" si="25"/>
        <v>0</v>
      </c>
      <c r="Q159" s="1062">
        <f t="shared" si="33"/>
        <v>12051849.149230771</v>
      </c>
      <c r="R159" s="1063"/>
      <c r="S159" s="1063"/>
      <c r="T159" s="1063"/>
      <c r="U159" s="1063"/>
      <c r="V159" s="1062">
        <f t="shared" si="27"/>
        <v>-4402604.8247564184</v>
      </c>
      <c r="W159" s="1062">
        <f t="shared" si="29"/>
        <v>-4474783.9247564161</v>
      </c>
      <c r="X159" s="1064">
        <f t="shared" si="30"/>
        <v>7920775.2244743565</v>
      </c>
      <c r="Y159" s="1065">
        <f t="shared" si="31"/>
        <v>7649244.3244743524</v>
      </c>
      <c r="Z159" s="1125">
        <f t="shared" si="36"/>
        <v>12395559.149230773</v>
      </c>
      <c r="AA159" s="1066"/>
    </row>
    <row r="160" spans="1:27" s="1124" customFormat="1">
      <c r="A160" s="1060"/>
      <c r="B160" s="1061" t="s">
        <v>296</v>
      </c>
      <c r="C160" s="1060"/>
      <c r="D160" s="1062"/>
      <c r="E160" s="1062"/>
      <c r="F160" s="1062"/>
      <c r="G160" s="1062">
        <f t="shared" si="34"/>
        <v>17275998.307692308</v>
      </c>
      <c r="H160" s="1062">
        <f t="shared" si="35"/>
        <v>17275998.307692312</v>
      </c>
      <c r="I160" s="1062">
        <f t="shared" si="39"/>
        <v>57285</v>
      </c>
      <c r="J160" s="1062">
        <f t="shared" si="32"/>
        <v>-5281434.1584615381</v>
      </c>
      <c r="K160" s="1062">
        <f t="shared" si="37"/>
        <v>-4937724.1584615391</v>
      </c>
      <c r="L160" s="1062">
        <f t="shared" si="26"/>
        <v>11994564.149230771</v>
      </c>
      <c r="M160" s="1062">
        <f t="shared" si="38"/>
        <v>-4390575.0522307782</v>
      </c>
      <c r="N160" s="1062">
        <f t="shared" si="28"/>
        <v>-12029.849999999627</v>
      </c>
      <c r="O160" s="1062"/>
      <c r="P160" s="1062">
        <f t="shared" si="25"/>
        <v>0</v>
      </c>
      <c r="Q160" s="1062">
        <f t="shared" si="33"/>
        <v>11994564.149230771</v>
      </c>
      <c r="R160" s="1063"/>
      <c r="S160" s="1063"/>
      <c r="T160" s="1063"/>
      <c r="U160" s="1063"/>
      <c r="V160" s="1062">
        <f t="shared" si="27"/>
        <v>-4390574.9747564187</v>
      </c>
      <c r="W160" s="1062">
        <f t="shared" si="29"/>
        <v>-4462754.0747564165</v>
      </c>
      <c r="X160" s="1064">
        <f t="shared" si="30"/>
        <v>7875520.0744743561</v>
      </c>
      <c r="Y160" s="1065">
        <f t="shared" si="31"/>
        <v>7603989.174474352</v>
      </c>
      <c r="Z160" s="1125">
        <f t="shared" si="36"/>
        <v>12338274.149230773</v>
      </c>
      <c r="AA160" s="1066"/>
    </row>
    <row r="161" spans="1:27" s="1124" customFormat="1">
      <c r="A161" s="1060"/>
      <c r="B161" s="1061" t="s">
        <v>297</v>
      </c>
      <c r="C161" s="1060"/>
      <c r="D161" s="1062"/>
      <c r="E161" s="1062"/>
      <c r="F161" s="1062"/>
      <c r="G161" s="1062">
        <f t="shared" si="34"/>
        <v>17275998.307692308</v>
      </c>
      <c r="H161" s="1062">
        <f t="shared" si="35"/>
        <v>17275998.307692312</v>
      </c>
      <c r="I161" s="1062">
        <f t="shared" si="39"/>
        <v>57285</v>
      </c>
      <c r="J161" s="1062">
        <f t="shared" si="32"/>
        <v>-5338719.1584615381</v>
      </c>
      <c r="K161" s="1062">
        <f t="shared" si="37"/>
        <v>-4995009.1584615391</v>
      </c>
      <c r="L161" s="1062">
        <f t="shared" si="26"/>
        <v>11937279.149230771</v>
      </c>
      <c r="M161" s="1062">
        <f t="shared" si="38"/>
        <v>-4378545.2022307785</v>
      </c>
      <c r="N161" s="1062">
        <f t="shared" si="28"/>
        <v>-12029.849999999627</v>
      </c>
      <c r="O161" s="1062"/>
      <c r="P161" s="1062">
        <f t="shared" si="25"/>
        <v>0</v>
      </c>
      <c r="Q161" s="1062">
        <f t="shared" si="33"/>
        <v>11937279.149230771</v>
      </c>
      <c r="R161" s="1063"/>
      <c r="S161" s="1063"/>
      <c r="T161" s="1063"/>
      <c r="U161" s="1063"/>
      <c r="V161" s="1062">
        <f t="shared" si="27"/>
        <v>-4378545.1247564191</v>
      </c>
      <c r="W161" s="1062">
        <f t="shared" si="29"/>
        <v>-4450724.2247564169</v>
      </c>
      <c r="X161" s="1064">
        <f t="shared" si="30"/>
        <v>7830264.9244743558</v>
      </c>
      <c r="Y161" s="1065">
        <f t="shared" si="31"/>
        <v>7558734.0244743517</v>
      </c>
      <c r="Z161" s="1125">
        <f t="shared" si="36"/>
        <v>12280989.149230773</v>
      </c>
      <c r="AA161" s="1066"/>
    </row>
    <row r="162" spans="1:27" s="1124" customFormat="1">
      <c r="A162" s="1060"/>
      <c r="B162" s="1061" t="s">
        <v>298</v>
      </c>
      <c r="C162" s="1060"/>
      <c r="D162" s="1062"/>
      <c r="E162" s="1062"/>
      <c r="F162" s="1062"/>
      <c r="G162" s="1062">
        <f t="shared" si="34"/>
        <v>17275998.307692308</v>
      </c>
      <c r="H162" s="1062">
        <f t="shared" si="35"/>
        <v>17275998.307692312</v>
      </c>
      <c r="I162" s="1062">
        <f t="shared" si="39"/>
        <v>57285</v>
      </c>
      <c r="J162" s="1062">
        <f t="shared" si="32"/>
        <v>-5396004.1584615381</v>
      </c>
      <c r="K162" s="1062">
        <f t="shared" si="37"/>
        <v>-5052294.1584615391</v>
      </c>
      <c r="L162" s="1062">
        <f t="shared" si="26"/>
        <v>11879994.149230771</v>
      </c>
      <c r="M162" s="1062">
        <f t="shared" si="38"/>
        <v>-4366515.3522307789</v>
      </c>
      <c r="N162" s="1062">
        <f t="shared" si="28"/>
        <v>-12029.849999999627</v>
      </c>
      <c r="O162" s="1062"/>
      <c r="P162" s="1062">
        <f t="shared" si="25"/>
        <v>0</v>
      </c>
      <c r="Q162" s="1062">
        <f t="shared" si="33"/>
        <v>11879994.149230771</v>
      </c>
      <c r="R162" s="1063"/>
      <c r="S162" s="1063"/>
      <c r="T162" s="1063"/>
      <c r="U162" s="1063"/>
      <c r="V162" s="1062">
        <f t="shared" si="27"/>
        <v>-4366515.2747564195</v>
      </c>
      <c r="W162" s="1062">
        <f t="shared" si="29"/>
        <v>-4438694.3747564172</v>
      </c>
      <c r="X162" s="1064">
        <f t="shared" si="30"/>
        <v>7785009.7744743554</v>
      </c>
      <c r="Y162" s="1065">
        <f t="shared" si="31"/>
        <v>7513478.8744743513</v>
      </c>
      <c r="Z162" s="1125">
        <f t="shared" si="36"/>
        <v>12223704.149230773</v>
      </c>
      <c r="AA162" s="1066"/>
    </row>
    <row r="163" spans="1:27" s="1124" customFormat="1">
      <c r="A163" s="1060"/>
      <c r="B163" s="1061" t="s">
        <v>299</v>
      </c>
      <c r="C163" s="1060"/>
      <c r="D163" s="1062"/>
      <c r="E163" s="1062"/>
      <c r="F163" s="1062"/>
      <c r="G163" s="1062">
        <f t="shared" si="34"/>
        <v>17275998.307692308</v>
      </c>
      <c r="H163" s="1062">
        <f t="shared" si="35"/>
        <v>17275998.307692312</v>
      </c>
      <c r="I163" s="1062">
        <f t="shared" si="39"/>
        <v>57285</v>
      </c>
      <c r="J163" s="1062">
        <f t="shared" si="32"/>
        <v>-5453289.1584615381</v>
      </c>
      <c r="K163" s="1062">
        <f t="shared" si="37"/>
        <v>-5109579.1584615391</v>
      </c>
      <c r="L163" s="1062">
        <f t="shared" si="26"/>
        <v>11822709.149230771</v>
      </c>
      <c r="M163" s="1062">
        <f t="shared" si="38"/>
        <v>-4354485.5022307793</v>
      </c>
      <c r="N163" s="1062">
        <f t="shared" si="28"/>
        <v>-12029.849999999627</v>
      </c>
      <c r="O163" s="1062"/>
      <c r="P163" s="1062">
        <f t="shared" si="25"/>
        <v>0</v>
      </c>
      <c r="Q163" s="1062">
        <f t="shared" si="33"/>
        <v>11822709.149230771</v>
      </c>
      <c r="R163" s="1063"/>
      <c r="S163" s="1063"/>
      <c r="T163" s="1063"/>
      <c r="U163" s="1063"/>
      <c r="V163" s="1062">
        <f t="shared" si="27"/>
        <v>-4354485.4247564198</v>
      </c>
      <c r="W163" s="1062">
        <f t="shared" si="29"/>
        <v>-4426664.5247564176</v>
      </c>
      <c r="X163" s="1064">
        <f t="shared" si="30"/>
        <v>7739754.624474355</v>
      </c>
      <c r="Y163" s="1065">
        <f t="shared" si="31"/>
        <v>7468223.7244743509</v>
      </c>
      <c r="Z163" s="1125">
        <f t="shared" si="36"/>
        <v>12166419.149230773</v>
      </c>
      <c r="AA163" s="1066"/>
    </row>
    <row r="164" spans="1:27" s="1124" customFormat="1">
      <c r="A164" s="1060"/>
      <c r="B164" s="1061" t="s">
        <v>300</v>
      </c>
      <c r="C164" s="1060"/>
      <c r="D164" s="1062"/>
      <c r="E164" s="1062"/>
      <c r="F164" s="1062"/>
      <c r="G164" s="1062">
        <f t="shared" si="34"/>
        <v>17275998.307692308</v>
      </c>
      <c r="H164" s="1062">
        <f t="shared" si="35"/>
        <v>17275998.307692312</v>
      </c>
      <c r="I164" s="1062">
        <f t="shared" si="39"/>
        <v>57285</v>
      </c>
      <c r="J164" s="1062">
        <f t="shared" si="32"/>
        <v>-5510574.1584615381</v>
      </c>
      <c r="K164" s="1062">
        <f t="shared" si="37"/>
        <v>-5166864.1584615391</v>
      </c>
      <c r="L164" s="1062">
        <f t="shared" si="26"/>
        <v>11765424.149230771</v>
      </c>
      <c r="M164" s="1062">
        <f t="shared" si="38"/>
        <v>-4342455.6522307796</v>
      </c>
      <c r="N164" s="1062">
        <f t="shared" si="28"/>
        <v>-12029.849999999627</v>
      </c>
      <c r="O164" s="1062"/>
      <c r="P164" s="1062">
        <f t="shared" ref="P164:P227" si="40">(O152+O164+SUM(O153:O163)*2)/24</f>
        <v>0</v>
      </c>
      <c r="Q164" s="1062">
        <f t="shared" si="33"/>
        <v>11765424.149230771</v>
      </c>
      <c r="R164" s="1063"/>
      <c r="S164" s="1063"/>
      <c r="T164" s="1063"/>
      <c r="U164" s="1063"/>
      <c r="V164" s="1062">
        <f t="shared" si="27"/>
        <v>-4342455.5747564202</v>
      </c>
      <c r="W164" s="1062">
        <f t="shared" si="29"/>
        <v>-4414634.674756418</v>
      </c>
      <c r="X164" s="1064">
        <f t="shared" si="30"/>
        <v>7694499.4744743546</v>
      </c>
      <c r="Y164" s="1065">
        <f t="shared" si="31"/>
        <v>7422968.5744743505</v>
      </c>
      <c r="Z164" s="1125">
        <f t="shared" si="36"/>
        <v>12109134.149230773</v>
      </c>
      <c r="AA164" s="1066"/>
    </row>
    <row r="165" spans="1:27" s="1124" customFormat="1">
      <c r="A165" s="1060"/>
      <c r="B165" s="1061" t="s">
        <v>301</v>
      </c>
      <c r="C165" s="1060"/>
      <c r="D165" s="1062"/>
      <c r="E165" s="1062"/>
      <c r="F165" s="1062"/>
      <c r="G165" s="1062">
        <f t="shared" si="34"/>
        <v>17275998.307692308</v>
      </c>
      <c r="H165" s="1062">
        <f t="shared" si="35"/>
        <v>17275998.307692312</v>
      </c>
      <c r="I165" s="1062">
        <f t="shared" si="39"/>
        <v>57285</v>
      </c>
      <c r="J165" s="1062">
        <f t="shared" si="32"/>
        <v>-5567859.1584615381</v>
      </c>
      <c r="K165" s="1062">
        <f t="shared" si="37"/>
        <v>-5224149.1584615391</v>
      </c>
      <c r="L165" s="1062">
        <f t="shared" si="26"/>
        <v>11708139.149230771</v>
      </c>
      <c r="M165" s="1062">
        <f t="shared" si="38"/>
        <v>-4330425.80223078</v>
      </c>
      <c r="N165" s="1062">
        <f t="shared" si="28"/>
        <v>-12029.849999999627</v>
      </c>
      <c r="O165" s="1062"/>
      <c r="P165" s="1062">
        <f t="shared" si="40"/>
        <v>0</v>
      </c>
      <c r="Q165" s="1062">
        <f t="shared" si="33"/>
        <v>11708139.149230771</v>
      </c>
      <c r="R165" s="1063"/>
      <c r="S165" s="1063"/>
      <c r="T165" s="1063"/>
      <c r="U165" s="1063"/>
      <c r="V165" s="1062">
        <f t="shared" si="27"/>
        <v>-4330425.7247564206</v>
      </c>
      <c r="W165" s="1062">
        <f t="shared" si="29"/>
        <v>-4402604.8247564184</v>
      </c>
      <c r="X165" s="1064">
        <f t="shared" si="30"/>
        <v>7649244.3244743543</v>
      </c>
      <c r="Y165" s="1065">
        <f t="shared" si="31"/>
        <v>7377713.4244743502</v>
      </c>
      <c r="Z165" s="1125">
        <f t="shared" si="36"/>
        <v>12051849.149230773</v>
      </c>
      <c r="AA165" s="1066"/>
    </row>
    <row r="166" spans="1:27" s="1124" customFormat="1">
      <c r="A166" s="1060"/>
      <c r="B166" s="1061" t="s">
        <v>302</v>
      </c>
      <c r="C166" s="1060"/>
      <c r="D166" s="1062"/>
      <c r="E166" s="1062"/>
      <c r="F166" s="1062"/>
      <c r="G166" s="1062">
        <f t="shared" si="34"/>
        <v>17275998.307692308</v>
      </c>
      <c r="H166" s="1062">
        <f t="shared" si="35"/>
        <v>17275998.307692312</v>
      </c>
      <c r="I166" s="1062">
        <f t="shared" si="39"/>
        <v>57285</v>
      </c>
      <c r="J166" s="1062">
        <f t="shared" si="32"/>
        <v>-5625144.1584615381</v>
      </c>
      <c r="K166" s="1062">
        <f t="shared" si="37"/>
        <v>-5281434.1584615391</v>
      </c>
      <c r="L166" s="1062">
        <f t="shared" si="26"/>
        <v>11650854.149230771</v>
      </c>
      <c r="M166" s="1062">
        <f t="shared" si="38"/>
        <v>-4318395.9522307804</v>
      </c>
      <c r="N166" s="1062">
        <f t="shared" si="28"/>
        <v>-12029.849999999627</v>
      </c>
      <c r="O166" s="1062"/>
      <c r="P166" s="1062">
        <f t="shared" si="40"/>
        <v>0</v>
      </c>
      <c r="Q166" s="1062">
        <f t="shared" si="33"/>
        <v>11650854.149230771</v>
      </c>
      <c r="R166" s="1063"/>
      <c r="S166" s="1063"/>
      <c r="T166" s="1063"/>
      <c r="U166" s="1063"/>
      <c r="V166" s="1062">
        <f t="shared" si="27"/>
        <v>-4318395.874756421</v>
      </c>
      <c r="W166" s="1062">
        <f t="shared" si="29"/>
        <v>-4390574.9747564187</v>
      </c>
      <c r="X166" s="1064">
        <f t="shared" si="30"/>
        <v>7603989.1744743539</v>
      </c>
      <c r="Y166" s="1065">
        <f t="shared" si="31"/>
        <v>7332458.2744743498</v>
      </c>
      <c r="Z166" s="1125">
        <f t="shared" si="36"/>
        <v>11994564.149230773</v>
      </c>
      <c r="AA166" s="1066" t="s">
        <v>2642</v>
      </c>
    </row>
    <row r="167" spans="1:27">
      <c r="A167" s="125"/>
      <c r="B167" s="2" t="s">
        <v>303</v>
      </c>
      <c r="C167" s="125"/>
      <c r="D167" s="109"/>
      <c r="E167" s="109"/>
      <c r="F167" s="1205"/>
      <c r="G167" s="109">
        <f t="shared" si="34"/>
        <v>17275998.307692308</v>
      </c>
      <c r="H167" s="704">
        <f t="shared" si="35"/>
        <v>17275998.307692312</v>
      </c>
      <c r="I167" s="109">
        <f t="shared" si="39"/>
        <v>57285</v>
      </c>
      <c r="J167" s="703">
        <f t="shared" si="32"/>
        <v>-5682429.1584615381</v>
      </c>
      <c r="K167" s="704">
        <f t="shared" si="37"/>
        <v>-5338719.1584615391</v>
      </c>
      <c r="L167" s="705">
        <f t="shared" si="26"/>
        <v>11593569.149230771</v>
      </c>
      <c r="M167" s="1205">
        <f t="shared" si="38"/>
        <v>-4306366.1022307808</v>
      </c>
      <c r="N167" s="704">
        <f t="shared" si="28"/>
        <v>-12029.849999999627</v>
      </c>
      <c r="O167" s="708"/>
      <c r="P167" s="704">
        <f t="shared" si="40"/>
        <v>0</v>
      </c>
      <c r="Q167" s="708">
        <f t="shared" si="33"/>
        <v>11593569.149230771</v>
      </c>
      <c r="R167" s="707"/>
      <c r="S167" s="707"/>
      <c r="T167" s="707"/>
      <c r="U167" s="707"/>
      <c r="V167" s="708">
        <f t="shared" si="27"/>
        <v>-4306366.0247564213</v>
      </c>
      <c r="W167" s="704">
        <f t="shared" si="29"/>
        <v>-4378545.1247564191</v>
      </c>
      <c r="X167" s="709">
        <f t="shared" si="30"/>
        <v>7558734.0244743535</v>
      </c>
      <c r="Y167" s="292">
        <f t="shared" si="31"/>
        <v>7287203.1244743494</v>
      </c>
      <c r="Z167" s="130">
        <f t="shared" si="36"/>
        <v>11937279.149230773</v>
      </c>
      <c r="AA167" s="728"/>
    </row>
    <row r="168" spans="1:27">
      <c r="A168" s="125"/>
      <c r="B168" s="2" t="s">
        <v>304</v>
      </c>
      <c r="C168" s="125"/>
      <c r="D168" s="109"/>
      <c r="E168" s="109"/>
      <c r="F168" s="1205"/>
      <c r="G168" s="109">
        <f t="shared" si="34"/>
        <v>17275998.307692308</v>
      </c>
      <c r="H168" s="704">
        <f t="shared" si="35"/>
        <v>17275998.307692312</v>
      </c>
      <c r="I168" s="109">
        <f t="shared" si="39"/>
        <v>57285</v>
      </c>
      <c r="J168" s="703">
        <f t="shared" si="32"/>
        <v>-5739714.1584615381</v>
      </c>
      <c r="K168" s="704">
        <f t="shared" si="37"/>
        <v>-5396004.1584615391</v>
      </c>
      <c r="L168" s="705">
        <f t="shared" si="26"/>
        <v>11536284.149230771</v>
      </c>
      <c r="M168" s="1205">
        <f t="shared" si="38"/>
        <v>-4294336.2522307811</v>
      </c>
      <c r="N168" s="704">
        <f t="shared" si="28"/>
        <v>-12029.849999999627</v>
      </c>
      <c r="O168" s="708"/>
      <c r="P168" s="704">
        <f t="shared" si="40"/>
        <v>0</v>
      </c>
      <c r="Q168" s="708">
        <f t="shared" si="33"/>
        <v>11536284.149230771</v>
      </c>
      <c r="R168" s="707"/>
      <c r="S168" s="707"/>
      <c r="T168" s="707"/>
      <c r="U168" s="707"/>
      <c r="V168" s="708">
        <f t="shared" si="27"/>
        <v>-4294336.1747564217</v>
      </c>
      <c r="W168" s="704">
        <f t="shared" si="29"/>
        <v>-4366515.2747564195</v>
      </c>
      <c r="X168" s="709">
        <f t="shared" si="30"/>
        <v>7513478.8744743532</v>
      </c>
      <c r="Y168" s="292">
        <f t="shared" si="31"/>
        <v>7241947.9744743491</v>
      </c>
      <c r="Z168" s="130">
        <f t="shared" si="36"/>
        <v>11879994.149230773</v>
      </c>
      <c r="AA168" s="728"/>
    </row>
    <row r="169" spans="1:27">
      <c r="A169" s="125"/>
      <c r="B169" s="1922" t="s">
        <v>305</v>
      </c>
      <c r="C169" s="1923"/>
      <c r="D169" s="1128"/>
      <c r="E169" s="1128"/>
      <c r="F169" s="1128">
        <f>EDIT!C8</f>
        <v>-1871716.1600000001</v>
      </c>
      <c r="G169" s="1128">
        <f t="shared" si="34"/>
        <v>17275998.307692308</v>
      </c>
      <c r="H169" s="1128">
        <f t="shared" si="35"/>
        <v>17275998.307692312</v>
      </c>
      <c r="I169" s="1128">
        <f t="shared" si="39"/>
        <v>57285</v>
      </c>
      <c r="J169" s="1128">
        <f t="shared" si="32"/>
        <v>-5796999.1584615381</v>
      </c>
      <c r="K169" s="1128">
        <f t="shared" si="37"/>
        <v>-5453289.1584615391</v>
      </c>
      <c r="L169" s="1128">
        <f t="shared" si="26"/>
        <v>11478999.149230771</v>
      </c>
      <c r="M169" s="1128">
        <f t="shared" si="38"/>
        <v>-4282306.4022307815</v>
      </c>
      <c r="N169" s="1128">
        <f t="shared" si="28"/>
        <v>-12029.849999999627</v>
      </c>
      <c r="O169" s="1128"/>
      <c r="P169" s="1128">
        <f t="shared" si="40"/>
        <v>0</v>
      </c>
      <c r="Q169" s="1128">
        <f t="shared" si="33"/>
        <v>11478999.149230771</v>
      </c>
      <c r="R169" s="1919"/>
      <c r="S169" s="1919"/>
      <c r="T169" s="1919"/>
      <c r="U169" s="1919"/>
      <c r="V169" s="1128">
        <f>V168-N169-F169</f>
        <v>-2410590.1647564219</v>
      </c>
      <c r="W169" s="1128">
        <f t="shared" si="29"/>
        <v>-4276497.251423086</v>
      </c>
      <c r="X169" s="1924">
        <f t="shared" si="30"/>
        <v>7546211.8978076866</v>
      </c>
      <c r="Y169" s="1925">
        <f t="shared" si="31"/>
        <v>9068408.9844743498</v>
      </c>
      <c r="Z169" s="1885">
        <f t="shared" si="36"/>
        <v>11822709.149230773</v>
      </c>
      <c r="AA169" s="728"/>
    </row>
    <row r="170" spans="1:27">
      <c r="A170" s="125"/>
      <c r="B170" s="2" t="s">
        <v>306</v>
      </c>
      <c r="C170" s="125"/>
      <c r="D170" s="109"/>
      <c r="E170" s="109"/>
      <c r="F170" s="1205"/>
      <c r="G170" s="109">
        <f t="shared" si="34"/>
        <v>17275998.307692308</v>
      </c>
      <c r="H170" s="704">
        <f t="shared" si="35"/>
        <v>17275998.307692312</v>
      </c>
      <c r="I170" s="109">
        <f t="shared" si="39"/>
        <v>57285</v>
      </c>
      <c r="J170" s="703">
        <f t="shared" si="32"/>
        <v>-5854284.1584615381</v>
      </c>
      <c r="K170" s="704">
        <f t="shared" si="37"/>
        <v>-5510574.1584615391</v>
      </c>
      <c r="L170" s="705">
        <f t="shared" si="26"/>
        <v>11421714.149230771</v>
      </c>
      <c r="M170" s="1205">
        <f t="shared" si="38"/>
        <v>-4270276.5522307819</v>
      </c>
      <c r="N170" s="704">
        <f t="shared" si="28"/>
        <v>-12029.849999999627</v>
      </c>
      <c r="O170" s="708"/>
      <c r="P170" s="704">
        <f t="shared" si="40"/>
        <v>0</v>
      </c>
      <c r="Q170" s="708">
        <f t="shared" si="33"/>
        <v>11421714.149230771</v>
      </c>
      <c r="R170" s="707"/>
      <c r="S170" s="707"/>
      <c r="T170" s="707"/>
      <c r="U170" s="707"/>
      <c r="V170" s="708">
        <f>V169-N170</f>
        <v>-2398560.3147564223</v>
      </c>
      <c r="W170" s="704">
        <f t="shared" si="29"/>
        <v>-4108491.0547564211</v>
      </c>
      <c r="X170" s="709">
        <f t="shared" si="30"/>
        <v>7656933.094474351</v>
      </c>
      <c r="Y170" s="292">
        <f t="shared" si="31"/>
        <v>9023153.8344743475</v>
      </c>
      <c r="Z170" s="130">
        <f t="shared" si="36"/>
        <v>11765424.149230773</v>
      </c>
      <c r="AA170" s="728"/>
    </row>
    <row r="171" spans="1:27">
      <c r="A171" s="125"/>
      <c r="B171" s="2" t="s">
        <v>307</v>
      </c>
      <c r="C171" s="125"/>
      <c r="D171" s="109"/>
      <c r="E171" s="109"/>
      <c r="F171" s="1205"/>
      <c r="G171" s="109">
        <f t="shared" si="34"/>
        <v>17275998.307692308</v>
      </c>
      <c r="H171" s="704">
        <f t="shared" si="35"/>
        <v>17275998.307692312</v>
      </c>
      <c r="I171" s="109">
        <f t="shared" si="39"/>
        <v>57285</v>
      </c>
      <c r="J171" s="703">
        <f t="shared" si="32"/>
        <v>-5911569.1584615381</v>
      </c>
      <c r="K171" s="704">
        <f t="shared" si="37"/>
        <v>-5567859.1584615391</v>
      </c>
      <c r="L171" s="705">
        <f t="shared" si="26"/>
        <v>11364429.149230771</v>
      </c>
      <c r="M171" s="1205">
        <f t="shared" si="38"/>
        <v>-4258246.7022307822</v>
      </c>
      <c r="N171" s="704">
        <f t="shared" si="28"/>
        <v>-12029.849999999627</v>
      </c>
      <c r="O171" s="708"/>
      <c r="P171" s="704">
        <f t="shared" si="40"/>
        <v>0</v>
      </c>
      <c r="Q171" s="708">
        <f t="shared" si="33"/>
        <v>11364429.149230771</v>
      </c>
      <c r="R171" s="707"/>
      <c r="S171" s="707"/>
      <c r="T171" s="707"/>
      <c r="U171" s="707"/>
      <c r="V171" s="708">
        <f t="shared" si="27"/>
        <v>-2386530.4647564227</v>
      </c>
      <c r="W171" s="704">
        <f t="shared" si="29"/>
        <v>-3940484.8580897544</v>
      </c>
      <c r="X171" s="709">
        <f t="shared" si="30"/>
        <v>7767654.2911410183</v>
      </c>
      <c r="Y171" s="292">
        <f t="shared" si="31"/>
        <v>8977898.684474349</v>
      </c>
      <c r="Z171" s="130">
        <f t="shared" si="36"/>
        <v>11708139.149230773</v>
      </c>
      <c r="AA171" s="728"/>
    </row>
    <row r="172" spans="1:27">
      <c r="A172" s="125"/>
      <c r="B172" s="2" t="s">
        <v>308</v>
      </c>
      <c r="C172" s="125"/>
      <c r="D172" s="109"/>
      <c r="E172" s="109"/>
      <c r="F172" s="1205"/>
      <c r="G172" s="109">
        <f t="shared" si="34"/>
        <v>17275998.307692308</v>
      </c>
      <c r="H172" s="704">
        <f t="shared" si="35"/>
        <v>17275998.307692312</v>
      </c>
      <c r="I172" s="109">
        <f t="shared" si="39"/>
        <v>57285</v>
      </c>
      <c r="J172" s="703">
        <f t="shared" si="32"/>
        <v>-5968854.1584615381</v>
      </c>
      <c r="K172" s="704">
        <f t="shared" si="37"/>
        <v>-5625144.1584615381</v>
      </c>
      <c r="L172" s="705">
        <f t="shared" si="26"/>
        <v>11307144.149230771</v>
      </c>
      <c r="M172" s="1205">
        <f t="shared" si="38"/>
        <v>-4246216.8522307826</v>
      </c>
      <c r="N172" s="704">
        <f t="shared" si="28"/>
        <v>-12029.849999999627</v>
      </c>
      <c r="O172" s="708"/>
      <c r="P172" s="704">
        <f t="shared" si="40"/>
        <v>0</v>
      </c>
      <c r="Q172" s="708">
        <f t="shared" si="33"/>
        <v>11307144.149230771</v>
      </c>
      <c r="R172" s="707"/>
      <c r="S172" s="707"/>
      <c r="T172" s="707"/>
      <c r="U172" s="707"/>
      <c r="V172" s="708">
        <f t="shared" si="27"/>
        <v>-2374500.614756423</v>
      </c>
      <c r="W172" s="704">
        <f t="shared" si="29"/>
        <v>-3772478.6614230876</v>
      </c>
      <c r="X172" s="709">
        <f t="shared" si="30"/>
        <v>7878375.4878076874</v>
      </c>
      <c r="Y172" s="292">
        <f t="shared" si="31"/>
        <v>8932643.5344743468</v>
      </c>
      <c r="Z172" s="130">
        <f t="shared" si="36"/>
        <v>11650854.149230774</v>
      </c>
      <c r="AA172" s="728"/>
    </row>
    <row r="173" spans="1:27">
      <c r="A173" s="125"/>
      <c r="B173" s="2" t="s">
        <v>309</v>
      </c>
      <c r="C173" s="125"/>
      <c r="D173" s="109"/>
      <c r="E173" s="109"/>
      <c r="F173" s="1205"/>
      <c r="G173" s="109">
        <f t="shared" si="34"/>
        <v>17275998.307692308</v>
      </c>
      <c r="H173" s="704">
        <f t="shared" si="35"/>
        <v>17275998.307692312</v>
      </c>
      <c r="I173" s="109">
        <f t="shared" si="39"/>
        <v>57285</v>
      </c>
      <c r="J173" s="703">
        <f t="shared" si="32"/>
        <v>-6026139.1584615381</v>
      </c>
      <c r="K173" s="704">
        <f t="shared" si="37"/>
        <v>-5682429.1584615381</v>
      </c>
      <c r="L173" s="705">
        <f t="shared" si="26"/>
        <v>11249859.149230771</v>
      </c>
      <c r="M173" s="1205">
        <f t="shared" si="38"/>
        <v>-4234187.002230783</v>
      </c>
      <c r="N173" s="704">
        <f t="shared" si="28"/>
        <v>-12029.849999999627</v>
      </c>
      <c r="O173" s="708"/>
      <c r="P173" s="704">
        <f t="shared" si="40"/>
        <v>0</v>
      </c>
      <c r="Q173" s="708">
        <f t="shared" si="33"/>
        <v>11249859.149230771</v>
      </c>
      <c r="R173" s="707"/>
      <c r="S173" s="707"/>
      <c r="T173" s="707"/>
      <c r="U173" s="707"/>
      <c r="V173" s="708">
        <f t="shared" si="27"/>
        <v>-2362470.7647564234</v>
      </c>
      <c r="W173" s="704">
        <f t="shared" si="29"/>
        <v>-3604472.4647564203</v>
      </c>
      <c r="X173" s="709">
        <f t="shared" si="30"/>
        <v>7989096.6844743546</v>
      </c>
      <c r="Y173" s="292">
        <f t="shared" si="31"/>
        <v>8887388.3844743483</v>
      </c>
      <c r="Z173" s="130">
        <f t="shared" si="36"/>
        <v>11593569.149230774</v>
      </c>
      <c r="AA173" s="728"/>
    </row>
    <row r="174" spans="1:27">
      <c r="A174" s="125"/>
      <c r="B174" s="2" t="s">
        <v>310</v>
      </c>
      <c r="C174" s="125"/>
      <c r="D174" s="109"/>
      <c r="E174" s="109"/>
      <c r="F174" s="1205"/>
      <c r="G174" s="109">
        <f t="shared" si="34"/>
        <v>17275998.307692308</v>
      </c>
      <c r="H174" s="704">
        <f t="shared" si="35"/>
        <v>17275998.307692312</v>
      </c>
      <c r="I174" s="109">
        <f t="shared" si="39"/>
        <v>57285</v>
      </c>
      <c r="J174" s="703">
        <f t="shared" si="32"/>
        <v>-6083424.1584615381</v>
      </c>
      <c r="K174" s="704">
        <f t="shared" si="37"/>
        <v>-5739714.15846154</v>
      </c>
      <c r="L174" s="705">
        <f t="shared" si="26"/>
        <v>11192574.149230771</v>
      </c>
      <c r="M174" s="1205">
        <f t="shared" si="38"/>
        <v>-4222157.1522307834</v>
      </c>
      <c r="N174" s="704">
        <f t="shared" si="28"/>
        <v>-12029.849999999627</v>
      </c>
      <c r="O174" s="708"/>
      <c r="P174" s="704">
        <f t="shared" si="40"/>
        <v>0</v>
      </c>
      <c r="Q174" s="708">
        <f t="shared" si="33"/>
        <v>11192574.149230771</v>
      </c>
      <c r="R174" s="707"/>
      <c r="S174" s="707"/>
      <c r="T174" s="707"/>
      <c r="U174" s="707"/>
      <c r="V174" s="708">
        <f t="shared" si="27"/>
        <v>-2350440.9147564238</v>
      </c>
      <c r="W174" s="704">
        <f t="shared" si="29"/>
        <v>-3436466.268089755</v>
      </c>
      <c r="X174" s="709">
        <f t="shared" si="30"/>
        <v>8099817.8811410163</v>
      </c>
      <c r="Y174" s="292">
        <f t="shared" si="31"/>
        <v>8842133.234474346</v>
      </c>
      <c r="Z174" s="130">
        <f t="shared" si="36"/>
        <v>11536284.149230771</v>
      </c>
      <c r="AA174" s="728"/>
    </row>
    <row r="175" spans="1:27">
      <c r="A175" s="125"/>
      <c r="B175" s="2" t="s">
        <v>311</v>
      </c>
      <c r="C175" s="125"/>
      <c r="D175" s="109"/>
      <c r="E175" s="109"/>
      <c r="F175" s="1205"/>
      <c r="G175" s="109">
        <f t="shared" si="34"/>
        <v>17275998.307692308</v>
      </c>
      <c r="H175" s="704">
        <f t="shared" si="35"/>
        <v>17275998.307692312</v>
      </c>
      <c r="I175" s="109">
        <f t="shared" si="39"/>
        <v>57285</v>
      </c>
      <c r="J175" s="703">
        <f t="shared" si="32"/>
        <v>-6140709.1584615381</v>
      </c>
      <c r="K175" s="704">
        <f t="shared" si="37"/>
        <v>-5796999.15846154</v>
      </c>
      <c r="L175" s="705">
        <f t="shared" si="26"/>
        <v>11135289.149230771</v>
      </c>
      <c r="M175" s="1205">
        <f t="shared" si="38"/>
        <v>-4210127.3022307837</v>
      </c>
      <c r="N175" s="704">
        <f t="shared" si="28"/>
        <v>-12029.849999999627</v>
      </c>
      <c r="O175" s="708"/>
      <c r="P175" s="704">
        <f t="shared" si="40"/>
        <v>0</v>
      </c>
      <c r="Q175" s="708">
        <f t="shared" si="33"/>
        <v>11135289.149230771</v>
      </c>
      <c r="R175" s="707"/>
      <c r="S175" s="707"/>
      <c r="T175" s="707"/>
      <c r="U175" s="707"/>
      <c r="V175" s="708">
        <f t="shared" si="27"/>
        <v>-2338411.0647564242</v>
      </c>
      <c r="W175" s="704">
        <f t="shared" si="29"/>
        <v>-3268460.0714230887</v>
      </c>
      <c r="X175" s="709">
        <f t="shared" si="30"/>
        <v>8210539.0778076816</v>
      </c>
      <c r="Y175" s="292">
        <f t="shared" si="31"/>
        <v>8796878.0844743475</v>
      </c>
      <c r="Z175" s="130">
        <f t="shared" si="36"/>
        <v>11478999.149230771</v>
      </c>
      <c r="AA175" s="728"/>
    </row>
    <row r="176" spans="1:27">
      <c r="A176" s="125"/>
      <c r="B176" s="2" t="s">
        <v>312</v>
      </c>
      <c r="C176" s="125"/>
      <c r="D176" s="109"/>
      <c r="E176" s="109"/>
      <c r="F176" s="1205"/>
      <c r="G176" s="109">
        <f t="shared" si="34"/>
        <v>17275998.307692308</v>
      </c>
      <c r="H176" s="704">
        <f t="shared" si="35"/>
        <v>17275998.307692312</v>
      </c>
      <c r="I176" s="109">
        <f t="shared" si="39"/>
        <v>57285</v>
      </c>
      <c r="J176" s="703">
        <f t="shared" si="32"/>
        <v>-6197994.1584615381</v>
      </c>
      <c r="K176" s="704">
        <f t="shared" si="37"/>
        <v>-5854284.15846154</v>
      </c>
      <c r="L176" s="705">
        <f t="shared" si="26"/>
        <v>11078004.149230771</v>
      </c>
      <c r="M176" s="1205">
        <f t="shared" si="38"/>
        <v>-4198097.4522307841</v>
      </c>
      <c r="N176" s="704">
        <f t="shared" si="28"/>
        <v>-12029.849999999627</v>
      </c>
      <c r="O176" s="708"/>
      <c r="P176" s="704">
        <f t="shared" si="40"/>
        <v>0</v>
      </c>
      <c r="Q176" s="708">
        <f t="shared" si="33"/>
        <v>11078004.149230771</v>
      </c>
      <c r="R176" s="707"/>
      <c r="S176" s="707"/>
      <c r="T176" s="707"/>
      <c r="U176" s="707"/>
      <c r="V176" s="708">
        <f t="shared" si="27"/>
        <v>-2326381.2147564245</v>
      </c>
      <c r="W176" s="704">
        <f t="shared" si="29"/>
        <v>-3100453.8747564224</v>
      </c>
      <c r="X176" s="709">
        <f t="shared" si="30"/>
        <v>8321260.2744743489</v>
      </c>
      <c r="Y176" s="292">
        <f t="shared" si="31"/>
        <v>8751622.9344743453</v>
      </c>
      <c r="Z176" s="130">
        <f t="shared" si="36"/>
        <v>11421714.149230771</v>
      </c>
      <c r="AA176" s="728"/>
    </row>
    <row r="177" spans="1:27">
      <c r="A177" s="125"/>
      <c r="B177" s="2" t="s">
        <v>313</v>
      </c>
      <c r="C177" s="125"/>
      <c r="D177" s="109"/>
      <c r="E177" s="109"/>
      <c r="F177" s="1205"/>
      <c r="G177" s="109">
        <f t="shared" si="34"/>
        <v>17275998.307692308</v>
      </c>
      <c r="H177" s="704">
        <f t="shared" si="35"/>
        <v>17275998.307692312</v>
      </c>
      <c r="I177" s="109">
        <f t="shared" si="39"/>
        <v>57285</v>
      </c>
      <c r="J177" s="703">
        <f t="shared" si="32"/>
        <v>-6255279.1584615381</v>
      </c>
      <c r="K177" s="704">
        <f t="shared" si="37"/>
        <v>-5911569.15846154</v>
      </c>
      <c r="L177" s="705">
        <f t="shared" ref="L177:L240" si="41">G177+J177</f>
        <v>11020719.149230771</v>
      </c>
      <c r="M177" s="1205">
        <f t="shared" si="38"/>
        <v>-4186067.602230784</v>
      </c>
      <c r="N177" s="704">
        <f t="shared" si="28"/>
        <v>-12029.850000000093</v>
      </c>
      <c r="O177" s="708"/>
      <c r="P177" s="704">
        <f t="shared" si="40"/>
        <v>0</v>
      </c>
      <c r="Q177" s="708">
        <f t="shared" si="33"/>
        <v>11020719.149230771</v>
      </c>
      <c r="R177" s="707"/>
      <c r="S177" s="707"/>
      <c r="T177" s="707"/>
      <c r="U177" s="707"/>
      <c r="V177" s="708">
        <f t="shared" si="27"/>
        <v>-2314351.3647564244</v>
      </c>
      <c r="W177" s="704">
        <f t="shared" si="29"/>
        <v>-2932447.6780897561</v>
      </c>
      <c r="X177" s="709">
        <f t="shared" si="30"/>
        <v>8431981.4711410142</v>
      </c>
      <c r="Y177" s="292">
        <f t="shared" si="31"/>
        <v>8706367.7844743468</v>
      </c>
      <c r="Z177" s="130">
        <f t="shared" si="36"/>
        <v>11364429.149230771</v>
      </c>
      <c r="AA177" s="728"/>
    </row>
    <row r="178" spans="1:27" s="1151" customFormat="1">
      <c r="A178" s="1774"/>
      <c r="B178" s="1775" t="s">
        <v>314</v>
      </c>
      <c r="C178" s="1774"/>
      <c r="D178" s="1259"/>
      <c r="E178" s="1259"/>
      <c r="F178" s="1259"/>
      <c r="G178" s="1259">
        <f t="shared" si="34"/>
        <v>17275998.307692308</v>
      </c>
      <c r="H178" s="1259">
        <f t="shared" si="35"/>
        <v>17275998.307692312</v>
      </c>
      <c r="I178" s="1259">
        <f t="shared" si="39"/>
        <v>57285</v>
      </c>
      <c r="J178" s="1259">
        <f t="shared" si="32"/>
        <v>-6312564.1584615381</v>
      </c>
      <c r="K178" s="1259">
        <f t="shared" si="37"/>
        <v>-5968854.15846154</v>
      </c>
      <c r="L178" s="1259">
        <f t="shared" si="41"/>
        <v>10963434.149230771</v>
      </c>
      <c r="M178" s="1259">
        <f t="shared" si="38"/>
        <v>-4174037.7522307839</v>
      </c>
      <c r="N178" s="1259">
        <f t="shared" si="28"/>
        <v>-12029.850000000093</v>
      </c>
      <c r="O178" s="1259"/>
      <c r="P178" s="1259">
        <f t="shared" si="40"/>
        <v>0</v>
      </c>
      <c r="Q178" s="1259">
        <f t="shared" si="33"/>
        <v>10963434.149230771</v>
      </c>
      <c r="R178" s="1260"/>
      <c r="S178" s="1260"/>
      <c r="T178" s="1260"/>
      <c r="U178" s="1260"/>
      <c r="V178" s="1259">
        <f t="shared" si="27"/>
        <v>-2302321.5147564244</v>
      </c>
      <c r="W178" s="1259">
        <f t="shared" si="29"/>
        <v>-2764441.4814230897</v>
      </c>
      <c r="X178" s="1261">
        <f t="shared" si="30"/>
        <v>8542702.6678076815</v>
      </c>
      <c r="Y178" s="1776">
        <f t="shared" si="31"/>
        <v>8661112.6344743464</v>
      </c>
      <c r="Z178" s="1153">
        <f t="shared" si="36"/>
        <v>11307144.149230771</v>
      </c>
      <c r="AA178" s="1777"/>
    </row>
    <row r="179" spans="1:27" s="1151" customFormat="1">
      <c r="A179" s="1774"/>
      <c r="B179" s="1775" t="s">
        <v>315</v>
      </c>
      <c r="C179" s="1774"/>
      <c r="D179" s="1259"/>
      <c r="E179" s="1259"/>
      <c r="F179" s="1259"/>
      <c r="G179" s="1259">
        <f t="shared" si="34"/>
        <v>17275998.307692308</v>
      </c>
      <c r="H179" s="1259">
        <f t="shared" si="35"/>
        <v>17275998.307692312</v>
      </c>
      <c r="I179" s="1259">
        <f t="shared" si="39"/>
        <v>57285</v>
      </c>
      <c r="J179" s="1259">
        <f t="shared" si="32"/>
        <v>-6369849.1584615381</v>
      </c>
      <c r="K179" s="1259">
        <f t="shared" si="37"/>
        <v>-6026139.15846154</v>
      </c>
      <c r="L179" s="1259">
        <f t="shared" si="41"/>
        <v>10906149.149230771</v>
      </c>
      <c r="M179" s="1259">
        <f t="shared" si="38"/>
        <v>-4162007.9022307838</v>
      </c>
      <c r="N179" s="1259">
        <f t="shared" si="28"/>
        <v>-12029.850000000093</v>
      </c>
      <c r="O179" s="1259"/>
      <c r="P179" s="1259">
        <f t="shared" si="40"/>
        <v>0</v>
      </c>
      <c r="Q179" s="1259">
        <f t="shared" si="33"/>
        <v>10906149.149230771</v>
      </c>
      <c r="R179" s="1260"/>
      <c r="S179" s="1260"/>
      <c r="T179" s="1260"/>
      <c r="U179" s="1260"/>
      <c r="V179" s="1259">
        <f t="shared" ref="V179:V242" si="42">V178-N179</f>
        <v>-2290291.6647564243</v>
      </c>
      <c r="W179" s="1259">
        <f t="shared" si="29"/>
        <v>-2596435.2847564234</v>
      </c>
      <c r="X179" s="1261">
        <f t="shared" si="30"/>
        <v>8653423.8644743469</v>
      </c>
      <c r="Y179" s="1776">
        <f t="shared" si="31"/>
        <v>8615857.484474346</v>
      </c>
      <c r="Z179" s="1153">
        <f t="shared" si="36"/>
        <v>11249859.149230771</v>
      </c>
      <c r="AA179" s="1777"/>
    </row>
    <row r="180" spans="1:27" s="1151" customFormat="1">
      <c r="A180" s="1774"/>
      <c r="B180" s="1775" t="s">
        <v>316</v>
      </c>
      <c r="C180" s="1774"/>
      <c r="D180" s="1259"/>
      <c r="E180" s="1259"/>
      <c r="F180" s="1259"/>
      <c r="G180" s="1259">
        <f t="shared" si="34"/>
        <v>17275998.307692308</v>
      </c>
      <c r="H180" s="1259">
        <f t="shared" si="35"/>
        <v>17275998.307692312</v>
      </c>
      <c r="I180" s="1259">
        <f t="shared" si="39"/>
        <v>57285</v>
      </c>
      <c r="J180" s="1259">
        <f t="shared" si="32"/>
        <v>-6427134.1584615381</v>
      </c>
      <c r="K180" s="1259">
        <f t="shared" si="37"/>
        <v>-6083424.15846154</v>
      </c>
      <c r="L180" s="1259">
        <f t="shared" si="41"/>
        <v>10848864.149230771</v>
      </c>
      <c r="M180" s="1259">
        <f t="shared" si="38"/>
        <v>-4149978.0522307837</v>
      </c>
      <c r="N180" s="1259">
        <f t="shared" ref="N180:N243" si="43">-M180+M179</f>
        <v>-12029.850000000093</v>
      </c>
      <c r="O180" s="1259"/>
      <c r="P180" s="1259">
        <f t="shared" si="40"/>
        <v>0</v>
      </c>
      <c r="Q180" s="1259">
        <f t="shared" si="33"/>
        <v>10848864.149230771</v>
      </c>
      <c r="R180" s="1260"/>
      <c r="S180" s="1260"/>
      <c r="T180" s="1260"/>
      <c r="U180" s="1260"/>
      <c r="V180" s="1259">
        <f t="shared" si="42"/>
        <v>-2278261.8147564242</v>
      </c>
      <c r="W180" s="1259">
        <f t="shared" si="29"/>
        <v>-2428429.0880897567</v>
      </c>
      <c r="X180" s="1261">
        <f t="shared" si="30"/>
        <v>8764145.0611410141</v>
      </c>
      <c r="Y180" s="1776">
        <f t="shared" si="31"/>
        <v>8570602.3344743475</v>
      </c>
      <c r="Z180" s="1153">
        <f t="shared" si="36"/>
        <v>11192574.149230771</v>
      </c>
      <c r="AA180" s="1777"/>
    </row>
    <row r="181" spans="1:27" s="1151" customFormat="1">
      <c r="A181" s="1774"/>
      <c r="B181" s="1775" t="s">
        <v>317</v>
      </c>
      <c r="C181" s="1774"/>
      <c r="D181" s="1259"/>
      <c r="E181" s="1259"/>
      <c r="F181" s="1259"/>
      <c r="G181" s="1259">
        <f t="shared" si="34"/>
        <v>17275998.307692308</v>
      </c>
      <c r="H181" s="1259">
        <f t="shared" si="35"/>
        <v>17275998.307692312</v>
      </c>
      <c r="I181" s="1259">
        <f t="shared" si="39"/>
        <v>57285</v>
      </c>
      <c r="J181" s="1259">
        <f t="shared" si="32"/>
        <v>-6484419.1584615381</v>
      </c>
      <c r="K181" s="1259">
        <f t="shared" si="37"/>
        <v>-6140709.15846154</v>
      </c>
      <c r="L181" s="1259">
        <f t="shared" si="41"/>
        <v>10791579.149230771</v>
      </c>
      <c r="M181" s="1259">
        <f t="shared" si="38"/>
        <v>-4137948.2022307836</v>
      </c>
      <c r="N181" s="1259">
        <f t="shared" si="43"/>
        <v>-12029.850000000093</v>
      </c>
      <c r="O181" s="1259"/>
      <c r="P181" s="1259">
        <f t="shared" si="40"/>
        <v>0</v>
      </c>
      <c r="Q181" s="1259">
        <f t="shared" si="33"/>
        <v>10791579.149230771</v>
      </c>
      <c r="R181" s="1260"/>
      <c r="S181" s="1260"/>
      <c r="T181" s="1260"/>
      <c r="U181" s="1260"/>
      <c r="V181" s="1259">
        <f t="shared" si="42"/>
        <v>-2266231.9647564241</v>
      </c>
      <c r="W181" s="1259">
        <f t="shared" si="29"/>
        <v>-2338411.0647564237</v>
      </c>
      <c r="X181" s="1261">
        <f t="shared" si="30"/>
        <v>8796878.0844743475</v>
      </c>
      <c r="Y181" s="1776">
        <f t="shared" si="31"/>
        <v>8525347.1844743472</v>
      </c>
      <c r="Z181" s="1153">
        <f t="shared" si="36"/>
        <v>11135289.149230771</v>
      </c>
      <c r="AA181" s="1777"/>
    </row>
    <row r="182" spans="1:27" s="1151" customFormat="1">
      <c r="A182" s="1774"/>
      <c r="B182" s="1775" t="s">
        <v>318</v>
      </c>
      <c r="C182" s="1774"/>
      <c r="D182" s="1259"/>
      <c r="E182" s="1259"/>
      <c r="F182" s="1259"/>
      <c r="G182" s="1259">
        <f t="shared" si="34"/>
        <v>17275998.307692308</v>
      </c>
      <c r="H182" s="1259">
        <f t="shared" si="35"/>
        <v>17275998.307692312</v>
      </c>
      <c r="I182" s="1259">
        <f t="shared" si="39"/>
        <v>57285</v>
      </c>
      <c r="J182" s="1259">
        <f t="shared" si="32"/>
        <v>-6541704.1584615381</v>
      </c>
      <c r="K182" s="1259">
        <f t="shared" si="37"/>
        <v>-6197994.15846154</v>
      </c>
      <c r="L182" s="1259">
        <f t="shared" si="41"/>
        <v>10734294.149230771</v>
      </c>
      <c r="M182" s="1259">
        <f t="shared" si="38"/>
        <v>-4125918.3522307836</v>
      </c>
      <c r="N182" s="1259">
        <f t="shared" si="43"/>
        <v>-12029.850000000093</v>
      </c>
      <c r="O182" s="1259"/>
      <c r="P182" s="1259">
        <f t="shared" si="40"/>
        <v>0</v>
      </c>
      <c r="Q182" s="1259">
        <f t="shared" si="33"/>
        <v>10734294.149230771</v>
      </c>
      <c r="R182" s="1260"/>
      <c r="S182" s="1260"/>
      <c r="T182" s="1260"/>
      <c r="U182" s="1260"/>
      <c r="V182" s="1259">
        <f t="shared" si="42"/>
        <v>-2254202.114756424</v>
      </c>
      <c r="W182" s="1259">
        <f t="shared" si="29"/>
        <v>-2326381.2147564241</v>
      </c>
      <c r="X182" s="1261">
        <f t="shared" si="30"/>
        <v>8751622.9344743472</v>
      </c>
      <c r="Y182" s="1776">
        <f t="shared" si="31"/>
        <v>8480092.0344743468</v>
      </c>
      <c r="Z182" s="1153">
        <f t="shared" si="36"/>
        <v>11078004.149230771</v>
      </c>
      <c r="AA182" s="1777"/>
    </row>
    <row r="183" spans="1:27" s="1151" customFormat="1">
      <c r="A183" s="1774"/>
      <c r="B183" s="1775" t="s">
        <v>319</v>
      </c>
      <c r="C183" s="1774"/>
      <c r="D183" s="1259"/>
      <c r="E183" s="1259"/>
      <c r="F183" s="1259"/>
      <c r="G183" s="1259">
        <f t="shared" si="34"/>
        <v>17275998.307692308</v>
      </c>
      <c r="H183" s="1259">
        <f t="shared" si="35"/>
        <v>17275998.307692312</v>
      </c>
      <c r="I183" s="1259">
        <f t="shared" si="39"/>
        <v>57285</v>
      </c>
      <c r="J183" s="1259">
        <f t="shared" si="32"/>
        <v>-6598989.1584615381</v>
      </c>
      <c r="K183" s="1259">
        <f t="shared" si="37"/>
        <v>-6255279.15846154</v>
      </c>
      <c r="L183" s="1259">
        <f t="shared" si="41"/>
        <v>10677009.149230771</v>
      </c>
      <c r="M183" s="1259">
        <f t="shared" si="38"/>
        <v>-4113888.5022307835</v>
      </c>
      <c r="N183" s="1259">
        <f t="shared" si="43"/>
        <v>-12029.850000000093</v>
      </c>
      <c r="O183" s="1259"/>
      <c r="P183" s="1259">
        <f t="shared" si="40"/>
        <v>0</v>
      </c>
      <c r="Q183" s="1259">
        <f t="shared" si="33"/>
        <v>10677009.149230771</v>
      </c>
      <c r="R183" s="1260"/>
      <c r="S183" s="1260"/>
      <c r="T183" s="1260"/>
      <c r="U183" s="1260"/>
      <c r="V183" s="1259">
        <f t="shared" si="42"/>
        <v>-2242172.2647564239</v>
      </c>
      <c r="W183" s="1259">
        <f t="shared" si="29"/>
        <v>-2314351.364756424</v>
      </c>
      <c r="X183" s="1261">
        <f t="shared" si="30"/>
        <v>8706367.7844743468</v>
      </c>
      <c r="Y183" s="1776">
        <f t="shared" si="31"/>
        <v>8434836.8844743464</v>
      </c>
      <c r="Z183" s="1153">
        <f t="shared" si="36"/>
        <v>11020719.149230771</v>
      </c>
      <c r="AA183" s="1777"/>
    </row>
    <row r="184" spans="1:27" s="1151" customFormat="1">
      <c r="A184" s="1774"/>
      <c r="B184" s="1775" t="s">
        <v>320</v>
      </c>
      <c r="C184" s="1774"/>
      <c r="D184" s="1259"/>
      <c r="E184" s="1259"/>
      <c r="F184" s="1259"/>
      <c r="G184" s="1259">
        <f t="shared" si="34"/>
        <v>17275998.307692308</v>
      </c>
      <c r="H184" s="1259">
        <f t="shared" si="35"/>
        <v>17275998.307692312</v>
      </c>
      <c r="I184" s="1259">
        <f t="shared" si="39"/>
        <v>57285</v>
      </c>
      <c r="J184" s="1259">
        <f t="shared" si="32"/>
        <v>-6656274.1584615381</v>
      </c>
      <c r="K184" s="1259">
        <f t="shared" si="37"/>
        <v>-6312564.15846154</v>
      </c>
      <c r="L184" s="1259">
        <f t="shared" si="41"/>
        <v>10619724.149230771</v>
      </c>
      <c r="M184" s="1259">
        <f t="shared" si="38"/>
        <v>-4101858.6522307834</v>
      </c>
      <c r="N184" s="1259">
        <f t="shared" si="43"/>
        <v>-12029.850000000093</v>
      </c>
      <c r="O184" s="1259"/>
      <c r="P184" s="1259">
        <f t="shared" si="40"/>
        <v>0</v>
      </c>
      <c r="Q184" s="1259">
        <f t="shared" si="33"/>
        <v>10619724.149230771</v>
      </c>
      <c r="R184" s="1260"/>
      <c r="S184" s="1260"/>
      <c r="T184" s="1260"/>
      <c r="U184" s="1260"/>
      <c r="V184" s="1259">
        <f t="shared" si="42"/>
        <v>-2230142.4147564238</v>
      </c>
      <c r="W184" s="1259">
        <f t="shared" si="29"/>
        <v>-2302321.5147564239</v>
      </c>
      <c r="X184" s="1261">
        <f t="shared" si="30"/>
        <v>8661112.6344743464</v>
      </c>
      <c r="Y184" s="1776">
        <f t="shared" si="31"/>
        <v>8389581.734474346</v>
      </c>
      <c r="Z184" s="1153">
        <f t="shared" si="36"/>
        <v>10963434.149230771</v>
      </c>
      <c r="AA184" s="1777"/>
    </row>
    <row r="185" spans="1:27" s="1151" customFormat="1">
      <c r="A185" s="1774"/>
      <c r="B185" s="1775" t="s">
        <v>321</v>
      </c>
      <c r="C185" s="1774"/>
      <c r="D185" s="1259"/>
      <c r="E185" s="1259"/>
      <c r="F185" s="1259"/>
      <c r="G185" s="1259">
        <f t="shared" si="34"/>
        <v>17275998.307692308</v>
      </c>
      <c r="H185" s="1259">
        <f t="shared" si="35"/>
        <v>17275998.307692312</v>
      </c>
      <c r="I185" s="1259">
        <f t="shared" si="39"/>
        <v>57285</v>
      </c>
      <c r="J185" s="1259">
        <f t="shared" si="32"/>
        <v>-6713559.1584615381</v>
      </c>
      <c r="K185" s="1259">
        <f t="shared" si="37"/>
        <v>-6369849.15846154</v>
      </c>
      <c r="L185" s="1259">
        <f t="shared" si="41"/>
        <v>10562439.149230771</v>
      </c>
      <c r="M185" s="1259">
        <f t="shared" si="38"/>
        <v>-4089828.8022307833</v>
      </c>
      <c r="N185" s="1259">
        <f t="shared" si="43"/>
        <v>-12029.850000000093</v>
      </c>
      <c r="O185" s="1259"/>
      <c r="P185" s="1259">
        <f t="shared" si="40"/>
        <v>0</v>
      </c>
      <c r="Q185" s="1259">
        <f t="shared" si="33"/>
        <v>10562439.149230771</v>
      </c>
      <c r="R185" s="1260"/>
      <c r="S185" s="1260"/>
      <c r="T185" s="1260"/>
      <c r="U185" s="1260"/>
      <c r="V185" s="1259">
        <f t="shared" si="42"/>
        <v>-2218112.5647564237</v>
      </c>
      <c r="W185" s="1259">
        <f t="shared" si="29"/>
        <v>-2290291.6647564243</v>
      </c>
      <c r="X185" s="1261">
        <f t="shared" si="30"/>
        <v>8615857.484474346</v>
      </c>
      <c r="Y185" s="1776">
        <f t="shared" si="31"/>
        <v>8344326.5844743475</v>
      </c>
      <c r="Z185" s="1153">
        <f t="shared" si="36"/>
        <v>10906149.149230771</v>
      </c>
      <c r="AA185" s="1777"/>
    </row>
    <row r="186" spans="1:27" s="1151" customFormat="1">
      <c r="A186" s="1774"/>
      <c r="B186" s="1775" t="s">
        <v>322</v>
      </c>
      <c r="C186" s="1774"/>
      <c r="D186" s="1259"/>
      <c r="E186" s="1259"/>
      <c r="F186" s="1259"/>
      <c r="G186" s="1259">
        <f t="shared" si="34"/>
        <v>17275998.307692308</v>
      </c>
      <c r="H186" s="1259">
        <f t="shared" si="35"/>
        <v>17275998.307692312</v>
      </c>
      <c r="I186" s="1259">
        <f t="shared" si="39"/>
        <v>57285</v>
      </c>
      <c r="J186" s="1259">
        <f t="shared" si="32"/>
        <v>-6770844.1584615381</v>
      </c>
      <c r="K186" s="1259">
        <f t="shared" si="37"/>
        <v>-6427134.15846154</v>
      </c>
      <c r="L186" s="1259">
        <f t="shared" si="41"/>
        <v>10505154.149230771</v>
      </c>
      <c r="M186" s="1259">
        <f t="shared" si="38"/>
        <v>-4077798.9522307832</v>
      </c>
      <c r="N186" s="1259">
        <f t="shared" si="43"/>
        <v>-12029.850000000093</v>
      </c>
      <c r="O186" s="1259"/>
      <c r="P186" s="1259">
        <f t="shared" si="40"/>
        <v>0</v>
      </c>
      <c r="Q186" s="1259">
        <f t="shared" si="33"/>
        <v>10505154.149230771</v>
      </c>
      <c r="R186" s="1260"/>
      <c r="S186" s="1260"/>
      <c r="T186" s="1260"/>
      <c r="U186" s="1260"/>
      <c r="V186" s="1259">
        <f t="shared" si="42"/>
        <v>-2206082.7147564236</v>
      </c>
      <c r="W186" s="1259">
        <f t="shared" si="29"/>
        <v>-2278261.8147564242</v>
      </c>
      <c r="X186" s="1261">
        <f t="shared" si="30"/>
        <v>8570602.3344743475</v>
      </c>
      <c r="Y186" s="1776">
        <f t="shared" si="31"/>
        <v>8299071.4344743472</v>
      </c>
      <c r="Z186" s="1153">
        <f t="shared" si="36"/>
        <v>10848864.149230771</v>
      </c>
      <c r="AA186" s="1777"/>
    </row>
    <row r="187" spans="1:27" s="1151" customFormat="1">
      <c r="A187" s="1774"/>
      <c r="B187" s="1775" t="s">
        <v>323</v>
      </c>
      <c r="C187" s="1774"/>
      <c r="D187" s="1259"/>
      <c r="E187" s="1259"/>
      <c r="F187" s="1259"/>
      <c r="G187" s="1259">
        <f t="shared" si="34"/>
        <v>17275998.307692308</v>
      </c>
      <c r="H187" s="1259">
        <f t="shared" si="35"/>
        <v>17275998.307692312</v>
      </c>
      <c r="I187" s="1259">
        <f t="shared" si="39"/>
        <v>57285</v>
      </c>
      <c r="J187" s="1259">
        <f t="shared" si="32"/>
        <v>-6828129.1584615381</v>
      </c>
      <c r="K187" s="1259">
        <f t="shared" si="37"/>
        <v>-6484419.15846154</v>
      </c>
      <c r="L187" s="1259">
        <f t="shared" si="41"/>
        <v>10447869.149230771</v>
      </c>
      <c r="M187" s="1259">
        <f t="shared" si="38"/>
        <v>-4065769.1022307831</v>
      </c>
      <c r="N187" s="1259">
        <f t="shared" si="43"/>
        <v>-12029.850000000093</v>
      </c>
      <c r="O187" s="1259"/>
      <c r="P187" s="1259">
        <f t="shared" si="40"/>
        <v>0</v>
      </c>
      <c r="Q187" s="1259">
        <f t="shared" si="33"/>
        <v>10447869.149230771</v>
      </c>
      <c r="R187" s="1260"/>
      <c r="S187" s="1260"/>
      <c r="T187" s="1260"/>
      <c r="U187" s="1260"/>
      <c r="V187" s="1259">
        <f t="shared" si="42"/>
        <v>-2194052.8647564235</v>
      </c>
      <c r="W187" s="1259">
        <f t="shared" si="29"/>
        <v>-2266231.9647564241</v>
      </c>
      <c r="X187" s="1261">
        <f t="shared" si="30"/>
        <v>8525347.1844743472</v>
      </c>
      <c r="Y187" s="1776">
        <f t="shared" si="31"/>
        <v>8253816.2844743468</v>
      </c>
      <c r="Z187" s="1153">
        <f t="shared" si="36"/>
        <v>10791579.149230771</v>
      </c>
      <c r="AA187" s="1777"/>
    </row>
    <row r="188" spans="1:27" s="1151" customFormat="1">
      <c r="A188" s="1774"/>
      <c r="B188" s="1775" t="s">
        <v>324</v>
      </c>
      <c r="C188" s="1774"/>
      <c r="D188" s="1259"/>
      <c r="E188" s="1259"/>
      <c r="F188" s="1259"/>
      <c r="G188" s="1259">
        <f t="shared" si="34"/>
        <v>17275998.307692308</v>
      </c>
      <c r="H188" s="1259">
        <f t="shared" si="35"/>
        <v>17275998.307692312</v>
      </c>
      <c r="I188" s="1259">
        <f t="shared" si="39"/>
        <v>57285</v>
      </c>
      <c r="J188" s="1259">
        <f t="shared" si="32"/>
        <v>-6885414.1584615381</v>
      </c>
      <c r="K188" s="1259">
        <f t="shared" si="37"/>
        <v>-6541704.15846154</v>
      </c>
      <c r="L188" s="1259">
        <f t="shared" si="41"/>
        <v>10390584.149230771</v>
      </c>
      <c r="M188" s="1259">
        <f t="shared" si="38"/>
        <v>-4053739.252230783</v>
      </c>
      <c r="N188" s="1259">
        <f t="shared" si="43"/>
        <v>-12029.850000000093</v>
      </c>
      <c r="O188" s="1259"/>
      <c r="P188" s="1259">
        <f t="shared" si="40"/>
        <v>0</v>
      </c>
      <c r="Q188" s="1259">
        <f t="shared" si="33"/>
        <v>10390584.149230771</v>
      </c>
      <c r="R188" s="1260"/>
      <c r="S188" s="1260"/>
      <c r="T188" s="1260"/>
      <c r="U188" s="1260"/>
      <c r="V188" s="1259">
        <f t="shared" si="42"/>
        <v>-2182023.0147564234</v>
      </c>
      <c r="W188" s="1259">
        <f t="shared" si="29"/>
        <v>-2254202.114756424</v>
      </c>
      <c r="X188" s="1261">
        <f t="shared" si="30"/>
        <v>8480092.0344743468</v>
      </c>
      <c r="Y188" s="1776">
        <f t="shared" si="31"/>
        <v>8208561.1344743473</v>
      </c>
      <c r="Z188" s="1153">
        <f t="shared" si="36"/>
        <v>10734294.149230771</v>
      </c>
      <c r="AA188" s="1777"/>
    </row>
    <row r="189" spans="1:27" s="1151" customFormat="1">
      <c r="A189" s="1774"/>
      <c r="B189" s="1775" t="s">
        <v>325</v>
      </c>
      <c r="C189" s="1774"/>
      <c r="D189" s="1259"/>
      <c r="E189" s="1259"/>
      <c r="F189" s="1259"/>
      <c r="G189" s="1259">
        <f t="shared" si="34"/>
        <v>17275998.307692308</v>
      </c>
      <c r="H189" s="1259">
        <f t="shared" si="35"/>
        <v>17275998.307692312</v>
      </c>
      <c r="I189" s="1259">
        <f t="shared" si="39"/>
        <v>57285</v>
      </c>
      <c r="J189" s="1259">
        <f t="shared" si="32"/>
        <v>-6942699.1584615381</v>
      </c>
      <c r="K189" s="1259">
        <f t="shared" si="37"/>
        <v>-6598989.15846154</v>
      </c>
      <c r="L189" s="1259">
        <f t="shared" si="41"/>
        <v>10333299.149230771</v>
      </c>
      <c r="M189" s="1259">
        <f t="shared" si="38"/>
        <v>-4041709.4022307829</v>
      </c>
      <c r="N189" s="1259">
        <f t="shared" si="43"/>
        <v>-12029.850000000093</v>
      </c>
      <c r="O189" s="1259"/>
      <c r="P189" s="1259">
        <f t="shared" si="40"/>
        <v>0</v>
      </c>
      <c r="Q189" s="1259">
        <f t="shared" si="33"/>
        <v>10333299.149230771</v>
      </c>
      <c r="R189" s="1260"/>
      <c r="S189" s="1260"/>
      <c r="T189" s="1260"/>
      <c r="U189" s="1260"/>
      <c r="V189" s="1259">
        <f t="shared" si="42"/>
        <v>-2169993.1647564233</v>
      </c>
      <c r="W189" s="1259">
        <f t="shared" si="29"/>
        <v>-2242172.2647564239</v>
      </c>
      <c r="X189" s="1261">
        <f t="shared" si="30"/>
        <v>8434836.8844743464</v>
      </c>
      <c r="Y189" s="1776">
        <f t="shared" si="31"/>
        <v>8163305.9844743479</v>
      </c>
      <c r="Z189" s="1153">
        <f t="shared" si="36"/>
        <v>10677009.149230771</v>
      </c>
      <c r="AA189" s="1777"/>
    </row>
    <row r="190" spans="1:27">
      <c r="A190" s="125"/>
      <c r="B190" s="2" t="s">
        <v>326</v>
      </c>
      <c r="C190" s="125"/>
      <c r="D190" s="109"/>
      <c r="E190" s="109"/>
      <c r="F190" s="1205"/>
      <c r="G190" s="109">
        <f t="shared" si="34"/>
        <v>17275998.307692308</v>
      </c>
      <c r="H190" s="704">
        <f t="shared" si="35"/>
        <v>17275998.307692312</v>
      </c>
      <c r="I190" s="109">
        <f t="shared" si="39"/>
        <v>57285</v>
      </c>
      <c r="J190" s="703">
        <f t="shared" si="32"/>
        <v>-6999984.1584615381</v>
      </c>
      <c r="K190" s="704">
        <f t="shared" si="37"/>
        <v>-6656274.15846154</v>
      </c>
      <c r="L190" s="705">
        <f t="shared" si="41"/>
        <v>10276014.149230771</v>
      </c>
      <c r="M190" s="1205">
        <f t="shared" si="38"/>
        <v>-4029679.5522307828</v>
      </c>
      <c r="N190" s="704">
        <f t="shared" si="43"/>
        <v>-12029.850000000093</v>
      </c>
      <c r="O190" s="708"/>
      <c r="P190" s="704">
        <f t="shared" si="40"/>
        <v>0</v>
      </c>
      <c r="Q190" s="708">
        <f t="shared" si="33"/>
        <v>10276014.149230771</v>
      </c>
      <c r="R190" s="707"/>
      <c r="S190" s="707"/>
      <c r="T190" s="707"/>
      <c r="U190" s="707"/>
      <c r="V190" s="708">
        <f t="shared" si="42"/>
        <v>-2157963.3147564232</v>
      </c>
      <c r="W190" s="704">
        <f t="shared" ref="W190:W253" si="44">(V178+V190+SUM(V179:V189)*2)/24</f>
        <v>-2230142.4147564243</v>
      </c>
      <c r="X190" s="709">
        <f t="shared" ref="X190:X253" si="45">H190+K190+W190</f>
        <v>8389581.734474346</v>
      </c>
      <c r="Y190" s="292">
        <f t="shared" si="31"/>
        <v>8118050.8344743475</v>
      </c>
      <c r="Z190" s="130">
        <f t="shared" si="36"/>
        <v>10619724.149230771</v>
      </c>
      <c r="AA190" s="728"/>
    </row>
    <row r="191" spans="1:27">
      <c r="A191" s="125"/>
      <c r="B191" s="2" t="s">
        <v>327</v>
      </c>
      <c r="C191" s="125"/>
      <c r="D191" s="109"/>
      <c r="E191" s="109"/>
      <c r="F191" s="1205"/>
      <c r="G191" s="109">
        <f t="shared" si="34"/>
        <v>17275998.307692308</v>
      </c>
      <c r="H191" s="704">
        <f t="shared" si="35"/>
        <v>17275998.307692312</v>
      </c>
      <c r="I191" s="109">
        <f t="shared" si="39"/>
        <v>57285</v>
      </c>
      <c r="J191" s="703">
        <f t="shared" si="32"/>
        <v>-7057269.1584615381</v>
      </c>
      <c r="K191" s="704">
        <f t="shared" si="37"/>
        <v>-6713559.15846154</v>
      </c>
      <c r="L191" s="705">
        <f t="shared" si="41"/>
        <v>10218729.149230771</v>
      </c>
      <c r="M191" s="1205">
        <f t="shared" si="38"/>
        <v>-4017649.7022307827</v>
      </c>
      <c r="N191" s="704">
        <f t="shared" si="43"/>
        <v>-12029.850000000093</v>
      </c>
      <c r="O191" s="708"/>
      <c r="P191" s="704">
        <f t="shared" si="40"/>
        <v>0</v>
      </c>
      <c r="Q191" s="708">
        <f t="shared" si="33"/>
        <v>10218729.149230771</v>
      </c>
      <c r="R191" s="707"/>
      <c r="S191" s="707"/>
      <c r="T191" s="707"/>
      <c r="U191" s="707"/>
      <c r="V191" s="708">
        <f t="shared" si="42"/>
        <v>-2145933.4647564231</v>
      </c>
      <c r="W191" s="704">
        <f t="shared" si="44"/>
        <v>-2218112.5647564237</v>
      </c>
      <c r="X191" s="709">
        <f t="shared" si="45"/>
        <v>8344326.5844743475</v>
      </c>
      <c r="Y191" s="292">
        <f t="shared" si="31"/>
        <v>8072795.6844743472</v>
      </c>
      <c r="Z191" s="130">
        <f t="shared" si="36"/>
        <v>10562439.149230771</v>
      </c>
      <c r="AA191" s="728"/>
    </row>
    <row r="192" spans="1:27">
      <c r="A192" s="125"/>
      <c r="B192" s="2" t="s">
        <v>328</v>
      </c>
      <c r="C192" s="125"/>
      <c r="D192" s="109"/>
      <c r="E192" s="109"/>
      <c r="F192" s="1205"/>
      <c r="G192" s="109">
        <f t="shared" si="34"/>
        <v>17275998.307692308</v>
      </c>
      <c r="H192" s="704">
        <f t="shared" si="35"/>
        <v>17275998.307692312</v>
      </c>
      <c r="I192" s="109">
        <f t="shared" si="39"/>
        <v>57285</v>
      </c>
      <c r="J192" s="703">
        <f t="shared" si="32"/>
        <v>-7114554.1584615381</v>
      </c>
      <c r="K192" s="704">
        <f t="shared" si="37"/>
        <v>-6770844.15846154</v>
      </c>
      <c r="L192" s="705">
        <f t="shared" si="41"/>
        <v>10161444.149230771</v>
      </c>
      <c r="M192" s="1205">
        <f t="shared" si="38"/>
        <v>-4005619.8522307826</v>
      </c>
      <c r="N192" s="704">
        <f t="shared" si="43"/>
        <v>-12029.850000000093</v>
      </c>
      <c r="O192" s="708"/>
      <c r="P192" s="704">
        <f t="shared" si="40"/>
        <v>0</v>
      </c>
      <c r="Q192" s="708">
        <f t="shared" si="33"/>
        <v>10161444.149230771</v>
      </c>
      <c r="R192" s="707"/>
      <c r="S192" s="707"/>
      <c r="T192" s="707"/>
      <c r="U192" s="707"/>
      <c r="V192" s="708">
        <f t="shared" si="42"/>
        <v>-2133903.614756423</v>
      </c>
      <c r="W192" s="704">
        <f t="shared" si="44"/>
        <v>-2206082.7147564236</v>
      </c>
      <c r="X192" s="709">
        <f t="shared" si="45"/>
        <v>8299071.4344743472</v>
      </c>
      <c r="Y192" s="292">
        <f t="shared" si="31"/>
        <v>8027540.5344743477</v>
      </c>
      <c r="Z192" s="130">
        <f t="shared" si="36"/>
        <v>10505154.149230771</v>
      </c>
      <c r="AA192" s="728"/>
    </row>
    <row r="193" spans="1:27">
      <c r="A193" s="125"/>
      <c r="B193" s="2" t="s">
        <v>329</v>
      </c>
      <c r="C193" s="125"/>
      <c r="D193" s="109"/>
      <c r="E193" s="109"/>
      <c r="F193" s="1205"/>
      <c r="G193" s="109">
        <f t="shared" si="34"/>
        <v>17275998.307692308</v>
      </c>
      <c r="H193" s="704">
        <f t="shared" si="35"/>
        <v>17275998.307692312</v>
      </c>
      <c r="I193" s="109">
        <f t="shared" si="39"/>
        <v>57285</v>
      </c>
      <c r="J193" s="703">
        <f t="shared" si="32"/>
        <v>-7171839.1584615381</v>
      </c>
      <c r="K193" s="704">
        <f t="shared" si="37"/>
        <v>-6828129.15846154</v>
      </c>
      <c r="L193" s="705">
        <f t="shared" si="41"/>
        <v>10104159.149230771</v>
      </c>
      <c r="M193" s="1205">
        <f t="shared" si="38"/>
        <v>-3993590.0022307825</v>
      </c>
      <c r="N193" s="704">
        <f t="shared" si="43"/>
        <v>-12029.850000000093</v>
      </c>
      <c r="O193" s="708"/>
      <c r="P193" s="704">
        <f t="shared" si="40"/>
        <v>0</v>
      </c>
      <c r="Q193" s="708">
        <f t="shared" si="33"/>
        <v>10104159.149230771</v>
      </c>
      <c r="R193" s="707"/>
      <c r="S193" s="707"/>
      <c r="T193" s="707"/>
      <c r="U193" s="707"/>
      <c r="V193" s="708">
        <f t="shared" si="42"/>
        <v>-2121873.764756423</v>
      </c>
      <c r="W193" s="704">
        <f t="shared" si="44"/>
        <v>-2194052.8647564235</v>
      </c>
      <c r="X193" s="709">
        <f t="shared" si="45"/>
        <v>8253816.2844743468</v>
      </c>
      <c r="Y193" s="292">
        <f t="shared" ref="Y193:Y222" si="46">G193+J193+V193</f>
        <v>7982285.3844743483</v>
      </c>
      <c r="Z193" s="130">
        <f t="shared" si="36"/>
        <v>10447869.149230771</v>
      </c>
      <c r="AA193" s="728"/>
    </row>
    <row r="194" spans="1:27">
      <c r="A194" s="125"/>
      <c r="B194" s="2" t="s">
        <v>330</v>
      </c>
      <c r="C194" s="125"/>
      <c r="D194" s="109"/>
      <c r="E194" s="109"/>
      <c r="F194" s="1205"/>
      <c r="G194" s="109">
        <f t="shared" si="34"/>
        <v>17275998.307692308</v>
      </c>
      <c r="H194" s="704">
        <f t="shared" si="35"/>
        <v>17275998.307692312</v>
      </c>
      <c r="I194" s="109">
        <f t="shared" si="39"/>
        <v>57285</v>
      </c>
      <c r="J194" s="703">
        <f t="shared" si="32"/>
        <v>-7229124.1584615381</v>
      </c>
      <c r="K194" s="704">
        <f t="shared" si="37"/>
        <v>-6885414.15846154</v>
      </c>
      <c r="L194" s="705">
        <f t="shared" si="41"/>
        <v>10046874.149230771</v>
      </c>
      <c r="M194" s="1205">
        <f t="shared" si="38"/>
        <v>-3981560.1522307824</v>
      </c>
      <c r="N194" s="704">
        <f t="shared" si="43"/>
        <v>-12029.850000000093</v>
      </c>
      <c r="O194" s="708"/>
      <c r="P194" s="704">
        <f t="shared" si="40"/>
        <v>0</v>
      </c>
      <c r="Q194" s="708">
        <f t="shared" si="33"/>
        <v>10046874.149230771</v>
      </c>
      <c r="R194" s="707"/>
      <c r="S194" s="707"/>
      <c r="T194" s="707"/>
      <c r="U194" s="707"/>
      <c r="V194" s="708">
        <f t="shared" si="42"/>
        <v>-2109843.9147564229</v>
      </c>
      <c r="W194" s="704">
        <f t="shared" si="44"/>
        <v>-2182023.0147564234</v>
      </c>
      <c r="X194" s="709">
        <f t="shared" si="45"/>
        <v>8208561.1344743473</v>
      </c>
      <c r="Y194" s="292">
        <f t="shared" si="46"/>
        <v>7937030.2344743479</v>
      </c>
      <c r="Z194" s="130">
        <f t="shared" si="36"/>
        <v>10390584.149230771</v>
      </c>
      <c r="AA194" s="728"/>
    </row>
    <row r="195" spans="1:27">
      <c r="A195" s="125"/>
      <c r="B195" s="2" t="s">
        <v>331</v>
      </c>
      <c r="C195" s="125"/>
      <c r="D195" s="109"/>
      <c r="E195" s="109"/>
      <c r="F195" s="1205"/>
      <c r="G195" s="109">
        <f t="shared" si="34"/>
        <v>17275998.307692308</v>
      </c>
      <c r="H195" s="704">
        <f t="shared" si="35"/>
        <v>17275998.307692312</v>
      </c>
      <c r="I195" s="109">
        <f t="shared" si="39"/>
        <v>57285</v>
      </c>
      <c r="J195" s="703">
        <f t="shared" ref="J195:J258" si="47">J194-I195</f>
        <v>-7286409.1584615381</v>
      </c>
      <c r="K195" s="704">
        <f t="shared" si="37"/>
        <v>-6942699.15846154</v>
      </c>
      <c r="L195" s="705">
        <f t="shared" si="41"/>
        <v>9989589.1492307708</v>
      </c>
      <c r="M195" s="1205">
        <f t="shared" si="38"/>
        <v>-3969530.3022307823</v>
      </c>
      <c r="N195" s="704">
        <f t="shared" si="43"/>
        <v>-12029.850000000093</v>
      </c>
      <c r="O195" s="708"/>
      <c r="P195" s="704">
        <f t="shared" si="40"/>
        <v>0</v>
      </c>
      <c r="Q195" s="708">
        <f t="shared" si="33"/>
        <v>9989589.1492307708</v>
      </c>
      <c r="R195" s="707"/>
      <c r="S195" s="707"/>
      <c r="T195" s="707"/>
      <c r="U195" s="707"/>
      <c r="V195" s="708">
        <f t="shared" si="42"/>
        <v>-2097814.0647564228</v>
      </c>
      <c r="W195" s="704">
        <f t="shared" si="44"/>
        <v>-2169993.1647564233</v>
      </c>
      <c r="X195" s="709">
        <f t="shared" si="45"/>
        <v>8163305.9844743479</v>
      </c>
      <c r="Y195" s="292">
        <f t="shared" si="46"/>
        <v>7891775.0844743475</v>
      </c>
      <c r="Z195" s="130">
        <f t="shared" si="36"/>
        <v>10333299.149230771</v>
      </c>
      <c r="AA195" s="728"/>
    </row>
    <row r="196" spans="1:27">
      <c r="A196" s="125"/>
      <c r="B196" s="2" t="s">
        <v>332</v>
      </c>
      <c r="C196" s="125"/>
      <c r="D196" s="109"/>
      <c r="E196" s="109"/>
      <c r="F196" s="1205"/>
      <c r="G196" s="109">
        <f t="shared" si="34"/>
        <v>17275998.307692308</v>
      </c>
      <c r="H196" s="704">
        <f t="shared" si="35"/>
        <v>17275998.307692312</v>
      </c>
      <c r="I196" s="109">
        <f t="shared" si="39"/>
        <v>57285</v>
      </c>
      <c r="J196" s="703">
        <f t="shared" si="47"/>
        <v>-7343694.1584615381</v>
      </c>
      <c r="K196" s="704">
        <f t="shared" si="37"/>
        <v>-6999984.15846154</v>
      </c>
      <c r="L196" s="705">
        <f t="shared" si="41"/>
        <v>9932304.1492307708</v>
      </c>
      <c r="M196" s="1205">
        <f t="shared" si="38"/>
        <v>-3957500.4522307822</v>
      </c>
      <c r="N196" s="704">
        <f t="shared" si="43"/>
        <v>-12029.850000000093</v>
      </c>
      <c r="O196" s="708"/>
      <c r="P196" s="704">
        <f t="shared" si="40"/>
        <v>0</v>
      </c>
      <c r="Q196" s="708">
        <f t="shared" si="33"/>
        <v>9932304.1492307708</v>
      </c>
      <c r="R196" s="707"/>
      <c r="S196" s="707"/>
      <c r="T196" s="707"/>
      <c r="U196" s="707"/>
      <c r="V196" s="708">
        <f t="shared" si="42"/>
        <v>-2085784.2147564227</v>
      </c>
      <c r="W196" s="704">
        <f t="shared" si="44"/>
        <v>-2157963.3147564232</v>
      </c>
      <c r="X196" s="709">
        <f t="shared" si="45"/>
        <v>8118050.8344743475</v>
      </c>
      <c r="Y196" s="292">
        <f t="shared" si="46"/>
        <v>7846519.9344743481</v>
      </c>
      <c r="Z196" s="130">
        <f t="shared" si="36"/>
        <v>10276014.149230771</v>
      </c>
      <c r="AA196" s="728"/>
    </row>
    <row r="197" spans="1:27" outlineLevel="1">
      <c r="A197" s="125"/>
      <c r="B197" s="2" t="s">
        <v>333</v>
      </c>
      <c r="C197" s="125"/>
      <c r="D197" s="109"/>
      <c r="E197" s="109"/>
      <c r="F197" s="1205"/>
      <c r="G197" s="109">
        <f t="shared" si="34"/>
        <v>17275998.307692308</v>
      </c>
      <c r="H197" s="704">
        <f t="shared" si="35"/>
        <v>17275998.307692312</v>
      </c>
      <c r="I197" s="109">
        <f t="shared" si="39"/>
        <v>57285</v>
      </c>
      <c r="J197" s="703">
        <f t="shared" si="47"/>
        <v>-7400979.1584615381</v>
      </c>
      <c r="K197" s="704">
        <f t="shared" si="37"/>
        <v>-7057269.15846154</v>
      </c>
      <c r="L197" s="705">
        <f t="shared" si="41"/>
        <v>9875019.1492307708</v>
      </c>
      <c r="M197" s="1205">
        <f t="shared" si="38"/>
        <v>-3945470.6022307822</v>
      </c>
      <c r="N197" s="704">
        <f t="shared" si="43"/>
        <v>-12029.850000000093</v>
      </c>
      <c r="O197" s="708"/>
      <c r="P197" s="704">
        <f t="shared" si="40"/>
        <v>0</v>
      </c>
      <c r="Q197" s="708">
        <f t="shared" ref="Q197:Q260" si="48">L197+P197</f>
        <v>9875019.1492307708</v>
      </c>
      <c r="R197" s="707"/>
      <c r="S197" s="707"/>
      <c r="T197" s="707"/>
      <c r="U197" s="707"/>
      <c r="V197" s="708">
        <f t="shared" si="42"/>
        <v>-2073754.3647564226</v>
      </c>
      <c r="W197" s="704">
        <f t="shared" si="44"/>
        <v>-2145933.4647564231</v>
      </c>
      <c r="X197" s="709">
        <f t="shared" si="45"/>
        <v>8072795.6844743472</v>
      </c>
      <c r="Y197" s="292">
        <f t="shared" si="46"/>
        <v>7801264.7844743486</v>
      </c>
      <c r="Z197" s="130">
        <f t="shared" si="36"/>
        <v>10218729.149230771</v>
      </c>
      <c r="AA197" s="728"/>
    </row>
    <row r="198" spans="1:27" outlineLevel="1">
      <c r="A198" s="125"/>
      <c r="B198" s="2" t="s">
        <v>334</v>
      </c>
      <c r="C198" s="125"/>
      <c r="D198" s="109"/>
      <c r="E198" s="109"/>
      <c r="F198" s="1205"/>
      <c r="G198" s="109">
        <f t="shared" ref="G198:G261" si="49">G197</f>
        <v>17275998.307692308</v>
      </c>
      <c r="H198" s="704">
        <f t="shared" ref="H198:H261" si="50">(G186+G198+SUM(G187:G197)*2)/24</f>
        <v>17275998.307692312</v>
      </c>
      <c r="I198" s="109">
        <f t="shared" si="39"/>
        <v>57285</v>
      </c>
      <c r="J198" s="703">
        <f t="shared" si="47"/>
        <v>-7458264.1584615381</v>
      </c>
      <c r="K198" s="704">
        <f t="shared" si="37"/>
        <v>-7114554.15846154</v>
      </c>
      <c r="L198" s="705">
        <f t="shared" si="41"/>
        <v>9817734.1492307708</v>
      </c>
      <c r="M198" s="1205">
        <f t="shared" si="38"/>
        <v>-3933440.7522307821</v>
      </c>
      <c r="N198" s="704">
        <f t="shared" si="43"/>
        <v>-12029.850000000093</v>
      </c>
      <c r="O198" s="708"/>
      <c r="P198" s="704">
        <f t="shared" si="40"/>
        <v>0</v>
      </c>
      <c r="Q198" s="708">
        <f t="shared" si="48"/>
        <v>9817734.1492307708</v>
      </c>
      <c r="R198" s="707"/>
      <c r="S198" s="707"/>
      <c r="T198" s="707"/>
      <c r="U198" s="707"/>
      <c r="V198" s="708">
        <f t="shared" si="42"/>
        <v>-2061724.5147564225</v>
      </c>
      <c r="W198" s="704">
        <f t="shared" si="44"/>
        <v>-2133903.6147564235</v>
      </c>
      <c r="X198" s="709">
        <f t="shared" si="45"/>
        <v>8027540.5344743468</v>
      </c>
      <c r="Y198" s="292">
        <f t="shared" si="46"/>
        <v>7756009.6344743483</v>
      </c>
      <c r="Z198" s="130">
        <f t="shared" ref="Z198:Z222" si="51">H198+K198</f>
        <v>10161444.149230771</v>
      </c>
      <c r="AA198" s="728"/>
    </row>
    <row r="199" spans="1:27" outlineLevel="1">
      <c r="A199" s="125"/>
      <c r="B199" s="2" t="s">
        <v>335</v>
      </c>
      <c r="C199" s="125"/>
      <c r="D199" s="109"/>
      <c r="E199" s="109"/>
      <c r="F199" s="1205"/>
      <c r="G199" s="109">
        <f t="shared" si="49"/>
        <v>17275998.307692308</v>
      </c>
      <c r="H199" s="704">
        <f t="shared" si="50"/>
        <v>17275998.307692312</v>
      </c>
      <c r="I199" s="109">
        <f t="shared" si="39"/>
        <v>57285</v>
      </c>
      <c r="J199" s="703">
        <f t="shared" si="47"/>
        <v>-7515549.1584615381</v>
      </c>
      <c r="K199" s="704">
        <f t="shared" ref="K199:K262" si="52">(J187+J199+SUM(J188:J198)*2)/24</f>
        <v>-7171839.15846154</v>
      </c>
      <c r="L199" s="705">
        <f t="shared" si="41"/>
        <v>9760449.1492307708</v>
      </c>
      <c r="M199" s="1205">
        <f t="shared" si="38"/>
        <v>-3921410.902230782</v>
      </c>
      <c r="N199" s="704">
        <f t="shared" si="43"/>
        <v>-12029.850000000093</v>
      </c>
      <c r="O199" s="708"/>
      <c r="P199" s="704">
        <f t="shared" si="40"/>
        <v>0</v>
      </c>
      <c r="Q199" s="708">
        <f t="shared" si="48"/>
        <v>9760449.1492307708</v>
      </c>
      <c r="R199" s="707"/>
      <c r="S199" s="707"/>
      <c r="T199" s="707"/>
      <c r="U199" s="707"/>
      <c r="V199" s="708">
        <f t="shared" si="42"/>
        <v>-2049694.6647564224</v>
      </c>
      <c r="W199" s="704">
        <f t="shared" si="44"/>
        <v>-2121873.764756423</v>
      </c>
      <c r="X199" s="709">
        <f t="shared" si="45"/>
        <v>7982285.3844743483</v>
      </c>
      <c r="Y199" s="292">
        <f t="shared" si="46"/>
        <v>7710754.4844743479</v>
      </c>
      <c r="Z199" s="130">
        <f t="shared" si="51"/>
        <v>10104159.149230771</v>
      </c>
      <c r="AA199" s="728"/>
    </row>
    <row r="200" spans="1:27" outlineLevel="1">
      <c r="A200" s="125"/>
      <c r="B200" s="2" t="s">
        <v>336</v>
      </c>
      <c r="C200" s="125"/>
      <c r="D200" s="109"/>
      <c r="E200" s="109"/>
      <c r="F200" s="1205"/>
      <c r="G200" s="109">
        <f t="shared" si="49"/>
        <v>17275998.307692308</v>
      </c>
      <c r="H200" s="704">
        <f t="shared" si="50"/>
        <v>17275998.307692312</v>
      </c>
      <c r="I200" s="109">
        <f t="shared" si="39"/>
        <v>57285</v>
      </c>
      <c r="J200" s="703">
        <f t="shared" si="47"/>
        <v>-7572834.1584615381</v>
      </c>
      <c r="K200" s="704">
        <f t="shared" si="52"/>
        <v>-7229124.15846154</v>
      </c>
      <c r="L200" s="705">
        <f t="shared" si="41"/>
        <v>9703164.1492307708</v>
      </c>
      <c r="M200" s="1205">
        <f t="shared" si="38"/>
        <v>-3909381.0522307819</v>
      </c>
      <c r="N200" s="704">
        <f t="shared" si="43"/>
        <v>-12029.850000000093</v>
      </c>
      <c r="O200" s="708"/>
      <c r="P200" s="704">
        <f t="shared" si="40"/>
        <v>0</v>
      </c>
      <c r="Q200" s="708">
        <f t="shared" si="48"/>
        <v>9703164.1492307708</v>
      </c>
      <c r="R200" s="707"/>
      <c r="S200" s="707"/>
      <c r="T200" s="707"/>
      <c r="U200" s="707"/>
      <c r="V200" s="708">
        <f t="shared" si="42"/>
        <v>-2037664.8147564223</v>
      </c>
      <c r="W200" s="704">
        <f t="shared" si="44"/>
        <v>-2109843.9147564229</v>
      </c>
      <c r="X200" s="709">
        <f t="shared" si="45"/>
        <v>7937030.2344743479</v>
      </c>
      <c r="Y200" s="292">
        <f t="shared" si="46"/>
        <v>7665499.3344743485</v>
      </c>
      <c r="Z200" s="130">
        <f t="shared" si="51"/>
        <v>10046874.149230771</v>
      </c>
      <c r="AA200" s="728"/>
    </row>
    <row r="201" spans="1:27" outlineLevel="1">
      <c r="A201" s="125"/>
      <c r="B201" s="2" t="s">
        <v>337</v>
      </c>
      <c r="C201" s="125"/>
      <c r="D201" s="109"/>
      <c r="E201" s="109"/>
      <c r="F201" s="1205"/>
      <c r="G201" s="109">
        <f t="shared" si="49"/>
        <v>17275998.307692308</v>
      </c>
      <c r="H201" s="704">
        <f t="shared" si="50"/>
        <v>17275998.307692312</v>
      </c>
      <c r="I201" s="109">
        <f t="shared" si="39"/>
        <v>57285</v>
      </c>
      <c r="J201" s="703">
        <f t="shared" si="47"/>
        <v>-7630119.1584615381</v>
      </c>
      <c r="K201" s="704">
        <f t="shared" si="52"/>
        <v>-7286409.15846154</v>
      </c>
      <c r="L201" s="705">
        <f t="shared" si="41"/>
        <v>9645879.1492307708</v>
      </c>
      <c r="M201" s="1205">
        <f t="shared" si="38"/>
        <v>-3897351.2022307818</v>
      </c>
      <c r="N201" s="704">
        <f t="shared" si="43"/>
        <v>-12029.850000000093</v>
      </c>
      <c r="O201" s="708"/>
      <c r="P201" s="704">
        <f t="shared" si="40"/>
        <v>0</v>
      </c>
      <c r="Q201" s="708">
        <f t="shared" si="48"/>
        <v>9645879.1492307708</v>
      </c>
      <c r="R201" s="707"/>
      <c r="S201" s="707"/>
      <c r="T201" s="707"/>
      <c r="U201" s="707"/>
      <c r="V201" s="708">
        <f t="shared" si="42"/>
        <v>-2025634.9647564222</v>
      </c>
      <c r="W201" s="704">
        <f t="shared" si="44"/>
        <v>-2097814.0647564228</v>
      </c>
      <c r="X201" s="709">
        <f t="shared" si="45"/>
        <v>7891775.0844743475</v>
      </c>
      <c r="Y201" s="292">
        <f t="shared" si="46"/>
        <v>7620244.184474349</v>
      </c>
      <c r="Z201" s="130">
        <f t="shared" si="51"/>
        <v>9989589.1492307708</v>
      </c>
      <c r="AA201" s="728"/>
    </row>
    <row r="202" spans="1:27" outlineLevel="1">
      <c r="A202" s="125"/>
      <c r="B202" s="2" t="s">
        <v>338</v>
      </c>
      <c r="C202" s="125"/>
      <c r="D202" s="109"/>
      <c r="E202" s="109"/>
      <c r="F202" s="1205"/>
      <c r="G202" s="109">
        <f t="shared" si="49"/>
        <v>17275998.307692308</v>
      </c>
      <c r="H202" s="704">
        <f t="shared" si="50"/>
        <v>17275998.307692312</v>
      </c>
      <c r="I202" s="109">
        <f t="shared" si="39"/>
        <v>57285</v>
      </c>
      <c r="J202" s="703">
        <f t="shared" si="47"/>
        <v>-7687404.1584615381</v>
      </c>
      <c r="K202" s="704">
        <f t="shared" si="52"/>
        <v>-7343694.15846154</v>
      </c>
      <c r="L202" s="705">
        <f t="shared" si="41"/>
        <v>9588594.1492307708</v>
      </c>
      <c r="M202" s="1205">
        <f t="shared" ref="M202:M265" si="53">I202*21%+M201</f>
        <v>-3885321.3522307817</v>
      </c>
      <c r="N202" s="704">
        <f t="shared" si="43"/>
        <v>-12029.850000000093</v>
      </c>
      <c r="O202" s="708"/>
      <c r="P202" s="704">
        <f t="shared" si="40"/>
        <v>0</v>
      </c>
      <c r="Q202" s="708">
        <f t="shared" si="48"/>
        <v>9588594.1492307708</v>
      </c>
      <c r="R202" s="707"/>
      <c r="S202" s="707"/>
      <c r="T202" s="707"/>
      <c r="U202" s="707"/>
      <c r="V202" s="708">
        <f t="shared" si="42"/>
        <v>-2013605.1147564221</v>
      </c>
      <c r="W202" s="704">
        <f t="shared" si="44"/>
        <v>-2085784.2147564227</v>
      </c>
      <c r="X202" s="709">
        <f t="shared" si="45"/>
        <v>7846519.9344743481</v>
      </c>
      <c r="Y202" s="292">
        <f t="shared" si="46"/>
        <v>7574989.0344743486</v>
      </c>
      <c r="Z202" s="130">
        <f t="shared" si="51"/>
        <v>9932304.1492307708</v>
      </c>
      <c r="AA202" s="728"/>
    </row>
    <row r="203" spans="1:27" outlineLevel="1">
      <c r="A203" s="125"/>
      <c r="B203" s="2" t="s">
        <v>339</v>
      </c>
      <c r="C203" s="125"/>
      <c r="D203" s="109"/>
      <c r="E203" s="109"/>
      <c r="F203" s="1205"/>
      <c r="G203" s="109">
        <f t="shared" si="49"/>
        <v>17275998.307692308</v>
      </c>
      <c r="H203" s="704">
        <f t="shared" si="50"/>
        <v>17275998.307692312</v>
      </c>
      <c r="I203" s="109">
        <f t="shared" si="39"/>
        <v>57285</v>
      </c>
      <c r="J203" s="703">
        <f t="shared" si="47"/>
        <v>-7744689.1584615381</v>
      </c>
      <c r="K203" s="704">
        <f t="shared" si="52"/>
        <v>-7400979.15846154</v>
      </c>
      <c r="L203" s="705">
        <f t="shared" si="41"/>
        <v>9531309.1492307708</v>
      </c>
      <c r="M203" s="1205">
        <f t="shared" si="53"/>
        <v>-3873291.5022307816</v>
      </c>
      <c r="N203" s="704">
        <f t="shared" si="43"/>
        <v>-12029.850000000093</v>
      </c>
      <c r="O203" s="708"/>
      <c r="P203" s="704">
        <f t="shared" si="40"/>
        <v>0</v>
      </c>
      <c r="Q203" s="708">
        <f t="shared" si="48"/>
        <v>9531309.1492307708</v>
      </c>
      <c r="R203" s="707"/>
      <c r="S203" s="707"/>
      <c r="T203" s="707"/>
      <c r="U203" s="707"/>
      <c r="V203" s="708">
        <f t="shared" si="42"/>
        <v>-2001575.264756422</v>
      </c>
      <c r="W203" s="704">
        <f t="shared" si="44"/>
        <v>-2073754.364756423</v>
      </c>
      <c r="X203" s="709">
        <f t="shared" si="45"/>
        <v>7801264.7844743477</v>
      </c>
      <c r="Y203" s="292">
        <f t="shared" si="46"/>
        <v>7529733.8844743483</v>
      </c>
      <c r="Z203" s="130">
        <f t="shared" si="51"/>
        <v>9875019.1492307708</v>
      </c>
      <c r="AA203" s="728"/>
    </row>
    <row r="204" spans="1:27" outlineLevel="1">
      <c r="A204" s="125"/>
      <c r="B204" s="2" t="s">
        <v>340</v>
      </c>
      <c r="C204" s="125"/>
      <c r="D204" s="109"/>
      <c r="E204" s="109"/>
      <c r="F204" s="1205"/>
      <c r="G204" s="109">
        <f t="shared" si="49"/>
        <v>17275998.307692308</v>
      </c>
      <c r="H204" s="704">
        <f t="shared" si="50"/>
        <v>17275998.307692312</v>
      </c>
      <c r="I204" s="109">
        <f t="shared" si="39"/>
        <v>57285</v>
      </c>
      <c r="J204" s="703">
        <f t="shared" si="47"/>
        <v>-7801974.1584615381</v>
      </c>
      <c r="K204" s="704">
        <f t="shared" si="52"/>
        <v>-7458264.15846154</v>
      </c>
      <c r="L204" s="705">
        <f t="shared" si="41"/>
        <v>9474024.1492307708</v>
      </c>
      <c r="M204" s="1205">
        <f t="shared" si="53"/>
        <v>-3861261.6522307815</v>
      </c>
      <c r="N204" s="704">
        <f t="shared" si="43"/>
        <v>-12029.850000000093</v>
      </c>
      <c r="O204" s="708"/>
      <c r="P204" s="704">
        <f t="shared" si="40"/>
        <v>0</v>
      </c>
      <c r="Q204" s="708">
        <f t="shared" si="48"/>
        <v>9474024.1492307708</v>
      </c>
      <c r="R204" s="707"/>
      <c r="S204" s="707"/>
      <c r="T204" s="707"/>
      <c r="U204" s="707"/>
      <c r="V204" s="708">
        <f t="shared" si="42"/>
        <v>-1989545.4147564219</v>
      </c>
      <c r="W204" s="704">
        <f t="shared" si="44"/>
        <v>-2061724.5147564225</v>
      </c>
      <c r="X204" s="709">
        <f t="shared" si="45"/>
        <v>7756009.6344743483</v>
      </c>
      <c r="Y204" s="292">
        <f t="shared" si="46"/>
        <v>7484478.7344743488</v>
      </c>
      <c r="Z204" s="130">
        <f t="shared" si="51"/>
        <v>9817734.1492307708</v>
      </c>
      <c r="AA204" s="728"/>
    </row>
    <row r="205" spans="1:27" outlineLevel="1">
      <c r="A205" s="125"/>
      <c r="B205" s="2" t="s">
        <v>341</v>
      </c>
      <c r="C205" s="125"/>
      <c r="D205" s="109"/>
      <c r="E205" s="109"/>
      <c r="F205" s="1205"/>
      <c r="G205" s="109">
        <f t="shared" si="49"/>
        <v>17275998.307692308</v>
      </c>
      <c r="H205" s="704">
        <f t="shared" si="50"/>
        <v>17275998.307692312</v>
      </c>
      <c r="I205" s="109">
        <f t="shared" si="39"/>
        <v>57285</v>
      </c>
      <c r="J205" s="703">
        <f t="shared" si="47"/>
        <v>-7859259.1584615381</v>
      </c>
      <c r="K205" s="704">
        <f t="shared" si="52"/>
        <v>-7515549.15846154</v>
      </c>
      <c r="L205" s="705">
        <f t="shared" si="41"/>
        <v>9416739.1492307708</v>
      </c>
      <c r="M205" s="1205">
        <f t="shared" si="53"/>
        <v>-3849231.8022307814</v>
      </c>
      <c r="N205" s="704">
        <f t="shared" si="43"/>
        <v>-12029.850000000093</v>
      </c>
      <c r="O205" s="708"/>
      <c r="P205" s="704">
        <f t="shared" si="40"/>
        <v>0</v>
      </c>
      <c r="Q205" s="708">
        <f t="shared" si="48"/>
        <v>9416739.1492307708</v>
      </c>
      <c r="R205" s="707"/>
      <c r="S205" s="707"/>
      <c r="T205" s="707"/>
      <c r="U205" s="707"/>
      <c r="V205" s="708">
        <f t="shared" si="42"/>
        <v>-1977515.5647564218</v>
      </c>
      <c r="W205" s="704">
        <f t="shared" si="44"/>
        <v>-2049694.6647564226</v>
      </c>
      <c r="X205" s="709">
        <f t="shared" si="45"/>
        <v>7710754.4844743479</v>
      </c>
      <c r="Y205" s="292">
        <f t="shared" si="46"/>
        <v>7439223.5844743494</v>
      </c>
      <c r="Z205" s="130">
        <f t="shared" si="51"/>
        <v>9760449.1492307708</v>
      </c>
      <c r="AA205" s="728"/>
    </row>
    <row r="206" spans="1:27" outlineLevel="1">
      <c r="A206" s="125"/>
      <c r="B206" s="2" t="s">
        <v>342</v>
      </c>
      <c r="C206" s="125"/>
      <c r="D206" s="109"/>
      <c r="E206" s="109"/>
      <c r="F206" s="1205"/>
      <c r="G206" s="109">
        <f t="shared" si="49"/>
        <v>17275998.307692308</v>
      </c>
      <c r="H206" s="704">
        <f t="shared" si="50"/>
        <v>17275998.307692312</v>
      </c>
      <c r="I206" s="109">
        <f t="shared" si="39"/>
        <v>57285</v>
      </c>
      <c r="J206" s="703">
        <f t="shared" si="47"/>
        <v>-7916544.1584615381</v>
      </c>
      <c r="K206" s="704">
        <f t="shared" si="52"/>
        <v>-7572834.15846154</v>
      </c>
      <c r="L206" s="705">
        <f t="shared" si="41"/>
        <v>9359454.1492307708</v>
      </c>
      <c r="M206" s="1205">
        <f t="shared" si="53"/>
        <v>-3837201.9522307813</v>
      </c>
      <c r="N206" s="704">
        <f t="shared" si="43"/>
        <v>-12029.850000000093</v>
      </c>
      <c r="O206" s="708"/>
      <c r="P206" s="704">
        <f t="shared" si="40"/>
        <v>0</v>
      </c>
      <c r="Q206" s="708">
        <f t="shared" si="48"/>
        <v>9359454.1492307708</v>
      </c>
      <c r="R206" s="707"/>
      <c r="S206" s="707"/>
      <c r="T206" s="707"/>
      <c r="U206" s="707"/>
      <c r="V206" s="708">
        <f t="shared" si="42"/>
        <v>-1965485.7147564217</v>
      </c>
      <c r="W206" s="704">
        <f t="shared" si="44"/>
        <v>-2037664.8147564223</v>
      </c>
      <c r="X206" s="709">
        <f t="shared" si="45"/>
        <v>7665499.3344743485</v>
      </c>
      <c r="Y206" s="292">
        <f t="shared" si="46"/>
        <v>7393968.434474349</v>
      </c>
      <c r="Z206" s="130">
        <f t="shared" si="51"/>
        <v>9703164.1492307708</v>
      </c>
      <c r="AA206" s="728"/>
    </row>
    <row r="207" spans="1:27" outlineLevel="1">
      <c r="A207" s="125"/>
      <c r="B207" s="2" t="s">
        <v>343</v>
      </c>
      <c r="C207" s="125"/>
      <c r="D207" s="109"/>
      <c r="E207" s="109"/>
      <c r="F207" s="1205"/>
      <c r="G207" s="109">
        <f t="shared" si="49"/>
        <v>17275998.307692308</v>
      </c>
      <c r="H207" s="704">
        <f t="shared" si="50"/>
        <v>17275998.307692312</v>
      </c>
      <c r="I207" s="109">
        <f t="shared" si="39"/>
        <v>57285</v>
      </c>
      <c r="J207" s="703">
        <f t="shared" si="47"/>
        <v>-7973829.1584615381</v>
      </c>
      <c r="K207" s="704">
        <f t="shared" si="52"/>
        <v>-7630119.15846154</v>
      </c>
      <c r="L207" s="705">
        <f t="shared" si="41"/>
        <v>9302169.1492307708</v>
      </c>
      <c r="M207" s="1205">
        <f t="shared" si="53"/>
        <v>-3825172.1022307812</v>
      </c>
      <c r="N207" s="704">
        <f t="shared" si="43"/>
        <v>-12029.850000000093</v>
      </c>
      <c r="O207" s="708"/>
      <c r="P207" s="704">
        <f t="shared" si="40"/>
        <v>0</v>
      </c>
      <c r="Q207" s="708">
        <f t="shared" si="48"/>
        <v>9302169.1492307708</v>
      </c>
      <c r="R207" s="707"/>
      <c r="S207" s="707"/>
      <c r="T207" s="707"/>
      <c r="U207" s="707"/>
      <c r="V207" s="708">
        <f t="shared" si="42"/>
        <v>-1953455.8647564217</v>
      </c>
      <c r="W207" s="704">
        <f t="shared" si="44"/>
        <v>-2025634.9647564224</v>
      </c>
      <c r="X207" s="709">
        <f t="shared" si="45"/>
        <v>7620244.1844743481</v>
      </c>
      <c r="Y207" s="292">
        <f t="shared" si="46"/>
        <v>7348713.2844743486</v>
      </c>
      <c r="Z207" s="130">
        <f t="shared" si="51"/>
        <v>9645879.1492307708</v>
      </c>
      <c r="AA207" s="728"/>
    </row>
    <row r="208" spans="1:27" outlineLevel="1">
      <c r="A208" s="125"/>
      <c r="B208" s="2" t="s">
        <v>344</v>
      </c>
      <c r="C208" s="125"/>
      <c r="D208" s="109"/>
      <c r="E208" s="109"/>
      <c r="F208" s="1205"/>
      <c r="G208" s="109">
        <f t="shared" si="49"/>
        <v>17275998.307692308</v>
      </c>
      <c r="H208" s="704">
        <f t="shared" si="50"/>
        <v>17275998.307692312</v>
      </c>
      <c r="I208" s="109">
        <f t="shared" si="39"/>
        <v>57285</v>
      </c>
      <c r="J208" s="703">
        <f t="shared" si="47"/>
        <v>-8031114.1584615381</v>
      </c>
      <c r="K208" s="704">
        <f t="shared" si="52"/>
        <v>-7687404.15846154</v>
      </c>
      <c r="L208" s="705">
        <f t="shared" si="41"/>
        <v>9244884.1492307708</v>
      </c>
      <c r="M208" s="1205">
        <f t="shared" si="53"/>
        <v>-3813142.2522307811</v>
      </c>
      <c r="N208" s="704">
        <f t="shared" si="43"/>
        <v>-12029.850000000093</v>
      </c>
      <c r="O208" s="708"/>
      <c r="P208" s="704">
        <f t="shared" si="40"/>
        <v>0</v>
      </c>
      <c r="Q208" s="708">
        <f t="shared" si="48"/>
        <v>9244884.1492307708</v>
      </c>
      <c r="R208" s="707"/>
      <c r="S208" s="707"/>
      <c r="T208" s="707"/>
      <c r="U208" s="707"/>
      <c r="V208" s="708">
        <f t="shared" si="42"/>
        <v>-1941426.0147564216</v>
      </c>
      <c r="W208" s="704">
        <f t="shared" si="44"/>
        <v>-2013605.1147564221</v>
      </c>
      <c r="X208" s="709">
        <f t="shared" si="45"/>
        <v>7574989.0344743486</v>
      </c>
      <c r="Y208" s="292">
        <f t="shared" si="46"/>
        <v>7303458.1344743492</v>
      </c>
      <c r="Z208" s="130">
        <f t="shared" si="51"/>
        <v>9588594.1492307708</v>
      </c>
      <c r="AA208" s="728"/>
    </row>
    <row r="209" spans="1:27" outlineLevel="1">
      <c r="A209" s="125"/>
      <c r="B209" s="2" t="s">
        <v>345</v>
      </c>
      <c r="C209" s="125"/>
      <c r="D209" s="109"/>
      <c r="E209" s="109"/>
      <c r="F209" s="1205"/>
      <c r="G209" s="109">
        <f t="shared" si="49"/>
        <v>17275998.307692308</v>
      </c>
      <c r="H209" s="704">
        <f t="shared" si="50"/>
        <v>17275998.307692312</v>
      </c>
      <c r="I209" s="109">
        <f t="shared" si="39"/>
        <v>57285</v>
      </c>
      <c r="J209" s="703">
        <f t="shared" si="47"/>
        <v>-8088399.1584615381</v>
      </c>
      <c r="K209" s="704">
        <f t="shared" si="52"/>
        <v>-7744689.15846154</v>
      </c>
      <c r="L209" s="705">
        <f t="shared" si="41"/>
        <v>9187599.1492307708</v>
      </c>
      <c r="M209" s="1205">
        <f t="shared" si="53"/>
        <v>-3801112.402230781</v>
      </c>
      <c r="N209" s="704">
        <f t="shared" si="43"/>
        <v>-12029.850000000093</v>
      </c>
      <c r="O209" s="708"/>
      <c r="P209" s="704">
        <f t="shared" si="40"/>
        <v>0</v>
      </c>
      <c r="Q209" s="708">
        <f t="shared" si="48"/>
        <v>9187599.1492307708</v>
      </c>
      <c r="R209" s="707"/>
      <c r="S209" s="707"/>
      <c r="T209" s="707"/>
      <c r="U209" s="707"/>
      <c r="V209" s="708">
        <f t="shared" si="42"/>
        <v>-1929396.1647564215</v>
      </c>
      <c r="W209" s="704">
        <f t="shared" si="44"/>
        <v>-2001575.2647564218</v>
      </c>
      <c r="X209" s="709">
        <f t="shared" si="45"/>
        <v>7529733.8844743492</v>
      </c>
      <c r="Y209" s="292">
        <f t="shared" si="46"/>
        <v>7258202.9844743498</v>
      </c>
      <c r="Z209" s="130">
        <f t="shared" si="51"/>
        <v>9531309.1492307708</v>
      </c>
      <c r="AA209" s="728"/>
    </row>
    <row r="210" spans="1:27" outlineLevel="1">
      <c r="A210" s="125"/>
      <c r="B210" s="2" t="s">
        <v>346</v>
      </c>
      <c r="C210" s="125"/>
      <c r="D210" s="109"/>
      <c r="E210" s="109"/>
      <c r="F210" s="1205"/>
      <c r="G210" s="109">
        <f t="shared" si="49"/>
        <v>17275998.307692308</v>
      </c>
      <c r="H210" s="704">
        <f t="shared" si="50"/>
        <v>17275998.307692312</v>
      </c>
      <c r="I210" s="109">
        <f t="shared" si="39"/>
        <v>57285</v>
      </c>
      <c r="J210" s="703">
        <f t="shared" si="47"/>
        <v>-8145684.1584615381</v>
      </c>
      <c r="K210" s="704">
        <f t="shared" si="52"/>
        <v>-7801974.15846154</v>
      </c>
      <c r="L210" s="705">
        <f t="shared" si="41"/>
        <v>9130314.1492307708</v>
      </c>
      <c r="M210" s="1205">
        <f t="shared" si="53"/>
        <v>-3789082.5522307809</v>
      </c>
      <c r="N210" s="704">
        <f t="shared" si="43"/>
        <v>-12029.850000000093</v>
      </c>
      <c r="O210" s="708"/>
      <c r="P210" s="704">
        <f t="shared" si="40"/>
        <v>0</v>
      </c>
      <c r="Q210" s="708">
        <f t="shared" si="48"/>
        <v>9130314.1492307708</v>
      </c>
      <c r="R210" s="707"/>
      <c r="S210" s="707"/>
      <c r="T210" s="707"/>
      <c r="U210" s="707"/>
      <c r="V210" s="708">
        <f t="shared" si="42"/>
        <v>-1917366.3147564214</v>
      </c>
      <c r="W210" s="704">
        <f t="shared" si="44"/>
        <v>-1989545.4147564219</v>
      </c>
      <c r="X210" s="709">
        <f t="shared" si="45"/>
        <v>7484478.7344743488</v>
      </c>
      <c r="Y210" s="292">
        <f t="shared" si="46"/>
        <v>7212947.8344743494</v>
      </c>
      <c r="Z210" s="130">
        <f t="shared" si="51"/>
        <v>9474024.1492307708</v>
      </c>
      <c r="AA210" s="728"/>
    </row>
    <row r="211" spans="1:27" outlineLevel="1">
      <c r="A211" s="125"/>
      <c r="B211" s="2" t="s">
        <v>347</v>
      </c>
      <c r="C211" s="125"/>
      <c r="D211" s="109"/>
      <c r="E211" s="109"/>
      <c r="F211" s="1205"/>
      <c r="G211" s="109">
        <f t="shared" si="49"/>
        <v>17275998.307692308</v>
      </c>
      <c r="H211" s="704">
        <f t="shared" si="50"/>
        <v>17275998.307692312</v>
      </c>
      <c r="I211" s="109">
        <f t="shared" si="39"/>
        <v>57285</v>
      </c>
      <c r="J211" s="703">
        <f t="shared" si="47"/>
        <v>-8202969.1584615381</v>
      </c>
      <c r="K211" s="704">
        <f t="shared" si="52"/>
        <v>-7859259.15846154</v>
      </c>
      <c r="L211" s="705">
        <f t="shared" si="41"/>
        <v>9073029.1492307708</v>
      </c>
      <c r="M211" s="1205">
        <f t="shared" si="53"/>
        <v>-3777052.7022307809</v>
      </c>
      <c r="N211" s="704">
        <f t="shared" si="43"/>
        <v>-12029.850000000093</v>
      </c>
      <c r="O211" s="708"/>
      <c r="P211" s="704">
        <f t="shared" si="40"/>
        <v>0</v>
      </c>
      <c r="Q211" s="708">
        <f t="shared" si="48"/>
        <v>9073029.1492307708</v>
      </c>
      <c r="R211" s="707"/>
      <c r="S211" s="707"/>
      <c r="T211" s="707"/>
      <c r="U211" s="707"/>
      <c r="V211" s="708">
        <f t="shared" si="42"/>
        <v>-1905336.4647564213</v>
      </c>
      <c r="W211" s="704">
        <f t="shared" si="44"/>
        <v>-1977515.5647564221</v>
      </c>
      <c r="X211" s="709">
        <f t="shared" si="45"/>
        <v>7439223.5844743485</v>
      </c>
      <c r="Y211" s="292">
        <f t="shared" si="46"/>
        <v>7167692.684474349</v>
      </c>
      <c r="Z211" s="130">
        <f t="shared" si="51"/>
        <v>9416739.1492307708</v>
      </c>
      <c r="AA211" s="728"/>
    </row>
    <row r="212" spans="1:27" outlineLevel="1">
      <c r="A212" s="125"/>
      <c r="B212" s="2" t="s">
        <v>348</v>
      </c>
      <c r="C212" s="125"/>
      <c r="D212" s="109"/>
      <c r="E212" s="109"/>
      <c r="F212" s="1205"/>
      <c r="G212" s="109">
        <f t="shared" si="49"/>
        <v>17275998.307692308</v>
      </c>
      <c r="H212" s="704">
        <f t="shared" si="50"/>
        <v>17275998.307692312</v>
      </c>
      <c r="I212" s="109">
        <f t="shared" si="39"/>
        <v>57285</v>
      </c>
      <c r="J212" s="703">
        <f t="shared" si="47"/>
        <v>-8260254.1584615381</v>
      </c>
      <c r="K212" s="704">
        <f t="shared" si="52"/>
        <v>-7916544.15846154</v>
      </c>
      <c r="L212" s="705">
        <f t="shared" si="41"/>
        <v>9015744.1492307708</v>
      </c>
      <c r="M212" s="1205">
        <f t="shared" si="53"/>
        <v>-3765022.8522307808</v>
      </c>
      <c r="N212" s="704">
        <f t="shared" si="43"/>
        <v>-12029.850000000093</v>
      </c>
      <c r="O212" s="708"/>
      <c r="P212" s="704">
        <f t="shared" si="40"/>
        <v>0</v>
      </c>
      <c r="Q212" s="708">
        <f t="shared" si="48"/>
        <v>9015744.1492307708</v>
      </c>
      <c r="R212" s="707"/>
      <c r="S212" s="707"/>
      <c r="T212" s="707"/>
      <c r="U212" s="707"/>
      <c r="V212" s="708">
        <f t="shared" si="42"/>
        <v>-1893306.6147564212</v>
      </c>
      <c r="W212" s="704">
        <f t="shared" si="44"/>
        <v>-1965485.7147564217</v>
      </c>
      <c r="X212" s="709">
        <f t="shared" si="45"/>
        <v>7393968.434474349</v>
      </c>
      <c r="Y212" s="292">
        <f t="shared" si="46"/>
        <v>7122437.5344743496</v>
      </c>
      <c r="Z212" s="130">
        <f t="shared" si="51"/>
        <v>9359454.1492307708</v>
      </c>
      <c r="AA212" s="728"/>
    </row>
    <row r="213" spans="1:27" outlineLevel="1">
      <c r="A213" s="125"/>
      <c r="B213" s="2" t="s">
        <v>349</v>
      </c>
      <c r="C213" s="125"/>
      <c r="D213" s="109"/>
      <c r="E213" s="109"/>
      <c r="F213" s="1205"/>
      <c r="G213" s="109">
        <f t="shared" si="49"/>
        <v>17275998.307692308</v>
      </c>
      <c r="H213" s="704">
        <f t="shared" si="50"/>
        <v>17275998.307692312</v>
      </c>
      <c r="I213" s="109">
        <f t="shared" si="39"/>
        <v>57285</v>
      </c>
      <c r="J213" s="703">
        <f t="shared" si="47"/>
        <v>-8317539.1584615381</v>
      </c>
      <c r="K213" s="704">
        <f t="shared" si="52"/>
        <v>-7973829.15846154</v>
      </c>
      <c r="L213" s="705">
        <f t="shared" si="41"/>
        <v>8958459.1492307708</v>
      </c>
      <c r="M213" s="1205">
        <f t="shared" si="53"/>
        <v>-3752993.0022307807</v>
      </c>
      <c r="N213" s="704">
        <f t="shared" si="43"/>
        <v>-12029.850000000093</v>
      </c>
      <c r="O213" s="708"/>
      <c r="P213" s="704">
        <f t="shared" si="40"/>
        <v>0</v>
      </c>
      <c r="Q213" s="708">
        <f t="shared" si="48"/>
        <v>8958459.1492307708</v>
      </c>
      <c r="R213" s="707"/>
      <c r="S213" s="707"/>
      <c r="T213" s="707"/>
      <c r="U213" s="707"/>
      <c r="V213" s="708">
        <f t="shared" si="42"/>
        <v>-1881276.7647564211</v>
      </c>
      <c r="W213" s="704">
        <f t="shared" si="44"/>
        <v>-1953455.8647564214</v>
      </c>
      <c r="X213" s="709">
        <f t="shared" si="45"/>
        <v>7348713.2844743496</v>
      </c>
      <c r="Y213" s="292">
        <f t="shared" si="46"/>
        <v>7077182.3844743501</v>
      </c>
      <c r="Z213" s="130">
        <f t="shared" si="51"/>
        <v>9302169.1492307708</v>
      </c>
      <c r="AA213" s="728"/>
    </row>
    <row r="214" spans="1:27" outlineLevel="1">
      <c r="A214" s="125"/>
      <c r="B214" s="2" t="s">
        <v>350</v>
      </c>
      <c r="C214" s="125"/>
      <c r="D214" s="109"/>
      <c r="E214" s="109"/>
      <c r="F214" s="1205"/>
      <c r="G214" s="109">
        <f t="shared" si="49"/>
        <v>17275998.307692308</v>
      </c>
      <c r="H214" s="704">
        <f t="shared" si="50"/>
        <v>17275998.307692312</v>
      </c>
      <c r="I214" s="109">
        <f t="shared" si="39"/>
        <v>57285</v>
      </c>
      <c r="J214" s="703">
        <f t="shared" si="47"/>
        <v>-8374824.1584615381</v>
      </c>
      <c r="K214" s="704">
        <f t="shared" si="52"/>
        <v>-8031114.15846154</v>
      </c>
      <c r="L214" s="705">
        <f t="shared" si="41"/>
        <v>8901174.1492307708</v>
      </c>
      <c r="M214" s="1205">
        <f t="shared" si="53"/>
        <v>-3740963.1522307806</v>
      </c>
      <c r="N214" s="704">
        <f t="shared" si="43"/>
        <v>-12029.850000000093</v>
      </c>
      <c r="O214" s="708"/>
      <c r="P214" s="704">
        <f t="shared" si="40"/>
        <v>0</v>
      </c>
      <c r="Q214" s="708">
        <f t="shared" si="48"/>
        <v>8901174.1492307708</v>
      </c>
      <c r="R214" s="707"/>
      <c r="S214" s="707"/>
      <c r="T214" s="707"/>
      <c r="U214" s="707"/>
      <c r="V214" s="708">
        <f t="shared" si="42"/>
        <v>-1869246.914756421</v>
      </c>
      <c r="W214" s="704">
        <f t="shared" si="44"/>
        <v>-1941426.0147564216</v>
      </c>
      <c r="X214" s="709">
        <f t="shared" si="45"/>
        <v>7303458.1344743492</v>
      </c>
      <c r="Y214" s="292">
        <f t="shared" si="46"/>
        <v>7031927.2344743498</v>
      </c>
      <c r="Z214" s="130">
        <f t="shared" si="51"/>
        <v>9244884.1492307708</v>
      </c>
      <c r="AA214" s="728"/>
    </row>
    <row r="215" spans="1:27" outlineLevel="1">
      <c r="A215" s="125"/>
      <c r="B215" s="2" t="s">
        <v>351</v>
      </c>
      <c r="C215" s="125"/>
      <c r="D215" s="109"/>
      <c r="E215" s="109"/>
      <c r="F215" s="1205"/>
      <c r="G215" s="109">
        <f t="shared" si="49"/>
        <v>17275998.307692308</v>
      </c>
      <c r="H215" s="704">
        <f t="shared" si="50"/>
        <v>17275998.307692312</v>
      </c>
      <c r="I215" s="109">
        <f t="shared" si="39"/>
        <v>57285</v>
      </c>
      <c r="J215" s="703">
        <f t="shared" si="47"/>
        <v>-8432109.1584615372</v>
      </c>
      <c r="K215" s="704">
        <f t="shared" si="52"/>
        <v>-8088399.15846154</v>
      </c>
      <c r="L215" s="705">
        <f t="shared" si="41"/>
        <v>8843889.1492307708</v>
      </c>
      <c r="M215" s="1205">
        <f t="shared" si="53"/>
        <v>-3728933.3022307805</v>
      </c>
      <c r="N215" s="704">
        <f t="shared" si="43"/>
        <v>-12029.850000000093</v>
      </c>
      <c r="O215" s="708"/>
      <c r="P215" s="704">
        <f t="shared" si="40"/>
        <v>0</v>
      </c>
      <c r="Q215" s="708">
        <f t="shared" si="48"/>
        <v>8843889.1492307708</v>
      </c>
      <c r="R215" s="707"/>
      <c r="S215" s="707"/>
      <c r="T215" s="707"/>
      <c r="U215" s="707"/>
      <c r="V215" s="708">
        <f t="shared" si="42"/>
        <v>-1857217.0647564209</v>
      </c>
      <c r="W215" s="704">
        <f t="shared" si="44"/>
        <v>-1929396.1647564217</v>
      </c>
      <c r="X215" s="709">
        <f t="shared" si="45"/>
        <v>7258202.9844743488</v>
      </c>
      <c r="Y215" s="292">
        <f t="shared" si="46"/>
        <v>6986672.0844743494</v>
      </c>
      <c r="Z215" s="130">
        <f t="shared" si="51"/>
        <v>9187599.1492307708</v>
      </c>
      <c r="AA215" s="728"/>
    </row>
    <row r="216" spans="1:27" outlineLevel="1">
      <c r="A216" s="125"/>
      <c r="B216" s="2" t="s">
        <v>352</v>
      </c>
      <c r="C216" s="125"/>
      <c r="D216" s="110"/>
      <c r="E216" s="109"/>
      <c r="F216" s="1205"/>
      <c r="G216" s="109">
        <f t="shared" si="49"/>
        <v>17275998.307692308</v>
      </c>
      <c r="H216" s="704">
        <f t="shared" si="50"/>
        <v>17275998.307692312</v>
      </c>
      <c r="I216" s="109">
        <f t="shared" si="39"/>
        <v>57285</v>
      </c>
      <c r="J216" s="703">
        <f t="shared" si="47"/>
        <v>-8489394.1584615372</v>
      </c>
      <c r="K216" s="704">
        <f t="shared" si="52"/>
        <v>-8145684.15846154</v>
      </c>
      <c r="L216" s="705">
        <f t="shared" si="41"/>
        <v>8786604.1492307708</v>
      </c>
      <c r="M216" s="1205">
        <f t="shared" si="53"/>
        <v>-3716903.4522307804</v>
      </c>
      <c r="N216" s="704">
        <f t="shared" si="43"/>
        <v>-12029.850000000093</v>
      </c>
      <c r="O216" s="708"/>
      <c r="P216" s="704">
        <f t="shared" si="40"/>
        <v>0</v>
      </c>
      <c r="Q216" s="708">
        <f t="shared" si="48"/>
        <v>8786604.1492307708</v>
      </c>
      <c r="R216" s="707"/>
      <c r="S216" s="707"/>
      <c r="T216" s="707"/>
      <c r="U216" s="707"/>
      <c r="V216" s="708">
        <f t="shared" si="42"/>
        <v>-1845187.2147564208</v>
      </c>
      <c r="W216" s="704">
        <f t="shared" si="44"/>
        <v>-1917366.3147564214</v>
      </c>
      <c r="X216" s="709">
        <f t="shared" si="45"/>
        <v>7212947.8344743494</v>
      </c>
      <c r="Y216" s="292">
        <f t="shared" si="46"/>
        <v>6941416.93447435</v>
      </c>
      <c r="Z216" s="130">
        <f t="shared" si="51"/>
        <v>9130314.1492307708</v>
      </c>
      <c r="AA216" s="728"/>
    </row>
    <row r="217" spans="1:27" outlineLevel="1">
      <c r="A217" s="125"/>
      <c r="B217" s="2" t="s">
        <v>353</v>
      </c>
      <c r="C217" s="125"/>
      <c r="D217" s="110"/>
      <c r="E217" s="109"/>
      <c r="F217" s="1205"/>
      <c r="G217" s="109">
        <f t="shared" si="49"/>
        <v>17275998.307692308</v>
      </c>
      <c r="H217" s="704">
        <f t="shared" si="50"/>
        <v>17275998.307692312</v>
      </c>
      <c r="I217" s="109">
        <f t="shared" ref="I217:I280" si="54">I216</f>
        <v>57285</v>
      </c>
      <c r="J217" s="703">
        <f t="shared" si="47"/>
        <v>-8546679.1584615372</v>
      </c>
      <c r="K217" s="704">
        <f t="shared" si="52"/>
        <v>-8202969.15846154</v>
      </c>
      <c r="L217" s="705">
        <f t="shared" si="41"/>
        <v>8729319.1492307708</v>
      </c>
      <c r="M217" s="1205">
        <f t="shared" si="53"/>
        <v>-3704873.6022307803</v>
      </c>
      <c r="N217" s="704">
        <f t="shared" si="43"/>
        <v>-12029.850000000093</v>
      </c>
      <c r="O217" s="708"/>
      <c r="P217" s="704">
        <f t="shared" si="40"/>
        <v>0</v>
      </c>
      <c r="Q217" s="708">
        <f t="shared" si="48"/>
        <v>8729319.1492307708</v>
      </c>
      <c r="R217" s="707"/>
      <c r="S217" s="707"/>
      <c r="T217" s="707"/>
      <c r="U217" s="707"/>
      <c r="V217" s="708">
        <f t="shared" si="42"/>
        <v>-1833157.3647564207</v>
      </c>
      <c r="W217" s="704">
        <f t="shared" si="44"/>
        <v>-1905336.4647564215</v>
      </c>
      <c r="X217" s="709">
        <f t="shared" si="45"/>
        <v>7167692.684474349</v>
      </c>
      <c r="Y217" s="292">
        <f t="shared" si="46"/>
        <v>6896161.7844743505</v>
      </c>
      <c r="Z217" s="130">
        <f t="shared" si="51"/>
        <v>9073029.1492307708</v>
      </c>
      <c r="AA217" s="728"/>
    </row>
    <row r="218" spans="1:27" outlineLevel="1">
      <c r="A218" s="125"/>
      <c r="B218" s="2" t="s">
        <v>354</v>
      </c>
      <c r="C218" s="125"/>
      <c r="D218" s="110"/>
      <c r="E218" s="109"/>
      <c r="F218" s="1205"/>
      <c r="G218" s="109">
        <f t="shared" si="49"/>
        <v>17275998.307692308</v>
      </c>
      <c r="H218" s="704">
        <f t="shared" si="50"/>
        <v>17275998.307692312</v>
      </c>
      <c r="I218" s="109">
        <f t="shared" si="54"/>
        <v>57285</v>
      </c>
      <c r="J218" s="703">
        <f t="shared" si="47"/>
        <v>-8603964.1584615372</v>
      </c>
      <c r="K218" s="704">
        <f t="shared" si="52"/>
        <v>-8260254.15846154</v>
      </c>
      <c r="L218" s="705">
        <f t="shared" si="41"/>
        <v>8672034.1492307708</v>
      </c>
      <c r="M218" s="1205">
        <f t="shared" si="53"/>
        <v>-3692843.7522307802</v>
      </c>
      <c r="N218" s="704">
        <f t="shared" si="43"/>
        <v>-12029.850000000093</v>
      </c>
      <c r="O218" s="708"/>
      <c r="P218" s="704">
        <f t="shared" si="40"/>
        <v>0</v>
      </c>
      <c r="Q218" s="708">
        <f t="shared" si="48"/>
        <v>8672034.1492307708</v>
      </c>
      <c r="R218" s="707"/>
      <c r="S218" s="707"/>
      <c r="T218" s="707"/>
      <c r="U218" s="707"/>
      <c r="V218" s="708">
        <f t="shared" si="42"/>
        <v>-1821127.5147564206</v>
      </c>
      <c r="W218" s="704">
        <f t="shared" si="44"/>
        <v>-1893306.6147564212</v>
      </c>
      <c r="X218" s="709">
        <f t="shared" si="45"/>
        <v>7122437.5344743496</v>
      </c>
      <c r="Y218" s="292">
        <f t="shared" si="46"/>
        <v>6850906.6344743501</v>
      </c>
      <c r="Z218" s="130">
        <f t="shared" si="51"/>
        <v>9015744.1492307708</v>
      </c>
      <c r="AA218" s="728"/>
    </row>
    <row r="219" spans="1:27" outlineLevel="1">
      <c r="A219" s="125"/>
      <c r="B219" s="2" t="s">
        <v>355</v>
      </c>
      <c r="C219" s="125"/>
      <c r="D219" s="110"/>
      <c r="E219" s="109"/>
      <c r="F219" s="1205"/>
      <c r="G219" s="109">
        <f t="shared" si="49"/>
        <v>17275998.307692308</v>
      </c>
      <c r="H219" s="704">
        <f t="shared" si="50"/>
        <v>17275998.307692312</v>
      </c>
      <c r="I219" s="109">
        <f t="shared" si="54"/>
        <v>57285</v>
      </c>
      <c r="J219" s="703">
        <f t="shared" si="47"/>
        <v>-8661249.1584615372</v>
      </c>
      <c r="K219" s="704">
        <f t="shared" si="52"/>
        <v>-8317539.15846154</v>
      </c>
      <c r="L219" s="705">
        <f t="shared" si="41"/>
        <v>8614749.1492307708</v>
      </c>
      <c r="M219" s="1205">
        <f t="shared" si="53"/>
        <v>-3680813.9022307801</v>
      </c>
      <c r="N219" s="704">
        <f t="shared" si="43"/>
        <v>-12029.850000000093</v>
      </c>
      <c r="O219" s="708"/>
      <c r="P219" s="704">
        <f t="shared" si="40"/>
        <v>0</v>
      </c>
      <c r="Q219" s="708">
        <f t="shared" si="48"/>
        <v>8614749.1492307708</v>
      </c>
      <c r="R219" s="707"/>
      <c r="S219" s="707"/>
      <c r="T219" s="707"/>
      <c r="U219" s="707"/>
      <c r="V219" s="708">
        <f t="shared" si="42"/>
        <v>-1809097.6647564205</v>
      </c>
      <c r="W219" s="704">
        <f t="shared" si="44"/>
        <v>-1881276.7647564216</v>
      </c>
      <c r="X219" s="709">
        <f t="shared" si="45"/>
        <v>7077182.3844743492</v>
      </c>
      <c r="Y219" s="292">
        <f t="shared" si="46"/>
        <v>6805651.4844743498</v>
      </c>
      <c r="Z219" s="130">
        <f t="shared" si="51"/>
        <v>8958459.1492307708</v>
      </c>
      <c r="AA219" s="728"/>
    </row>
    <row r="220" spans="1:27" outlineLevel="1">
      <c r="A220" s="125"/>
      <c r="B220" s="2" t="s">
        <v>356</v>
      </c>
      <c r="C220" s="125"/>
      <c r="D220" s="110"/>
      <c r="E220" s="109"/>
      <c r="F220" s="1205"/>
      <c r="G220" s="109">
        <f t="shared" si="49"/>
        <v>17275998.307692308</v>
      </c>
      <c r="H220" s="704">
        <f t="shared" si="50"/>
        <v>17275998.307692312</v>
      </c>
      <c r="I220" s="109">
        <f t="shared" si="54"/>
        <v>57285</v>
      </c>
      <c r="J220" s="703">
        <f t="shared" si="47"/>
        <v>-8718534.1584615372</v>
      </c>
      <c r="K220" s="704">
        <f t="shared" si="52"/>
        <v>-8374824.15846154</v>
      </c>
      <c r="L220" s="705">
        <f t="shared" si="41"/>
        <v>8557464.1492307708</v>
      </c>
      <c r="M220" s="1205">
        <f t="shared" si="53"/>
        <v>-3668784.05223078</v>
      </c>
      <c r="N220" s="704">
        <f t="shared" si="43"/>
        <v>-12029.850000000093</v>
      </c>
      <c r="O220" s="708"/>
      <c r="P220" s="704">
        <f t="shared" si="40"/>
        <v>0</v>
      </c>
      <c r="Q220" s="708">
        <f t="shared" si="48"/>
        <v>8557464.1492307708</v>
      </c>
      <c r="R220" s="707"/>
      <c r="S220" s="707"/>
      <c r="T220" s="707"/>
      <c r="U220" s="707"/>
      <c r="V220" s="708">
        <f t="shared" si="42"/>
        <v>-1797067.8147564204</v>
      </c>
      <c r="W220" s="704">
        <f t="shared" si="44"/>
        <v>-1869246.914756421</v>
      </c>
      <c r="X220" s="709">
        <f t="shared" si="45"/>
        <v>7031927.2344743498</v>
      </c>
      <c r="Y220" s="292">
        <f t="shared" si="46"/>
        <v>6760396.3344743503</v>
      </c>
      <c r="Z220" s="130">
        <f t="shared" si="51"/>
        <v>8901174.1492307708</v>
      </c>
      <c r="AA220" s="728"/>
    </row>
    <row r="221" spans="1:27" outlineLevel="1">
      <c r="A221" s="125"/>
      <c r="B221" s="2" t="s">
        <v>357</v>
      </c>
      <c r="C221" s="125"/>
      <c r="D221" s="110"/>
      <c r="E221" s="109"/>
      <c r="F221" s="1205"/>
      <c r="G221" s="109">
        <f t="shared" si="49"/>
        <v>17275998.307692308</v>
      </c>
      <c r="H221" s="704">
        <f t="shared" si="50"/>
        <v>17275998.307692312</v>
      </c>
      <c r="I221" s="109">
        <f t="shared" si="54"/>
        <v>57285</v>
      </c>
      <c r="J221" s="703">
        <f t="shared" si="47"/>
        <v>-8775819.1584615372</v>
      </c>
      <c r="K221" s="704">
        <f t="shared" si="52"/>
        <v>-8432109.1584615391</v>
      </c>
      <c r="L221" s="705">
        <f t="shared" si="41"/>
        <v>8500179.1492307708</v>
      </c>
      <c r="M221" s="1205">
        <f t="shared" si="53"/>
        <v>-3656754.2022307799</v>
      </c>
      <c r="N221" s="704">
        <f t="shared" si="43"/>
        <v>-12029.850000000093</v>
      </c>
      <c r="O221" s="708"/>
      <c r="P221" s="704">
        <f t="shared" si="40"/>
        <v>0</v>
      </c>
      <c r="Q221" s="708">
        <f t="shared" si="48"/>
        <v>8500179.1492307708</v>
      </c>
      <c r="R221" s="707"/>
      <c r="S221" s="707"/>
      <c r="T221" s="707"/>
      <c r="U221" s="707"/>
      <c r="V221" s="708">
        <f t="shared" si="42"/>
        <v>-1785037.9647564203</v>
      </c>
      <c r="W221" s="704">
        <f t="shared" si="44"/>
        <v>-1857217.0647564204</v>
      </c>
      <c r="X221" s="709">
        <f t="shared" si="45"/>
        <v>6986672.0844743522</v>
      </c>
      <c r="Y221" s="292">
        <f t="shared" si="46"/>
        <v>6715141.1844743509</v>
      </c>
      <c r="Z221" s="130">
        <f t="shared" si="51"/>
        <v>8843889.1492307726</v>
      </c>
      <c r="AA221" s="728"/>
    </row>
    <row r="222" spans="1:27" outlineLevel="1">
      <c r="A222" s="125"/>
      <c r="B222" s="2" t="s">
        <v>358</v>
      </c>
      <c r="C222" s="125"/>
      <c r="D222" s="110"/>
      <c r="E222" s="109"/>
      <c r="F222" s="1205"/>
      <c r="G222" s="109">
        <f t="shared" si="49"/>
        <v>17275998.307692308</v>
      </c>
      <c r="H222" s="704">
        <f t="shared" si="50"/>
        <v>17275998.307692312</v>
      </c>
      <c r="I222" s="109">
        <f t="shared" si="54"/>
        <v>57285</v>
      </c>
      <c r="J222" s="703">
        <f t="shared" si="47"/>
        <v>-8833104.1584615372</v>
      </c>
      <c r="K222" s="704">
        <f t="shared" si="52"/>
        <v>-8489394.1584615391</v>
      </c>
      <c r="L222" s="705">
        <f t="shared" si="41"/>
        <v>8442894.1492307708</v>
      </c>
      <c r="M222" s="1205">
        <f t="shared" si="53"/>
        <v>-3644724.3522307798</v>
      </c>
      <c r="N222" s="704">
        <f t="shared" si="43"/>
        <v>-12029.850000000093</v>
      </c>
      <c r="O222" s="708"/>
      <c r="P222" s="704">
        <f t="shared" si="40"/>
        <v>0</v>
      </c>
      <c r="Q222" s="708">
        <f t="shared" si="48"/>
        <v>8442894.1492307708</v>
      </c>
      <c r="R222" s="707"/>
      <c r="S222" s="707"/>
      <c r="T222" s="707"/>
      <c r="U222" s="707"/>
      <c r="V222" s="708">
        <f t="shared" si="42"/>
        <v>-1773008.1147564203</v>
      </c>
      <c r="W222" s="704">
        <f t="shared" si="44"/>
        <v>-1845187.214756421</v>
      </c>
      <c r="X222" s="709">
        <f t="shared" si="45"/>
        <v>6941416.9344743518</v>
      </c>
      <c r="Y222" s="292">
        <f t="shared" si="46"/>
        <v>6669886.0344743505</v>
      </c>
      <c r="Z222" s="130">
        <f t="shared" si="51"/>
        <v>8786604.1492307726</v>
      </c>
      <c r="AA222" s="728"/>
    </row>
    <row r="223" spans="1:27" outlineLevel="1">
      <c r="A223" s="125"/>
      <c r="B223" s="2" t="s">
        <v>359</v>
      </c>
      <c r="C223" s="125"/>
      <c r="D223" s="110"/>
      <c r="E223" s="109"/>
      <c r="F223" s="1205"/>
      <c r="G223" s="109">
        <f t="shared" si="49"/>
        <v>17275998.307692308</v>
      </c>
      <c r="H223" s="704">
        <f t="shared" si="50"/>
        <v>17275998.307692312</v>
      </c>
      <c r="I223" s="109">
        <f t="shared" si="54"/>
        <v>57285</v>
      </c>
      <c r="J223" s="703">
        <f t="shared" si="47"/>
        <v>-8890389.1584615372</v>
      </c>
      <c r="K223" s="704">
        <f t="shared" si="52"/>
        <v>-8546679.1584615391</v>
      </c>
      <c r="L223" s="705">
        <f t="shared" si="41"/>
        <v>8385609.1492307708</v>
      </c>
      <c r="M223" s="1205">
        <f t="shared" si="53"/>
        <v>-3632694.5022307797</v>
      </c>
      <c r="N223" s="704">
        <f t="shared" si="43"/>
        <v>-12029.850000000093</v>
      </c>
      <c r="O223" s="708"/>
      <c r="P223" s="704">
        <f t="shared" si="40"/>
        <v>0</v>
      </c>
      <c r="Q223" s="708">
        <f t="shared" si="48"/>
        <v>8385609.1492307708</v>
      </c>
      <c r="R223" s="707"/>
      <c r="S223" s="707"/>
      <c r="T223" s="707"/>
      <c r="U223" s="707"/>
      <c r="V223" s="708">
        <f t="shared" si="42"/>
        <v>-1760978.2647564202</v>
      </c>
      <c r="W223" s="704">
        <f t="shared" si="44"/>
        <v>-1833157.364756421</v>
      </c>
      <c r="X223" s="709">
        <f t="shared" si="45"/>
        <v>6896161.7844743514</v>
      </c>
      <c r="Y223" s="292">
        <f t="shared" ref="Y223:Y286" si="55">G223+J223+V223</f>
        <v>6624630.8844743501</v>
      </c>
      <c r="Z223" s="130">
        <f t="shared" ref="Z223:Z286" si="56">H223+K223</f>
        <v>8729319.1492307726</v>
      </c>
      <c r="AA223" s="728"/>
    </row>
    <row r="224" spans="1:27" outlineLevel="1">
      <c r="A224" s="125"/>
      <c r="B224" s="2" t="s">
        <v>360</v>
      </c>
      <c r="C224" s="125"/>
      <c r="D224" s="110"/>
      <c r="E224" s="109"/>
      <c r="F224" s="1205"/>
      <c r="G224" s="109">
        <f t="shared" si="49"/>
        <v>17275998.307692308</v>
      </c>
      <c r="H224" s="704">
        <f t="shared" si="50"/>
        <v>17275998.307692312</v>
      </c>
      <c r="I224" s="109">
        <f t="shared" si="54"/>
        <v>57285</v>
      </c>
      <c r="J224" s="703">
        <f t="shared" si="47"/>
        <v>-8947674.1584615372</v>
      </c>
      <c r="K224" s="704">
        <f t="shared" si="52"/>
        <v>-8603964.1584615391</v>
      </c>
      <c r="L224" s="705">
        <f t="shared" si="41"/>
        <v>8328324.1492307708</v>
      </c>
      <c r="M224" s="1205">
        <f t="shared" si="53"/>
        <v>-3620664.6522307796</v>
      </c>
      <c r="N224" s="704">
        <f t="shared" si="43"/>
        <v>-12029.850000000093</v>
      </c>
      <c r="O224" s="708"/>
      <c r="P224" s="704">
        <f t="shared" si="40"/>
        <v>0</v>
      </c>
      <c r="Q224" s="708">
        <f t="shared" si="48"/>
        <v>8328324.1492307708</v>
      </c>
      <c r="R224" s="707"/>
      <c r="S224" s="707"/>
      <c r="T224" s="707"/>
      <c r="U224" s="707"/>
      <c r="V224" s="708">
        <f t="shared" si="42"/>
        <v>-1748948.4147564201</v>
      </c>
      <c r="W224" s="704">
        <f t="shared" si="44"/>
        <v>-1821127.5147564206</v>
      </c>
      <c r="X224" s="709">
        <f t="shared" si="45"/>
        <v>6850906.634474352</v>
      </c>
      <c r="Y224" s="292">
        <f t="shared" si="55"/>
        <v>6579375.7344743507</v>
      </c>
      <c r="Z224" s="130">
        <f t="shared" si="56"/>
        <v>8672034.1492307726</v>
      </c>
      <c r="AA224" s="728"/>
    </row>
    <row r="225" spans="1:27" outlineLevel="1">
      <c r="A225" s="125"/>
      <c r="B225" s="2" t="s">
        <v>361</v>
      </c>
      <c r="C225" s="125"/>
      <c r="D225" s="110"/>
      <c r="E225" s="109"/>
      <c r="F225" s="1205"/>
      <c r="G225" s="109">
        <f t="shared" si="49"/>
        <v>17275998.307692308</v>
      </c>
      <c r="H225" s="704">
        <f t="shared" si="50"/>
        <v>17275998.307692312</v>
      </c>
      <c r="I225" s="109">
        <f t="shared" si="54"/>
        <v>57285</v>
      </c>
      <c r="J225" s="703">
        <f t="shared" si="47"/>
        <v>-9004959.1584615372</v>
      </c>
      <c r="K225" s="704">
        <f t="shared" si="52"/>
        <v>-8661249.1584615391</v>
      </c>
      <c r="L225" s="705">
        <f t="shared" si="41"/>
        <v>8271039.1492307708</v>
      </c>
      <c r="M225" s="1205">
        <f t="shared" si="53"/>
        <v>-3608634.8022307795</v>
      </c>
      <c r="N225" s="704">
        <f t="shared" si="43"/>
        <v>-12029.850000000093</v>
      </c>
      <c r="O225" s="708"/>
      <c r="P225" s="704">
        <f t="shared" si="40"/>
        <v>0</v>
      </c>
      <c r="Q225" s="708">
        <f t="shared" si="48"/>
        <v>8271039.1492307708</v>
      </c>
      <c r="R225" s="707"/>
      <c r="S225" s="707"/>
      <c r="T225" s="707"/>
      <c r="U225" s="707"/>
      <c r="V225" s="708">
        <f t="shared" si="42"/>
        <v>-1736918.56475642</v>
      </c>
      <c r="W225" s="704">
        <f t="shared" si="44"/>
        <v>-1809097.6647564208</v>
      </c>
      <c r="X225" s="709">
        <f t="shared" si="45"/>
        <v>6805651.4844743516</v>
      </c>
      <c r="Y225" s="292">
        <f t="shared" si="55"/>
        <v>6534120.5844743513</v>
      </c>
      <c r="Z225" s="130">
        <f t="shared" si="56"/>
        <v>8614749.1492307726</v>
      </c>
      <c r="AA225" s="728"/>
    </row>
    <row r="226" spans="1:27" outlineLevel="1">
      <c r="A226" s="125"/>
      <c r="B226" s="2" t="s">
        <v>362</v>
      </c>
      <c r="C226" s="125"/>
      <c r="D226" s="110"/>
      <c r="E226" s="109"/>
      <c r="F226" s="1205"/>
      <c r="G226" s="109">
        <f t="shared" si="49"/>
        <v>17275998.307692308</v>
      </c>
      <c r="H226" s="704">
        <f t="shared" si="50"/>
        <v>17275998.307692312</v>
      </c>
      <c r="I226" s="109">
        <f t="shared" si="54"/>
        <v>57285</v>
      </c>
      <c r="J226" s="703">
        <f t="shared" si="47"/>
        <v>-9062244.1584615372</v>
      </c>
      <c r="K226" s="704">
        <f t="shared" si="52"/>
        <v>-8718534.1584615391</v>
      </c>
      <c r="L226" s="705">
        <f t="shared" si="41"/>
        <v>8213754.1492307708</v>
      </c>
      <c r="M226" s="1205">
        <f t="shared" si="53"/>
        <v>-3596604.9522307795</v>
      </c>
      <c r="N226" s="704">
        <f t="shared" si="43"/>
        <v>-12029.850000000093</v>
      </c>
      <c r="O226" s="708"/>
      <c r="P226" s="704">
        <f t="shared" si="40"/>
        <v>0</v>
      </c>
      <c r="Q226" s="708">
        <f t="shared" si="48"/>
        <v>8213754.1492307708</v>
      </c>
      <c r="R226" s="707"/>
      <c r="S226" s="707"/>
      <c r="T226" s="707"/>
      <c r="U226" s="707"/>
      <c r="V226" s="708">
        <f t="shared" si="42"/>
        <v>-1724888.7147564199</v>
      </c>
      <c r="W226" s="704">
        <f t="shared" si="44"/>
        <v>-1797067.8147564204</v>
      </c>
      <c r="X226" s="709">
        <f t="shared" si="45"/>
        <v>6760396.3344743522</v>
      </c>
      <c r="Y226" s="292">
        <f t="shared" si="55"/>
        <v>6488865.4344743509</v>
      </c>
      <c r="Z226" s="130">
        <f t="shared" si="56"/>
        <v>8557464.1492307726</v>
      </c>
      <c r="AA226" s="728"/>
    </row>
    <row r="227" spans="1:27" outlineLevel="1">
      <c r="A227" s="125"/>
      <c r="B227" s="2" t="s">
        <v>363</v>
      </c>
      <c r="C227" s="125"/>
      <c r="D227" s="110"/>
      <c r="E227" s="109"/>
      <c r="F227" s="1205"/>
      <c r="G227" s="109">
        <f t="shared" si="49"/>
        <v>17275998.307692308</v>
      </c>
      <c r="H227" s="704">
        <f t="shared" si="50"/>
        <v>17275998.307692312</v>
      </c>
      <c r="I227" s="109">
        <f t="shared" si="54"/>
        <v>57285</v>
      </c>
      <c r="J227" s="703">
        <f t="shared" si="47"/>
        <v>-9119529.1584615372</v>
      </c>
      <c r="K227" s="704">
        <f t="shared" si="52"/>
        <v>-8775819.1584615391</v>
      </c>
      <c r="L227" s="705">
        <f t="shared" si="41"/>
        <v>8156469.1492307708</v>
      </c>
      <c r="M227" s="1205">
        <f t="shared" si="53"/>
        <v>-3584575.1022307794</v>
      </c>
      <c r="N227" s="704">
        <f t="shared" si="43"/>
        <v>-12029.850000000093</v>
      </c>
      <c r="O227" s="708"/>
      <c r="P227" s="704">
        <f t="shared" si="40"/>
        <v>0</v>
      </c>
      <c r="Q227" s="708">
        <f t="shared" si="48"/>
        <v>8156469.1492307708</v>
      </c>
      <c r="R227" s="707"/>
      <c r="S227" s="707"/>
      <c r="T227" s="707"/>
      <c r="U227" s="707"/>
      <c r="V227" s="708">
        <f t="shared" si="42"/>
        <v>-1712858.8647564198</v>
      </c>
      <c r="W227" s="704">
        <f t="shared" si="44"/>
        <v>-1785037.9647564206</v>
      </c>
      <c r="X227" s="709">
        <f t="shared" si="45"/>
        <v>6715141.1844743518</v>
      </c>
      <c r="Y227" s="292">
        <f t="shared" si="55"/>
        <v>6443610.2844743505</v>
      </c>
      <c r="Z227" s="130">
        <f t="shared" si="56"/>
        <v>8500179.1492307726</v>
      </c>
      <c r="AA227" s="728"/>
    </row>
    <row r="228" spans="1:27" outlineLevel="1">
      <c r="A228" s="125"/>
      <c r="B228" s="2" t="s">
        <v>364</v>
      </c>
      <c r="C228" s="125"/>
      <c r="D228" s="110"/>
      <c r="E228" s="109"/>
      <c r="F228" s="1205"/>
      <c r="G228" s="109">
        <f t="shared" si="49"/>
        <v>17275998.307692308</v>
      </c>
      <c r="H228" s="704">
        <f t="shared" si="50"/>
        <v>17275998.307692312</v>
      </c>
      <c r="I228" s="109">
        <f t="shared" si="54"/>
        <v>57285</v>
      </c>
      <c r="J228" s="703">
        <f t="shared" si="47"/>
        <v>-9176814.1584615372</v>
      </c>
      <c r="K228" s="704">
        <f t="shared" si="52"/>
        <v>-8833104.1584615391</v>
      </c>
      <c r="L228" s="705">
        <f t="shared" si="41"/>
        <v>8099184.1492307708</v>
      </c>
      <c r="M228" s="1205">
        <f t="shared" si="53"/>
        <v>-3572545.2522307793</v>
      </c>
      <c r="N228" s="704">
        <f t="shared" si="43"/>
        <v>-12029.850000000093</v>
      </c>
      <c r="O228" s="708"/>
      <c r="P228" s="704">
        <f t="shared" ref="P228:P291" si="57">(O216+O228+SUM(O217:O227)*2)/24</f>
        <v>0</v>
      </c>
      <c r="Q228" s="708">
        <f t="shared" si="48"/>
        <v>8099184.1492307708</v>
      </c>
      <c r="R228" s="707"/>
      <c r="S228" s="707"/>
      <c r="T228" s="707"/>
      <c r="U228" s="707"/>
      <c r="V228" s="708">
        <f t="shared" si="42"/>
        <v>-1700829.0147564197</v>
      </c>
      <c r="W228" s="704">
        <f t="shared" si="44"/>
        <v>-1773008.1147564203</v>
      </c>
      <c r="X228" s="709">
        <f t="shared" si="45"/>
        <v>6669886.0344743524</v>
      </c>
      <c r="Y228" s="292">
        <f t="shared" si="55"/>
        <v>6398355.1344743511</v>
      </c>
      <c r="Z228" s="130">
        <f t="shared" si="56"/>
        <v>8442894.1492307726</v>
      </c>
      <c r="AA228" s="728"/>
    </row>
    <row r="229" spans="1:27" outlineLevel="1">
      <c r="A229" s="125"/>
      <c r="B229" s="2" t="s">
        <v>365</v>
      </c>
      <c r="C229" s="125"/>
      <c r="D229" s="110"/>
      <c r="E229" s="109"/>
      <c r="F229" s="1205"/>
      <c r="G229" s="109">
        <f t="shared" si="49"/>
        <v>17275998.307692308</v>
      </c>
      <c r="H229" s="704">
        <f t="shared" si="50"/>
        <v>17275998.307692312</v>
      </c>
      <c r="I229" s="109">
        <f t="shared" si="54"/>
        <v>57285</v>
      </c>
      <c r="J229" s="703">
        <f t="shared" si="47"/>
        <v>-9234099.1584615372</v>
      </c>
      <c r="K229" s="704">
        <f t="shared" si="52"/>
        <v>-8890389.1584615391</v>
      </c>
      <c r="L229" s="705">
        <f t="shared" si="41"/>
        <v>8041899.1492307708</v>
      </c>
      <c r="M229" s="1205">
        <f t="shared" si="53"/>
        <v>-3560515.4022307792</v>
      </c>
      <c r="N229" s="704">
        <f t="shared" si="43"/>
        <v>-12029.850000000093</v>
      </c>
      <c r="O229" s="708"/>
      <c r="P229" s="704">
        <f t="shared" si="57"/>
        <v>0</v>
      </c>
      <c r="Q229" s="708">
        <f t="shared" si="48"/>
        <v>8041899.1492307708</v>
      </c>
      <c r="R229" s="707"/>
      <c r="S229" s="707"/>
      <c r="T229" s="707"/>
      <c r="U229" s="707"/>
      <c r="V229" s="708">
        <f t="shared" si="42"/>
        <v>-1688799.1647564196</v>
      </c>
      <c r="W229" s="704">
        <f t="shared" si="44"/>
        <v>-1760978.2647564197</v>
      </c>
      <c r="X229" s="709">
        <f t="shared" si="45"/>
        <v>6624630.8844743529</v>
      </c>
      <c r="Y229" s="292">
        <f t="shared" si="55"/>
        <v>6353099.9844743516</v>
      </c>
      <c r="Z229" s="130">
        <f t="shared" si="56"/>
        <v>8385609.1492307726</v>
      </c>
      <c r="AA229" s="728"/>
    </row>
    <row r="230" spans="1:27" outlineLevel="1">
      <c r="A230" s="125"/>
      <c r="B230" s="2" t="s">
        <v>366</v>
      </c>
      <c r="C230" s="125"/>
      <c r="D230" s="110"/>
      <c r="E230" s="109"/>
      <c r="F230" s="1205"/>
      <c r="G230" s="109">
        <f t="shared" si="49"/>
        <v>17275998.307692308</v>
      </c>
      <c r="H230" s="704">
        <f t="shared" si="50"/>
        <v>17275998.307692312</v>
      </c>
      <c r="I230" s="109">
        <f t="shared" si="54"/>
        <v>57285</v>
      </c>
      <c r="J230" s="703">
        <f t="shared" si="47"/>
        <v>-9291384.1584615372</v>
      </c>
      <c r="K230" s="704">
        <f t="shared" si="52"/>
        <v>-8947674.1584615391</v>
      </c>
      <c r="L230" s="705">
        <f t="shared" si="41"/>
        <v>7984614.1492307708</v>
      </c>
      <c r="M230" s="1205">
        <f t="shared" si="53"/>
        <v>-3548485.5522307791</v>
      </c>
      <c r="N230" s="704">
        <f t="shared" si="43"/>
        <v>-12029.850000000093</v>
      </c>
      <c r="O230" s="708"/>
      <c r="P230" s="704">
        <f t="shared" si="57"/>
        <v>0</v>
      </c>
      <c r="Q230" s="708">
        <f t="shared" si="48"/>
        <v>7984614.1492307708</v>
      </c>
      <c r="R230" s="707"/>
      <c r="S230" s="707"/>
      <c r="T230" s="707"/>
      <c r="U230" s="707"/>
      <c r="V230" s="708">
        <f t="shared" si="42"/>
        <v>-1676769.3147564195</v>
      </c>
      <c r="W230" s="704">
        <f t="shared" si="44"/>
        <v>-1748948.4147564203</v>
      </c>
      <c r="X230" s="709">
        <f t="shared" si="45"/>
        <v>6579375.7344743526</v>
      </c>
      <c r="Y230" s="292">
        <f t="shared" si="55"/>
        <v>6307844.8344743513</v>
      </c>
      <c r="Z230" s="130">
        <f t="shared" si="56"/>
        <v>8328324.1492307726</v>
      </c>
      <c r="AA230" s="728"/>
    </row>
    <row r="231" spans="1:27" outlineLevel="1">
      <c r="A231" s="125"/>
      <c r="B231" s="2" t="s">
        <v>367</v>
      </c>
      <c r="C231" s="125"/>
      <c r="D231" s="110"/>
      <c r="E231" s="109"/>
      <c r="F231" s="1205"/>
      <c r="G231" s="109">
        <f t="shared" si="49"/>
        <v>17275998.307692308</v>
      </c>
      <c r="H231" s="704">
        <f t="shared" si="50"/>
        <v>17275998.307692312</v>
      </c>
      <c r="I231" s="109">
        <f t="shared" si="54"/>
        <v>57285</v>
      </c>
      <c r="J231" s="703">
        <f t="shared" si="47"/>
        <v>-9348669.1584615372</v>
      </c>
      <c r="K231" s="704">
        <f t="shared" si="52"/>
        <v>-9004959.1584615391</v>
      </c>
      <c r="L231" s="705">
        <f t="shared" si="41"/>
        <v>7927329.1492307708</v>
      </c>
      <c r="M231" s="1205">
        <f t="shared" si="53"/>
        <v>-3536455.702230779</v>
      </c>
      <c r="N231" s="704">
        <f t="shared" si="43"/>
        <v>-12029.850000000093</v>
      </c>
      <c r="O231" s="708"/>
      <c r="P231" s="704">
        <f t="shared" si="57"/>
        <v>0</v>
      </c>
      <c r="Q231" s="708">
        <f t="shared" si="48"/>
        <v>7927329.1492307708</v>
      </c>
      <c r="R231" s="707"/>
      <c r="S231" s="707"/>
      <c r="T231" s="707"/>
      <c r="U231" s="707"/>
      <c r="V231" s="708">
        <f t="shared" si="42"/>
        <v>-1664739.4647564194</v>
      </c>
      <c r="W231" s="704">
        <f t="shared" si="44"/>
        <v>-1736918.5647564202</v>
      </c>
      <c r="X231" s="709">
        <f t="shared" si="45"/>
        <v>6534120.5844743522</v>
      </c>
      <c r="Y231" s="292">
        <f t="shared" si="55"/>
        <v>6262589.6844743509</v>
      </c>
      <c r="Z231" s="130">
        <f t="shared" si="56"/>
        <v>8271039.1492307726</v>
      </c>
      <c r="AA231" s="728"/>
    </row>
    <row r="232" spans="1:27" outlineLevel="1">
      <c r="A232" s="125"/>
      <c r="B232" s="2" t="s">
        <v>368</v>
      </c>
      <c r="C232" s="125"/>
      <c r="D232" s="110"/>
      <c r="E232" s="109"/>
      <c r="F232" s="1205"/>
      <c r="G232" s="109">
        <f t="shared" si="49"/>
        <v>17275998.307692308</v>
      </c>
      <c r="H232" s="704">
        <f t="shared" si="50"/>
        <v>17275998.307692312</v>
      </c>
      <c r="I232" s="109">
        <f t="shared" si="54"/>
        <v>57285</v>
      </c>
      <c r="J232" s="703">
        <f t="shared" si="47"/>
        <v>-9405954.1584615372</v>
      </c>
      <c r="K232" s="704">
        <f t="shared" si="52"/>
        <v>-9062244.1584615391</v>
      </c>
      <c r="L232" s="705">
        <f t="shared" si="41"/>
        <v>7870044.1492307708</v>
      </c>
      <c r="M232" s="1205">
        <f t="shared" si="53"/>
        <v>-3524425.8522307789</v>
      </c>
      <c r="N232" s="704">
        <f t="shared" si="43"/>
        <v>-12029.850000000093</v>
      </c>
      <c r="O232" s="708"/>
      <c r="P232" s="704">
        <f t="shared" si="57"/>
        <v>0</v>
      </c>
      <c r="Q232" s="708">
        <f t="shared" si="48"/>
        <v>7870044.1492307708</v>
      </c>
      <c r="R232" s="707"/>
      <c r="S232" s="707"/>
      <c r="T232" s="707"/>
      <c r="U232" s="707"/>
      <c r="V232" s="708">
        <f t="shared" si="42"/>
        <v>-1652709.6147564193</v>
      </c>
      <c r="W232" s="704">
        <f t="shared" si="44"/>
        <v>-1724888.7147564199</v>
      </c>
      <c r="X232" s="709">
        <f t="shared" si="45"/>
        <v>6488865.4344743527</v>
      </c>
      <c r="Y232" s="292">
        <f t="shared" si="55"/>
        <v>6217334.5344743514</v>
      </c>
      <c r="Z232" s="130">
        <f t="shared" si="56"/>
        <v>8213754.1492307726</v>
      </c>
      <c r="AA232" s="728"/>
    </row>
    <row r="233" spans="1:27" outlineLevel="1">
      <c r="A233" s="125"/>
      <c r="B233" s="2" t="s">
        <v>369</v>
      </c>
      <c r="C233" s="125"/>
      <c r="D233" s="110"/>
      <c r="E233" s="109"/>
      <c r="F233" s="1205"/>
      <c r="G233" s="109">
        <f t="shared" si="49"/>
        <v>17275998.307692308</v>
      </c>
      <c r="H233" s="704">
        <f t="shared" si="50"/>
        <v>17275998.307692312</v>
      </c>
      <c r="I233" s="109">
        <f t="shared" si="54"/>
        <v>57285</v>
      </c>
      <c r="J233" s="703">
        <f t="shared" si="47"/>
        <v>-9463239.1584615372</v>
      </c>
      <c r="K233" s="704">
        <f t="shared" si="52"/>
        <v>-9119529.1584615391</v>
      </c>
      <c r="L233" s="705">
        <f t="shared" si="41"/>
        <v>7812759.1492307708</v>
      </c>
      <c r="M233" s="1205">
        <f t="shared" si="53"/>
        <v>-3512396.0022307788</v>
      </c>
      <c r="N233" s="704">
        <f t="shared" si="43"/>
        <v>-12029.850000000093</v>
      </c>
      <c r="O233" s="708"/>
      <c r="P233" s="704">
        <f t="shared" si="57"/>
        <v>0</v>
      </c>
      <c r="Q233" s="708">
        <f t="shared" si="48"/>
        <v>7812759.1492307708</v>
      </c>
      <c r="R233" s="707"/>
      <c r="S233" s="707"/>
      <c r="T233" s="707"/>
      <c r="U233" s="707"/>
      <c r="V233" s="708">
        <f t="shared" si="42"/>
        <v>-1640679.7647564192</v>
      </c>
      <c r="W233" s="704">
        <f t="shared" si="44"/>
        <v>-1712858.86475642</v>
      </c>
      <c r="X233" s="709">
        <f t="shared" si="45"/>
        <v>6443610.2844743524</v>
      </c>
      <c r="Y233" s="292">
        <f t="shared" si="55"/>
        <v>6172079.384474352</v>
      </c>
      <c r="Z233" s="130">
        <f t="shared" si="56"/>
        <v>8156469.1492307726</v>
      </c>
      <c r="AA233" s="728"/>
    </row>
    <row r="234" spans="1:27" outlineLevel="1">
      <c r="A234" s="125"/>
      <c r="B234" s="2" t="s">
        <v>370</v>
      </c>
      <c r="C234" s="125"/>
      <c r="D234" s="110"/>
      <c r="E234" s="109"/>
      <c r="F234" s="1205"/>
      <c r="G234" s="109">
        <f t="shared" si="49"/>
        <v>17275998.307692308</v>
      </c>
      <c r="H234" s="704">
        <f t="shared" si="50"/>
        <v>17275998.307692312</v>
      </c>
      <c r="I234" s="109">
        <f t="shared" si="54"/>
        <v>57285</v>
      </c>
      <c r="J234" s="703">
        <f t="shared" si="47"/>
        <v>-9520524.1584615372</v>
      </c>
      <c r="K234" s="704">
        <f t="shared" si="52"/>
        <v>-9176814.1584615391</v>
      </c>
      <c r="L234" s="705">
        <f t="shared" si="41"/>
        <v>7755474.1492307708</v>
      </c>
      <c r="M234" s="1205">
        <f t="shared" si="53"/>
        <v>-3500366.1522307787</v>
      </c>
      <c r="N234" s="704">
        <f t="shared" si="43"/>
        <v>-12029.850000000093</v>
      </c>
      <c r="O234" s="708"/>
      <c r="P234" s="704">
        <f t="shared" si="57"/>
        <v>0</v>
      </c>
      <c r="Q234" s="708">
        <f t="shared" si="48"/>
        <v>7755474.1492307708</v>
      </c>
      <c r="R234" s="707"/>
      <c r="S234" s="707"/>
      <c r="T234" s="707"/>
      <c r="U234" s="707"/>
      <c r="V234" s="708">
        <f t="shared" si="42"/>
        <v>-1628649.9147564191</v>
      </c>
      <c r="W234" s="704">
        <f t="shared" si="44"/>
        <v>-1700829.0147564197</v>
      </c>
      <c r="X234" s="709">
        <f t="shared" si="45"/>
        <v>6398355.1344743529</v>
      </c>
      <c r="Y234" s="292">
        <f t="shared" si="55"/>
        <v>6126824.2344743516</v>
      </c>
      <c r="Z234" s="130">
        <f t="shared" si="56"/>
        <v>8099184.1492307726</v>
      </c>
      <c r="AA234" s="728"/>
    </row>
    <row r="235" spans="1:27" outlineLevel="1">
      <c r="A235" s="125"/>
      <c r="B235" s="2" t="s">
        <v>371</v>
      </c>
      <c r="C235" s="125"/>
      <c r="D235" s="110"/>
      <c r="E235" s="109"/>
      <c r="F235" s="1205"/>
      <c r="G235" s="109">
        <f t="shared" si="49"/>
        <v>17275998.307692308</v>
      </c>
      <c r="H235" s="704">
        <f t="shared" si="50"/>
        <v>17275998.307692312</v>
      </c>
      <c r="I235" s="109">
        <f t="shared" si="54"/>
        <v>57285</v>
      </c>
      <c r="J235" s="703">
        <f t="shared" si="47"/>
        <v>-9577809.1584615372</v>
      </c>
      <c r="K235" s="704">
        <f t="shared" si="52"/>
        <v>-9234099.1584615391</v>
      </c>
      <c r="L235" s="705">
        <f t="shared" si="41"/>
        <v>7698189.1492307708</v>
      </c>
      <c r="M235" s="1205">
        <f t="shared" si="53"/>
        <v>-3488336.3022307786</v>
      </c>
      <c r="N235" s="704">
        <f t="shared" si="43"/>
        <v>-12029.850000000093</v>
      </c>
      <c r="O235" s="708"/>
      <c r="P235" s="704">
        <f t="shared" si="57"/>
        <v>0</v>
      </c>
      <c r="Q235" s="708">
        <f t="shared" si="48"/>
        <v>7698189.1492307708</v>
      </c>
      <c r="R235" s="707"/>
      <c r="S235" s="707"/>
      <c r="T235" s="707"/>
      <c r="U235" s="707"/>
      <c r="V235" s="708">
        <f t="shared" si="42"/>
        <v>-1616620.064756419</v>
      </c>
      <c r="W235" s="704">
        <f t="shared" si="44"/>
        <v>-1688799.1647564201</v>
      </c>
      <c r="X235" s="709">
        <f t="shared" si="45"/>
        <v>6353099.9844743526</v>
      </c>
      <c r="Y235" s="292">
        <f t="shared" si="55"/>
        <v>6081569.0844743513</v>
      </c>
      <c r="Z235" s="130">
        <f t="shared" si="56"/>
        <v>8041899.1492307726</v>
      </c>
      <c r="AA235" s="728"/>
    </row>
    <row r="236" spans="1:27" outlineLevel="1">
      <c r="A236" s="125"/>
      <c r="B236" s="2" t="s">
        <v>372</v>
      </c>
      <c r="C236" s="125"/>
      <c r="D236" s="110"/>
      <c r="E236" s="109"/>
      <c r="F236" s="1205"/>
      <c r="G236" s="109">
        <f t="shared" si="49"/>
        <v>17275998.307692308</v>
      </c>
      <c r="H236" s="704">
        <f t="shared" si="50"/>
        <v>17275998.307692312</v>
      </c>
      <c r="I236" s="109">
        <f t="shared" si="54"/>
        <v>57285</v>
      </c>
      <c r="J236" s="703">
        <f t="shared" si="47"/>
        <v>-9635094.1584615372</v>
      </c>
      <c r="K236" s="704">
        <f t="shared" si="52"/>
        <v>-9291384.1584615391</v>
      </c>
      <c r="L236" s="705">
        <f t="shared" si="41"/>
        <v>7640904.1492307708</v>
      </c>
      <c r="M236" s="1205">
        <f t="shared" si="53"/>
        <v>-3476306.4522307785</v>
      </c>
      <c r="N236" s="704">
        <f t="shared" si="43"/>
        <v>-12029.850000000093</v>
      </c>
      <c r="O236" s="708"/>
      <c r="P236" s="704">
        <f t="shared" si="57"/>
        <v>0</v>
      </c>
      <c r="Q236" s="708">
        <f t="shared" si="48"/>
        <v>7640904.1492307708</v>
      </c>
      <c r="R236" s="707"/>
      <c r="S236" s="707"/>
      <c r="T236" s="707"/>
      <c r="U236" s="707"/>
      <c r="V236" s="708">
        <f t="shared" si="42"/>
        <v>-1604590.214756419</v>
      </c>
      <c r="W236" s="704">
        <f t="shared" si="44"/>
        <v>-1676769.3147564195</v>
      </c>
      <c r="X236" s="709">
        <f t="shared" si="45"/>
        <v>6307844.8344743531</v>
      </c>
      <c r="Y236" s="292">
        <f t="shared" si="55"/>
        <v>6036313.9344743518</v>
      </c>
      <c r="Z236" s="130">
        <f t="shared" si="56"/>
        <v>7984614.1492307726</v>
      </c>
      <c r="AA236" s="728"/>
    </row>
    <row r="237" spans="1:27" outlineLevel="1">
      <c r="A237" s="125"/>
      <c r="B237" s="2" t="s">
        <v>373</v>
      </c>
      <c r="C237" s="125"/>
      <c r="D237" s="110"/>
      <c r="E237" s="109"/>
      <c r="F237" s="1205"/>
      <c r="G237" s="109">
        <f t="shared" si="49"/>
        <v>17275998.307692308</v>
      </c>
      <c r="H237" s="704">
        <f t="shared" si="50"/>
        <v>17275998.307692312</v>
      </c>
      <c r="I237" s="109">
        <f t="shared" si="54"/>
        <v>57285</v>
      </c>
      <c r="J237" s="703">
        <f t="shared" si="47"/>
        <v>-9692379.1584615372</v>
      </c>
      <c r="K237" s="704">
        <f t="shared" si="52"/>
        <v>-9348669.1584615391</v>
      </c>
      <c r="L237" s="705">
        <f t="shared" si="41"/>
        <v>7583619.1492307708</v>
      </c>
      <c r="M237" s="1205">
        <f t="shared" si="53"/>
        <v>-3464276.6022307784</v>
      </c>
      <c r="N237" s="704">
        <f t="shared" si="43"/>
        <v>-12029.850000000093</v>
      </c>
      <c r="O237" s="708"/>
      <c r="P237" s="704">
        <f t="shared" si="57"/>
        <v>0</v>
      </c>
      <c r="Q237" s="708">
        <f t="shared" si="48"/>
        <v>7583619.1492307708</v>
      </c>
      <c r="R237" s="707"/>
      <c r="S237" s="707"/>
      <c r="T237" s="707"/>
      <c r="U237" s="707"/>
      <c r="V237" s="708">
        <f t="shared" si="42"/>
        <v>-1592560.3647564189</v>
      </c>
      <c r="W237" s="704">
        <f t="shared" si="44"/>
        <v>-1664739.4647564192</v>
      </c>
      <c r="X237" s="709">
        <f t="shared" si="45"/>
        <v>6262589.6844743537</v>
      </c>
      <c r="Y237" s="292">
        <f t="shared" si="55"/>
        <v>5991058.7844743524</v>
      </c>
      <c r="Z237" s="130">
        <f t="shared" si="56"/>
        <v>7927329.1492307726</v>
      </c>
      <c r="AA237" s="728"/>
    </row>
    <row r="238" spans="1:27" outlineLevel="1">
      <c r="A238" s="125"/>
      <c r="B238" s="2" t="s">
        <v>374</v>
      </c>
      <c r="C238" s="125"/>
      <c r="D238" s="110"/>
      <c r="E238" s="109"/>
      <c r="F238" s="1205"/>
      <c r="G238" s="109">
        <f t="shared" si="49"/>
        <v>17275998.307692308</v>
      </c>
      <c r="H238" s="704">
        <f t="shared" si="50"/>
        <v>17275998.307692312</v>
      </c>
      <c r="I238" s="109">
        <f t="shared" si="54"/>
        <v>57285</v>
      </c>
      <c r="J238" s="703">
        <f>J237-I238</f>
        <v>-9749664.1584615372</v>
      </c>
      <c r="K238" s="704">
        <f t="shared" si="52"/>
        <v>-9405954.1584615391</v>
      </c>
      <c r="L238" s="705">
        <f t="shared" si="41"/>
        <v>7526334.1492307708</v>
      </c>
      <c r="M238" s="1205">
        <f t="shared" si="53"/>
        <v>-3452246.7522307783</v>
      </c>
      <c r="N238" s="704">
        <f t="shared" si="43"/>
        <v>-12029.850000000093</v>
      </c>
      <c r="O238" s="708"/>
      <c r="P238" s="704">
        <f t="shared" si="57"/>
        <v>0</v>
      </c>
      <c r="Q238" s="708">
        <f t="shared" si="48"/>
        <v>7526334.1492307708</v>
      </c>
      <c r="R238" s="707"/>
      <c r="S238" s="707"/>
      <c r="T238" s="707"/>
      <c r="U238" s="707"/>
      <c r="V238" s="708">
        <f t="shared" si="42"/>
        <v>-1580530.5147564188</v>
      </c>
      <c r="W238" s="704">
        <f t="shared" si="44"/>
        <v>-1652709.6147564196</v>
      </c>
      <c r="X238" s="709">
        <f t="shared" si="45"/>
        <v>6217334.5344743533</v>
      </c>
      <c r="Y238" s="292">
        <f t="shared" si="55"/>
        <v>5945803.634474352</v>
      </c>
      <c r="Z238" s="130">
        <f t="shared" si="56"/>
        <v>7870044.1492307726</v>
      </c>
      <c r="AA238" s="728"/>
    </row>
    <row r="239" spans="1:27" outlineLevel="1">
      <c r="A239" s="125"/>
      <c r="B239" s="2" t="s">
        <v>375</v>
      </c>
      <c r="C239" s="125"/>
      <c r="D239" s="110"/>
      <c r="E239" s="109"/>
      <c r="F239" s="1205"/>
      <c r="G239" s="109">
        <f t="shared" si="49"/>
        <v>17275998.307692308</v>
      </c>
      <c r="H239" s="704">
        <f t="shared" si="50"/>
        <v>17275998.307692312</v>
      </c>
      <c r="I239" s="109">
        <f t="shared" si="54"/>
        <v>57285</v>
      </c>
      <c r="J239" s="703">
        <f t="shared" si="47"/>
        <v>-9806949.1584615372</v>
      </c>
      <c r="K239" s="704">
        <f t="shared" si="52"/>
        <v>-9463239.1584615391</v>
      </c>
      <c r="L239" s="705">
        <f t="shared" si="41"/>
        <v>7469049.1492307708</v>
      </c>
      <c r="M239" s="1205">
        <f t="shared" si="53"/>
        <v>-3440216.9022307782</v>
      </c>
      <c r="N239" s="704">
        <f t="shared" si="43"/>
        <v>-12029.850000000093</v>
      </c>
      <c r="O239" s="708"/>
      <c r="P239" s="704">
        <f t="shared" si="57"/>
        <v>0</v>
      </c>
      <c r="Q239" s="708">
        <f t="shared" si="48"/>
        <v>7469049.1492307708</v>
      </c>
      <c r="R239" s="707"/>
      <c r="S239" s="707"/>
      <c r="T239" s="707"/>
      <c r="U239" s="707"/>
      <c r="V239" s="708">
        <f t="shared" si="42"/>
        <v>-1568500.6647564187</v>
      </c>
      <c r="W239" s="704">
        <f t="shared" si="44"/>
        <v>-1640679.7647564195</v>
      </c>
      <c r="X239" s="709">
        <f t="shared" si="45"/>
        <v>6172079.3844743529</v>
      </c>
      <c r="Y239" s="292">
        <f t="shared" si="55"/>
        <v>5900548.4844743516</v>
      </c>
      <c r="Z239" s="130">
        <f t="shared" si="56"/>
        <v>7812759.1492307726</v>
      </c>
      <c r="AA239" s="728"/>
    </row>
    <row r="240" spans="1:27" outlineLevel="1">
      <c r="A240" s="125"/>
      <c r="B240" s="2" t="s">
        <v>376</v>
      </c>
      <c r="C240" s="125"/>
      <c r="D240" s="110"/>
      <c r="E240" s="109"/>
      <c r="F240" s="1205"/>
      <c r="G240" s="109">
        <f t="shared" si="49"/>
        <v>17275998.307692308</v>
      </c>
      <c r="H240" s="704">
        <f t="shared" si="50"/>
        <v>17275998.307692312</v>
      </c>
      <c r="I240" s="109">
        <f t="shared" si="54"/>
        <v>57285</v>
      </c>
      <c r="J240" s="703">
        <f t="shared" si="47"/>
        <v>-9864234.1584615372</v>
      </c>
      <c r="K240" s="704">
        <f t="shared" si="52"/>
        <v>-9520524.1584615391</v>
      </c>
      <c r="L240" s="705">
        <f t="shared" si="41"/>
        <v>7411764.1492307708</v>
      </c>
      <c r="M240" s="1205">
        <f t="shared" si="53"/>
        <v>-3428187.0522307782</v>
      </c>
      <c r="N240" s="704">
        <f t="shared" si="43"/>
        <v>-12029.850000000093</v>
      </c>
      <c r="O240" s="708"/>
      <c r="P240" s="704">
        <f t="shared" si="57"/>
        <v>0</v>
      </c>
      <c r="Q240" s="708">
        <f t="shared" si="48"/>
        <v>7411764.1492307708</v>
      </c>
      <c r="R240" s="707"/>
      <c r="S240" s="707"/>
      <c r="T240" s="707"/>
      <c r="U240" s="707"/>
      <c r="V240" s="708">
        <f t="shared" si="42"/>
        <v>-1556470.8147564186</v>
      </c>
      <c r="W240" s="704">
        <f t="shared" si="44"/>
        <v>-1628649.9147564191</v>
      </c>
      <c r="X240" s="709">
        <f t="shared" si="45"/>
        <v>6126824.2344743535</v>
      </c>
      <c r="Y240" s="292">
        <f t="shared" si="55"/>
        <v>5855293.3344743522</v>
      </c>
      <c r="Z240" s="130">
        <f t="shared" si="56"/>
        <v>7755474.1492307726</v>
      </c>
      <c r="AA240" s="728"/>
    </row>
    <row r="241" spans="1:27" outlineLevel="1">
      <c r="A241" s="125"/>
      <c r="B241" s="2" t="s">
        <v>377</v>
      </c>
      <c r="C241" s="125"/>
      <c r="D241" s="110"/>
      <c r="E241" s="109"/>
      <c r="F241" s="1205"/>
      <c r="G241" s="109">
        <f t="shared" si="49"/>
        <v>17275998.307692308</v>
      </c>
      <c r="H241" s="704">
        <f t="shared" si="50"/>
        <v>17275998.307692312</v>
      </c>
      <c r="I241" s="109">
        <f t="shared" si="54"/>
        <v>57285</v>
      </c>
      <c r="J241" s="703">
        <f t="shared" si="47"/>
        <v>-9921519.1584615372</v>
      </c>
      <c r="K241" s="704">
        <f t="shared" si="52"/>
        <v>-9577809.1584615391</v>
      </c>
      <c r="L241" s="705">
        <f t="shared" ref="L241:L304" si="58">G241+J241</f>
        <v>7354479.1492307708</v>
      </c>
      <c r="M241" s="1205">
        <f t="shared" si="53"/>
        <v>-3416157.2022307781</v>
      </c>
      <c r="N241" s="704">
        <f t="shared" si="43"/>
        <v>-12029.850000000093</v>
      </c>
      <c r="O241" s="708"/>
      <c r="P241" s="704">
        <f t="shared" si="57"/>
        <v>0</v>
      </c>
      <c r="Q241" s="708">
        <f t="shared" si="48"/>
        <v>7354479.1492307708</v>
      </c>
      <c r="R241" s="707"/>
      <c r="S241" s="707"/>
      <c r="T241" s="707"/>
      <c r="U241" s="707"/>
      <c r="V241" s="708">
        <f t="shared" si="42"/>
        <v>-1544440.9647564185</v>
      </c>
      <c r="W241" s="704">
        <f t="shared" si="44"/>
        <v>-1616620.0647564193</v>
      </c>
      <c r="X241" s="709">
        <f t="shared" si="45"/>
        <v>6081569.0844743531</v>
      </c>
      <c r="Y241" s="292">
        <f t="shared" si="55"/>
        <v>5810038.1844743527</v>
      </c>
      <c r="Z241" s="130">
        <f t="shared" si="56"/>
        <v>7698189.1492307726</v>
      </c>
      <c r="AA241" s="728"/>
    </row>
    <row r="242" spans="1:27" outlineLevel="1">
      <c r="A242" s="125"/>
      <c r="B242" s="2" t="s">
        <v>378</v>
      </c>
      <c r="C242" s="125"/>
      <c r="D242" s="110"/>
      <c r="E242" s="109"/>
      <c r="F242" s="1205"/>
      <c r="G242" s="109">
        <f t="shared" si="49"/>
        <v>17275998.307692308</v>
      </c>
      <c r="H242" s="704">
        <f t="shared" si="50"/>
        <v>17275998.307692312</v>
      </c>
      <c r="I242" s="109">
        <f t="shared" si="54"/>
        <v>57285</v>
      </c>
      <c r="J242" s="703">
        <f t="shared" si="47"/>
        <v>-9978804.1584615372</v>
      </c>
      <c r="K242" s="704">
        <f t="shared" si="52"/>
        <v>-9635094.1584615391</v>
      </c>
      <c r="L242" s="705">
        <f t="shared" si="58"/>
        <v>7297194.1492307708</v>
      </c>
      <c r="M242" s="1205">
        <f t="shared" si="53"/>
        <v>-3404127.352230778</v>
      </c>
      <c r="N242" s="704">
        <f t="shared" si="43"/>
        <v>-12029.850000000093</v>
      </c>
      <c r="O242" s="708"/>
      <c r="P242" s="704">
        <f t="shared" si="57"/>
        <v>0</v>
      </c>
      <c r="Q242" s="708">
        <f t="shared" si="48"/>
        <v>7297194.1492307708</v>
      </c>
      <c r="R242" s="707"/>
      <c r="S242" s="707"/>
      <c r="T242" s="707"/>
      <c r="U242" s="707"/>
      <c r="V242" s="708">
        <f t="shared" si="42"/>
        <v>-1532411.1147564184</v>
      </c>
      <c r="W242" s="704">
        <f t="shared" si="44"/>
        <v>-1604590.214756419</v>
      </c>
      <c r="X242" s="709">
        <f t="shared" si="45"/>
        <v>6036313.9344743537</v>
      </c>
      <c r="Y242" s="292">
        <f t="shared" si="55"/>
        <v>5764783.0344743524</v>
      </c>
      <c r="Z242" s="130">
        <f t="shared" si="56"/>
        <v>7640904.1492307726</v>
      </c>
      <c r="AA242" s="728"/>
    </row>
    <row r="243" spans="1:27" outlineLevel="1">
      <c r="A243" s="125"/>
      <c r="B243" s="2" t="s">
        <v>379</v>
      </c>
      <c r="C243" s="125"/>
      <c r="D243" s="110"/>
      <c r="E243" s="109"/>
      <c r="F243" s="1205"/>
      <c r="G243" s="109">
        <f t="shared" si="49"/>
        <v>17275998.307692308</v>
      </c>
      <c r="H243" s="704">
        <f t="shared" si="50"/>
        <v>17275998.307692312</v>
      </c>
      <c r="I243" s="109">
        <f t="shared" si="54"/>
        <v>57285</v>
      </c>
      <c r="J243" s="703">
        <f t="shared" si="47"/>
        <v>-10036089.158461537</v>
      </c>
      <c r="K243" s="704">
        <f t="shared" si="52"/>
        <v>-9692379.1584615391</v>
      </c>
      <c r="L243" s="705">
        <f t="shared" si="58"/>
        <v>7239909.1492307708</v>
      </c>
      <c r="M243" s="1205">
        <f t="shared" si="53"/>
        <v>-3392097.5022307779</v>
      </c>
      <c r="N243" s="704">
        <f t="shared" si="43"/>
        <v>-12029.850000000093</v>
      </c>
      <c r="O243" s="708"/>
      <c r="P243" s="704">
        <f t="shared" si="57"/>
        <v>0</v>
      </c>
      <c r="Q243" s="708">
        <f t="shared" si="48"/>
        <v>7239909.1492307708</v>
      </c>
      <c r="R243" s="707"/>
      <c r="S243" s="707"/>
      <c r="T243" s="707"/>
      <c r="U243" s="707"/>
      <c r="V243" s="708">
        <f t="shared" ref="V243:V306" si="59">V242-N243</f>
        <v>-1520381.2647564183</v>
      </c>
      <c r="W243" s="704">
        <f t="shared" si="44"/>
        <v>-1592560.3647564191</v>
      </c>
      <c r="X243" s="709">
        <f t="shared" si="45"/>
        <v>5991058.7844743533</v>
      </c>
      <c r="Y243" s="292">
        <f t="shared" si="55"/>
        <v>5719527.884474352</v>
      </c>
      <c r="Z243" s="130">
        <f t="shared" si="56"/>
        <v>7583619.1492307726</v>
      </c>
      <c r="AA243" s="728"/>
    </row>
    <row r="244" spans="1:27" outlineLevel="1">
      <c r="A244" s="125"/>
      <c r="B244" s="2" t="s">
        <v>380</v>
      </c>
      <c r="C244" s="125"/>
      <c r="D244" s="110"/>
      <c r="E244" s="109"/>
      <c r="F244" s="1205"/>
      <c r="G244" s="109">
        <f t="shared" si="49"/>
        <v>17275998.307692308</v>
      </c>
      <c r="H244" s="704">
        <f t="shared" si="50"/>
        <v>17275998.307692312</v>
      </c>
      <c r="I244" s="109">
        <f t="shared" si="54"/>
        <v>57285</v>
      </c>
      <c r="J244" s="703">
        <f t="shared" si="47"/>
        <v>-10093374.158461537</v>
      </c>
      <c r="K244" s="704">
        <f t="shared" si="52"/>
        <v>-9749664.1584615391</v>
      </c>
      <c r="L244" s="705">
        <f t="shared" si="58"/>
        <v>7182624.1492307708</v>
      </c>
      <c r="M244" s="1205">
        <f t="shared" si="53"/>
        <v>-3380067.6522307778</v>
      </c>
      <c r="N244" s="704">
        <f t="shared" ref="N244:N307" si="60">-M244+M243</f>
        <v>-12029.850000000093</v>
      </c>
      <c r="O244" s="708"/>
      <c r="P244" s="704">
        <f t="shared" si="57"/>
        <v>0</v>
      </c>
      <c r="Q244" s="708">
        <f t="shared" si="48"/>
        <v>7182624.1492307708</v>
      </c>
      <c r="R244" s="707"/>
      <c r="S244" s="707"/>
      <c r="T244" s="707"/>
      <c r="U244" s="707"/>
      <c r="V244" s="708">
        <f t="shared" si="59"/>
        <v>-1508351.4147564182</v>
      </c>
      <c r="W244" s="704">
        <f t="shared" si="44"/>
        <v>-1580530.5147564188</v>
      </c>
      <c r="X244" s="709">
        <f t="shared" si="45"/>
        <v>5945803.6344743539</v>
      </c>
      <c r="Y244" s="292">
        <f t="shared" si="55"/>
        <v>5674272.7344743526</v>
      </c>
      <c r="Z244" s="130">
        <f t="shared" si="56"/>
        <v>7526334.1492307726</v>
      </c>
      <c r="AA244" s="728"/>
    </row>
    <row r="245" spans="1:27" outlineLevel="1">
      <c r="A245" s="125"/>
      <c r="B245" s="2" t="s">
        <v>381</v>
      </c>
      <c r="C245" s="125"/>
      <c r="D245" s="110"/>
      <c r="E245" s="109"/>
      <c r="F245" s="1205"/>
      <c r="G245" s="109">
        <f t="shared" si="49"/>
        <v>17275998.307692308</v>
      </c>
      <c r="H245" s="704">
        <f t="shared" si="50"/>
        <v>17275998.307692312</v>
      </c>
      <c r="I245" s="109">
        <f t="shared" si="54"/>
        <v>57285</v>
      </c>
      <c r="J245" s="703">
        <f t="shared" si="47"/>
        <v>-10150659.158461537</v>
      </c>
      <c r="K245" s="704">
        <f t="shared" si="52"/>
        <v>-9806949.1584615391</v>
      </c>
      <c r="L245" s="705">
        <f t="shared" si="58"/>
        <v>7125339.1492307708</v>
      </c>
      <c r="M245" s="1205">
        <f t="shared" si="53"/>
        <v>-3368037.8022307777</v>
      </c>
      <c r="N245" s="704">
        <f t="shared" si="60"/>
        <v>-12029.850000000093</v>
      </c>
      <c r="O245" s="708"/>
      <c r="P245" s="704">
        <f t="shared" si="57"/>
        <v>0</v>
      </c>
      <c r="Q245" s="708">
        <f t="shared" si="48"/>
        <v>7125339.1492307708</v>
      </c>
      <c r="R245" s="707"/>
      <c r="S245" s="707"/>
      <c r="T245" s="707"/>
      <c r="U245" s="707"/>
      <c r="V245" s="708">
        <f t="shared" si="59"/>
        <v>-1496321.5647564181</v>
      </c>
      <c r="W245" s="704">
        <f t="shared" si="44"/>
        <v>-1568500.6647564184</v>
      </c>
      <c r="X245" s="709">
        <f t="shared" si="45"/>
        <v>5900548.4844743544</v>
      </c>
      <c r="Y245" s="292">
        <f t="shared" si="55"/>
        <v>5629017.5844743531</v>
      </c>
      <c r="Z245" s="130">
        <f t="shared" si="56"/>
        <v>7469049.1492307726</v>
      </c>
      <c r="AA245" s="728"/>
    </row>
    <row r="246" spans="1:27" outlineLevel="1">
      <c r="A246" s="125"/>
      <c r="B246" s="2" t="s">
        <v>382</v>
      </c>
      <c r="C246" s="125"/>
      <c r="D246" s="110"/>
      <c r="E246" s="109"/>
      <c r="F246" s="1205"/>
      <c r="G246" s="109">
        <f t="shared" si="49"/>
        <v>17275998.307692308</v>
      </c>
      <c r="H246" s="704">
        <f t="shared" si="50"/>
        <v>17275998.307692312</v>
      </c>
      <c r="I246" s="109">
        <f t="shared" si="54"/>
        <v>57285</v>
      </c>
      <c r="J246" s="703">
        <f t="shared" si="47"/>
        <v>-10207944.158461537</v>
      </c>
      <c r="K246" s="704">
        <f t="shared" si="52"/>
        <v>-9864234.1584615391</v>
      </c>
      <c r="L246" s="705">
        <f t="shared" si="58"/>
        <v>7068054.1492307708</v>
      </c>
      <c r="M246" s="1205">
        <f t="shared" si="53"/>
        <v>-3356007.9522307776</v>
      </c>
      <c r="N246" s="704">
        <f t="shared" si="60"/>
        <v>-12029.850000000093</v>
      </c>
      <c r="O246" s="708"/>
      <c r="P246" s="704">
        <f t="shared" si="57"/>
        <v>0</v>
      </c>
      <c r="Q246" s="708">
        <f t="shared" si="48"/>
        <v>7068054.1492307708</v>
      </c>
      <c r="R246" s="707"/>
      <c r="S246" s="707"/>
      <c r="T246" s="707"/>
      <c r="U246" s="707"/>
      <c r="V246" s="708">
        <f t="shared" si="59"/>
        <v>-1484291.714756418</v>
      </c>
      <c r="W246" s="704">
        <f t="shared" si="44"/>
        <v>-1556470.8147564188</v>
      </c>
      <c r="X246" s="709">
        <f t="shared" si="45"/>
        <v>5855293.3344743541</v>
      </c>
      <c r="Y246" s="292">
        <f t="shared" si="55"/>
        <v>5583762.4344743527</v>
      </c>
      <c r="Z246" s="130">
        <f t="shared" si="56"/>
        <v>7411764.1492307726</v>
      </c>
      <c r="AA246" s="728"/>
    </row>
    <row r="247" spans="1:27" outlineLevel="1">
      <c r="A247" s="125"/>
      <c r="B247" s="2" t="s">
        <v>383</v>
      </c>
      <c r="C247" s="125"/>
      <c r="D247" s="110"/>
      <c r="E247" s="109"/>
      <c r="F247" s="1205"/>
      <c r="G247" s="109">
        <f t="shared" si="49"/>
        <v>17275998.307692308</v>
      </c>
      <c r="H247" s="704">
        <f t="shared" si="50"/>
        <v>17275998.307692312</v>
      </c>
      <c r="I247" s="109">
        <f t="shared" si="54"/>
        <v>57285</v>
      </c>
      <c r="J247" s="703">
        <f t="shared" si="47"/>
        <v>-10265229.158461537</v>
      </c>
      <c r="K247" s="704">
        <f t="shared" si="52"/>
        <v>-9921519.1584615391</v>
      </c>
      <c r="L247" s="705">
        <f t="shared" si="58"/>
        <v>7010769.1492307708</v>
      </c>
      <c r="M247" s="1205">
        <f t="shared" si="53"/>
        <v>-3343978.1022307775</v>
      </c>
      <c r="N247" s="704">
        <f t="shared" si="60"/>
        <v>-12029.850000000093</v>
      </c>
      <c r="O247" s="708"/>
      <c r="P247" s="704">
        <f t="shared" si="57"/>
        <v>0</v>
      </c>
      <c r="Q247" s="708">
        <f t="shared" si="48"/>
        <v>7010769.1492307708</v>
      </c>
      <c r="R247" s="707"/>
      <c r="S247" s="707"/>
      <c r="T247" s="707"/>
      <c r="U247" s="707"/>
      <c r="V247" s="708">
        <f t="shared" si="59"/>
        <v>-1472261.8647564179</v>
      </c>
      <c r="W247" s="704">
        <f t="shared" si="44"/>
        <v>-1544440.9647564183</v>
      </c>
      <c r="X247" s="709">
        <f t="shared" si="45"/>
        <v>5810038.1844743546</v>
      </c>
      <c r="Y247" s="292">
        <f t="shared" si="55"/>
        <v>5538507.2844743524</v>
      </c>
      <c r="Z247" s="130">
        <f t="shared" si="56"/>
        <v>7354479.1492307726</v>
      </c>
      <c r="AA247" s="728"/>
    </row>
    <row r="248" spans="1:27" outlineLevel="1">
      <c r="A248" s="125"/>
      <c r="B248" s="2" t="s">
        <v>384</v>
      </c>
      <c r="C248" s="125"/>
      <c r="D248" s="110"/>
      <c r="E248" s="109"/>
      <c r="F248" s="1205"/>
      <c r="G248" s="109">
        <f t="shared" si="49"/>
        <v>17275998.307692308</v>
      </c>
      <c r="H248" s="704">
        <f t="shared" si="50"/>
        <v>17275998.307692312</v>
      </c>
      <c r="I248" s="109">
        <f t="shared" si="54"/>
        <v>57285</v>
      </c>
      <c r="J248" s="703">
        <f t="shared" si="47"/>
        <v>-10322514.158461537</v>
      </c>
      <c r="K248" s="704">
        <f t="shared" si="52"/>
        <v>-9978804.1584615391</v>
      </c>
      <c r="L248" s="705">
        <f t="shared" si="58"/>
        <v>6953484.1492307708</v>
      </c>
      <c r="M248" s="1205">
        <f t="shared" si="53"/>
        <v>-3331948.2522307774</v>
      </c>
      <c r="N248" s="704">
        <f t="shared" si="60"/>
        <v>-12029.850000000093</v>
      </c>
      <c r="O248" s="708"/>
      <c r="P248" s="704">
        <f t="shared" si="57"/>
        <v>0</v>
      </c>
      <c r="Q248" s="708">
        <f t="shared" si="48"/>
        <v>6953484.1492307708</v>
      </c>
      <c r="R248" s="707"/>
      <c r="S248" s="707"/>
      <c r="T248" s="707"/>
      <c r="U248" s="707"/>
      <c r="V248" s="708">
        <f t="shared" si="59"/>
        <v>-1460232.0147564178</v>
      </c>
      <c r="W248" s="704">
        <f t="shared" si="44"/>
        <v>-1532411.1147564184</v>
      </c>
      <c r="X248" s="709">
        <f t="shared" si="45"/>
        <v>5764783.0344743542</v>
      </c>
      <c r="Y248" s="292">
        <f t="shared" si="55"/>
        <v>5493252.1344743529</v>
      </c>
      <c r="Z248" s="130">
        <f t="shared" si="56"/>
        <v>7297194.1492307726</v>
      </c>
      <c r="AA248" s="728"/>
    </row>
    <row r="249" spans="1:27" outlineLevel="1">
      <c r="A249" s="125"/>
      <c r="B249" s="2" t="s">
        <v>385</v>
      </c>
      <c r="C249" s="125"/>
      <c r="D249" s="110"/>
      <c r="E249" s="109"/>
      <c r="F249" s="1205"/>
      <c r="G249" s="109">
        <f t="shared" si="49"/>
        <v>17275998.307692308</v>
      </c>
      <c r="H249" s="704">
        <f t="shared" si="50"/>
        <v>17275998.307692312</v>
      </c>
      <c r="I249" s="109">
        <f t="shared" si="54"/>
        <v>57285</v>
      </c>
      <c r="J249" s="703">
        <f t="shared" si="47"/>
        <v>-10379799.158461537</v>
      </c>
      <c r="K249" s="704">
        <f t="shared" si="52"/>
        <v>-10036089.158461539</v>
      </c>
      <c r="L249" s="705">
        <f t="shared" si="58"/>
        <v>6896199.1492307708</v>
      </c>
      <c r="M249" s="1205">
        <f t="shared" si="53"/>
        <v>-3319918.4022307773</v>
      </c>
      <c r="N249" s="704">
        <f t="shared" si="60"/>
        <v>-12029.850000000093</v>
      </c>
      <c r="O249" s="708"/>
      <c r="P249" s="704">
        <f t="shared" si="57"/>
        <v>0</v>
      </c>
      <c r="Q249" s="708">
        <f t="shared" si="48"/>
        <v>6896199.1492307708</v>
      </c>
      <c r="R249" s="707"/>
      <c r="S249" s="707"/>
      <c r="T249" s="707"/>
      <c r="U249" s="707"/>
      <c r="V249" s="708">
        <f t="shared" si="59"/>
        <v>-1448202.1647564177</v>
      </c>
      <c r="W249" s="704">
        <f t="shared" si="44"/>
        <v>-1520381.2647564185</v>
      </c>
      <c r="X249" s="709">
        <f t="shared" si="45"/>
        <v>5719527.8844743539</v>
      </c>
      <c r="Y249" s="292">
        <f t="shared" si="55"/>
        <v>5447996.9844743535</v>
      </c>
      <c r="Z249" s="130">
        <f t="shared" si="56"/>
        <v>7239909.1492307726</v>
      </c>
      <c r="AA249" s="728"/>
    </row>
    <row r="250" spans="1:27" outlineLevel="1">
      <c r="A250" s="125"/>
      <c r="B250" s="2" t="s">
        <v>386</v>
      </c>
      <c r="C250" s="125"/>
      <c r="D250" s="110"/>
      <c r="E250" s="109"/>
      <c r="F250" s="1205"/>
      <c r="G250" s="109">
        <f t="shared" si="49"/>
        <v>17275998.307692308</v>
      </c>
      <c r="H250" s="704">
        <f t="shared" si="50"/>
        <v>17275998.307692312</v>
      </c>
      <c r="I250" s="109">
        <f t="shared" si="54"/>
        <v>57285</v>
      </c>
      <c r="J250" s="703">
        <f t="shared" si="47"/>
        <v>-10437084.158461537</v>
      </c>
      <c r="K250" s="704">
        <f t="shared" si="52"/>
        <v>-10093374.158461539</v>
      </c>
      <c r="L250" s="705">
        <f t="shared" si="58"/>
        <v>6838914.1492307708</v>
      </c>
      <c r="M250" s="1205">
        <f t="shared" si="53"/>
        <v>-3307888.5522307772</v>
      </c>
      <c r="N250" s="704">
        <f t="shared" si="60"/>
        <v>-12029.850000000093</v>
      </c>
      <c r="O250" s="708"/>
      <c r="P250" s="704">
        <f t="shared" si="57"/>
        <v>0</v>
      </c>
      <c r="Q250" s="708">
        <f t="shared" si="48"/>
        <v>6838914.1492307708</v>
      </c>
      <c r="R250" s="707"/>
      <c r="S250" s="707"/>
      <c r="T250" s="707"/>
      <c r="U250" s="707"/>
      <c r="V250" s="708">
        <f t="shared" si="59"/>
        <v>-1436172.3147564176</v>
      </c>
      <c r="W250" s="704">
        <f t="shared" si="44"/>
        <v>-1508351.4147564182</v>
      </c>
      <c r="X250" s="709">
        <f t="shared" si="45"/>
        <v>5674272.7344743544</v>
      </c>
      <c r="Y250" s="292">
        <f t="shared" si="55"/>
        <v>5402741.8344743531</v>
      </c>
      <c r="Z250" s="130">
        <f t="shared" si="56"/>
        <v>7182624.1492307726</v>
      </c>
      <c r="AA250" s="728"/>
    </row>
    <row r="251" spans="1:27" outlineLevel="1">
      <c r="A251" s="125"/>
      <c r="B251" s="2" t="s">
        <v>387</v>
      </c>
      <c r="C251" s="125"/>
      <c r="D251" s="110"/>
      <c r="E251" s="109"/>
      <c r="F251" s="1205"/>
      <c r="G251" s="109">
        <f t="shared" si="49"/>
        <v>17275998.307692308</v>
      </c>
      <c r="H251" s="704">
        <f t="shared" si="50"/>
        <v>17275998.307692312</v>
      </c>
      <c r="I251" s="109">
        <f t="shared" si="54"/>
        <v>57285</v>
      </c>
      <c r="J251" s="703">
        <f t="shared" si="47"/>
        <v>-10494369.158461537</v>
      </c>
      <c r="K251" s="704">
        <f t="shared" si="52"/>
        <v>-10150659.158461539</v>
      </c>
      <c r="L251" s="705">
        <f t="shared" si="58"/>
        <v>6781629.1492307708</v>
      </c>
      <c r="M251" s="1205">
        <f t="shared" si="53"/>
        <v>-3295858.7022307771</v>
      </c>
      <c r="N251" s="704">
        <f t="shared" si="60"/>
        <v>-12029.850000000093</v>
      </c>
      <c r="O251" s="708"/>
      <c r="P251" s="704">
        <f t="shared" si="57"/>
        <v>0</v>
      </c>
      <c r="Q251" s="708">
        <f t="shared" si="48"/>
        <v>6781629.1492307708</v>
      </c>
      <c r="R251" s="707"/>
      <c r="S251" s="707"/>
      <c r="T251" s="707"/>
      <c r="U251" s="707"/>
      <c r="V251" s="708">
        <f t="shared" si="59"/>
        <v>-1424142.4647564176</v>
      </c>
      <c r="W251" s="704">
        <f t="shared" si="44"/>
        <v>-1496321.5647564183</v>
      </c>
      <c r="X251" s="709">
        <f t="shared" si="45"/>
        <v>5629017.5844743541</v>
      </c>
      <c r="Y251" s="292">
        <f t="shared" si="55"/>
        <v>5357486.6844743527</v>
      </c>
      <c r="Z251" s="130">
        <f t="shared" si="56"/>
        <v>7125339.1492307726</v>
      </c>
      <c r="AA251" s="728"/>
    </row>
    <row r="252" spans="1:27" outlineLevel="1">
      <c r="A252" s="125"/>
      <c r="B252" s="2" t="s">
        <v>388</v>
      </c>
      <c r="C252" s="125"/>
      <c r="D252" s="110"/>
      <c r="E252" s="109"/>
      <c r="F252" s="1205"/>
      <c r="G252" s="109">
        <f t="shared" si="49"/>
        <v>17275998.307692308</v>
      </c>
      <c r="H252" s="704">
        <f t="shared" si="50"/>
        <v>17275998.307692312</v>
      </c>
      <c r="I252" s="109">
        <f t="shared" si="54"/>
        <v>57285</v>
      </c>
      <c r="J252" s="703">
        <f t="shared" si="47"/>
        <v>-10551654.158461537</v>
      </c>
      <c r="K252" s="704">
        <f t="shared" si="52"/>
        <v>-10207944.158461539</v>
      </c>
      <c r="L252" s="705">
        <f t="shared" si="58"/>
        <v>6724344.1492307708</v>
      </c>
      <c r="M252" s="1205">
        <f t="shared" si="53"/>
        <v>-3283828.852230777</v>
      </c>
      <c r="N252" s="704">
        <f t="shared" si="60"/>
        <v>-12029.850000000093</v>
      </c>
      <c r="O252" s="708"/>
      <c r="P252" s="704">
        <f t="shared" si="57"/>
        <v>0</v>
      </c>
      <c r="Q252" s="708">
        <f t="shared" si="48"/>
        <v>6724344.1492307708</v>
      </c>
      <c r="R252" s="707"/>
      <c r="S252" s="707"/>
      <c r="T252" s="707"/>
      <c r="U252" s="707"/>
      <c r="V252" s="708">
        <f t="shared" si="59"/>
        <v>-1412112.6147564175</v>
      </c>
      <c r="W252" s="704">
        <f t="shared" si="44"/>
        <v>-1484291.714756418</v>
      </c>
      <c r="X252" s="709">
        <f t="shared" si="45"/>
        <v>5583762.4344743546</v>
      </c>
      <c r="Y252" s="292">
        <f t="shared" si="55"/>
        <v>5312231.5344743533</v>
      </c>
      <c r="Z252" s="130">
        <f t="shared" si="56"/>
        <v>7068054.1492307726</v>
      </c>
      <c r="AA252" s="728"/>
    </row>
    <row r="253" spans="1:27" outlineLevel="1">
      <c r="A253" s="125"/>
      <c r="B253" s="2" t="s">
        <v>389</v>
      </c>
      <c r="C253" s="125"/>
      <c r="D253" s="110"/>
      <c r="E253" s="109"/>
      <c r="F253" s="1205"/>
      <c r="G253" s="109">
        <f t="shared" si="49"/>
        <v>17275998.307692308</v>
      </c>
      <c r="H253" s="704">
        <f t="shared" si="50"/>
        <v>17275998.307692312</v>
      </c>
      <c r="I253" s="109">
        <f t="shared" si="54"/>
        <v>57285</v>
      </c>
      <c r="J253" s="703">
        <f t="shared" si="47"/>
        <v>-10608939.158461537</v>
      </c>
      <c r="K253" s="704">
        <f t="shared" si="52"/>
        <v>-10265229.158461539</v>
      </c>
      <c r="L253" s="705">
        <f t="shared" si="58"/>
        <v>6667059.1492307708</v>
      </c>
      <c r="M253" s="1205">
        <f t="shared" si="53"/>
        <v>-3271799.0022307769</v>
      </c>
      <c r="N253" s="704">
        <f t="shared" si="60"/>
        <v>-12029.850000000093</v>
      </c>
      <c r="O253" s="708"/>
      <c r="P253" s="704">
        <f t="shared" si="57"/>
        <v>0</v>
      </c>
      <c r="Q253" s="708">
        <f t="shared" si="48"/>
        <v>6667059.1492307708</v>
      </c>
      <c r="R253" s="707"/>
      <c r="S253" s="707"/>
      <c r="T253" s="707"/>
      <c r="U253" s="707"/>
      <c r="V253" s="708">
        <f t="shared" si="59"/>
        <v>-1400082.7647564174</v>
      </c>
      <c r="W253" s="704">
        <f t="shared" si="44"/>
        <v>-1472261.8647564177</v>
      </c>
      <c r="X253" s="709">
        <f t="shared" si="45"/>
        <v>5538507.2844743552</v>
      </c>
      <c r="Y253" s="292">
        <f t="shared" si="55"/>
        <v>5266976.3844743539</v>
      </c>
      <c r="Z253" s="130">
        <f t="shared" si="56"/>
        <v>7010769.1492307726</v>
      </c>
      <c r="AA253" s="728"/>
    </row>
    <row r="254" spans="1:27" outlineLevel="1">
      <c r="A254" s="125"/>
      <c r="B254" s="2" t="s">
        <v>390</v>
      </c>
      <c r="C254" s="125"/>
      <c r="D254" s="110"/>
      <c r="E254" s="109"/>
      <c r="F254" s="1205"/>
      <c r="G254" s="109">
        <f t="shared" si="49"/>
        <v>17275998.307692308</v>
      </c>
      <c r="H254" s="704">
        <f t="shared" si="50"/>
        <v>17275998.307692312</v>
      </c>
      <c r="I254" s="109">
        <f t="shared" si="54"/>
        <v>57285</v>
      </c>
      <c r="J254" s="703">
        <f t="shared" si="47"/>
        <v>-10666224.158461537</v>
      </c>
      <c r="K254" s="704">
        <f t="shared" si="52"/>
        <v>-10322514.158461539</v>
      </c>
      <c r="L254" s="705">
        <f t="shared" si="58"/>
        <v>6609774.1492307708</v>
      </c>
      <c r="M254" s="1205">
        <f t="shared" si="53"/>
        <v>-3259769.1522307768</v>
      </c>
      <c r="N254" s="704">
        <f t="shared" si="60"/>
        <v>-12029.850000000093</v>
      </c>
      <c r="O254" s="708"/>
      <c r="P254" s="704">
        <f t="shared" si="57"/>
        <v>0</v>
      </c>
      <c r="Q254" s="708">
        <f t="shared" si="48"/>
        <v>6609774.1492307708</v>
      </c>
      <c r="R254" s="707"/>
      <c r="S254" s="707"/>
      <c r="T254" s="707"/>
      <c r="U254" s="707"/>
      <c r="V254" s="708">
        <f t="shared" si="59"/>
        <v>-1388052.9147564173</v>
      </c>
      <c r="W254" s="704">
        <f t="shared" ref="W254:W317" si="61">(V242+V254+SUM(V243:V253)*2)/24</f>
        <v>-1460232.0147564178</v>
      </c>
      <c r="X254" s="709">
        <f t="shared" ref="X254:X317" si="62">H254+K254+W254</f>
        <v>5493252.1344743548</v>
      </c>
      <c r="Y254" s="292">
        <f t="shared" si="55"/>
        <v>5221721.2344743535</v>
      </c>
      <c r="Z254" s="130">
        <f t="shared" si="56"/>
        <v>6953484.1492307726</v>
      </c>
      <c r="AA254" s="728"/>
    </row>
    <row r="255" spans="1:27" outlineLevel="1">
      <c r="A255" s="125"/>
      <c r="B255" s="2" t="s">
        <v>391</v>
      </c>
      <c r="C255" s="125"/>
      <c r="D255" s="110"/>
      <c r="E255" s="109"/>
      <c r="F255" s="1205"/>
      <c r="G255" s="109">
        <f t="shared" si="49"/>
        <v>17275998.307692308</v>
      </c>
      <c r="H255" s="704">
        <f t="shared" si="50"/>
        <v>17275998.307692312</v>
      </c>
      <c r="I255" s="109">
        <f t="shared" si="54"/>
        <v>57285</v>
      </c>
      <c r="J255" s="703">
        <f t="shared" si="47"/>
        <v>-10723509.158461537</v>
      </c>
      <c r="K255" s="704">
        <f t="shared" si="52"/>
        <v>-10379799.158461539</v>
      </c>
      <c r="L255" s="705">
        <f t="shared" si="58"/>
        <v>6552489.1492307708</v>
      </c>
      <c r="M255" s="1205">
        <f t="shared" si="53"/>
        <v>-3247739.3022307768</v>
      </c>
      <c r="N255" s="704">
        <f t="shared" si="60"/>
        <v>-12029.850000000093</v>
      </c>
      <c r="O255" s="708"/>
      <c r="P255" s="704">
        <f t="shared" si="57"/>
        <v>0</v>
      </c>
      <c r="Q255" s="708">
        <f t="shared" si="48"/>
        <v>6552489.1492307708</v>
      </c>
      <c r="R255" s="707"/>
      <c r="S255" s="707"/>
      <c r="T255" s="707"/>
      <c r="U255" s="707"/>
      <c r="V255" s="708">
        <f t="shared" si="59"/>
        <v>-1376023.0647564172</v>
      </c>
      <c r="W255" s="704">
        <f t="shared" si="61"/>
        <v>-1448202.164756418</v>
      </c>
      <c r="X255" s="709">
        <f t="shared" si="62"/>
        <v>5447996.9844743544</v>
      </c>
      <c r="Y255" s="292">
        <f t="shared" si="55"/>
        <v>5176466.0844743531</v>
      </c>
      <c r="Z255" s="130">
        <f t="shared" si="56"/>
        <v>6896199.1492307726</v>
      </c>
      <c r="AA255" s="728"/>
    </row>
    <row r="256" spans="1:27" outlineLevel="1">
      <c r="A256" s="125"/>
      <c r="B256" s="2" t="s">
        <v>392</v>
      </c>
      <c r="C256" s="125"/>
      <c r="D256" s="110"/>
      <c r="E256" s="109"/>
      <c r="F256" s="1205"/>
      <c r="G256" s="109">
        <f t="shared" si="49"/>
        <v>17275998.307692308</v>
      </c>
      <c r="H256" s="704">
        <f t="shared" si="50"/>
        <v>17275998.307692312</v>
      </c>
      <c r="I256" s="109">
        <f t="shared" si="54"/>
        <v>57285</v>
      </c>
      <c r="J256" s="703">
        <f t="shared" si="47"/>
        <v>-10780794.158461537</v>
      </c>
      <c r="K256" s="704">
        <f t="shared" si="52"/>
        <v>-10437084.158461539</v>
      </c>
      <c r="L256" s="705">
        <f t="shared" si="58"/>
        <v>6495204.1492307708</v>
      </c>
      <c r="M256" s="1205">
        <f t="shared" si="53"/>
        <v>-3235709.4522307767</v>
      </c>
      <c r="N256" s="704">
        <f t="shared" si="60"/>
        <v>-12029.850000000093</v>
      </c>
      <c r="O256" s="708"/>
      <c r="P256" s="704">
        <f t="shared" si="57"/>
        <v>0</v>
      </c>
      <c r="Q256" s="708">
        <f t="shared" si="48"/>
        <v>6495204.1492307708</v>
      </c>
      <c r="R256" s="707"/>
      <c r="S256" s="707"/>
      <c r="T256" s="707"/>
      <c r="U256" s="707"/>
      <c r="V256" s="708">
        <f t="shared" si="59"/>
        <v>-1363993.2147564171</v>
      </c>
      <c r="W256" s="704">
        <f t="shared" si="61"/>
        <v>-1436172.3147564176</v>
      </c>
      <c r="X256" s="709">
        <f t="shared" si="62"/>
        <v>5402741.834474355</v>
      </c>
      <c r="Y256" s="292">
        <f t="shared" si="55"/>
        <v>5131210.9344743537</v>
      </c>
      <c r="Z256" s="130">
        <f t="shared" si="56"/>
        <v>6838914.1492307726</v>
      </c>
      <c r="AA256" s="728"/>
    </row>
    <row r="257" spans="1:27" outlineLevel="1">
      <c r="A257" s="125"/>
      <c r="B257" s="2" t="s">
        <v>393</v>
      </c>
      <c r="C257" s="125"/>
      <c r="D257" s="110"/>
      <c r="E257" s="109"/>
      <c r="F257" s="1205"/>
      <c r="G257" s="109">
        <f t="shared" si="49"/>
        <v>17275998.307692308</v>
      </c>
      <c r="H257" s="704">
        <f t="shared" si="50"/>
        <v>17275998.307692312</v>
      </c>
      <c r="I257" s="109">
        <f t="shared" si="54"/>
        <v>57285</v>
      </c>
      <c r="J257" s="703">
        <f t="shared" si="47"/>
        <v>-10838079.158461537</v>
      </c>
      <c r="K257" s="704">
        <f t="shared" si="52"/>
        <v>-10494369.158461539</v>
      </c>
      <c r="L257" s="705">
        <f t="shared" si="58"/>
        <v>6437919.1492307708</v>
      </c>
      <c r="M257" s="1205">
        <f t="shared" si="53"/>
        <v>-3223679.6022307766</v>
      </c>
      <c r="N257" s="704">
        <f t="shared" si="60"/>
        <v>-12029.850000000093</v>
      </c>
      <c r="O257" s="708"/>
      <c r="P257" s="704">
        <f t="shared" si="57"/>
        <v>0</v>
      </c>
      <c r="Q257" s="708">
        <f t="shared" si="48"/>
        <v>6437919.1492307708</v>
      </c>
      <c r="R257" s="707"/>
      <c r="S257" s="707"/>
      <c r="T257" s="707"/>
      <c r="U257" s="707"/>
      <c r="V257" s="708">
        <f t="shared" si="59"/>
        <v>-1351963.364756417</v>
      </c>
      <c r="W257" s="704">
        <f t="shared" si="61"/>
        <v>-1424142.4647564178</v>
      </c>
      <c r="X257" s="709">
        <f t="shared" si="62"/>
        <v>5357486.6844743546</v>
      </c>
      <c r="Y257" s="292">
        <f t="shared" si="55"/>
        <v>5085955.7844743542</v>
      </c>
      <c r="Z257" s="130">
        <f t="shared" si="56"/>
        <v>6781629.1492307726</v>
      </c>
      <c r="AA257" s="728"/>
    </row>
    <row r="258" spans="1:27" outlineLevel="1">
      <c r="A258" s="125"/>
      <c r="B258" s="2" t="s">
        <v>394</v>
      </c>
      <c r="C258" s="125"/>
      <c r="D258" s="110"/>
      <c r="E258" s="109"/>
      <c r="F258" s="1205"/>
      <c r="G258" s="109">
        <f t="shared" si="49"/>
        <v>17275998.307692308</v>
      </c>
      <c r="H258" s="704">
        <f t="shared" si="50"/>
        <v>17275998.307692312</v>
      </c>
      <c r="I258" s="109">
        <f t="shared" si="54"/>
        <v>57285</v>
      </c>
      <c r="J258" s="703">
        <f t="shared" si="47"/>
        <v>-10895364.158461537</v>
      </c>
      <c r="K258" s="704">
        <f t="shared" si="52"/>
        <v>-10551654.158461539</v>
      </c>
      <c r="L258" s="705">
        <f t="shared" si="58"/>
        <v>6380634.1492307708</v>
      </c>
      <c r="M258" s="1205">
        <f t="shared" si="53"/>
        <v>-3211649.7522307765</v>
      </c>
      <c r="N258" s="704">
        <f t="shared" si="60"/>
        <v>-12029.850000000093</v>
      </c>
      <c r="O258" s="708"/>
      <c r="P258" s="704">
        <f t="shared" si="57"/>
        <v>0</v>
      </c>
      <c r="Q258" s="708">
        <f t="shared" si="48"/>
        <v>6380634.1492307708</v>
      </c>
      <c r="R258" s="707"/>
      <c r="S258" s="707"/>
      <c r="T258" s="707"/>
      <c r="U258" s="707"/>
      <c r="V258" s="708">
        <f t="shared" si="59"/>
        <v>-1339933.5147564169</v>
      </c>
      <c r="W258" s="704">
        <f t="shared" si="61"/>
        <v>-1412112.6147564175</v>
      </c>
      <c r="X258" s="709">
        <f t="shared" si="62"/>
        <v>5312231.5344743552</v>
      </c>
      <c r="Y258" s="292">
        <f t="shared" si="55"/>
        <v>5040700.6344743539</v>
      </c>
      <c r="Z258" s="130">
        <f t="shared" si="56"/>
        <v>6724344.1492307726</v>
      </c>
      <c r="AA258" s="728"/>
    </row>
    <row r="259" spans="1:27" outlineLevel="1">
      <c r="A259" s="125"/>
      <c r="B259" s="2" t="s">
        <v>395</v>
      </c>
      <c r="C259" s="125"/>
      <c r="D259" s="110"/>
      <c r="E259" s="109"/>
      <c r="F259" s="1205"/>
      <c r="G259" s="109">
        <f t="shared" si="49"/>
        <v>17275998.307692308</v>
      </c>
      <c r="H259" s="704">
        <f t="shared" si="50"/>
        <v>17275998.307692312</v>
      </c>
      <c r="I259" s="109">
        <f t="shared" si="54"/>
        <v>57285</v>
      </c>
      <c r="J259" s="703">
        <f t="shared" ref="J259:J322" si="63">J258-I259</f>
        <v>-10952649.158461537</v>
      </c>
      <c r="K259" s="704">
        <f t="shared" si="52"/>
        <v>-10608939.158461539</v>
      </c>
      <c r="L259" s="705">
        <f t="shared" si="58"/>
        <v>6323349.1492307708</v>
      </c>
      <c r="M259" s="1205">
        <f t="shared" si="53"/>
        <v>-3199619.9022307764</v>
      </c>
      <c r="N259" s="704">
        <f t="shared" si="60"/>
        <v>-12029.850000000093</v>
      </c>
      <c r="O259" s="708"/>
      <c r="P259" s="704">
        <f t="shared" si="57"/>
        <v>0</v>
      </c>
      <c r="Q259" s="708">
        <f t="shared" si="48"/>
        <v>6323349.1492307708</v>
      </c>
      <c r="R259" s="707"/>
      <c r="S259" s="707"/>
      <c r="T259" s="707"/>
      <c r="U259" s="707"/>
      <c r="V259" s="708">
        <f t="shared" si="59"/>
        <v>-1327903.6647564168</v>
      </c>
      <c r="W259" s="704">
        <f t="shared" si="61"/>
        <v>-1400082.7647564176</v>
      </c>
      <c r="X259" s="709">
        <f t="shared" si="62"/>
        <v>5266976.3844743548</v>
      </c>
      <c r="Y259" s="292">
        <f t="shared" si="55"/>
        <v>4995445.4844743535</v>
      </c>
      <c r="Z259" s="130">
        <f t="shared" si="56"/>
        <v>6667059.1492307726</v>
      </c>
      <c r="AA259" s="728"/>
    </row>
    <row r="260" spans="1:27" outlineLevel="1">
      <c r="A260" s="125"/>
      <c r="B260" s="2" t="s">
        <v>396</v>
      </c>
      <c r="C260" s="125"/>
      <c r="D260" s="110"/>
      <c r="E260" s="109"/>
      <c r="F260" s="1205"/>
      <c r="G260" s="109">
        <f t="shared" si="49"/>
        <v>17275998.307692308</v>
      </c>
      <c r="H260" s="704">
        <f t="shared" si="50"/>
        <v>17275998.307692312</v>
      </c>
      <c r="I260" s="109">
        <f t="shared" si="54"/>
        <v>57285</v>
      </c>
      <c r="J260" s="703">
        <f t="shared" si="63"/>
        <v>-11009934.158461537</v>
      </c>
      <c r="K260" s="704">
        <f t="shared" si="52"/>
        <v>-10666224.158461539</v>
      </c>
      <c r="L260" s="705">
        <f t="shared" si="58"/>
        <v>6266064.1492307708</v>
      </c>
      <c r="M260" s="1205">
        <f t="shared" si="53"/>
        <v>-3187590.0522307763</v>
      </c>
      <c r="N260" s="704">
        <f t="shared" si="60"/>
        <v>-12029.850000000093</v>
      </c>
      <c r="O260" s="708"/>
      <c r="P260" s="704">
        <f t="shared" si="57"/>
        <v>0</v>
      </c>
      <c r="Q260" s="708">
        <f t="shared" si="48"/>
        <v>6266064.1492307708</v>
      </c>
      <c r="R260" s="707"/>
      <c r="S260" s="707"/>
      <c r="T260" s="707"/>
      <c r="U260" s="707"/>
      <c r="V260" s="708">
        <f t="shared" si="59"/>
        <v>-1315873.8147564167</v>
      </c>
      <c r="W260" s="704">
        <f t="shared" si="61"/>
        <v>-1388052.9147564175</v>
      </c>
      <c r="X260" s="709">
        <f t="shared" si="62"/>
        <v>5221721.2344743554</v>
      </c>
      <c r="Y260" s="292">
        <f t="shared" si="55"/>
        <v>4950190.3344743541</v>
      </c>
      <c r="Z260" s="130">
        <f t="shared" si="56"/>
        <v>6609774.1492307726</v>
      </c>
      <c r="AA260" s="728"/>
    </row>
    <row r="261" spans="1:27" outlineLevel="1">
      <c r="A261" s="125"/>
      <c r="B261" s="2" t="s">
        <v>397</v>
      </c>
      <c r="C261" s="125"/>
      <c r="D261" s="110"/>
      <c r="E261" s="109"/>
      <c r="F261" s="1205"/>
      <c r="G261" s="109">
        <f t="shared" si="49"/>
        <v>17275998.307692308</v>
      </c>
      <c r="H261" s="704">
        <f t="shared" si="50"/>
        <v>17275998.307692312</v>
      </c>
      <c r="I261" s="109">
        <f t="shared" si="54"/>
        <v>57285</v>
      </c>
      <c r="J261" s="703">
        <f t="shared" si="63"/>
        <v>-11067219.158461537</v>
      </c>
      <c r="K261" s="704">
        <f t="shared" si="52"/>
        <v>-10723509.158461539</v>
      </c>
      <c r="L261" s="705">
        <f t="shared" si="58"/>
        <v>6208779.1492307708</v>
      </c>
      <c r="M261" s="1205">
        <f t="shared" si="53"/>
        <v>-3175560.2022307762</v>
      </c>
      <c r="N261" s="704">
        <f t="shared" si="60"/>
        <v>-12029.850000000093</v>
      </c>
      <c r="O261" s="708"/>
      <c r="P261" s="704">
        <f t="shared" si="57"/>
        <v>0</v>
      </c>
      <c r="Q261" s="708">
        <f t="shared" ref="Q261:Q324" si="64">L261+P261</f>
        <v>6208779.1492307708</v>
      </c>
      <c r="R261" s="707"/>
      <c r="S261" s="707"/>
      <c r="T261" s="707"/>
      <c r="U261" s="707"/>
      <c r="V261" s="708">
        <f t="shared" si="59"/>
        <v>-1303843.9647564166</v>
      </c>
      <c r="W261" s="704">
        <f t="shared" si="61"/>
        <v>-1376023.0647564172</v>
      </c>
      <c r="X261" s="709">
        <f t="shared" si="62"/>
        <v>5176466.084474355</v>
      </c>
      <c r="Y261" s="292">
        <f t="shared" si="55"/>
        <v>4904935.1844743546</v>
      </c>
      <c r="Z261" s="130">
        <f t="shared" si="56"/>
        <v>6552489.1492307726</v>
      </c>
      <c r="AA261" s="728"/>
    </row>
    <row r="262" spans="1:27" outlineLevel="1">
      <c r="A262" s="125"/>
      <c r="B262" s="2" t="s">
        <v>398</v>
      </c>
      <c r="C262" s="125"/>
      <c r="D262" s="110"/>
      <c r="E262" s="109"/>
      <c r="F262" s="1205"/>
      <c r="G262" s="109">
        <f t="shared" ref="G262:G325" si="65">G261</f>
        <v>17275998.307692308</v>
      </c>
      <c r="H262" s="704">
        <f t="shared" ref="H262:H325" si="66">(G250+G262+SUM(G251:G261)*2)/24</f>
        <v>17275998.307692312</v>
      </c>
      <c r="I262" s="109">
        <f t="shared" si="54"/>
        <v>57285</v>
      </c>
      <c r="J262" s="703">
        <f t="shared" si="63"/>
        <v>-11124504.158461537</v>
      </c>
      <c r="K262" s="704">
        <f t="shared" si="52"/>
        <v>-10780794.158461539</v>
      </c>
      <c r="L262" s="705">
        <f t="shared" si="58"/>
        <v>6151494.1492307708</v>
      </c>
      <c r="M262" s="1205">
        <f t="shared" si="53"/>
        <v>-3163530.3522307761</v>
      </c>
      <c r="N262" s="704">
        <f t="shared" si="60"/>
        <v>-12029.850000000093</v>
      </c>
      <c r="O262" s="708"/>
      <c r="P262" s="704">
        <f t="shared" si="57"/>
        <v>0</v>
      </c>
      <c r="Q262" s="708">
        <f t="shared" si="64"/>
        <v>6151494.1492307708</v>
      </c>
      <c r="R262" s="707"/>
      <c r="S262" s="707"/>
      <c r="T262" s="707"/>
      <c r="U262" s="707"/>
      <c r="V262" s="708">
        <f t="shared" si="59"/>
        <v>-1291814.1147564165</v>
      </c>
      <c r="W262" s="704">
        <f t="shared" si="61"/>
        <v>-1363993.2147564171</v>
      </c>
      <c r="X262" s="709">
        <f t="shared" si="62"/>
        <v>5131210.9344743555</v>
      </c>
      <c r="Y262" s="292">
        <f t="shared" si="55"/>
        <v>4859680.0344743542</v>
      </c>
      <c r="Z262" s="130">
        <f t="shared" si="56"/>
        <v>6495204.1492307726</v>
      </c>
      <c r="AA262" s="728"/>
    </row>
    <row r="263" spans="1:27" outlineLevel="1">
      <c r="A263" s="125"/>
      <c r="B263" s="2" t="s">
        <v>399</v>
      </c>
      <c r="C263" s="125"/>
      <c r="D263" s="110"/>
      <c r="E263" s="109"/>
      <c r="F263" s="1205"/>
      <c r="G263" s="109">
        <f t="shared" si="65"/>
        <v>17275998.307692308</v>
      </c>
      <c r="H263" s="704">
        <f t="shared" si="66"/>
        <v>17275998.307692312</v>
      </c>
      <c r="I263" s="109">
        <f t="shared" si="54"/>
        <v>57285</v>
      </c>
      <c r="J263" s="703">
        <f t="shared" si="63"/>
        <v>-11181789.158461537</v>
      </c>
      <c r="K263" s="704">
        <f t="shared" ref="K263:K326" si="67">(J251+J263+SUM(J252:J262)*2)/24</f>
        <v>-10838079.158461539</v>
      </c>
      <c r="L263" s="705">
        <f t="shared" si="58"/>
        <v>6094209.1492307708</v>
      </c>
      <c r="M263" s="1205">
        <f t="shared" si="53"/>
        <v>-3151500.502230776</v>
      </c>
      <c r="N263" s="704">
        <f t="shared" si="60"/>
        <v>-12029.850000000093</v>
      </c>
      <c r="O263" s="708"/>
      <c r="P263" s="704">
        <f t="shared" si="57"/>
        <v>0</v>
      </c>
      <c r="Q263" s="708">
        <f t="shared" si="64"/>
        <v>6094209.1492307708</v>
      </c>
      <c r="R263" s="707"/>
      <c r="S263" s="707"/>
      <c r="T263" s="707"/>
      <c r="U263" s="707"/>
      <c r="V263" s="708">
        <f t="shared" si="59"/>
        <v>-1279784.2647564164</v>
      </c>
      <c r="W263" s="704">
        <f t="shared" si="61"/>
        <v>-1351963.364756417</v>
      </c>
      <c r="X263" s="709">
        <f t="shared" si="62"/>
        <v>5085955.7844743561</v>
      </c>
      <c r="Y263" s="292">
        <f t="shared" si="55"/>
        <v>4814424.8844743539</v>
      </c>
      <c r="Z263" s="130">
        <f t="shared" si="56"/>
        <v>6437919.1492307726</v>
      </c>
      <c r="AA263" s="728"/>
    </row>
    <row r="264" spans="1:27" outlineLevel="1">
      <c r="A264" s="125"/>
      <c r="B264" s="2" t="s">
        <v>400</v>
      </c>
      <c r="C264" s="125"/>
      <c r="D264" s="110"/>
      <c r="E264" s="109"/>
      <c r="F264" s="1205"/>
      <c r="G264" s="109">
        <f t="shared" si="65"/>
        <v>17275998.307692308</v>
      </c>
      <c r="H264" s="704">
        <f t="shared" si="66"/>
        <v>17275998.307692312</v>
      </c>
      <c r="I264" s="109">
        <f t="shared" si="54"/>
        <v>57285</v>
      </c>
      <c r="J264" s="703">
        <f t="shared" si="63"/>
        <v>-11239074.158461537</v>
      </c>
      <c r="K264" s="704">
        <f t="shared" si="67"/>
        <v>-10895364.158461539</v>
      </c>
      <c r="L264" s="705">
        <f t="shared" si="58"/>
        <v>6036924.1492307708</v>
      </c>
      <c r="M264" s="1205">
        <f t="shared" si="53"/>
        <v>-3139470.6522307759</v>
      </c>
      <c r="N264" s="704">
        <f t="shared" si="60"/>
        <v>-12029.850000000093</v>
      </c>
      <c r="O264" s="708"/>
      <c r="P264" s="704">
        <f t="shared" si="57"/>
        <v>0</v>
      </c>
      <c r="Q264" s="708">
        <f t="shared" si="64"/>
        <v>6036924.1492307708</v>
      </c>
      <c r="R264" s="707"/>
      <c r="S264" s="707"/>
      <c r="T264" s="707"/>
      <c r="U264" s="707"/>
      <c r="V264" s="708">
        <f t="shared" si="59"/>
        <v>-1267754.4147564163</v>
      </c>
      <c r="W264" s="704">
        <f t="shared" si="61"/>
        <v>-1339933.5147564171</v>
      </c>
      <c r="X264" s="709">
        <f t="shared" si="62"/>
        <v>5040700.6344743557</v>
      </c>
      <c r="Y264" s="292">
        <f t="shared" si="55"/>
        <v>4769169.7344743544</v>
      </c>
      <c r="Z264" s="130">
        <f t="shared" si="56"/>
        <v>6380634.1492307726</v>
      </c>
      <c r="AA264" s="728"/>
    </row>
    <row r="265" spans="1:27" outlineLevel="1">
      <c r="A265" s="125"/>
      <c r="B265" s="2" t="s">
        <v>401</v>
      </c>
      <c r="C265" s="125"/>
      <c r="D265" s="110"/>
      <c r="E265" s="109"/>
      <c r="F265" s="1205"/>
      <c r="G265" s="109">
        <f t="shared" si="65"/>
        <v>17275998.307692308</v>
      </c>
      <c r="H265" s="704">
        <f t="shared" si="66"/>
        <v>17275998.307692312</v>
      </c>
      <c r="I265" s="109">
        <f t="shared" si="54"/>
        <v>57285</v>
      </c>
      <c r="J265" s="703">
        <f t="shared" si="63"/>
        <v>-11296359.158461537</v>
      </c>
      <c r="K265" s="704">
        <f t="shared" si="67"/>
        <v>-10952649.158461539</v>
      </c>
      <c r="L265" s="705">
        <f t="shared" si="58"/>
        <v>5979639.1492307708</v>
      </c>
      <c r="M265" s="1205">
        <f t="shared" si="53"/>
        <v>-3127440.8022307758</v>
      </c>
      <c r="N265" s="704">
        <f t="shared" si="60"/>
        <v>-12029.850000000093</v>
      </c>
      <c r="O265" s="708"/>
      <c r="P265" s="704">
        <f t="shared" si="57"/>
        <v>0</v>
      </c>
      <c r="Q265" s="708">
        <f t="shared" si="64"/>
        <v>5979639.1492307708</v>
      </c>
      <c r="R265" s="707"/>
      <c r="S265" s="707"/>
      <c r="T265" s="707"/>
      <c r="U265" s="707"/>
      <c r="V265" s="708">
        <f t="shared" si="59"/>
        <v>-1255724.5647564163</v>
      </c>
      <c r="W265" s="704">
        <f t="shared" si="61"/>
        <v>-1327903.664756417</v>
      </c>
      <c r="X265" s="709">
        <f t="shared" si="62"/>
        <v>4995445.4844743554</v>
      </c>
      <c r="Y265" s="292">
        <f t="shared" si="55"/>
        <v>4723914.584474355</v>
      </c>
      <c r="Z265" s="130">
        <f t="shared" si="56"/>
        <v>6323349.1492307726</v>
      </c>
      <c r="AA265" s="728"/>
    </row>
    <row r="266" spans="1:27" outlineLevel="1">
      <c r="A266" s="125"/>
      <c r="B266" s="2" t="s">
        <v>402</v>
      </c>
      <c r="C266" s="125"/>
      <c r="D266" s="710"/>
      <c r="E266" s="711"/>
      <c r="F266" s="1205"/>
      <c r="G266" s="109">
        <f t="shared" si="65"/>
        <v>17275998.307692308</v>
      </c>
      <c r="H266" s="704">
        <f t="shared" si="66"/>
        <v>17275998.307692312</v>
      </c>
      <c r="I266" s="109">
        <f t="shared" si="54"/>
        <v>57285</v>
      </c>
      <c r="J266" s="703">
        <f t="shared" si="63"/>
        <v>-11353644.158461537</v>
      </c>
      <c r="K266" s="704">
        <f t="shared" si="67"/>
        <v>-11009934.158461539</v>
      </c>
      <c r="L266" s="705">
        <f t="shared" si="58"/>
        <v>5922354.1492307708</v>
      </c>
      <c r="M266" s="1205">
        <f t="shared" ref="M266:M329" si="68">I266*21%+M265</f>
        <v>-3115410.9522307757</v>
      </c>
      <c r="N266" s="704">
        <f t="shared" si="60"/>
        <v>-12029.850000000093</v>
      </c>
      <c r="O266" s="708"/>
      <c r="P266" s="704">
        <f t="shared" si="57"/>
        <v>0</v>
      </c>
      <c r="Q266" s="708">
        <f t="shared" si="64"/>
        <v>5922354.1492307708</v>
      </c>
      <c r="R266" s="707"/>
      <c r="S266" s="707"/>
      <c r="T266" s="707"/>
      <c r="U266" s="707"/>
      <c r="V266" s="708">
        <f t="shared" si="59"/>
        <v>-1243694.7147564162</v>
      </c>
      <c r="W266" s="704">
        <f t="shared" si="61"/>
        <v>-1315873.8147564167</v>
      </c>
      <c r="X266" s="709">
        <f t="shared" si="62"/>
        <v>4950190.3344743559</v>
      </c>
      <c r="Y266" s="292">
        <f t="shared" si="55"/>
        <v>4678659.4344743546</v>
      </c>
      <c r="Z266" s="130">
        <f t="shared" si="56"/>
        <v>6266064.1492307726</v>
      </c>
      <c r="AA266" s="728"/>
    </row>
    <row r="267" spans="1:27" outlineLevel="1">
      <c r="A267" s="125"/>
      <c r="B267" s="2" t="s">
        <v>403</v>
      </c>
      <c r="C267" s="125"/>
      <c r="D267" s="710"/>
      <c r="E267" s="711"/>
      <c r="F267" s="1205"/>
      <c r="G267" s="109">
        <f t="shared" si="65"/>
        <v>17275998.307692308</v>
      </c>
      <c r="H267" s="704">
        <f t="shared" si="66"/>
        <v>17275998.307692312</v>
      </c>
      <c r="I267" s="109">
        <f t="shared" si="54"/>
        <v>57285</v>
      </c>
      <c r="J267" s="703">
        <f t="shared" si="63"/>
        <v>-11410929.158461537</v>
      </c>
      <c r="K267" s="704">
        <f t="shared" si="67"/>
        <v>-11067219.158461539</v>
      </c>
      <c r="L267" s="705">
        <f t="shared" si="58"/>
        <v>5865069.1492307708</v>
      </c>
      <c r="M267" s="1205">
        <f t="shared" si="68"/>
        <v>-3103381.1022307756</v>
      </c>
      <c r="N267" s="704">
        <f t="shared" si="60"/>
        <v>-12029.850000000093</v>
      </c>
      <c r="O267" s="708"/>
      <c r="P267" s="704">
        <f t="shared" si="57"/>
        <v>0</v>
      </c>
      <c r="Q267" s="708">
        <f t="shared" si="64"/>
        <v>5865069.1492307708</v>
      </c>
      <c r="R267" s="707"/>
      <c r="S267" s="707"/>
      <c r="T267" s="707"/>
      <c r="U267" s="707"/>
      <c r="V267" s="708">
        <f t="shared" si="59"/>
        <v>-1231664.8647564161</v>
      </c>
      <c r="W267" s="704">
        <f t="shared" si="61"/>
        <v>-1303843.9647564164</v>
      </c>
      <c r="X267" s="709">
        <f t="shared" si="62"/>
        <v>4904935.1844743565</v>
      </c>
      <c r="Y267" s="292">
        <f t="shared" si="55"/>
        <v>4633404.2844743542</v>
      </c>
      <c r="Z267" s="130">
        <f t="shared" si="56"/>
        <v>6208779.1492307726</v>
      </c>
      <c r="AA267" s="728"/>
    </row>
    <row r="268" spans="1:27" outlineLevel="1">
      <c r="A268" s="125"/>
      <c r="B268" s="2" t="s">
        <v>404</v>
      </c>
      <c r="C268" s="125"/>
      <c r="D268" s="710"/>
      <c r="E268" s="711"/>
      <c r="F268" s="1205"/>
      <c r="G268" s="109">
        <f t="shared" si="65"/>
        <v>17275998.307692308</v>
      </c>
      <c r="H268" s="704">
        <f t="shared" si="66"/>
        <v>17275998.307692312</v>
      </c>
      <c r="I268" s="109">
        <f t="shared" si="54"/>
        <v>57285</v>
      </c>
      <c r="J268" s="703">
        <f t="shared" si="63"/>
        <v>-11468214.158461537</v>
      </c>
      <c r="K268" s="704">
        <f t="shared" si="67"/>
        <v>-11124504.158461539</v>
      </c>
      <c r="L268" s="705">
        <f t="shared" si="58"/>
        <v>5807784.1492307708</v>
      </c>
      <c r="M268" s="1205">
        <f t="shared" si="68"/>
        <v>-3091351.2522307755</v>
      </c>
      <c r="N268" s="704">
        <f t="shared" si="60"/>
        <v>-12029.850000000093</v>
      </c>
      <c r="O268" s="708"/>
      <c r="P268" s="704">
        <f t="shared" si="57"/>
        <v>0</v>
      </c>
      <c r="Q268" s="708">
        <f t="shared" si="64"/>
        <v>5807784.1492307708</v>
      </c>
      <c r="R268" s="707"/>
      <c r="S268" s="707"/>
      <c r="T268" s="707"/>
      <c r="U268" s="707"/>
      <c r="V268" s="708">
        <f t="shared" si="59"/>
        <v>-1219635.014756416</v>
      </c>
      <c r="W268" s="704">
        <f t="shared" si="61"/>
        <v>-1291814.1147564168</v>
      </c>
      <c r="X268" s="709">
        <f t="shared" si="62"/>
        <v>4859680.0344743561</v>
      </c>
      <c r="Y268" s="292">
        <f t="shared" si="55"/>
        <v>4588149.1344743548</v>
      </c>
      <c r="Z268" s="130">
        <f t="shared" si="56"/>
        <v>6151494.1492307726</v>
      </c>
      <c r="AA268" s="728"/>
    </row>
    <row r="269" spans="1:27" outlineLevel="1">
      <c r="A269" s="125"/>
      <c r="B269" s="2" t="s">
        <v>405</v>
      </c>
      <c r="C269" s="125"/>
      <c r="D269" s="710"/>
      <c r="E269" s="711"/>
      <c r="F269" s="1205"/>
      <c r="G269" s="109">
        <f t="shared" si="65"/>
        <v>17275998.307692308</v>
      </c>
      <c r="H269" s="704">
        <f t="shared" si="66"/>
        <v>17275998.307692312</v>
      </c>
      <c r="I269" s="109">
        <f t="shared" si="54"/>
        <v>57285</v>
      </c>
      <c r="J269" s="703">
        <f t="shared" si="63"/>
        <v>-11525499.158461537</v>
      </c>
      <c r="K269" s="704">
        <f t="shared" si="67"/>
        <v>-11181789.158461539</v>
      </c>
      <c r="L269" s="705">
        <f t="shared" si="58"/>
        <v>5750499.1492307708</v>
      </c>
      <c r="M269" s="1205">
        <f t="shared" si="68"/>
        <v>-3079321.4022307754</v>
      </c>
      <c r="N269" s="704">
        <f t="shared" si="60"/>
        <v>-12029.850000000093</v>
      </c>
      <c r="O269" s="708"/>
      <c r="P269" s="704">
        <f t="shared" si="57"/>
        <v>0</v>
      </c>
      <c r="Q269" s="708">
        <f t="shared" si="64"/>
        <v>5750499.1492307708</v>
      </c>
      <c r="R269" s="707"/>
      <c r="S269" s="707"/>
      <c r="T269" s="707"/>
      <c r="U269" s="707"/>
      <c r="V269" s="708">
        <f t="shared" si="59"/>
        <v>-1207605.1647564159</v>
      </c>
      <c r="W269" s="704">
        <f t="shared" si="61"/>
        <v>-1279784.2647564164</v>
      </c>
      <c r="X269" s="709">
        <f t="shared" si="62"/>
        <v>4814424.8844743557</v>
      </c>
      <c r="Y269" s="292">
        <f t="shared" si="55"/>
        <v>4542893.9844743554</v>
      </c>
      <c r="Z269" s="130">
        <f t="shared" si="56"/>
        <v>6094209.1492307726</v>
      </c>
      <c r="AA269" s="728"/>
    </row>
    <row r="270" spans="1:27" outlineLevel="1">
      <c r="A270" s="125"/>
      <c r="B270" s="2" t="s">
        <v>406</v>
      </c>
      <c r="C270" s="125"/>
      <c r="D270" s="710"/>
      <c r="E270" s="711"/>
      <c r="F270" s="1205"/>
      <c r="G270" s="109">
        <f t="shared" si="65"/>
        <v>17275998.307692308</v>
      </c>
      <c r="H270" s="704">
        <f t="shared" si="66"/>
        <v>17275998.307692312</v>
      </c>
      <c r="I270" s="109">
        <f t="shared" si="54"/>
        <v>57285</v>
      </c>
      <c r="J270" s="703">
        <f t="shared" si="63"/>
        <v>-11582784.158461537</v>
      </c>
      <c r="K270" s="704">
        <f t="shared" si="67"/>
        <v>-11239074.158461539</v>
      </c>
      <c r="L270" s="705">
        <f t="shared" si="58"/>
        <v>5693214.1492307708</v>
      </c>
      <c r="M270" s="1205">
        <f t="shared" si="68"/>
        <v>-3067291.5522307754</v>
      </c>
      <c r="N270" s="704">
        <f t="shared" si="60"/>
        <v>-12029.850000000093</v>
      </c>
      <c r="O270" s="708"/>
      <c r="P270" s="704">
        <f t="shared" si="57"/>
        <v>0</v>
      </c>
      <c r="Q270" s="708">
        <f t="shared" si="64"/>
        <v>5693214.1492307708</v>
      </c>
      <c r="R270" s="707"/>
      <c r="S270" s="707"/>
      <c r="T270" s="707"/>
      <c r="U270" s="707"/>
      <c r="V270" s="708">
        <f t="shared" si="59"/>
        <v>-1195575.3147564158</v>
      </c>
      <c r="W270" s="704">
        <f t="shared" si="61"/>
        <v>-1267754.4147564163</v>
      </c>
      <c r="X270" s="709">
        <f t="shared" si="62"/>
        <v>4769169.7344743563</v>
      </c>
      <c r="Y270" s="292">
        <f t="shared" si="55"/>
        <v>4497638.834474355</v>
      </c>
      <c r="Z270" s="130">
        <f t="shared" si="56"/>
        <v>6036924.1492307726</v>
      </c>
      <c r="AA270" s="728"/>
    </row>
    <row r="271" spans="1:27" outlineLevel="1">
      <c r="A271" s="125"/>
      <c r="B271" s="2" t="s">
        <v>407</v>
      </c>
      <c r="C271" s="125"/>
      <c r="D271" s="710"/>
      <c r="E271" s="711"/>
      <c r="F271" s="1205"/>
      <c r="G271" s="109">
        <f t="shared" si="65"/>
        <v>17275998.307692308</v>
      </c>
      <c r="H271" s="704">
        <f t="shared" si="66"/>
        <v>17275998.307692312</v>
      </c>
      <c r="I271" s="109">
        <f t="shared" si="54"/>
        <v>57285</v>
      </c>
      <c r="J271" s="703">
        <f t="shared" si="63"/>
        <v>-11640069.158461537</v>
      </c>
      <c r="K271" s="704">
        <f t="shared" si="67"/>
        <v>-11296359.158461539</v>
      </c>
      <c r="L271" s="705">
        <f t="shared" si="58"/>
        <v>5635929.1492307708</v>
      </c>
      <c r="M271" s="1205">
        <f t="shared" si="68"/>
        <v>-3055261.7022307753</v>
      </c>
      <c r="N271" s="704">
        <f t="shared" si="60"/>
        <v>-12029.850000000093</v>
      </c>
      <c r="O271" s="708"/>
      <c r="P271" s="704">
        <f t="shared" si="57"/>
        <v>0</v>
      </c>
      <c r="Q271" s="708">
        <f t="shared" si="64"/>
        <v>5635929.1492307708</v>
      </c>
      <c r="R271" s="707"/>
      <c r="S271" s="707"/>
      <c r="T271" s="707"/>
      <c r="U271" s="707"/>
      <c r="V271" s="708">
        <f t="shared" si="59"/>
        <v>-1183545.4647564157</v>
      </c>
      <c r="W271" s="704">
        <f t="shared" si="61"/>
        <v>-1255724.5647564163</v>
      </c>
      <c r="X271" s="709">
        <f t="shared" si="62"/>
        <v>4723914.5844743568</v>
      </c>
      <c r="Y271" s="292">
        <f t="shared" si="55"/>
        <v>4452383.6844743546</v>
      </c>
      <c r="Z271" s="130">
        <f t="shared" si="56"/>
        <v>5979639.1492307726</v>
      </c>
      <c r="AA271" s="728"/>
    </row>
    <row r="272" spans="1:27" outlineLevel="1">
      <c r="A272" s="125"/>
      <c r="B272" s="2" t="s">
        <v>408</v>
      </c>
      <c r="C272" s="125"/>
      <c r="D272" s="710"/>
      <c r="E272" s="711"/>
      <c r="F272" s="1205"/>
      <c r="G272" s="109">
        <f t="shared" si="65"/>
        <v>17275998.307692308</v>
      </c>
      <c r="H272" s="704">
        <f t="shared" si="66"/>
        <v>17275998.307692312</v>
      </c>
      <c r="I272" s="109">
        <f t="shared" si="54"/>
        <v>57285</v>
      </c>
      <c r="J272" s="703">
        <f t="shared" si="63"/>
        <v>-11697354.158461537</v>
      </c>
      <c r="K272" s="704">
        <f t="shared" si="67"/>
        <v>-11353644.158461539</v>
      </c>
      <c r="L272" s="705">
        <f t="shared" si="58"/>
        <v>5578644.1492307708</v>
      </c>
      <c r="M272" s="1205">
        <f t="shared" si="68"/>
        <v>-3043231.8522307752</v>
      </c>
      <c r="N272" s="704">
        <f t="shared" si="60"/>
        <v>-12029.850000000093</v>
      </c>
      <c r="O272" s="708"/>
      <c r="P272" s="704">
        <f t="shared" si="57"/>
        <v>0</v>
      </c>
      <c r="Q272" s="708">
        <f t="shared" si="64"/>
        <v>5578644.1492307708</v>
      </c>
      <c r="R272" s="707"/>
      <c r="S272" s="707"/>
      <c r="T272" s="707"/>
      <c r="U272" s="707"/>
      <c r="V272" s="708">
        <f t="shared" si="59"/>
        <v>-1171515.6147564156</v>
      </c>
      <c r="W272" s="704">
        <f t="shared" si="61"/>
        <v>-1243694.7147564164</v>
      </c>
      <c r="X272" s="709">
        <f t="shared" si="62"/>
        <v>4678659.4344743565</v>
      </c>
      <c r="Y272" s="292">
        <f t="shared" si="55"/>
        <v>4407128.5344743552</v>
      </c>
      <c r="Z272" s="130">
        <f t="shared" si="56"/>
        <v>5922354.1492307726</v>
      </c>
      <c r="AA272" s="728"/>
    </row>
    <row r="273" spans="1:27" outlineLevel="1">
      <c r="A273" s="125"/>
      <c r="B273" s="2" t="s">
        <v>409</v>
      </c>
      <c r="C273" s="125"/>
      <c r="D273" s="710"/>
      <c r="E273" s="711"/>
      <c r="F273" s="1205"/>
      <c r="G273" s="109">
        <f t="shared" si="65"/>
        <v>17275998.307692308</v>
      </c>
      <c r="H273" s="704">
        <f t="shared" si="66"/>
        <v>17275998.307692312</v>
      </c>
      <c r="I273" s="109">
        <f t="shared" si="54"/>
        <v>57285</v>
      </c>
      <c r="J273" s="703">
        <f t="shared" si="63"/>
        <v>-11754639.158461537</v>
      </c>
      <c r="K273" s="704">
        <f t="shared" si="67"/>
        <v>-11410929.158461539</v>
      </c>
      <c r="L273" s="705">
        <f t="shared" si="58"/>
        <v>5521359.1492307708</v>
      </c>
      <c r="M273" s="1205">
        <f t="shared" si="68"/>
        <v>-3031202.0022307751</v>
      </c>
      <c r="N273" s="704">
        <f t="shared" si="60"/>
        <v>-12029.850000000093</v>
      </c>
      <c r="O273" s="708"/>
      <c r="P273" s="704">
        <f t="shared" si="57"/>
        <v>0</v>
      </c>
      <c r="Q273" s="708">
        <f t="shared" si="64"/>
        <v>5521359.1492307708</v>
      </c>
      <c r="R273" s="707"/>
      <c r="S273" s="707"/>
      <c r="T273" s="707"/>
      <c r="U273" s="707"/>
      <c r="V273" s="708">
        <f t="shared" si="59"/>
        <v>-1159485.7647564155</v>
      </c>
      <c r="W273" s="704">
        <f t="shared" si="61"/>
        <v>-1231664.8647564163</v>
      </c>
      <c r="X273" s="709">
        <f t="shared" si="62"/>
        <v>4633404.2844743561</v>
      </c>
      <c r="Y273" s="292">
        <f t="shared" si="55"/>
        <v>4361873.3844743557</v>
      </c>
      <c r="Z273" s="130">
        <f t="shared" si="56"/>
        <v>5865069.1492307726</v>
      </c>
      <c r="AA273" s="728"/>
    </row>
    <row r="274" spans="1:27" outlineLevel="1">
      <c r="A274" s="125"/>
      <c r="B274" s="2" t="s">
        <v>410</v>
      </c>
      <c r="C274" s="125"/>
      <c r="D274" s="707"/>
      <c r="E274" s="707"/>
      <c r="F274" s="1207"/>
      <c r="G274" s="109">
        <f t="shared" si="65"/>
        <v>17275998.307692308</v>
      </c>
      <c r="H274" s="704">
        <f t="shared" si="66"/>
        <v>17275998.307692312</v>
      </c>
      <c r="I274" s="109">
        <f t="shared" si="54"/>
        <v>57285</v>
      </c>
      <c r="J274" s="703">
        <f t="shared" si="63"/>
        <v>-11811924.158461537</v>
      </c>
      <c r="K274" s="704">
        <f t="shared" si="67"/>
        <v>-11468214.158461539</v>
      </c>
      <c r="L274" s="705">
        <f t="shared" si="58"/>
        <v>5464074.1492307708</v>
      </c>
      <c r="M274" s="1205">
        <f t="shared" si="68"/>
        <v>-3019172.152230775</v>
      </c>
      <c r="N274" s="704">
        <f t="shared" si="60"/>
        <v>-12029.850000000093</v>
      </c>
      <c r="O274" s="708"/>
      <c r="P274" s="704">
        <f t="shared" si="57"/>
        <v>0</v>
      </c>
      <c r="Q274" s="708">
        <f t="shared" si="64"/>
        <v>5464074.1492307708</v>
      </c>
      <c r="R274" s="707"/>
      <c r="S274" s="707"/>
      <c r="T274" s="707"/>
      <c r="U274" s="707"/>
      <c r="V274" s="708">
        <f t="shared" si="59"/>
        <v>-1147455.9147564154</v>
      </c>
      <c r="W274" s="704">
        <f t="shared" si="61"/>
        <v>-1219635.014756416</v>
      </c>
      <c r="X274" s="709">
        <f t="shared" si="62"/>
        <v>4588149.1344743567</v>
      </c>
      <c r="Y274" s="292">
        <f t="shared" si="55"/>
        <v>4316618.2344743554</v>
      </c>
      <c r="Z274" s="130">
        <f t="shared" si="56"/>
        <v>5807784.1492307726</v>
      </c>
      <c r="AA274" s="728"/>
    </row>
    <row r="275" spans="1:27" outlineLevel="1">
      <c r="A275" s="125"/>
      <c r="B275" s="2" t="s">
        <v>411</v>
      </c>
      <c r="C275" s="125"/>
      <c r="D275" s="707"/>
      <c r="E275" s="707"/>
      <c r="F275" s="1207"/>
      <c r="G275" s="109">
        <f t="shared" si="65"/>
        <v>17275998.307692308</v>
      </c>
      <c r="H275" s="704">
        <f t="shared" si="66"/>
        <v>17275998.307692312</v>
      </c>
      <c r="I275" s="109">
        <f t="shared" si="54"/>
        <v>57285</v>
      </c>
      <c r="J275" s="703">
        <f t="shared" si="63"/>
        <v>-11869209.158461537</v>
      </c>
      <c r="K275" s="704">
        <f t="shared" si="67"/>
        <v>-11525499.158461539</v>
      </c>
      <c r="L275" s="705">
        <f t="shared" si="58"/>
        <v>5406789.1492307708</v>
      </c>
      <c r="M275" s="1205">
        <f t="shared" si="68"/>
        <v>-3007142.3022307749</v>
      </c>
      <c r="N275" s="704">
        <f t="shared" si="60"/>
        <v>-12029.850000000093</v>
      </c>
      <c r="O275" s="708"/>
      <c r="P275" s="704">
        <f t="shared" si="57"/>
        <v>0</v>
      </c>
      <c r="Q275" s="708">
        <f t="shared" si="64"/>
        <v>5406789.1492307708</v>
      </c>
      <c r="R275" s="707"/>
      <c r="S275" s="707"/>
      <c r="T275" s="707"/>
      <c r="U275" s="707"/>
      <c r="V275" s="708">
        <f t="shared" si="59"/>
        <v>-1135426.0647564153</v>
      </c>
      <c r="W275" s="704">
        <f t="shared" si="61"/>
        <v>-1207605.1647564156</v>
      </c>
      <c r="X275" s="709">
        <f t="shared" si="62"/>
        <v>4542893.9844743572</v>
      </c>
      <c r="Y275" s="292">
        <f t="shared" si="55"/>
        <v>4271363.084474355</v>
      </c>
      <c r="Z275" s="130">
        <f t="shared" si="56"/>
        <v>5750499.1492307726</v>
      </c>
      <c r="AA275" s="728"/>
    </row>
    <row r="276" spans="1:27" outlineLevel="1">
      <c r="A276" s="125"/>
      <c r="B276" s="2" t="s">
        <v>412</v>
      </c>
      <c r="C276" s="125"/>
      <c r="D276" s="707"/>
      <c r="E276" s="707"/>
      <c r="F276" s="1207"/>
      <c r="G276" s="109">
        <f t="shared" si="65"/>
        <v>17275998.307692308</v>
      </c>
      <c r="H276" s="704">
        <f t="shared" si="66"/>
        <v>17275998.307692312</v>
      </c>
      <c r="I276" s="109">
        <f t="shared" si="54"/>
        <v>57285</v>
      </c>
      <c r="J276" s="703">
        <f t="shared" si="63"/>
        <v>-11926494.158461537</v>
      </c>
      <c r="K276" s="704">
        <f t="shared" si="67"/>
        <v>-11582784.158461539</v>
      </c>
      <c r="L276" s="705">
        <f t="shared" si="58"/>
        <v>5349504.1492307708</v>
      </c>
      <c r="M276" s="1205">
        <f t="shared" si="68"/>
        <v>-2995112.4522307748</v>
      </c>
      <c r="N276" s="704">
        <f t="shared" si="60"/>
        <v>-12029.850000000093</v>
      </c>
      <c r="O276" s="708"/>
      <c r="P276" s="704">
        <f t="shared" si="57"/>
        <v>0</v>
      </c>
      <c r="Q276" s="708">
        <f t="shared" si="64"/>
        <v>5349504.1492307708</v>
      </c>
      <c r="R276" s="707"/>
      <c r="S276" s="707"/>
      <c r="T276" s="707"/>
      <c r="U276" s="707"/>
      <c r="V276" s="708">
        <f t="shared" si="59"/>
        <v>-1123396.2147564152</v>
      </c>
      <c r="W276" s="704">
        <f t="shared" si="61"/>
        <v>-1195575.314756416</v>
      </c>
      <c r="X276" s="709">
        <f t="shared" si="62"/>
        <v>4497638.8344743568</v>
      </c>
      <c r="Y276" s="292">
        <f t="shared" si="55"/>
        <v>4226107.9344743555</v>
      </c>
      <c r="Z276" s="130">
        <f t="shared" si="56"/>
        <v>5693214.1492307726</v>
      </c>
      <c r="AA276" s="728"/>
    </row>
    <row r="277" spans="1:27" outlineLevel="1">
      <c r="A277" s="125"/>
      <c r="B277" s="2" t="s">
        <v>413</v>
      </c>
      <c r="C277" s="125"/>
      <c r="D277" s="707"/>
      <c r="E277" s="707"/>
      <c r="F277" s="1207"/>
      <c r="G277" s="109">
        <f t="shared" si="65"/>
        <v>17275998.307692308</v>
      </c>
      <c r="H277" s="704">
        <f t="shared" si="66"/>
        <v>17275998.307692312</v>
      </c>
      <c r="I277" s="109">
        <f t="shared" si="54"/>
        <v>57285</v>
      </c>
      <c r="J277" s="703">
        <f t="shared" si="63"/>
        <v>-11983779.158461537</v>
      </c>
      <c r="K277" s="704">
        <f t="shared" si="67"/>
        <v>-11640069.158461539</v>
      </c>
      <c r="L277" s="705">
        <f t="shared" si="58"/>
        <v>5292219.1492307708</v>
      </c>
      <c r="M277" s="1205">
        <f t="shared" si="68"/>
        <v>-2983082.6022307747</v>
      </c>
      <c r="N277" s="704">
        <f t="shared" si="60"/>
        <v>-12029.850000000093</v>
      </c>
      <c r="O277" s="708"/>
      <c r="P277" s="704">
        <f t="shared" si="57"/>
        <v>0</v>
      </c>
      <c r="Q277" s="708">
        <f t="shared" si="64"/>
        <v>5292219.1492307708</v>
      </c>
      <c r="R277" s="707"/>
      <c r="S277" s="707"/>
      <c r="T277" s="707"/>
      <c r="U277" s="707"/>
      <c r="V277" s="708">
        <f t="shared" si="59"/>
        <v>-1111366.3647564151</v>
      </c>
      <c r="W277" s="704">
        <f t="shared" si="61"/>
        <v>-1183545.4647564157</v>
      </c>
      <c r="X277" s="709">
        <f t="shared" si="62"/>
        <v>4452383.6844743565</v>
      </c>
      <c r="Y277" s="292">
        <f t="shared" si="55"/>
        <v>4180852.7844743556</v>
      </c>
      <c r="Z277" s="130">
        <f t="shared" si="56"/>
        <v>5635929.1492307726</v>
      </c>
      <c r="AA277" s="728"/>
    </row>
    <row r="278" spans="1:27" outlineLevel="1">
      <c r="A278" s="125"/>
      <c r="B278" s="2" t="s">
        <v>414</v>
      </c>
      <c r="C278" s="125"/>
      <c r="D278" s="707"/>
      <c r="E278" s="707"/>
      <c r="F278" s="1207"/>
      <c r="G278" s="109">
        <f t="shared" si="65"/>
        <v>17275998.307692308</v>
      </c>
      <c r="H278" s="704">
        <f t="shared" si="66"/>
        <v>17275998.307692312</v>
      </c>
      <c r="I278" s="109">
        <f t="shared" si="54"/>
        <v>57285</v>
      </c>
      <c r="J278" s="703">
        <f t="shared" si="63"/>
        <v>-12041064.158461537</v>
      </c>
      <c r="K278" s="704">
        <f t="shared" si="67"/>
        <v>-11697354.158461539</v>
      </c>
      <c r="L278" s="705">
        <f t="shared" si="58"/>
        <v>5234934.1492307708</v>
      </c>
      <c r="M278" s="1205">
        <f t="shared" si="68"/>
        <v>-2971052.7522307746</v>
      </c>
      <c r="N278" s="704">
        <f t="shared" si="60"/>
        <v>-12029.850000000093</v>
      </c>
      <c r="O278" s="708"/>
      <c r="P278" s="704">
        <f t="shared" si="57"/>
        <v>0</v>
      </c>
      <c r="Q278" s="708">
        <f t="shared" si="64"/>
        <v>5234934.1492307708</v>
      </c>
      <c r="R278" s="707"/>
      <c r="S278" s="707"/>
      <c r="T278" s="707"/>
      <c r="U278" s="707"/>
      <c r="V278" s="708">
        <f t="shared" si="59"/>
        <v>-1099336.514756415</v>
      </c>
      <c r="W278" s="704">
        <f t="shared" si="61"/>
        <v>-1171515.6147564156</v>
      </c>
      <c r="X278" s="709">
        <f t="shared" si="62"/>
        <v>4407128.534474357</v>
      </c>
      <c r="Y278" s="292">
        <f t="shared" si="55"/>
        <v>4135597.6344743557</v>
      </c>
      <c r="Z278" s="130">
        <f t="shared" si="56"/>
        <v>5578644.1492307726</v>
      </c>
      <c r="AA278" s="728"/>
    </row>
    <row r="279" spans="1:27" outlineLevel="1">
      <c r="A279" s="125"/>
      <c r="B279" s="2" t="s">
        <v>415</v>
      </c>
      <c r="C279" s="125"/>
      <c r="D279" s="707"/>
      <c r="E279" s="707"/>
      <c r="F279" s="1207"/>
      <c r="G279" s="109">
        <f t="shared" si="65"/>
        <v>17275998.307692308</v>
      </c>
      <c r="H279" s="704">
        <f t="shared" si="66"/>
        <v>17275998.307692312</v>
      </c>
      <c r="I279" s="109">
        <f t="shared" si="54"/>
        <v>57285</v>
      </c>
      <c r="J279" s="703">
        <f t="shared" si="63"/>
        <v>-12098349.158461537</v>
      </c>
      <c r="K279" s="704">
        <f t="shared" si="67"/>
        <v>-11754639.158461539</v>
      </c>
      <c r="L279" s="705">
        <f t="shared" si="58"/>
        <v>5177649.1492307708</v>
      </c>
      <c r="M279" s="1205">
        <f t="shared" si="68"/>
        <v>-2959022.9022307745</v>
      </c>
      <c r="N279" s="704">
        <f t="shared" si="60"/>
        <v>-12029.850000000093</v>
      </c>
      <c r="O279" s="708"/>
      <c r="P279" s="704">
        <f t="shared" si="57"/>
        <v>0</v>
      </c>
      <c r="Q279" s="708">
        <f t="shared" si="64"/>
        <v>5177649.1492307708</v>
      </c>
      <c r="R279" s="707"/>
      <c r="S279" s="707"/>
      <c r="T279" s="707"/>
      <c r="U279" s="707"/>
      <c r="V279" s="708">
        <f t="shared" si="59"/>
        <v>-1087306.6647564149</v>
      </c>
      <c r="W279" s="704">
        <f t="shared" si="61"/>
        <v>-1159485.7647564155</v>
      </c>
      <c r="X279" s="709">
        <f t="shared" si="62"/>
        <v>4361873.3844743576</v>
      </c>
      <c r="Y279" s="292">
        <f t="shared" si="55"/>
        <v>4090342.4844743558</v>
      </c>
      <c r="Z279" s="130">
        <f t="shared" si="56"/>
        <v>5521359.1492307726</v>
      </c>
      <c r="AA279" s="728"/>
    </row>
    <row r="280" spans="1:27" outlineLevel="1">
      <c r="A280" s="125"/>
      <c r="B280" s="2" t="s">
        <v>416</v>
      </c>
      <c r="C280" s="125"/>
      <c r="D280" s="707"/>
      <c r="E280" s="707"/>
      <c r="F280" s="1207"/>
      <c r="G280" s="109">
        <f t="shared" si="65"/>
        <v>17275998.307692308</v>
      </c>
      <c r="H280" s="704">
        <f t="shared" si="66"/>
        <v>17275998.307692312</v>
      </c>
      <c r="I280" s="109">
        <f t="shared" si="54"/>
        <v>57285</v>
      </c>
      <c r="J280" s="703">
        <f t="shared" si="63"/>
        <v>-12155634.158461537</v>
      </c>
      <c r="K280" s="704">
        <f t="shared" si="67"/>
        <v>-11811924.158461539</v>
      </c>
      <c r="L280" s="705">
        <f t="shared" si="58"/>
        <v>5120364.1492307708</v>
      </c>
      <c r="M280" s="1205">
        <f t="shared" si="68"/>
        <v>-2946993.0522307744</v>
      </c>
      <c r="N280" s="704">
        <f t="shared" si="60"/>
        <v>-12029.850000000093</v>
      </c>
      <c r="O280" s="708"/>
      <c r="P280" s="704">
        <f t="shared" si="57"/>
        <v>0</v>
      </c>
      <c r="Q280" s="708">
        <f t="shared" si="64"/>
        <v>5120364.1492307708</v>
      </c>
      <c r="R280" s="707"/>
      <c r="S280" s="707"/>
      <c r="T280" s="707"/>
      <c r="U280" s="707"/>
      <c r="V280" s="708">
        <f t="shared" si="59"/>
        <v>-1075276.8147564149</v>
      </c>
      <c r="W280" s="704">
        <f t="shared" si="61"/>
        <v>-1147455.9147564156</v>
      </c>
      <c r="X280" s="709">
        <f t="shared" si="62"/>
        <v>4316618.2344743572</v>
      </c>
      <c r="Y280" s="292">
        <f t="shared" si="55"/>
        <v>4045087.3344743559</v>
      </c>
      <c r="Z280" s="130">
        <f t="shared" si="56"/>
        <v>5464074.1492307726</v>
      </c>
      <c r="AA280" s="728"/>
    </row>
    <row r="281" spans="1:27" outlineLevel="1">
      <c r="A281" s="125"/>
      <c r="B281" s="2" t="s">
        <v>417</v>
      </c>
      <c r="C281" s="125"/>
      <c r="D281" s="707"/>
      <c r="E281" s="707"/>
      <c r="F281" s="1207"/>
      <c r="G281" s="109">
        <f t="shared" si="65"/>
        <v>17275998.307692308</v>
      </c>
      <c r="H281" s="704">
        <f t="shared" si="66"/>
        <v>17275998.307692312</v>
      </c>
      <c r="I281" s="109">
        <f t="shared" ref="I281:I344" si="69">I280</f>
        <v>57285</v>
      </c>
      <c r="J281" s="703">
        <f t="shared" si="63"/>
        <v>-12212919.158461537</v>
      </c>
      <c r="K281" s="704">
        <f t="shared" si="67"/>
        <v>-11869209.158461539</v>
      </c>
      <c r="L281" s="705">
        <f t="shared" si="58"/>
        <v>5063079.1492307708</v>
      </c>
      <c r="M281" s="1205">
        <f t="shared" si="68"/>
        <v>-2934963.2022307743</v>
      </c>
      <c r="N281" s="704">
        <f t="shared" si="60"/>
        <v>-12029.850000000093</v>
      </c>
      <c r="O281" s="708"/>
      <c r="P281" s="704">
        <f t="shared" si="57"/>
        <v>0</v>
      </c>
      <c r="Q281" s="708">
        <f t="shared" si="64"/>
        <v>5063079.1492307708</v>
      </c>
      <c r="R281" s="707"/>
      <c r="S281" s="707"/>
      <c r="T281" s="707"/>
      <c r="U281" s="707"/>
      <c r="V281" s="708">
        <f t="shared" si="59"/>
        <v>-1063246.9647564148</v>
      </c>
      <c r="W281" s="704">
        <f t="shared" si="61"/>
        <v>-1135426.0647564156</v>
      </c>
      <c r="X281" s="709">
        <f t="shared" si="62"/>
        <v>4271363.0844743568</v>
      </c>
      <c r="Y281" s="292">
        <f t="shared" si="55"/>
        <v>3999832.184474356</v>
      </c>
      <c r="Z281" s="130">
        <f t="shared" si="56"/>
        <v>5406789.1492307726</v>
      </c>
      <c r="AA281" s="728"/>
    </row>
    <row r="282" spans="1:27" outlineLevel="1">
      <c r="A282" s="125"/>
      <c r="B282" s="2" t="s">
        <v>418</v>
      </c>
      <c r="C282" s="125"/>
      <c r="D282" s="707"/>
      <c r="E282" s="707"/>
      <c r="F282" s="1207"/>
      <c r="G282" s="109">
        <f t="shared" si="65"/>
        <v>17275998.307692308</v>
      </c>
      <c r="H282" s="704">
        <f t="shared" si="66"/>
        <v>17275998.307692312</v>
      </c>
      <c r="I282" s="109">
        <f t="shared" si="69"/>
        <v>57285</v>
      </c>
      <c r="J282" s="703">
        <f t="shared" si="63"/>
        <v>-12270204.158461537</v>
      </c>
      <c r="K282" s="704">
        <f t="shared" si="67"/>
        <v>-11926494.158461539</v>
      </c>
      <c r="L282" s="705">
        <f t="shared" si="58"/>
        <v>5005794.1492307708</v>
      </c>
      <c r="M282" s="1205">
        <f t="shared" si="68"/>
        <v>-2922933.3522307742</v>
      </c>
      <c r="N282" s="704">
        <f t="shared" si="60"/>
        <v>-12029.850000000093</v>
      </c>
      <c r="O282" s="708"/>
      <c r="P282" s="704">
        <f t="shared" si="57"/>
        <v>0</v>
      </c>
      <c r="Q282" s="708">
        <f t="shared" si="64"/>
        <v>5005794.1492307708</v>
      </c>
      <c r="R282" s="707"/>
      <c r="S282" s="707"/>
      <c r="T282" s="707"/>
      <c r="U282" s="707"/>
      <c r="V282" s="708">
        <f t="shared" si="59"/>
        <v>-1051217.1147564147</v>
      </c>
      <c r="W282" s="704">
        <f t="shared" si="61"/>
        <v>-1123396.2147564152</v>
      </c>
      <c r="X282" s="709">
        <f t="shared" si="62"/>
        <v>4226107.9344743574</v>
      </c>
      <c r="Y282" s="292">
        <f t="shared" si="55"/>
        <v>3954577.0344743561</v>
      </c>
      <c r="Z282" s="130">
        <f t="shared" si="56"/>
        <v>5349504.1492307726</v>
      </c>
      <c r="AA282" s="728"/>
    </row>
    <row r="283" spans="1:27" outlineLevel="1">
      <c r="A283" s="125"/>
      <c r="B283" s="2" t="s">
        <v>419</v>
      </c>
      <c r="C283" s="125"/>
      <c r="D283" s="707"/>
      <c r="E283" s="707"/>
      <c r="F283" s="1207"/>
      <c r="G283" s="109">
        <f t="shared" si="65"/>
        <v>17275998.307692308</v>
      </c>
      <c r="H283" s="704">
        <f t="shared" si="66"/>
        <v>17275998.307692312</v>
      </c>
      <c r="I283" s="109">
        <f t="shared" si="69"/>
        <v>57285</v>
      </c>
      <c r="J283" s="703">
        <f t="shared" si="63"/>
        <v>-12327489.158461537</v>
      </c>
      <c r="K283" s="704">
        <f t="shared" si="67"/>
        <v>-11983779.158461539</v>
      </c>
      <c r="L283" s="705">
        <f t="shared" si="58"/>
        <v>4948509.1492307708</v>
      </c>
      <c r="M283" s="1205">
        <f t="shared" si="68"/>
        <v>-2910903.5022307741</v>
      </c>
      <c r="N283" s="704">
        <f t="shared" si="60"/>
        <v>-12029.850000000093</v>
      </c>
      <c r="O283" s="708"/>
      <c r="P283" s="704">
        <f t="shared" si="57"/>
        <v>0</v>
      </c>
      <c r="Q283" s="708">
        <f t="shared" si="64"/>
        <v>4948509.1492307708</v>
      </c>
      <c r="R283" s="707"/>
      <c r="S283" s="707"/>
      <c r="T283" s="707"/>
      <c r="U283" s="707"/>
      <c r="V283" s="708">
        <f t="shared" si="59"/>
        <v>-1039187.2647564146</v>
      </c>
      <c r="W283" s="704">
        <f t="shared" si="61"/>
        <v>-1111366.3647564149</v>
      </c>
      <c r="X283" s="709">
        <f t="shared" si="62"/>
        <v>4180852.784474358</v>
      </c>
      <c r="Y283" s="292">
        <f t="shared" si="55"/>
        <v>3909321.8844743562</v>
      </c>
      <c r="Z283" s="130">
        <f t="shared" si="56"/>
        <v>5292219.1492307726</v>
      </c>
      <c r="AA283" s="728"/>
    </row>
    <row r="284" spans="1:27" outlineLevel="1">
      <c r="A284" s="125"/>
      <c r="B284" s="2" t="s">
        <v>420</v>
      </c>
      <c r="C284" s="125"/>
      <c r="D284" s="707"/>
      <c r="E284" s="707"/>
      <c r="F284" s="1207"/>
      <c r="G284" s="109">
        <f t="shared" si="65"/>
        <v>17275998.307692308</v>
      </c>
      <c r="H284" s="704">
        <f t="shared" si="66"/>
        <v>17275998.307692312</v>
      </c>
      <c r="I284" s="109">
        <f t="shared" si="69"/>
        <v>57285</v>
      </c>
      <c r="J284" s="703">
        <f t="shared" si="63"/>
        <v>-12384774.158461537</v>
      </c>
      <c r="K284" s="704">
        <f t="shared" si="67"/>
        <v>-12041064.158461539</v>
      </c>
      <c r="L284" s="705">
        <f t="shared" si="58"/>
        <v>4891224.1492307708</v>
      </c>
      <c r="M284" s="1205">
        <f t="shared" si="68"/>
        <v>-2898873.6522307741</v>
      </c>
      <c r="N284" s="704">
        <f t="shared" si="60"/>
        <v>-12029.850000000093</v>
      </c>
      <c r="O284" s="708"/>
      <c r="P284" s="704">
        <f t="shared" si="57"/>
        <v>0</v>
      </c>
      <c r="Q284" s="708">
        <f t="shared" si="64"/>
        <v>4891224.1492307708</v>
      </c>
      <c r="R284" s="707"/>
      <c r="S284" s="707"/>
      <c r="T284" s="707"/>
      <c r="U284" s="707"/>
      <c r="V284" s="708">
        <f t="shared" si="59"/>
        <v>-1027157.4147564145</v>
      </c>
      <c r="W284" s="704">
        <f t="shared" si="61"/>
        <v>-1099336.5147564153</v>
      </c>
      <c r="X284" s="709">
        <f t="shared" si="62"/>
        <v>4135597.6344743576</v>
      </c>
      <c r="Y284" s="292">
        <f t="shared" si="55"/>
        <v>3864066.7344743563</v>
      </c>
      <c r="Z284" s="130">
        <f t="shared" si="56"/>
        <v>5234934.1492307726</v>
      </c>
      <c r="AA284" s="728"/>
    </row>
    <row r="285" spans="1:27" outlineLevel="1">
      <c r="A285" s="125"/>
      <c r="B285" s="2" t="s">
        <v>421</v>
      </c>
      <c r="C285" s="125"/>
      <c r="D285" s="707"/>
      <c r="E285" s="707"/>
      <c r="F285" s="1207"/>
      <c r="G285" s="109">
        <f t="shared" si="65"/>
        <v>17275998.307692308</v>
      </c>
      <c r="H285" s="704">
        <f t="shared" si="66"/>
        <v>17275998.307692312</v>
      </c>
      <c r="I285" s="109">
        <f t="shared" si="69"/>
        <v>57285</v>
      </c>
      <c r="J285" s="703">
        <f t="shared" si="63"/>
        <v>-12442059.158461537</v>
      </c>
      <c r="K285" s="704">
        <f t="shared" si="67"/>
        <v>-12098349.158461539</v>
      </c>
      <c r="L285" s="705">
        <f t="shared" si="58"/>
        <v>4833939.1492307708</v>
      </c>
      <c r="M285" s="1205">
        <f t="shared" si="68"/>
        <v>-2886843.802230774</v>
      </c>
      <c r="N285" s="704">
        <f t="shared" si="60"/>
        <v>-12029.850000000093</v>
      </c>
      <c r="O285" s="708"/>
      <c r="P285" s="704">
        <f t="shared" si="57"/>
        <v>0</v>
      </c>
      <c r="Q285" s="708">
        <f t="shared" si="64"/>
        <v>4833939.1492307708</v>
      </c>
      <c r="R285" s="707"/>
      <c r="S285" s="707"/>
      <c r="T285" s="707"/>
      <c r="U285" s="707"/>
      <c r="V285" s="708">
        <f t="shared" si="59"/>
        <v>-1015127.5647564144</v>
      </c>
      <c r="W285" s="704">
        <f t="shared" si="61"/>
        <v>-1087306.6647564149</v>
      </c>
      <c r="X285" s="709">
        <f t="shared" si="62"/>
        <v>4090342.4844743577</v>
      </c>
      <c r="Y285" s="292">
        <f t="shared" si="55"/>
        <v>3818811.5844743564</v>
      </c>
      <c r="Z285" s="130">
        <f t="shared" si="56"/>
        <v>5177649.1492307726</v>
      </c>
      <c r="AA285" s="728"/>
    </row>
    <row r="286" spans="1:27" outlineLevel="1">
      <c r="A286" s="125"/>
      <c r="B286" s="2" t="s">
        <v>422</v>
      </c>
      <c r="C286" s="125"/>
      <c r="D286" s="707"/>
      <c r="E286" s="707"/>
      <c r="F286" s="1207"/>
      <c r="G286" s="109">
        <f t="shared" si="65"/>
        <v>17275998.307692308</v>
      </c>
      <c r="H286" s="704">
        <f t="shared" si="66"/>
        <v>17275998.307692312</v>
      </c>
      <c r="I286" s="109">
        <f t="shared" si="69"/>
        <v>57285</v>
      </c>
      <c r="J286" s="703">
        <f t="shared" si="63"/>
        <v>-12499344.158461537</v>
      </c>
      <c r="K286" s="704">
        <f t="shared" si="67"/>
        <v>-12155634.158461539</v>
      </c>
      <c r="L286" s="705">
        <f t="shared" si="58"/>
        <v>4776654.1492307708</v>
      </c>
      <c r="M286" s="1205">
        <f t="shared" si="68"/>
        <v>-2874813.9522307739</v>
      </c>
      <c r="N286" s="704">
        <f t="shared" si="60"/>
        <v>-12029.850000000093</v>
      </c>
      <c r="O286" s="708"/>
      <c r="P286" s="704">
        <f t="shared" si="57"/>
        <v>0</v>
      </c>
      <c r="Q286" s="708">
        <f t="shared" si="64"/>
        <v>4776654.1492307708</v>
      </c>
      <c r="R286" s="707"/>
      <c r="S286" s="707"/>
      <c r="T286" s="707"/>
      <c r="U286" s="707"/>
      <c r="V286" s="708">
        <f t="shared" si="59"/>
        <v>-1003097.7147564143</v>
      </c>
      <c r="W286" s="704">
        <f t="shared" si="61"/>
        <v>-1075276.8147564149</v>
      </c>
      <c r="X286" s="709">
        <f t="shared" si="62"/>
        <v>4045087.3344743578</v>
      </c>
      <c r="Y286" s="292">
        <f t="shared" si="55"/>
        <v>3773556.4344743565</v>
      </c>
      <c r="Z286" s="130">
        <f t="shared" si="56"/>
        <v>5120364.1492307726</v>
      </c>
      <c r="AA286" s="728"/>
    </row>
    <row r="287" spans="1:27" outlineLevel="1">
      <c r="A287" s="125"/>
      <c r="B287" s="2" t="s">
        <v>423</v>
      </c>
      <c r="C287" s="125"/>
      <c r="D287" s="707"/>
      <c r="E287" s="707"/>
      <c r="F287" s="1207"/>
      <c r="G287" s="109">
        <f t="shared" si="65"/>
        <v>17275998.307692308</v>
      </c>
      <c r="H287" s="704">
        <f t="shared" si="66"/>
        <v>17275998.307692312</v>
      </c>
      <c r="I287" s="109">
        <f t="shared" si="69"/>
        <v>57285</v>
      </c>
      <c r="J287" s="703">
        <f t="shared" si="63"/>
        <v>-12556629.158461537</v>
      </c>
      <c r="K287" s="704">
        <f t="shared" si="67"/>
        <v>-12212919.158461539</v>
      </c>
      <c r="L287" s="705">
        <f t="shared" si="58"/>
        <v>4719369.1492307708</v>
      </c>
      <c r="M287" s="1205">
        <f t="shared" si="68"/>
        <v>-2862784.1022307738</v>
      </c>
      <c r="N287" s="704">
        <f t="shared" si="60"/>
        <v>-12029.850000000093</v>
      </c>
      <c r="O287" s="708"/>
      <c r="P287" s="704">
        <f t="shared" si="57"/>
        <v>0</v>
      </c>
      <c r="Q287" s="708">
        <f t="shared" si="64"/>
        <v>4719369.1492307708</v>
      </c>
      <c r="R287" s="707"/>
      <c r="S287" s="707"/>
      <c r="T287" s="707"/>
      <c r="U287" s="707"/>
      <c r="V287" s="708">
        <f t="shared" si="59"/>
        <v>-991067.8647564142</v>
      </c>
      <c r="W287" s="704">
        <f t="shared" si="61"/>
        <v>-1063246.9647564148</v>
      </c>
      <c r="X287" s="709">
        <f t="shared" si="62"/>
        <v>3999832.1844743579</v>
      </c>
      <c r="Y287" s="292">
        <f t="shared" ref="Y287:Y350" si="70">G287+J287+V287</f>
        <v>3728301.2844743566</v>
      </c>
      <c r="Z287" s="130">
        <f t="shared" ref="Z287:Z350" si="71">H287+K287</f>
        <v>5063079.1492307726</v>
      </c>
      <c r="AA287" s="728"/>
    </row>
    <row r="288" spans="1:27" outlineLevel="1">
      <c r="A288" s="125"/>
      <c r="B288" s="2" t="s">
        <v>424</v>
      </c>
      <c r="C288" s="125"/>
      <c r="D288" s="707"/>
      <c r="E288" s="707"/>
      <c r="F288" s="1207"/>
      <c r="G288" s="109">
        <f t="shared" si="65"/>
        <v>17275998.307692308</v>
      </c>
      <c r="H288" s="704">
        <f t="shared" si="66"/>
        <v>17275998.307692312</v>
      </c>
      <c r="I288" s="109">
        <f t="shared" si="69"/>
        <v>57285</v>
      </c>
      <c r="J288" s="703">
        <f t="shared" si="63"/>
        <v>-12613914.158461537</v>
      </c>
      <c r="K288" s="704">
        <f t="shared" si="67"/>
        <v>-12270204.158461539</v>
      </c>
      <c r="L288" s="705">
        <f t="shared" si="58"/>
        <v>4662084.1492307708</v>
      </c>
      <c r="M288" s="1205">
        <f t="shared" si="68"/>
        <v>-2850754.2522307737</v>
      </c>
      <c r="N288" s="704">
        <f t="shared" si="60"/>
        <v>-12029.850000000093</v>
      </c>
      <c r="O288" s="708"/>
      <c r="P288" s="704">
        <f t="shared" si="57"/>
        <v>0</v>
      </c>
      <c r="Q288" s="708">
        <f t="shared" si="64"/>
        <v>4662084.1492307708</v>
      </c>
      <c r="R288" s="707"/>
      <c r="S288" s="707"/>
      <c r="T288" s="707"/>
      <c r="U288" s="707"/>
      <c r="V288" s="708">
        <f t="shared" si="59"/>
        <v>-979038.01475641411</v>
      </c>
      <c r="W288" s="704">
        <f t="shared" si="61"/>
        <v>-1051217.1147564149</v>
      </c>
      <c r="X288" s="709">
        <f t="shared" si="62"/>
        <v>3954577.034474358</v>
      </c>
      <c r="Y288" s="292">
        <f t="shared" si="70"/>
        <v>3683046.1344743567</v>
      </c>
      <c r="Z288" s="130">
        <f t="shared" si="71"/>
        <v>5005794.1492307726</v>
      </c>
      <c r="AA288" s="728"/>
    </row>
    <row r="289" spans="1:27" outlineLevel="1">
      <c r="A289" s="125"/>
      <c r="B289" s="2" t="s">
        <v>425</v>
      </c>
      <c r="C289" s="125"/>
      <c r="D289" s="707"/>
      <c r="E289" s="707"/>
      <c r="F289" s="1207"/>
      <c r="G289" s="109">
        <f t="shared" si="65"/>
        <v>17275998.307692308</v>
      </c>
      <c r="H289" s="704">
        <f t="shared" si="66"/>
        <v>17275998.307692312</v>
      </c>
      <c r="I289" s="109">
        <f t="shared" si="69"/>
        <v>57285</v>
      </c>
      <c r="J289" s="703">
        <f t="shared" si="63"/>
        <v>-12671199.158461537</v>
      </c>
      <c r="K289" s="704">
        <f t="shared" si="67"/>
        <v>-12327489.158461539</v>
      </c>
      <c r="L289" s="705">
        <f t="shared" si="58"/>
        <v>4604799.1492307708</v>
      </c>
      <c r="M289" s="1205">
        <f t="shared" si="68"/>
        <v>-2838724.4022307736</v>
      </c>
      <c r="N289" s="704">
        <f t="shared" si="60"/>
        <v>-12029.850000000093</v>
      </c>
      <c r="O289" s="708"/>
      <c r="P289" s="704">
        <f t="shared" si="57"/>
        <v>0</v>
      </c>
      <c r="Q289" s="708">
        <f t="shared" si="64"/>
        <v>4604799.1492307708</v>
      </c>
      <c r="R289" s="707"/>
      <c r="S289" s="707"/>
      <c r="T289" s="707"/>
      <c r="U289" s="707"/>
      <c r="V289" s="708">
        <f t="shared" si="59"/>
        <v>-967008.16475641401</v>
      </c>
      <c r="W289" s="704">
        <f t="shared" si="61"/>
        <v>-1039187.2647564147</v>
      </c>
      <c r="X289" s="709">
        <f t="shared" si="62"/>
        <v>3909321.8844743581</v>
      </c>
      <c r="Y289" s="292">
        <f t="shared" si="70"/>
        <v>3637790.9844743568</v>
      </c>
      <c r="Z289" s="130">
        <f t="shared" si="71"/>
        <v>4948509.1492307726</v>
      </c>
      <c r="AA289" s="728"/>
    </row>
    <row r="290" spans="1:27" outlineLevel="1">
      <c r="A290" s="125"/>
      <c r="B290" s="2" t="s">
        <v>426</v>
      </c>
      <c r="C290" s="125"/>
      <c r="D290" s="707"/>
      <c r="E290" s="707"/>
      <c r="F290" s="1207"/>
      <c r="G290" s="109">
        <f t="shared" si="65"/>
        <v>17275998.307692308</v>
      </c>
      <c r="H290" s="704">
        <f t="shared" si="66"/>
        <v>17275998.307692312</v>
      </c>
      <c r="I290" s="109">
        <f t="shared" si="69"/>
        <v>57285</v>
      </c>
      <c r="J290" s="703">
        <f t="shared" si="63"/>
        <v>-12728484.158461537</v>
      </c>
      <c r="K290" s="704">
        <f t="shared" si="67"/>
        <v>-12384774.158461539</v>
      </c>
      <c r="L290" s="705">
        <f t="shared" si="58"/>
        <v>4547514.1492307708</v>
      </c>
      <c r="M290" s="1205">
        <f t="shared" si="68"/>
        <v>-2826694.5522307735</v>
      </c>
      <c r="N290" s="704">
        <f t="shared" si="60"/>
        <v>-12029.850000000093</v>
      </c>
      <c r="O290" s="708"/>
      <c r="P290" s="704">
        <f t="shared" si="57"/>
        <v>0</v>
      </c>
      <c r="Q290" s="708">
        <f t="shared" si="64"/>
        <v>4547514.1492307708</v>
      </c>
      <c r="R290" s="707"/>
      <c r="S290" s="707"/>
      <c r="T290" s="707"/>
      <c r="U290" s="707"/>
      <c r="V290" s="708">
        <f t="shared" si="59"/>
        <v>-954978.31475641392</v>
      </c>
      <c r="W290" s="704">
        <f t="shared" si="61"/>
        <v>-1027157.4147564145</v>
      </c>
      <c r="X290" s="709">
        <f t="shared" si="62"/>
        <v>3864066.7344743581</v>
      </c>
      <c r="Y290" s="292">
        <f t="shared" si="70"/>
        <v>3592535.8344743568</v>
      </c>
      <c r="Z290" s="130">
        <f t="shared" si="71"/>
        <v>4891224.1492307726</v>
      </c>
      <c r="AA290" s="728"/>
    </row>
    <row r="291" spans="1:27" outlineLevel="1">
      <c r="A291" s="125"/>
      <c r="B291" s="2" t="s">
        <v>427</v>
      </c>
      <c r="C291" s="125"/>
      <c r="D291" s="707"/>
      <c r="E291" s="707"/>
      <c r="F291" s="1207"/>
      <c r="G291" s="109">
        <f t="shared" si="65"/>
        <v>17275998.307692308</v>
      </c>
      <c r="H291" s="704">
        <f t="shared" si="66"/>
        <v>17275998.307692312</v>
      </c>
      <c r="I291" s="109">
        <f t="shared" si="69"/>
        <v>57285</v>
      </c>
      <c r="J291" s="703">
        <f t="shared" si="63"/>
        <v>-12785769.158461537</v>
      </c>
      <c r="K291" s="704">
        <f t="shared" si="67"/>
        <v>-12442059.158461539</v>
      </c>
      <c r="L291" s="705">
        <f t="shared" si="58"/>
        <v>4490229.1492307708</v>
      </c>
      <c r="M291" s="1205">
        <f t="shared" si="68"/>
        <v>-2814664.7022307734</v>
      </c>
      <c r="N291" s="704">
        <f t="shared" si="60"/>
        <v>-12029.850000000093</v>
      </c>
      <c r="O291" s="708"/>
      <c r="P291" s="704">
        <f t="shared" si="57"/>
        <v>0</v>
      </c>
      <c r="Q291" s="708">
        <f t="shared" si="64"/>
        <v>4490229.1492307708</v>
      </c>
      <c r="R291" s="707"/>
      <c r="S291" s="707"/>
      <c r="T291" s="707"/>
      <c r="U291" s="707"/>
      <c r="V291" s="708">
        <f t="shared" si="59"/>
        <v>-942948.46475641383</v>
      </c>
      <c r="W291" s="704">
        <f t="shared" si="61"/>
        <v>-1015127.5647564143</v>
      </c>
      <c r="X291" s="709">
        <f t="shared" si="62"/>
        <v>3818811.5844743582</v>
      </c>
      <c r="Y291" s="292">
        <f t="shared" si="70"/>
        <v>3547280.6844743569</v>
      </c>
      <c r="Z291" s="130">
        <f t="shared" si="71"/>
        <v>4833939.1492307726</v>
      </c>
      <c r="AA291" s="728"/>
    </row>
    <row r="292" spans="1:27" outlineLevel="1">
      <c r="A292" s="125"/>
      <c r="B292" s="2" t="s">
        <v>428</v>
      </c>
      <c r="C292" s="125"/>
      <c r="D292" s="707"/>
      <c r="E292" s="707"/>
      <c r="F292" s="1207"/>
      <c r="G292" s="109">
        <f t="shared" si="65"/>
        <v>17275998.307692308</v>
      </c>
      <c r="H292" s="704">
        <f t="shared" si="66"/>
        <v>17275998.307692312</v>
      </c>
      <c r="I292" s="109">
        <f t="shared" si="69"/>
        <v>57285</v>
      </c>
      <c r="J292" s="703">
        <f t="shared" si="63"/>
        <v>-12843054.158461537</v>
      </c>
      <c r="K292" s="704">
        <f t="shared" si="67"/>
        <v>-12499344.158461539</v>
      </c>
      <c r="L292" s="705">
        <f t="shared" si="58"/>
        <v>4432944.1492307708</v>
      </c>
      <c r="M292" s="1205">
        <f t="shared" si="68"/>
        <v>-2802634.8522307733</v>
      </c>
      <c r="N292" s="704">
        <f t="shared" si="60"/>
        <v>-12029.850000000093</v>
      </c>
      <c r="O292" s="708"/>
      <c r="P292" s="704">
        <f t="shared" ref="P292:P355" si="72">(O280+O292+SUM(O281:O291)*2)/24</f>
        <v>0</v>
      </c>
      <c r="Q292" s="708">
        <f t="shared" si="64"/>
        <v>4432944.1492307708</v>
      </c>
      <c r="R292" s="707"/>
      <c r="S292" s="707"/>
      <c r="T292" s="707"/>
      <c r="U292" s="707"/>
      <c r="V292" s="708">
        <f t="shared" si="59"/>
        <v>-930918.61475641374</v>
      </c>
      <c r="W292" s="704">
        <f t="shared" si="61"/>
        <v>-1003097.7147564144</v>
      </c>
      <c r="X292" s="709">
        <f t="shared" si="62"/>
        <v>3773556.4344743583</v>
      </c>
      <c r="Y292" s="292">
        <f t="shared" si="70"/>
        <v>3502025.534474357</v>
      </c>
      <c r="Z292" s="130">
        <f t="shared" si="71"/>
        <v>4776654.1492307726</v>
      </c>
      <c r="AA292" s="728"/>
    </row>
    <row r="293" spans="1:27" outlineLevel="1">
      <c r="A293" s="125"/>
      <c r="B293" s="2" t="s">
        <v>429</v>
      </c>
      <c r="C293" s="125"/>
      <c r="D293" s="707"/>
      <c r="E293" s="707"/>
      <c r="F293" s="1207"/>
      <c r="G293" s="109">
        <f t="shared" si="65"/>
        <v>17275998.307692308</v>
      </c>
      <c r="H293" s="704">
        <f t="shared" si="66"/>
        <v>17275998.307692312</v>
      </c>
      <c r="I293" s="109">
        <f t="shared" si="69"/>
        <v>57285</v>
      </c>
      <c r="J293" s="703">
        <f t="shared" si="63"/>
        <v>-12900339.158461537</v>
      </c>
      <c r="K293" s="704">
        <f t="shared" si="67"/>
        <v>-12556629.158461539</v>
      </c>
      <c r="L293" s="705">
        <f t="shared" si="58"/>
        <v>4375659.1492307708</v>
      </c>
      <c r="M293" s="1205">
        <f t="shared" si="68"/>
        <v>-2790605.0022307732</v>
      </c>
      <c r="N293" s="704">
        <f t="shared" si="60"/>
        <v>-12029.850000000093</v>
      </c>
      <c r="O293" s="708"/>
      <c r="P293" s="704">
        <f t="shared" si="72"/>
        <v>0</v>
      </c>
      <c r="Q293" s="708">
        <f t="shared" si="64"/>
        <v>4375659.1492307708</v>
      </c>
      <c r="R293" s="707"/>
      <c r="S293" s="707"/>
      <c r="T293" s="707"/>
      <c r="U293" s="707"/>
      <c r="V293" s="708">
        <f t="shared" si="59"/>
        <v>-918888.76475641364</v>
      </c>
      <c r="W293" s="704">
        <f t="shared" si="61"/>
        <v>-991067.8647564142</v>
      </c>
      <c r="X293" s="709">
        <f t="shared" si="62"/>
        <v>3728301.2844743584</v>
      </c>
      <c r="Y293" s="292">
        <f t="shared" si="70"/>
        <v>3456770.3844743571</v>
      </c>
      <c r="Z293" s="130">
        <f t="shared" si="71"/>
        <v>4719369.1492307726</v>
      </c>
      <c r="AA293" s="728"/>
    </row>
    <row r="294" spans="1:27" outlineLevel="1">
      <c r="A294" s="125"/>
      <c r="B294" s="2" t="s">
        <v>430</v>
      </c>
      <c r="C294" s="125"/>
      <c r="D294" s="707"/>
      <c r="E294" s="707"/>
      <c r="F294" s="1207"/>
      <c r="G294" s="109">
        <f t="shared" si="65"/>
        <v>17275998.307692308</v>
      </c>
      <c r="H294" s="704">
        <f t="shared" si="66"/>
        <v>17275998.307692312</v>
      </c>
      <c r="I294" s="109">
        <f t="shared" si="69"/>
        <v>57285</v>
      </c>
      <c r="J294" s="703">
        <f t="shared" si="63"/>
        <v>-12957624.158461537</v>
      </c>
      <c r="K294" s="704">
        <f t="shared" si="67"/>
        <v>-12613914.158461539</v>
      </c>
      <c r="L294" s="705">
        <f t="shared" si="58"/>
        <v>4318374.1492307708</v>
      </c>
      <c r="M294" s="1205">
        <f t="shared" si="68"/>
        <v>-2778575.1522307731</v>
      </c>
      <c r="N294" s="704">
        <f t="shared" si="60"/>
        <v>-12029.850000000093</v>
      </c>
      <c r="O294" s="708"/>
      <c r="P294" s="704">
        <f t="shared" si="72"/>
        <v>0</v>
      </c>
      <c r="Q294" s="708">
        <f t="shared" si="64"/>
        <v>4318374.1492307708</v>
      </c>
      <c r="R294" s="707"/>
      <c r="S294" s="707"/>
      <c r="T294" s="707"/>
      <c r="U294" s="707"/>
      <c r="V294" s="708">
        <f t="shared" si="59"/>
        <v>-906858.91475641355</v>
      </c>
      <c r="W294" s="704">
        <f t="shared" si="61"/>
        <v>-979038.01475641411</v>
      </c>
      <c r="X294" s="709">
        <f t="shared" si="62"/>
        <v>3683046.1344743585</v>
      </c>
      <c r="Y294" s="292">
        <f t="shared" si="70"/>
        <v>3411515.2344743572</v>
      </c>
      <c r="Z294" s="130">
        <f t="shared" si="71"/>
        <v>4662084.1492307726</v>
      </c>
      <c r="AA294" s="728"/>
    </row>
    <row r="295" spans="1:27" outlineLevel="1">
      <c r="A295" s="125"/>
      <c r="B295" s="2" t="s">
        <v>431</v>
      </c>
      <c r="C295" s="125"/>
      <c r="D295" s="707"/>
      <c r="E295" s="707"/>
      <c r="F295" s="1207"/>
      <c r="G295" s="109">
        <f t="shared" si="65"/>
        <v>17275998.307692308</v>
      </c>
      <c r="H295" s="704">
        <f t="shared" si="66"/>
        <v>17275998.307692312</v>
      </c>
      <c r="I295" s="109">
        <f t="shared" si="69"/>
        <v>57285</v>
      </c>
      <c r="J295" s="703">
        <f t="shared" si="63"/>
        <v>-13014909.158461537</v>
      </c>
      <c r="K295" s="704">
        <f t="shared" si="67"/>
        <v>-12671199.158461539</v>
      </c>
      <c r="L295" s="705">
        <f t="shared" si="58"/>
        <v>4261089.1492307708</v>
      </c>
      <c r="M295" s="1205">
        <f t="shared" si="68"/>
        <v>-2766545.302230773</v>
      </c>
      <c r="N295" s="704">
        <f t="shared" si="60"/>
        <v>-12029.850000000093</v>
      </c>
      <c r="O295" s="708"/>
      <c r="P295" s="704">
        <f t="shared" si="72"/>
        <v>0</v>
      </c>
      <c r="Q295" s="708">
        <f t="shared" si="64"/>
        <v>4261089.1492307708</v>
      </c>
      <c r="R295" s="707"/>
      <c r="S295" s="707"/>
      <c r="T295" s="707"/>
      <c r="U295" s="707"/>
      <c r="V295" s="708">
        <f t="shared" si="59"/>
        <v>-894829.06475641346</v>
      </c>
      <c r="W295" s="704">
        <f t="shared" si="61"/>
        <v>-967008.16475641401</v>
      </c>
      <c r="X295" s="709">
        <f t="shared" si="62"/>
        <v>3637790.9844743586</v>
      </c>
      <c r="Y295" s="292">
        <f t="shared" si="70"/>
        <v>3366260.0844743573</v>
      </c>
      <c r="Z295" s="130">
        <f t="shared" si="71"/>
        <v>4604799.1492307726</v>
      </c>
      <c r="AA295" s="728"/>
    </row>
    <row r="296" spans="1:27" outlineLevel="1">
      <c r="A296" s="125"/>
      <c r="B296" s="2" t="s">
        <v>432</v>
      </c>
      <c r="C296" s="125"/>
      <c r="D296" s="707"/>
      <c r="E296" s="707"/>
      <c r="F296" s="1207"/>
      <c r="G296" s="109">
        <f t="shared" si="65"/>
        <v>17275998.307692308</v>
      </c>
      <c r="H296" s="704">
        <f t="shared" si="66"/>
        <v>17275998.307692312</v>
      </c>
      <c r="I296" s="109">
        <f t="shared" si="69"/>
        <v>57285</v>
      </c>
      <c r="J296" s="703">
        <f t="shared" si="63"/>
        <v>-13072194.158461537</v>
      </c>
      <c r="K296" s="704">
        <f t="shared" si="67"/>
        <v>-12728484.158461539</v>
      </c>
      <c r="L296" s="705">
        <f t="shared" si="58"/>
        <v>4203804.1492307708</v>
      </c>
      <c r="M296" s="1205">
        <f t="shared" si="68"/>
        <v>-2754515.4522307729</v>
      </c>
      <c r="N296" s="704">
        <f t="shared" si="60"/>
        <v>-12029.850000000093</v>
      </c>
      <c r="O296" s="708"/>
      <c r="P296" s="704">
        <f t="shared" si="72"/>
        <v>0</v>
      </c>
      <c r="Q296" s="708">
        <f t="shared" si="64"/>
        <v>4203804.1492307708</v>
      </c>
      <c r="R296" s="707"/>
      <c r="S296" s="707"/>
      <c r="T296" s="707"/>
      <c r="U296" s="707"/>
      <c r="V296" s="708">
        <f t="shared" si="59"/>
        <v>-882799.21475641336</v>
      </c>
      <c r="W296" s="704">
        <f t="shared" si="61"/>
        <v>-954978.31475641404</v>
      </c>
      <c r="X296" s="709">
        <f t="shared" si="62"/>
        <v>3592535.8344743587</v>
      </c>
      <c r="Y296" s="292">
        <f t="shared" si="70"/>
        <v>3321004.9344743574</v>
      </c>
      <c r="Z296" s="130">
        <f t="shared" si="71"/>
        <v>4547514.1492307726</v>
      </c>
      <c r="AA296" s="728"/>
    </row>
    <row r="297" spans="1:27" outlineLevel="1">
      <c r="A297" s="125"/>
      <c r="B297" s="2" t="s">
        <v>433</v>
      </c>
      <c r="C297" s="125"/>
      <c r="D297" s="707"/>
      <c r="E297" s="707"/>
      <c r="F297" s="1207"/>
      <c r="G297" s="109">
        <f t="shared" si="65"/>
        <v>17275998.307692308</v>
      </c>
      <c r="H297" s="704">
        <f t="shared" si="66"/>
        <v>17275998.307692312</v>
      </c>
      <c r="I297" s="109">
        <f t="shared" si="69"/>
        <v>57285</v>
      </c>
      <c r="J297" s="703">
        <f t="shared" si="63"/>
        <v>-13129479.158461537</v>
      </c>
      <c r="K297" s="704">
        <f t="shared" si="67"/>
        <v>-12785769.158461539</v>
      </c>
      <c r="L297" s="705">
        <f t="shared" si="58"/>
        <v>4146519.1492307708</v>
      </c>
      <c r="M297" s="1205">
        <f t="shared" si="68"/>
        <v>-2742485.6022307728</v>
      </c>
      <c r="N297" s="704">
        <f t="shared" si="60"/>
        <v>-12029.850000000093</v>
      </c>
      <c r="O297" s="708"/>
      <c r="P297" s="704">
        <f t="shared" si="72"/>
        <v>0</v>
      </c>
      <c r="Q297" s="708">
        <f t="shared" si="64"/>
        <v>4146519.1492307708</v>
      </c>
      <c r="R297" s="707"/>
      <c r="S297" s="707"/>
      <c r="T297" s="707"/>
      <c r="U297" s="707"/>
      <c r="V297" s="708">
        <f t="shared" si="59"/>
        <v>-870769.36475641327</v>
      </c>
      <c r="W297" s="704">
        <f t="shared" si="61"/>
        <v>-942948.46475641394</v>
      </c>
      <c r="X297" s="709">
        <f t="shared" si="62"/>
        <v>3547280.6844743588</v>
      </c>
      <c r="Y297" s="292">
        <f t="shared" si="70"/>
        <v>3275749.7844743575</v>
      </c>
      <c r="Z297" s="130">
        <f t="shared" si="71"/>
        <v>4490229.1492307726</v>
      </c>
      <c r="AA297" s="728"/>
    </row>
    <row r="298" spans="1:27" outlineLevel="1">
      <c r="A298" s="125"/>
      <c r="B298" s="2" t="s">
        <v>434</v>
      </c>
      <c r="C298" s="125"/>
      <c r="D298" s="707"/>
      <c r="E298" s="707"/>
      <c r="F298" s="1207"/>
      <c r="G298" s="109">
        <f t="shared" si="65"/>
        <v>17275998.307692308</v>
      </c>
      <c r="H298" s="704">
        <f t="shared" si="66"/>
        <v>17275998.307692312</v>
      </c>
      <c r="I298" s="109">
        <f t="shared" si="69"/>
        <v>57285</v>
      </c>
      <c r="J298" s="703">
        <f t="shared" si="63"/>
        <v>-13186764.158461537</v>
      </c>
      <c r="K298" s="704">
        <f t="shared" si="67"/>
        <v>-12843054.158461539</v>
      </c>
      <c r="L298" s="705">
        <f t="shared" si="58"/>
        <v>4089234.1492307708</v>
      </c>
      <c r="M298" s="1205">
        <f t="shared" si="68"/>
        <v>-2730455.7522307727</v>
      </c>
      <c r="N298" s="704">
        <f t="shared" si="60"/>
        <v>-12029.850000000093</v>
      </c>
      <c r="O298" s="708"/>
      <c r="P298" s="704">
        <f t="shared" si="72"/>
        <v>0</v>
      </c>
      <c r="Q298" s="708">
        <f t="shared" si="64"/>
        <v>4089234.1492307708</v>
      </c>
      <c r="R298" s="707"/>
      <c r="S298" s="707"/>
      <c r="T298" s="707"/>
      <c r="U298" s="707"/>
      <c r="V298" s="708">
        <f t="shared" si="59"/>
        <v>-858739.51475641318</v>
      </c>
      <c r="W298" s="704">
        <f t="shared" si="61"/>
        <v>-930918.61475641374</v>
      </c>
      <c r="X298" s="709">
        <f t="shared" si="62"/>
        <v>3502025.5344743589</v>
      </c>
      <c r="Y298" s="292">
        <f t="shared" si="70"/>
        <v>3230494.6344743576</v>
      </c>
      <c r="Z298" s="130">
        <f t="shared" si="71"/>
        <v>4432944.1492307726</v>
      </c>
      <c r="AA298" s="728"/>
    </row>
    <row r="299" spans="1:27" outlineLevel="1">
      <c r="A299" s="125"/>
      <c r="B299" s="2" t="s">
        <v>435</v>
      </c>
      <c r="C299" s="125"/>
      <c r="D299" s="707"/>
      <c r="E299" s="707"/>
      <c r="F299" s="1207"/>
      <c r="G299" s="109">
        <f t="shared" si="65"/>
        <v>17275998.307692308</v>
      </c>
      <c r="H299" s="704">
        <f t="shared" si="66"/>
        <v>17275998.307692312</v>
      </c>
      <c r="I299" s="109">
        <f t="shared" si="69"/>
        <v>57285</v>
      </c>
      <c r="J299" s="703">
        <f t="shared" si="63"/>
        <v>-13244049.158461537</v>
      </c>
      <c r="K299" s="704">
        <f t="shared" si="67"/>
        <v>-12900339.158461539</v>
      </c>
      <c r="L299" s="705">
        <f t="shared" si="58"/>
        <v>4031949.1492307708</v>
      </c>
      <c r="M299" s="1205">
        <f t="shared" si="68"/>
        <v>-2718425.9022307727</v>
      </c>
      <c r="N299" s="704">
        <f t="shared" si="60"/>
        <v>-12029.850000000093</v>
      </c>
      <c r="O299" s="708"/>
      <c r="P299" s="704">
        <f t="shared" si="72"/>
        <v>0</v>
      </c>
      <c r="Q299" s="708">
        <f t="shared" si="64"/>
        <v>4031949.1492307708</v>
      </c>
      <c r="R299" s="707"/>
      <c r="S299" s="707"/>
      <c r="T299" s="707"/>
      <c r="U299" s="707"/>
      <c r="V299" s="708">
        <f t="shared" si="59"/>
        <v>-846709.66475641308</v>
      </c>
      <c r="W299" s="704">
        <f t="shared" si="61"/>
        <v>-918888.76475641364</v>
      </c>
      <c r="X299" s="709">
        <f t="shared" si="62"/>
        <v>3456770.384474359</v>
      </c>
      <c r="Y299" s="292">
        <f t="shared" si="70"/>
        <v>3185239.4844743577</v>
      </c>
      <c r="Z299" s="130">
        <f t="shared" si="71"/>
        <v>4375659.1492307726</v>
      </c>
      <c r="AA299" s="728"/>
    </row>
    <row r="300" spans="1:27" outlineLevel="1">
      <c r="A300" s="125"/>
      <c r="B300" s="2" t="s">
        <v>436</v>
      </c>
      <c r="C300" s="125"/>
      <c r="D300" s="707"/>
      <c r="E300" s="707"/>
      <c r="F300" s="1207"/>
      <c r="G300" s="109">
        <f t="shared" si="65"/>
        <v>17275998.307692308</v>
      </c>
      <c r="H300" s="704">
        <f t="shared" si="66"/>
        <v>17275998.307692312</v>
      </c>
      <c r="I300" s="109">
        <f t="shared" si="69"/>
        <v>57285</v>
      </c>
      <c r="J300" s="703">
        <f t="shared" si="63"/>
        <v>-13301334.158461537</v>
      </c>
      <c r="K300" s="704">
        <f t="shared" si="67"/>
        <v>-12957624.158461539</v>
      </c>
      <c r="L300" s="705">
        <f t="shared" si="58"/>
        <v>3974664.1492307708</v>
      </c>
      <c r="M300" s="1205">
        <f t="shared" si="68"/>
        <v>-2706396.0522307726</v>
      </c>
      <c r="N300" s="704">
        <f t="shared" si="60"/>
        <v>-12029.850000000093</v>
      </c>
      <c r="O300" s="708"/>
      <c r="P300" s="704">
        <f t="shared" si="72"/>
        <v>0</v>
      </c>
      <c r="Q300" s="708">
        <f t="shared" si="64"/>
        <v>3974664.1492307708</v>
      </c>
      <c r="R300" s="707"/>
      <c r="S300" s="707"/>
      <c r="T300" s="707"/>
      <c r="U300" s="707"/>
      <c r="V300" s="708">
        <f t="shared" si="59"/>
        <v>-834679.81475641299</v>
      </c>
      <c r="W300" s="704">
        <f t="shared" si="61"/>
        <v>-906858.91475641367</v>
      </c>
      <c r="X300" s="709">
        <f t="shared" si="62"/>
        <v>3411515.2344743591</v>
      </c>
      <c r="Y300" s="292">
        <f t="shared" si="70"/>
        <v>3139984.3344743578</v>
      </c>
      <c r="Z300" s="130">
        <f t="shared" si="71"/>
        <v>4318374.1492307726</v>
      </c>
      <c r="AA300" s="728"/>
    </row>
    <row r="301" spans="1:27" outlineLevel="1">
      <c r="A301" s="125"/>
      <c r="B301" s="2" t="s">
        <v>437</v>
      </c>
      <c r="C301" s="125"/>
      <c r="D301" s="707"/>
      <c r="E301" s="707"/>
      <c r="F301" s="1207"/>
      <c r="G301" s="109">
        <f t="shared" si="65"/>
        <v>17275998.307692308</v>
      </c>
      <c r="H301" s="704">
        <f t="shared" si="66"/>
        <v>17275998.307692312</v>
      </c>
      <c r="I301" s="109">
        <f t="shared" si="69"/>
        <v>57285</v>
      </c>
      <c r="J301" s="703">
        <f t="shared" si="63"/>
        <v>-13358619.158461537</v>
      </c>
      <c r="K301" s="704">
        <f t="shared" si="67"/>
        <v>-13014909.158461539</v>
      </c>
      <c r="L301" s="705">
        <f t="shared" si="58"/>
        <v>3917379.1492307708</v>
      </c>
      <c r="M301" s="1205">
        <f t="shared" si="68"/>
        <v>-2694366.2022307725</v>
      </c>
      <c r="N301" s="704">
        <f t="shared" si="60"/>
        <v>-12029.850000000093</v>
      </c>
      <c r="O301" s="708"/>
      <c r="P301" s="704">
        <f t="shared" si="72"/>
        <v>0</v>
      </c>
      <c r="Q301" s="708">
        <f t="shared" si="64"/>
        <v>3917379.1492307708</v>
      </c>
      <c r="R301" s="707"/>
      <c r="S301" s="707"/>
      <c r="T301" s="707"/>
      <c r="U301" s="707"/>
      <c r="V301" s="708">
        <f t="shared" si="59"/>
        <v>-822649.9647564129</v>
      </c>
      <c r="W301" s="704">
        <f t="shared" si="61"/>
        <v>-894829.06475641346</v>
      </c>
      <c r="X301" s="709">
        <f t="shared" si="62"/>
        <v>3366260.0844743592</v>
      </c>
      <c r="Y301" s="292">
        <f t="shared" si="70"/>
        <v>3094729.1844743579</v>
      </c>
      <c r="Z301" s="130">
        <f t="shared" si="71"/>
        <v>4261089.1492307726</v>
      </c>
      <c r="AA301" s="728"/>
    </row>
    <row r="302" spans="1:27" outlineLevel="1">
      <c r="A302" s="125"/>
      <c r="B302" s="2" t="s">
        <v>438</v>
      </c>
      <c r="C302" s="125"/>
      <c r="D302" s="707"/>
      <c r="E302" s="707"/>
      <c r="F302" s="1207"/>
      <c r="G302" s="109">
        <f t="shared" si="65"/>
        <v>17275998.307692308</v>
      </c>
      <c r="H302" s="704">
        <f t="shared" si="66"/>
        <v>17275998.307692312</v>
      </c>
      <c r="I302" s="109">
        <f t="shared" si="69"/>
        <v>57285</v>
      </c>
      <c r="J302" s="703">
        <f t="shared" si="63"/>
        <v>-13415904.158461537</v>
      </c>
      <c r="K302" s="704">
        <f t="shared" si="67"/>
        <v>-13072194.158461539</v>
      </c>
      <c r="L302" s="705">
        <f t="shared" si="58"/>
        <v>3860094.1492307708</v>
      </c>
      <c r="M302" s="1205">
        <f t="shared" si="68"/>
        <v>-2682336.3522307724</v>
      </c>
      <c r="N302" s="704">
        <f t="shared" si="60"/>
        <v>-12029.850000000093</v>
      </c>
      <c r="O302" s="708"/>
      <c r="P302" s="704">
        <f t="shared" si="72"/>
        <v>0</v>
      </c>
      <c r="Q302" s="708">
        <f t="shared" si="64"/>
        <v>3860094.1492307708</v>
      </c>
      <c r="R302" s="707"/>
      <c r="S302" s="707"/>
      <c r="T302" s="707"/>
      <c r="U302" s="707"/>
      <c r="V302" s="708">
        <f t="shared" si="59"/>
        <v>-810620.1147564128</v>
      </c>
      <c r="W302" s="704">
        <f t="shared" si="61"/>
        <v>-882799.21475641336</v>
      </c>
      <c r="X302" s="709">
        <f t="shared" si="62"/>
        <v>3321004.9344743593</v>
      </c>
      <c r="Y302" s="292">
        <f t="shared" si="70"/>
        <v>3049474.034474358</v>
      </c>
      <c r="Z302" s="130">
        <f t="shared" si="71"/>
        <v>4203804.1492307726</v>
      </c>
      <c r="AA302" s="728"/>
    </row>
    <row r="303" spans="1:27" outlineLevel="1">
      <c r="A303" s="125"/>
      <c r="B303" s="2" t="s">
        <v>439</v>
      </c>
      <c r="C303" s="125"/>
      <c r="D303" s="707"/>
      <c r="E303" s="707"/>
      <c r="F303" s="1207"/>
      <c r="G303" s="109">
        <f t="shared" si="65"/>
        <v>17275998.307692308</v>
      </c>
      <c r="H303" s="704">
        <f t="shared" si="66"/>
        <v>17275998.307692312</v>
      </c>
      <c r="I303" s="109">
        <f t="shared" si="69"/>
        <v>57285</v>
      </c>
      <c r="J303" s="703">
        <f t="shared" si="63"/>
        <v>-13473189.158461537</v>
      </c>
      <c r="K303" s="704">
        <f t="shared" si="67"/>
        <v>-13129479.158461539</v>
      </c>
      <c r="L303" s="705">
        <f t="shared" si="58"/>
        <v>3802809.1492307708</v>
      </c>
      <c r="M303" s="1205">
        <f t="shared" si="68"/>
        <v>-2670306.5022307723</v>
      </c>
      <c r="N303" s="704">
        <f t="shared" si="60"/>
        <v>-12029.850000000093</v>
      </c>
      <c r="O303" s="708"/>
      <c r="P303" s="704">
        <f t="shared" si="72"/>
        <v>0</v>
      </c>
      <c r="Q303" s="708">
        <f t="shared" si="64"/>
        <v>3802809.1492307708</v>
      </c>
      <c r="R303" s="707"/>
      <c r="S303" s="707"/>
      <c r="T303" s="707"/>
      <c r="U303" s="707"/>
      <c r="V303" s="708">
        <f t="shared" si="59"/>
        <v>-798590.26475641271</v>
      </c>
      <c r="W303" s="704">
        <f t="shared" si="61"/>
        <v>-870769.36475641327</v>
      </c>
      <c r="X303" s="709">
        <f t="shared" si="62"/>
        <v>3275749.7844743594</v>
      </c>
      <c r="Y303" s="292">
        <f t="shared" si="70"/>
        <v>3004218.8844743581</v>
      </c>
      <c r="Z303" s="130">
        <f t="shared" si="71"/>
        <v>4146519.1492307726</v>
      </c>
      <c r="AA303" s="728"/>
    </row>
    <row r="304" spans="1:27" outlineLevel="1">
      <c r="A304" s="125"/>
      <c r="B304" s="2" t="s">
        <v>440</v>
      </c>
      <c r="C304" s="125"/>
      <c r="D304" s="707"/>
      <c r="E304" s="707"/>
      <c r="F304" s="1207"/>
      <c r="G304" s="109">
        <f t="shared" si="65"/>
        <v>17275998.307692308</v>
      </c>
      <c r="H304" s="704">
        <f t="shared" si="66"/>
        <v>17275998.307692312</v>
      </c>
      <c r="I304" s="109">
        <f t="shared" si="69"/>
        <v>57285</v>
      </c>
      <c r="J304" s="703">
        <f t="shared" si="63"/>
        <v>-13530474.158461537</v>
      </c>
      <c r="K304" s="704">
        <f t="shared" si="67"/>
        <v>-13186764.158461539</v>
      </c>
      <c r="L304" s="705">
        <f t="shared" si="58"/>
        <v>3745524.1492307708</v>
      </c>
      <c r="M304" s="1205">
        <f t="shared" si="68"/>
        <v>-2658276.6522307722</v>
      </c>
      <c r="N304" s="704">
        <f t="shared" si="60"/>
        <v>-12029.850000000093</v>
      </c>
      <c r="O304" s="708"/>
      <c r="P304" s="704">
        <f t="shared" si="72"/>
        <v>0</v>
      </c>
      <c r="Q304" s="708">
        <f t="shared" si="64"/>
        <v>3745524.1492307708</v>
      </c>
      <c r="R304" s="707"/>
      <c r="S304" s="707"/>
      <c r="T304" s="707"/>
      <c r="U304" s="707"/>
      <c r="V304" s="708">
        <f t="shared" si="59"/>
        <v>-786560.41475641262</v>
      </c>
      <c r="W304" s="704">
        <f t="shared" si="61"/>
        <v>-858739.51475641329</v>
      </c>
      <c r="X304" s="709">
        <f t="shared" si="62"/>
        <v>3230494.6344743595</v>
      </c>
      <c r="Y304" s="292">
        <f t="shared" si="70"/>
        <v>2958963.7344743581</v>
      </c>
      <c r="Z304" s="130">
        <f t="shared" si="71"/>
        <v>4089234.1492307726</v>
      </c>
      <c r="AA304" s="728"/>
    </row>
    <row r="305" spans="1:27" outlineLevel="1">
      <c r="A305" s="125"/>
      <c r="B305" s="2" t="s">
        <v>441</v>
      </c>
      <c r="C305" s="125"/>
      <c r="D305" s="707"/>
      <c r="E305" s="707"/>
      <c r="F305" s="1207"/>
      <c r="G305" s="109">
        <f t="shared" si="65"/>
        <v>17275998.307692308</v>
      </c>
      <c r="H305" s="704">
        <f t="shared" si="66"/>
        <v>17275998.307692312</v>
      </c>
      <c r="I305" s="109">
        <f t="shared" si="69"/>
        <v>57285</v>
      </c>
      <c r="J305" s="703">
        <f t="shared" si="63"/>
        <v>-13587759.158461537</v>
      </c>
      <c r="K305" s="704">
        <f t="shared" si="67"/>
        <v>-13244049.158461539</v>
      </c>
      <c r="L305" s="705">
        <f t="shared" ref="L305:L368" si="73">G305+J305</f>
        <v>3688239.1492307708</v>
      </c>
      <c r="M305" s="1205">
        <f t="shared" si="68"/>
        <v>-2646246.8022307721</v>
      </c>
      <c r="N305" s="704">
        <f t="shared" si="60"/>
        <v>-12029.850000000093</v>
      </c>
      <c r="O305" s="708"/>
      <c r="P305" s="704">
        <f t="shared" si="72"/>
        <v>0</v>
      </c>
      <c r="Q305" s="708">
        <f t="shared" si="64"/>
        <v>3688239.1492307708</v>
      </c>
      <c r="R305" s="707"/>
      <c r="S305" s="707"/>
      <c r="T305" s="707"/>
      <c r="U305" s="707"/>
      <c r="V305" s="708">
        <f t="shared" si="59"/>
        <v>-774530.56475641252</v>
      </c>
      <c r="W305" s="704">
        <f t="shared" si="61"/>
        <v>-846709.6647564132</v>
      </c>
      <c r="X305" s="709">
        <f t="shared" si="62"/>
        <v>3185239.4844743595</v>
      </c>
      <c r="Y305" s="292">
        <f t="shared" si="70"/>
        <v>2913708.5844743582</v>
      </c>
      <c r="Z305" s="130">
        <f t="shared" si="71"/>
        <v>4031949.1492307726</v>
      </c>
      <c r="AA305" s="728"/>
    </row>
    <row r="306" spans="1:27" outlineLevel="1">
      <c r="A306" s="125"/>
      <c r="B306" s="2" t="s">
        <v>442</v>
      </c>
      <c r="C306" s="125"/>
      <c r="D306" s="707"/>
      <c r="E306" s="707"/>
      <c r="F306" s="1207"/>
      <c r="G306" s="109">
        <f t="shared" si="65"/>
        <v>17275998.307692308</v>
      </c>
      <c r="H306" s="704">
        <f t="shared" si="66"/>
        <v>17275998.307692312</v>
      </c>
      <c r="I306" s="109">
        <f t="shared" si="69"/>
        <v>57285</v>
      </c>
      <c r="J306" s="703">
        <f t="shared" si="63"/>
        <v>-13645044.158461537</v>
      </c>
      <c r="K306" s="704">
        <f t="shared" si="67"/>
        <v>-13301334.158461539</v>
      </c>
      <c r="L306" s="705">
        <f t="shared" si="73"/>
        <v>3630954.1492307708</v>
      </c>
      <c r="M306" s="1205">
        <f t="shared" si="68"/>
        <v>-2634216.952230772</v>
      </c>
      <c r="N306" s="704">
        <f t="shared" si="60"/>
        <v>-12029.850000000093</v>
      </c>
      <c r="O306" s="708"/>
      <c r="P306" s="704">
        <f t="shared" si="72"/>
        <v>0</v>
      </c>
      <c r="Q306" s="708">
        <f t="shared" si="64"/>
        <v>3630954.1492307708</v>
      </c>
      <c r="R306" s="707"/>
      <c r="S306" s="707"/>
      <c r="T306" s="707"/>
      <c r="U306" s="707"/>
      <c r="V306" s="708">
        <f t="shared" si="59"/>
        <v>-762500.71475641243</v>
      </c>
      <c r="W306" s="704">
        <f t="shared" si="61"/>
        <v>-834679.81475641299</v>
      </c>
      <c r="X306" s="709">
        <f t="shared" si="62"/>
        <v>3139984.3344743596</v>
      </c>
      <c r="Y306" s="292">
        <f t="shared" si="70"/>
        <v>2868453.4344743583</v>
      </c>
      <c r="Z306" s="130">
        <f t="shared" si="71"/>
        <v>3974664.1492307726</v>
      </c>
      <c r="AA306" s="728"/>
    </row>
    <row r="307" spans="1:27" outlineLevel="1">
      <c r="A307" s="125"/>
      <c r="B307" s="2" t="s">
        <v>443</v>
      </c>
      <c r="C307" s="125"/>
      <c r="D307" s="707"/>
      <c r="E307" s="707"/>
      <c r="F307" s="1207"/>
      <c r="G307" s="109">
        <f t="shared" si="65"/>
        <v>17275998.307692308</v>
      </c>
      <c r="H307" s="704">
        <f t="shared" si="66"/>
        <v>17275998.307692312</v>
      </c>
      <c r="I307" s="109">
        <f t="shared" si="69"/>
        <v>57285</v>
      </c>
      <c r="J307" s="703">
        <f t="shared" si="63"/>
        <v>-13702329.158461537</v>
      </c>
      <c r="K307" s="704">
        <f t="shared" si="67"/>
        <v>-13358619.158461539</v>
      </c>
      <c r="L307" s="705">
        <f t="shared" si="73"/>
        <v>3573669.1492307708</v>
      </c>
      <c r="M307" s="1205">
        <f t="shared" si="68"/>
        <v>-2622187.1022307719</v>
      </c>
      <c r="N307" s="704">
        <f t="shared" si="60"/>
        <v>-12029.850000000093</v>
      </c>
      <c r="O307" s="708"/>
      <c r="P307" s="704">
        <f t="shared" si="72"/>
        <v>0</v>
      </c>
      <c r="Q307" s="708">
        <f t="shared" si="64"/>
        <v>3573669.1492307708</v>
      </c>
      <c r="R307" s="707"/>
      <c r="S307" s="707"/>
      <c r="T307" s="707"/>
      <c r="U307" s="707"/>
      <c r="V307" s="708">
        <f t="shared" ref="V307:V370" si="74">V306-N307</f>
        <v>-750470.86475641234</v>
      </c>
      <c r="W307" s="704">
        <f t="shared" si="61"/>
        <v>-822649.9647564129</v>
      </c>
      <c r="X307" s="709">
        <f t="shared" si="62"/>
        <v>3094729.1844743597</v>
      </c>
      <c r="Y307" s="292">
        <f t="shared" si="70"/>
        <v>2823198.2844743584</v>
      </c>
      <c r="Z307" s="130">
        <f t="shared" si="71"/>
        <v>3917379.1492307726</v>
      </c>
      <c r="AA307" s="728"/>
    </row>
    <row r="308" spans="1:27" outlineLevel="1">
      <c r="A308" s="125"/>
      <c r="B308" s="2" t="s">
        <v>444</v>
      </c>
      <c r="C308" s="125"/>
      <c r="D308" s="707"/>
      <c r="E308" s="707"/>
      <c r="F308" s="1207"/>
      <c r="G308" s="109">
        <f t="shared" si="65"/>
        <v>17275998.307692308</v>
      </c>
      <c r="H308" s="704">
        <f t="shared" si="66"/>
        <v>17275998.307692312</v>
      </c>
      <c r="I308" s="109">
        <f t="shared" si="69"/>
        <v>57285</v>
      </c>
      <c r="J308" s="703">
        <f t="shared" si="63"/>
        <v>-13759614.158461537</v>
      </c>
      <c r="K308" s="704">
        <f t="shared" si="67"/>
        <v>-13415904.158461539</v>
      </c>
      <c r="L308" s="705">
        <f t="shared" si="73"/>
        <v>3516384.1492307708</v>
      </c>
      <c r="M308" s="1205">
        <f t="shared" si="68"/>
        <v>-2610157.2522307718</v>
      </c>
      <c r="N308" s="704">
        <f t="shared" ref="N308:N371" si="75">-M308+M307</f>
        <v>-12029.850000000093</v>
      </c>
      <c r="O308" s="708"/>
      <c r="P308" s="704">
        <f t="shared" si="72"/>
        <v>0</v>
      </c>
      <c r="Q308" s="708">
        <f t="shared" si="64"/>
        <v>3516384.1492307708</v>
      </c>
      <c r="R308" s="707"/>
      <c r="S308" s="707"/>
      <c r="T308" s="707"/>
      <c r="U308" s="707"/>
      <c r="V308" s="708">
        <f t="shared" si="74"/>
        <v>-738441.01475641225</v>
      </c>
      <c r="W308" s="704">
        <f t="shared" si="61"/>
        <v>-810620.11475641292</v>
      </c>
      <c r="X308" s="709">
        <f t="shared" si="62"/>
        <v>3049474.0344743598</v>
      </c>
      <c r="Y308" s="292">
        <f t="shared" si="70"/>
        <v>2777943.1344743585</v>
      </c>
      <c r="Z308" s="130">
        <f t="shared" si="71"/>
        <v>3860094.1492307726</v>
      </c>
      <c r="AA308" s="728"/>
    </row>
    <row r="309" spans="1:27" outlineLevel="1">
      <c r="A309" s="125"/>
      <c r="B309" s="2" t="s">
        <v>445</v>
      </c>
      <c r="C309" s="125"/>
      <c r="D309" s="707"/>
      <c r="E309" s="707"/>
      <c r="F309" s="1207"/>
      <c r="G309" s="109">
        <f t="shared" si="65"/>
        <v>17275998.307692308</v>
      </c>
      <c r="H309" s="704">
        <f t="shared" si="66"/>
        <v>17275998.307692312</v>
      </c>
      <c r="I309" s="109">
        <f t="shared" si="69"/>
        <v>57285</v>
      </c>
      <c r="J309" s="703">
        <f t="shared" si="63"/>
        <v>-13816899.158461537</v>
      </c>
      <c r="K309" s="704">
        <f t="shared" si="67"/>
        <v>-13473189.158461539</v>
      </c>
      <c r="L309" s="705">
        <f t="shared" si="73"/>
        <v>3459099.1492307708</v>
      </c>
      <c r="M309" s="1205">
        <f t="shared" si="68"/>
        <v>-2598127.4022307717</v>
      </c>
      <c r="N309" s="704">
        <f t="shared" si="75"/>
        <v>-12029.850000000093</v>
      </c>
      <c r="O309" s="708"/>
      <c r="P309" s="704">
        <f t="shared" si="72"/>
        <v>0</v>
      </c>
      <c r="Q309" s="708">
        <f t="shared" si="64"/>
        <v>3459099.1492307708</v>
      </c>
      <c r="R309" s="707"/>
      <c r="S309" s="707"/>
      <c r="T309" s="707"/>
      <c r="U309" s="707"/>
      <c r="V309" s="708">
        <f t="shared" si="74"/>
        <v>-726411.16475641215</v>
      </c>
      <c r="W309" s="704">
        <f t="shared" si="61"/>
        <v>-798590.26475641271</v>
      </c>
      <c r="X309" s="709">
        <f t="shared" si="62"/>
        <v>3004218.8844743599</v>
      </c>
      <c r="Y309" s="292">
        <f t="shared" si="70"/>
        <v>2732687.9844743586</v>
      </c>
      <c r="Z309" s="130">
        <f t="shared" si="71"/>
        <v>3802809.1492307726</v>
      </c>
      <c r="AA309" s="728"/>
    </row>
    <row r="310" spans="1:27" outlineLevel="1">
      <c r="A310" s="125"/>
      <c r="B310" s="2" t="s">
        <v>446</v>
      </c>
      <c r="C310" s="125"/>
      <c r="D310" s="707"/>
      <c r="E310" s="707"/>
      <c r="F310" s="1207"/>
      <c r="G310" s="109">
        <f t="shared" si="65"/>
        <v>17275998.307692308</v>
      </c>
      <c r="H310" s="704">
        <f t="shared" si="66"/>
        <v>17275998.307692312</v>
      </c>
      <c r="I310" s="109">
        <f t="shared" si="69"/>
        <v>57285</v>
      </c>
      <c r="J310" s="703">
        <f t="shared" si="63"/>
        <v>-13874184.158461537</v>
      </c>
      <c r="K310" s="704">
        <f t="shared" si="67"/>
        <v>-13530474.158461539</v>
      </c>
      <c r="L310" s="705">
        <f t="shared" si="73"/>
        <v>3401814.1492307708</v>
      </c>
      <c r="M310" s="1205">
        <f t="shared" si="68"/>
        <v>-2586097.5522307716</v>
      </c>
      <c r="N310" s="704">
        <f t="shared" si="75"/>
        <v>-12029.850000000093</v>
      </c>
      <c r="O310" s="708"/>
      <c r="P310" s="704">
        <f t="shared" si="72"/>
        <v>0</v>
      </c>
      <c r="Q310" s="708">
        <f t="shared" si="64"/>
        <v>3401814.1492307708</v>
      </c>
      <c r="R310" s="707"/>
      <c r="S310" s="707"/>
      <c r="T310" s="707"/>
      <c r="U310" s="707"/>
      <c r="V310" s="708">
        <f t="shared" si="74"/>
        <v>-714381.31475641206</v>
      </c>
      <c r="W310" s="704">
        <f t="shared" si="61"/>
        <v>-786560.41475641262</v>
      </c>
      <c r="X310" s="709">
        <f t="shared" si="62"/>
        <v>2958963.73447436</v>
      </c>
      <c r="Y310" s="292">
        <f t="shared" si="70"/>
        <v>2687432.8344743587</v>
      </c>
      <c r="Z310" s="130">
        <f t="shared" si="71"/>
        <v>3745524.1492307726</v>
      </c>
      <c r="AA310" s="728"/>
    </row>
    <row r="311" spans="1:27" outlineLevel="1">
      <c r="A311" s="125"/>
      <c r="B311" s="2" t="s">
        <v>447</v>
      </c>
      <c r="C311" s="125"/>
      <c r="D311" s="707"/>
      <c r="E311" s="707"/>
      <c r="F311" s="1207"/>
      <c r="G311" s="109">
        <f t="shared" si="65"/>
        <v>17275998.307692308</v>
      </c>
      <c r="H311" s="704">
        <f t="shared" si="66"/>
        <v>17275998.307692312</v>
      </c>
      <c r="I311" s="109">
        <f t="shared" si="69"/>
        <v>57285</v>
      </c>
      <c r="J311" s="703">
        <f t="shared" si="63"/>
        <v>-13931469.158461537</v>
      </c>
      <c r="K311" s="704">
        <f t="shared" si="67"/>
        <v>-13587759.158461539</v>
      </c>
      <c r="L311" s="705">
        <f t="shared" si="73"/>
        <v>3344529.1492307708</v>
      </c>
      <c r="M311" s="1205">
        <f t="shared" si="68"/>
        <v>-2574067.7022307715</v>
      </c>
      <c r="N311" s="704">
        <f t="shared" si="75"/>
        <v>-12029.850000000093</v>
      </c>
      <c r="O311" s="708"/>
      <c r="P311" s="704">
        <f t="shared" si="72"/>
        <v>0</v>
      </c>
      <c r="Q311" s="708">
        <f t="shared" si="64"/>
        <v>3344529.1492307708</v>
      </c>
      <c r="R311" s="707"/>
      <c r="S311" s="707"/>
      <c r="T311" s="707"/>
      <c r="U311" s="707"/>
      <c r="V311" s="708">
        <f t="shared" si="74"/>
        <v>-702351.46475641197</v>
      </c>
      <c r="W311" s="704">
        <f t="shared" si="61"/>
        <v>-774530.56475641252</v>
      </c>
      <c r="X311" s="709">
        <f t="shared" si="62"/>
        <v>2913708.5844743601</v>
      </c>
      <c r="Y311" s="292">
        <f t="shared" si="70"/>
        <v>2642177.6844743588</v>
      </c>
      <c r="Z311" s="130">
        <f t="shared" si="71"/>
        <v>3688239.1492307726</v>
      </c>
      <c r="AA311" s="728"/>
    </row>
    <row r="312" spans="1:27" outlineLevel="1">
      <c r="A312" s="125"/>
      <c r="B312" s="2" t="s">
        <v>448</v>
      </c>
      <c r="C312" s="125"/>
      <c r="D312" s="707"/>
      <c r="E312" s="707"/>
      <c r="F312" s="1207"/>
      <c r="G312" s="109">
        <f t="shared" si="65"/>
        <v>17275998.307692308</v>
      </c>
      <c r="H312" s="704">
        <f t="shared" si="66"/>
        <v>17275998.307692312</v>
      </c>
      <c r="I312" s="109">
        <f t="shared" si="69"/>
        <v>57285</v>
      </c>
      <c r="J312" s="703">
        <f t="shared" si="63"/>
        <v>-13988754.158461537</v>
      </c>
      <c r="K312" s="704">
        <f t="shared" si="67"/>
        <v>-13645044.158461539</v>
      </c>
      <c r="L312" s="705">
        <f t="shared" si="73"/>
        <v>3287244.1492307708</v>
      </c>
      <c r="M312" s="1205">
        <f t="shared" si="68"/>
        <v>-2562037.8522307714</v>
      </c>
      <c r="N312" s="704">
        <f t="shared" si="75"/>
        <v>-12029.850000000093</v>
      </c>
      <c r="O312" s="708"/>
      <c r="P312" s="704">
        <f t="shared" si="72"/>
        <v>0</v>
      </c>
      <c r="Q312" s="708">
        <f t="shared" si="64"/>
        <v>3287244.1492307708</v>
      </c>
      <c r="R312" s="707"/>
      <c r="S312" s="707"/>
      <c r="T312" s="707"/>
      <c r="U312" s="707"/>
      <c r="V312" s="708">
        <f t="shared" si="74"/>
        <v>-690321.61475641187</v>
      </c>
      <c r="W312" s="704">
        <f t="shared" si="61"/>
        <v>-762500.71475641255</v>
      </c>
      <c r="X312" s="709">
        <f t="shared" si="62"/>
        <v>2868453.4344743602</v>
      </c>
      <c r="Y312" s="292">
        <f t="shared" si="70"/>
        <v>2596922.5344743589</v>
      </c>
      <c r="Z312" s="130">
        <f t="shared" si="71"/>
        <v>3630954.1492307726</v>
      </c>
      <c r="AA312" s="728"/>
    </row>
    <row r="313" spans="1:27" outlineLevel="1">
      <c r="A313" s="125"/>
      <c r="B313" s="2" t="s">
        <v>449</v>
      </c>
      <c r="C313" s="125"/>
      <c r="D313" s="707"/>
      <c r="E313" s="707"/>
      <c r="F313" s="1207"/>
      <c r="G313" s="109">
        <f t="shared" si="65"/>
        <v>17275998.307692308</v>
      </c>
      <c r="H313" s="704">
        <f t="shared" si="66"/>
        <v>17275998.307692312</v>
      </c>
      <c r="I313" s="109">
        <f t="shared" si="69"/>
        <v>57285</v>
      </c>
      <c r="J313" s="703">
        <f t="shared" si="63"/>
        <v>-14046039.158461537</v>
      </c>
      <c r="K313" s="704">
        <f t="shared" si="67"/>
        <v>-13702329.158461539</v>
      </c>
      <c r="L313" s="705">
        <f t="shared" si="73"/>
        <v>3229959.1492307708</v>
      </c>
      <c r="M313" s="1205">
        <f t="shared" si="68"/>
        <v>-2550008.0022307714</v>
      </c>
      <c r="N313" s="704">
        <f t="shared" si="75"/>
        <v>-12029.850000000093</v>
      </c>
      <c r="O313" s="708"/>
      <c r="P313" s="704">
        <f t="shared" si="72"/>
        <v>0</v>
      </c>
      <c r="Q313" s="708">
        <f t="shared" si="64"/>
        <v>3229959.1492307708</v>
      </c>
      <c r="R313" s="707"/>
      <c r="S313" s="707"/>
      <c r="T313" s="707"/>
      <c r="U313" s="707"/>
      <c r="V313" s="708">
        <f t="shared" si="74"/>
        <v>-678291.76475641178</v>
      </c>
      <c r="W313" s="704">
        <f t="shared" si="61"/>
        <v>-750470.86475641234</v>
      </c>
      <c r="X313" s="709">
        <f t="shared" si="62"/>
        <v>2823198.2844743603</v>
      </c>
      <c r="Y313" s="292">
        <f t="shared" si="70"/>
        <v>2551667.384474359</v>
      </c>
      <c r="Z313" s="130">
        <f t="shared" si="71"/>
        <v>3573669.1492307726</v>
      </c>
      <c r="AA313" s="728"/>
    </row>
    <row r="314" spans="1:27" outlineLevel="1">
      <c r="A314" s="125"/>
      <c r="B314" s="2" t="s">
        <v>450</v>
      </c>
      <c r="C314" s="125"/>
      <c r="D314" s="707"/>
      <c r="E314" s="707"/>
      <c r="F314" s="1207"/>
      <c r="G314" s="109">
        <f t="shared" si="65"/>
        <v>17275998.307692308</v>
      </c>
      <c r="H314" s="704">
        <f t="shared" si="66"/>
        <v>17275998.307692312</v>
      </c>
      <c r="I314" s="109">
        <f t="shared" si="69"/>
        <v>57285</v>
      </c>
      <c r="J314" s="703">
        <f t="shared" si="63"/>
        <v>-14103324.158461537</v>
      </c>
      <c r="K314" s="704">
        <f t="shared" si="67"/>
        <v>-13759614.158461539</v>
      </c>
      <c r="L314" s="705">
        <f t="shared" si="73"/>
        <v>3172674.1492307708</v>
      </c>
      <c r="M314" s="1205">
        <f t="shared" si="68"/>
        <v>-2537978.1522307713</v>
      </c>
      <c r="N314" s="704">
        <f t="shared" si="75"/>
        <v>-12029.850000000093</v>
      </c>
      <c r="O314" s="708"/>
      <c r="P314" s="704">
        <f t="shared" si="72"/>
        <v>0</v>
      </c>
      <c r="Q314" s="708">
        <f t="shared" si="64"/>
        <v>3172674.1492307708</v>
      </c>
      <c r="R314" s="707"/>
      <c r="S314" s="707"/>
      <c r="T314" s="707"/>
      <c r="U314" s="707"/>
      <c r="V314" s="708">
        <f t="shared" si="74"/>
        <v>-666261.91475641169</v>
      </c>
      <c r="W314" s="704">
        <f t="shared" si="61"/>
        <v>-738441.01475641225</v>
      </c>
      <c r="X314" s="709">
        <f t="shared" si="62"/>
        <v>2777943.1344743604</v>
      </c>
      <c r="Y314" s="292">
        <f t="shared" si="70"/>
        <v>2506412.2344743591</v>
      </c>
      <c r="Z314" s="130">
        <f t="shared" si="71"/>
        <v>3516384.1492307726</v>
      </c>
      <c r="AA314" s="728"/>
    </row>
    <row r="315" spans="1:27" outlineLevel="1">
      <c r="A315" s="125"/>
      <c r="B315" s="2" t="s">
        <v>451</v>
      </c>
      <c r="C315" s="125"/>
      <c r="D315" s="707"/>
      <c r="E315" s="707"/>
      <c r="F315" s="1207"/>
      <c r="G315" s="109">
        <f t="shared" si="65"/>
        <v>17275998.307692308</v>
      </c>
      <c r="H315" s="704">
        <f t="shared" si="66"/>
        <v>17275998.307692312</v>
      </c>
      <c r="I315" s="109">
        <f t="shared" si="69"/>
        <v>57285</v>
      </c>
      <c r="J315" s="703">
        <f t="shared" si="63"/>
        <v>-14160609.158461537</v>
      </c>
      <c r="K315" s="704">
        <f t="shared" si="67"/>
        <v>-13816899.158461539</v>
      </c>
      <c r="L315" s="705">
        <f t="shared" si="73"/>
        <v>3115389.1492307708</v>
      </c>
      <c r="M315" s="1205">
        <f t="shared" si="68"/>
        <v>-2525948.3022307712</v>
      </c>
      <c r="N315" s="704">
        <f t="shared" si="75"/>
        <v>-12029.850000000093</v>
      </c>
      <c r="O315" s="708"/>
      <c r="P315" s="704">
        <f t="shared" si="72"/>
        <v>0</v>
      </c>
      <c r="Q315" s="708">
        <f t="shared" si="64"/>
        <v>3115389.1492307708</v>
      </c>
      <c r="R315" s="707"/>
      <c r="S315" s="707"/>
      <c r="T315" s="707"/>
      <c r="U315" s="707"/>
      <c r="V315" s="708">
        <f t="shared" si="74"/>
        <v>-654232.06475641159</v>
      </c>
      <c r="W315" s="704">
        <f t="shared" si="61"/>
        <v>-726411.16475641215</v>
      </c>
      <c r="X315" s="709">
        <f t="shared" si="62"/>
        <v>2732687.9844743605</v>
      </c>
      <c r="Y315" s="292">
        <f t="shared" si="70"/>
        <v>2461157.0844743592</v>
      </c>
      <c r="Z315" s="130">
        <f t="shared" si="71"/>
        <v>3459099.1492307726</v>
      </c>
      <c r="AA315" s="728"/>
    </row>
    <row r="316" spans="1:27" outlineLevel="1">
      <c r="A316" s="125"/>
      <c r="B316" s="2" t="s">
        <v>452</v>
      </c>
      <c r="C316" s="125"/>
      <c r="D316" s="707"/>
      <c r="E316" s="707"/>
      <c r="F316" s="1207"/>
      <c r="G316" s="109">
        <f t="shared" si="65"/>
        <v>17275998.307692308</v>
      </c>
      <c r="H316" s="704">
        <f t="shared" si="66"/>
        <v>17275998.307692312</v>
      </c>
      <c r="I316" s="109">
        <f t="shared" si="69"/>
        <v>57285</v>
      </c>
      <c r="J316" s="703">
        <f t="shared" si="63"/>
        <v>-14217894.158461537</v>
      </c>
      <c r="K316" s="704">
        <f t="shared" si="67"/>
        <v>-13874184.158461539</v>
      </c>
      <c r="L316" s="705">
        <f t="shared" si="73"/>
        <v>3058104.1492307708</v>
      </c>
      <c r="M316" s="1205">
        <f t="shared" si="68"/>
        <v>-2513918.4522307711</v>
      </c>
      <c r="N316" s="704">
        <f t="shared" si="75"/>
        <v>-12029.850000000093</v>
      </c>
      <c r="O316" s="708"/>
      <c r="P316" s="704">
        <f t="shared" si="72"/>
        <v>0</v>
      </c>
      <c r="Q316" s="708">
        <f t="shared" si="64"/>
        <v>3058104.1492307708</v>
      </c>
      <c r="R316" s="707"/>
      <c r="S316" s="707"/>
      <c r="T316" s="707"/>
      <c r="U316" s="707"/>
      <c r="V316" s="708">
        <f t="shared" si="74"/>
        <v>-642202.2147564115</v>
      </c>
      <c r="W316" s="704">
        <f t="shared" si="61"/>
        <v>-714381.31475641218</v>
      </c>
      <c r="X316" s="709">
        <f t="shared" si="62"/>
        <v>2687432.8344743606</v>
      </c>
      <c r="Y316" s="292">
        <f t="shared" si="70"/>
        <v>2415901.9344743593</v>
      </c>
      <c r="Z316" s="130">
        <f t="shared" si="71"/>
        <v>3401814.1492307726</v>
      </c>
      <c r="AA316" s="728"/>
    </row>
    <row r="317" spans="1:27" outlineLevel="1">
      <c r="A317" s="125"/>
      <c r="B317" s="2" t="s">
        <v>453</v>
      </c>
      <c r="C317" s="125"/>
      <c r="D317" s="707"/>
      <c r="E317" s="707"/>
      <c r="F317" s="1207"/>
      <c r="G317" s="109">
        <f t="shared" si="65"/>
        <v>17275998.307692308</v>
      </c>
      <c r="H317" s="704">
        <f t="shared" si="66"/>
        <v>17275998.307692312</v>
      </c>
      <c r="I317" s="109">
        <f t="shared" si="69"/>
        <v>57285</v>
      </c>
      <c r="J317" s="703">
        <f t="shared" si="63"/>
        <v>-14275179.158461537</v>
      </c>
      <c r="K317" s="704">
        <f t="shared" si="67"/>
        <v>-13931469.158461539</v>
      </c>
      <c r="L317" s="705">
        <f t="shared" si="73"/>
        <v>3000819.1492307708</v>
      </c>
      <c r="M317" s="1205">
        <f t="shared" si="68"/>
        <v>-2501888.602230771</v>
      </c>
      <c r="N317" s="704">
        <f t="shared" si="75"/>
        <v>-12029.850000000093</v>
      </c>
      <c r="O317" s="708"/>
      <c r="P317" s="704">
        <f t="shared" si="72"/>
        <v>0</v>
      </c>
      <c r="Q317" s="708">
        <f t="shared" si="64"/>
        <v>3000819.1492307708</v>
      </c>
      <c r="R317" s="707"/>
      <c r="S317" s="707"/>
      <c r="T317" s="707"/>
      <c r="U317" s="707"/>
      <c r="V317" s="708">
        <f t="shared" si="74"/>
        <v>-630172.36475641141</v>
      </c>
      <c r="W317" s="704">
        <f t="shared" si="61"/>
        <v>-702351.46475641197</v>
      </c>
      <c r="X317" s="709">
        <f t="shared" si="62"/>
        <v>2642177.6844743607</v>
      </c>
      <c r="Y317" s="292">
        <f t="shared" si="70"/>
        <v>2370646.7844743594</v>
      </c>
      <c r="Z317" s="130">
        <f t="shared" si="71"/>
        <v>3344529.1492307726</v>
      </c>
      <c r="AA317" s="728"/>
    </row>
    <row r="318" spans="1:27" outlineLevel="1">
      <c r="A318" s="125"/>
      <c r="B318" s="2" t="s">
        <v>454</v>
      </c>
      <c r="C318" s="125"/>
      <c r="D318" s="707"/>
      <c r="E318" s="707"/>
      <c r="F318" s="1207"/>
      <c r="G318" s="109">
        <f t="shared" si="65"/>
        <v>17275998.307692308</v>
      </c>
      <c r="H318" s="704">
        <f t="shared" si="66"/>
        <v>17275998.307692312</v>
      </c>
      <c r="I318" s="109">
        <f t="shared" si="69"/>
        <v>57285</v>
      </c>
      <c r="J318" s="703">
        <f t="shared" si="63"/>
        <v>-14332464.158461537</v>
      </c>
      <c r="K318" s="704">
        <f t="shared" si="67"/>
        <v>-13988754.158461539</v>
      </c>
      <c r="L318" s="705">
        <f t="shared" si="73"/>
        <v>2943534.1492307708</v>
      </c>
      <c r="M318" s="1205">
        <f t="shared" si="68"/>
        <v>-2489858.7522307709</v>
      </c>
      <c r="N318" s="704">
        <f t="shared" si="75"/>
        <v>-12029.850000000093</v>
      </c>
      <c r="O318" s="708"/>
      <c r="P318" s="704">
        <f t="shared" si="72"/>
        <v>0</v>
      </c>
      <c r="Q318" s="708">
        <f t="shared" si="64"/>
        <v>2943534.1492307708</v>
      </c>
      <c r="R318" s="707"/>
      <c r="S318" s="707"/>
      <c r="T318" s="707"/>
      <c r="U318" s="707"/>
      <c r="V318" s="708">
        <f t="shared" si="74"/>
        <v>-618142.51475641131</v>
      </c>
      <c r="W318" s="704">
        <f t="shared" ref="W318:W381" si="76">(V306+V318+SUM(V307:V317)*2)/24</f>
        <v>-690321.61475641199</v>
      </c>
      <c r="X318" s="709">
        <f t="shared" ref="X318:X381" si="77">H318+K318+W318</f>
        <v>2596922.5344743608</v>
      </c>
      <c r="Y318" s="292">
        <f t="shared" si="70"/>
        <v>2325391.6344743595</v>
      </c>
      <c r="Z318" s="130">
        <f t="shared" si="71"/>
        <v>3287244.1492307726</v>
      </c>
      <c r="AA318" s="728"/>
    </row>
    <row r="319" spans="1:27" outlineLevel="1">
      <c r="A319" s="125"/>
      <c r="B319" s="2" t="s">
        <v>455</v>
      </c>
      <c r="C319" s="125"/>
      <c r="D319" s="707"/>
      <c r="E319" s="707"/>
      <c r="F319" s="1207"/>
      <c r="G319" s="109">
        <f t="shared" si="65"/>
        <v>17275998.307692308</v>
      </c>
      <c r="H319" s="704">
        <f t="shared" si="66"/>
        <v>17275998.307692312</v>
      </c>
      <c r="I319" s="109">
        <f t="shared" si="69"/>
        <v>57285</v>
      </c>
      <c r="J319" s="703">
        <f t="shared" si="63"/>
        <v>-14389749.158461537</v>
      </c>
      <c r="K319" s="704">
        <f t="shared" si="67"/>
        <v>-14046039.158461539</v>
      </c>
      <c r="L319" s="705">
        <f t="shared" si="73"/>
        <v>2886249.1492307708</v>
      </c>
      <c r="M319" s="1205">
        <f t="shared" si="68"/>
        <v>-2477828.9022307708</v>
      </c>
      <c r="N319" s="704">
        <f t="shared" si="75"/>
        <v>-12029.850000000093</v>
      </c>
      <c r="O319" s="708"/>
      <c r="P319" s="704">
        <f t="shared" si="72"/>
        <v>0</v>
      </c>
      <c r="Q319" s="708">
        <f t="shared" si="64"/>
        <v>2886249.1492307708</v>
      </c>
      <c r="R319" s="707"/>
      <c r="S319" s="707"/>
      <c r="T319" s="707"/>
      <c r="U319" s="707"/>
      <c r="V319" s="708">
        <f t="shared" si="74"/>
        <v>-606112.66475641122</v>
      </c>
      <c r="W319" s="704">
        <f t="shared" si="76"/>
        <v>-678291.76475641178</v>
      </c>
      <c r="X319" s="709">
        <f t="shared" si="77"/>
        <v>2551667.3844743608</v>
      </c>
      <c r="Y319" s="292">
        <f t="shared" si="70"/>
        <v>2280136.4844743595</v>
      </c>
      <c r="Z319" s="130">
        <f t="shared" si="71"/>
        <v>3229959.1492307726</v>
      </c>
      <c r="AA319" s="728"/>
    </row>
    <row r="320" spans="1:27" outlineLevel="1">
      <c r="A320" s="125"/>
      <c r="B320" s="2" t="s">
        <v>456</v>
      </c>
      <c r="C320" s="125"/>
      <c r="D320" s="707"/>
      <c r="E320" s="707"/>
      <c r="F320" s="1207"/>
      <c r="G320" s="109">
        <f t="shared" si="65"/>
        <v>17275998.307692308</v>
      </c>
      <c r="H320" s="704">
        <f t="shared" si="66"/>
        <v>17275998.307692312</v>
      </c>
      <c r="I320" s="109">
        <f t="shared" si="69"/>
        <v>57285</v>
      </c>
      <c r="J320" s="703">
        <f t="shared" si="63"/>
        <v>-14447034.158461537</v>
      </c>
      <c r="K320" s="704">
        <f t="shared" si="67"/>
        <v>-14103324.158461539</v>
      </c>
      <c r="L320" s="705">
        <f t="shared" si="73"/>
        <v>2828964.1492307708</v>
      </c>
      <c r="M320" s="1205">
        <f t="shared" si="68"/>
        <v>-2465799.0522307707</v>
      </c>
      <c r="N320" s="704">
        <f t="shared" si="75"/>
        <v>-12029.850000000093</v>
      </c>
      <c r="O320" s="708"/>
      <c r="P320" s="704">
        <f t="shared" si="72"/>
        <v>0</v>
      </c>
      <c r="Q320" s="708">
        <f t="shared" si="64"/>
        <v>2828964.1492307708</v>
      </c>
      <c r="R320" s="707"/>
      <c r="S320" s="707"/>
      <c r="T320" s="707"/>
      <c r="U320" s="707"/>
      <c r="V320" s="708">
        <f t="shared" si="74"/>
        <v>-594082.81475641113</v>
      </c>
      <c r="W320" s="704">
        <f t="shared" si="76"/>
        <v>-666261.91475641169</v>
      </c>
      <c r="X320" s="709">
        <f t="shared" si="77"/>
        <v>2506412.2344743609</v>
      </c>
      <c r="Y320" s="292">
        <f t="shared" si="70"/>
        <v>2234881.3344743596</v>
      </c>
      <c r="Z320" s="130">
        <f t="shared" si="71"/>
        <v>3172674.1492307726</v>
      </c>
      <c r="AA320" s="728"/>
    </row>
    <row r="321" spans="1:27" outlineLevel="1">
      <c r="A321" s="125"/>
      <c r="B321" s="2" t="s">
        <v>457</v>
      </c>
      <c r="C321" s="125"/>
      <c r="D321" s="707"/>
      <c r="E321" s="707"/>
      <c r="F321" s="1207"/>
      <c r="G321" s="109">
        <f t="shared" si="65"/>
        <v>17275998.307692308</v>
      </c>
      <c r="H321" s="704">
        <f t="shared" si="66"/>
        <v>17275998.307692312</v>
      </c>
      <c r="I321" s="109">
        <f t="shared" si="69"/>
        <v>57285</v>
      </c>
      <c r="J321" s="703">
        <f t="shared" si="63"/>
        <v>-14504319.158461537</v>
      </c>
      <c r="K321" s="704">
        <f t="shared" si="67"/>
        <v>-14160609.158461539</v>
      </c>
      <c r="L321" s="705">
        <f t="shared" si="73"/>
        <v>2771679.1492307708</v>
      </c>
      <c r="M321" s="1205">
        <f t="shared" si="68"/>
        <v>-2453769.2022307706</v>
      </c>
      <c r="N321" s="704">
        <f t="shared" si="75"/>
        <v>-12029.850000000093</v>
      </c>
      <c r="O321" s="708"/>
      <c r="P321" s="704">
        <f t="shared" si="72"/>
        <v>0</v>
      </c>
      <c r="Q321" s="708">
        <f t="shared" si="64"/>
        <v>2771679.1492307708</v>
      </c>
      <c r="R321" s="707"/>
      <c r="S321" s="707"/>
      <c r="T321" s="707"/>
      <c r="U321" s="707"/>
      <c r="V321" s="708">
        <f t="shared" si="74"/>
        <v>-582052.96475641103</v>
      </c>
      <c r="W321" s="704">
        <f t="shared" si="76"/>
        <v>-654232.06475641159</v>
      </c>
      <c r="X321" s="709">
        <f t="shared" si="77"/>
        <v>2461157.084474361</v>
      </c>
      <c r="Y321" s="292">
        <f t="shared" si="70"/>
        <v>2189626.1844743597</v>
      </c>
      <c r="Z321" s="130">
        <f t="shared" si="71"/>
        <v>3115389.1492307726</v>
      </c>
      <c r="AA321" s="728"/>
    </row>
    <row r="322" spans="1:27" outlineLevel="1">
      <c r="A322" s="125"/>
      <c r="B322" s="2" t="s">
        <v>458</v>
      </c>
      <c r="C322" s="125"/>
      <c r="D322" s="707"/>
      <c r="E322" s="707"/>
      <c r="F322" s="1207"/>
      <c r="G322" s="109">
        <f t="shared" si="65"/>
        <v>17275998.307692308</v>
      </c>
      <c r="H322" s="704">
        <f t="shared" si="66"/>
        <v>17275998.307692312</v>
      </c>
      <c r="I322" s="109">
        <f t="shared" si="69"/>
        <v>57285</v>
      </c>
      <c r="J322" s="703">
        <f t="shared" si="63"/>
        <v>-14561604.158461537</v>
      </c>
      <c r="K322" s="704">
        <f t="shared" si="67"/>
        <v>-14217894.158461539</v>
      </c>
      <c r="L322" s="705">
        <f t="shared" si="73"/>
        <v>2714394.1492307708</v>
      </c>
      <c r="M322" s="1205">
        <f t="shared" si="68"/>
        <v>-2441739.3522307705</v>
      </c>
      <c r="N322" s="704">
        <f t="shared" si="75"/>
        <v>-12029.850000000093</v>
      </c>
      <c r="O322" s="708"/>
      <c r="P322" s="704">
        <f t="shared" si="72"/>
        <v>0</v>
      </c>
      <c r="Q322" s="708">
        <f t="shared" si="64"/>
        <v>2714394.1492307708</v>
      </c>
      <c r="R322" s="707"/>
      <c r="S322" s="707"/>
      <c r="T322" s="707"/>
      <c r="U322" s="707"/>
      <c r="V322" s="708">
        <f t="shared" si="74"/>
        <v>-570023.11475641094</v>
      </c>
      <c r="W322" s="704">
        <f t="shared" si="76"/>
        <v>-642202.21475641162</v>
      </c>
      <c r="X322" s="709">
        <f t="shared" si="77"/>
        <v>2415901.9344743611</v>
      </c>
      <c r="Y322" s="292">
        <f t="shared" si="70"/>
        <v>2144371.0344743598</v>
      </c>
      <c r="Z322" s="130">
        <f t="shared" si="71"/>
        <v>3058104.1492307726</v>
      </c>
      <c r="AA322" s="728"/>
    </row>
    <row r="323" spans="1:27" outlineLevel="1">
      <c r="A323" s="125"/>
      <c r="B323" s="2" t="s">
        <v>459</v>
      </c>
      <c r="C323" s="125"/>
      <c r="D323" s="707"/>
      <c r="E323" s="707"/>
      <c r="F323" s="1207"/>
      <c r="G323" s="109">
        <f t="shared" si="65"/>
        <v>17275998.307692308</v>
      </c>
      <c r="H323" s="704">
        <f t="shared" si="66"/>
        <v>17275998.307692312</v>
      </c>
      <c r="I323" s="109">
        <f t="shared" si="69"/>
        <v>57285</v>
      </c>
      <c r="J323" s="703">
        <f t="shared" ref="J323:J381" si="78">J322-I323</f>
        <v>-14618889.158461537</v>
      </c>
      <c r="K323" s="704">
        <f t="shared" si="67"/>
        <v>-14275179.158461539</v>
      </c>
      <c r="L323" s="705">
        <f t="shared" si="73"/>
        <v>2657109.1492307708</v>
      </c>
      <c r="M323" s="1205">
        <f t="shared" si="68"/>
        <v>-2429709.5022307704</v>
      </c>
      <c r="N323" s="704">
        <f t="shared" si="75"/>
        <v>-12029.850000000093</v>
      </c>
      <c r="O323" s="708"/>
      <c r="P323" s="704">
        <f t="shared" si="72"/>
        <v>0</v>
      </c>
      <c r="Q323" s="708">
        <f t="shared" si="64"/>
        <v>2657109.1492307708</v>
      </c>
      <c r="R323" s="707"/>
      <c r="S323" s="707"/>
      <c r="T323" s="707"/>
      <c r="U323" s="707"/>
      <c r="V323" s="708">
        <f t="shared" si="74"/>
        <v>-557993.26475641085</v>
      </c>
      <c r="W323" s="704">
        <f t="shared" si="76"/>
        <v>-630172.36475641141</v>
      </c>
      <c r="X323" s="709">
        <f t="shared" si="77"/>
        <v>2370646.7844743612</v>
      </c>
      <c r="Y323" s="292">
        <f t="shared" si="70"/>
        <v>2099115.8844743599</v>
      </c>
      <c r="Z323" s="130">
        <f t="shared" si="71"/>
        <v>3000819.1492307726</v>
      </c>
      <c r="AA323" s="728"/>
    </row>
    <row r="324" spans="1:27" outlineLevel="1">
      <c r="A324" s="125"/>
      <c r="B324" s="2" t="s">
        <v>460</v>
      </c>
      <c r="C324" s="125"/>
      <c r="D324" s="707"/>
      <c r="E324" s="707"/>
      <c r="F324" s="1207"/>
      <c r="G324" s="109">
        <f t="shared" si="65"/>
        <v>17275998.307692308</v>
      </c>
      <c r="H324" s="704">
        <f t="shared" si="66"/>
        <v>17275998.307692312</v>
      </c>
      <c r="I324" s="109">
        <f t="shared" si="69"/>
        <v>57285</v>
      </c>
      <c r="J324" s="703">
        <f t="shared" si="78"/>
        <v>-14676174.158461537</v>
      </c>
      <c r="K324" s="704">
        <f t="shared" si="67"/>
        <v>-14332464.158461539</v>
      </c>
      <c r="L324" s="705">
        <f t="shared" si="73"/>
        <v>2599824.1492307708</v>
      </c>
      <c r="M324" s="1205">
        <f t="shared" si="68"/>
        <v>-2417679.6522307703</v>
      </c>
      <c r="N324" s="704">
        <f t="shared" si="75"/>
        <v>-12029.850000000093</v>
      </c>
      <c r="O324" s="708"/>
      <c r="P324" s="704">
        <f t="shared" si="72"/>
        <v>0</v>
      </c>
      <c r="Q324" s="708">
        <f t="shared" si="64"/>
        <v>2599824.1492307708</v>
      </c>
      <c r="R324" s="707"/>
      <c r="S324" s="707"/>
      <c r="T324" s="707"/>
      <c r="U324" s="707"/>
      <c r="V324" s="708">
        <f t="shared" si="74"/>
        <v>-545963.41475641076</v>
      </c>
      <c r="W324" s="704">
        <f t="shared" si="76"/>
        <v>-618142.51475641131</v>
      </c>
      <c r="X324" s="709">
        <f t="shared" si="77"/>
        <v>2325391.6344743613</v>
      </c>
      <c r="Y324" s="292">
        <f t="shared" si="70"/>
        <v>2053860.73447436</v>
      </c>
      <c r="Z324" s="130">
        <f t="shared" si="71"/>
        <v>2943534.1492307726</v>
      </c>
      <c r="AA324" s="728"/>
    </row>
    <row r="325" spans="1:27" outlineLevel="1">
      <c r="A325" s="125"/>
      <c r="B325" s="2" t="s">
        <v>461</v>
      </c>
      <c r="C325" s="125"/>
      <c r="D325" s="707"/>
      <c r="E325" s="707"/>
      <c r="F325" s="1207"/>
      <c r="G325" s="109">
        <f t="shared" si="65"/>
        <v>17275998.307692308</v>
      </c>
      <c r="H325" s="704">
        <f t="shared" si="66"/>
        <v>17275998.307692312</v>
      </c>
      <c r="I325" s="109">
        <f t="shared" si="69"/>
        <v>57285</v>
      </c>
      <c r="J325" s="703">
        <f t="shared" si="78"/>
        <v>-14733459.158461537</v>
      </c>
      <c r="K325" s="704">
        <f t="shared" si="67"/>
        <v>-14389749.158461539</v>
      </c>
      <c r="L325" s="705">
        <f t="shared" si="73"/>
        <v>2542539.1492307708</v>
      </c>
      <c r="M325" s="1205">
        <f t="shared" si="68"/>
        <v>-2405649.8022307702</v>
      </c>
      <c r="N325" s="704">
        <f t="shared" si="75"/>
        <v>-12029.850000000093</v>
      </c>
      <c r="O325" s="708"/>
      <c r="P325" s="704">
        <f t="shared" si="72"/>
        <v>0</v>
      </c>
      <c r="Q325" s="708">
        <f t="shared" ref="Q325:Q381" si="79">L325+P325</f>
        <v>2542539.1492307708</v>
      </c>
      <c r="R325" s="707"/>
      <c r="S325" s="707"/>
      <c r="T325" s="707"/>
      <c r="U325" s="707"/>
      <c r="V325" s="708">
        <f t="shared" si="74"/>
        <v>-533933.56475641066</v>
      </c>
      <c r="W325" s="704">
        <f t="shared" si="76"/>
        <v>-606112.66475641122</v>
      </c>
      <c r="X325" s="709">
        <f t="shared" si="77"/>
        <v>2280136.4844743614</v>
      </c>
      <c r="Y325" s="292">
        <f t="shared" si="70"/>
        <v>2008605.5844743601</v>
      </c>
      <c r="Z325" s="130">
        <f t="shared" si="71"/>
        <v>2886249.1492307726</v>
      </c>
      <c r="AA325" s="728"/>
    </row>
    <row r="326" spans="1:27" outlineLevel="1">
      <c r="A326" s="125"/>
      <c r="B326" s="2" t="s">
        <v>462</v>
      </c>
      <c r="C326" s="125"/>
      <c r="D326" s="707"/>
      <c r="E326" s="707"/>
      <c r="F326" s="1207"/>
      <c r="G326" s="109">
        <f t="shared" ref="G326:G382" si="80">G325</f>
        <v>17275998.307692308</v>
      </c>
      <c r="H326" s="704">
        <f t="shared" ref="H326:H381" si="81">(G314+G326+SUM(G315:G325)*2)/24</f>
        <v>17275998.307692312</v>
      </c>
      <c r="I326" s="109">
        <f t="shared" si="69"/>
        <v>57285</v>
      </c>
      <c r="J326" s="703">
        <f t="shared" si="78"/>
        <v>-14790744.158461537</v>
      </c>
      <c r="K326" s="704">
        <f t="shared" si="67"/>
        <v>-14447034.158461539</v>
      </c>
      <c r="L326" s="705">
        <f t="shared" si="73"/>
        <v>2485254.1492307708</v>
      </c>
      <c r="M326" s="1205">
        <f t="shared" si="68"/>
        <v>-2393619.9522307701</v>
      </c>
      <c r="N326" s="704">
        <f t="shared" si="75"/>
        <v>-12029.850000000093</v>
      </c>
      <c r="O326" s="708"/>
      <c r="P326" s="704">
        <f t="shared" si="72"/>
        <v>0</v>
      </c>
      <c r="Q326" s="708">
        <f t="shared" si="79"/>
        <v>2485254.1492307708</v>
      </c>
      <c r="R326" s="707"/>
      <c r="S326" s="707"/>
      <c r="T326" s="707"/>
      <c r="U326" s="707"/>
      <c r="V326" s="708">
        <f t="shared" si="74"/>
        <v>-521903.71475641057</v>
      </c>
      <c r="W326" s="704">
        <f t="shared" si="76"/>
        <v>-594082.81475641124</v>
      </c>
      <c r="X326" s="709">
        <f t="shared" si="77"/>
        <v>2234881.3344743615</v>
      </c>
      <c r="Y326" s="292">
        <f t="shared" si="70"/>
        <v>1963350.4344743602</v>
      </c>
      <c r="Z326" s="130">
        <f t="shared" si="71"/>
        <v>2828964.1492307726</v>
      </c>
      <c r="AA326" s="728"/>
    </row>
    <row r="327" spans="1:27" outlineLevel="1">
      <c r="A327" s="125"/>
      <c r="B327" s="2" t="s">
        <v>463</v>
      </c>
      <c r="C327" s="125"/>
      <c r="D327" s="707"/>
      <c r="E327" s="707"/>
      <c r="F327" s="1207"/>
      <c r="G327" s="109">
        <f t="shared" si="80"/>
        <v>17275998.307692308</v>
      </c>
      <c r="H327" s="704">
        <f t="shared" si="81"/>
        <v>17275998.307692312</v>
      </c>
      <c r="I327" s="109">
        <f t="shared" si="69"/>
        <v>57285</v>
      </c>
      <c r="J327" s="703">
        <f t="shared" si="78"/>
        <v>-14848029.158461537</v>
      </c>
      <c r="K327" s="704">
        <f t="shared" ref="K327:K381" si="82">(J315+J327+SUM(J316:J326)*2)/24</f>
        <v>-14504319.158461539</v>
      </c>
      <c r="L327" s="705">
        <f t="shared" si="73"/>
        <v>2427969.1492307708</v>
      </c>
      <c r="M327" s="1205">
        <f t="shared" si="68"/>
        <v>-2381590.10223077</v>
      </c>
      <c r="N327" s="704">
        <f t="shared" si="75"/>
        <v>-12029.850000000093</v>
      </c>
      <c r="O327" s="708"/>
      <c r="P327" s="704">
        <f t="shared" si="72"/>
        <v>0</v>
      </c>
      <c r="Q327" s="708">
        <f t="shared" si="79"/>
        <v>2427969.1492307708</v>
      </c>
      <c r="R327" s="707"/>
      <c r="S327" s="707"/>
      <c r="T327" s="707"/>
      <c r="U327" s="707"/>
      <c r="V327" s="708">
        <f t="shared" si="74"/>
        <v>-509873.86475641048</v>
      </c>
      <c r="W327" s="704">
        <f t="shared" si="76"/>
        <v>-582052.96475641103</v>
      </c>
      <c r="X327" s="709">
        <f t="shared" si="77"/>
        <v>2189626.1844743616</v>
      </c>
      <c r="Y327" s="292">
        <f t="shared" si="70"/>
        <v>1918095.2844743603</v>
      </c>
      <c r="Z327" s="130">
        <f t="shared" si="71"/>
        <v>2771679.1492307726</v>
      </c>
      <c r="AA327" s="728"/>
    </row>
    <row r="328" spans="1:27" outlineLevel="1">
      <c r="A328" s="125"/>
      <c r="B328" s="2" t="s">
        <v>464</v>
      </c>
      <c r="C328" s="125"/>
      <c r="D328" s="707"/>
      <c r="E328" s="707"/>
      <c r="F328" s="1207"/>
      <c r="G328" s="109">
        <f t="shared" si="80"/>
        <v>17275998.307692308</v>
      </c>
      <c r="H328" s="704">
        <f t="shared" si="81"/>
        <v>17275998.307692312</v>
      </c>
      <c r="I328" s="109">
        <f t="shared" si="69"/>
        <v>57285</v>
      </c>
      <c r="J328" s="703">
        <f t="shared" si="78"/>
        <v>-14905314.158461537</v>
      </c>
      <c r="K328" s="704">
        <f t="shared" si="82"/>
        <v>-14561604.158461539</v>
      </c>
      <c r="L328" s="705">
        <f t="shared" si="73"/>
        <v>2370684.1492307708</v>
      </c>
      <c r="M328" s="1205">
        <f t="shared" si="68"/>
        <v>-2369560.25223077</v>
      </c>
      <c r="N328" s="704">
        <f t="shared" si="75"/>
        <v>-12029.850000000093</v>
      </c>
      <c r="O328" s="708"/>
      <c r="P328" s="704">
        <f t="shared" si="72"/>
        <v>0</v>
      </c>
      <c r="Q328" s="708">
        <f t="shared" si="79"/>
        <v>2370684.1492307708</v>
      </c>
      <c r="R328" s="707"/>
      <c r="S328" s="707"/>
      <c r="T328" s="707"/>
      <c r="U328" s="707"/>
      <c r="V328" s="708">
        <f t="shared" si="74"/>
        <v>-497844.01475641038</v>
      </c>
      <c r="W328" s="704">
        <f t="shared" si="76"/>
        <v>-570023.11475641094</v>
      </c>
      <c r="X328" s="709">
        <f t="shared" si="77"/>
        <v>2144371.0344743617</v>
      </c>
      <c r="Y328" s="292">
        <f t="shared" si="70"/>
        <v>1872840.1344743604</v>
      </c>
      <c r="Z328" s="130">
        <f t="shared" si="71"/>
        <v>2714394.1492307726</v>
      </c>
      <c r="AA328" s="728"/>
    </row>
    <row r="329" spans="1:27" outlineLevel="1">
      <c r="A329" s="125"/>
      <c r="B329" s="2" t="s">
        <v>465</v>
      </c>
      <c r="C329" s="125"/>
      <c r="D329" s="707"/>
      <c r="E329" s="707"/>
      <c r="F329" s="1207"/>
      <c r="G329" s="109">
        <f t="shared" si="80"/>
        <v>17275998.307692308</v>
      </c>
      <c r="H329" s="704">
        <f t="shared" si="81"/>
        <v>17275998.307692312</v>
      </c>
      <c r="I329" s="109">
        <f t="shared" si="69"/>
        <v>57285</v>
      </c>
      <c r="J329" s="703">
        <f t="shared" si="78"/>
        <v>-14962599.158461537</v>
      </c>
      <c r="K329" s="704">
        <f t="shared" si="82"/>
        <v>-14618889.158461539</v>
      </c>
      <c r="L329" s="705">
        <f t="shared" si="73"/>
        <v>2313399.1492307708</v>
      </c>
      <c r="M329" s="1205">
        <f t="shared" si="68"/>
        <v>-2357530.4022307699</v>
      </c>
      <c r="N329" s="704">
        <f t="shared" si="75"/>
        <v>-12029.850000000093</v>
      </c>
      <c r="O329" s="708"/>
      <c r="P329" s="704">
        <f t="shared" si="72"/>
        <v>0</v>
      </c>
      <c r="Q329" s="708">
        <f t="shared" si="79"/>
        <v>2313399.1492307708</v>
      </c>
      <c r="R329" s="707"/>
      <c r="S329" s="707"/>
      <c r="T329" s="707"/>
      <c r="U329" s="707"/>
      <c r="V329" s="708">
        <f t="shared" si="74"/>
        <v>-485814.16475641029</v>
      </c>
      <c r="W329" s="704">
        <f t="shared" si="76"/>
        <v>-557993.26475641085</v>
      </c>
      <c r="X329" s="709">
        <f t="shared" si="77"/>
        <v>2099115.8844743618</v>
      </c>
      <c r="Y329" s="292">
        <f t="shared" si="70"/>
        <v>1827584.9844743605</v>
      </c>
      <c r="Z329" s="130">
        <f t="shared" si="71"/>
        <v>2657109.1492307726</v>
      </c>
      <c r="AA329" s="728"/>
    </row>
    <row r="330" spans="1:27" outlineLevel="1">
      <c r="A330" s="125"/>
      <c r="B330" s="2" t="s">
        <v>466</v>
      </c>
      <c r="C330" s="125"/>
      <c r="D330" s="707"/>
      <c r="E330" s="707"/>
      <c r="F330" s="1207"/>
      <c r="G330" s="109">
        <f t="shared" si="80"/>
        <v>17275998.307692308</v>
      </c>
      <c r="H330" s="704">
        <f t="shared" si="81"/>
        <v>17275998.307692312</v>
      </c>
      <c r="I330" s="109">
        <f t="shared" si="69"/>
        <v>57285</v>
      </c>
      <c r="J330" s="703">
        <f t="shared" si="78"/>
        <v>-15019884.158461537</v>
      </c>
      <c r="K330" s="704">
        <f t="shared" si="82"/>
        <v>-14676174.158461539</v>
      </c>
      <c r="L330" s="705">
        <f t="shared" si="73"/>
        <v>2256114.1492307708</v>
      </c>
      <c r="M330" s="1205">
        <f t="shared" ref="M330:M382" si="83">I330*21%+M329</f>
        <v>-2345500.5522307698</v>
      </c>
      <c r="N330" s="704">
        <f t="shared" si="75"/>
        <v>-12029.850000000093</v>
      </c>
      <c r="O330" s="708"/>
      <c r="P330" s="704">
        <f t="shared" si="72"/>
        <v>0</v>
      </c>
      <c r="Q330" s="708">
        <f t="shared" si="79"/>
        <v>2256114.1492307708</v>
      </c>
      <c r="R330" s="707"/>
      <c r="S330" s="707"/>
      <c r="T330" s="707"/>
      <c r="U330" s="707"/>
      <c r="V330" s="708">
        <f t="shared" si="74"/>
        <v>-473784.3147564102</v>
      </c>
      <c r="W330" s="704">
        <f t="shared" si="76"/>
        <v>-545963.41475641087</v>
      </c>
      <c r="X330" s="709">
        <f t="shared" si="77"/>
        <v>2053860.7344743619</v>
      </c>
      <c r="Y330" s="292">
        <f t="shared" si="70"/>
        <v>1782329.8344743606</v>
      </c>
      <c r="Z330" s="130">
        <f t="shared" si="71"/>
        <v>2599824.1492307726</v>
      </c>
      <c r="AA330" s="728"/>
    </row>
    <row r="331" spans="1:27" outlineLevel="1">
      <c r="A331" s="125"/>
      <c r="B331" s="2" t="s">
        <v>467</v>
      </c>
      <c r="C331" s="125"/>
      <c r="D331" s="707"/>
      <c r="E331" s="707"/>
      <c r="F331" s="1207"/>
      <c r="G331" s="109">
        <f t="shared" si="80"/>
        <v>17275998.307692308</v>
      </c>
      <c r="H331" s="704">
        <f t="shared" si="81"/>
        <v>17275998.307692312</v>
      </c>
      <c r="I331" s="109">
        <f t="shared" si="69"/>
        <v>57285</v>
      </c>
      <c r="J331" s="703">
        <f t="shared" si="78"/>
        <v>-15077169.158461537</v>
      </c>
      <c r="K331" s="704">
        <f t="shared" si="82"/>
        <v>-14733459.158461539</v>
      </c>
      <c r="L331" s="705">
        <f t="shared" si="73"/>
        <v>2198829.1492307708</v>
      </c>
      <c r="M331" s="1205">
        <f t="shared" si="83"/>
        <v>-2333470.7022307697</v>
      </c>
      <c r="N331" s="704">
        <f t="shared" si="75"/>
        <v>-12029.850000000093</v>
      </c>
      <c r="O331" s="708"/>
      <c r="P331" s="704">
        <f t="shared" si="72"/>
        <v>0</v>
      </c>
      <c r="Q331" s="708">
        <f t="shared" si="79"/>
        <v>2198829.1492307708</v>
      </c>
      <c r="R331" s="707"/>
      <c r="S331" s="707"/>
      <c r="T331" s="707"/>
      <c r="U331" s="707"/>
      <c r="V331" s="708">
        <f t="shared" si="74"/>
        <v>-461754.4647564101</v>
      </c>
      <c r="W331" s="704">
        <f t="shared" si="76"/>
        <v>-533933.56475641066</v>
      </c>
      <c r="X331" s="709">
        <f t="shared" si="77"/>
        <v>2008605.584474362</v>
      </c>
      <c r="Y331" s="292">
        <f t="shared" si="70"/>
        <v>1737074.6844743607</v>
      </c>
      <c r="Z331" s="130">
        <f t="shared" si="71"/>
        <v>2542539.1492307726</v>
      </c>
      <c r="AA331" s="728"/>
    </row>
    <row r="332" spans="1:27" outlineLevel="1">
      <c r="A332" s="125"/>
      <c r="B332" s="2" t="s">
        <v>468</v>
      </c>
      <c r="C332" s="125"/>
      <c r="D332" s="707"/>
      <c r="E332" s="707"/>
      <c r="F332" s="1207"/>
      <c r="G332" s="109">
        <f t="shared" si="80"/>
        <v>17275998.307692308</v>
      </c>
      <c r="H332" s="704">
        <f t="shared" si="81"/>
        <v>17275998.307692312</v>
      </c>
      <c r="I332" s="109">
        <f t="shared" si="69"/>
        <v>57285</v>
      </c>
      <c r="J332" s="703">
        <f t="shared" si="78"/>
        <v>-15134454.158461537</v>
      </c>
      <c r="K332" s="704">
        <f t="shared" si="82"/>
        <v>-14790744.158461539</v>
      </c>
      <c r="L332" s="705">
        <f t="shared" si="73"/>
        <v>2141544.1492307708</v>
      </c>
      <c r="M332" s="1205">
        <f t="shared" si="83"/>
        <v>-2321440.8522307696</v>
      </c>
      <c r="N332" s="704">
        <f t="shared" si="75"/>
        <v>-12029.850000000093</v>
      </c>
      <c r="O332" s="708"/>
      <c r="P332" s="704">
        <f t="shared" si="72"/>
        <v>0</v>
      </c>
      <c r="Q332" s="708">
        <f t="shared" si="79"/>
        <v>2141544.1492307708</v>
      </c>
      <c r="R332" s="707"/>
      <c r="S332" s="707"/>
      <c r="T332" s="707"/>
      <c r="U332" s="707"/>
      <c r="V332" s="708">
        <f t="shared" si="74"/>
        <v>-449724.61475641001</v>
      </c>
      <c r="W332" s="704">
        <f t="shared" si="76"/>
        <v>-521903.71475641057</v>
      </c>
      <c r="X332" s="709">
        <f t="shared" si="77"/>
        <v>1963350.4344743621</v>
      </c>
      <c r="Y332" s="292">
        <f t="shared" si="70"/>
        <v>1691819.5344743608</v>
      </c>
      <c r="Z332" s="130">
        <f t="shared" si="71"/>
        <v>2485254.1492307726</v>
      </c>
      <c r="AA332" s="728"/>
    </row>
    <row r="333" spans="1:27" outlineLevel="1">
      <c r="A333" s="125"/>
      <c r="B333" s="2" t="s">
        <v>469</v>
      </c>
      <c r="C333" s="125"/>
      <c r="D333" s="707"/>
      <c r="E333" s="707"/>
      <c r="F333" s="1207"/>
      <c r="G333" s="109">
        <f t="shared" si="80"/>
        <v>17275998.307692308</v>
      </c>
      <c r="H333" s="704">
        <f t="shared" si="81"/>
        <v>17275998.307692312</v>
      </c>
      <c r="I333" s="109">
        <f t="shared" si="69"/>
        <v>57285</v>
      </c>
      <c r="J333" s="703">
        <f t="shared" si="78"/>
        <v>-15191739.158461537</v>
      </c>
      <c r="K333" s="704">
        <f t="shared" si="82"/>
        <v>-14848029.158461539</v>
      </c>
      <c r="L333" s="705">
        <f t="shared" si="73"/>
        <v>2084259.1492307708</v>
      </c>
      <c r="M333" s="1205">
        <f t="shared" si="83"/>
        <v>-2309411.0022307695</v>
      </c>
      <c r="N333" s="704">
        <f t="shared" si="75"/>
        <v>-12029.850000000093</v>
      </c>
      <c r="O333" s="708"/>
      <c r="P333" s="704">
        <f t="shared" si="72"/>
        <v>0</v>
      </c>
      <c r="Q333" s="708">
        <f t="shared" si="79"/>
        <v>2084259.1492307708</v>
      </c>
      <c r="R333" s="707"/>
      <c r="S333" s="707"/>
      <c r="T333" s="707"/>
      <c r="U333" s="707"/>
      <c r="V333" s="708">
        <f t="shared" si="74"/>
        <v>-437694.76475640992</v>
      </c>
      <c r="W333" s="704">
        <f t="shared" si="76"/>
        <v>-509873.86475641048</v>
      </c>
      <c r="X333" s="709">
        <f t="shared" si="77"/>
        <v>1918095.2844743622</v>
      </c>
      <c r="Y333" s="292">
        <f t="shared" si="70"/>
        <v>1646564.3844743608</v>
      </c>
      <c r="Z333" s="130">
        <f t="shared" si="71"/>
        <v>2427969.1492307726</v>
      </c>
      <c r="AA333" s="728"/>
    </row>
    <row r="334" spans="1:27" outlineLevel="1">
      <c r="A334" s="125"/>
      <c r="B334" s="2" t="s">
        <v>470</v>
      </c>
      <c r="C334" s="125"/>
      <c r="D334" s="707"/>
      <c r="E334" s="707"/>
      <c r="F334" s="1207"/>
      <c r="G334" s="109">
        <f t="shared" si="80"/>
        <v>17275998.307692308</v>
      </c>
      <c r="H334" s="704">
        <f t="shared" si="81"/>
        <v>17275998.307692312</v>
      </c>
      <c r="I334" s="109">
        <f t="shared" si="69"/>
        <v>57285</v>
      </c>
      <c r="J334" s="703">
        <f t="shared" si="78"/>
        <v>-15249024.158461537</v>
      </c>
      <c r="K334" s="704">
        <f t="shared" si="82"/>
        <v>-14905314.158461539</v>
      </c>
      <c r="L334" s="705">
        <f t="shared" si="73"/>
        <v>2026974.1492307708</v>
      </c>
      <c r="M334" s="1205">
        <f t="shared" si="83"/>
        <v>-2297381.1522307694</v>
      </c>
      <c r="N334" s="704">
        <f t="shared" si="75"/>
        <v>-12029.850000000093</v>
      </c>
      <c r="O334" s="708"/>
      <c r="P334" s="704">
        <f t="shared" si="72"/>
        <v>0</v>
      </c>
      <c r="Q334" s="708">
        <f t="shared" si="79"/>
        <v>2026974.1492307708</v>
      </c>
      <c r="R334" s="707"/>
      <c r="S334" s="707"/>
      <c r="T334" s="707"/>
      <c r="U334" s="707"/>
      <c r="V334" s="708">
        <f t="shared" si="74"/>
        <v>-425664.91475640982</v>
      </c>
      <c r="W334" s="704">
        <f t="shared" si="76"/>
        <v>-497844.01475641044</v>
      </c>
      <c r="X334" s="709">
        <f t="shared" si="77"/>
        <v>1872840.1344743622</v>
      </c>
      <c r="Y334" s="292">
        <f t="shared" si="70"/>
        <v>1601309.2344743609</v>
      </c>
      <c r="Z334" s="130">
        <f t="shared" si="71"/>
        <v>2370684.1492307726</v>
      </c>
      <c r="AA334" s="728"/>
    </row>
    <row r="335" spans="1:27" outlineLevel="1">
      <c r="A335" s="125"/>
      <c r="B335" s="2" t="s">
        <v>471</v>
      </c>
      <c r="C335" s="125"/>
      <c r="D335" s="707"/>
      <c r="E335" s="707"/>
      <c r="F335" s="1207"/>
      <c r="G335" s="109">
        <f t="shared" si="80"/>
        <v>17275998.307692308</v>
      </c>
      <c r="H335" s="704">
        <f t="shared" si="81"/>
        <v>17275998.307692312</v>
      </c>
      <c r="I335" s="109">
        <f t="shared" si="69"/>
        <v>57285</v>
      </c>
      <c r="J335" s="703">
        <f t="shared" si="78"/>
        <v>-15306309.158461537</v>
      </c>
      <c r="K335" s="704">
        <f t="shared" si="82"/>
        <v>-14962599.158461539</v>
      </c>
      <c r="L335" s="705">
        <f t="shared" si="73"/>
        <v>1969689.1492307708</v>
      </c>
      <c r="M335" s="1205">
        <f t="shared" si="83"/>
        <v>-2285351.3022307693</v>
      </c>
      <c r="N335" s="704">
        <f t="shared" si="75"/>
        <v>-12029.850000000093</v>
      </c>
      <c r="O335" s="708"/>
      <c r="P335" s="704">
        <f t="shared" si="72"/>
        <v>0</v>
      </c>
      <c r="Q335" s="708">
        <f t="shared" si="79"/>
        <v>1969689.1492307708</v>
      </c>
      <c r="R335" s="707"/>
      <c r="S335" s="707"/>
      <c r="T335" s="707"/>
      <c r="U335" s="707"/>
      <c r="V335" s="708">
        <f t="shared" si="74"/>
        <v>-413635.06475640973</v>
      </c>
      <c r="W335" s="704">
        <f t="shared" si="76"/>
        <v>-485814.16475641029</v>
      </c>
      <c r="X335" s="709">
        <f t="shared" si="77"/>
        <v>1827584.9844743623</v>
      </c>
      <c r="Y335" s="292">
        <f t="shared" si="70"/>
        <v>1556054.084474361</v>
      </c>
      <c r="Z335" s="130">
        <f t="shared" si="71"/>
        <v>2313399.1492307726</v>
      </c>
      <c r="AA335" s="728"/>
    </row>
    <row r="336" spans="1:27" outlineLevel="1">
      <c r="A336" s="125"/>
      <c r="B336" s="2" t="s">
        <v>472</v>
      </c>
      <c r="C336" s="125"/>
      <c r="D336" s="707"/>
      <c r="E336" s="707"/>
      <c r="F336" s="1207"/>
      <c r="G336" s="109">
        <f t="shared" si="80"/>
        <v>17275998.307692308</v>
      </c>
      <c r="H336" s="704">
        <f t="shared" si="81"/>
        <v>17275998.307692312</v>
      </c>
      <c r="I336" s="109">
        <f t="shared" si="69"/>
        <v>57285</v>
      </c>
      <c r="J336" s="703">
        <f t="shared" si="78"/>
        <v>-15363594.158461537</v>
      </c>
      <c r="K336" s="704">
        <f t="shared" si="82"/>
        <v>-15019884.158461539</v>
      </c>
      <c r="L336" s="705">
        <f t="shared" si="73"/>
        <v>1912404.1492307708</v>
      </c>
      <c r="M336" s="1205">
        <f t="shared" si="83"/>
        <v>-2273321.4522307692</v>
      </c>
      <c r="N336" s="704">
        <f t="shared" si="75"/>
        <v>-12029.850000000093</v>
      </c>
      <c r="O336" s="708"/>
      <c r="P336" s="704">
        <f t="shared" si="72"/>
        <v>0</v>
      </c>
      <c r="Q336" s="708">
        <f t="shared" si="79"/>
        <v>1912404.1492307708</v>
      </c>
      <c r="R336" s="707"/>
      <c r="S336" s="707"/>
      <c r="T336" s="707"/>
      <c r="U336" s="707"/>
      <c r="V336" s="708">
        <f t="shared" si="74"/>
        <v>-401605.21475640964</v>
      </c>
      <c r="W336" s="704">
        <f t="shared" si="76"/>
        <v>-473784.3147564102</v>
      </c>
      <c r="X336" s="709">
        <f t="shared" si="77"/>
        <v>1782329.8344743624</v>
      </c>
      <c r="Y336" s="292">
        <f t="shared" si="70"/>
        <v>1510798.9344743611</v>
      </c>
      <c r="Z336" s="130">
        <f t="shared" si="71"/>
        <v>2256114.1492307726</v>
      </c>
      <c r="AA336" s="728"/>
    </row>
    <row r="337" spans="1:27" outlineLevel="1">
      <c r="A337" s="125"/>
      <c r="B337" s="2" t="s">
        <v>473</v>
      </c>
      <c r="C337" s="125"/>
      <c r="D337" s="707"/>
      <c r="E337" s="707"/>
      <c r="F337" s="1207"/>
      <c r="G337" s="109">
        <f t="shared" si="80"/>
        <v>17275998.307692308</v>
      </c>
      <c r="H337" s="704">
        <f t="shared" si="81"/>
        <v>17275998.307692312</v>
      </c>
      <c r="I337" s="109">
        <f t="shared" si="69"/>
        <v>57285</v>
      </c>
      <c r="J337" s="703">
        <f t="shared" si="78"/>
        <v>-15420879.158461537</v>
      </c>
      <c r="K337" s="704">
        <f t="shared" si="82"/>
        <v>-15077169.158461539</v>
      </c>
      <c r="L337" s="705">
        <f t="shared" si="73"/>
        <v>1855119.1492307708</v>
      </c>
      <c r="M337" s="1205">
        <f t="shared" si="83"/>
        <v>-2261291.6022307691</v>
      </c>
      <c r="N337" s="704">
        <f t="shared" si="75"/>
        <v>-12029.850000000093</v>
      </c>
      <c r="O337" s="708"/>
      <c r="P337" s="704">
        <f t="shared" si="72"/>
        <v>0</v>
      </c>
      <c r="Q337" s="708">
        <f t="shared" si="79"/>
        <v>1855119.1492307708</v>
      </c>
      <c r="R337" s="707"/>
      <c r="S337" s="707"/>
      <c r="T337" s="707"/>
      <c r="U337" s="707"/>
      <c r="V337" s="708">
        <f t="shared" si="74"/>
        <v>-389575.36475640954</v>
      </c>
      <c r="W337" s="704">
        <f t="shared" si="76"/>
        <v>-461754.4647564101</v>
      </c>
      <c r="X337" s="709">
        <f t="shared" si="77"/>
        <v>1737074.6844743625</v>
      </c>
      <c r="Y337" s="292">
        <f t="shared" si="70"/>
        <v>1465543.7844743612</v>
      </c>
      <c r="Z337" s="130">
        <f t="shared" si="71"/>
        <v>2198829.1492307726</v>
      </c>
      <c r="AA337" s="728"/>
    </row>
    <row r="338" spans="1:27" outlineLevel="1">
      <c r="A338" s="125"/>
      <c r="B338" s="2" t="s">
        <v>474</v>
      </c>
      <c r="C338" s="125"/>
      <c r="D338" s="707"/>
      <c r="E338" s="707"/>
      <c r="F338" s="1207"/>
      <c r="G338" s="109">
        <f t="shared" si="80"/>
        <v>17275998.307692308</v>
      </c>
      <c r="H338" s="704">
        <f t="shared" si="81"/>
        <v>17275998.307692312</v>
      </c>
      <c r="I338" s="109">
        <f t="shared" si="69"/>
        <v>57285</v>
      </c>
      <c r="J338" s="703">
        <f t="shared" si="78"/>
        <v>-15478164.158461537</v>
      </c>
      <c r="K338" s="704">
        <f t="shared" si="82"/>
        <v>-15134454.158461539</v>
      </c>
      <c r="L338" s="705">
        <f t="shared" si="73"/>
        <v>1797834.1492307708</v>
      </c>
      <c r="M338" s="1205">
        <f t="shared" si="83"/>
        <v>-2249261.752230769</v>
      </c>
      <c r="N338" s="704">
        <f t="shared" si="75"/>
        <v>-12029.850000000093</v>
      </c>
      <c r="O338" s="708"/>
      <c r="P338" s="704">
        <f t="shared" si="72"/>
        <v>0</v>
      </c>
      <c r="Q338" s="708">
        <f t="shared" si="79"/>
        <v>1797834.1492307708</v>
      </c>
      <c r="R338" s="707"/>
      <c r="S338" s="707"/>
      <c r="T338" s="707"/>
      <c r="U338" s="707"/>
      <c r="V338" s="708">
        <f t="shared" si="74"/>
        <v>-377545.51475640945</v>
      </c>
      <c r="W338" s="704">
        <f t="shared" si="76"/>
        <v>-449724.61475640995</v>
      </c>
      <c r="X338" s="709">
        <f t="shared" si="77"/>
        <v>1691819.5344743626</v>
      </c>
      <c r="Y338" s="292">
        <f t="shared" si="70"/>
        <v>1420288.6344743613</v>
      </c>
      <c r="Z338" s="130">
        <f t="shared" si="71"/>
        <v>2141544.1492307726</v>
      </c>
      <c r="AA338" s="728"/>
    </row>
    <row r="339" spans="1:27" outlineLevel="1">
      <c r="A339" s="125"/>
      <c r="B339" s="2" t="s">
        <v>475</v>
      </c>
      <c r="C339" s="125"/>
      <c r="D339" s="707"/>
      <c r="E339" s="707"/>
      <c r="F339" s="1207"/>
      <c r="G339" s="109">
        <f t="shared" si="80"/>
        <v>17275998.307692308</v>
      </c>
      <c r="H339" s="704">
        <f t="shared" si="81"/>
        <v>17275998.307692312</v>
      </c>
      <c r="I339" s="109">
        <f t="shared" si="69"/>
        <v>57285</v>
      </c>
      <c r="J339" s="703">
        <f t="shared" si="78"/>
        <v>-15535449.158461537</v>
      </c>
      <c r="K339" s="704">
        <f t="shared" si="82"/>
        <v>-15191739.158461539</v>
      </c>
      <c r="L339" s="705">
        <f t="shared" si="73"/>
        <v>1740549.1492307708</v>
      </c>
      <c r="M339" s="1205">
        <f t="shared" si="83"/>
        <v>-2237231.9022307689</v>
      </c>
      <c r="N339" s="704">
        <f t="shared" si="75"/>
        <v>-12029.850000000093</v>
      </c>
      <c r="O339" s="708"/>
      <c r="P339" s="704">
        <f t="shared" si="72"/>
        <v>0</v>
      </c>
      <c r="Q339" s="708">
        <f t="shared" si="79"/>
        <v>1740549.1492307708</v>
      </c>
      <c r="R339" s="707"/>
      <c r="S339" s="707"/>
      <c r="T339" s="707"/>
      <c r="U339" s="707"/>
      <c r="V339" s="708">
        <f t="shared" si="74"/>
        <v>-365515.66475640936</v>
      </c>
      <c r="W339" s="704">
        <f t="shared" si="76"/>
        <v>-437694.76475640992</v>
      </c>
      <c r="X339" s="709">
        <f t="shared" si="77"/>
        <v>1646564.3844743627</v>
      </c>
      <c r="Y339" s="292">
        <f t="shared" si="70"/>
        <v>1375033.4844743614</v>
      </c>
      <c r="Z339" s="130">
        <f t="shared" si="71"/>
        <v>2084259.1492307726</v>
      </c>
      <c r="AA339" s="728"/>
    </row>
    <row r="340" spans="1:27" outlineLevel="1">
      <c r="A340" s="125"/>
      <c r="B340" s="2" t="s">
        <v>476</v>
      </c>
      <c r="C340" s="125"/>
      <c r="D340" s="707"/>
      <c r="E340" s="707"/>
      <c r="F340" s="1207"/>
      <c r="G340" s="109">
        <f t="shared" si="80"/>
        <v>17275998.307692308</v>
      </c>
      <c r="H340" s="704">
        <f t="shared" si="81"/>
        <v>17275998.307692312</v>
      </c>
      <c r="I340" s="109">
        <f t="shared" si="69"/>
        <v>57285</v>
      </c>
      <c r="J340" s="703">
        <f t="shared" si="78"/>
        <v>-15592734.158461537</v>
      </c>
      <c r="K340" s="704">
        <f t="shared" si="82"/>
        <v>-15249024.158461539</v>
      </c>
      <c r="L340" s="705">
        <f t="shared" si="73"/>
        <v>1683264.1492307708</v>
      </c>
      <c r="M340" s="1205">
        <f t="shared" si="83"/>
        <v>-2225202.0522307688</v>
      </c>
      <c r="N340" s="704">
        <f t="shared" si="75"/>
        <v>-12029.850000000093</v>
      </c>
      <c r="O340" s="708"/>
      <c r="P340" s="704">
        <f t="shared" si="72"/>
        <v>0</v>
      </c>
      <c r="Q340" s="708">
        <f t="shared" si="79"/>
        <v>1683264.1492307708</v>
      </c>
      <c r="R340" s="707"/>
      <c r="S340" s="707"/>
      <c r="T340" s="707"/>
      <c r="U340" s="707"/>
      <c r="V340" s="708">
        <f t="shared" si="74"/>
        <v>-353485.81475640927</v>
      </c>
      <c r="W340" s="704">
        <f t="shared" si="76"/>
        <v>-425664.91475640982</v>
      </c>
      <c r="X340" s="709">
        <f t="shared" si="77"/>
        <v>1601309.2344743628</v>
      </c>
      <c r="Y340" s="292">
        <f t="shared" si="70"/>
        <v>1329778.3344743615</v>
      </c>
      <c r="Z340" s="130">
        <f t="shared" si="71"/>
        <v>2026974.1492307726</v>
      </c>
      <c r="AA340" s="728"/>
    </row>
    <row r="341" spans="1:27" outlineLevel="1">
      <c r="A341" s="125"/>
      <c r="B341" s="2" t="s">
        <v>477</v>
      </c>
      <c r="C341" s="125"/>
      <c r="D341" s="707"/>
      <c r="E341" s="707"/>
      <c r="F341" s="1207"/>
      <c r="G341" s="109">
        <f t="shared" si="80"/>
        <v>17275998.307692308</v>
      </c>
      <c r="H341" s="704">
        <f t="shared" si="81"/>
        <v>17275998.307692312</v>
      </c>
      <c r="I341" s="109">
        <f t="shared" si="69"/>
        <v>57285</v>
      </c>
      <c r="J341" s="703">
        <f t="shared" si="78"/>
        <v>-15650019.158461537</v>
      </c>
      <c r="K341" s="704">
        <f t="shared" si="82"/>
        <v>-15306309.158461539</v>
      </c>
      <c r="L341" s="705">
        <f t="shared" si="73"/>
        <v>1625979.1492307708</v>
      </c>
      <c r="M341" s="1205">
        <f t="shared" si="83"/>
        <v>-2213172.2022307687</v>
      </c>
      <c r="N341" s="704">
        <f t="shared" si="75"/>
        <v>-12029.850000000093</v>
      </c>
      <c r="O341" s="708"/>
      <c r="P341" s="704">
        <f t="shared" si="72"/>
        <v>0</v>
      </c>
      <c r="Q341" s="708">
        <f t="shared" si="79"/>
        <v>1625979.1492307708</v>
      </c>
      <c r="R341" s="707"/>
      <c r="S341" s="707"/>
      <c r="T341" s="707"/>
      <c r="U341" s="707"/>
      <c r="V341" s="708">
        <f t="shared" si="74"/>
        <v>-341455.96475640917</v>
      </c>
      <c r="W341" s="704">
        <f t="shared" si="76"/>
        <v>-413635.06475640973</v>
      </c>
      <c r="X341" s="709">
        <f t="shared" si="77"/>
        <v>1556054.0844743629</v>
      </c>
      <c r="Y341" s="292">
        <f t="shared" si="70"/>
        <v>1284523.1844743616</v>
      </c>
      <c r="Z341" s="130">
        <f t="shared" si="71"/>
        <v>1969689.1492307726</v>
      </c>
      <c r="AA341" s="728"/>
    </row>
    <row r="342" spans="1:27" outlineLevel="1">
      <c r="A342" s="125"/>
      <c r="B342" s="2" t="s">
        <v>478</v>
      </c>
      <c r="C342" s="125"/>
      <c r="D342" s="707"/>
      <c r="E342" s="707"/>
      <c r="F342" s="1207"/>
      <c r="G342" s="109">
        <f t="shared" si="80"/>
        <v>17275998.307692308</v>
      </c>
      <c r="H342" s="704">
        <f t="shared" si="81"/>
        <v>17275998.307692312</v>
      </c>
      <c r="I342" s="109">
        <f t="shared" si="69"/>
        <v>57285</v>
      </c>
      <c r="J342" s="703">
        <f t="shared" si="78"/>
        <v>-15707304.158461537</v>
      </c>
      <c r="K342" s="704">
        <f t="shared" si="82"/>
        <v>-15363594.158461539</v>
      </c>
      <c r="L342" s="705">
        <f t="shared" si="73"/>
        <v>1568694.1492307708</v>
      </c>
      <c r="M342" s="1205">
        <f t="shared" si="83"/>
        <v>-2201142.3522307687</v>
      </c>
      <c r="N342" s="704">
        <f t="shared" si="75"/>
        <v>-12029.850000000093</v>
      </c>
      <c r="O342" s="708"/>
      <c r="P342" s="704">
        <f t="shared" si="72"/>
        <v>0</v>
      </c>
      <c r="Q342" s="708">
        <f t="shared" si="79"/>
        <v>1568694.1492307708</v>
      </c>
      <c r="R342" s="707"/>
      <c r="S342" s="707"/>
      <c r="T342" s="707"/>
      <c r="U342" s="707"/>
      <c r="V342" s="708">
        <f t="shared" si="74"/>
        <v>-329426.11475640908</v>
      </c>
      <c r="W342" s="704">
        <f t="shared" si="76"/>
        <v>-401605.21475640964</v>
      </c>
      <c r="X342" s="709">
        <f t="shared" si="77"/>
        <v>1510798.934474363</v>
      </c>
      <c r="Y342" s="292">
        <f t="shared" si="70"/>
        <v>1239268.0344743617</v>
      </c>
      <c r="Z342" s="130">
        <f t="shared" si="71"/>
        <v>1912404.1492307726</v>
      </c>
      <c r="AA342" s="728"/>
    </row>
    <row r="343" spans="1:27" outlineLevel="1">
      <c r="A343" s="125"/>
      <c r="B343" s="2" t="s">
        <v>479</v>
      </c>
      <c r="C343" s="125"/>
      <c r="D343" s="707"/>
      <c r="E343" s="707"/>
      <c r="F343" s="1207"/>
      <c r="G343" s="109">
        <f t="shared" si="80"/>
        <v>17275998.307692308</v>
      </c>
      <c r="H343" s="704">
        <f t="shared" si="81"/>
        <v>17275998.307692312</v>
      </c>
      <c r="I343" s="109">
        <f t="shared" si="69"/>
        <v>57285</v>
      </c>
      <c r="J343" s="703">
        <f t="shared" si="78"/>
        <v>-15764589.158461537</v>
      </c>
      <c r="K343" s="704">
        <f t="shared" si="82"/>
        <v>-15420879.158461539</v>
      </c>
      <c r="L343" s="705">
        <f t="shared" si="73"/>
        <v>1511409.1492307708</v>
      </c>
      <c r="M343" s="1205">
        <f t="shared" si="83"/>
        <v>-2189112.5022307686</v>
      </c>
      <c r="N343" s="704">
        <f t="shared" si="75"/>
        <v>-12029.850000000093</v>
      </c>
      <c r="O343" s="708"/>
      <c r="P343" s="704">
        <f t="shared" si="72"/>
        <v>0</v>
      </c>
      <c r="Q343" s="708">
        <f t="shared" si="79"/>
        <v>1511409.1492307708</v>
      </c>
      <c r="R343" s="707"/>
      <c r="S343" s="707"/>
      <c r="T343" s="707"/>
      <c r="U343" s="707"/>
      <c r="V343" s="708">
        <f t="shared" si="74"/>
        <v>-317396.26475640899</v>
      </c>
      <c r="W343" s="704">
        <f t="shared" si="76"/>
        <v>-389575.36475640954</v>
      </c>
      <c r="X343" s="709">
        <f t="shared" si="77"/>
        <v>1465543.7844743631</v>
      </c>
      <c r="Y343" s="292">
        <f t="shared" si="70"/>
        <v>1194012.8844743618</v>
      </c>
      <c r="Z343" s="130">
        <f t="shared" si="71"/>
        <v>1855119.1492307726</v>
      </c>
      <c r="AA343" s="728"/>
    </row>
    <row r="344" spans="1:27" outlineLevel="1">
      <c r="A344" s="125"/>
      <c r="B344" s="2" t="s">
        <v>480</v>
      </c>
      <c r="C344" s="125"/>
      <c r="D344" s="707"/>
      <c r="E344" s="707"/>
      <c r="F344" s="1207"/>
      <c r="G344" s="109">
        <f t="shared" si="80"/>
        <v>17275998.307692308</v>
      </c>
      <c r="H344" s="704">
        <f t="shared" si="81"/>
        <v>17275998.307692312</v>
      </c>
      <c r="I344" s="109">
        <f t="shared" si="69"/>
        <v>57285</v>
      </c>
      <c r="J344" s="703">
        <f t="shared" si="78"/>
        <v>-15821874.158461537</v>
      </c>
      <c r="K344" s="704">
        <f t="shared" si="82"/>
        <v>-15478164.158461539</v>
      </c>
      <c r="L344" s="705">
        <f t="shared" si="73"/>
        <v>1454124.1492307708</v>
      </c>
      <c r="M344" s="1205">
        <f t="shared" si="83"/>
        <v>-2177082.6522307685</v>
      </c>
      <c r="N344" s="704">
        <f t="shared" si="75"/>
        <v>-12029.850000000093</v>
      </c>
      <c r="O344" s="708"/>
      <c r="P344" s="704">
        <f t="shared" si="72"/>
        <v>0</v>
      </c>
      <c r="Q344" s="708">
        <f t="shared" si="79"/>
        <v>1454124.1492307708</v>
      </c>
      <c r="R344" s="707"/>
      <c r="S344" s="707"/>
      <c r="T344" s="707"/>
      <c r="U344" s="707"/>
      <c r="V344" s="708">
        <f t="shared" si="74"/>
        <v>-305366.41475640889</v>
      </c>
      <c r="W344" s="704">
        <f t="shared" si="76"/>
        <v>-377545.51475640945</v>
      </c>
      <c r="X344" s="709">
        <f t="shared" si="77"/>
        <v>1420288.6344743632</v>
      </c>
      <c r="Y344" s="292">
        <f t="shared" si="70"/>
        <v>1148757.7344743619</v>
      </c>
      <c r="Z344" s="130">
        <f t="shared" si="71"/>
        <v>1797834.1492307726</v>
      </c>
      <c r="AA344" s="728"/>
    </row>
    <row r="345" spans="1:27" outlineLevel="1">
      <c r="A345" s="125"/>
      <c r="B345" s="2" t="s">
        <v>481</v>
      </c>
      <c r="C345" s="125"/>
      <c r="D345" s="707"/>
      <c r="E345" s="707"/>
      <c r="F345" s="1207"/>
      <c r="G345" s="109">
        <f t="shared" si="80"/>
        <v>17275998.307692308</v>
      </c>
      <c r="H345" s="704">
        <f t="shared" si="81"/>
        <v>17275998.307692312</v>
      </c>
      <c r="I345" s="109">
        <f t="shared" ref="I345:I369" si="84">I344</f>
        <v>57285</v>
      </c>
      <c r="J345" s="703">
        <f t="shared" si="78"/>
        <v>-15879159.158461537</v>
      </c>
      <c r="K345" s="704">
        <f t="shared" si="82"/>
        <v>-15535449.158461539</v>
      </c>
      <c r="L345" s="705">
        <f t="shared" si="73"/>
        <v>1396839.1492307708</v>
      </c>
      <c r="M345" s="1205">
        <f t="shared" si="83"/>
        <v>-2165052.8022307684</v>
      </c>
      <c r="N345" s="704">
        <f t="shared" si="75"/>
        <v>-12029.850000000093</v>
      </c>
      <c r="O345" s="708"/>
      <c r="P345" s="704">
        <f t="shared" si="72"/>
        <v>0</v>
      </c>
      <c r="Q345" s="708">
        <f t="shared" si="79"/>
        <v>1396839.1492307708</v>
      </c>
      <c r="R345" s="707"/>
      <c r="S345" s="707"/>
      <c r="T345" s="707"/>
      <c r="U345" s="707"/>
      <c r="V345" s="708">
        <f t="shared" si="74"/>
        <v>-293336.5647564088</v>
      </c>
      <c r="W345" s="704">
        <f t="shared" si="76"/>
        <v>-365515.66475640936</v>
      </c>
      <c r="X345" s="709">
        <f t="shared" si="77"/>
        <v>1375033.4844743633</v>
      </c>
      <c r="Y345" s="292">
        <f t="shared" si="70"/>
        <v>1103502.584474362</v>
      </c>
      <c r="Z345" s="130">
        <f t="shared" si="71"/>
        <v>1740549.1492307726</v>
      </c>
      <c r="AA345" s="728"/>
    </row>
    <row r="346" spans="1:27" outlineLevel="1">
      <c r="A346" s="125"/>
      <c r="B346" s="2" t="s">
        <v>482</v>
      </c>
      <c r="C346" s="125"/>
      <c r="D346" s="707"/>
      <c r="E346" s="707"/>
      <c r="F346" s="1207"/>
      <c r="G346" s="109">
        <f t="shared" si="80"/>
        <v>17275998.307692308</v>
      </c>
      <c r="H346" s="704">
        <f t="shared" si="81"/>
        <v>17275998.307692312</v>
      </c>
      <c r="I346" s="109">
        <f t="shared" si="84"/>
        <v>57285</v>
      </c>
      <c r="J346" s="703">
        <f t="shared" si="78"/>
        <v>-15936444.158461537</v>
      </c>
      <c r="K346" s="704">
        <f t="shared" si="82"/>
        <v>-15592734.158461539</v>
      </c>
      <c r="L346" s="705">
        <f t="shared" si="73"/>
        <v>1339554.1492307708</v>
      </c>
      <c r="M346" s="1205">
        <f t="shared" si="83"/>
        <v>-2153022.9522307683</v>
      </c>
      <c r="N346" s="704">
        <f t="shared" si="75"/>
        <v>-12029.850000000093</v>
      </c>
      <c r="O346" s="708"/>
      <c r="P346" s="704">
        <f t="shared" si="72"/>
        <v>0</v>
      </c>
      <c r="Q346" s="708">
        <f t="shared" si="79"/>
        <v>1339554.1492307708</v>
      </c>
      <c r="R346" s="707"/>
      <c r="S346" s="707"/>
      <c r="T346" s="707"/>
      <c r="U346" s="707"/>
      <c r="V346" s="708">
        <f t="shared" si="74"/>
        <v>-281306.71475640871</v>
      </c>
      <c r="W346" s="704">
        <f t="shared" si="76"/>
        <v>-353485.81475640927</v>
      </c>
      <c r="X346" s="709">
        <f t="shared" si="77"/>
        <v>1329778.3344743634</v>
      </c>
      <c r="Y346" s="292">
        <f t="shared" si="70"/>
        <v>1058247.4344743621</v>
      </c>
      <c r="Z346" s="130">
        <f t="shared" si="71"/>
        <v>1683264.1492307726</v>
      </c>
      <c r="AA346" s="728"/>
    </row>
    <row r="347" spans="1:27" outlineLevel="1">
      <c r="A347" s="125"/>
      <c r="B347" s="2" t="s">
        <v>483</v>
      </c>
      <c r="C347" s="125"/>
      <c r="D347" s="707"/>
      <c r="E347" s="707"/>
      <c r="F347" s="1207"/>
      <c r="G347" s="109">
        <f t="shared" si="80"/>
        <v>17275998.307692308</v>
      </c>
      <c r="H347" s="704">
        <f t="shared" si="81"/>
        <v>17275998.307692312</v>
      </c>
      <c r="I347" s="109">
        <f t="shared" si="84"/>
        <v>57285</v>
      </c>
      <c r="J347" s="703">
        <f t="shared" si="78"/>
        <v>-15993729.158461537</v>
      </c>
      <c r="K347" s="704">
        <f t="shared" si="82"/>
        <v>-15650019.158461539</v>
      </c>
      <c r="L347" s="705">
        <f t="shared" si="73"/>
        <v>1282269.1492307708</v>
      </c>
      <c r="M347" s="1205">
        <f t="shared" si="83"/>
        <v>-2140993.1022307682</v>
      </c>
      <c r="N347" s="704">
        <f t="shared" si="75"/>
        <v>-12029.850000000093</v>
      </c>
      <c r="O347" s="708"/>
      <c r="P347" s="704">
        <f t="shared" si="72"/>
        <v>0</v>
      </c>
      <c r="Q347" s="708">
        <f t="shared" si="79"/>
        <v>1282269.1492307708</v>
      </c>
      <c r="R347" s="707"/>
      <c r="S347" s="707"/>
      <c r="T347" s="707"/>
      <c r="U347" s="707"/>
      <c r="V347" s="708">
        <f t="shared" si="74"/>
        <v>-269276.86475640861</v>
      </c>
      <c r="W347" s="704">
        <f t="shared" si="76"/>
        <v>-341455.96475640917</v>
      </c>
      <c r="X347" s="709">
        <f t="shared" si="77"/>
        <v>1284523.1844743635</v>
      </c>
      <c r="Y347" s="292">
        <f t="shared" si="70"/>
        <v>1012992.2844743622</v>
      </c>
      <c r="Z347" s="130">
        <f t="shared" si="71"/>
        <v>1625979.1492307726</v>
      </c>
      <c r="AA347" s="728"/>
    </row>
    <row r="348" spans="1:27" outlineLevel="1">
      <c r="A348" s="125"/>
      <c r="B348" s="2" t="s">
        <v>484</v>
      </c>
      <c r="C348" s="125"/>
      <c r="D348" s="707"/>
      <c r="E348" s="707"/>
      <c r="F348" s="1207"/>
      <c r="G348" s="109">
        <f t="shared" si="80"/>
        <v>17275998.307692308</v>
      </c>
      <c r="H348" s="704">
        <f t="shared" si="81"/>
        <v>17275998.307692312</v>
      </c>
      <c r="I348" s="109">
        <f t="shared" si="84"/>
        <v>57285</v>
      </c>
      <c r="J348" s="703">
        <f t="shared" si="78"/>
        <v>-16051014.158461537</v>
      </c>
      <c r="K348" s="704">
        <f t="shared" si="82"/>
        <v>-15707304.158461539</v>
      </c>
      <c r="L348" s="705">
        <f t="shared" si="73"/>
        <v>1224984.1492307708</v>
      </c>
      <c r="M348" s="1205">
        <f t="shared" si="83"/>
        <v>-2128963.2522307681</v>
      </c>
      <c r="N348" s="704">
        <f t="shared" si="75"/>
        <v>-12029.850000000093</v>
      </c>
      <c r="O348" s="708"/>
      <c r="P348" s="704">
        <f t="shared" si="72"/>
        <v>0</v>
      </c>
      <c r="Q348" s="708">
        <f t="shared" si="79"/>
        <v>1224984.1492307708</v>
      </c>
      <c r="R348" s="707"/>
      <c r="S348" s="707"/>
      <c r="T348" s="707"/>
      <c r="U348" s="707"/>
      <c r="V348" s="708">
        <f t="shared" si="74"/>
        <v>-257247.01475640852</v>
      </c>
      <c r="W348" s="704">
        <f t="shared" si="76"/>
        <v>-329426.11475640908</v>
      </c>
      <c r="X348" s="709">
        <f t="shared" si="77"/>
        <v>1239268.0344743636</v>
      </c>
      <c r="Y348" s="292">
        <f t="shared" si="70"/>
        <v>967737.13447436225</v>
      </c>
      <c r="Z348" s="130">
        <f t="shared" si="71"/>
        <v>1568694.1492307726</v>
      </c>
      <c r="AA348" s="728"/>
    </row>
    <row r="349" spans="1:27" outlineLevel="1">
      <c r="A349" s="125"/>
      <c r="B349" s="2" t="s">
        <v>485</v>
      </c>
      <c r="C349" s="125"/>
      <c r="D349" s="707"/>
      <c r="E349" s="707"/>
      <c r="F349" s="1207"/>
      <c r="G349" s="109">
        <f t="shared" si="80"/>
        <v>17275998.307692308</v>
      </c>
      <c r="H349" s="704">
        <f t="shared" si="81"/>
        <v>17275998.307692312</v>
      </c>
      <c r="I349" s="109">
        <f t="shared" si="84"/>
        <v>57285</v>
      </c>
      <c r="J349" s="703">
        <f t="shared" si="78"/>
        <v>-16108299.158461537</v>
      </c>
      <c r="K349" s="704">
        <f t="shared" si="82"/>
        <v>-15764589.158461539</v>
      </c>
      <c r="L349" s="705">
        <f t="shared" si="73"/>
        <v>1167699.1492307708</v>
      </c>
      <c r="M349" s="1205">
        <f t="shared" si="83"/>
        <v>-2116933.402230768</v>
      </c>
      <c r="N349" s="704">
        <f t="shared" si="75"/>
        <v>-12029.850000000093</v>
      </c>
      <c r="O349" s="708"/>
      <c r="P349" s="704">
        <f t="shared" si="72"/>
        <v>0</v>
      </c>
      <c r="Q349" s="708">
        <f t="shared" si="79"/>
        <v>1167699.1492307708</v>
      </c>
      <c r="R349" s="707"/>
      <c r="S349" s="707"/>
      <c r="T349" s="707"/>
      <c r="U349" s="707"/>
      <c r="V349" s="708">
        <f t="shared" si="74"/>
        <v>-245217.16475640843</v>
      </c>
      <c r="W349" s="704">
        <f t="shared" si="76"/>
        <v>-317396.26475640899</v>
      </c>
      <c r="X349" s="709">
        <f t="shared" si="77"/>
        <v>1194012.8844743636</v>
      </c>
      <c r="Y349" s="292">
        <f t="shared" si="70"/>
        <v>922481.98447436234</v>
      </c>
      <c r="Z349" s="130">
        <f t="shared" si="71"/>
        <v>1511409.1492307726</v>
      </c>
      <c r="AA349" s="728"/>
    </row>
    <row r="350" spans="1:27" outlineLevel="1">
      <c r="A350" s="125"/>
      <c r="B350" s="2" t="s">
        <v>486</v>
      </c>
      <c r="C350" s="125"/>
      <c r="D350" s="707"/>
      <c r="E350" s="707"/>
      <c r="F350" s="1207"/>
      <c r="G350" s="109">
        <f t="shared" si="80"/>
        <v>17275998.307692308</v>
      </c>
      <c r="H350" s="704">
        <f t="shared" si="81"/>
        <v>17275998.307692312</v>
      </c>
      <c r="I350" s="109">
        <f t="shared" si="84"/>
        <v>57285</v>
      </c>
      <c r="J350" s="703">
        <f t="shared" si="78"/>
        <v>-16165584.158461537</v>
      </c>
      <c r="K350" s="704">
        <f t="shared" si="82"/>
        <v>-15821874.158461539</v>
      </c>
      <c r="L350" s="705">
        <f t="shared" si="73"/>
        <v>1110414.1492307708</v>
      </c>
      <c r="M350" s="1205">
        <f t="shared" si="83"/>
        <v>-2104903.5522307679</v>
      </c>
      <c r="N350" s="704">
        <f t="shared" si="75"/>
        <v>-12029.850000000093</v>
      </c>
      <c r="O350" s="708"/>
      <c r="P350" s="704">
        <f t="shared" si="72"/>
        <v>0</v>
      </c>
      <c r="Q350" s="708">
        <f t="shared" si="79"/>
        <v>1110414.1492307708</v>
      </c>
      <c r="R350" s="707"/>
      <c r="S350" s="707"/>
      <c r="T350" s="707"/>
      <c r="U350" s="707"/>
      <c r="V350" s="708">
        <f t="shared" si="74"/>
        <v>-233187.31475640833</v>
      </c>
      <c r="W350" s="704">
        <f t="shared" si="76"/>
        <v>-305366.41475640889</v>
      </c>
      <c r="X350" s="709">
        <f t="shared" si="77"/>
        <v>1148757.7344743637</v>
      </c>
      <c r="Y350" s="292">
        <f t="shared" si="70"/>
        <v>877226.83447436243</v>
      </c>
      <c r="Z350" s="130">
        <f t="shared" si="71"/>
        <v>1454124.1492307726</v>
      </c>
      <c r="AA350" s="728"/>
    </row>
    <row r="351" spans="1:27" outlineLevel="1">
      <c r="A351" s="125"/>
      <c r="B351" s="2" t="s">
        <v>487</v>
      </c>
      <c r="C351" s="125"/>
      <c r="D351" s="707"/>
      <c r="E351" s="707"/>
      <c r="F351" s="1207"/>
      <c r="G351" s="109">
        <f t="shared" si="80"/>
        <v>17275998.307692308</v>
      </c>
      <c r="H351" s="704">
        <f t="shared" si="81"/>
        <v>17275998.307692312</v>
      </c>
      <c r="I351" s="109">
        <f t="shared" si="84"/>
        <v>57285</v>
      </c>
      <c r="J351" s="703">
        <f t="shared" si="78"/>
        <v>-16222869.158461537</v>
      </c>
      <c r="K351" s="704">
        <f t="shared" si="82"/>
        <v>-15879159.158461539</v>
      </c>
      <c r="L351" s="705">
        <f t="shared" si="73"/>
        <v>1053129.1492307708</v>
      </c>
      <c r="M351" s="1205">
        <f t="shared" si="83"/>
        <v>-2092873.7022307678</v>
      </c>
      <c r="N351" s="704">
        <f t="shared" si="75"/>
        <v>-12029.850000000093</v>
      </c>
      <c r="O351" s="708"/>
      <c r="P351" s="704">
        <f t="shared" si="72"/>
        <v>0</v>
      </c>
      <c r="Q351" s="708">
        <f t="shared" si="79"/>
        <v>1053129.1492307708</v>
      </c>
      <c r="R351" s="707"/>
      <c r="S351" s="707"/>
      <c r="T351" s="707"/>
      <c r="U351" s="707"/>
      <c r="V351" s="708">
        <f t="shared" si="74"/>
        <v>-221157.46475640824</v>
      </c>
      <c r="W351" s="704">
        <f t="shared" si="76"/>
        <v>-293336.5647564088</v>
      </c>
      <c r="X351" s="709">
        <f t="shared" si="77"/>
        <v>1103502.5844743638</v>
      </c>
      <c r="Y351" s="292">
        <f t="shared" ref="Y351:Y382" si="85">G351+J351+V351</f>
        <v>831971.68447436253</v>
      </c>
      <c r="Z351" s="130">
        <f t="shared" ref="Z351:Z382" si="86">H351+K351</f>
        <v>1396839.1492307726</v>
      </c>
      <c r="AA351" s="728"/>
    </row>
    <row r="352" spans="1:27" outlineLevel="1">
      <c r="A352" s="125"/>
      <c r="B352" s="2" t="s">
        <v>488</v>
      </c>
      <c r="C352" s="125"/>
      <c r="D352" s="707"/>
      <c r="E352" s="707"/>
      <c r="F352" s="1207"/>
      <c r="G352" s="109">
        <f t="shared" si="80"/>
        <v>17275998.307692308</v>
      </c>
      <c r="H352" s="704">
        <f t="shared" si="81"/>
        <v>17275998.307692312</v>
      </c>
      <c r="I352" s="109">
        <f t="shared" si="84"/>
        <v>57285</v>
      </c>
      <c r="J352" s="703">
        <f t="shared" si="78"/>
        <v>-16280154.158461537</v>
      </c>
      <c r="K352" s="704">
        <f t="shared" si="82"/>
        <v>-15936444.158461539</v>
      </c>
      <c r="L352" s="705">
        <f t="shared" si="73"/>
        <v>995844.14923077077</v>
      </c>
      <c r="M352" s="1205">
        <f t="shared" si="83"/>
        <v>-2080843.8522307677</v>
      </c>
      <c r="N352" s="704">
        <f t="shared" si="75"/>
        <v>-12029.850000000093</v>
      </c>
      <c r="O352" s="708"/>
      <c r="P352" s="704">
        <f t="shared" si="72"/>
        <v>0</v>
      </c>
      <c r="Q352" s="708">
        <f t="shared" si="79"/>
        <v>995844.14923077077</v>
      </c>
      <c r="R352" s="707"/>
      <c r="S352" s="707"/>
      <c r="T352" s="707"/>
      <c r="U352" s="707"/>
      <c r="V352" s="708">
        <f t="shared" si="74"/>
        <v>-209127.61475640815</v>
      </c>
      <c r="W352" s="704">
        <f t="shared" si="76"/>
        <v>-281306.71475640871</v>
      </c>
      <c r="X352" s="709">
        <f t="shared" si="77"/>
        <v>1058247.4344743639</v>
      </c>
      <c r="Y352" s="292">
        <f t="shared" si="85"/>
        <v>786716.53447436262</v>
      </c>
      <c r="Z352" s="130">
        <f t="shared" si="86"/>
        <v>1339554.1492307726</v>
      </c>
      <c r="AA352" s="728"/>
    </row>
    <row r="353" spans="1:27" outlineLevel="1">
      <c r="A353" s="125"/>
      <c r="B353" s="2" t="s">
        <v>489</v>
      </c>
      <c r="C353" s="125"/>
      <c r="D353" s="707"/>
      <c r="E353" s="707"/>
      <c r="F353" s="1207"/>
      <c r="G353" s="109">
        <f t="shared" si="80"/>
        <v>17275998.307692308</v>
      </c>
      <c r="H353" s="704">
        <f t="shared" si="81"/>
        <v>17275998.307692312</v>
      </c>
      <c r="I353" s="109">
        <f t="shared" si="84"/>
        <v>57285</v>
      </c>
      <c r="J353" s="703">
        <f t="shared" si="78"/>
        <v>-16337439.158461537</v>
      </c>
      <c r="K353" s="704">
        <f t="shared" si="82"/>
        <v>-15993729.158461539</v>
      </c>
      <c r="L353" s="705">
        <f t="shared" si="73"/>
        <v>938559.14923077077</v>
      </c>
      <c r="M353" s="1205">
        <f t="shared" si="83"/>
        <v>-2068814.0022307676</v>
      </c>
      <c r="N353" s="704">
        <f t="shared" si="75"/>
        <v>-12029.850000000093</v>
      </c>
      <c r="O353" s="708"/>
      <c r="P353" s="704">
        <f t="shared" si="72"/>
        <v>0</v>
      </c>
      <c r="Q353" s="708">
        <f t="shared" si="79"/>
        <v>938559.14923077077</v>
      </c>
      <c r="R353" s="707"/>
      <c r="S353" s="707"/>
      <c r="T353" s="707"/>
      <c r="U353" s="707"/>
      <c r="V353" s="708">
        <f t="shared" si="74"/>
        <v>-197097.76475640805</v>
      </c>
      <c r="W353" s="704">
        <f t="shared" si="76"/>
        <v>-269276.86475640861</v>
      </c>
      <c r="X353" s="709">
        <f t="shared" si="77"/>
        <v>1012992.284474364</v>
      </c>
      <c r="Y353" s="292">
        <f t="shared" si="85"/>
        <v>741461.38447436271</v>
      </c>
      <c r="Z353" s="130">
        <f t="shared" si="86"/>
        <v>1282269.1492307726</v>
      </c>
      <c r="AA353" s="728"/>
    </row>
    <row r="354" spans="1:27" outlineLevel="1">
      <c r="A354" s="125"/>
      <c r="B354" s="2" t="s">
        <v>490</v>
      </c>
      <c r="C354" s="125"/>
      <c r="D354" s="707"/>
      <c r="E354" s="707"/>
      <c r="F354" s="1207"/>
      <c r="G354" s="109">
        <f t="shared" si="80"/>
        <v>17275998.307692308</v>
      </c>
      <c r="H354" s="704">
        <f t="shared" si="81"/>
        <v>17275998.307692312</v>
      </c>
      <c r="I354" s="109">
        <f t="shared" si="84"/>
        <v>57285</v>
      </c>
      <c r="J354" s="703">
        <f t="shared" si="78"/>
        <v>-16394724.158461537</v>
      </c>
      <c r="K354" s="704">
        <f t="shared" si="82"/>
        <v>-16051014.158461539</v>
      </c>
      <c r="L354" s="705">
        <f t="shared" si="73"/>
        <v>881274.14923077077</v>
      </c>
      <c r="M354" s="1205">
        <f t="shared" si="83"/>
        <v>-2056784.1522307675</v>
      </c>
      <c r="N354" s="704">
        <f t="shared" si="75"/>
        <v>-12029.850000000093</v>
      </c>
      <c r="O354" s="708"/>
      <c r="P354" s="704">
        <f t="shared" si="72"/>
        <v>0</v>
      </c>
      <c r="Q354" s="708">
        <f t="shared" si="79"/>
        <v>881274.14923077077</v>
      </c>
      <c r="R354" s="707"/>
      <c r="S354" s="707"/>
      <c r="T354" s="707"/>
      <c r="U354" s="707"/>
      <c r="V354" s="708">
        <f t="shared" si="74"/>
        <v>-185067.91475640796</v>
      </c>
      <c r="W354" s="704">
        <f t="shared" si="76"/>
        <v>-257247.01475640852</v>
      </c>
      <c r="X354" s="709">
        <f t="shared" si="77"/>
        <v>967737.13447436411</v>
      </c>
      <c r="Y354" s="292">
        <f t="shared" si="85"/>
        <v>696206.23447436281</v>
      </c>
      <c r="Z354" s="130">
        <f t="shared" si="86"/>
        <v>1224984.1492307726</v>
      </c>
      <c r="AA354" s="728"/>
    </row>
    <row r="355" spans="1:27" outlineLevel="1">
      <c r="A355" s="125"/>
      <c r="B355" s="2" t="s">
        <v>491</v>
      </c>
      <c r="C355" s="125"/>
      <c r="D355" s="707"/>
      <c r="E355" s="707"/>
      <c r="F355" s="1207"/>
      <c r="G355" s="109">
        <f t="shared" si="80"/>
        <v>17275998.307692308</v>
      </c>
      <c r="H355" s="704">
        <f t="shared" si="81"/>
        <v>17275998.307692312</v>
      </c>
      <c r="I355" s="109">
        <f t="shared" si="84"/>
        <v>57285</v>
      </c>
      <c r="J355" s="703">
        <f t="shared" si="78"/>
        <v>-16452009.158461537</v>
      </c>
      <c r="K355" s="704">
        <f t="shared" si="82"/>
        <v>-16108299.158461539</v>
      </c>
      <c r="L355" s="705">
        <f t="shared" si="73"/>
        <v>823989.14923077077</v>
      </c>
      <c r="M355" s="1205">
        <f t="shared" si="83"/>
        <v>-2044754.3022307674</v>
      </c>
      <c r="N355" s="704">
        <f t="shared" si="75"/>
        <v>-12029.850000000093</v>
      </c>
      <c r="O355" s="708"/>
      <c r="P355" s="704">
        <f t="shared" si="72"/>
        <v>0</v>
      </c>
      <c r="Q355" s="708">
        <f t="shared" si="79"/>
        <v>823989.14923077077</v>
      </c>
      <c r="R355" s="707"/>
      <c r="S355" s="707"/>
      <c r="T355" s="707"/>
      <c r="U355" s="707"/>
      <c r="V355" s="708">
        <f t="shared" si="74"/>
        <v>-173038.06475640787</v>
      </c>
      <c r="W355" s="704">
        <f t="shared" si="76"/>
        <v>-245217.16475640843</v>
      </c>
      <c r="X355" s="709">
        <f t="shared" si="77"/>
        <v>922481.9844743642</v>
      </c>
      <c r="Y355" s="292">
        <f t="shared" si="85"/>
        <v>650951.0844743629</v>
      </c>
      <c r="Z355" s="130">
        <f t="shared" si="86"/>
        <v>1167699.1492307726</v>
      </c>
      <c r="AA355" s="728"/>
    </row>
    <row r="356" spans="1:27" outlineLevel="1">
      <c r="A356" s="125"/>
      <c r="B356" s="2" t="s">
        <v>492</v>
      </c>
      <c r="C356" s="125"/>
      <c r="D356" s="707"/>
      <c r="E356" s="707"/>
      <c r="F356" s="1207"/>
      <c r="G356" s="109">
        <f t="shared" si="80"/>
        <v>17275998.307692308</v>
      </c>
      <c r="H356" s="704">
        <f t="shared" si="81"/>
        <v>17275998.307692312</v>
      </c>
      <c r="I356" s="109">
        <f t="shared" si="84"/>
        <v>57285</v>
      </c>
      <c r="J356" s="703">
        <f t="shared" si="78"/>
        <v>-16509294.158461537</v>
      </c>
      <c r="K356" s="704">
        <f t="shared" si="82"/>
        <v>-16165584.158461539</v>
      </c>
      <c r="L356" s="705">
        <f t="shared" si="73"/>
        <v>766704.14923077077</v>
      </c>
      <c r="M356" s="1205">
        <f t="shared" si="83"/>
        <v>-2032724.4522307673</v>
      </c>
      <c r="N356" s="704">
        <f t="shared" si="75"/>
        <v>-12029.850000000093</v>
      </c>
      <c r="O356" s="708"/>
      <c r="P356" s="704">
        <f t="shared" ref="P356:P381" si="87">(O344+O356+SUM(O345:O355)*2)/24</f>
        <v>0</v>
      </c>
      <c r="Q356" s="708">
        <f t="shared" si="79"/>
        <v>766704.14923077077</v>
      </c>
      <c r="R356" s="707"/>
      <c r="S356" s="707"/>
      <c r="T356" s="707"/>
      <c r="U356" s="707"/>
      <c r="V356" s="708">
        <f t="shared" si="74"/>
        <v>-161008.21475640777</v>
      </c>
      <c r="W356" s="704">
        <f t="shared" si="76"/>
        <v>-233187.31475640833</v>
      </c>
      <c r="X356" s="709">
        <f t="shared" si="77"/>
        <v>877226.8344743643</v>
      </c>
      <c r="Y356" s="292">
        <f t="shared" si="85"/>
        <v>605695.93447436299</v>
      </c>
      <c r="Z356" s="130">
        <f t="shared" si="86"/>
        <v>1110414.1492307726</v>
      </c>
      <c r="AA356" s="728"/>
    </row>
    <row r="357" spans="1:27" outlineLevel="1">
      <c r="A357" s="125"/>
      <c r="B357" s="2" t="s">
        <v>493</v>
      </c>
      <c r="C357" s="125"/>
      <c r="D357" s="707"/>
      <c r="E357" s="707"/>
      <c r="F357" s="1207"/>
      <c r="G357" s="109">
        <f t="shared" si="80"/>
        <v>17275998.307692308</v>
      </c>
      <c r="H357" s="704">
        <f t="shared" si="81"/>
        <v>17275998.307692312</v>
      </c>
      <c r="I357" s="109">
        <f t="shared" si="84"/>
        <v>57285</v>
      </c>
      <c r="J357" s="703">
        <f t="shared" si="78"/>
        <v>-16566579.158461537</v>
      </c>
      <c r="K357" s="704">
        <f t="shared" si="82"/>
        <v>-16222869.158461539</v>
      </c>
      <c r="L357" s="705">
        <f t="shared" si="73"/>
        <v>709419.14923077077</v>
      </c>
      <c r="M357" s="1205">
        <f t="shared" si="83"/>
        <v>-2020694.6022307673</v>
      </c>
      <c r="N357" s="704">
        <f t="shared" si="75"/>
        <v>-12029.850000000093</v>
      </c>
      <c r="O357" s="708"/>
      <c r="P357" s="704">
        <f t="shared" si="87"/>
        <v>0</v>
      </c>
      <c r="Q357" s="708">
        <f t="shared" si="79"/>
        <v>709419.14923077077</v>
      </c>
      <c r="R357" s="707"/>
      <c r="S357" s="707"/>
      <c r="T357" s="707"/>
      <c r="U357" s="707"/>
      <c r="V357" s="708">
        <f t="shared" si="74"/>
        <v>-148978.36475640768</v>
      </c>
      <c r="W357" s="704">
        <f t="shared" si="76"/>
        <v>-221157.46475640824</v>
      </c>
      <c r="X357" s="709">
        <f t="shared" si="77"/>
        <v>831971.68447436439</v>
      </c>
      <c r="Y357" s="292">
        <f t="shared" si="85"/>
        <v>560440.78447436308</v>
      </c>
      <c r="Z357" s="130">
        <f t="shared" si="86"/>
        <v>1053129.1492307726</v>
      </c>
      <c r="AA357" s="728"/>
    </row>
    <row r="358" spans="1:27" outlineLevel="1">
      <c r="A358" s="125"/>
      <c r="B358" s="2" t="s">
        <v>494</v>
      </c>
      <c r="C358" s="125"/>
      <c r="D358" s="707"/>
      <c r="E358" s="707"/>
      <c r="F358" s="1207"/>
      <c r="G358" s="109">
        <f t="shared" si="80"/>
        <v>17275998.307692308</v>
      </c>
      <c r="H358" s="704">
        <f t="shared" si="81"/>
        <v>17275998.307692312</v>
      </c>
      <c r="I358" s="109">
        <f t="shared" si="84"/>
        <v>57285</v>
      </c>
      <c r="J358" s="703">
        <f t="shared" si="78"/>
        <v>-16623864.158461537</v>
      </c>
      <c r="K358" s="704">
        <f t="shared" si="82"/>
        <v>-16280154.158461539</v>
      </c>
      <c r="L358" s="705">
        <f t="shared" si="73"/>
        <v>652134.14923077077</v>
      </c>
      <c r="M358" s="1205">
        <f t="shared" si="83"/>
        <v>-2008664.7522307672</v>
      </c>
      <c r="N358" s="704">
        <f t="shared" si="75"/>
        <v>-12029.850000000093</v>
      </c>
      <c r="O358" s="708"/>
      <c r="P358" s="704">
        <f t="shared" si="87"/>
        <v>0</v>
      </c>
      <c r="Q358" s="708">
        <f t="shared" si="79"/>
        <v>652134.14923077077</v>
      </c>
      <c r="R358" s="707"/>
      <c r="S358" s="707"/>
      <c r="T358" s="707"/>
      <c r="U358" s="707"/>
      <c r="V358" s="708">
        <f t="shared" si="74"/>
        <v>-136948.51475640759</v>
      </c>
      <c r="W358" s="704">
        <f t="shared" si="76"/>
        <v>-209127.61475640815</v>
      </c>
      <c r="X358" s="709">
        <f t="shared" si="77"/>
        <v>786716.53447436448</v>
      </c>
      <c r="Y358" s="292">
        <f t="shared" si="85"/>
        <v>515185.63447436318</v>
      </c>
      <c r="Z358" s="130">
        <f t="shared" si="86"/>
        <v>995844.14923077263</v>
      </c>
      <c r="AA358" s="728"/>
    </row>
    <row r="359" spans="1:27" outlineLevel="1">
      <c r="A359" s="125"/>
      <c r="B359" s="2" t="s">
        <v>495</v>
      </c>
      <c r="C359" s="125"/>
      <c r="D359" s="707"/>
      <c r="E359" s="707"/>
      <c r="F359" s="1207"/>
      <c r="G359" s="109">
        <f t="shared" si="80"/>
        <v>17275998.307692308</v>
      </c>
      <c r="H359" s="704">
        <f t="shared" si="81"/>
        <v>17275998.307692312</v>
      </c>
      <c r="I359" s="109">
        <f t="shared" si="84"/>
        <v>57285</v>
      </c>
      <c r="J359" s="703">
        <f t="shared" si="78"/>
        <v>-16681149.158461537</v>
      </c>
      <c r="K359" s="704">
        <f t="shared" si="82"/>
        <v>-16337439.158461539</v>
      </c>
      <c r="L359" s="705">
        <f t="shared" si="73"/>
        <v>594849.14923077077</v>
      </c>
      <c r="M359" s="1205">
        <f t="shared" si="83"/>
        <v>-1996634.9022307671</v>
      </c>
      <c r="N359" s="704">
        <f t="shared" si="75"/>
        <v>-12029.850000000093</v>
      </c>
      <c r="O359" s="708"/>
      <c r="P359" s="704">
        <f t="shared" si="87"/>
        <v>0</v>
      </c>
      <c r="Q359" s="708">
        <f t="shared" si="79"/>
        <v>594849.14923077077</v>
      </c>
      <c r="R359" s="707"/>
      <c r="S359" s="707"/>
      <c r="T359" s="707"/>
      <c r="U359" s="707"/>
      <c r="V359" s="708">
        <f t="shared" si="74"/>
        <v>-124918.6647564075</v>
      </c>
      <c r="W359" s="704">
        <f t="shared" si="76"/>
        <v>-197097.76475640805</v>
      </c>
      <c r="X359" s="709">
        <f t="shared" si="77"/>
        <v>741461.38447436457</v>
      </c>
      <c r="Y359" s="292">
        <f t="shared" si="85"/>
        <v>469930.48447436327</v>
      </c>
      <c r="Z359" s="130">
        <f t="shared" si="86"/>
        <v>938559.14923077263</v>
      </c>
      <c r="AA359" s="728"/>
    </row>
    <row r="360" spans="1:27" outlineLevel="1">
      <c r="A360" s="125"/>
      <c r="B360" s="2" t="s">
        <v>496</v>
      </c>
      <c r="C360" s="125"/>
      <c r="D360" s="707"/>
      <c r="E360" s="707"/>
      <c r="F360" s="1207"/>
      <c r="G360" s="109">
        <f t="shared" si="80"/>
        <v>17275998.307692308</v>
      </c>
      <c r="H360" s="704">
        <f t="shared" si="81"/>
        <v>17275998.307692312</v>
      </c>
      <c r="I360" s="109">
        <f t="shared" si="84"/>
        <v>57285</v>
      </c>
      <c r="J360" s="703">
        <f t="shared" si="78"/>
        <v>-16738434.158461537</v>
      </c>
      <c r="K360" s="704">
        <f t="shared" si="82"/>
        <v>-16394724.158461539</v>
      </c>
      <c r="L360" s="705">
        <f t="shared" si="73"/>
        <v>537564.14923077077</v>
      </c>
      <c r="M360" s="1205">
        <f t="shared" si="83"/>
        <v>-1984605.052230767</v>
      </c>
      <c r="N360" s="704">
        <f t="shared" si="75"/>
        <v>-12029.850000000093</v>
      </c>
      <c r="O360" s="708"/>
      <c r="P360" s="704">
        <f t="shared" si="87"/>
        <v>0</v>
      </c>
      <c r="Q360" s="708">
        <f t="shared" si="79"/>
        <v>537564.14923077077</v>
      </c>
      <c r="R360" s="707"/>
      <c r="S360" s="707"/>
      <c r="T360" s="707"/>
      <c r="U360" s="707"/>
      <c r="V360" s="708">
        <f t="shared" si="74"/>
        <v>-112888.8147564074</v>
      </c>
      <c r="W360" s="704">
        <f t="shared" si="76"/>
        <v>-185067.91475640796</v>
      </c>
      <c r="X360" s="709">
        <f t="shared" si="77"/>
        <v>696206.23447436467</v>
      </c>
      <c r="Y360" s="292">
        <f t="shared" si="85"/>
        <v>424675.33447436336</v>
      </c>
      <c r="Z360" s="130">
        <f t="shared" si="86"/>
        <v>881274.14923077263</v>
      </c>
      <c r="AA360" s="728"/>
    </row>
    <row r="361" spans="1:27" outlineLevel="1">
      <c r="A361" s="125"/>
      <c r="B361" s="2" t="s">
        <v>497</v>
      </c>
      <c r="C361" s="125"/>
      <c r="D361" s="707"/>
      <c r="E361" s="707"/>
      <c r="F361" s="1207"/>
      <c r="G361" s="109">
        <f t="shared" si="80"/>
        <v>17275998.307692308</v>
      </c>
      <c r="H361" s="704">
        <f t="shared" si="81"/>
        <v>17275998.307692312</v>
      </c>
      <c r="I361" s="109">
        <f t="shared" si="84"/>
        <v>57285</v>
      </c>
      <c r="J361" s="703">
        <f t="shared" si="78"/>
        <v>-16795719.158461537</v>
      </c>
      <c r="K361" s="704">
        <f t="shared" si="82"/>
        <v>-16452009.158461539</v>
      </c>
      <c r="L361" s="705">
        <f t="shared" si="73"/>
        <v>480279.14923077077</v>
      </c>
      <c r="M361" s="1205">
        <f t="shared" si="83"/>
        <v>-1972575.2022307669</v>
      </c>
      <c r="N361" s="704">
        <f t="shared" si="75"/>
        <v>-12029.850000000093</v>
      </c>
      <c r="O361" s="708"/>
      <c r="P361" s="704">
        <f t="shared" si="87"/>
        <v>0</v>
      </c>
      <c r="Q361" s="708">
        <f t="shared" si="79"/>
        <v>480279.14923077077</v>
      </c>
      <c r="R361" s="707"/>
      <c r="S361" s="707"/>
      <c r="T361" s="707"/>
      <c r="U361" s="707"/>
      <c r="V361" s="708">
        <f t="shared" si="74"/>
        <v>-100858.96475640731</v>
      </c>
      <c r="W361" s="704">
        <f t="shared" si="76"/>
        <v>-173038.06475640787</v>
      </c>
      <c r="X361" s="709">
        <f t="shared" si="77"/>
        <v>650951.08447436476</v>
      </c>
      <c r="Y361" s="292">
        <f t="shared" si="85"/>
        <v>379420.18447436346</v>
      </c>
      <c r="Z361" s="130">
        <f t="shared" si="86"/>
        <v>823989.14923077263</v>
      </c>
      <c r="AA361" s="728"/>
    </row>
    <row r="362" spans="1:27" outlineLevel="1">
      <c r="A362" s="125"/>
      <c r="B362" s="2" t="s">
        <v>498</v>
      </c>
      <c r="C362" s="125"/>
      <c r="D362" s="707"/>
      <c r="E362" s="707"/>
      <c r="F362" s="1207"/>
      <c r="G362" s="109">
        <f t="shared" si="80"/>
        <v>17275998.307692308</v>
      </c>
      <c r="H362" s="704">
        <f t="shared" si="81"/>
        <v>17275998.307692312</v>
      </c>
      <c r="I362" s="109">
        <f t="shared" si="84"/>
        <v>57285</v>
      </c>
      <c r="J362" s="703">
        <f t="shared" si="78"/>
        <v>-16853004.158461537</v>
      </c>
      <c r="K362" s="704">
        <f t="shared" si="82"/>
        <v>-16509294.158461539</v>
      </c>
      <c r="L362" s="705">
        <f t="shared" si="73"/>
        <v>422994.14923077077</v>
      </c>
      <c r="M362" s="1205">
        <f t="shared" si="83"/>
        <v>-1960545.3522307668</v>
      </c>
      <c r="N362" s="704">
        <f t="shared" si="75"/>
        <v>-12029.850000000093</v>
      </c>
      <c r="O362" s="708"/>
      <c r="P362" s="704">
        <f t="shared" si="87"/>
        <v>0</v>
      </c>
      <c r="Q362" s="708">
        <f t="shared" si="79"/>
        <v>422994.14923077077</v>
      </c>
      <c r="R362" s="707"/>
      <c r="S362" s="707"/>
      <c r="T362" s="707"/>
      <c r="U362" s="707"/>
      <c r="V362" s="708">
        <f t="shared" si="74"/>
        <v>-88829.114756407216</v>
      </c>
      <c r="W362" s="704">
        <f t="shared" si="76"/>
        <v>-161008.21475640777</v>
      </c>
      <c r="X362" s="709">
        <f t="shared" si="77"/>
        <v>605695.93447436485</v>
      </c>
      <c r="Y362" s="292">
        <f t="shared" si="85"/>
        <v>334165.03447436355</v>
      </c>
      <c r="Z362" s="130">
        <f t="shared" si="86"/>
        <v>766704.14923077263</v>
      </c>
      <c r="AA362" s="728"/>
    </row>
    <row r="363" spans="1:27" outlineLevel="1">
      <c r="A363" s="125"/>
      <c r="B363" s="2" t="s">
        <v>499</v>
      </c>
      <c r="C363" s="125"/>
      <c r="D363" s="707"/>
      <c r="E363" s="707"/>
      <c r="F363" s="1207"/>
      <c r="G363" s="109">
        <f t="shared" si="80"/>
        <v>17275998.307692308</v>
      </c>
      <c r="H363" s="704">
        <f t="shared" si="81"/>
        <v>17275998.307692312</v>
      </c>
      <c r="I363" s="109">
        <f t="shared" si="84"/>
        <v>57285</v>
      </c>
      <c r="J363" s="703">
        <f t="shared" si="78"/>
        <v>-16910289.158461537</v>
      </c>
      <c r="K363" s="704">
        <f t="shared" si="82"/>
        <v>-16566579.158461539</v>
      </c>
      <c r="L363" s="705">
        <f t="shared" si="73"/>
        <v>365709.14923077077</v>
      </c>
      <c r="M363" s="1205">
        <f t="shared" si="83"/>
        <v>-1948515.5022307667</v>
      </c>
      <c r="N363" s="704">
        <f t="shared" si="75"/>
        <v>-12029.850000000093</v>
      </c>
      <c r="O363" s="708"/>
      <c r="P363" s="704">
        <f t="shared" si="87"/>
        <v>0</v>
      </c>
      <c r="Q363" s="708">
        <f t="shared" si="79"/>
        <v>365709.14923077077</v>
      </c>
      <c r="R363" s="707"/>
      <c r="S363" s="707"/>
      <c r="T363" s="707"/>
      <c r="U363" s="707"/>
      <c r="V363" s="708">
        <f t="shared" si="74"/>
        <v>-76799.264756407123</v>
      </c>
      <c r="W363" s="704">
        <f t="shared" si="76"/>
        <v>-148978.36475640768</v>
      </c>
      <c r="X363" s="709">
        <f t="shared" si="77"/>
        <v>560440.78447436495</v>
      </c>
      <c r="Y363" s="292">
        <f t="shared" si="85"/>
        <v>288909.88447436364</v>
      </c>
      <c r="Z363" s="130">
        <f t="shared" si="86"/>
        <v>709419.14923077263</v>
      </c>
      <c r="AA363" s="728"/>
    </row>
    <row r="364" spans="1:27" outlineLevel="1">
      <c r="A364" s="125"/>
      <c r="B364" s="2" t="s">
        <v>500</v>
      </c>
      <c r="C364" s="125"/>
      <c r="D364" s="707"/>
      <c r="E364" s="707"/>
      <c r="F364" s="1207"/>
      <c r="G364" s="109">
        <f t="shared" si="80"/>
        <v>17275998.307692308</v>
      </c>
      <c r="H364" s="704">
        <f t="shared" si="81"/>
        <v>17275998.307692312</v>
      </c>
      <c r="I364" s="109">
        <f t="shared" si="84"/>
        <v>57285</v>
      </c>
      <c r="J364" s="703">
        <f t="shared" si="78"/>
        <v>-16967574.158461537</v>
      </c>
      <c r="K364" s="704">
        <f t="shared" si="82"/>
        <v>-16623864.158461539</v>
      </c>
      <c r="L364" s="705">
        <f t="shared" si="73"/>
        <v>308424.14923077077</v>
      </c>
      <c r="M364" s="1205">
        <f t="shared" si="83"/>
        <v>-1936485.6522307666</v>
      </c>
      <c r="N364" s="704">
        <f t="shared" si="75"/>
        <v>-12029.850000000093</v>
      </c>
      <c r="O364" s="708"/>
      <c r="P364" s="704">
        <f t="shared" si="87"/>
        <v>0</v>
      </c>
      <c r="Q364" s="708">
        <f t="shared" si="79"/>
        <v>308424.14923077077</v>
      </c>
      <c r="R364" s="707"/>
      <c r="S364" s="707"/>
      <c r="T364" s="707"/>
      <c r="U364" s="707"/>
      <c r="V364" s="708">
        <f t="shared" si="74"/>
        <v>-64769.41475640703</v>
      </c>
      <c r="W364" s="704">
        <f t="shared" si="76"/>
        <v>-136948.51475640759</v>
      </c>
      <c r="X364" s="709">
        <f t="shared" si="77"/>
        <v>515185.63447436504</v>
      </c>
      <c r="Y364" s="292">
        <f t="shared" si="85"/>
        <v>243654.73447436374</v>
      </c>
      <c r="Z364" s="130">
        <f t="shared" si="86"/>
        <v>652134.14923077263</v>
      </c>
      <c r="AA364" s="728"/>
    </row>
    <row r="365" spans="1:27" outlineLevel="1">
      <c r="A365" s="125"/>
      <c r="B365" s="2" t="s">
        <v>501</v>
      </c>
      <c r="C365" s="125"/>
      <c r="D365" s="707"/>
      <c r="E365" s="707"/>
      <c r="F365" s="1207"/>
      <c r="G365" s="109">
        <f t="shared" si="80"/>
        <v>17275998.307692308</v>
      </c>
      <c r="H365" s="704">
        <f t="shared" si="81"/>
        <v>17275998.307692312</v>
      </c>
      <c r="I365" s="109">
        <f t="shared" si="84"/>
        <v>57285</v>
      </c>
      <c r="J365" s="703">
        <f t="shared" si="78"/>
        <v>-17024859.158461537</v>
      </c>
      <c r="K365" s="704">
        <f t="shared" si="82"/>
        <v>-16681149.158461539</v>
      </c>
      <c r="L365" s="705">
        <f t="shared" si="73"/>
        <v>251139.14923077077</v>
      </c>
      <c r="M365" s="1205">
        <f t="shared" si="83"/>
        <v>-1924455.8022307665</v>
      </c>
      <c r="N365" s="704">
        <f t="shared" si="75"/>
        <v>-12029.850000000093</v>
      </c>
      <c r="O365" s="708"/>
      <c r="P365" s="704">
        <f t="shared" si="87"/>
        <v>0</v>
      </c>
      <c r="Q365" s="708">
        <f t="shared" si="79"/>
        <v>251139.14923077077</v>
      </c>
      <c r="R365" s="707"/>
      <c r="S365" s="707"/>
      <c r="T365" s="707"/>
      <c r="U365" s="707"/>
      <c r="V365" s="708">
        <f t="shared" si="74"/>
        <v>-52739.564756406937</v>
      </c>
      <c r="W365" s="704">
        <f t="shared" si="76"/>
        <v>-124918.6647564075</v>
      </c>
      <c r="X365" s="709">
        <f t="shared" si="77"/>
        <v>469930.48447436513</v>
      </c>
      <c r="Y365" s="292">
        <f t="shared" si="85"/>
        <v>198399.58447436383</v>
      </c>
      <c r="Z365" s="130">
        <f t="shared" si="86"/>
        <v>594849.14923077263</v>
      </c>
      <c r="AA365" s="728"/>
    </row>
    <row r="366" spans="1:27" outlineLevel="1">
      <c r="A366" s="125"/>
      <c r="B366" s="2" t="s">
        <v>502</v>
      </c>
      <c r="C366" s="125"/>
      <c r="D366" s="707"/>
      <c r="E366" s="707"/>
      <c r="F366" s="1207"/>
      <c r="G366" s="109">
        <f t="shared" si="80"/>
        <v>17275998.307692308</v>
      </c>
      <c r="H366" s="704">
        <f t="shared" si="81"/>
        <v>17275998.307692312</v>
      </c>
      <c r="I366" s="109">
        <f t="shared" si="84"/>
        <v>57285</v>
      </c>
      <c r="J366" s="703">
        <f t="shared" si="78"/>
        <v>-17082144.158461537</v>
      </c>
      <c r="K366" s="704">
        <f t="shared" si="82"/>
        <v>-16738434.158461539</v>
      </c>
      <c r="L366" s="705">
        <f t="shared" si="73"/>
        <v>193854.14923077077</v>
      </c>
      <c r="M366" s="1205">
        <f t="shared" si="83"/>
        <v>-1912425.9522307664</v>
      </c>
      <c r="N366" s="704">
        <f t="shared" si="75"/>
        <v>-12029.850000000093</v>
      </c>
      <c r="O366" s="708"/>
      <c r="P366" s="704">
        <f t="shared" si="87"/>
        <v>0</v>
      </c>
      <c r="Q366" s="708">
        <f t="shared" si="79"/>
        <v>193854.14923077077</v>
      </c>
      <c r="R366" s="707"/>
      <c r="S366" s="707"/>
      <c r="T366" s="707"/>
      <c r="U366" s="707"/>
      <c r="V366" s="708">
        <f t="shared" si="74"/>
        <v>-40709.714756406844</v>
      </c>
      <c r="W366" s="704">
        <f t="shared" si="76"/>
        <v>-112888.8147564074</v>
      </c>
      <c r="X366" s="709">
        <f t="shared" si="77"/>
        <v>424675.33447436523</v>
      </c>
      <c r="Y366" s="292">
        <f t="shared" si="85"/>
        <v>153144.43447436392</v>
      </c>
      <c r="Z366" s="130">
        <f t="shared" si="86"/>
        <v>537564.14923077263</v>
      </c>
      <c r="AA366" s="728"/>
    </row>
    <row r="367" spans="1:27" outlineLevel="1">
      <c r="A367" s="125"/>
      <c r="B367" s="2" t="s">
        <v>503</v>
      </c>
      <c r="C367" s="125"/>
      <c r="D367" s="707"/>
      <c r="E367" s="707"/>
      <c r="F367" s="1207"/>
      <c r="G367" s="109">
        <f t="shared" si="80"/>
        <v>17275998.307692308</v>
      </c>
      <c r="H367" s="704">
        <f t="shared" si="81"/>
        <v>17275998.307692312</v>
      </c>
      <c r="I367" s="109">
        <f t="shared" si="84"/>
        <v>57285</v>
      </c>
      <c r="J367" s="703">
        <f t="shared" si="78"/>
        <v>-17139429.158461537</v>
      </c>
      <c r="K367" s="704">
        <f t="shared" si="82"/>
        <v>-16795719.158461537</v>
      </c>
      <c r="L367" s="705">
        <f t="shared" si="73"/>
        <v>136569.14923077077</v>
      </c>
      <c r="M367" s="1205">
        <f t="shared" si="83"/>
        <v>-1900396.1022307663</v>
      </c>
      <c r="N367" s="704">
        <f t="shared" si="75"/>
        <v>-12029.850000000093</v>
      </c>
      <c r="O367" s="708"/>
      <c r="P367" s="704">
        <f t="shared" si="87"/>
        <v>0</v>
      </c>
      <c r="Q367" s="708">
        <f t="shared" si="79"/>
        <v>136569.14923077077</v>
      </c>
      <c r="R367" s="707"/>
      <c r="S367" s="707"/>
      <c r="T367" s="707"/>
      <c r="U367" s="707"/>
      <c r="V367" s="708">
        <f t="shared" si="74"/>
        <v>-28679.864756406751</v>
      </c>
      <c r="W367" s="704">
        <f t="shared" si="76"/>
        <v>-100858.96475640731</v>
      </c>
      <c r="X367" s="709">
        <f t="shared" si="77"/>
        <v>379420.18447436718</v>
      </c>
      <c r="Y367" s="292">
        <f t="shared" si="85"/>
        <v>107889.28447436402</v>
      </c>
      <c r="Z367" s="130">
        <f t="shared" si="86"/>
        <v>480279.14923077449</v>
      </c>
      <c r="AA367" s="728"/>
    </row>
    <row r="368" spans="1:27" outlineLevel="1">
      <c r="A368" s="125"/>
      <c r="B368" s="2" t="s">
        <v>504</v>
      </c>
      <c r="C368" s="125"/>
      <c r="D368" s="707"/>
      <c r="E368" s="707"/>
      <c r="F368" s="1207"/>
      <c r="G368" s="109">
        <f t="shared" si="80"/>
        <v>17275998.307692308</v>
      </c>
      <c r="H368" s="704">
        <f t="shared" si="81"/>
        <v>17275998.307692312</v>
      </c>
      <c r="I368" s="109">
        <f t="shared" si="84"/>
        <v>57285</v>
      </c>
      <c r="J368" s="703">
        <f t="shared" si="78"/>
        <v>-17196714.158461537</v>
      </c>
      <c r="K368" s="704">
        <f t="shared" si="82"/>
        <v>-16853004.158461537</v>
      </c>
      <c r="L368" s="705">
        <f t="shared" si="73"/>
        <v>79284.149230770767</v>
      </c>
      <c r="M368" s="1205">
        <f t="shared" si="83"/>
        <v>-1888366.2522307662</v>
      </c>
      <c r="N368" s="704">
        <f t="shared" si="75"/>
        <v>-12029.850000000093</v>
      </c>
      <c r="O368" s="708"/>
      <c r="P368" s="704">
        <f t="shared" si="87"/>
        <v>0</v>
      </c>
      <c r="Q368" s="708">
        <f t="shared" si="79"/>
        <v>79284.149230770767</v>
      </c>
      <c r="R368" s="707"/>
      <c r="S368" s="707"/>
      <c r="T368" s="707"/>
      <c r="U368" s="707"/>
      <c r="V368" s="708">
        <f t="shared" si="74"/>
        <v>-16650.014756406657</v>
      </c>
      <c r="W368" s="704">
        <f t="shared" si="76"/>
        <v>-88829.114756407216</v>
      </c>
      <c r="X368" s="709">
        <f t="shared" si="77"/>
        <v>334165.03447436728</v>
      </c>
      <c r="Y368" s="292">
        <f t="shared" si="85"/>
        <v>62634.134474364109</v>
      </c>
      <c r="Z368" s="130">
        <f t="shared" si="86"/>
        <v>422994.14923077449</v>
      </c>
      <c r="AA368" s="728"/>
    </row>
    <row r="369" spans="1:27" outlineLevel="1">
      <c r="A369" s="125"/>
      <c r="B369" s="2" t="s">
        <v>505</v>
      </c>
      <c r="C369" s="125"/>
      <c r="D369" s="707"/>
      <c r="E369" s="707"/>
      <c r="F369" s="1207"/>
      <c r="G369" s="109">
        <f t="shared" si="80"/>
        <v>17275998.307692308</v>
      </c>
      <c r="H369" s="704">
        <f t="shared" si="81"/>
        <v>17275998.307692312</v>
      </c>
      <c r="I369" s="109">
        <f t="shared" si="84"/>
        <v>57285</v>
      </c>
      <c r="J369" s="703">
        <f>J368-I369</f>
        <v>-17253999.158461537</v>
      </c>
      <c r="K369" s="704">
        <f t="shared" si="82"/>
        <v>-16910289.158461537</v>
      </c>
      <c r="L369" s="705">
        <f t="shared" ref="L369:L381" si="88">G369+J369</f>
        <v>21999.149230770767</v>
      </c>
      <c r="M369" s="1205">
        <f>I369*21%+M368</f>
        <v>-1876336.4022307661</v>
      </c>
      <c r="N369" s="704">
        <f t="shared" si="75"/>
        <v>-12029.850000000093</v>
      </c>
      <c r="O369" s="708"/>
      <c r="P369" s="704">
        <f t="shared" si="87"/>
        <v>0</v>
      </c>
      <c r="Q369" s="708">
        <f t="shared" si="79"/>
        <v>21999.149230770767</v>
      </c>
      <c r="R369" s="707"/>
      <c r="S369" s="707"/>
      <c r="T369" s="707"/>
      <c r="U369" s="707"/>
      <c r="V369" s="708">
        <f t="shared" si="74"/>
        <v>-4620.1647564065643</v>
      </c>
      <c r="W369" s="704">
        <f t="shared" si="76"/>
        <v>-76799.264756407123</v>
      </c>
      <c r="X369" s="709">
        <f t="shared" si="77"/>
        <v>288909.88447436737</v>
      </c>
      <c r="Y369" s="292">
        <f t="shared" si="85"/>
        <v>17378.984474364202</v>
      </c>
      <c r="Z369" s="130">
        <f t="shared" si="86"/>
        <v>365709.14923077449</v>
      </c>
      <c r="AA369" s="728"/>
    </row>
    <row r="370" spans="1:27" outlineLevel="1">
      <c r="A370" s="125"/>
      <c r="B370" s="2" t="s">
        <v>506</v>
      </c>
      <c r="C370" s="125"/>
      <c r="D370" s="707"/>
      <c r="E370" s="707"/>
      <c r="F370" s="1207"/>
      <c r="G370" s="109">
        <f t="shared" si="80"/>
        <v>17275998.307692308</v>
      </c>
      <c r="H370" s="704">
        <f t="shared" si="81"/>
        <v>17275998.307692312</v>
      </c>
      <c r="I370" s="109">
        <f>H369+J369</f>
        <v>21999.149230774492</v>
      </c>
      <c r="J370" s="703">
        <f t="shared" si="78"/>
        <v>-17275998.307692312</v>
      </c>
      <c r="K370" s="704">
        <f>(J358+J370+SUM(J359:J369)*2)/24</f>
        <v>-16966103.914679486</v>
      </c>
      <c r="L370" s="1205">
        <f t="shared" si="88"/>
        <v>0</v>
      </c>
      <c r="M370" s="1205">
        <f t="shared" si="83"/>
        <v>-1871716.5808923035</v>
      </c>
      <c r="N370" s="704">
        <f t="shared" si="75"/>
        <v>-4619.8213384626433</v>
      </c>
      <c r="O370" s="708"/>
      <c r="P370" s="704">
        <f t="shared" si="87"/>
        <v>0</v>
      </c>
      <c r="Q370" s="708">
        <f t="shared" si="79"/>
        <v>0</v>
      </c>
      <c r="R370" s="707"/>
      <c r="S370" s="707"/>
      <c r="T370" s="707"/>
      <c r="U370" s="707"/>
      <c r="V370" s="708">
        <f t="shared" si="74"/>
        <v>-0.34341794392094016</v>
      </c>
      <c r="W370" s="704">
        <f t="shared" si="76"/>
        <v>-65078.165950637755</v>
      </c>
      <c r="X370" s="709">
        <f>H370+K370+W370</f>
        <v>244816.22706218765</v>
      </c>
      <c r="Y370" s="292">
        <f t="shared" si="85"/>
        <v>-0.34341794764623046</v>
      </c>
      <c r="Z370" s="130">
        <f t="shared" si="86"/>
        <v>309894.3930128254</v>
      </c>
      <c r="AA370" s="728"/>
    </row>
    <row r="371" spans="1:27" outlineLevel="1">
      <c r="A371" s="125"/>
      <c r="B371" s="2" t="s">
        <v>507</v>
      </c>
      <c r="C371" s="125"/>
      <c r="D371" s="707"/>
      <c r="E371" s="707"/>
      <c r="F371" s="1207"/>
      <c r="G371" s="109">
        <f t="shared" si="80"/>
        <v>17275998.307692308</v>
      </c>
      <c r="H371" s="704">
        <f t="shared" si="81"/>
        <v>17275998.307692312</v>
      </c>
      <c r="I371" s="109"/>
      <c r="J371" s="703">
        <f t="shared" si="78"/>
        <v>-17275998.307692312</v>
      </c>
      <c r="K371" s="704">
        <f t="shared" si="82"/>
        <v>-17018061.552115384</v>
      </c>
      <c r="L371" s="1205">
        <f t="shared" si="88"/>
        <v>0</v>
      </c>
      <c r="M371" s="1205">
        <f t="shared" si="83"/>
        <v>-1871716.5808923035</v>
      </c>
      <c r="N371" s="1205">
        <f t="shared" si="75"/>
        <v>0</v>
      </c>
      <c r="O371" s="708"/>
      <c r="P371" s="704">
        <f t="shared" si="87"/>
        <v>0</v>
      </c>
      <c r="Q371" s="708">
        <f t="shared" si="79"/>
        <v>0</v>
      </c>
      <c r="R371" s="707"/>
      <c r="S371" s="707"/>
      <c r="T371" s="707"/>
      <c r="U371" s="707"/>
      <c r="V371" s="708">
        <f t="shared" ref="V371:V381" si="89">V370-N371</f>
        <v>-0.34341794392094016</v>
      </c>
      <c r="W371" s="704">
        <f t="shared" si="76"/>
        <v>-54167.062089099119</v>
      </c>
      <c r="X371" s="709">
        <f t="shared" si="77"/>
        <v>203769.6934878281</v>
      </c>
      <c r="Y371" s="292">
        <f t="shared" si="85"/>
        <v>-0.34341794764623046</v>
      </c>
      <c r="Z371" s="130">
        <f t="shared" si="86"/>
        <v>257936.75557692721</v>
      </c>
      <c r="AA371" s="728"/>
    </row>
    <row r="372" spans="1:27" outlineLevel="1">
      <c r="A372" s="125"/>
      <c r="B372" s="2" t="s">
        <v>508</v>
      </c>
      <c r="C372" s="125"/>
      <c r="D372" s="707"/>
      <c r="E372" s="707"/>
      <c r="F372" s="1207"/>
      <c r="G372" s="109">
        <f t="shared" si="80"/>
        <v>17275998.307692308</v>
      </c>
      <c r="H372" s="704">
        <f t="shared" si="81"/>
        <v>17275998.307692312</v>
      </c>
      <c r="I372" s="109"/>
      <c r="J372" s="703">
        <f t="shared" si="78"/>
        <v>-17275998.307692312</v>
      </c>
      <c r="K372" s="704">
        <f t="shared" si="82"/>
        <v>-17065245.439551283</v>
      </c>
      <c r="L372" s="1205">
        <f t="shared" si="88"/>
        <v>0</v>
      </c>
      <c r="M372" s="1205">
        <f t="shared" si="83"/>
        <v>-1871716.5808923035</v>
      </c>
      <c r="N372" s="1205">
        <f t="shared" ref="N372:N382" si="90">-M372+M371</f>
        <v>0</v>
      </c>
      <c r="O372" s="708"/>
      <c r="P372" s="704">
        <f t="shared" si="87"/>
        <v>0</v>
      </c>
      <c r="Q372" s="708">
        <f t="shared" si="79"/>
        <v>0</v>
      </c>
      <c r="R372" s="707"/>
      <c r="S372" s="707"/>
      <c r="T372" s="707"/>
      <c r="U372" s="707"/>
      <c r="V372" s="708">
        <f t="shared" si="89"/>
        <v>-0.34341794392094016</v>
      </c>
      <c r="W372" s="704">
        <f t="shared" si="76"/>
        <v>-44258.445727560495</v>
      </c>
      <c r="X372" s="709">
        <f t="shared" si="77"/>
        <v>166494.42241346854</v>
      </c>
      <c r="Y372" s="292">
        <f t="shared" si="85"/>
        <v>-0.34341794764623046</v>
      </c>
      <c r="Z372" s="130">
        <f t="shared" si="86"/>
        <v>210752.86814102903</v>
      </c>
      <c r="AA372" s="728"/>
    </row>
    <row r="373" spans="1:27" outlineLevel="1">
      <c r="A373" s="125"/>
      <c r="B373" s="2" t="s">
        <v>509</v>
      </c>
      <c r="C373" s="125"/>
      <c r="D373" s="707"/>
      <c r="E373" s="707"/>
      <c r="F373" s="1207"/>
      <c r="G373" s="109">
        <f t="shared" si="80"/>
        <v>17275998.307692308</v>
      </c>
      <c r="H373" s="704">
        <f t="shared" si="81"/>
        <v>17275998.307692312</v>
      </c>
      <c r="I373" s="109"/>
      <c r="J373" s="703">
        <f t="shared" si="78"/>
        <v>-17275998.307692312</v>
      </c>
      <c r="K373" s="704">
        <f>(J361+J373+SUM(J362:J372)*2)/24</f>
        <v>-17107655.576987181</v>
      </c>
      <c r="L373" s="1205">
        <f t="shared" si="88"/>
        <v>0</v>
      </c>
      <c r="M373" s="1205">
        <f t="shared" si="83"/>
        <v>-1871716.5808923035</v>
      </c>
      <c r="N373" s="1205">
        <f t="shared" si="90"/>
        <v>0</v>
      </c>
      <c r="O373" s="708"/>
      <c r="P373" s="704">
        <f t="shared" si="87"/>
        <v>0</v>
      </c>
      <c r="Q373" s="708">
        <f t="shared" si="79"/>
        <v>0</v>
      </c>
      <c r="R373" s="707"/>
      <c r="S373" s="707"/>
      <c r="T373" s="707"/>
      <c r="U373" s="707"/>
      <c r="V373" s="708">
        <f t="shared" si="89"/>
        <v>-0.34341794392094016</v>
      </c>
      <c r="W373" s="704">
        <f t="shared" si="76"/>
        <v>-35352.316866021873</v>
      </c>
      <c r="X373" s="709">
        <f t="shared" si="77"/>
        <v>132990.41383910898</v>
      </c>
      <c r="Y373" s="292">
        <f t="shared" si="85"/>
        <v>-0.34341794764623046</v>
      </c>
      <c r="Z373" s="130">
        <f t="shared" si="86"/>
        <v>168342.73070513085</v>
      </c>
      <c r="AA373" s="728"/>
    </row>
    <row r="374" spans="1:27" outlineLevel="1">
      <c r="A374" s="125"/>
      <c r="B374" s="2" t="s">
        <v>510</v>
      </c>
      <c r="C374" s="125"/>
      <c r="D374" s="707"/>
      <c r="E374" s="707"/>
      <c r="F374" s="1207"/>
      <c r="G374" s="109">
        <f t="shared" si="80"/>
        <v>17275998.307692308</v>
      </c>
      <c r="H374" s="704">
        <f t="shared" si="81"/>
        <v>17275998.307692312</v>
      </c>
      <c r="I374" s="109"/>
      <c r="J374" s="703">
        <f t="shared" si="78"/>
        <v>-17275998.307692312</v>
      </c>
      <c r="K374" s="704">
        <f t="shared" si="82"/>
        <v>-17145291.964423079</v>
      </c>
      <c r="L374" s="1205">
        <f t="shared" si="88"/>
        <v>0</v>
      </c>
      <c r="M374" s="1205">
        <f t="shared" si="83"/>
        <v>-1871716.5808923035</v>
      </c>
      <c r="N374" s="1205">
        <f t="shared" si="90"/>
        <v>0</v>
      </c>
      <c r="O374" s="708"/>
      <c r="P374" s="704">
        <f t="shared" si="87"/>
        <v>0</v>
      </c>
      <c r="Q374" s="708">
        <f t="shared" si="79"/>
        <v>0</v>
      </c>
      <c r="R374" s="707"/>
      <c r="S374" s="707"/>
      <c r="T374" s="707"/>
      <c r="U374" s="707"/>
      <c r="V374" s="708">
        <f t="shared" si="89"/>
        <v>-0.34341794392094016</v>
      </c>
      <c r="W374" s="704">
        <f t="shared" si="76"/>
        <v>-27448.675504483264</v>
      </c>
      <c r="X374" s="709">
        <f t="shared" si="77"/>
        <v>103257.66776474939</v>
      </c>
      <c r="Y374" s="292">
        <f t="shared" si="85"/>
        <v>-0.34341794764623046</v>
      </c>
      <c r="Z374" s="130">
        <f t="shared" si="86"/>
        <v>130706.34326923266</v>
      </c>
      <c r="AA374" s="728"/>
    </row>
    <row r="375" spans="1:27" outlineLevel="1">
      <c r="A375" s="125"/>
      <c r="B375" s="2" t="s">
        <v>511</v>
      </c>
      <c r="C375" s="125"/>
      <c r="D375" s="707"/>
      <c r="E375" s="707"/>
      <c r="F375" s="1207"/>
      <c r="G375" s="109">
        <f t="shared" si="80"/>
        <v>17275998.307692308</v>
      </c>
      <c r="H375" s="704">
        <f t="shared" si="81"/>
        <v>17275998.307692312</v>
      </c>
      <c r="I375" s="109"/>
      <c r="J375" s="703">
        <f t="shared" si="78"/>
        <v>-17275998.307692312</v>
      </c>
      <c r="K375" s="704">
        <f t="shared" si="82"/>
        <v>-17178154.601858977</v>
      </c>
      <c r="L375" s="1205">
        <f t="shared" si="88"/>
        <v>0</v>
      </c>
      <c r="M375" s="1205">
        <f t="shared" si="83"/>
        <v>-1871716.5808923035</v>
      </c>
      <c r="N375" s="1205">
        <f t="shared" si="90"/>
        <v>0</v>
      </c>
      <c r="O375" s="708"/>
      <c r="P375" s="704">
        <f t="shared" si="87"/>
        <v>0</v>
      </c>
      <c r="Q375" s="708">
        <f t="shared" si="79"/>
        <v>0</v>
      </c>
      <c r="R375" s="707"/>
      <c r="S375" s="707"/>
      <c r="T375" s="707"/>
      <c r="U375" s="707"/>
      <c r="V375" s="708">
        <f t="shared" si="89"/>
        <v>-0.34341794392094016</v>
      </c>
      <c r="W375" s="704">
        <f t="shared" si="76"/>
        <v>-20547.521642944659</v>
      </c>
      <c r="X375" s="709">
        <f t="shared" si="77"/>
        <v>77296.184190389817</v>
      </c>
      <c r="Y375" s="292">
        <f t="shared" si="85"/>
        <v>-0.34341794764623046</v>
      </c>
      <c r="Z375" s="130">
        <f t="shared" si="86"/>
        <v>97843.705833334476</v>
      </c>
      <c r="AA375" s="728"/>
    </row>
    <row r="376" spans="1:27" outlineLevel="1">
      <c r="A376" s="125"/>
      <c r="B376" s="2" t="s">
        <v>512</v>
      </c>
      <c r="C376" s="125"/>
      <c r="D376" s="707"/>
      <c r="E376" s="707"/>
      <c r="F376" s="1207"/>
      <c r="G376" s="109">
        <f t="shared" si="80"/>
        <v>17275998.307692308</v>
      </c>
      <c r="H376" s="704">
        <f t="shared" si="81"/>
        <v>17275998.307692312</v>
      </c>
      <c r="I376" s="109"/>
      <c r="J376" s="703">
        <f t="shared" si="78"/>
        <v>-17275998.307692312</v>
      </c>
      <c r="K376" s="704">
        <f t="shared" si="82"/>
        <v>-17206243.489294875</v>
      </c>
      <c r="L376" s="1205">
        <f t="shared" si="88"/>
        <v>0</v>
      </c>
      <c r="M376" s="1205">
        <f t="shared" si="83"/>
        <v>-1871716.5808923035</v>
      </c>
      <c r="N376" s="1205">
        <f t="shared" si="90"/>
        <v>0</v>
      </c>
      <c r="O376" s="708"/>
      <c r="P376" s="704">
        <f t="shared" si="87"/>
        <v>0</v>
      </c>
      <c r="Q376" s="708">
        <f t="shared" si="79"/>
        <v>0</v>
      </c>
      <c r="R376" s="707"/>
      <c r="S376" s="707"/>
      <c r="T376" s="707"/>
      <c r="U376" s="707"/>
      <c r="V376" s="708">
        <f t="shared" si="89"/>
        <v>-0.34341794392094016</v>
      </c>
      <c r="W376" s="704">
        <f t="shared" si="76"/>
        <v>-14648.855281406062</v>
      </c>
      <c r="X376" s="709">
        <f t="shared" si="77"/>
        <v>55105.963116030231</v>
      </c>
      <c r="Y376" s="292">
        <f t="shared" si="85"/>
        <v>-0.34341794764623046</v>
      </c>
      <c r="Z376" s="130">
        <f t="shared" si="86"/>
        <v>69754.818397436291</v>
      </c>
      <c r="AA376" s="728"/>
    </row>
    <row r="377" spans="1:27" outlineLevel="1">
      <c r="A377" s="125"/>
      <c r="B377" s="2" t="s">
        <v>513</v>
      </c>
      <c r="C377" s="125"/>
      <c r="D377" s="707"/>
      <c r="E377" s="707"/>
      <c r="F377" s="1207"/>
      <c r="G377" s="109">
        <f t="shared" si="80"/>
        <v>17275998.307692308</v>
      </c>
      <c r="H377" s="704">
        <f t="shared" si="81"/>
        <v>17275998.307692312</v>
      </c>
      <c r="I377" s="109"/>
      <c r="J377" s="703">
        <f t="shared" si="78"/>
        <v>-17275998.307692312</v>
      </c>
      <c r="K377" s="704">
        <f t="shared" si="82"/>
        <v>-17229558.626730774</v>
      </c>
      <c r="L377" s="1205">
        <f t="shared" si="88"/>
        <v>0</v>
      </c>
      <c r="M377" s="1205">
        <f t="shared" si="83"/>
        <v>-1871716.5808923035</v>
      </c>
      <c r="N377" s="1205">
        <f t="shared" si="90"/>
        <v>0</v>
      </c>
      <c r="O377" s="708"/>
      <c r="P377" s="704">
        <f t="shared" si="87"/>
        <v>0</v>
      </c>
      <c r="Q377" s="708">
        <f t="shared" si="79"/>
        <v>0</v>
      </c>
      <c r="R377" s="707"/>
      <c r="S377" s="707"/>
      <c r="T377" s="707"/>
      <c r="U377" s="707"/>
      <c r="V377" s="708">
        <f t="shared" si="89"/>
        <v>-0.34341794392094016</v>
      </c>
      <c r="W377" s="704">
        <f t="shared" si="76"/>
        <v>-9752.6764198674737</v>
      </c>
      <c r="X377" s="709">
        <f t="shared" si="77"/>
        <v>36687.004541670634</v>
      </c>
      <c r="Y377" s="292">
        <f t="shared" si="85"/>
        <v>-0.34341794764623046</v>
      </c>
      <c r="Z377" s="130">
        <f t="shared" si="86"/>
        <v>46439.680961538106</v>
      </c>
      <c r="AA377" s="728"/>
    </row>
    <row r="378" spans="1:27" outlineLevel="1">
      <c r="A378" s="125"/>
      <c r="B378" s="2" t="s">
        <v>514</v>
      </c>
      <c r="C378" s="125"/>
      <c r="D378" s="707"/>
      <c r="E378" s="707"/>
      <c r="F378" s="1207"/>
      <c r="G378" s="109">
        <f t="shared" si="80"/>
        <v>17275998.307692308</v>
      </c>
      <c r="H378" s="704">
        <f t="shared" si="81"/>
        <v>17275998.307692312</v>
      </c>
      <c r="I378" s="109"/>
      <c r="J378" s="703">
        <f t="shared" si="78"/>
        <v>-17275998.307692312</v>
      </c>
      <c r="K378" s="704">
        <f t="shared" si="82"/>
        <v>-17248100.014166672</v>
      </c>
      <c r="L378" s="1205">
        <f t="shared" si="88"/>
        <v>0</v>
      </c>
      <c r="M378" s="1205">
        <f t="shared" si="83"/>
        <v>-1871716.5808923035</v>
      </c>
      <c r="N378" s="1205">
        <f t="shared" si="90"/>
        <v>0</v>
      </c>
      <c r="O378" s="708"/>
      <c r="P378" s="704">
        <f t="shared" si="87"/>
        <v>0</v>
      </c>
      <c r="Q378" s="708">
        <f t="shared" si="79"/>
        <v>0</v>
      </c>
      <c r="R378" s="707"/>
      <c r="S378" s="707"/>
      <c r="T378" s="707"/>
      <c r="U378" s="707"/>
      <c r="V378" s="708">
        <f t="shared" si="89"/>
        <v>-0.34341794392094016</v>
      </c>
      <c r="W378" s="704">
        <f t="shared" si="76"/>
        <v>-5858.9850583288935</v>
      </c>
      <c r="X378" s="709">
        <f t="shared" si="77"/>
        <v>22039.308467311028</v>
      </c>
      <c r="Y378" s="292">
        <f t="shared" si="85"/>
        <v>-0.34341794764623046</v>
      </c>
      <c r="Z378" s="130">
        <f t="shared" si="86"/>
        <v>27898.293525639921</v>
      </c>
      <c r="AA378" s="728"/>
    </row>
    <row r="379" spans="1:27" outlineLevel="1">
      <c r="A379" s="125"/>
      <c r="B379" s="2" t="s">
        <v>515</v>
      </c>
      <c r="C379" s="125"/>
      <c r="D379" s="707"/>
      <c r="E379" s="707"/>
      <c r="F379" s="1207"/>
      <c r="G379" s="109">
        <f t="shared" si="80"/>
        <v>17275998.307692308</v>
      </c>
      <c r="H379" s="704">
        <f t="shared" si="81"/>
        <v>17275998.307692312</v>
      </c>
      <c r="I379" s="109"/>
      <c r="J379" s="703">
        <f t="shared" si="78"/>
        <v>-17275998.307692312</v>
      </c>
      <c r="K379" s="704">
        <f t="shared" si="82"/>
        <v>-17261867.65160257</v>
      </c>
      <c r="L379" s="705">
        <f t="shared" si="88"/>
        <v>0</v>
      </c>
      <c r="M379" s="1205">
        <f t="shared" si="83"/>
        <v>-1871716.5808923035</v>
      </c>
      <c r="N379" s="1205">
        <f t="shared" si="90"/>
        <v>0</v>
      </c>
      <c r="O379" s="708"/>
      <c r="P379" s="704">
        <f>(O367+O379+SUM(O368:O378)*2)/24</f>
        <v>0</v>
      </c>
      <c r="Q379" s="708">
        <f t="shared" si="79"/>
        <v>0</v>
      </c>
      <c r="R379" s="707"/>
      <c r="S379" s="707"/>
      <c r="T379" s="707"/>
      <c r="U379" s="707"/>
      <c r="V379" s="708">
        <f t="shared" si="89"/>
        <v>-0.34341794392094016</v>
      </c>
      <c r="W379" s="704">
        <f t="shared" si="76"/>
        <v>-2967.7811967903203</v>
      </c>
      <c r="X379" s="709">
        <f>H379+K379+W379</f>
        <v>11162.874892951417</v>
      </c>
      <c r="Y379" s="292">
        <f t="shared" si="85"/>
        <v>-0.34341794764623046</v>
      </c>
      <c r="Z379" s="130">
        <f t="shared" si="86"/>
        <v>14130.656089741737</v>
      </c>
      <c r="AA379" s="728"/>
    </row>
    <row r="380" spans="1:27" outlineLevel="1">
      <c r="A380" s="125"/>
      <c r="B380" s="2" t="s">
        <v>516</v>
      </c>
      <c r="C380" s="125"/>
      <c r="D380" s="707"/>
      <c r="E380" s="707"/>
      <c r="F380" s="1207"/>
      <c r="G380" s="109">
        <f t="shared" si="80"/>
        <v>17275998.307692308</v>
      </c>
      <c r="H380" s="704">
        <f t="shared" si="81"/>
        <v>17275998.307692312</v>
      </c>
      <c r="I380" s="109"/>
      <c r="J380" s="703">
        <f t="shared" si="78"/>
        <v>-17275998.307692312</v>
      </c>
      <c r="K380" s="704">
        <f t="shared" si="82"/>
        <v>-17270861.539038468</v>
      </c>
      <c r="L380" s="705">
        <f t="shared" si="88"/>
        <v>0</v>
      </c>
      <c r="M380" s="1205">
        <f t="shared" si="83"/>
        <v>-1871716.5808923035</v>
      </c>
      <c r="N380" s="1205">
        <f t="shared" si="90"/>
        <v>0</v>
      </c>
      <c r="O380" s="708"/>
      <c r="P380" s="704">
        <f t="shared" si="87"/>
        <v>0</v>
      </c>
      <c r="Q380" s="708">
        <f t="shared" si="79"/>
        <v>0</v>
      </c>
      <c r="R380" s="707"/>
      <c r="S380" s="707"/>
      <c r="T380" s="707"/>
      <c r="U380" s="707"/>
      <c r="V380" s="708">
        <f t="shared" si="89"/>
        <v>-0.34341794392094016</v>
      </c>
      <c r="W380" s="704">
        <f t="shared" si="76"/>
        <v>-1079.0648352517553</v>
      </c>
      <c r="X380" s="709">
        <f>H380+K380+W380</f>
        <v>4057.7038185917963</v>
      </c>
      <c r="Y380" s="292">
        <f t="shared" si="85"/>
        <v>-0.34341794764623046</v>
      </c>
      <c r="Z380" s="130">
        <f t="shared" si="86"/>
        <v>5136.7686538435519</v>
      </c>
      <c r="AA380" s="728"/>
    </row>
    <row r="381" spans="1:27" outlineLevel="1">
      <c r="A381" s="125"/>
      <c r="B381" s="2" t="s">
        <v>517</v>
      </c>
      <c r="C381" s="125"/>
      <c r="D381" s="707"/>
      <c r="E381" s="707"/>
      <c r="F381" s="1207"/>
      <c r="G381" s="109">
        <f t="shared" si="80"/>
        <v>17275998.307692308</v>
      </c>
      <c r="H381" s="704">
        <f t="shared" si="81"/>
        <v>17275998.307692312</v>
      </c>
      <c r="I381" s="109"/>
      <c r="J381" s="703">
        <f t="shared" si="78"/>
        <v>-17275998.307692312</v>
      </c>
      <c r="K381" s="704">
        <f t="shared" si="82"/>
        <v>-17275081.676474366</v>
      </c>
      <c r="L381" s="705">
        <f t="shared" si="88"/>
        <v>0</v>
      </c>
      <c r="M381" s="1205">
        <f t="shared" si="83"/>
        <v>-1871716.5808923035</v>
      </c>
      <c r="N381" s="1205">
        <f t="shared" si="90"/>
        <v>0</v>
      </c>
      <c r="O381" s="708"/>
      <c r="P381" s="704">
        <f t="shared" si="87"/>
        <v>0</v>
      </c>
      <c r="Q381" s="708">
        <f t="shared" si="79"/>
        <v>0</v>
      </c>
      <c r="R381" s="707"/>
      <c r="S381" s="707"/>
      <c r="T381" s="707"/>
      <c r="U381" s="707"/>
      <c r="V381" s="708">
        <f t="shared" si="89"/>
        <v>-0.34341794392094016</v>
      </c>
      <c r="W381" s="704">
        <f t="shared" si="76"/>
        <v>-192.83597371319775</v>
      </c>
      <c r="X381" s="709">
        <f t="shared" si="77"/>
        <v>723.79524423216935</v>
      </c>
      <c r="Y381" s="292">
        <f t="shared" si="85"/>
        <v>-0.34341794764623046</v>
      </c>
      <c r="Z381" s="130">
        <f>H381+K381</f>
        <v>916.6312179453671</v>
      </c>
      <c r="AA381" s="728"/>
    </row>
    <row r="382" spans="1:27" outlineLevel="1">
      <c r="A382" s="125"/>
      <c r="B382" s="2" t="s">
        <v>790</v>
      </c>
      <c r="C382" s="125"/>
      <c r="D382" s="707"/>
      <c r="E382" s="707"/>
      <c r="F382" s="1207"/>
      <c r="G382" s="109">
        <f t="shared" si="80"/>
        <v>17275998.307692308</v>
      </c>
      <c r="H382" s="704">
        <f>(G370+G382+SUM(G371:G381)*2)/24</f>
        <v>17275998.307692312</v>
      </c>
      <c r="I382" s="109"/>
      <c r="J382" s="703">
        <f>J381-I382</f>
        <v>-17275998.307692312</v>
      </c>
      <c r="K382" s="704">
        <f>(J370+J382+SUM(J371:J381)*2)/24</f>
        <v>-17275998.307692315</v>
      </c>
      <c r="L382" s="705">
        <f>G382+J382</f>
        <v>0</v>
      </c>
      <c r="M382" s="1205">
        <f t="shared" si="83"/>
        <v>-1871716.5808923035</v>
      </c>
      <c r="N382" s="1205">
        <f t="shared" si="90"/>
        <v>0</v>
      </c>
      <c r="O382" s="708"/>
      <c r="P382" s="704">
        <f>(O370+O382+SUM(O371:O381)*2)/24</f>
        <v>0</v>
      </c>
      <c r="Q382" s="708">
        <f>L382+P382</f>
        <v>0</v>
      </c>
      <c r="R382" s="707"/>
      <c r="S382" s="707"/>
      <c r="T382" s="707"/>
      <c r="U382" s="707"/>
      <c r="V382" s="708">
        <f>V381-N382</f>
        <v>-0.34341794392094016</v>
      </c>
      <c r="W382" s="704">
        <f>(V370+V382+SUM(V371:V381)*2)/24</f>
        <v>-0.34341794392094016</v>
      </c>
      <c r="X382" s="709">
        <f>H382+K382+W382</f>
        <v>-0.34341794764623046</v>
      </c>
      <c r="Y382" s="292">
        <f t="shared" si="85"/>
        <v>-0.34341794764623046</v>
      </c>
      <c r="Z382" s="130">
        <f t="shared" si="86"/>
        <v>0</v>
      </c>
      <c r="AA382" s="728"/>
    </row>
    <row r="383" spans="1:27">
      <c r="A383" s="124"/>
      <c r="B383" s="712"/>
      <c r="C383" s="124"/>
      <c r="D383" s="713"/>
      <c r="E383" s="713"/>
      <c r="F383" s="713"/>
      <c r="G383" s="714"/>
      <c r="H383" s="715"/>
      <c r="I383" s="714"/>
      <c r="J383" s="716"/>
      <c r="K383" s="715"/>
      <c r="L383" s="717"/>
      <c r="M383" s="1232"/>
      <c r="N383" s="715"/>
      <c r="O383" s="726"/>
      <c r="P383" s="715"/>
      <c r="Q383" s="726"/>
      <c r="R383" s="713"/>
      <c r="S383" s="713"/>
      <c r="T383" s="713"/>
      <c r="U383" s="713"/>
      <c r="V383" s="726"/>
      <c r="W383" s="715"/>
      <c r="X383" s="727"/>
      <c r="AA383" s="728"/>
    </row>
    <row r="384" spans="1:27">
      <c r="A384" s="125"/>
      <c r="B384" s="729"/>
      <c r="I384" s="100"/>
      <c r="J384" s="127"/>
      <c r="K384" s="70"/>
      <c r="N384" s="72"/>
      <c r="V384" s="319"/>
      <c r="X384" s="130"/>
    </row>
    <row r="385" spans="1:24">
      <c r="A385" s="125"/>
      <c r="B385" s="729" t="s">
        <v>875</v>
      </c>
      <c r="I385" s="100">
        <f>SUM(I155:I166)</f>
        <v>687420</v>
      </c>
      <c r="J385" s="127"/>
      <c r="K385" s="70"/>
      <c r="N385" s="72"/>
      <c r="V385" s="319"/>
      <c r="X385" s="130"/>
    </row>
    <row r="386" spans="1:24">
      <c r="A386" s="125"/>
      <c r="B386" s="729" t="s">
        <v>876</v>
      </c>
      <c r="I386" s="100">
        <f>SUM(I178:I189)</f>
        <v>687420</v>
      </c>
      <c r="J386" s="127"/>
      <c r="K386" s="70"/>
      <c r="N386" s="72"/>
      <c r="V386" s="319"/>
      <c r="X386" s="130"/>
    </row>
    <row r="387" spans="1:24">
      <c r="A387" s="125"/>
      <c r="B387" s="729"/>
      <c r="I387" s="100"/>
      <c r="J387" s="127"/>
      <c r="K387" s="70"/>
      <c r="N387" s="72"/>
      <c r="V387" s="319"/>
      <c r="X387" s="130"/>
    </row>
    <row r="388" spans="1:24">
      <c r="A388" s="125"/>
      <c r="B388" s="729"/>
      <c r="J388" s="127"/>
      <c r="K388" s="70"/>
      <c r="N388" s="72"/>
      <c r="V388" s="319"/>
      <c r="X388" s="130"/>
    </row>
    <row r="389" spans="1:24">
      <c r="A389" s="125"/>
      <c r="B389" s="2"/>
      <c r="C389" s="125"/>
      <c r="D389" s="109"/>
      <c r="E389" s="109"/>
      <c r="F389" s="1205"/>
      <c r="G389" s="109"/>
      <c r="H389" s="704"/>
      <c r="I389" s="109"/>
      <c r="J389" s="703"/>
      <c r="K389" s="704"/>
      <c r="L389" s="705"/>
      <c r="M389" s="1205"/>
      <c r="N389" s="704"/>
      <c r="O389" s="708"/>
      <c r="P389" s="704"/>
      <c r="Q389" s="708"/>
      <c r="R389" s="707"/>
      <c r="S389" s="707"/>
      <c r="T389" s="707"/>
      <c r="U389" s="707"/>
      <c r="V389" s="708"/>
      <c r="W389" s="704"/>
      <c r="X389" s="709"/>
    </row>
    <row r="390" spans="1:24">
      <c r="A390" s="125"/>
      <c r="B390" s="729"/>
      <c r="G390" s="903"/>
      <c r="H390" s="903"/>
      <c r="I390" s="903"/>
      <c r="J390" s="903"/>
      <c r="K390" s="903"/>
      <c r="L390" s="903"/>
      <c r="M390" s="903"/>
      <c r="N390" s="903"/>
      <c r="O390" s="903"/>
      <c r="P390" s="903"/>
      <c r="Q390" s="903"/>
      <c r="R390" s="903"/>
      <c r="S390" s="903"/>
      <c r="T390" s="903"/>
      <c r="U390" s="903"/>
      <c r="V390" s="903"/>
      <c r="W390" s="903"/>
      <c r="X390" s="903"/>
    </row>
    <row r="391" spans="1:24">
      <c r="A391" s="125"/>
      <c r="B391" s="729"/>
      <c r="J391" s="127"/>
      <c r="K391" s="70"/>
      <c r="N391" s="72"/>
      <c r="V391" s="319"/>
      <c r="X391" s="130"/>
    </row>
    <row r="392" spans="1:24">
      <c r="A392" s="125"/>
      <c r="B392" s="729"/>
      <c r="J392" s="127"/>
      <c r="K392" s="70"/>
      <c r="N392" s="72"/>
      <c r="V392" s="319"/>
      <c r="X392" s="130"/>
    </row>
    <row r="393" spans="1:24">
      <c r="J393" s="127"/>
      <c r="K393" s="70"/>
      <c r="N393" s="72"/>
      <c r="V393" s="319"/>
      <c r="X393" s="130"/>
    </row>
    <row r="394" spans="1:24">
      <c r="J394" s="127"/>
      <c r="K394" s="70"/>
      <c r="N394" s="72"/>
      <c r="V394" s="319"/>
      <c r="X394" s="130"/>
    </row>
    <row r="395" spans="1:24">
      <c r="J395" s="127"/>
      <c r="K395" s="70"/>
      <c r="N395" s="72"/>
      <c r="V395" s="319"/>
      <c r="X395" s="130"/>
    </row>
    <row r="396" spans="1:24">
      <c r="J396" s="127"/>
      <c r="K396" s="70"/>
      <c r="N396" s="72"/>
      <c r="V396" s="319"/>
      <c r="X396" s="130"/>
    </row>
    <row r="397" spans="1:24">
      <c r="J397" s="127"/>
      <c r="K397" s="70"/>
      <c r="N397" s="72"/>
      <c r="V397" s="319"/>
      <c r="X397" s="130"/>
    </row>
    <row r="398" spans="1:24">
      <c r="J398" s="127"/>
      <c r="K398" s="70"/>
      <c r="N398" s="72"/>
      <c r="V398" s="319"/>
      <c r="X398" s="130"/>
    </row>
    <row r="399" spans="1:24">
      <c r="J399" s="127"/>
      <c r="K399" s="70"/>
      <c r="N399" s="72"/>
      <c r="V399" s="319"/>
      <c r="X399" s="130"/>
    </row>
    <row r="400" spans="1:24">
      <c r="J400" s="127"/>
      <c r="K400" s="70"/>
      <c r="N400" s="72"/>
      <c r="V400" s="319"/>
      <c r="X400" s="130"/>
    </row>
    <row r="401" spans="10:24">
      <c r="J401" s="127"/>
      <c r="K401" s="70"/>
      <c r="N401" s="72"/>
      <c r="V401" s="319"/>
      <c r="X401" s="130"/>
    </row>
    <row r="402" spans="10:24">
      <c r="J402" s="127"/>
      <c r="K402" s="70"/>
      <c r="N402" s="72"/>
      <c r="V402" s="319"/>
      <c r="X402" s="130"/>
    </row>
    <row r="403" spans="10:24">
      <c r="J403" s="127"/>
      <c r="K403" s="70"/>
      <c r="N403" s="72"/>
      <c r="V403" s="319"/>
      <c r="X403" s="130"/>
    </row>
    <row r="404" spans="10:24">
      <c r="J404" s="127"/>
      <c r="K404" s="70"/>
      <c r="N404" s="72"/>
      <c r="V404" s="319"/>
      <c r="X404" s="130"/>
    </row>
    <row r="405" spans="10:24">
      <c r="J405" s="127"/>
      <c r="K405" s="70"/>
      <c r="N405" s="72"/>
      <c r="V405" s="319"/>
      <c r="X405" s="130"/>
    </row>
    <row r="406" spans="10:24">
      <c r="J406" s="127"/>
      <c r="K406" s="70"/>
      <c r="N406" s="72"/>
      <c r="V406" s="319"/>
      <c r="X406" s="130"/>
    </row>
    <row r="407" spans="10:24">
      <c r="J407" s="127"/>
      <c r="K407" s="70"/>
      <c r="N407" s="72"/>
      <c r="V407" s="319"/>
      <c r="X407" s="130"/>
    </row>
    <row r="408" spans="10:24">
      <c r="J408" s="127"/>
      <c r="K408" s="70"/>
      <c r="N408" s="72"/>
      <c r="V408" s="319"/>
    </row>
    <row r="409" spans="10:24">
      <c r="J409" s="127"/>
      <c r="K409" s="70"/>
      <c r="N409" s="72"/>
      <c r="V409" s="319"/>
    </row>
    <row r="410" spans="10:24">
      <c r="J410" s="127"/>
      <c r="K410" s="70"/>
      <c r="N410" s="72"/>
      <c r="V410" s="319"/>
    </row>
    <row r="411" spans="10:24">
      <c r="J411" s="127"/>
      <c r="K411" s="70"/>
      <c r="N411" s="72"/>
      <c r="V411" s="319"/>
    </row>
    <row r="412" spans="10:24">
      <c r="J412" s="127"/>
      <c r="K412" s="70"/>
      <c r="N412" s="72"/>
      <c r="V412" s="319"/>
    </row>
    <row r="413" spans="10:24">
      <c r="J413" s="127"/>
      <c r="K413" s="127"/>
      <c r="N413" s="72"/>
      <c r="V413" s="319"/>
    </row>
    <row r="414" spans="10:24">
      <c r="J414" s="127"/>
      <c r="K414" s="127"/>
      <c r="N414" s="72"/>
      <c r="V414" s="319"/>
    </row>
    <row r="415" spans="10:24">
      <c r="J415" s="127"/>
      <c r="K415" s="127"/>
      <c r="V415" s="319"/>
    </row>
    <row r="416" spans="10:24">
      <c r="J416" s="127"/>
      <c r="K416" s="127"/>
      <c r="V416" s="319"/>
    </row>
    <row r="417" spans="10:22">
      <c r="J417" s="127"/>
      <c r="K417" s="127"/>
      <c r="V417" s="319"/>
    </row>
    <row r="418" spans="10:22">
      <c r="J418" s="127"/>
      <c r="K418" s="127"/>
      <c r="V418" s="319"/>
    </row>
    <row r="419" spans="10:22">
      <c r="J419" s="127"/>
      <c r="K419" s="127"/>
      <c r="V419" s="319"/>
    </row>
    <row r="420" spans="10:22">
      <c r="J420" s="127"/>
      <c r="K420" s="127"/>
      <c r="V420" s="319"/>
    </row>
    <row r="421" spans="10:22">
      <c r="J421" s="127"/>
      <c r="K421" s="127"/>
      <c r="V421" s="319"/>
    </row>
    <row r="422" spans="10:22">
      <c r="J422" s="127"/>
      <c r="K422" s="127"/>
      <c r="V422" s="319"/>
    </row>
    <row r="423" spans="10:22">
      <c r="J423" s="127"/>
      <c r="K423" s="127"/>
      <c r="V423" s="319"/>
    </row>
    <row r="424" spans="10:22">
      <c r="J424" s="127"/>
      <c r="K424" s="127"/>
      <c r="V424" s="319"/>
    </row>
    <row r="425" spans="10:22">
      <c r="J425" s="127"/>
      <c r="K425" s="127"/>
      <c r="V425" s="319"/>
    </row>
    <row r="426" spans="10:22">
      <c r="J426" s="127"/>
      <c r="K426" s="127"/>
      <c r="V426" s="319"/>
    </row>
    <row r="427" spans="10:22">
      <c r="J427" s="127"/>
      <c r="K427" s="127"/>
      <c r="V427" s="319"/>
    </row>
    <row r="428" spans="10:22">
      <c r="J428" s="127"/>
      <c r="K428" s="127"/>
      <c r="V428" s="319"/>
    </row>
    <row r="429" spans="10:22">
      <c r="J429" s="127"/>
      <c r="K429" s="127"/>
      <c r="V429" s="319"/>
    </row>
    <row r="430" spans="10:22">
      <c r="J430" s="127"/>
      <c r="K430" s="127"/>
      <c r="V430" s="319"/>
    </row>
    <row r="431" spans="10:22">
      <c r="J431" s="127"/>
      <c r="K431" s="127"/>
      <c r="V431" s="319"/>
    </row>
    <row r="432" spans="10:22">
      <c r="J432" s="127"/>
      <c r="K432" s="127"/>
      <c r="V432" s="319"/>
    </row>
    <row r="433" spans="10:22">
      <c r="J433" s="127"/>
      <c r="K433" s="127"/>
      <c r="V433" s="319"/>
    </row>
    <row r="434" spans="10:22">
      <c r="J434" s="127"/>
      <c r="K434" s="127"/>
      <c r="V434" s="319"/>
    </row>
    <row r="435" spans="10:22">
      <c r="J435" s="127"/>
      <c r="K435" s="127"/>
      <c r="V435" s="319"/>
    </row>
    <row r="436" spans="10:22">
      <c r="J436" s="127"/>
      <c r="K436" s="127"/>
      <c r="V436" s="319"/>
    </row>
    <row r="437" spans="10:22">
      <c r="J437" s="127"/>
      <c r="K437" s="127"/>
      <c r="V437" s="319"/>
    </row>
    <row r="438" spans="10:22">
      <c r="J438" s="127"/>
      <c r="K438" s="127"/>
      <c r="V438" s="319"/>
    </row>
    <row r="439" spans="10:22">
      <c r="J439" s="127"/>
      <c r="K439" s="127"/>
      <c r="V439" s="319"/>
    </row>
    <row r="440" spans="10:22">
      <c r="J440" s="127"/>
      <c r="K440" s="127"/>
      <c r="V440" s="319"/>
    </row>
    <row r="441" spans="10:22">
      <c r="J441" s="127"/>
      <c r="K441" s="127"/>
      <c r="V441" s="319"/>
    </row>
    <row r="442" spans="10:22">
      <c r="J442" s="127"/>
      <c r="K442" s="127"/>
      <c r="V442" s="319"/>
    </row>
    <row r="443" spans="10:22">
      <c r="J443" s="127"/>
      <c r="K443" s="127"/>
      <c r="V443" s="319"/>
    </row>
    <row r="444" spans="10:22">
      <c r="J444" s="127"/>
      <c r="K444" s="127"/>
      <c r="V444" s="319"/>
    </row>
    <row r="445" spans="10:22">
      <c r="J445" s="127"/>
      <c r="K445" s="127"/>
      <c r="V445" s="319"/>
    </row>
    <row r="446" spans="10:22">
      <c r="J446" s="127"/>
      <c r="K446" s="127"/>
      <c r="V446" s="319"/>
    </row>
    <row r="447" spans="10:22">
      <c r="J447" s="127"/>
      <c r="K447" s="127"/>
      <c r="V447" s="319"/>
    </row>
    <row r="448" spans="10:22">
      <c r="J448" s="127"/>
      <c r="K448" s="127"/>
      <c r="V448" s="319"/>
    </row>
    <row r="449" spans="10:22">
      <c r="J449" s="127"/>
      <c r="K449" s="127"/>
      <c r="V449" s="319"/>
    </row>
    <row r="450" spans="10:22">
      <c r="J450" s="127"/>
      <c r="K450" s="127"/>
      <c r="V450" s="319"/>
    </row>
    <row r="451" spans="10:22">
      <c r="J451" s="127"/>
      <c r="K451" s="127"/>
      <c r="V451" s="319"/>
    </row>
    <row r="452" spans="10:22">
      <c r="J452" s="127"/>
      <c r="K452" s="127"/>
      <c r="V452" s="319"/>
    </row>
    <row r="453" spans="10:22">
      <c r="V453" s="319"/>
    </row>
    <row r="454" spans="10:22">
      <c r="V454" s="319"/>
    </row>
    <row r="455" spans="10:22">
      <c r="V455" s="319"/>
    </row>
    <row r="456" spans="10:22">
      <c r="V456" s="319"/>
    </row>
    <row r="457" spans="10:22">
      <c r="V457" s="319"/>
    </row>
    <row r="458" spans="10:22">
      <c r="V458" s="319"/>
    </row>
    <row r="459" spans="10:22">
      <c r="V459" s="319"/>
    </row>
  </sheetData>
  <pageMargins left="0.45" right="0.45" top="0.75" bottom="0.75" header="0.3" footer="0.3"/>
  <pageSetup scale="10" orientation="landscape" r:id="rId1"/>
  <headerFooter alignWithMargins="0"/>
  <customProperties>
    <customPr name="_pios_id" r:id="rId2"/>
    <customPr name="EpmWorksheetKeyString_GUID" r:id="rId3"/>
  </customProperties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Q175"/>
  <sheetViews>
    <sheetView zoomScale="85" zoomScaleNormal="85" workbookViewId="0">
      <pane xSplit="3" ySplit="9" topLeftCell="D105" activePane="bottomRight" state="frozen"/>
      <selection activeCell="K23" sqref="K23"/>
      <selection pane="topRight" activeCell="K23" sqref="K23"/>
      <selection pane="bottomLeft" activeCell="K23" sqref="K23"/>
      <selection pane="bottomRight" activeCell="H78" sqref="H78"/>
    </sheetView>
  </sheetViews>
  <sheetFormatPr defaultColWidth="9.140625" defaultRowHeight="10.199999999999999" outlineLevelRow="1" outlineLevelCol="1"/>
  <cols>
    <col min="1" max="1" width="3.7109375" style="505" customWidth="1"/>
    <col min="2" max="2" width="11.7109375" style="505" bestFit="1" customWidth="1"/>
    <col min="3" max="3" width="9.7109375" style="505" customWidth="1"/>
    <col min="4" max="4" width="14.7109375" style="505" bestFit="1" customWidth="1"/>
    <col min="5" max="6" width="16.140625" style="505" bestFit="1" customWidth="1"/>
    <col min="7" max="7" width="16.140625" style="1159" customWidth="1"/>
    <col min="8" max="8" width="16.7109375" style="505" customWidth="1"/>
    <col min="9" max="10" width="18.28515625" style="505" bestFit="1" customWidth="1"/>
    <col min="11" max="11" width="17.7109375" style="505" bestFit="1" customWidth="1"/>
    <col min="12" max="12" width="22.7109375" style="505" bestFit="1" customWidth="1"/>
    <col min="13" max="13" width="19.42578125" style="505" bestFit="1" customWidth="1"/>
    <col min="14" max="15" width="17.42578125" style="505" bestFit="1" customWidth="1"/>
    <col min="16" max="16" width="17" style="505" bestFit="1" customWidth="1"/>
    <col min="17" max="17" width="10" customWidth="1" outlineLevel="1"/>
  </cols>
  <sheetData>
    <row r="1" spans="1:16" ht="13.2">
      <c r="A1" s="459" t="s">
        <v>8</v>
      </c>
      <c r="C1" s="458"/>
      <c r="D1" s="458"/>
      <c r="E1" s="458"/>
      <c r="F1" s="458"/>
      <c r="G1" s="1210"/>
      <c r="H1" s="458"/>
      <c r="I1" s="460"/>
      <c r="J1" s="460"/>
      <c r="K1" s="460"/>
      <c r="L1" s="461"/>
      <c r="M1" s="461"/>
      <c r="N1" s="461"/>
      <c r="O1" s="461"/>
    </row>
    <row r="2" spans="1:16" ht="13.2">
      <c r="A2" s="927" t="s">
        <v>859</v>
      </c>
      <c r="C2" s="458"/>
      <c r="D2" s="458"/>
      <c r="E2" s="458"/>
      <c r="F2" s="458"/>
      <c r="G2" s="1210"/>
      <c r="H2" s="458"/>
      <c r="I2" s="460"/>
      <c r="J2" s="460"/>
      <c r="K2" s="460"/>
      <c r="L2" s="461"/>
      <c r="M2" s="461"/>
      <c r="N2" s="461"/>
      <c r="O2" s="461"/>
    </row>
    <row r="3" spans="1:16" ht="13.2">
      <c r="A3" s="459" t="s">
        <v>783</v>
      </c>
      <c r="C3" s="458"/>
      <c r="D3" s="458"/>
      <c r="E3" s="458"/>
      <c r="F3" s="458"/>
      <c r="G3" s="1210"/>
      <c r="H3" s="458"/>
      <c r="I3" s="460"/>
      <c r="J3" s="460"/>
      <c r="K3" s="460"/>
      <c r="L3" s="461"/>
      <c r="M3" s="461"/>
      <c r="N3" s="461"/>
      <c r="O3" s="461"/>
    </row>
    <row r="4" spans="1:16" ht="13.2">
      <c r="A4" s="458"/>
      <c r="B4" s="458"/>
      <c r="C4" s="458"/>
      <c r="D4" s="928"/>
      <c r="E4" s="929"/>
      <c r="F4" s="930"/>
      <c r="G4" s="1137"/>
      <c r="H4" s="931" t="s">
        <v>697</v>
      </c>
      <c r="I4" s="463"/>
      <c r="J4" s="463"/>
      <c r="K4" s="463"/>
      <c r="L4" s="464"/>
      <c r="M4" s="1117">
        <f>1738514.16-1734024</f>
        <v>4490.1599999999162</v>
      </c>
      <c r="N4" s="464"/>
      <c r="O4" s="464"/>
    </row>
    <row r="5" spans="1:16" ht="13.2">
      <c r="A5" s="461"/>
      <c r="B5" s="461"/>
      <c r="C5" s="461"/>
      <c r="D5" s="932" t="s">
        <v>700</v>
      </c>
      <c r="E5" s="933"/>
      <c r="F5" s="934"/>
      <c r="G5" s="1121"/>
      <c r="H5" s="935" t="s">
        <v>696</v>
      </c>
      <c r="I5" s="467"/>
      <c r="J5" s="467"/>
      <c r="K5" s="467"/>
      <c r="L5" s="937" t="s">
        <v>766</v>
      </c>
      <c r="M5" s="467"/>
      <c r="N5" s="467"/>
      <c r="O5" s="467"/>
    </row>
    <row r="6" spans="1:16" ht="14.4">
      <c r="A6" s="589"/>
      <c r="B6" s="590"/>
      <c r="C6" s="590"/>
      <c r="D6" s="591" t="s">
        <v>80</v>
      </c>
      <c r="E6" s="591" t="s">
        <v>2</v>
      </c>
      <c r="F6" s="592" t="s">
        <v>102</v>
      </c>
      <c r="G6" s="592"/>
      <c r="H6" s="591" t="s">
        <v>12</v>
      </c>
      <c r="I6" s="591" t="s">
        <v>13</v>
      </c>
      <c r="J6" s="591" t="s">
        <v>103</v>
      </c>
      <c r="K6" s="591" t="s">
        <v>11</v>
      </c>
      <c r="L6" s="591" t="s">
        <v>12</v>
      </c>
      <c r="M6" s="591" t="s">
        <v>13</v>
      </c>
      <c r="N6" s="592" t="s">
        <v>104</v>
      </c>
      <c r="O6" s="593" t="s">
        <v>105</v>
      </c>
      <c r="P6" s="594" t="s">
        <v>2</v>
      </c>
    </row>
    <row r="7" spans="1:16" ht="14.4">
      <c r="A7" s="595"/>
      <c r="B7" s="596" t="s">
        <v>687</v>
      </c>
      <c r="C7" s="597"/>
      <c r="D7" s="596" t="s">
        <v>21</v>
      </c>
      <c r="E7" s="596"/>
      <c r="F7" s="598" t="s">
        <v>2</v>
      </c>
      <c r="G7" s="598"/>
      <c r="H7" s="596" t="s">
        <v>3</v>
      </c>
      <c r="I7" s="596" t="s">
        <v>3</v>
      </c>
      <c r="J7" s="596" t="s">
        <v>681</v>
      </c>
      <c r="K7" s="596" t="s">
        <v>9</v>
      </c>
      <c r="L7" s="596" t="s">
        <v>17</v>
      </c>
      <c r="M7" s="598" t="s">
        <v>17</v>
      </c>
      <c r="N7" s="596" t="s">
        <v>11</v>
      </c>
      <c r="O7" s="599" t="s">
        <v>104</v>
      </c>
      <c r="P7" s="600" t="s">
        <v>30</v>
      </c>
    </row>
    <row r="8" spans="1:16" ht="14.4">
      <c r="A8" s="595"/>
      <c r="B8" s="596" t="s">
        <v>6</v>
      </c>
      <c r="C8" s="597"/>
      <c r="D8" s="596" t="s">
        <v>106</v>
      </c>
      <c r="E8" s="596" t="s">
        <v>24</v>
      </c>
      <c r="F8" s="598" t="s">
        <v>25</v>
      </c>
      <c r="G8" s="1879" t="s">
        <v>2735</v>
      </c>
      <c r="H8" s="596" t="s">
        <v>107</v>
      </c>
      <c r="I8" s="598" t="s">
        <v>688</v>
      </c>
      <c r="J8" s="596" t="s">
        <v>26</v>
      </c>
      <c r="K8" s="596" t="s">
        <v>109</v>
      </c>
      <c r="L8" s="596" t="s">
        <v>689</v>
      </c>
      <c r="M8" s="598" t="s">
        <v>690</v>
      </c>
      <c r="N8" s="596" t="s">
        <v>81</v>
      </c>
      <c r="O8" s="599" t="s">
        <v>112</v>
      </c>
      <c r="P8" s="600" t="s">
        <v>28</v>
      </c>
    </row>
    <row r="9" spans="1:16" ht="14.4">
      <c r="A9" s="601"/>
      <c r="B9" s="602"/>
      <c r="C9" s="602"/>
      <c r="D9" s="603"/>
      <c r="E9" s="603"/>
      <c r="F9" s="604"/>
      <c r="G9" s="1880" t="s">
        <v>2741</v>
      </c>
      <c r="H9" s="936" t="s">
        <v>857</v>
      </c>
      <c r="I9" s="604" t="s">
        <v>691</v>
      </c>
      <c r="J9" s="603"/>
      <c r="K9" s="603"/>
      <c r="L9" s="603" t="s">
        <v>692</v>
      </c>
      <c r="M9" s="605" t="s">
        <v>693</v>
      </c>
      <c r="N9" s="603"/>
      <c r="O9" s="606"/>
      <c r="P9" s="607"/>
    </row>
    <row r="10" spans="1:16" ht="14.4">
      <c r="A10" s="595"/>
      <c r="B10" s="608"/>
      <c r="C10" s="609"/>
      <c r="D10" s="596"/>
      <c r="E10" s="610"/>
      <c r="F10" s="611"/>
      <c r="G10" s="611"/>
      <c r="H10" s="596"/>
      <c r="I10" s="596"/>
      <c r="J10" s="610"/>
      <c r="K10" s="610"/>
      <c r="L10" s="612"/>
      <c r="M10" s="612"/>
      <c r="N10" s="612"/>
      <c r="O10" s="613"/>
      <c r="P10" s="614"/>
    </row>
    <row r="11" spans="1:16" ht="14.4" hidden="1" outlineLevel="1">
      <c r="A11" s="595"/>
      <c r="B11" s="615" t="s">
        <v>5</v>
      </c>
      <c r="C11" s="615"/>
      <c r="D11" s="616"/>
      <c r="E11" s="610">
        <f>E10+D11</f>
        <v>0</v>
      </c>
      <c r="F11" s="618"/>
      <c r="G11" s="679"/>
      <c r="H11" s="610"/>
      <c r="I11" s="610"/>
      <c r="J11" s="610"/>
      <c r="K11" s="610"/>
      <c r="L11" s="618">
        <f>(-D11*0.35)+(H11*0.35)</f>
        <v>0</v>
      </c>
      <c r="M11" s="618">
        <f t="shared" ref="M11:M74" si="0">M10+L11</f>
        <v>0</v>
      </c>
      <c r="N11" s="618"/>
      <c r="O11" s="613"/>
      <c r="P11" s="619">
        <f>+E11+I11+M11</f>
        <v>0</v>
      </c>
    </row>
    <row r="12" spans="1:16" ht="14.4" hidden="1" outlineLevel="1">
      <c r="A12" s="595"/>
      <c r="B12" s="615">
        <v>41394</v>
      </c>
      <c r="C12" s="615"/>
      <c r="D12" s="585">
        <v>771004.6448886086</v>
      </c>
      <c r="E12" s="585">
        <f>E11+D12</f>
        <v>771004.6448886086</v>
      </c>
      <c r="F12" s="618">
        <f>($E$12+E12+SUM($E11:E$13)*2)/24</f>
        <v>331469.5190470994</v>
      </c>
      <c r="G12" s="679"/>
      <c r="H12" s="610"/>
      <c r="I12" s="610"/>
      <c r="J12" s="610"/>
      <c r="K12" s="618">
        <f>($E$12+J12+SUM($E11:J$13)*2)/24</f>
        <v>360369.17692729668</v>
      </c>
      <c r="L12" s="618">
        <f t="shared" ref="L12:L67" si="1">(-D12*0.35)+(H12*0.35)</f>
        <v>-269851.62571101298</v>
      </c>
      <c r="M12" s="618">
        <f t="shared" si="0"/>
        <v>-269851.62571101298</v>
      </c>
      <c r="N12" s="618">
        <f>($E$12+M12+SUM($E11:M$13)*2)/24</f>
        <v>244621.13177200439</v>
      </c>
      <c r="O12" s="620">
        <f t="shared" ref="O12:O18" si="2">N12+K12</f>
        <v>604990.30869930109</v>
      </c>
      <c r="P12" s="619">
        <f>+E12+I12+M12</f>
        <v>501153.01917759562</v>
      </c>
    </row>
    <row r="13" spans="1:16" ht="14.4" hidden="1" outlineLevel="1">
      <c r="A13" s="595"/>
      <c r="B13" s="615">
        <v>41425</v>
      </c>
      <c r="C13" s="615"/>
      <c r="D13" s="585">
        <v>1664620.2938993666</v>
      </c>
      <c r="E13" s="585">
        <f>E12+D13</f>
        <v>2435624.9387879753</v>
      </c>
      <c r="F13" s="618">
        <f>($E$12+E13+SUM($E12:E$13)*2)/24</f>
        <v>400828.69795957301</v>
      </c>
      <c r="G13" s="679"/>
      <c r="H13" s="610"/>
      <c r="I13" s="610"/>
      <c r="J13" s="610"/>
      <c r="K13" s="618">
        <f>($E$12+J13+SUM($E12:J$13)*2)/24</f>
        <v>360369.17692729668</v>
      </c>
      <c r="L13" s="618">
        <f t="shared" si="1"/>
        <v>-582617.10286477825</v>
      </c>
      <c r="M13" s="618">
        <f t="shared" si="0"/>
        <v>-852468.72857579123</v>
      </c>
      <c r="N13" s="618">
        <f>($E$12+M13+SUM($E12:M$13)*2)/24</f>
        <v>220345.41915263861</v>
      </c>
      <c r="O13" s="620">
        <f t="shared" si="2"/>
        <v>580714.59607993532</v>
      </c>
      <c r="P13" s="619">
        <f t="shared" ref="P13:P76" si="3">+E13+I13+M13</f>
        <v>1583156.2102121841</v>
      </c>
    </row>
    <row r="14" spans="1:16" ht="14.4" hidden="1" outlineLevel="1">
      <c r="A14" s="595"/>
      <c r="B14" s="615">
        <v>41455</v>
      </c>
      <c r="C14" s="615"/>
      <c r="D14" s="585">
        <v>1721683.5112911761</v>
      </c>
      <c r="E14" s="585">
        <f t="shared" ref="E14:E77" si="4">E13+D14</f>
        <v>4157308.4500791514</v>
      </c>
      <c r="F14" s="618">
        <f>($E$12+E14+SUM($E$13:E13)*2)/24</f>
        <v>408315.12385598797</v>
      </c>
      <c r="G14" s="679"/>
      <c r="H14" s="585"/>
      <c r="I14" s="618"/>
      <c r="J14" s="610"/>
      <c r="K14" s="618">
        <f>($E$12+J14+SUM($E$13:J13)*2)/24</f>
        <v>268496.32993265439</v>
      </c>
      <c r="L14" s="618">
        <f t="shared" si="1"/>
        <v>-602589.22895191156</v>
      </c>
      <c r="M14" s="618">
        <f t="shared" si="0"/>
        <v>-1455057.9575277027</v>
      </c>
      <c r="N14" s="618">
        <f>($E$12+M14+SUM($E$13:M13)*2)/24</f>
        <v>118309.19382622738</v>
      </c>
      <c r="O14" s="620">
        <f t="shared" si="2"/>
        <v>386805.52375888178</v>
      </c>
      <c r="P14" s="619">
        <f t="shared" si="3"/>
        <v>2702250.4925514488</v>
      </c>
    </row>
    <row r="15" spans="1:16" ht="14.4" hidden="1" outlineLevel="1">
      <c r="A15" s="595"/>
      <c r="B15" s="615">
        <v>41486</v>
      </c>
      <c r="C15" s="621"/>
      <c r="D15" s="585">
        <v>822367.28247177368</v>
      </c>
      <c r="E15" s="585">
        <f t="shared" si="4"/>
        <v>4979675.7325509246</v>
      </c>
      <c r="F15" s="618">
        <f>($E$12+E15+SUM($E$13:E14)*2)/24</f>
        <v>789022.79813224112</v>
      </c>
      <c r="G15" s="679"/>
      <c r="H15" s="585"/>
      <c r="I15" s="618"/>
      <c r="J15" s="610"/>
      <c r="K15" s="618">
        <f>($E$12+J15+SUM($E$13:J14)*2)/24</f>
        <v>648964.96109391598</v>
      </c>
      <c r="L15" s="618">
        <f t="shared" si="1"/>
        <v>-287828.54886512074</v>
      </c>
      <c r="M15" s="618">
        <f t="shared" si="0"/>
        <v>-1742886.5063928235</v>
      </c>
      <c r="N15" s="618">
        <f>($E$12+M15+SUM($E$13:M14)*2)/24</f>
        <v>337689.06407252897</v>
      </c>
      <c r="O15" s="620">
        <f t="shared" si="2"/>
        <v>986654.02516644495</v>
      </c>
      <c r="P15" s="619">
        <f t="shared" si="3"/>
        <v>3236789.2261581011</v>
      </c>
    </row>
    <row r="16" spans="1:16" ht="14.4" hidden="1" outlineLevel="1">
      <c r="A16" s="595"/>
      <c r="B16" s="615">
        <v>41517</v>
      </c>
      <c r="C16" s="615"/>
      <c r="D16" s="585">
        <v>1668009.3420199833</v>
      </c>
      <c r="E16" s="585">
        <f t="shared" si="4"/>
        <v>6647685.0745709082</v>
      </c>
      <c r="F16" s="618">
        <f>($E$12+E16+SUM($E$13:E15)*2)/24</f>
        <v>1273496.1650956508</v>
      </c>
      <c r="G16" s="679"/>
      <c r="H16" s="585"/>
      <c r="I16" s="618"/>
      <c r="J16" s="618"/>
      <c r="K16" s="618">
        <f>($E$12+J16+SUM($E$13:J15)*2)/24</f>
        <v>1129689.8386508466</v>
      </c>
      <c r="L16" s="618">
        <f>(-D16*0.35)+(H16*0.35)</f>
        <v>-583803.26970699418</v>
      </c>
      <c r="M16" s="618">
        <f t="shared" si="0"/>
        <v>-2326689.7760998178</v>
      </c>
      <c r="N16" s="618">
        <f>($E$12+M16+SUM($E$13:M15)*2)/24</f>
        <v>678942.96421133215</v>
      </c>
      <c r="O16" s="620">
        <f t="shared" si="2"/>
        <v>1808632.8028621788</v>
      </c>
      <c r="P16" s="619">
        <f t="shared" si="3"/>
        <v>4320995.2984710904</v>
      </c>
    </row>
    <row r="17" spans="1:16" ht="14.4" hidden="1" outlineLevel="1">
      <c r="A17" s="595"/>
      <c r="B17" s="615">
        <v>41547</v>
      </c>
      <c r="C17" s="615"/>
      <c r="D17" s="585">
        <v>2778035.3910547914</v>
      </c>
      <c r="E17" s="585">
        <f t="shared" si="4"/>
        <v>9425720.4656256996</v>
      </c>
      <c r="F17" s="618">
        <f>($E$12+E17+SUM($E$13:E16)*2)/24</f>
        <v>1943221.3959371762</v>
      </c>
      <c r="G17" s="679"/>
      <c r="H17" s="585"/>
      <c r="I17" s="618"/>
      <c r="J17" s="618"/>
      <c r="K17" s="618">
        <f>($E$12+J17+SUM($E$13:J16)*2)/24</f>
        <v>1789788.2752897264</v>
      </c>
      <c r="L17" s="618">
        <f t="shared" si="1"/>
        <v>-972312.38686917687</v>
      </c>
      <c r="M17" s="618">
        <f t="shared" si="0"/>
        <v>-3299002.1629689946</v>
      </c>
      <c r="N17" s="618">
        <f>($E$12+M17+SUM($E$13:M16)*2)/24</f>
        <v>1150128.1174676658</v>
      </c>
      <c r="O17" s="620">
        <f t="shared" si="2"/>
        <v>2939916.3927573925</v>
      </c>
      <c r="P17" s="619">
        <f t="shared" si="3"/>
        <v>6126718.3026567046</v>
      </c>
    </row>
    <row r="18" spans="1:16" ht="14.4" hidden="1" outlineLevel="1">
      <c r="A18" s="595"/>
      <c r="B18" s="615">
        <v>41578</v>
      </c>
      <c r="C18" s="615"/>
      <c r="D18" s="585">
        <v>3010586.4047993221</v>
      </c>
      <c r="E18" s="585">
        <f t="shared" si="4"/>
        <v>12436306.870425021</v>
      </c>
      <c r="F18" s="618">
        <f>($E$12+E18+SUM($E$13:E17)*2)/24</f>
        <v>2854139.2016059565</v>
      </c>
      <c r="G18" s="679"/>
      <c r="H18" s="585"/>
      <c r="I18" s="618"/>
      <c r="J18" s="618"/>
      <c r="K18" s="618">
        <f>($E$12+J18+SUM($E$13:J17)*2)/24</f>
        <v>2737200.0970866326</v>
      </c>
      <c r="L18" s="618">
        <f t="shared" si="1"/>
        <v>-1053705.2416797627</v>
      </c>
      <c r="M18" s="618">
        <f t="shared" si="0"/>
        <v>-4352707.4046487575</v>
      </c>
      <c r="N18" s="618">
        <f>($E$12+M18+SUM($E$13:M17)*2)/24</f>
        <v>1846841.6979822114</v>
      </c>
      <c r="O18" s="620">
        <f t="shared" si="2"/>
        <v>4584041.7950688442</v>
      </c>
      <c r="P18" s="619">
        <f t="shared" si="3"/>
        <v>8083599.4657762637</v>
      </c>
    </row>
    <row r="19" spans="1:16" ht="14.4" hidden="1" outlineLevel="1">
      <c r="A19" s="595"/>
      <c r="B19" s="615">
        <v>41608</v>
      </c>
      <c r="C19" s="615"/>
      <c r="D19" s="585"/>
      <c r="E19" s="585">
        <f t="shared" si="4"/>
        <v>12436306.870425021</v>
      </c>
      <c r="F19" s="618">
        <f>($E$12+E19+SUM($E$13:E18)*2)/24</f>
        <v>3890498.1074747075</v>
      </c>
      <c r="G19" s="679"/>
      <c r="H19" s="585">
        <v>172726.47</v>
      </c>
      <c r="I19" s="585">
        <f>I18-H19</f>
        <v>-172726.47</v>
      </c>
      <c r="J19" s="585">
        <f>(I10+I19+SUM(I11:I18)*2)/24</f>
        <v>-7196.9362499999997</v>
      </c>
      <c r="K19" s="585">
        <f>F19+J19</f>
        <v>3883301.1712247077</v>
      </c>
      <c r="L19" s="585">
        <f t="shared" si="1"/>
        <v>60454.264499999997</v>
      </c>
      <c r="M19" s="618">
        <f>M18+L19</f>
        <v>-4292253.140148758</v>
      </c>
      <c r="N19" s="618">
        <f>(M12+M19+SUM(M13:M18)*2)/24</f>
        <v>-1359155.4099286476</v>
      </c>
      <c r="O19" s="620">
        <f>N19+K19</f>
        <v>2524145.7612960599</v>
      </c>
      <c r="P19" s="619">
        <f>+E19+I19+M19</f>
        <v>7971327.2602762626</v>
      </c>
    </row>
    <row r="20" spans="1:16" ht="14.4" hidden="1" outlineLevel="1">
      <c r="A20" s="595"/>
      <c r="B20" s="615">
        <v>41639</v>
      </c>
      <c r="C20" s="615"/>
      <c r="D20" s="585"/>
      <c r="E20" s="585">
        <f t="shared" si="4"/>
        <v>12436306.870425021</v>
      </c>
      <c r="F20" s="618">
        <f>(E10+E20+SUM(E11:E19)*2)/24</f>
        <v>4958982.2068804847</v>
      </c>
      <c r="G20" s="679"/>
      <c r="H20" s="585">
        <v>149590</v>
      </c>
      <c r="I20" s="585">
        <f t="shared" ref="I20:I82" si="5">I19-H20</f>
        <v>-322316.46999999997</v>
      </c>
      <c r="J20" s="585">
        <f>(I10+I20+SUM(I11:I19)*2)/24</f>
        <v>-27823.725416666664</v>
      </c>
      <c r="K20" s="585">
        <f>F20+J20</f>
        <v>4931158.4814638179</v>
      </c>
      <c r="L20" s="585">
        <f t="shared" si="1"/>
        <v>52356.5</v>
      </c>
      <c r="M20" s="618">
        <f t="shared" si="0"/>
        <v>-4239896.640148758</v>
      </c>
      <c r="N20" s="618">
        <f>(M10+M20+SUM(M11:M19)*2)/24</f>
        <v>-1725905.4685123367</v>
      </c>
      <c r="O20" s="620">
        <f>N20+K20</f>
        <v>3205253.0129514812</v>
      </c>
      <c r="P20" s="619">
        <f t="shared" si="3"/>
        <v>7874093.7602762626</v>
      </c>
    </row>
    <row r="21" spans="1:16" ht="14.4" hidden="1" outlineLevel="1">
      <c r="A21" s="595"/>
      <c r="B21" s="615">
        <v>41670</v>
      </c>
      <c r="C21" s="615"/>
      <c r="D21" s="585"/>
      <c r="E21" s="585">
        <f t="shared" si="4"/>
        <v>12436306.870425021</v>
      </c>
      <c r="F21" s="618">
        <f>(E9+E21+SUM(E10:E20)*2)/24</f>
        <v>5995341.1127492376</v>
      </c>
      <c r="G21" s="679"/>
      <c r="H21" s="585">
        <f>160011.952852139-2291</f>
        <v>157720.95285213899</v>
      </c>
      <c r="I21" s="585">
        <f t="shared" si="5"/>
        <v>-480037.42285213899</v>
      </c>
      <c r="J21" s="585">
        <f>(I10+I21+SUM(I11:I20)*2)/24</f>
        <v>-61255.137618839122</v>
      </c>
      <c r="K21" s="585">
        <f>F21+J21</f>
        <v>5934085.9751303988</v>
      </c>
      <c r="L21" s="585">
        <f t="shared" si="1"/>
        <v>55202.333498248641</v>
      </c>
      <c r="M21" s="618">
        <f t="shared" si="0"/>
        <v>-4184694.3066505091</v>
      </c>
      <c r="N21" s="618">
        <f>(M12+M21+SUM(M13:M20)*2)/24</f>
        <v>-2065686.2735576804</v>
      </c>
      <c r="O21" s="620">
        <f>N21+K21</f>
        <v>3868399.7015727181</v>
      </c>
      <c r="P21" s="619">
        <f t="shared" si="3"/>
        <v>7771575.1409223741</v>
      </c>
    </row>
    <row r="22" spans="1:16" ht="14.4" hidden="1" outlineLevel="1">
      <c r="A22" s="595"/>
      <c r="B22" s="615">
        <v>41698</v>
      </c>
      <c r="C22" s="615"/>
      <c r="D22" s="585"/>
      <c r="E22" s="585">
        <f t="shared" si="4"/>
        <v>12436306.870425021</v>
      </c>
      <c r="F22" s="618">
        <f>(E10+E22+SUM(E11:E21)*2)/24</f>
        <v>7031700.0186179886</v>
      </c>
      <c r="G22" s="679"/>
      <c r="H22" s="585">
        <v>160011.95285213852</v>
      </c>
      <c r="I22" s="585">
        <f>I21-H22</f>
        <v>-640049.37570427754</v>
      </c>
      <c r="J22" s="585">
        <f>(I10+I22+SUM(I11:I21)*2)/24</f>
        <v>-107925.42089202313</v>
      </c>
      <c r="K22" s="585">
        <f>F22+J22</f>
        <v>6923774.5977259651</v>
      </c>
      <c r="L22" s="585">
        <f t="shared" si="1"/>
        <v>56004.18349824848</v>
      </c>
      <c r="M22" s="618">
        <f t="shared" si="0"/>
        <v>-4128690.1231522607</v>
      </c>
      <c r="N22" s="618">
        <f>(M10+M22+SUM(M11:M21)*2)/24</f>
        <v>-2423321.1092040883</v>
      </c>
      <c r="O22" s="620">
        <f>N22+K22</f>
        <v>4500453.4885218767</v>
      </c>
      <c r="P22" s="619">
        <f t="shared" si="3"/>
        <v>7667567.3715684833</v>
      </c>
    </row>
    <row r="23" spans="1:16" ht="14.4" hidden="1" outlineLevel="1">
      <c r="A23" s="595"/>
      <c r="B23" s="615">
        <v>41729</v>
      </c>
      <c r="C23" s="615"/>
      <c r="D23" s="585"/>
      <c r="E23" s="585">
        <f t="shared" si="4"/>
        <v>12436306.870425021</v>
      </c>
      <c r="F23" s="618">
        <f>(E11+E23+SUM(E12:E22)*2)/24</f>
        <v>8068058.9244867405</v>
      </c>
      <c r="G23" s="679"/>
      <c r="H23" s="585">
        <v>160011.95285213852</v>
      </c>
      <c r="I23" s="585">
        <f t="shared" si="5"/>
        <v>-800061.32855641609</v>
      </c>
      <c r="J23" s="585">
        <f t="shared" ref="J23:J28" si="6">(I11+I23+SUM(I12:I22)*2)/24</f>
        <v>-167930.03356955203</v>
      </c>
      <c r="K23" s="585">
        <f t="shared" ref="K23:K84" si="7">F23+J23</f>
        <v>7900128.8909171885</v>
      </c>
      <c r="L23" s="585">
        <f t="shared" si="1"/>
        <v>56004.18349824848</v>
      </c>
      <c r="M23" s="618">
        <f t="shared" si="0"/>
        <v>-4072685.9396540122</v>
      </c>
      <c r="N23" s="618">
        <f t="shared" ref="N23:N36" si="8">(M11+M23+SUM(M12:M22)*2)/24</f>
        <v>-2765045.1118210163</v>
      </c>
      <c r="O23" s="620">
        <f t="shared" ref="O23:O36" si="9">N23+K23</f>
        <v>5135083.7790961722</v>
      </c>
      <c r="P23" s="619">
        <f t="shared" si="3"/>
        <v>7563559.6022145925</v>
      </c>
    </row>
    <row r="24" spans="1:16" ht="14.4" hidden="1" outlineLevel="1">
      <c r="A24" s="595"/>
      <c r="B24" s="615">
        <v>41759</v>
      </c>
      <c r="C24" s="615"/>
      <c r="D24" s="585"/>
      <c r="E24" s="585">
        <f t="shared" si="4"/>
        <v>12436306.870425021</v>
      </c>
      <c r="F24" s="618">
        <f>(E12+E24+SUM(E13:E23)*2)/24</f>
        <v>9072292.6368184667</v>
      </c>
      <c r="G24" s="679"/>
      <c r="H24" s="585">
        <v>160011.95285213852</v>
      </c>
      <c r="I24" s="585">
        <f t="shared" si="5"/>
        <v>-960073.28140855464</v>
      </c>
      <c r="J24" s="585">
        <f t="shared" si="6"/>
        <v>-241268.9756514258</v>
      </c>
      <c r="K24" s="585">
        <f t="shared" si="7"/>
        <v>8831023.6611670405</v>
      </c>
      <c r="L24" s="585">
        <f t="shared" si="1"/>
        <v>56004.18349824848</v>
      </c>
      <c r="M24" s="618">
        <f t="shared" si="0"/>
        <v>-4016681.7561557638</v>
      </c>
      <c r="N24" s="618">
        <f t="shared" si="8"/>
        <v>-3090858.2814084645</v>
      </c>
      <c r="O24" s="620">
        <f t="shared" si="9"/>
        <v>5740165.3797585759</v>
      </c>
      <c r="P24" s="619">
        <f t="shared" si="3"/>
        <v>7459551.8328607036</v>
      </c>
    </row>
    <row r="25" spans="1:16" ht="14.4" hidden="1" outlineLevel="1">
      <c r="A25" s="595"/>
      <c r="B25" s="615">
        <v>41790</v>
      </c>
      <c r="C25" s="615"/>
      <c r="D25" s="585"/>
      <c r="E25" s="585">
        <f t="shared" si="4"/>
        <v>12436306.870425021</v>
      </c>
      <c r="F25" s="618">
        <f>(E13+E25+SUM(E14:E24)*2)/24</f>
        <v>9975041.9767006934</v>
      </c>
      <c r="G25" s="679"/>
      <c r="H25" s="585">
        <v>160011.95285213852</v>
      </c>
      <c r="I25" s="585">
        <f t="shared" si="5"/>
        <v>-1120085.2342606932</v>
      </c>
      <c r="J25" s="585">
        <f t="shared" si="6"/>
        <v>-327942.2471376445</v>
      </c>
      <c r="K25" s="585">
        <f t="shared" si="7"/>
        <v>9647099.7295630481</v>
      </c>
      <c r="L25" s="585">
        <f t="shared" si="1"/>
        <v>56004.18349824848</v>
      </c>
      <c r="M25" s="618">
        <f t="shared" si="0"/>
        <v>-3960677.5726575153</v>
      </c>
      <c r="N25" s="618">
        <f t="shared" si="8"/>
        <v>-3376484.9053470679</v>
      </c>
      <c r="O25" s="620">
        <f t="shared" si="9"/>
        <v>6270614.8242159802</v>
      </c>
      <c r="P25" s="639">
        <f t="shared" si="3"/>
        <v>7355544.0635068128</v>
      </c>
    </row>
    <row r="26" spans="1:16" ht="14.4" hidden="1" outlineLevel="1">
      <c r="A26" s="595"/>
      <c r="B26" s="615">
        <v>41820</v>
      </c>
      <c r="C26" s="615"/>
      <c r="D26" s="585"/>
      <c r="E26" s="585">
        <f>E25+D26</f>
        <v>12436306.870425021</v>
      </c>
      <c r="F26" s="618">
        <f t="shared" ref="F26:F36" si="10">(E14+E26+SUM(E15:E25)*2)/24</f>
        <v>10736695.324699981</v>
      </c>
      <c r="G26" s="679"/>
      <c r="H26" s="585">
        <v>160011.95285213852</v>
      </c>
      <c r="I26" s="585">
        <f t="shared" si="5"/>
        <v>-1280097.1871128317</v>
      </c>
      <c r="J26" s="585">
        <f t="shared" si="6"/>
        <v>-427949.84802820807</v>
      </c>
      <c r="K26" s="585">
        <f t="shared" si="7"/>
        <v>10308745.476671774</v>
      </c>
      <c r="L26" s="585">
        <f>(-D26*0.35)+(H26*0.35)</f>
        <v>56004.18349824848</v>
      </c>
      <c r="M26" s="618">
        <f t="shared" si="0"/>
        <v>-3904673.3891592668</v>
      </c>
      <c r="N26" s="618">
        <f t="shared" si="8"/>
        <v>-3608060.9168351218</v>
      </c>
      <c r="O26" s="620">
        <f t="shared" si="9"/>
        <v>6700684.5598366521</v>
      </c>
      <c r="P26" s="619">
        <f t="shared" si="3"/>
        <v>7251536.294152922</v>
      </c>
    </row>
    <row r="27" spans="1:16" ht="14.4" hidden="1" outlineLevel="1">
      <c r="A27" s="595"/>
      <c r="B27" s="615">
        <v>41851</v>
      </c>
      <c r="C27" s="615"/>
      <c r="D27" s="585"/>
      <c r="E27" s="585">
        <f t="shared" si="4"/>
        <v>12436306.870425021</v>
      </c>
      <c r="F27" s="618">
        <f>(E15+E27+SUM(E16:E26)*2)/24</f>
        <v>11392346.55629248</v>
      </c>
      <c r="G27" s="679"/>
      <c r="H27" s="585">
        <v>160011.95285213852</v>
      </c>
      <c r="I27" s="585">
        <f t="shared" si="5"/>
        <v>-1440109.1399649703</v>
      </c>
      <c r="J27" s="585">
        <f t="shared" si="6"/>
        <v>-541291.77832311636</v>
      </c>
      <c r="K27" s="585">
        <f t="shared" si="7"/>
        <v>10851054.777969364</v>
      </c>
      <c r="L27" s="585">
        <f>(-D27*0.35)+(H27*0.35)</f>
        <v>56004.18349824848</v>
      </c>
      <c r="M27" s="618">
        <f t="shared" si="0"/>
        <v>-3848669.2056610184</v>
      </c>
      <c r="N27" s="618">
        <f>(M15+M27+SUM(M16:M26)*2)/24</f>
        <v>-3797869.1722892784</v>
      </c>
      <c r="O27" s="620">
        <f>N27+K27</f>
        <v>7053185.6056800857</v>
      </c>
      <c r="P27" s="619">
        <f t="shared" si="3"/>
        <v>7147528.5247990331</v>
      </c>
    </row>
    <row r="28" spans="1:16" ht="14.4" hidden="1" outlineLevel="1">
      <c r="A28" s="595"/>
      <c r="B28" s="615">
        <v>41882</v>
      </c>
      <c r="C28" s="615"/>
      <c r="D28" s="585"/>
      <c r="E28" s="585">
        <f t="shared" si="4"/>
        <v>12436306.870425021</v>
      </c>
      <c r="F28" s="618">
        <f>(E16+E28+SUM(E17:E27)*2)/24</f>
        <v>11944232.095197821</v>
      </c>
      <c r="G28" s="679"/>
      <c r="H28" s="618">
        <v>160011.95285213852</v>
      </c>
      <c r="I28" s="585">
        <f t="shared" si="5"/>
        <v>-1600121.0928171088</v>
      </c>
      <c r="J28" s="585">
        <f t="shared" si="6"/>
        <v>-667968.03802236973</v>
      </c>
      <c r="K28" s="585">
        <f t="shared" si="7"/>
        <v>11276264.057175452</v>
      </c>
      <c r="L28" s="585">
        <f>(-D28*0.35)+(H28*0.35)</f>
        <v>56004.18349824848</v>
      </c>
      <c r="M28" s="618">
        <f t="shared" si="0"/>
        <v>-3792665.0221627699</v>
      </c>
      <c r="N28" s="618">
        <f t="shared" si="8"/>
        <v>-3946692.4200114091</v>
      </c>
      <c r="O28" s="620">
        <f t="shared" si="9"/>
        <v>7329571.6371640433</v>
      </c>
      <c r="P28" s="619">
        <f t="shared" si="3"/>
        <v>7043520.7554451423</v>
      </c>
    </row>
    <row r="29" spans="1:16" ht="14.4" hidden="1" outlineLevel="1">
      <c r="A29" s="595"/>
      <c r="B29" s="615">
        <v>41912</v>
      </c>
      <c r="C29" s="615"/>
      <c r="D29" s="585"/>
      <c r="E29" s="585">
        <f t="shared" si="4"/>
        <v>12436306.870425021</v>
      </c>
      <c r="F29" s="618">
        <f t="shared" si="10"/>
        <v>12310865.770225048</v>
      </c>
      <c r="G29" s="679"/>
      <c r="H29" s="585">
        <v>160011.95285213852</v>
      </c>
      <c r="I29" s="585">
        <f t="shared" si="5"/>
        <v>-1760133.0456692474</v>
      </c>
      <c r="J29" s="585">
        <f t="shared" ref="J29:J36" si="11">(I17+I29+SUM(I18:I28)*2)/24</f>
        <v>-807978.62712596788</v>
      </c>
      <c r="K29" s="585">
        <f t="shared" si="7"/>
        <v>11502887.143099081</v>
      </c>
      <c r="L29" s="585">
        <f t="shared" si="1"/>
        <v>56004.18349824848</v>
      </c>
      <c r="M29" s="618">
        <f t="shared" si="0"/>
        <v>-3736660.8386645215</v>
      </c>
      <c r="N29" s="618">
        <f t="shared" si="8"/>
        <v>-4026010.5000846791</v>
      </c>
      <c r="O29" s="620">
        <f t="shared" si="9"/>
        <v>7476876.6430144012</v>
      </c>
      <c r="P29" s="639">
        <f t="shared" si="3"/>
        <v>6939512.9860912515</v>
      </c>
    </row>
    <row r="30" spans="1:16" ht="14.4" hidden="1" outlineLevel="1">
      <c r="A30" s="595"/>
      <c r="B30" s="615">
        <v>41943</v>
      </c>
      <c r="C30" s="615"/>
      <c r="D30" s="585"/>
      <c r="E30" s="585">
        <f t="shared" si="4"/>
        <v>12436306.870425021</v>
      </c>
      <c r="F30" s="618">
        <f t="shared" si="10"/>
        <v>12436306.870425018</v>
      </c>
      <c r="G30" s="679"/>
      <c r="H30" s="585">
        <v>160011.95285213852</v>
      </c>
      <c r="I30" s="585">
        <f t="shared" si="5"/>
        <v>-1920144.9985213859</v>
      </c>
      <c r="J30" s="585">
        <f t="shared" si="11"/>
        <v>-961323.54563391116</v>
      </c>
      <c r="K30" s="585">
        <f t="shared" si="7"/>
        <v>11474983.324791107</v>
      </c>
      <c r="L30" s="585">
        <f t="shared" si="1"/>
        <v>56004.18349824848</v>
      </c>
      <c r="M30" s="618">
        <f t="shared" si="0"/>
        <v>-3680656.655166273</v>
      </c>
      <c r="N30" s="618">
        <f t="shared" si="8"/>
        <v>-4016244.1636768896</v>
      </c>
      <c r="O30" s="620">
        <f t="shared" si="9"/>
        <v>7458739.1611142177</v>
      </c>
      <c r="P30" s="639">
        <f t="shared" si="3"/>
        <v>6835505.2167373626</v>
      </c>
    </row>
    <row r="31" spans="1:16" ht="14.4" hidden="1" outlineLevel="1">
      <c r="A31" s="595"/>
      <c r="B31" s="615">
        <v>41973</v>
      </c>
      <c r="C31" s="615"/>
      <c r="D31" s="585"/>
      <c r="E31" s="585">
        <f t="shared" si="4"/>
        <v>12436306.870425021</v>
      </c>
      <c r="F31" s="618">
        <f t="shared" si="10"/>
        <v>12436306.870425018</v>
      </c>
      <c r="G31" s="679"/>
      <c r="H31" s="585">
        <v>160011.95285213852</v>
      </c>
      <c r="I31" s="618">
        <f t="shared" si="5"/>
        <v>-2080156.9513735245</v>
      </c>
      <c r="J31" s="618">
        <f t="shared" si="11"/>
        <v>-1120805.8572961988</v>
      </c>
      <c r="K31" s="618">
        <f t="shared" si="7"/>
        <v>11315501.013128819</v>
      </c>
      <c r="L31" s="618">
        <f t="shared" si="1"/>
        <v>56004.18349824848</v>
      </c>
      <c r="M31" s="618">
        <f t="shared" si="0"/>
        <v>-3624652.4716680245</v>
      </c>
      <c r="N31" s="618">
        <f t="shared" si="8"/>
        <v>-3960425.3545950879</v>
      </c>
      <c r="O31" s="620">
        <f t="shared" si="9"/>
        <v>7355075.6585337315</v>
      </c>
      <c r="P31" s="639">
        <f t="shared" si="3"/>
        <v>6731497.4473834718</v>
      </c>
    </row>
    <row r="32" spans="1:16" ht="14.4" hidden="1" outlineLevel="1">
      <c r="A32" s="595"/>
      <c r="B32" s="615">
        <v>42004</v>
      </c>
      <c r="C32" s="615"/>
      <c r="D32" s="585"/>
      <c r="E32" s="585">
        <f t="shared" si="4"/>
        <v>12436306.870425021</v>
      </c>
      <c r="F32" s="618">
        <f t="shared" si="10"/>
        <v>12436306.870425018</v>
      </c>
      <c r="G32" s="679"/>
      <c r="H32" s="585">
        <f>(E31+I31)/47</f>
        <v>220343.61529896801</v>
      </c>
      <c r="I32" s="618">
        <f t="shared" si="5"/>
        <v>-2300500.5666724923</v>
      </c>
      <c r="J32" s="618">
        <f>(I20+I32+SUM(I21:I31)*2)/24</f>
        <v>-1282706.464714783</v>
      </c>
      <c r="K32" s="618">
        <f t="shared" si="7"/>
        <v>11153600.405710235</v>
      </c>
      <c r="L32" s="618">
        <f t="shared" si="1"/>
        <v>77120.265354638803</v>
      </c>
      <c r="M32" s="618">
        <f t="shared" si="0"/>
        <v>-3547532.2063133856</v>
      </c>
      <c r="N32" s="618">
        <f t="shared" si="8"/>
        <v>-3903760.1419985839</v>
      </c>
      <c r="O32" s="620">
        <f t="shared" si="9"/>
        <v>7249840.2637116518</v>
      </c>
      <c r="P32" s="639">
        <f t="shared" si="3"/>
        <v>6588274.0974391429</v>
      </c>
    </row>
    <row r="33" spans="1:16" ht="14.4" hidden="1" outlineLevel="1">
      <c r="A33" s="595"/>
      <c r="B33" s="615">
        <v>42035</v>
      </c>
      <c r="C33" s="615"/>
      <c r="D33" s="585"/>
      <c r="E33" s="585">
        <f t="shared" si="4"/>
        <v>12436306.870425021</v>
      </c>
      <c r="F33" s="618">
        <f t="shared" si="10"/>
        <v>12436306.870425018</v>
      </c>
      <c r="G33" s="679"/>
      <c r="H33" s="585">
        <f t="shared" ref="H33:H77" si="12">H32</f>
        <v>220343.61529896801</v>
      </c>
      <c r="I33" s="618">
        <f t="shared" si="5"/>
        <v>-2520844.1819714601</v>
      </c>
      <c r="J33" s="618">
        <f t="shared" si="11"/>
        <v>-1450164.4170394419</v>
      </c>
      <c r="K33" s="618">
        <f t="shared" si="7"/>
        <v>10986142.453385577</v>
      </c>
      <c r="L33" s="618">
        <f t="shared" si="1"/>
        <v>77120.265354638803</v>
      </c>
      <c r="M33" s="618">
        <f t="shared" si="0"/>
        <v>-3470411.9409587467</v>
      </c>
      <c r="N33" s="618">
        <f t="shared" si="8"/>
        <v>-3845149.8586849533</v>
      </c>
      <c r="O33" s="620">
        <f t="shared" si="9"/>
        <v>7140992.5947006233</v>
      </c>
      <c r="P33" s="619">
        <f t="shared" si="3"/>
        <v>6445050.747494814</v>
      </c>
    </row>
    <row r="34" spans="1:16" ht="14.4" hidden="1" outlineLevel="1">
      <c r="A34" s="595"/>
      <c r="B34" s="615">
        <v>42063</v>
      </c>
      <c r="C34" s="615"/>
      <c r="D34" s="585"/>
      <c r="E34" s="585">
        <f t="shared" si="4"/>
        <v>12436306.870425021</v>
      </c>
      <c r="F34" s="618">
        <f t="shared" si="10"/>
        <v>12436306.870425018</v>
      </c>
      <c r="G34" s="679"/>
      <c r="H34" s="585">
        <f t="shared" si="12"/>
        <v>220343.61529896801</v>
      </c>
      <c r="I34" s="618">
        <f t="shared" si="5"/>
        <v>-2741187.7972704279</v>
      </c>
      <c r="J34" s="618">
        <f t="shared" si="11"/>
        <v>-1622745.4662346698</v>
      </c>
      <c r="K34" s="618">
        <f t="shared" si="7"/>
        <v>10813561.404190348</v>
      </c>
      <c r="L34" s="618">
        <f t="shared" si="1"/>
        <v>77120.265354638803</v>
      </c>
      <c r="M34" s="618">
        <f t="shared" si="0"/>
        <v>-3393291.6756041078</v>
      </c>
      <c r="N34" s="618">
        <f t="shared" si="8"/>
        <v>-3784746.4914666228</v>
      </c>
      <c r="O34" s="620">
        <f t="shared" si="9"/>
        <v>7028814.9127237257</v>
      </c>
      <c r="P34" s="639">
        <f t="shared" si="3"/>
        <v>6301827.3975504851</v>
      </c>
    </row>
    <row r="35" spans="1:16" ht="14.4" hidden="1" outlineLevel="1">
      <c r="A35" s="595"/>
      <c r="B35" s="615">
        <v>42094</v>
      </c>
      <c r="C35" s="615"/>
      <c r="D35" s="585"/>
      <c r="E35" s="585">
        <f t="shared" si="4"/>
        <v>12436306.870425021</v>
      </c>
      <c r="F35" s="618">
        <f t="shared" si="10"/>
        <v>12436306.870425018</v>
      </c>
      <c r="G35" s="679"/>
      <c r="H35" s="585">
        <f t="shared" si="12"/>
        <v>220343.61529896801</v>
      </c>
      <c r="I35" s="618">
        <f t="shared" si="5"/>
        <v>-2961531.4125693957</v>
      </c>
      <c r="J35" s="618">
        <f t="shared" si="11"/>
        <v>-1800354.1539671337</v>
      </c>
      <c r="K35" s="618">
        <f t="shared" si="7"/>
        <v>10635952.716457885</v>
      </c>
      <c r="L35" s="618">
        <f t="shared" si="1"/>
        <v>77120.265354638803</v>
      </c>
      <c r="M35" s="618">
        <f t="shared" si="0"/>
        <v>-3316171.4102494689</v>
      </c>
      <c r="N35" s="618">
        <f t="shared" si="8"/>
        <v>-3722583.4507602602</v>
      </c>
      <c r="O35" s="620">
        <f t="shared" si="9"/>
        <v>6913369.2656976245</v>
      </c>
      <c r="P35" s="619">
        <f t="shared" si="3"/>
        <v>6158604.0476061562</v>
      </c>
    </row>
    <row r="36" spans="1:16" ht="14.4" hidden="1" outlineLevel="1">
      <c r="A36" s="595"/>
      <c r="B36" s="615">
        <v>42124</v>
      </c>
      <c r="C36" s="615"/>
      <c r="D36" s="585"/>
      <c r="E36" s="585">
        <f t="shared" si="4"/>
        <v>12436306.870425021</v>
      </c>
      <c r="F36" s="618">
        <f t="shared" si="10"/>
        <v>12436306.870425018</v>
      </c>
      <c r="G36" s="679"/>
      <c r="H36" s="585">
        <f t="shared" si="12"/>
        <v>220343.61529896801</v>
      </c>
      <c r="I36" s="618">
        <f t="shared" si="5"/>
        <v>-3181875.0278683635</v>
      </c>
      <c r="J36" s="618">
        <f t="shared" si="11"/>
        <v>-1982990.480236833</v>
      </c>
      <c r="K36" s="618">
        <f t="shared" si="7"/>
        <v>10453316.390188184</v>
      </c>
      <c r="L36" s="618">
        <f t="shared" si="1"/>
        <v>77120.265354638803</v>
      </c>
      <c r="M36" s="618">
        <f t="shared" si="0"/>
        <v>-3239051.14489483</v>
      </c>
      <c r="N36" s="618">
        <f t="shared" si="8"/>
        <v>-3658660.736565866</v>
      </c>
      <c r="O36" s="620">
        <f t="shared" si="9"/>
        <v>6794655.6536223181</v>
      </c>
      <c r="P36" s="639">
        <f t="shared" si="3"/>
        <v>6015380.6976618273</v>
      </c>
    </row>
    <row r="37" spans="1:16" ht="14.4" hidden="1" outlineLevel="1">
      <c r="A37" s="595"/>
      <c r="B37" s="615">
        <v>42155</v>
      </c>
      <c r="C37" s="615"/>
      <c r="D37" s="618"/>
      <c r="E37" s="618">
        <f t="shared" si="4"/>
        <v>12436306.870425021</v>
      </c>
      <c r="F37" s="618">
        <f>(E25+E37+SUM(E26:E36)*2)/24</f>
        <v>12436306.870425018</v>
      </c>
      <c r="G37" s="679"/>
      <c r="H37" s="585">
        <f t="shared" si="12"/>
        <v>220343.61529896801</v>
      </c>
      <c r="I37" s="618">
        <f t="shared" si="5"/>
        <v>-3402218.6431673313</v>
      </c>
      <c r="J37" s="618">
        <f>(I25+I37+SUM(I26:I36)*2)/24</f>
        <v>-2170654.4450437683</v>
      </c>
      <c r="K37" s="618">
        <f t="shared" si="7"/>
        <v>10265652.425381249</v>
      </c>
      <c r="L37" s="618">
        <f t="shared" si="1"/>
        <v>77120.265354638803</v>
      </c>
      <c r="M37" s="618">
        <f t="shared" si="0"/>
        <v>-3161930.879540191</v>
      </c>
      <c r="N37" s="618">
        <f>(M25+M37+SUM(M26:M36)*2)/24</f>
        <v>-3592978.3488834389</v>
      </c>
      <c r="O37" s="620">
        <f>N37+K37</f>
        <v>6672674.07649781</v>
      </c>
      <c r="P37" s="619">
        <f t="shared" si="3"/>
        <v>5872157.3477174984</v>
      </c>
    </row>
    <row r="38" spans="1:16" ht="14.4" hidden="1" outlineLevel="1">
      <c r="A38" s="595"/>
      <c r="B38" s="615">
        <v>42185</v>
      </c>
      <c r="C38" s="615"/>
      <c r="D38" s="618"/>
      <c r="E38" s="618">
        <f t="shared" si="4"/>
        <v>12436306.870425021</v>
      </c>
      <c r="F38" s="618">
        <f t="shared" ref="F38:F101" si="13">(E26+E38+SUM(E27:E37)*2)/24</f>
        <v>12436306.870425018</v>
      </c>
      <c r="G38" s="679"/>
      <c r="H38" s="585">
        <f t="shared" si="12"/>
        <v>220343.61529896801</v>
      </c>
      <c r="I38" s="618">
        <f t="shared" si="5"/>
        <v>-3622562.2584662992</v>
      </c>
      <c r="J38" s="618">
        <f t="shared" ref="J38:J101" si="14">(I26+I38+SUM(I27:I37)*2)/24</f>
        <v>-2363346.0483879396</v>
      </c>
      <c r="K38" s="618">
        <f t="shared" si="7"/>
        <v>10072960.822037078</v>
      </c>
      <c r="L38" s="618">
        <f t="shared" si="1"/>
        <v>77120.265354638803</v>
      </c>
      <c r="M38" s="618">
        <f t="shared" si="0"/>
        <v>-3084810.6141855521</v>
      </c>
      <c r="N38" s="618">
        <f t="shared" ref="N38:N101" si="15">(M26+M38+SUM(M27:M37)*2)/24</f>
        <v>-3525536.2877129787</v>
      </c>
      <c r="O38" s="620">
        <f t="shared" ref="O38:O101" si="16">N38+K38</f>
        <v>6547424.5343241002</v>
      </c>
      <c r="P38" s="619">
        <f t="shared" si="3"/>
        <v>5728933.9977731695</v>
      </c>
    </row>
    <row r="39" spans="1:16" ht="14.4" hidden="1" outlineLevel="1">
      <c r="A39" s="595"/>
      <c r="B39" s="615">
        <v>42216</v>
      </c>
      <c r="C39" s="615"/>
      <c r="D39" s="618"/>
      <c r="E39" s="618">
        <f t="shared" si="4"/>
        <v>12436306.870425021</v>
      </c>
      <c r="F39" s="618">
        <f t="shared" si="13"/>
        <v>12436306.870425018</v>
      </c>
      <c r="G39" s="679"/>
      <c r="H39" s="585">
        <f t="shared" si="12"/>
        <v>220343.61529896801</v>
      </c>
      <c r="I39" s="618">
        <f t="shared" si="5"/>
        <v>-3842905.873765267</v>
      </c>
      <c r="J39" s="618">
        <f t="shared" si="14"/>
        <v>-2561065.2902693464</v>
      </c>
      <c r="K39" s="618">
        <f t="shared" si="7"/>
        <v>9875241.5801556706</v>
      </c>
      <c r="L39" s="618">
        <f t="shared" si="1"/>
        <v>77120.265354638803</v>
      </c>
      <c r="M39" s="618">
        <f t="shared" si="0"/>
        <v>-3007690.3488309132</v>
      </c>
      <c r="N39" s="618">
        <f t="shared" si="15"/>
        <v>-3456334.5530544869</v>
      </c>
      <c r="O39" s="620">
        <f t="shared" si="16"/>
        <v>6418907.0271011833</v>
      </c>
      <c r="P39" s="639">
        <f t="shared" si="3"/>
        <v>5585710.6478288407</v>
      </c>
    </row>
    <row r="40" spans="1:16" ht="14.4" hidden="1" outlineLevel="1">
      <c r="A40" s="595"/>
      <c r="B40" s="615">
        <v>42247</v>
      </c>
      <c r="C40" s="615"/>
      <c r="D40" s="618"/>
      <c r="E40" s="618">
        <f t="shared" si="4"/>
        <v>12436306.870425021</v>
      </c>
      <c r="F40" s="618">
        <f t="shared" si="13"/>
        <v>12436306.870425018</v>
      </c>
      <c r="G40" s="679"/>
      <c r="H40" s="585">
        <f t="shared" si="12"/>
        <v>220343.61529896801</v>
      </c>
      <c r="I40" s="618">
        <f t="shared" si="5"/>
        <v>-4063249.4890642348</v>
      </c>
      <c r="J40" s="618">
        <f t="shared" si="14"/>
        <v>-2763812.1706879889</v>
      </c>
      <c r="K40" s="618">
        <f t="shared" si="7"/>
        <v>9672494.6997370292</v>
      </c>
      <c r="L40" s="618">
        <f t="shared" si="1"/>
        <v>77120.265354638803</v>
      </c>
      <c r="M40" s="622">
        <f t="shared" si="0"/>
        <v>-2930570.0834762743</v>
      </c>
      <c r="N40" s="618">
        <f t="shared" si="15"/>
        <v>-3385373.1449079611</v>
      </c>
      <c r="O40" s="620">
        <f t="shared" si="16"/>
        <v>6287121.5548290685</v>
      </c>
      <c r="P40" s="639">
        <f t="shared" si="3"/>
        <v>5442487.2978845118</v>
      </c>
    </row>
    <row r="41" spans="1:16" ht="14.4" hidden="1" outlineLevel="1">
      <c r="A41" s="595"/>
      <c r="B41" s="615">
        <v>42277</v>
      </c>
      <c r="C41" s="615"/>
      <c r="D41" s="618"/>
      <c r="E41" s="618">
        <f t="shared" si="4"/>
        <v>12436306.870425021</v>
      </c>
      <c r="F41" s="618">
        <f t="shared" si="13"/>
        <v>12436306.870425018</v>
      </c>
      <c r="G41" s="679"/>
      <c r="H41" s="585">
        <f t="shared" si="12"/>
        <v>220343.61529896801</v>
      </c>
      <c r="I41" s="618">
        <f t="shared" si="5"/>
        <v>-4283593.104363203</v>
      </c>
      <c r="J41" s="618">
        <f t="shared" si="14"/>
        <v>-2971586.6896438673</v>
      </c>
      <c r="K41" s="618">
        <f t="shared" si="7"/>
        <v>9464720.1807811502</v>
      </c>
      <c r="L41" s="618">
        <f t="shared" si="1"/>
        <v>77120.265354638803</v>
      </c>
      <c r="M41" s="622">
        <f t="shared" si="0"/>
        <v>-2853449.8181216354</v>
      </c>
      <c r="N41" s="618">
        <f t="shared" si="15"/>
        <v>-3312652.0632734038</v>
      </c>
      <c r="O41" s="620">
        <f t="shared" si="16"/>
        <v>6152068.1175077464</v>
      </c>
      <c r="P41" s="639">
        <f t="shared" si="3"/>
        <v>5299263.9479401829</v>
      </c>
    </row>
    <row r="42" spans="1:16" ht="14.4" hidden="1" outlineLevel="1">
      <c r="A42" s="595"/>
      <c r="B42" s="615">
        <v>42308</v>
      </c>
      <c r="C42" s="615"/>
      <c r="D42" s="618"/>
      <c r="E42" s="618">
        <f t="shared" si="4"/>
        <v>12436306.870425021</v>
      </c>
      <c r="F42" s="618">
        <f t="shared" si="13"/>
        <v>12436306.870425018</v>
      </c>
      <c r="G42" s="679"/>
      <c r="H42" s="585">
        <f t="shared" si="12"/>
        <v>220343.61529896801</v>
      </c>
      <c r="I42" s="618">
        <f t="shared" si="5"/>
        <v>-4503936.7196621709</v>
      </c>
      <c r="J42" s="618">
        <f t="shared" si="14"/>
        <v>-3184388.8471369818</v>
      </c>
      <c r="K42" s="618">
        <f t="shared" si="7"/>
        <v>9251918.0232880358</v>
      </c>
      <c r="L42" s="618">
        <f t="shared" si="1"/>
        <v>77120.265354638803</v>
      </c>
      <c r="M42" s="622">
        <f t="shared" si="0"/>
        <v>-2776329.5527669964</v>
      </c>
      <c r="N42" s="618">
        <f t="shared" si="15"/>
        <v>-3238171.3081508144</v>
      </c>
      <c r="O42" s="620">
        <f t="shared" si="16"/>
        <v>6013746.7151372209</v>
      </c>
      <c r="P42" s="619">
        <f t="shared" si="3"/>
        <v>5156040.597995854</v>
      </c>
    </row>
    <row r="43" spans="1:16" ht="14.4" hidden="1" outlineLevel="1">
      <c r="A43" s="595"/>
      <c r="B43" s="615">
        <v>42338</v>
      </c>
      <c r="C43" s="615"/>
      <c r="D43" s="618"/>
      <c r="E43" s="618">
        <f t="shared" si="4"/>
        <v>12436306.870425021</v>
      </c>
      <c r="F43" s="618">
        <f t="shared" si="13"/>
        <v>12436306.870425018</v>
      </c>
      <c r="G43" s="679"/>
      <c r="H43" s="585">
        <f t="shared" si="12"/>
        <v>220343.61529896801</v>
      </c>
      <c r="I43" s="618">
        <f t="shared" si="5"/>
        <v>-4724280.3349611387</v>
      </c>
      <c r="J43" s="618">
        <f t="shared" si="14"/>
        <v>-3402218.6431673318</v>
      </c>
      <c r="K43" s="618">
        <f t="shared" si="7"/>
        <v>9034088.2272576857</v>
      </c>
      <c r="L43" s="618">
        <f t="shared" si="1"/>
        <v>77120.265354638803</v>
      </c>
      <c r="M43" s="622">
        <f t="shared" si="0"/>
        <v>-2699209.2874123575</v>
      </c>
      <c r="N43" s="618">
        <f t="shared" si="15"/>
        <v>-3161930.8795401906</v>
      </c>
      <c r="O43" s="620">
        <f t="shared" si="16"/>
        <v>5872157.3477174956</v>
      </c>
      <c r="P43" s="639">
        <f t="shared" si="3"/>
        <v>5012817.2480515251</v>
      </c>
    </row>
    <row r="44" spans="1:16" ht="14.4" hidden="1" outlineLevel="1">
      <c r="A44" s="595"/>
      <c r="B44" s="615">
        <v>42369</v>
      </c>
      <c r="C44" s="615"/>
      <c r="D44" s="585"/>
      <c r="E44" s="618">
        <f t="shared" si="4"/>
        <v>12436306.870425021</v>
      </c>
      <c r="F44" s="618">
        <f t="shared" si="13"/>
        <v>12436306.870425018</v>
      </c>
      <c r="G44" s="679"/>
      <c r="H44" s="585">
        <f t="shared" si="12"/>
        <v>220343.61529896801</v>
      </c>
      <c r="I44" s="618">
        <f t="shared" si="5"/>
        <v>-4944623.9502601065</v>
      </c>
      <c r="J44" s="618">
        <f t="shared" si="14"/>
        <v>-3622562.2584662996</v>
      </c>
      <c r="K44" s="618">
        <f t="shared" si="7"/>
        <v>8813744.6119587179</v>
      </c>
      <c r="L44" s="618">
        <f t="shared" si="1"/>
        <v>77120.265354638803</v>
      </c>
      <c r="M44" s="622">
        <f t="shared" si="0"/>
        <v>-2622089.0220577186</v>
      </c>
      <c r="N44" s="618">
        <f t="shared" si="15"/>
        <v>-3084810.6141855516</v>
      </c>
      <c r="O44" s="620">
        <f t="shared" si="16"/>
        <v>5728933.9977731667</v>
      </c>
      <c r="P44" s="639">
        <f t="shared" si="3"/>
        <v>4869593.8981071962</v>
      </c>
    </row>
    <row r="45" spans="1:16" ht="14.4" hidden="1" outlineLevel="1">
      <c r="A45" s="595"/>
      <c r="B45" s="615">
        <v>42400</v>
      </c>
      <c r="C45" s="615"/>
      <c r="D45" s="585"/>
      <c r="E45" s="618">
        <f t="shared" si="4"/>
        <v>12436306.870425021</v>
      </c>
      <c r="F45" s="618">
        <f t="shared" si="13"/>
        <v>12436306.870425018</v>
      </c>
      <c r="G45" s="679"/>
      <c r="H45" s="585">
        <f t="shared" si="12"/>
        <v>220343.61529896801</v>
      </c>
      <c r="I45" s="618">
        <f t="shared" si="5"/>
        <v>-5164967.5655590743</v>
      </c>
      <c r="J45" s="618">
        <f t="shared" si="14"/>
        <v>-3842905.873765267</v>
      </c>
      <c r="K45" s="618">
        <f t="shared" si="7"/>
        <v>8593400.9966597501</v>
      </c>
      <c r="L45" s="618">
        <f t="shared" si="1"/>
        <v>77120.265354638803</v>
      </c>
      <c r="M45" s="622">
        <f t="shared" si="0"/>
        <v>-2544968.7567030797</v>
      </c>
      <c r="N45" s="618">
        <f t="shared" si="15"/>
        <v>-3007690.3488309137</v>
      </c>
      <c r="O45" s="620">
        <f t="shared" si="16"/>
        <v>5585710.647828836</v>
      </c>
      <c r="P45" s="639">
        <f t="shared" si="3"/>
        <v>4726370.5481628673</v>
      </c>
    </row>
    <row r="46" spans="1:16" ht="14.4" hidden="1" outlineLevel="1">
      <c r="A46" s="595"/>
      <c r="B46" s="615">
        <v>42428</v>
      </c>
      <c r="C46" s="615"/>
      <c r="D46" s="585"/>
      <c r="E46" s="618">
        <f t="shared" si="4"/>
        <v>12436306.870425021</v>
      </c>
      <c r="F46" s="618">
        <f t="shared" si="13"/>
        <v>12436306.870425018</v>
      </c>
      <c r="G46" s="679"/>
      <c r="H46" s="585">
        <f t="shared" si="12"/>
        <v>220343.61529896801</v>
      </c>
      <c r="I46" s="618">
        <f t="shared" si="5"/>
        <v>-5385311.1808580421</v>
      </c>
      <c r="J46" s="618">
        <f t="shared" si="14"/>
        <v>-4063249.4890642338</v>
      </c>
      <c r="K46" s="618">
        <f t="shared" si="7"/>
        <v>8373057.3813607842</v>
      </c>
      <c r="L46" s="618">
        <f t="shared" si="1"/>
        <v>77120.265354638803</v>
      </c>
      <c r="M46" s="622">
        <f t="shared" si="0"/>
        <v>-2467848.4913484408</v>
      </c>
      <c r="N46" s="618">
        <f t="shared" si="15"/>
        <v>-2930570.0834762738</v>
      </c>
      <c r="O46" s="620">
        <f t="shared" si="16"/>
        <v>5442487.2978845108</v>
      </c>
      <c r="P46" s="639">
        <f t="shared" si="3"/>
        <v>4583147.1982185384</v>
      </c>
    </row>
    <row r="47" spans="1:16" ht="14.4" hidden="1" outlineLevel="1">
      <c r="A47" s="595"/>
      <c r="B47" s="615">
        <v>42460</v>
      </c>
      <c r="C47" s="615"/>
      <c r="D47" s="585"/>
      <c r="E47" s="618">
        <f t="shared" si="4"/>
        <v>12436306.870425021</v>
      </c>
      <c r="F47" s="618">
        <f t="shared" si="13"/>
        <v>12436306.870425018</v>
      </c>
      <c r="G47" s="679"/>
      <c r="H47" s="585">
        <f t="shared" si="12"/>
        <v>220343.61529896801</v>
      </c>
      <c r="I47" s="618">
        <f t="shared" si="5"/>
        <v>-5605654.7961570099</v>
      </c>
      <c r="J47" s="618">
        <f t="shared" si="14"/>
        <v>-4283593.104363203</v>
      </c>
      <c r="K47" s="618">
        <f t="shared" si="7"/>
        <v>8152713.7660618145</v>
      </c>
      <c r="L47" s="618">
        <f t="shared" si="1"/>
        <v>77120.265354638803</v>
      </c>
      <c r="M47" s="622">
        <f t="shared" si="0"/>
        <v>-2390728.2259938018</v>
      </c>
      <c r="N47" s="618">
        <f t="shared" si="15"/>
        <v>-2853449.8181216358</v>
      </c>
      <c r="O47" s="620">
        <f t="shared" si="16"/>
        <v>5299263.9479401782</v>
      </c>
      <c r="P47" s="639">
        <f t="shared" si="3"/>
        <v>4439923.8482742095</v>
      </c>
    </row>
    <row r="48" spans="1:16" ht="14.4" hidden="1" outlineLevel="1">
      <c r="A48" s="595"/>
      <c r="B48" s="615">
        <v>42490</v>
      </c>
      <c r="C48" s="615"/>
      <c r="D48" s="585"/>
      <c r="E48" s="618">
        <f t="shared" si="4"/>
        <v>12436306.870425021</v>
      </c>
      <c r="F48" s="618">
        <f t="shared" si="13"/>
        <v>12436306.870425018</v>
      </c>
      <c r="G48" s="679"/>
      <c r="H48" s="585">
        <f t="shared" si="12"/>
        <v>220343.61529896801</v>
      </c>
      <c r="I48" s="618">
        <f t="shared" si="5"/>
        <v>-5825998.4114559777</v>
      </c>
      <c r="J48" s="618">
        <f t="shared" si="14"/>
        <v>-4503936.7196621709</v>
      </c>
      <c r="K48" s="618">
        <f t="shared" si="7"/>
        <v>7932370.1507628467</v>
      </c>
      <c r="L48" s="618">
        <f t="shared" si="1"/>
        <v>77120.265354638803</v>
      </c>
      <c r="M48" s="622">
        <f t="shared" si="0"/>
        <v>-2313607.9606391629</v>
      </c>
      <c r="N48" s="618">
        <f t="shared" si="15"/>
        <v>-2776329.5527669964</v>
      </c>
      <c r="O48" s="620">
        <f t="shared" si="16"/>
        <v>5156040.5979958503</v>
      </c>
      <c r="P48" s="619">
        <f t="shared" si="3"/>
        <v>4296700.4983298806</v>
      </c>
    </row>
    <row r="49" spans="1:16" ht="14.4" hidden="1" outlineLevel="1">
      <c r="A49" s="595"/>
      <c r="B49" s="615">
        <v>42521</v>
      </c>
      <c r="C49" s="615"/>
      <c r="D49" s="585"/>
      <c r="E49" s="618">
        <f t="shared" si="4"/>
        <v>12436306.870425021</v>
      </c>
      <c r="F49" s="618">
        <f t="shared" si="13"/>
        <v>12436306.870425018</v>
      </c>
      <c r="G49" s="679"/>
      <c r="H49" s="585">
        <f t="shared" si="12"/>
        <v>220343.61529896801</v>
      </c>
      <c r="I49" s="618">
        <f t="shared" si="5"/>
        <v>-6046342.0267549455</v>
      </c>
      <c r="J49" s="618">
        <f t="shared" si="14"/>
        <v>-4724280.3349611396</v>
      </c>
      <c r="K49" s="618">
        <f t="shared" si="7"/>
        <v>7712026.535463878</v>
      </c>
      <c r="L49" s="618">
        <f t="shared" si="1"/>
        <v>77120.265354638803</v>
      </c>
      <c r="M49" s="622">
        <f t="shared" si="0"/>
        <v>-2236487.695284524</v>
      </c>
      <c r="N49" s="618">
        <f t="shared" si="15"/>
        <v>-2699209.2874123575</v>
      </c>
      <c r="O49" s="620">
        <f t="shared" si="16"/>
        <v>5012817.2480515204</v>
      </c>
      <c r="P49" s="639">
        <f t="shared" si="3"/>
        <v>4153477.1483855518</v>
      </c>
    </row>
    <row r="50" spans="1:16" ht="14.4" hidden="1" outlineLevel="1">
      <c r="A50" s="595"/>
      <c r="B50" s="615">
        <v>42551</v>
      </c>
      <c r="C50" s="615"/>
      <c r="D50" s="585"/>
      <c r="E50" s="618">
        <f t="shared" si="4"/>
        <v>12436306.870425021</v>
      </c>
      <c r="F50" s="618">
        <f t="shared" si="13"/>
        <v>12436306.870425018</v>
      </c>
      <c r="G50" s="679"/>
      <c r="H50" s="585">
        <f t="shared" si="12"/>
        <v>220343.61529896801</v>
      </c>
      <c r="I50" s="618">
        <f t="shared" si="5"/>
        <v>-6266685.6420539133</v>
      </c>
      <c r="J50" s="618">
        <f t="shared" si="14"/>
        <v>-4944623.9502601065</v>
      </c>
      <c r="K50" s="618">
        <f t="shared" si="7"/>
        <v>7491682.9201649111</v>
      </c>
      <c r="L50" s="618">
        <f t="shared" si="1"/>
        <v>77120.265354638803</v>
      </c>
      <c r="M50" s="622">
        <f t="shared" si="0"/>
        <v>-2159367.4299298851</v>
      </c>
      <c r="N50" s="618">
        <f t="shared" si="15"/>
        <v>-2622089.0220577186</v>
      </c>
      <c r="O50" s="620">
        <f t="shared" si="16"/>
        <v>4869593.8981071925</v>
      </c>
      <c r="P50" s="639">
        <f t="shared" si="3"/>
        <v>4010253.7984412229</v>
      </c>
    </row>
    <row r="51" spans="1:16" ht="14.4" hidden="1" outlineLevel="1">
      <c r="A51" s="595"/>
      <c r="B51" s="615">
        <v>42582</v>
      </c>
      <c r="C51" s="615"/>
      <c r="D51" s="585"/>
      <c r="E51" s="618">
        <f t="shared" si="4"/>
        <v>12436306.870425021</v>
      </c>
      <c r="F51" s="618">
        <f t="shared" si="13"/>
        <v>12436306.870425018</v>
      </c>
      <c r="G51" s="679"/>
      <c r="H51" s="585">
        <f t="shared" si="12"/>
        <v>220343.61529896801</v>
      </c>
      <c r="I51" s="618">
        <f t="shared" si="5"/>
        <v>-6487029.2573528811</v>
      </c>
      <c r="J51" s="618">
        <f t="shared" si="14"/>
        <v>-5164967.5655590743</v>
      </c>
      <c r="K51" s="618">
        <f t="shared" si="7"/>
        <v>7271339.3048659433</v>
      </c>
      <c r="L51" s="618">
        <f t="shared" si="1"/>
        <v>77120.265354638803</v>
      </c>
      <c r="M51" s="622">
        <f t="shared" si="0"/>
        <v>-2082247.1645752462</v>
      </c>
      <c r="N51" s="618">
        <f t="shared" si="15"/>
        <v>-2544968.7567030797</v>
      </c>
      <c r="O51" s="620">
        <f t="shared" si="16"/>
        <v>4726370.5481628636</v>
      </c>
      <c r="P51" s="619">
        <f t="shared" si="3"/>
        <v>3867030.448496894</v>
      </c>
    </row>
    <row r="52" spans="1:16" ht="14.4" hidden="1" outlineLevel="1">
      <c r="A52" s="595"/>
      <c r="B52" s="615">
        <v>42613</v>
      </c>
      <c r="C52" s="615"/>
      <c r="D52" s="585"/>
      <c r="E52" s="618">
        <f t="shared" si="4"/>
        <v>12436306.870425021</v>
      </c>
      <c r="F52" s="618">
        <f t="shared" si="13"/>
        <v>12436306.870425018</v>
      </c>
      <c r="G52" s="679"/>
      <c r="H52" s="585">
        <f t="shared" si="12"/>
        <v>220343.61529896801</v>
      </c>
      <c r="I52" s="618">
        <f t="shared" si="5"/>
        <v>-6707372.8726518489</v>
      </c>
      <c r="J52" s="618">
        <f t="shared" si="14"/>
        <v>-5385311.1808580421</v>
      </c>
      <c r="K52" s="618">
        <f t="shared" si="7"/>
        <v>7050995.6895669755</v>
      </c>
      <c r="L52" s="618">
        <f t="shared" si="1"/>
        <v>77120.265354638803</v>
      </c>
      <c r="M52" s="622">
        <f t="shared" si="0"/>
        <v>-2005126.8992206072</v>
      </c>
      <c r="N52" s="618">
        <f t="shared" si="15"/>
        <v>-2467848.4913484408</v>
      </c>
      <c r="O52" s="620">
        <f t="shared" si="16"/>
        <v>4583147.1982185347</v>
      </c>
      <c r="P52" s="639">
        <f t="shared" si="3"/>
        <v>3723807.0985525651</v>
      </c>
    </row>
    <row r="53" spans="1:16" ht="14.4" hidden="1" outlineLevel="1">
      <c r="A53" s="595"/>
      <c r="B53" s="615">
        <v>42643</v>
      </c>
      <c r="C53" s="615"/>
      <c r="D53" s="585"/>
      <c r="E53" s="618">
        <f t="shared" si="4"/>
        <v>12436306.870425021</v>
      </c>
      <c r="F53" s="618">
        <f t="shared" si="13"/>
        <v>12436306.870425018</v>
      </c>
      <c r="G53" s="679"/>
      <c r="H53" s="585">
        <f t="shared" si="12"/>
        <v>220343.61529896801</v>
      </c>
      <c r="I53" s="618">
        <f t="shared" si="5"/>
        <v>-6927716.4879508168</v>
      </c>
      <c r="J53" s="618">
        <f t="shared" si="14"/>
        <v>-5605654.7961570099</v>
      </c>
      <c r="K53" s="618">
        <f t="shared" si="7"/>
        <v>6830652.0742680077</v>
      </c>
      <c r="L53" s="618">
        <f t="shared" si="1"/>
        <v>77120.265354638803</v>
      </c>
      <c r="M53" s="622">
        <f t="shared" si="0"/>
        <v>-1928006.6338659683</v>
      </c>
      <c r="N53" s="618">
        <f t="shared" si="15"/>
        <v>-2390728.2259938018</v>
      </c>
      <c r="O53" s="620">
        <f t="shared" si="16"/>
        <v>4439923.8482742058</v>
      </c>
      <c r="P53" s="639">
        <f t="shared" si="3"/>
        <v>3580583.7486082362</v>
      </c>
    </row>
    <row r="54" spans="1:16" ht="14.4" hidden="1" outlineLevel="1">
      <c r="A54" s="595"/>
      <c r="B54" s="615">
        <v>42674</v>
      </c>
      <c r="C54" s="615"/>
      <c r="D54" s="585"/>
      <c r="E54" s="618">
        <f t="shared" si="4"/>
        <v>12436306.870425021</v>
      </c>
      <c r="F54" s="618">
        <f t="shared" si="13"/>
        <v>12436306.870425018</v>
      </c>
      <c r="G54" s="679"/>
      <c r="H54" s="585">
        <f t="shared" si="12"/>
        <v>220343.61529896801</v>
      </c>
      <c r="I54" s="618">
        <f t="shared" si="5"/>
        <v>-7148060.1032497846</v>
      </c>
      <c r="J54" s="618">
        <f t="shared" si="14"/>
        <v>-5825998.4114559777</v>
      </c>
      <c r="K54" s="618">
        <f t="shared" si="7"/>
        <v>6610308.4589690398</v>
      </c>
      <c r="L54" s="618">
        <f t="shared" si="1"/>
        <v>77120.265354638803</v>
      </c>
      <c r="M54" s="622">
        <f t="shared" si="0"/>
        <v>-1850886.3685113294</v>
      </c>
      <c r="N54" s="618">
        <f t="shared" si="15"/>
        <v>-2313607.9606391629</v>
      </c>
      <c r="O54" s="620">
        <f t="shared" si="16"/>
        <v>4296700.4983298769</v>
      </c>
      <c r="P54" s="639">
        <f t="shared" si="3"/>
        <v>3437360.3986639073</v>
      </c>
    </row>
    <row r="55" spans="1:16" ht="14.4" hidden="1" outlineLevel="1">
      <c r="A55" s="595"/>
      <c r="B55" s="615">
        <v>42704</v>
      </c>
      <c r="C55" s="615"/>
      <c r="D55" s="585"/>
      <c r="E55" s="618">
        <f t="shared" si="4"/>
        <v>12436306.870425021</v>
      </c>
      <c r="F55" s="618">
        <f t="shared" si="13"/>
        <v>12436306.870425018</v>
      </c>
      <c r="G55" s="679"/>
      <c r="H55" s="585">
        <f t="shared" si="12"/>
        <v>220343.61529896801</v>
      </c>
      <c r="I55" s="618">
        <f t="shared" si="5"/>
        <v>-7368403.7185487524</v>
      </c>
      <c r="J55" s="618">
        <f t="shared" si="14"/>
        <v>-6046342.0267549455</v>
      </c>
      <c r="K55" s="618">
        <f t="shared" si="7"/>
        <v>6389964.843670072</v>
      </c>
      <c r="L55" s="618">
        <f t="shared" si="1"/>
        <v>77120.265354638803</v>
      </c>
      <c r="M55" s="622">
        <f t="shared" si="0"/>
        <v>-1773766.1031566905</v>
      </c>
      <c r="N55" s="618">
        <f t="shared" si="15"/>
        <v>-2236487.695284524</v>
      </c>
      <c r="O55" s="620">
        <f t="shared" si="16"/>
        <v>4153477.148385548</v>
      </c>
      <c r="P55" s="639">
        <f t="shared" si="3"/>
        <v>3294137.0487195784</v>
      </c>
    </row>
    <row r="56" spans="1:16" ht="14.4" hidden="1" outlineLevel="1">
      <c r="A56" s="623"/>
      <c r="B56" s="615">
        <v>42735</v>
      </c>
      <c r="C56" s="938"/>
      <c r="D56" s="938"/>
      <c r="E56" s="618">
        <f t="shared" si="4"/>
        <v>12436306.870425021</v>
      </c>
      <c r="F56" s="618">
        <f t="shared" si="13"/>
        <v>12436306.870425018</v>
      </c>
      <c r="G56" s="679"/>
      <c r="H56" s="585">
        <f t="shared" si="12"/>
        <v>220343.61529896801</v>
      </c>
      <c r="I56" s="618">
        <f t="shared" si="5"/>
        <v>-7588747.3338477202</v>
      </c>
      <c r="J56" s="618">
        <f t="shared" si="14"/>
        <v>-6266685.6420539133</v>
      </c>
      <c r="K56" s="618">
        <f t="shared" si="7"/>
        <v>6169621.2283711042</v>
      </c>
      <c r="L56" s="618">
        <f t="shared" si="1"/>
        <v>77120.265354638803</v>
      </c>
      <c r="M56" s="622">
        <f t="shared" si="0"/>
        <v>-1696645.8378020516</v>
      </c>
      <c r="N56" s="618">
        <f t="shared" si="15"/>
        <v>-2159367.4299298851</v>
      </c>
      <c r="O56" s="620">
        <f t="shared" si="16"/>
        <v>4010253.7984412191</v>
      </c>
      <c r="P56" s="639">
        <f t="shared" si="3"/>
        <v>3150913.6987752495</v>
      </c>
    </row>
    <row r="57" spans="1:16" ht="14.4" hidden="1" outlineLevel="1">
      <c r="A57" s="623"/>
      <c r="B57" s="615">
        <v>42766</v>
      </c>
      <c r="C57" s="938"/>
      <c r="D57" s="938"/>
      <c r="E57" s="618">
        <f t="shared" si="4"/>
        <v>12436306.870425021</v>
      </c>
      <c r="F57" s="618">
        <f t="shared" si="13"/>
        <v>12436306.870425018</v>
      </c>
      <c r="G57" s="679"/>
      <c r="H57" s="585">
        <f t="shared" si="12"/>
        <v>220343.61529896801</v>
      </c>
      <c r="I57" s="618">
        <f t="shared" si="5"/>
        <v>-7809090.949146688</v>
      </c>
      <c r="J57" s="618">
        <f t="shared" si="14"/>
        <v>-6487029.2573528811</v>
      </c>
      <c r="K57" s="618">
        <f t="shared" si="7"/>
        <v>5949277.6130721364</v>
      </c>
      <c r="L57" s="618">
        <f t="shared" si="1"/>
        <v>77120.265354638803</v>
      </c>
      <c r="M57" s="622">
        <f t="shared" si="0"/>
        <v>-1619525.5724474126</v>
      </c>
      <c r="N57" s="618">
        <f t="shared" si="15"/>
        <v>-2082247.1645752462</v>
      </c>
      <c r="O57" s="620">
        <f t="shared" si="16"/>
        <v>3867030.4484968903</v>
      </c>
      <c r="P57" s="639">
        <f t="shared" si="3"/>
        <v>3007690.3488309206</v>
      </c>
    </row>
    <row r="58" spans="1:16" ht="14.4" hidden="1" outlineLevel="1">
      <c r="A58" s="623"/>
      <c r="B58" s="615">
        <v>42794</v>
      </c>
      <c r="C58" s="938"/>
      <c r="D58" s="938"/>
      <c r="E58" s="618">
        <f t="shared" si="4"/>
        <v>12436306.870425021</v>
      </c>
      <c r="F58" s="618">
        <f t="shared" si="13"/>
        <v>12436306.870425018</v>
      </c>
      <c r="G58" s="679"/>
      <c r="H58" s="585">
        <f t="shared" si="12"/>
        <v>220343.61529896801</v>
      </c>
      <c r="I58" s="618">
        <f t="shared" si="5"/>
        <v>-8029434.5644456558</v>
      </c>
      <c r="J58" s="618">
        <f t="shared" si="14"/>
        <v>-6707372.8726518489</v>
      </c>
      <c r="K58" s="618">
        <f t="shared" si="7"/>
        <v>5728933.9977731686</v>
      </c>
      <c r="L58" s="618">
        <f t="shared" si="1"/>
        <v>77120.265354638803</v>
      </c>
      <c r="M58" s="622">
        <f t="shared" si="0"/>
        <v>-1542405.3070927737</v>
      </c>
      <c r="N58" s="618">
        <f t="shared" si="15"/>
        <v>-2005126.8992206072</v>
      </c>
      <c r="O58" s="620">
        <f t="shared" si="16"/>
        <v>3723807.0985525614</v>
      </c>
      <c r="P58" s="639">
        <f t="shared" si="3"/>
        <v>2864466.9988865918</v>
      </c>
    </row>
    <row r="59" spans="1:16" ht="14.4" hidden="1" outlineLevel="1">
      <c r="A59" s="623"/>
      <c r="B59" s="615">
        <v>42825</v>
      </c>
      <c r="C59" s="624"/>
      <c r="D59" s="624"/>
      <c r="E59" s="618">
        <f t="shared" si="4"/>
        <v>12436306.870425021</v>
      </c>
      <c r="F59" s="618">
        <f t="shared" si="13"/>
        <v>12436306.870425018</v>
      </c>
      <c r="G59" s="679"/>
      <c r="H59" s="585">
        <f t="shared" si="12"/>
        <v>220343.61529896801</v>
      </c>
      <c r="I59" s="618">
        <f t="shared" si="5"/>
        <v>-8249778.1797446236</v>
      </c>
      <c r="J59" s="618">
        <f t="shared" si="14"/>
        <v>-6927716.4879508177</v>
      </c>
      <c r="K59" s="618">
        <f t="shared" si="7"/>
        <v>5508590.3824741999</v>
      </c>
      <c r="L59" s="618">
        <f t="shared" si="1"/>
        <v>77120.265354638803</v>
      </c>
      <c r="M59" s="622">
        <f t="shared" si="0"/>
        <v>-1465285.0417381348</v>
      </c>
      <c r="N59" s="618">
        <f t="shared" si="15"/>
        <v>-1928006.6338659683</v>
      </c>
      <c r="O59" s="620">
        <f t="shared" si="16"/>
        <v>3580583.7486082315</v>
      </c>
      <c r="P59" s="619">
        <f t="shared" si="3"/>
        <v>2721243.6489422629</v>
      </c>
    </row>
    <row r="60" spans="1:16" ht="14.4" hidden="1" outlineLevel="1">
      <c r="A60" s="623"/>
      <c r="B60" s="615">
        <v>42855</v>
      </c>
      <c r="C60" s="624"/>
      <c r="D60" s="624"/>
      <c r="E60" s="618">
        <f t="shared" si="4"/>
        <v>12436306.870425021</v>
      </c>
      <c r="F60" s="618">
        <f t="shared" si="13"/>
        <v>12436306.870425018</v>
      </c>
      <c r="G60" s="679"/>
      <c r="H60" s="585">
        <f t="shared" si="12"/>
        <v>220343.61529896801</v>
      </c>
      <c r="I60" s="618">
        <f t="shared" si="5"/>
        <v>-8470121.7950435914</v>
      </c>
      <c r="J60" s="618">
        <f t="shared" si="14"/>
        <v>-7148060.1032497855</v>
      </c>
      <c r="K60" s="618">
        <f t="shared" si="7"/>
        <v>5288246.7671752321</v>
      </c>
      <c r="L60" s="618">
        <f t="shared" si="1"/>
        <v>77120.265354638803</v>
      </c>
      <c r="M60" s="622">
        <f t="shared" si="0"/>
        <v>-1388164.7763834959</v>
      </c>
      <c r="N60" s="618">
        <f t="shared" si="15"/>
        <v>-1850886.3685113294</v>
      </c>
      <c r="O60" s="620">
        <f t="shared" si="16"/>
        <v>3437360.3986639027</v>
      </c>
      <c r="P60" s="619">
        <f t="shared" si="3"/>
        <v>2578020.298997934</v>
      </c>
    </row>
    <row r="61" spans="1:16" ht="14.4" hidden="1" outlineLevel="1">
      <c r="A61" s="623"/>
      <c r="B61" s="615">
        <v>42886</v>
      </c>
      <c r="C61" s="624"/>
      <c r="D61" s="624"/>
      <c r="E61" s="618">
        <f t="shared" si="4"/>
        <v>12436306.870425021</v>
      </c>
      <c r="F61" s="618">
        <f t="shared" si="13"/>
        <v>12436306.870425018</v>
      </c>
      <c r="G61" s="679"/>
      <c r="H61" s="585">
        <f t="shared" si="12"/>
        <v>220343.61529896801</v>
      </c>
      <c r="I61" s="618">
        <f t="shared" si="5"/>
        <v>-8690465.4103425592</v>
      </c>
      <c r="J61" s="618">
        <f t="shared" si="14"/>
        <v>-7368403.7185487524</v>
      </c>
      <c r="K61" s="618">
        <f t="shared" si="7"/>
        <v>5067903.1518762652</v>
      </c>
      <c r="L61" s="618">
        <f t="shared" si="1"/>
        <v>77120.265354638803</v>
      </c>
      <c r="M61" s="622">
        <f t="shared" si="0"/>
        <v>-1311044.511028857</v>
      </c>
      <c r="N61" s="618">
        <f t="shared" si="15"/>
        <v>-1773766.1031566905</v>
      </c>
      <c r="O61" s="620">
        <f t="shared" si="16"/>
        <v>3294137.0487195747</v>
      </c>
      <c r="P61" s="619">
        <f t="shared" si="3"/>
        <v>2434796.9490536051</v>
      </c>
    </row>
    <row r="62" spans="1:16" ht="14.4" hidden="1" outlineLevel="1">
      <c r="A62" s="623"/>
      <c r="B62" s="615">
        <v>42916</v>
      </c>
      <c r="C62" s="624"/>
      <c r="D62" s="624"/>
      <c r="E62" s="618">
        <f t="shared" si="4"/>
        <v>12436306.870425021</v>
      </c>
      <c r="F62" s="618">
        <f t="shared" si="13"/>
        <v>12436306.870425018</v>
      </c>
      <c r="G62" s="679"/>
      <c r="H62" s="585">
        <f t="shared" si="12"/>
        <v>220343.61529896801</v>
      </c>
      <c r="I62" s="618">
        <f t="shared" si="5"/>
        <v>-8910809.025641527</v>
      </c>
      <c r="J62" s="618">
        <f t="shared" si="14"/>
        <v>-7588747.3338477202</v>
      </c>
      <c r="K62" s="618">
        <f t="shared" si="7"/>
        <v>4847559.5365772974</v>
      </c>
      <c r="L62" s="618">
        <f t="shared" si="1"/>
        <v>77120.265354638803</v>
      </c>
      <c r="M62" s="622">
        <f t="shared" si="0"/>
        <v>-1233924.2456742181</v>
      </c>
      <c r="N62" s="618">
        <f t="shared" si="15"/>
        <v>-1696645.8378020516</v>
      </c>
      <c r="O62" s="620">
        <f t="shared" si="16"/>
        <v>3150913.6987752458</v>
      </c>
      <c r="P62" s="619">
        <f t="shared" si="3"/>
        <v>2291573.5991092762</v>
      </c>
    </row>
    <row r="63" spans="1:16" ht="14.4" hidden="1" outlineLevel="1">
      <c r="A63" s="623"/>
      <c r="B63" s="615">
        <v>42947</v>
      </c>
      <c r="C63" s="624"/>
      <c r="D63" s="624"/>
      <c r="E63" s="618">
        <f t="shared" si="4"/>
        <v>12436306.870425021</v>
      </c>
      <c r="F63" s="618">
        <f t="shared" si="13"/>
        <v>12436306.870425018</v>
      </c>
      <c r="G63" s="679"/>
      <c r="H63" s="585">
        <f t="shared" si="12"/>
        <v>220343.61529896801</v>
      </c>
      <c r="I63" s="618">
        <f t="shared" si="5"/>
        <v>-9131152.6409404948</v>
      </c>
      <c r="J63" s="618">
        <f t="shared" si="14"/>
        <v>-7809090.9491466889</v>
      </c>
      <c r="K63" s="618">
        <f t="shared" si="7"/>
        <v>4627215.9212783286</v>
      </c>
      <c r="L63" s="618">
        <f t="shared" si="1"/>
        <v>77120.265354638803</v>
      </c>
      <c r="M63" s="622">
        <f t="shared" si="0"/>
        <v>-1156803.9803195791</v>
      </c>
      <c r="N63" s="618">
        <f t="shared" si="15"/>
        <v>-1619525.5724474126</v>
      </c>
      <c r="O63" s="620">
        <f t="shared" si="16"/>
        <v>3007690.348830916</v>
      </c>
      <c r="P63" s="619">
        <f t="shared" si="3"/>
        <v>2148350.2491649473</v>
      </c>
    </row>
    <row r="64" spans="1:16" ht="14.4" hidden="1" outlineLevel="1">
      <c r="A64" s="623"/>
      <c r="B64" s="615">
        <v>42978</v>
      </c>
      <c r="C64" s="624"/>
      <c r="D64" s="624"/>
      <c r="E64" s="618">
        <f t="shared" si="4"/>
        <v>12436306.870425021</v>
      </c>
      <c r="F64" s="618">
        <f t="shared" si="13"/>
        <v>12436306.870425018</v>
      </c>
      <c r="G64" s="679"/>
      <c r="H64" s="585">
        <f t="shared" si="12"/>
        <v>220343.61529896801</v>
      </c>
      <c r="I64" s="618">
        <f t="shared" si="5"/>
        <v>-9351496.2562394626</v>
      </c>
      <c r="J64" s="618">
        <f t="shared" si="14"/>
        <v>-8029434.5644456558</v>
      </c>
      <c r="K64" s="618">
        <f t="shared" si="7"/>
        <v>4406872.3059793618</v>
      </c>
      <c r="L64" s="618">
        <f t="shared" si="1"/>
        <v>77120.265354638803</v>
      </c>
      <c r="M64" s="622">
        <f t="shared" si="0"/>
        <v>-1079683.7149649402</v>
      </c>
      <c r="N64" s="618">
        <f t="shared" si="15"/>
        <v>-1542405.3070927737</v>
      </c>
      <c r="O64" s="620">
        <f t="shared" si="16"/>
        <v>2864466.998886588</v>
      </c>
      <c r="P64" s="619">
        <f t="shared" si="3"/>
        <v>2005126.8992206184</v>
      </c>
    </row>
    <row r="65" spans="1:16" ht="14.4" hidden="1" outlineLevel="1">
      <c r="A65" s="623"/>
      <c r="B65" s="615">
        <v>43008</v>
      </c>
      <c r="C65" s="624"/>
      <c r="D65" s="624"/>
      <c r="E65" s="618">
        <f t="shared" si="4"/>
        <v>12436306.870425021</v>
      </c>
      <c r="F65" s="618">
        <f t="shared" si="13"/>
        <v>12436306.870425018</v>
      </c>
      <c r="G65" s="679"/>
      <c r="H65" s="585">
        <f t="shared" si="12"/>
        <v>220343.61529896801</v>
      </c>
      <c r="I65" s="618">
        <f t="shared" si="5"/>
        <v>-9571839.8715384305</v>
      </c>
      <c r="J65" s="618">
        <f t="shared" si="14"/>
        <v>-8249778.1797446236</v>
      </c>
      <c r="K65" s="618">
        <f t="shared" si="7"/>
        <v>4186528.6906803939</v>
      </c>
      <c r="L65" s="618">
        <f t="shared" si="1"/>
        <v>77120.265354638803</v>
      </c>
      <c r="M65" s="622">
        <f t="shared" si="0"/>
        <v>-1002563.4496103014</v>
      </c>
      <c r="N65" s="618">
        <f t="shared" si="15"/>
        <v>-1465285.0417381348</v>
      </c>
      <c r="O65" s="620">
        <f t="shared" si="16"/>
        <v>2721243.6489422591</v>
      </c>
      <c r="P65" s="619">
        <f t="shared" si="3"/>
        <v>1861903.5492762895</v>
      </c>
    </row>
    <row r="66" spans="1:16" ht="14.4" hidden="1" outlineLevel="1">
      <c r="A66" s="623"/>
      <c r="B66" s="615">
        <v>43039</v>
      </c>
      <c r="C66" s="624"/>
      <c r="D66" s="624"/>
      <c r="E66" s="618">
        <f t="shared" si="4"/>
        <v>12436306.870425021</v>
      </c>
      <c r="F66" s="618">
        <f t="shared" si="13"/>
        <v>12436306.870425018</v>
      </c>
      <c r="G66" s="679"/>
      <c r="H66" s="585">
        <f t="shared" si="12"/>
        <v>220343.61529896801</v>
      </c>
      <c r="I66" s="618">
        <f t="shared" si="5"/>
        <v>-9792183.4868373983</v>
      </c>
      <c r="J66" s="618">
        <f t="shared" si="14"/>
        <v>-8470121.7950435914</v>
      </c>
      <c r="K66" s="618">
        <f t="shared" si="7"/>
        <v>3966185.0753814261</v>
      </c>
      <c r="L66" s="618">
        <f t="shared" si="1"/>
        <v>77120.265354638803</v>
      </c>
      <c r="M66" s="622">
        <f t="shared" si="0"/>
        <v>-925443.18425566261</v>
      </c>
      <c r="N66" s="618">
        <f t="shared" si="15"/>
        <v>-1388164.7763834959</v>
      </c>
      <c r="O66" s="620">
        <f t="shared" si="16"/>
        <v>2578020.2989979303</v>
      </c>
      <c r="P66" s="619">
        <f t="shared" si="3"/>
        <v>1718680.1993319604</v>
      </c>
    </row>
    <row r="67" spans="1:16" ht="14.4" hidden="1" outlineLevel="1">
      <c r="A67" s="623"/>
      <c r="B67" s="615">
        <v>43069</v>
      </c>
      <c r="C67" s="624"/>
      <c r="D67" s="624"/>
      <c r="E67" s="618">
        <f t="shared" si="4"/>
        <v>12436306.870425021</v>
      </c>
      <c r="F67" s="618">
        <f t="shared" si="13"/>
        <v>12436306.870425018</v>
      </c>
      <c r="G67" s="679"/>
      <c r="H67" s="585">
        <f t="shared" si="12"/>
        <v>220343.61529896801</v>
      </c>
      <c r="I67" s="618">
        <f t="shared" si="5"/>
        <v>-10012527.102136366</v>
      </c>
      <c r="J67" s="618">
        <f t="shared" si="14"/>
        <v>-8690465.4103425611</v>
      </c>
      <c r="K67" s="618">
        <f t="shared" si="7"/>
        <v>3745841.4600824565</v>
      </c>
      <c r="L67" s="618">
        <f t="shared" si="1"/>
        <v>77120.265354638803</v>
      </c>
      <c r="M67" s="622">
        <f t="shared" si="0"/>
        <v>-848322.9189010238</v>
      </c>
      <c r="N67" s="618">
        <f t="shared" si="15"/>
        <v>-1311044.5110288572</v>
      </c>
      <c r="O67" s="620">
        <f t="shared" si="16"/>
        <v>2434796.9490535995</v>
      </c>
      <c r="P67" s="619">
        <f t="shared" si="3"/>
        <v>1575456.8493876313</v>
      </c>
    </row>
    <row r="68" spans="1:16" ht="14.4" hidden="1" outlineLevel="1">
      <c r="A68" s="623"/>
      <c r="B68" s="615">
        <v>43100</v>
      </c>
      <c r="C68" s="624"/>
      <c r="D68" s="624"/>
      <c r="E68" s="618">
        <f t="shared" si="4"/>
        <v>12436306.870425021</v>
      </c>
      <c r="F68" s="618">
        <f t="shared" si="13"/>
        <v>12436306.870425018</v>
      </c>
      <c r="G68" s="679"/>
      <c r="H68" s="585">
        <f t="shared" si="12"/>
        <v>220343.61529896801</v>
      </c>
      <c r="I68" s="618">
        <f t="shared" si="5"/>
        <v>-10232870.717435334</v>
      </c>
      <c r="J68" s="618">
        <f t="shared" si="14"/>
        <v>-8910809.0256415289</v>
      </c>
      <c r="K68" s="618">
        <f t="shared" si="7"/>
        <v>3525497.8447834887</v>
      </c>
      <c r="L68" s="618">
        <v>-962826</v>
      </c>
      <c r="M68" s="622">
        <f t="shared" si="0"/>
        <v>-1811148.9189010239</v>
      </c>
      <c r="N68" s="618">
        <f t="shared" si="15"/>
        <v>-1277255.340063995</v>
      </c>
      <c r="O68" s="620">
        <f t="shared" si="16"/>
        <v>2248242.5047194939</v>
      </c>
      <c r="P68" s="619">
        <f t="shared" si="3"/>
        <v>392287.23408866348</v>
      </c>
    </row>
    <row r="69" spans="1:16" s="81" customFormat="1" ht="14.4" hidden="1" outlineLevel="1">
      <c r="A69" s="595"/>
      <c r="B69" s="615">
        <v>43131</v>
      </c>
      <c r="C69" s="938"/>
      <c r="D69" s="938"/>
      <c r="E69" s="679">
        <f t="shared" si="4"/>
        <v>12436306.870425021</v>
      </c>
      <c r="F69" s="679">
        <f t="shared" si="13"/>
        <v>12436306.870425018</v>
      </c>
      <c r="G69" s="679"/>
      <c r="H69" s="585">
        <f t="shared" si="12"/>
        <v>220343.61529896801</v>
      </c>
      <c r="I69" s="679">
        <f t="shared" si="5"/>
        <v>-10453214.332734302</v>
      </c>
      <c r="J69" s="679">
        <f t="shared" si="14"/>
        <v>-9131152.6409404948</v>
      </c>
      <c r="K69" s="679">
        <f t="shared" si="7"/>
        <v>3305154.2294845227</v>
      </c>
      <c r="L69" s="679">
        <v>72630</v>
      </c>
      <c r="M69" s="640">
        <f t="shared" si="0"/>
        <v>-1738518.9189010239</v>
      </c>
      <c r="N69" s="679">
        <f t="shared" si="15"/>
        <v>-1286984.3578786862</v>
      </c>
      <c r="O69" s="680">
        <f t="shared" si="16"/>
        <v>2018169.8716058366</v>
      </c>
      <c r="P69" s="639">
        <f t="shared" si="3"/>
        <v>244573.61878969567</v>
      </c>
    </row>
    <row r="70" spans="1:16" ht="14.4" hidden="1" outlineLevel="1">
      <c r="A70" s="623"/>
      <c r="B70" s="615">
        <v>43159</v>
      </c>
      <c r="C70" s="624"/>
      <c r="D70" s="624"/>
      <c r="E70" s="618">
        <f t="shared" si="4"/>
        <v>12436306.870425021</v>
      </c>
      <c r="F70" s="618">
        <f t="shared" si="13"/>
        <v>12436306.870425018</v>
      </c>
      <c r="G70" s="679"/>
      <c r="H70" s="585">
        <f t="shared" si="12"/>
        <v>220343.61529896801</v>
      </c>
      <c r="I70" s="618">
        <f t="shared" si="5"/>
        <v>-10673557.948033269</v>
      </c>
      <c r="J70" s="618">
        <f t="shared" si="14"/>
        <v>-9351496.2562394608</v>
      </c>
      <c r="K70" s="618">
        <f t="shared" si="7"/>
        <v>3084810.6141855568</v>
      </c>
      <c r="L70" s="618">
        <v>71228.009999999995</v>
      </c>
      <c r="M70" s="622">
        <f t="shared" si="0"/>
        <v>-1667290.9089010239</v>
      </c>
      <c r="N70" s="618">
        <f t="shared" si="15"/>
        <v>-1297145.9807229303</v>
      </c>
      <c r="O70" s="620">
        <f t="shared" si="16"/>
        <v>1787664.6334626265</v>
      </c>
      <c r="P70" s="639">
        <f t="shared" si="3"/>
        <v>95458.01349072787</v>
      </c>
    </row>
    <row r="71" spans="1:16" ht="14.4" hidden="1" outlineLevel="1">
      <c r="A71" s="623"/>
      <c r="B71" s="615">
        <v>43190</v>
      </c>
      <c r="C71" s="624"/>
      <c r="D71" s="624"/>
      <c r="E71" s="618">
        <f t="shared" si="4"/>
        <v>12436306.870425021</v>
      </c>
      <c r="F71" s="618">
        <f t="shared" si="13"/>
        <v>12436306.870425018</v>
      </c>
      <c r="G71" s="679"/>
      <c r="H71" s="585">
        <f t="shared" si="12"/>
        <v>220343.61529896801</v>
      </c>
      <c r="I71" s="618">
        <f t="shared" si="5"/>
        <v>-10893901.563332237</v>
      </c>
      <c r="J71" s="618">
        <f t="shared" si="14"/>
        <v>-9571839.8715384323</v>
      </c>
      <c r="K71" s="618">
        <f t="shared" si="7"/>
        <v>2864466.9988865852</v>
      </c>
      <c r="L71" s="618">
        <v>71228.009999999995</v>
      </c>
      <c r="M71" s="622">
        <f t="shared" si="0"/>
        <v>-1596062.8989010239</v>
      </c>
      <c r="N71" s="618">
        <f t="shared" si="15"/>
        <v>-1307798.6248467276</v>
      </c>
      <c r="O71" s="620">
        <f t="shared" si="16"/>
        <v>1556668.3740398576</v>
      </c>
      <c r="P71" s="639">
        <f t="shared" si="3"/>
        <v>-53657.591808239929</v>
      </c>
    </row>
    <row r="72" spans="1:16" ht="14.4" hidden="1" outlineLevel="1">
      <c r="A72" s="623"/>
      <c r="B72" s="615">
        <v>43220</v>
      </c>
      <c r="C72" s="624"/>
      <c r="D72" s="624"/>
      <c r="E72" s="618">
        <f t="shared" si="4"/>
        <v>12436306.870425021</v>
      </c>
      <c r="F72" s="618">
        <f t="shared" si="13"/>
        <v>12436306.870425018</v>
      </c>
      <c r="G72" s="679"/>
      <c r="H72" s="585">
        <f t="shared" si="12"/>
        <v>220343.61529896801</v>
      </c>
      <c r="I72" s="618">
        <f t="shared" si="5"/>
        <v>-11114245.178631205</v>
      </c>
      <c r="J72" s="618">
        <f t="shared" si="14"/>
        <v>-9792183.4868373983</v>
      </c>
      <c r="K72" s="618">
        <f t="shared" si="7"/>
        <v>2644123.3835876193</v>
      </c>
      <c r="L72" s="618">
        <v>71228.009999999995</v>
      </c>
      <c r="M72" s="622">
        <f t="shared" si="0"/>
        <v>-1524834.8889010239</v>
      </c>
      <c r="N72" s="618">
        <f t="shared" si="15"/>
        <v>-1318942.2902500781</v>
      </c>
      <c r="O72" s="620">
        <f t="shared" si="16"/>
        <v>1325181.0933375412</v>
      </c>
      <c r="P72" s="639">
        <f t="shared" si="3"/>
        <v>-202773.19710720773</v>
      </c>
    </row>
    <row r="73" spans="1:16" ht="14.4" hidden="1" outlineLevel="1">
      <c r="A73" s="623"/>
      <c r="B73" s="615">
        <v>43251</v>
      </c>
      <c r="C73" s="624"/>
      <c r="D73" s="624"/>
      <c r="E73" s="618">
        <f t="shared" si="4"/>
        <v>12436306.870425021</v>
      </c>
      <c r="F73" s="618">
        <f t="shared" si="13"/>
        <v>12436306.870425018</v>
      </c>
      <c r="G73" s="679"/>
      <c r="H73" s="585">
        <f t="shared" si="12"/>
        <v>220343.61529896801</v>
      </c>
      <c r="I73" s="618">
        <f t="shared" si="5"/>
        <v>-11334588.793930173</v>
      </c>
      <c r="J73" s="618">
        <f t="shared" si="14"/>
        <v>-10012527.102136366</v>
      </c>
      <c r="K73" s="618">
        <f t="shared" si="7"/>
        <v>2423779.7682886515</v>
      </c>
      <c r="L73" s="618">
        <v>18370.63</v>
      </c>
      <c r="M73" s="622">
        <f t="shared" si="0"/>
        <v>-1506464.258901024</v>
      </c>
      <c r="N73" s="618">
        <f t="shared" si="15"/>
        <v>-1332779.3677663154</v>
      </c>
      <c r="O73" s="620">
        <f t="shared" si="16"/>
        <v>1091000.4005223361</v>
      </c>
      <c r="P73" s="639">
        <f t="shared" si="3"/>
        <v>-404746.18240617565</v>
      </c>
    </row>
    <row r="74" spans="1:16" ht="14.4" hidden="1" outlineLevel="1">
      <c r="A74" s="623"/>
      <c r="B74" s="615">
        <v>43281</v>
      </c>
      <c r="C74" s="624"/>
      <c r="D74" s="624"/>
      <c r="E74" s="618">
        <f t="shared" si="4"/>
        <v>12436306.870425021</v>
      </c>
      <c r="F74" s="618">
        <f t="shared" si="13"/>
        <v>12436306.870425018</v>
      </c>
      <c r="G74" s="679"/>
      <c r="H74" s="585">
        <f t="shared" si="12"/>
        <v>220343.61529896801</v>
      </c>
      <c r="I74" s="618">
        <f t="shared" si="5"/>
        <v>-11554932.409229141</v>
      </c>
      <c r="J74" s="618">
        <f t="shared" si="14"/>
        <v>-10232870.717435334</v>
      </c>
      <c r="K74" s="618">
        <f t="shared" si="7"/>
        <v>2203436.1529896837</v>
      </c>
      <c r="L74" s="618">
        <v>60774</v>
      </c>
      <c r="M74" s="622">
        <f t="shared" si="0"/>
        <v>-1445690.258901024</v>
      </c>
      <c r="N74" s="618">
        <f t="shared" si="15"/>
        <v>-1349745.4411454392</v>
      </c>
      <c r="O74" s="620">
        <f t="shared" si="16"/>
        <v>853690.71184424451</v>
      </c>
      <c r="P74" s="639">
        <f t="shared" si="3"/>
        <v>-564315.79770514346</v>
      </c>
    </row>
    <row r="75" spans="1:16" s="81" customFormat="1" ht="14.4" hidden="1" outlineLevel="1">
      <c r="A75" s="595"/>
      <c r="B75" s="615">
        <v>43312</v>
      </c>
      <c r="C75" s="938"/>
      <c r="D75" s="938"/>
      <c r="E75" s="679">
        <f t="shared" si="4"/>
        <v>12436306.870425021</v>
      </c>
      <c r="F75" s="679">
        <f t="shared" si="13"/>
        <v>12436306.870425018</v>
      </c>
      <c r="G75" s="679"/>
      <c r="H75" s="585">
        <f t="shared" si="12"/>
        <v>220343.61529896801</v>
      </c>
      <c r="I75" s="679">
        <f t="shared" si="5"/>
        <v>-11775276.024528109</v>
      </c>
      <c r="J75" s="679">
        <f t="shared" si="14"/>
        <v>-10453214.332734304</v>
      </c>
      <c r="K75" s="679">
        <f t="shared" si="7"/>
        <v>1983092.537690714</v>
      </c>
      <c r="L75" s="679">
        <v>998394</v>
      </c>
      <c r="M75" s="640">
        <f t="shared" ref="M75:M100" si="17">M74+L75</f>
        <v>-447296.258901024</v>
      </c>
      <c r="N75" s="679">
        <f t="shared" si="15"/>
        <v>-1329006.2033041164</v>
      </c>
      <c r="O75" s="680">
        <f t="shared" si="16"/>
        <v>654086.33438659762</v>
      </c>
      <c r="P75" s="639">
        <f t="shared" si="3"/>
        <v>213734.58699588873</v>
      </c>
    </row>
    <row r="76" spans="1:16" s="81" customFormat="1" ht="14.4" hidden="1" outlineLevel="1">
      <c r="A76" s="595"/>
      <c r="B76" s="615">
        <v>43343</v>
      </c>
      <c r="C76" s="938"/>
      <c r="D76" s="938"/>
      <c r="E76" s="679">
        <f t="shared" si="4"/>
        <v>12436306.870425021</v>
      </c>
      <c r="F76" s="679">
        <f t="shared" si="13"/>
        <v>12436306.870425018</v>
      </c>
      <c r="G76" s="679"/>
      <c r="H76" s="585">
        <f t="shared" si="12"/>
        <v>220343.61529896801</v>
      </c>
      <c r="I76" s="679">
        <f t="shared" si="5"/>
        <v>-11995619.639827076</v>
      </c>
      <c r="J76" s="679">
        <f t="shared" si="14"/>
        <v>-10673557.948033271</v>
      </c>
      <c r="K76" s="679">
        <f>F76+J76</f>
        <v>1762748.9223917462</v>
      </c>
      <c r="L76" s="679">
        <f>(-D76*0.21)+(H76*0.21)</f>
        <v>46272.159212783277</v>
      </c>
      <c r="M76" s="640">
        <f t="shared" si="17"/>
        <v>-401024.09968824073</v>
      </c>
      <c r="N76" s="679">
        <f t="shared" si="15"/>
        <v>-1271165.8976084809</v>
      </c>
      <c r="O76" s="680">
        <f t="shared" si="16"/>
        <v>491583.02478326531</v>
      </c>
      <c r="P76" s="639">
        <f t="shared" si="3"/>
        <v>39663.130909704196</v>
      </c>
    </row>
    <row r="77" spans="1:16" s="81" customFormat="1" ht="14.4" hidden="1" outlineLevel="1">
      <c r="A77" s="595"/>
      <c r="B77" s="615">
        <v>43373</v>
      </c>
      <c r="C77" s="938"/>
      <c r="D77" s="938"/>
      <c r="E77" s="679">
        <f t="shared" si="4"/>
        <v>12436306.870425021</v>
      </c>
      <c r="F77" s="679">
        <f t="shared" si="13"/>
        <v>12436306.870425018</v>
      </c>
      <c r="G77" s="679"/>
      <c r="H77" s="585">
        <f t="shared" si="12"/>
        <v>220343.61529896801</v>
      </c>
      <c r="I77" s="679">
        <f t="shared" si="5"/>
        <v>-12215963.255126044</v>
      </c>
      <c r="J77" s="679">
        <f t="shared" si="14"/>
        <v>-10893901.563332237</v>
      </c>
      <c r="K77" s="679">
        <f t="shared" si="7"/>
        <v>1542405.3070927802</v>
      </c>
      <c r="L77" s="679">
        <f>(-D77*0.21)+(H77*0.21)</f>
        <v>46272.159212783277</v>
      </c>
      <c r="M77" s="640">
        <f t="shared" si="17"/>
        <v>-354751.94047545746</v>
      </c>
      <c r="N77" s="679">
        <f t="shared" si="15"/>
        <v>-1215896.2674246666</v>
      </c>
      <c r="O77" s="680">
        <f t="shared" si="16"/>
        <v>326509.03966811369</v>
      </c>
      <c r="P77" s="639">
        <f t="shared" ref="P77:P102" si="18">+E77+I77+M77</f>
        <v>-134408.32517648034</v>
      </c>
    </row>
    <row r="78" spans="1:16" s="81" customFormat="1" ht="14.4" collapsed="1">
      <c r="A78" s="595"/>
      <c r="B78" s="615">
        <v>43404</v>
      </c>
      <c r="C78" s="938"/>
      <c r="D78" s="938"/>
      <c r="E78" s="679">
        <f t="shared" ref="E78:E102" si="19">E77+D78</f>
        <v>12436306.870425021</v>
      </c>
      <c r="F78" s="679">
        <f t="shared" si="13"/>
        <v>12436306.870425018</v>
      </c>
      <c r="G78" s="679"/>
      <c r="H78" s="585">
        <f>+H77</f>
        <v>220343.61529896801</v>
      </c>
      <c r="I78" s="679">
        <f t="shared" si="5"/>
        <v>-12436306.870425012</v>
      </c>
      <c r="J78" s="679">
        <f t="shared" si="14"/>
        <v>-11114245.178631203</v>
      </c>
      <c r="K78" s="679">
        <f>F78+J78</f>
        <v>1322061.6917938143</v>
      </c>
      <c r="L78" s="679">
        <v>46268</v>
      </c>
      <c r="M78" s="640">
        <f t="shared" si="17"/>
        <v>-308483.94047545746</v>
      </c>
      <c r="N78" s="679">
        <f t="shared" si="15"/>
        <v>-1163197.4860532063</v>
      </c>
      <c r="O78" s="680">
        <f t="shared" si="16"/>
        <v>158864.20574060804</v>
      </c>
      <c r="P78" s="639">
        <f t="shared" si="18"/>
        <v>-308483.94047544815</v>
      </c>
    </row>
    <row r="79" spans="1:16" s="81" customFormat="1" ht="14.4">
      <c r="A79" s="595"/>
      <c r="B79" s="615">
        <v>43434</v>
      </c>
      <c r="C79" s="938"/>
      <c r="D79" s="938"/>
      <c r="E79" s="679">
        <f t="shared" si="19"/>
        <v>12436306.870425021</v>
      </c>
      <c r="F79" s="679">
        <f t="shared" si="13"/>
        <v>12436306.870425018</v>
      </c>
      <c r="G79" s="679"/>
      <c r="H79" s="585">
        <v>0</v>
      </c>
      <c r="I79" s="679">
        <f t="shared" si="5"/>
        <v>-12436306.870425012</v>
      </c>
      <c r="J79" s="679">
        <f t="shared" si="14"/>
        <v>-11325407.809959384</v>
      </c>
      <c r="K79" s="679">
        <f t="shared" si="7"/>
        <v>1110899.0604656339</v>
      </c>
      <c r="L79" s="679">
        <f t="shared" ref="L79:L85" si="20">(-D79*0.21)+(H79*0.21)</f>
        <v>0</v>
      </c>
      <c r="M79" s="640">
        <f t="shared" si="17"/>
        <v>-308483.94047545746</v>
      </c>
      <c r="N79" s="679">
        <f t="shared" si="15"/>
        <v>-1114997.5601279659</v>
      </c>
      <c r="O79" s="680">
        <f t="shared" si="16"/>
        <v>-4098.4996623320039</v>
      </c>
      <c r="P79" s="639">
        <f t="shared" si="18"/>
        <v>-308483.94047544815</v>
      </c>
    </row>
    <row r="80" spans="1:16" s="81" customFormat="1" ht="14.4">
      <c r="A80" s="595"/>
      <c r="B80" s="615">
        <v>43465</v>
      </c>
      <c r="C80" s="938"/>
      <c r="D80" s="938"/>
      <c r="E80" s="679">
        <f t="shared" si="19"/>
        <v>12436306.870425021</v>
      </c>
      <c r="F80" s="679">
        <f t="shared" si="13"/>
        <v>12436306.870425018</v>
      </c>
      <c r="G80" s="679"/>
      <c r="H80" s="585"/>
      <c r="I80" s="679">
        <f t="shared" si="5"/>
        <v>-12436306.870425012</v>
      </c>
      <c r="J80" s="679">
        <f t="shared" si="14"/>
        <v>-11518208.47334598</v>
      </c>
      <c r="K80" s="679">
        <f t="shared" si="7"/>
        <v>918098.3970790375</v>
      </c>
      <c r="L80" s="679">
        <f t="shared" si="20"/>
        <v>0</v>
      </c>
      <c r="M80" s="640">
        <f t="shared" si="17"/>
        <v>-308483.94047545746</v>
      </c>
      <c r="N80" s="679">
        <f t="shared" si="15"/>
        <v>-1029893.2285925021</v>
      </c>
      <c r="O80" s="680">
        <f t="shared" si="16"/>
        <v>-111794.83151346457</v>
      </c>
      <c r="P80" s="639">
        <f t="shared" si="18"/>
        <v>-308483.94047544815</v>
      </c>
    </row>
    <row r="81" spans="1:16" s="81" customFormat="1" ht="14.4">
      <c r="A81" s="595"/>
      <c r="B81" s="615">
        <v>43496</v>
      </c>
      <c r="C81" s="938"/>
      <c r="D81" s="938"/>
      <c r="E81" s="679">
        <f t="shared" si="19"/>
        <v>12436306.870425021</v>
      </c>
      <c r="F81" s="679">
        <f t="shared" si="13"/>
        <v>12436306.870425018</v>
      </c>
      <c r="G81" s="679"/>
      <c r="H81" s="585"/>
      <c r="I81" s="679">
        <f t="shared" si="5"/>
        <v>-12436306.870425012</v>
      </c>
      <c r="J81" s="679">
        <f t="shared" si="14"/>
        <v>-11692647.168790996</v>
      </c>
      <c r="K81" s="679">
        <f t="shared" si="7"/>
        <v>743659.70163402148</v>
      </c>
      <c r="L81" s="679">
        <f t="shared" si="20"/>
        <v>0</v>
      </c>
      <c r="M81" s="640">
        <f t="shared" si="17"/>
        <v>-308483.94047545746</v>
      </c>
      <c r="N81" s="679">
        <f t="shared" si="15"/>
        <v>-907697.39705703827</v>
      </c>
      <c r="O81" s="680">
        <f t="shared" si="16"/>
        <v>-164037.69542301679</v>
      </c>
      <c r="P81" s="639">
        <f t="shared" si="18"/>
        <v>-308483.94047544815</v>
      </c>
    </row>
    <row r="82" spans="1:16" s="81" customFormat="1" ht="14.4">
      <c r="A82" s="595"/>
      <c r="B82" s="615">
        <v>43524</v>
      </c>
      <c r="C82" s="938"/>
      <c r="D82" s="938"/>
      <c r="E82" s="679">
        <f t="shared" si="19"/>
        <v>12436306.870425021</v>
      </c>
      <c r="F82" s="679">
        <f t="shared" si="13"/>
        <v>12436306.870425018</v>
      </c>
      <c r="G82" s="679"/>
      <c r="H82" s="585"/>
      <c r="I82" s="679">
        <f t="shared" si="5"/>
        <v>-12436306.870425012</v>
      </c>
      <c r="J82" s="679">
        <f t="shared" si="14"/>
        <v>-11848723.896294432</v>
      </c>
      <c r="K82" s="679">
        <f t="shared" si="7"/>
        <v>587582.97413058579</v>
      </c>
      <c r="L82" s="679">
        <f t="shared" si="20"/>
        <v>0</v>
      </c>
      <c r="M82" s="640">
        <f t="shared" si="17"/>
        <v>-308483.94047545746</v>
      </c>
      <c r="N82" s="679">
        <f t="shared" si="15"/>
        <v>-791495.64927157399</v>
      </c>
      <c r="O82" s="680">
        <f t="shared" si="16"/>
        <v>-203912.6751409882</v>
      </c>
      <c r="P82" s="639">
        <f t="shared" si="18"/>
        <v>-308483.94047544815</v>
      </c>
    </row>
    <row r="83" spans="1:16" s="81" customFormat="1" ht="14.4">
      <c r="A83" s="595"/>
      <c r="B83" s="615">
        <v>43555</v>
      </c>
      <c r="C83" s="938"/>
      <c r="D83" s="938"/>
      <c r="E83" s="679">
        <f t="shared" si="19"/>
        <v>12436306.870425021</v>
      </c>
      <c r="F83" s="679">
        <f t="shared" si="13"/>
        <v>12436306.870425018</v>
      </c>
      <c r="G83" s="679"/>
      <c r="H83" s="585"/>
      <c r="I83" s="679">
        <f t="shared" ref="I83:I89" si="21">I82-H83</f>
        <v>-12436306.870425012</v>
      </c>
      <c r="J83" s="679">
        <f t="shared" si="14"/>
        <v>-11986438.655856289</v>
      </c>
      <c r="K83" s="679">
        <f t="shared" si="7"/>
        <v>449868.21456872858</v>
      </c>
      <c r="L83" s="679">
        <f t="shared" si="20"/>
        <v>0</v>
      </c>
      <c r="M83" s="640">
        <f t="shared" si="17"/>
        <v>-308483.94047545746</v>
      </c>
      <c r="N83" s="679">
        <f t="shared" si="15"/>
        <v>-681229.56898611004</v>
      </c>
      <c r="O83" s="680">
        <f t="shared" si="16"/>
        <v>-231361.35441738146</v>
      </c>
      <c r="P83" s="639">
        <f t="shared" si="18"/>
        <v>-308483.94047544815</v>
      </c>
    </row>
    <row r="84" spans="1:16" s="81" customFormat="1" ht="14.4">
      <c r="A84" s="595"/>
      <c r="B84" s="615">
        <v>43585</v>
      </c>
      <c r="C84" s="938"/>
      <c r="D84" s="938"/>
      <c r="E84" s="679">
        <f t="shared" si="19"/>
        <v>12436306.870425021</v>
      </c>
      <c r="F84" s="679">
        <f t="shared" si="13"/>
        <v>12436306.870425018</v>
      </c>
      <c r="G84" s="679"/>
      <c r="H84" s="585"/>
      <c r="I84" s="679">
        <f t="shared" si="21"/>
        <v>-12436306.870425012</v>
      </c>
      <c r="J84" s="679">
        <f t="shared" si="14"/>
        <v>-12105791.44747656</v>
      </c>
      <c r="K84" s="679">
        <f t="shared" si="7"/>
        <v>330515.4229484573</v>
      </c>
      <c r="L84" s="679">
        <f t="shared" si="20"/>
        <v>0</v>
      </c>
      <c r="M84" s="640">
        <f t="shared" si="17"/>
        <v>-308483.94047545746</v>
      </c>
      <c r="N84" s="679">
        <f t="shared" si="15"/>
        <v>-576899.15620064631</v>
      </c>
      <c r="O84" s="680">
        <f t="shared" si="16"/>
        <v>-246383.73325218901</v>
      </c>
      <c r="P84" s="639">
        <f t="shared" si="18"/>
        <v>-308483.94047544815</v>
      </c>
    </row>
    <row r="85" spans="1:16" ht="14.4">
      <c r="A85" s="623"/>
      <c r="B85" s="615">
        <v>43616</v>
      </c>
      <c r="C85" s="624"/>
      <c r="D85" s="624"/>
      <c r="E85" s="618">
        <f t="shared" si="19"/>
        <v>12436306.870425021</v>
      </c>
      <c r="F85" s="618">
        <f t="shared" si="13"/>
        <v>12436306.870425018</v>
      </c>
      <c r="G85" s="679"/>
      <c r="H85" s="585"/>
      <c r="I85" s="618">
        <f t="shared" si="21"/>
        <v>-12436306.870425012</v>
      </c>
      <c r="J85" s="618">
        <f t="shared" si="14"/>
        <v>-12206782.271155253</v>
      </c>
      <c r="K85" s="618">
        <f t="shared" ref="K85:K102" si="22">F85+J85</f>
        <v>229524.5992697645</v>
      </c>
      <c r="L85" s="618">
        <f t="shared" si="20"/>
        <v>0</v>
      </c>
      <c r="M85" s="622">
        <f t="shared" si="17"/>
        <v>-308483.94047545746</v>
      </c>
      <c r="N85" s="618">
        <f t="shared" si="15"/>
        <v>-476302.02008184901</v>
      </c>
      <c r="O85" s="620">
        <f t="shared" si="16"/>
        <v>-246777.42081208451</v>
      </c>
      <c r="P85" s="639">
        <f t="shared" si="18"/>
        <v>-308483.94047544815</v>
      </c>
    </row>
    <row r="86" spans="1:16" ht="14.4">
      <c r="A86" s="623"/>
      <c r="B86" s="615">
        <v>43646</v>
      </c>
      <c r="C86" s="624"/>
      <c r="D86" s="624"/>
      <c r="E86" s="618">
        <f t="shared" si="19"/>
        <v>12436306.870425021</v>
      </c>
      <c r="F86" s="618">
        <f t="shared" si="13"/>
        <v>12436306.870425018</v>
      </c>
      <c r="G86" s="679"/>
      <c r="H86" s="585"/>
      <c r="I86" s="618">
        <f t="shared" si="21"/>
        <v>-12436306.870425012</v>
      </c>
      <c r="J86" s="618">
        <f t="shared" si="14"/>
        <v>-12289411.126892367</v>
      </c>
      <c r="K86" s="618">
        <f t="shared" si="22"/>
        <v>146895.74353265017</v>
      </c>
      <c r="L86" s="618">
        <f t="shared" ref="L86:L102" si="23">(-D86*0.35)+(H86*0.35)</f>
        <v>0</v>
      </c>
      <c r="M86" s="622">
        <f t="shared" si="17"/>
        <v>-308483.94047545746</v>
      </c>
      <c r="N86" s="618">
        <f t="shared" si="15"/>
        <v>-379002.57687971852</v>
      </c>
      <c r="O86" s="620">
        <f t="shared" si="16"/>
        <v>-232106.83334706834</v>
      </c>
      <c r="P86" s="639">
        <f t="shared" si="18"/>
        <v>-308483.94047544815</v>
      </c>
    </row>
    <row r="87" spans="1:16" ht="14.4">
      <c r="A87" s="623"/>
      <c r="B87" s="1110">
        <v>43677</v>
      </c>
      <c r="C87" s="1111"/>
      <c r="D87" s="1111"/>
      <c r="E87" s="1112">
        <f t="shared" si="19"/>
        <v>12436306.870425021</v>
      </c>
      <c r="F87" s="1112">
        <f t="shared" si="13"/>
        <v>12436306.870425018</v>
      </c>
      <c r="G87" s="1112"/>
      <c r="H87" s="1113"/>
      <c r="I87" s="1112">
        <f t="shared" si="21"/>
        <v>-12436306.870425012</v>
      </c>
      <c r="J87" s="1112">
        <f t="shared" si="14"/>
        <v>-12353678.014687901</v>
      </c>
      <c r="K87" s="1112">
        <f t="shared" si="22"/>
        <v>82628.855737116188</v>
      </c>
      <c r="L87" s="1112">
        <f t="shared" si="23"/>
        <v>0</v>
      </c>
      <c r="M87" s="1114">
        <f t="shared" si="17"/>
        <v>-308483.94047545746</v>
      </c>
      <c r="N87" s="1112">
        <f t="shared" si="15"/>
        <v>-325835.1336775879</v>
      </c>
      <c r="O87" s="1115">
        <f t="shared" si="16"/>
        <v>-243206.27794047171</v>
      </c>
      <c r="P87" s="1116">
        <f t="shared" si="18"/>
        <v>-308483.94047544815</v>
      </c>
    </row>
    <row r="88" spans="1:16" ht="14.4">
      <c r="A88" s="623"/>
      <c r="B88" s="1110">
        <v>43708</v>
      </c>
      <c r="C88" s="1111"/>
      <c r="D88" s="1111"/>
      <c r="E88" s="1112">
        <f t="shared" si="19"/>
        <v>12436306.870425021</v>
      </c>
      <c r="F88" s="1112">
        <f t="shared" si="13"/>
        <v>12436306.870425018</v>
      </c>
      <c r="G88" s="1112"/>
      <c r="H88" s="1113"/>
      <c r="I88" s="1112">
        <f t="shared" si="21"/>
        <v>-12436306.870425012</v>
      </c>
      <c r="J88" s="1112">
        <f t="shared" si="14"/>
        <v>-12399582.934541851</v>
      </c>
      <c r="K88" s="1112">
        <f t="shared" si="22"/>
        <v>36723.935883166268</v>
      </c>
      <c r="L88" s="1112">
        <f t="shared" si="23"/>
        <v>0</v>
      </c>
      <c r="M88" s="1114">
        <f t="shared" si="17"/>
        <v>-308483.94047545746</v>
      </c>
      <c r="N88" s="1112">
        <f t="shared" si="15"/>
        <v>-316195.4471093234</v>
      </c>
      <c r="O88" s="1115">
        <f t="shared" si="16"/>
        <v>-279471.51122615713</v>
      </c>
      <c r="P88" s="1116">
        <f t="shared" si="18"/>
        <v>-308483.94047544815</v>
      </c>
    </row>
    <row r="89" spans="1:16" ht="14.4">
      <c r="A89" s="623"/>
      <c r="B89" s="1110">
        <v>43738</v>
      </c>
      <c r="C89" s="1111"/>
      <c r="D89" s="1111"/>
      <c r="E89" s="1112">
        <f t="shared" si="19"/>
        <v>12436306.870425021</v>
      </c>
      <c r="F89" s="1112">
        <f t="shared" si="13"/>
        <v>12436306.870425018</v>
      </c>
      <c r="G89" s="1112"/>
      <c r="H89" s="1113"/>
      <c r="I89" s="1112">
        <f t="shared" si="21"/>
        <v>-12436306.870425012</v>
      </c>
      <c r="J89" s="1112">
        <f t="shared" si="14"/>
        <v>-12427125.886454223</v>
      </c>
      <c r="K89" s="1112">
        <f t="shared" si="22"/>
        <v>9180.9839707948267</v>
      </c>
      <c r="L89" s="1112">
        <f t="shared" si="23"/>
        <v>0</v>
      </c>
      <c r="M89" s="1114">
        <f t="shared" si="17"/>
        <v>-308483.94047545746</v>
      </c>
      <c r="N89" s="1112">
        <f t="shared" si="15"/>
        <v>-310411.77380879072</v>
      </c>
      <c r="O89" s="1115">
        <f t="shared" si="16"/>
        <v>-301230.78983799589</v>
      </c>
      <c r="P89" s="1116">
        <f t="shared" si="18"/>
        <v>-308483.94047544815</v>
      </c>
    </row>
    <row r="90" spans="1:16" ht="14.4">
      <c r="A90" s="623"/>
      <c r="B90" s="1110">
        <v>43769</v>
      </c>
      <c r="C90" s="1111"/>
      <c r="D90" s="1111"/>
      <c r="E90" s="1112">
        <f t="shared" si="19"/>
        <v>12436306.870425021</v>
      </c>
      <c r="F90" s="1112">
        <f t="shared" si="13"/>
        <v>12436306.870425018</v>
      </c>
      <c r="G90" s="1112"/>
      <c r="H90" s="1113"/>
      <c r="I90" s="1112">
        <f>I89-H90</f>
        <v>-12436306.870425012</v>
      </c>
      <c r="J90" s="1112">
        <f t="shared" si="14"/>
        <v>-12436306.870425014</v>
      </c>
      <c r="K90" s="1112">
        <f t="shared" si="22"/>
        <v>0</v>
      </c>
      <c r="L90" s="1112">
        <f t="shared" si="23"/>
        <v>0</v>
      </c>
      <c r="M90" s="1114">
        <f t="shared" si="17"/>
        <v>-308483.94047545746</v>
      </c>
      <c r="N90" s="1112">
        <f t="shared" si="15"/>
        <v>-308483.94047545741</v>
      </c>
      <c r="O90" s="1115">
        <f t="shared" si="16"/>
        <v>-308483.94047545741</v>
      </c>
      <c r="P90" s="1116">
        <f t="shared" si="18"/>
        <v>-308483.94047544815</v>
      </c>
    </row>
    <row r="91" spans="1:16" ht="14.4">
      <c r="A91" s="623"/>
      <c r="B91" s="1110">
        <v>43799</v>
      </c>
      <c r="C91" s="1111"/>
      <c r="D91" s="1111"/>
      <c r="E91" s="1112">
        <f t="shared" si="19"/>
        <v>12436306.870425021</v>
      </c>
      <c r="F91" s="1112">
        <f t="shared" si="13"/>
        <v>12436306.870425018</v>
      </c>
      <c r="G91" s="1112"/>
      <c r="H91" s="1113"/>
      <c r="I91" s="1112">
        <f t="shared" ref="I91:I102" si="24">I90-H91</f>
        <v>-12436306.870425012</v>
      </c>
      <c r="J91" s="1112">
        <f t="shared" si="14"/>
        <v>-12436306.870425014</v>
      </c>
      <c r="K91" s="1112">
        <f t="shared" si="22"/>
        <v>0</v>
      </c>
      <c r="L91" s="1112">
        <f t="shared" si="23"/>
        <v>0</v>
      </c>
      <c r="M91" s="1114">
        <f t="shared" si="17"/>
        <v>-308483.94047545746</v>
      </c>
      <c r="N91" s="1112">
        <f t="shared" si="15"/>
        <v>-308483.94047545741</v>
      </c>
      <c r="O91" s="1115">
        <f t="shared" si="16"/>
        <v>-308483.94047545741</v>
      </c>
      <c r="P91" s="1116">
        <f t="shared" si="18"/>
        <v>-308483.94047544815</v>
      </c>
    </row>
    <row r="92" spans="1:16" ht="14.4">
      <c r="A92" s="623"/>
      <c r="B92" s="1110">
        <v>43830</v>
      </c>
      <c r="C92" s="1111"/>
      <c r="D92" s="1111"/>
      <c r="E92" s="1112">
        <f t="shared" si="19"/>
        <v>12436306.870425021</v>
      </c>
      <c r="F92" s="1112">
        <f t="shared" si="13"/>
        <v>12436306.870425018</v>
      </c>
      <c r="G92" s="1112"/>
      <c r="H92" s="1113"/>
      <c r="I92" s="1112">
        <f t="shared" si="24"/>
        <v>-12436306.870425012</v>
      </c>
      <c r="J92" s="1112">
        <f t="shared" si="14"/>
        <v>-12436306.870425014</v>
      </c>
      <c r="K92" s="1112">
        <f t="shared" si="22"/>
        <v>0</v>
      </c>
      <c r="L92" s="1112">
        <f t="shared" si="23"/>
        <v>0</v>
      </c>
      <c r="M92" s="1114">
        <f t="shared" si="17"/>
        <v>-308483.94047545746</v>
      </c>
      <c r="N92" s="1112">
        <f t="shared" si="15"/>
        <v>-308483.94047545741</v>
      </c>
      <c r="O92" s="1115">
        <f t="shared" si="16"/>
        <v>-308483.94047545741</v>
      </c>
      <c r="P92" s="1116">
        <f t="shared" si="18"/>
        <v>-308483.94047544815</v>
      </c>
    </row>
    <row r="93" spans="1:16" ht="14.4">
      <c r="A93" s="623"/>
      <c r="B93" s="1110">
        <v>43861</v>
      </c>
      <c r="C93" s="1111"/>
      <c r="D93" s="1111"/>
      <c r="E93" s="1112">
        <f t="shared" si="19"/>
        <v>12436306.870425021</v>
      </c>
      <c r="F93" s="1112">
        <f t="shared" si="13"/>
        <v>12436306.870425018</v>
      </c>
      <c r="G93" s="1112"/>
      <c r="H93" s="1113"/>
      <c r="I93" s="1112">
        <f t="shared" si="24"/>
        <v>-12436306.870425012</v>
      </c>
      <c r="J93" s="1112">
        <f t="shared" si="14"/>
        <v>-12436306.870425014</v>
      </c>
      <c r="K93" s="1112">
        <f t="shared" si="22"/>
        <v>0</v>
      </c>
      <c r="L93" s="1112">
        <f t="shared" si="23"/>
        <v>0</v>
      </c>
      <c r="M93" s="1114">
        <f t="shared" si="17"/>
        <v>-308483.94047545746</v>
      </c>
      <c r="N93" s="1112">
        <f t="shared" si="15"/>
        <v>-308483.94047545741</v>
      </c>
      <c r="O93" s="1115">
        <f t="shared" si="16"/>
        <v>-308483.94047545741</v>
      </c>
      <c r="P93" s="1116">
        <f t="shared" si="18"/>
        <v>-308483.94047544815</v>
      </c>
    </row>
    <row r="94" spans="1:16" ht="14.4">
      <c r="A94" s="623"/>
      <c r="B94" s="1110">
        <v>43889</v>
      </c>
      <c r="C94" s="1111"/>
      <c r="D94" s="1111"/>
      <c r="E94" s="1112">
        <f t="shared" si="19"/>
        <v>12436306.870425021</v>
      </c>
      <c r="F94" s="1112">
        <f t="shared" si="13"/>
        <v>12436306.870425018</v>
      </c>
      <c r="G94" s="1112"/>
      <c r="H94" s="1113"/>
      <c r="I94" s="1112">
        <f t="shared" si="24"/>
        <v>-12436306.870425012</v>
      </c>
      <c r="J94" s="1112">
        <f t="shared" si="14"/>
        <v>-12436306.870425014</v>
      </c>
      <c r="K94" s="1112">
        <f t="shared" si="22"/>
        <v>0</v>
      </c>
      <c r="L94" s="1112">
        <f t="shared" si="23"/>
        <v>0</v>
      </c>
      <c r="M94" s="1114">
        <f t="shared" si="17"/>
        <v>-308483.94047545746</v>
      </c>
      <c r="N94" s="1112">
        <f t="shared" si="15"/>
        <v>-308483.94047545741</v>
      </c>
      <c r="O94" s="1115">
        <f t="shared" si="16"/>
        <v>-308483.94047545741</v>
      </c>
      <c r="P94" s="1116">
        <f t="shared" si="18"/>
        <v>-308483.94047544815</v>
      </c>
    </row>
    <row r="95" spans="1:16" ht="14.4">
      <c r="A95" s="623"/>
      <c r="B95" s="1110">
        <v>43921</v>
      </c>
      <c r="C95" s="1111"/>
      <c r="D95" s="1111"/>
      <c r="E95" s="1112">
        <f t="shared" si="19"/>
        <v>12436306.870425021</v>
      </c>
      <c r="F95" s="1112">
        <f t="shared" si="13"/>
        <v>12436306.870425018</v>
      </c>
      <c r="G95" s="1112"/>
      <c r="H95" s="1113"/>
      <c r="I95" s="1112">
        <f t="shared" si="24"/>
        <v>-12436306.870425012</v>
      </c>
      <c r="J95" s="1112">
        <f t="shared" si="14"/>
        <v>-12436306.870425014</v>
      </c>
      <c r="K95" s="1112">
        <f t="shared" si="22"/>
        <v>0</v>
      </c>
      <c r="L95" s="1112">
        <f t="shared" si="23"/>
        <v>0</v>
      </c>
      <c r="M95" s="1114">
        <f t="shared" si="17"/>
        <v>-308483.94047545746</v>
      </c>
      <c r="N95" s="1112">
        <f t="shared" si="15"/>
        <v>-308483.94047545741</v>
      </c>
      <c r="O95" s="1115">
        <f t="shared" si="16"/>
        <v>-308483.94047545741</v>
      </c>
      <c r="P95" s="1116">
        <f t="shared" si="18"/>
        <v>-308483.94047544815</v>
      </c>
    </row>
    <row r="96" spans="1:16" ht="14.4">
      <c r="A96" s="623"/>
      <c r="B96" s="1110">
        <v>43951</v>
      </c>
      <c r="C96" s="1111"/>
      <c r="D96" s="1111"/>
      <c r="E96" s="1112">
        <f t="shared" si="19"/>
        <v>12436306.870425021</v>
      </c>
      <c r="F96" s="1112">
        <f t="shared" si="13"/>
        <v>12436306.870425018</v>
      </c>
      <c r="G96" s="1112"/>
      <c r="H96" s="1113"/>
      <c r="I96" s="1112">
        <f t="shared" si="24"/>
        <v>-12436306.870425012</v>
      </c>
      <c r="J96" s="1112">
        <f t="shared" si="14"/>
        <v>-12436306.870425014</v>
      </c>
      <c r="K96" s="1112">
        <f t="shared" si="22"/>
        <v>0</v>
      </c>
      <c r="L96" s="1112">
        <f t="shared" si="23"/>
        <v>0</v>
      </c>
      <c r="M96" s="1114">
        <f t="shared" si="17"/>
        <v>-308483.94047545746</v>
      </c>
      <c r="N96" s="1112">
        <f t="shared" si="15"/>
        <v>-308483.94047545741</v>
      </c>
      <c r="O96" s="1115">
        <f t="shared" si="16"/>
        <v>-308483.94047545741</v>
      </c>
      <c r="P96" s="1116">
        <f t="shared" si="18"/>
        <v>-308483.94047544815</v>
      </c>
    </row>
    <row r="97" spans="1:16" ht="14.4">
      <c r="A97" s="623"/>
      <c r="B97" s="1110">
        <v>43982</v>
      </c>
      <c r="C97" s="1111"/>
      <c r="D97" s="1111"/>
      <c r="E97" s="1112">
        <f t="shared" si="19"/>
        <v>12436306.870425021</v>
      </c>
      <c r="F97" s="1112">
        <f t="shared" si="13"/>
        <v>12436306.870425018</v>
      </c>
      <c r="G97" s="1112"/>
      <c r="H97" s="1113"/>
      <c r="I97" s="1112">
        <f t="shared" si="24"/>
        <v>-12436306.870425012</v>
      </c>
      <c r="J97" s="1112">
        <f t="shared" si="14"/>
        <v>-12436306.870425014</v>
      </c>
      <c r="K97" s="1112">
        <f t="shared" si="22"/>
        <v>0</v>
      </c>
      <c r="L97" s="1112">
        <f t="shared" si="23"/>
        <v>0</v>
      </c>
      <c r="M97" s="1114">
        <f t="shared" si="17"/>
        <v>-308483.94047545746</v>
      </c>
      <c r="N97" s="1112">
        <f t="shared" si="15"/>
        <v>-308483.94047545741</v>
      </c>
      <c r="O97" s="1115">
        <f t="shared" si="16"/>
        <v>-308483.94047545741</v>
      </c>
      <c r="P97" s="1116">
        <f t="shared" si="18"/>
        <v>-308483.94047544815</v>
      </c>
    </row>
    <row r="98" spans="1:16" ht="14.4">
      <c r="A98" s="623"/>
      <c r="B98" s="1110">
        <v>44012</v>
      </c>
      <c r="C98" s="1111"/>
      <c r="D98" s="1111"/>
      <c r="E98" s="1112">
        <f t="shared" si="19"/>
        <v>12436306.870425021</v>
      </c>
      <c r="F98" s="1112">
        <f t="shared" si="13"/>
        <v>12436306.870425018</v>
      </c>
      <c r="G98" s="1112"/>
      <c r="H98" s="1113"/>
      <c r="I98" s="1112">
        <f t="shared" si="24"/>
        <v>-12436306.870425012</v>
      </c>
      <c r="J98" s="1112">
        <f t="shared" si="14"/>
        <v>-12436306.870425014</v>
      </c>
      <c r="K98" s="1112">
        <f t="shared" si="22"/>
        <v>0</v>
      </c>
      <c r="L98" s="1112">
        <f t="shared" si="23"/>
        <v>0</v>
      </c>
      <c r="M98" s="1114">
        <f t="shared" si="17"/>
        <v>-308483.94047545746</v>
      </c>
      <c r="N98" s="1112">
        <f t="shared" si="15"/>
        <v>-308483.94047545741</v>
      </c>
      <c r="O98" s="1115">
        <f t="shared" si="16"/>
        <v>-308483.94047545741</v>
      </c>
      <c r="P98" s="1116">
        <f t="shared" si="18"/>
        <v>-308483.94047544815</v>
      </c>
    </row>
    <row r="99" spans="1:16" ht="14.4">
      <c r="A99" s="623"/>
      <c r="B99" s="615">
        <v>44043</v>
      </c>
      <c r="C99" s="624"/>
      <c r="D99" s="624"/>
      <c r="E99" s="618">
        <f t="shared" si="19"/>
        <v>12436306.870425021</v>
      </c>
      <c r="F99" s="618">
        <f t="shared" si="13"/>
        <v>12436306.870425018</v>
      </c>
      <c r="G99" s="679"/>
      <c r="H99" s="585"/>
      <c r="I99" s="618">
        <f t="shared" si="24"/>
        <v>-12436306.870425012</v>
      </c>
      <c r="J99" s="618">
        <f t="shared" si="14"/>
        <v>-12436306.870425014</v>
      </c>
      <c r="K99" s="618">
        <f t="shared" si="22"/>
        <v>0</v>
      </c>
      <c r="L99" s="618">
        <f t="shared" si="23"/>
        <v>0</v>
      </c>
      <c r="M99" s="622">
        <f t="shared" si="17"/>
        <v>-308483.94047545746</v>
      </c>
      <c r="N99" s="618">
        <f t="shared" si="15"/>
        <v>-308483.94047545741</v>
      </c>
      <c r="O99" s="620">
        <f t="shared" si="16"/>
        <v>-308483.94047545741</v>
      </c>
      <c r="P99" s="619">
        <f t="shared" si="18"/>
        <v>-308483.94047544815</v>
      </c>
    </row>
    <row r="100" spans="1:16" ht="14.4">
      <c r="A100" s="623"/>
      <c r="B100" s="615">
        <v>44074</v>
      </c>
      <c r="C100" s="624"/>
      <c r="D100" s="624"/>
      <c r="E100" s="618">
        <f t="shared" si="19"/>
        <v>12436306.870425021</v>
      </c>
      <c r="F100" s="618">
        <f t="shared" si="13"/>
        <v>12436306.870425018</v>
      </c>
      <c r="G100" s="679"/>
      <c r="H100" s="585"/>
      <c r="I100" s="618">
        <f t="shared" si="24"/>
        <v>-12436306.870425012</v>
      </c>
      <c r="J100" s="618">
        <f t="shared" si="14"/>
        <v>-12436306.870425014</v>
      </c>
      <c r="K100" s="618">
        <f t="shared" si="22"/>
        <v>0</v>
      </c>
      <c r="L100" s="618">
        <f t="shared" si="23"/>
        <v>0</v>
      </c>
      <c r="M100" s="622">
        <f t="shared" si="17"/>
        <v>-308483.94047545746</v>
      </c>
      <c r="N100" s="618">
        <f t="shared" si="15"/>
        <v>-308483.94047545741</v>
      </c>
      <c r="O100" s="620">
        <f t="shared" si="16"/>
        <v>-308483.94047545741</v>
      </c>
      <c r="P100" s="619">
        <f t="shared" si="18"/>
        <v>-308483.94047544815</v>
      </c>
    </row>
    <row r="101" spans="1:16" ht="14.4">
      <c r="A101" s="623"/>
      <c r="B101" s="615">
        <v>44104</v>
      </c>
      <c r="C101" s="624"/>
      <c r="D101" s="624"/>
      <c r="E101" s="618">
        <f t="shared" si="19"/>
        <v>12436306.870425021</v>
      </c>
      <c r="F101" s="618">
        <f t="shared" si="13"/>
        <v>12436306.870425018</v>
      </c>
      <c r="G101" s="679">
        <f>EDIT!C10</f>
        <v>-308484</v>
      </c>
      <c r="H101" s="585"/>
      <c r="I101" s="618">
        <f t="shared" si="24"/>
        <v>-12436306.870425012</v>
      </c>
      <c r="J101" s="618">
        <f t="shared" si="14"/>
        <v>-12436306.870425014</v>
      </c>
      <c r="K101" s="618">
        <f t="shared" si="22"/>
        <v>0</v>
      </c>
      <c r="L101" s="618">
        <f t="shared" si="23"/>
        <v>0</v>
      </c>
      <c r="M101" s="640">
        <f>M100+L101-G101</f>
        <v>5.95245425356552E-2</v>
      </c>
      <c r="N101" s="618">
        <f t="shared" si="15"/>
        <v>-295630.44047545741</v>
      </c>
      <c r="O101" s="620">
        <f t="shared" si="16"/>
        <v>-295630.44047545741</v>
      </c>
      <c r="P101" s="619">
        <f t="shared" si="18"/>
        <v>5.9524551848880947E-2</v>
      </c>
    </row>
    <row r="102" spans="1:16" ht="14.4">
      <c r="A102" s="623"/>
      <c r="B102" s="615">
        <v>44135</v>
      </c>
      <c r="C102" s="624"/>
      <c r="D102" s="624"/>
      <c r="E102" s="618">
        <f t="shared" si="19"/>
        <v>12436306.870425021</v>
      </c>
      <c r="F102" s="618">
        <f>(E90+E102+SUM(E91:E101)*2)/24</f>
        <v>12436306.870425018</v>
      </c>
      <c r="G102" s="679"/>
      <c r="H102" s="585"/>
      <c r="I102" s="618">
        <f t="shared" si="24"/>
        <v>-12436306.870425012</v>
      </c>
      <c r="J102" s="618">
        <f>(I90+I102+SUM(I91:I101)*2)/24</f>
        <v>-12436306.870425014</v>
      </c>
      <c r="K102" s="618">
        <f t="shared" si="22"/>
        <v>0</v>
      </c>
      <c r="L102" s="618">
        <f t="shared" si="23"/>
        <v>0</v>
      </c>
      <c r="M102" s="622">
        <f>M101+L102</f>
        <v>5.95245425356552E-2</v>
      </c>
      <c r="N102" s="618">
        <f>(M90+M102+SUM(M91:M101)*2)/24</f>
        <v>-269923.44047545741</v>
      </c>
      <c r="O102" s="620">
        <f>N102+K102</f>
        <v>-269923.44047545741</v>
      </c>
      <c r="P102" s="619">
        <f t="shared" si="18"/>
        <v>5.9524551848880947E-2</v>
      </c>
    </row>
    <row r="103" spans="1:16" ht="14.4">
      <c r="A103" s="623"/>
      <c r="B103" s="615">
        <v>44165</v>
      </c>
      <c r="C103" s="624"/>
      <c r="D103" s="624"/>
      <c r="E103" s="618">
        <f t="shared" ref="E103:E108" si="25">E102+D103</f>
        <v>12436306.870425021</v>
      </c>
      <c r="F103" s="618">
        <f t="shared" ref="F103:F108" si="26">(E91+E103+SUM(E92:E102)*2)/24</f>
        <v>12436306.870425018</v>
      </c>
      <c r="G103" s="679"/>
      <c r="H103" s="585"/>
      <c r="I103" s="618">
        <f t="shared" ref="I103:I108" si="27">I102-H103</f>
        <v>-12436306.870425012</v>
      </c>
      <c r="J103" s="618">
        <f t="shared" ref="J103:J108" si="28">(I91+I103+SUM(I92:I102)*2)/24</f>
        <v>-12436306.870425014</v>
      </c>
      <c r="K103" s="618">
        <f t="shared" ref="K103:K108" si="29">F103+J103</f>
        <v>0</v>
      </c>
      <c r="L103" s="618">
        <f t="shared" ref="L103:L108" si="30">(-D103*0.35)+(H103*0.35)</f>
        <v>0</v>
      </c>
      <c r="M103" s="622">
        <f t="shared" ref="M103:M108" si="31">M102+L103</f>
        <v>5.95245425356552E-2</v>
      </c>
      <c r="N103" s="618">
        <f t="shared" ref="N103:N108" si="32">(M91+M103+SUM(M92:M102)*2)/24</f>
        <v>-244216.44047545738</v>
      </c>
      <c r="O103" s="620">
        <f t="shared" ref="O103:O108" si="33">N103+K103</f>
        <v>-244216.44047545738</v>
      </c>
      <c r="P103" s="619">
        <f t="shared" ref="P103:P108" si="34">+E103+I103+M103</f>
        <v>5.9524551848880947E-2</v>
      </c>
    </row>
    <row r="104" spans="1:16" ht="14.4">
      <c r="A104" s="623"/>
      <c r="B104" s="615">
        <v>44196</v>
      </c>
      <c r="C104" s="624"/>
      <c r="D104" s="624"/>
      <c r="E104" s="618">
        <f t="shared" si="25"/>
        <v>12436306.870425021</v>
      </c>
      <c r="F104" s="618">
        <f t="shared" si="26"/>
        <v>12436306.870425018</v>
      </c>
      <c r="G104" s="679"/>
      <c r="H104" s="585"/>
      <c r="I104" s="618">
        <f t="shared" si="27"/>
        <v>-12436306.870425012</v>
      </c>
      <c r="J104" s="618">
        <f t="shared" si="28"/>
        <v>-12436306.870425014</v>
      </c>
      <c r="K104" s="618">
        <f t="shared" si="29"/>
        <v>0</v>
      </c>
      <c r="L104" s="618">
        <f t="shared" si="30"/>
        <v>0</v>
      </c>
      <c r="M104" s="622">
        <f t="shared" si="31"/>
        <v>5.95245425356552E-2</v>
      </c>
      <c r="N104" s="618">
        <f t="shared" si="32"/>
        <v>-218509.44047545738</v>
      </c>
      <c r="O104" s="620">
        <f t="shared" si="33"/>
        <v>-218509.44047545738</v>
      </c>
      <c r="P104" s="619">
        <f t="shared" si="34"/>
        <v>5.9524551848880947E-2</v>
      </c>
    </row>
    <row r="105" spans="1:16" ht="14.4">
      <c r="A105" s="623"/>
      <c r="B105" s="615">
        <v>44227</v>
      </c>
      <c r="C105" s="624"/>
      <c r="D105" s="624"/>
      <c r="E105" s="618">
        <f t="shared" si="25"/>
        <v>12436306.870425021</v>
      </c>
      <c r="F105" s="618">
        <f t="shared" si="26"/>
        <v>12436306.870425018</v>
      </c>
      <c r="G105" s="679"/>
      <c r="H105" s="585"/>
      <c r="I105" s="618">
        <f t="shared" si="27"/>
        <v>-12436306.870425012</v>
      </c>
      <c r="J105" s="618">
        <f t="shared" si="28"/>
        <v>-12436306.870425014</v>
      </c>
      <c r="K105" s="618">
        <f t="shared" si="29"/>
        <v>0</v>
      </c>
      <c r="L105" s="618">
        <f t="shared" si="30"/>
        <v>0</v>
      </c>
      <c r="M105" s="622">
        <f t="shared" si="31"/>
        <v>5.95245425356552E-2</v>
      </c>
      <c r="N105" s="618">
        <f t="shared" si="32"/>
        <v>-192802.44047545738</v>
      </c>
      <c r="O105" s="620">
        <f t="shared" si="33"/>
        <v>-192802.44047545738</v>
      </c>
      <c r="P105" s="619">
        <f t="shared" si="34"/>
        <v>5.9524551848880947E-2</v>
      </c>
    </row>
    <row r="106" spans="1:16" ht="14.4">
      <c r="A106" s="623"/>
      <c r="B106" s="615">
        <v>44255</v>
      </c>
      <c r="C106" s="624"/>
      <c r="D106" s="624"/>
      <c r="E106" s="618">
        <f t="shared" si="25"/>
        <v>12436306.870425021</v>
      </c>
      <c r="F106" s="618">
        <f t="shared" si="26"/>
        <v>12436306.870425018</v>
      </c>
      <c r="G106" s="679"/>
      <c r="H106" s="585"/>
      <c r="I106" s="618">
        <f t="shared" si="27"/>
        <v>-12436306.870425012</v>
      </c>
      <c r="J106" s="618">
        <f t="shared" si="28"/>
        <v>-12436306.870425014</v>
      </c>
      <c r="K106" s="679">
        <f t="shared" si="29"/>
        <v>0</v>
      </c>
      <c r="L106" s="618">
        <f t="shared" si="30"/>
        <v>0</v>
      </c>
      <c r="M106" s="622">
        <f t="shared" si="31"/>
        <v>5.95245425356552E-2</v>
      </c>
      <c r="N106" s="618">
        <f t="shared" si="32"/>
        <v>-167095.44047545738</v>
      </c>
      <c r="O106" s="620">
        <f t="shared" si="33"/>
        <v>-167095.44047545738</v>
      </c>
      <c r="P106" s="619">
        <f t="shared" si="34"/>
        <v>5.9524551848880947E-2</v>
      </c>
    </row>
    <row r="107" spans="1:16" ht="14.4">
      <c r="A107" s="623"/>
      <c r="B107" s="615">
        <v>44286</v>
      </c>
      <c r="C107" s="624"/>
      <c r="D107" s="624"/>
      <c r="E107" s="618">
        <f t="shared" si="25"/>
        <v>12436306.870425021</v>
      </c>
      <c r="F107" s="618">
        <f t="shared" si="26"/>
        <v>12436306.870425018</v>
      </c>
      <c r="G107" s="679"/>
      <c r="H107" s="585"/>
      <c r="I107" s="618">
        <f t="shared" si="27"/>
        <v>-12436306.870425012</v>
      </c>
      <c r="J107" s="618">
        <f t="shared" si="28"/>
        <v>-12436306.870425014</v>
      </c>
      <c r="K107" s="679">
        <f t="shared" si="29"/>
        <v>0</v>
      </c>
      <c r="L107" s="618">
        <f t="shared" si="30"/>
        <v>0</v>
      </c>
      <c r="M107" s="622">
        <f t="shared" si="31"/>
        <v>5.95245425356552E-2</v>
      </c>
      <c r="N107" s="618">
        <f t="shared" si="32"/>
        <v>-141388.44047545738</v>
      </c>
      <c r="O107" s="620">
        <f t="shared" si="33"/>
        <v>-141388.44047545738</v>
      </c>
      <c r="P107" s="619">
        <f t="shared" si="34"/>
        <v>5.9524551848880947E-2</v>
      </c>
    </row>
    <row r="108" spans="1:16" ht="14.4">
      <c r="A108" s="623"/>
      <c r="B108" s="615">
        <v>44316</v>
      </c>
      <c r="C108" s="624"/>
      <c r="D108" s="624"/>
      <c r="E108" s="618">
        <f t="shared" si="25"/>
        <v>12436306.870425021</v>
      </c>
      <c r="F108" s="618">
        <f t="shared" si="26"/>
        <v>12436306.870425018</v>
      </c>
      <c r="G108" s="679"/>
      <c r="H108" s="585"/>
      <c r="I108" s="618">
        <f t="shared" si="27"/>
        <v>-12436306.870425012</v>
      </c>
      <c r="J108" s="618">
        <f t="shared" si="28"/>
        <v>-12436306.870425014</v>
      </c>
      <c r="K108" s="679">
        <f t="shared" si="29"/>
        <v>0</v>
      </c>
      <c r="L108" s="618">
        <f t="shared" si="30"/>
        <v>0</v>
      </c>
      <c r="M108" s="622">
        <f t="shared" si="31"/>
        <v>5.95245425356552E-2</v>
      </c>
      <c r="N108" s="618">
        <f t="shared" si="32"/>
        <v>-115681.44047545739</v>
      </c>
      <c r="O108" s="620">
        <f t="shared" si="33"/>
        <v>-115681.44047545739</v>
      </c>
      <c r="P108" s="619">
        <f t="shared" si="34"/>
        <v>5.9524551848880947E-2</v>
      </c>
    </row>
    <row r="109" spans="1:16" ht="14.4">
      <c r="A109" s="623"/>
      <c r="B109" s="615">
        <v>44347</v>
      </c>
      <c r="C109" s="624"/>
      <c r="D109" s="624"/>
      <c r="E109" s="679">
        <f t="shared" ref="E109:E121" si="35">E108+D109</f>
        <v>12436306.870425021</v>
      </c>
      <c r="F109" s="679">
        <f t="shared" ref="F109:F121" si="36">(E97+E109+SUM(E98:E108)*2)/24</f>
        <v>12436306.870425018</v>
      </c>
      <c r="G109" s="679"/>
      <c r="H109" s="585"/>
      <c r="I109" s="679">
        <f t="shared" ref="I109:I121" si="37">I108-H109</f>
        <v>-12436306.870425012</v>
      </c>
      <c r="J109" s="679">
        <f t="shared" ref="J109:J121" si="38">(I97+I109+SUM(I98:I108)*2)/24</f>
        <v>-12436306.870425014</v>
      </c>
      <c r="K109" s="679">
        <f t="shared" ref="K109:K121" si="39">F109+J109</f>
        <v>0</v>
      </c>
      <c r="L109" s="679">
        <f t="shared" ref="L109:L121" si="40">(-D109*0.35)+(H109*0.35)</f>
        <v>0</v>
      </c>
      <c r="M109" s="640">
        <f t="shared" ref="M109:M121" si="41">M108+L109</f>
        <v>5.95245425356552E-2</v>
      </c>
      <c r="N109" s="679">
        <f t="shared" ref="N109:N121" si="42">(M97+M109+SUM(M98:M108)*2)/24</f>
        <v>-89974.440475457464</v>
      </c>
      <c r="O109" s="680">
        <f t="shared" ref="O109:O121" si="43">N109+K109</f>
        <v>-89974.440475457464</v>
      </c>
      <c r="P109" s="619">
        <f t="shared" ref="P109:P121" si="44">+E109+I109+M109</f>
        <v>5.9524551848880947E-2</v>
      </c>
    </row>
    <row r="110" spans="1:16" ht="14.4">
      <c r="A110" s="623"/>
      <c r="B110" s="615">
        <v>44377</v>
      </c>
      <c r="C110" s="624"/>
      <c r="D110" s="624"/>
      <c r="E110" s="679">
        <f t="shared" si="35"/>
        <v>12436306.870425021</v>
      </c>
      <c r="F110" s="679">
        <f t="shared" si="36"/>
        <v>12436306.870425018</v>
      </c>
      <c r="G110" s="679"/>
      <c r="H110" s="585"/>
      <c r="I110" s="679">
        <f t="shared" si="37"/>
        <v>-12436306.870425012</v>
      </c>
      <c r="J110" s="679">
        <f t="shared" si="38"/>
        <v>-12436306.870425014</v>
      </c>
      <c r="K110" s="679">
        <f t="shared" si="39"/>
        <v>0</v>
      </c>
      <c r="L110" s="679">
        <f t="shared" si="40"/>
        <v>0</v>
      </c>
      <c r="M110" s="640">
        <f t="shared" si="41"/>
        <v>5.95245425356552E-2</v>
      </c>
      <c r="N110" s="679">
        <f t="shared" si="42"/>
        <v>-64267.440475457464</v>
      </c>
      <c r="O110" s="680">
        <f t="shared" si="43"/>
        <v>-64267.440475457464</v>
      </c>
      <c r="P110" s="619">
        <f t="shared" si="44"/>
        <v>5.9524551848880947E-2</v>
      </c>
    </row>
    <row r="111" spans="1:16" ht="14.4">
      <c r="A111" s="623"/>
      <c r="B111" s="615">
        <v>44408</v>
      </c>
      <c r="C111" s="624"/>
      <c r="D111" s="624"/>
      <c r="E111" s="679">
        <f t="shared" si="35"/>
        <v>12436306.870425021</v>
      </c>
      <c r="F111" s="679">
        <f t="shared" si="36"/>
        <v>12436306.870425018</v>
      </c>
      <c r="G111" s="679"/>
      <c r="H111" s="585"/>
      <c r="I111" s="679">
        <f t="shared" si="37"/>
        <v>-12436306.870425012</v>
      </c>
      <c r="J111" s="679">
        <f t="shared" si="38"/>
        <v>-12436306.870425014</v>
      </c>
      <c r="K111" s="679">
        <f t="shared" si="39"/>
        <v>0</v>
      </c>
      <c r="L111" s="679">
        <f t="shared" si="40"/>
        <v>0</v>
      </c>
      <c r="M111" s="640">
        <f t="shared" si="41"/>
        <v>5.95245425356552E-2</v>
      </c>
      <c r="N111" s="679">
        <f t="shared" si="42"/>
        <v>-38560.440475457464</v>
      </c>
      <c r="O111" s="680">
        <f t="shared" si="43"/>
        <v>-38560.440475457464</v>
      </c>
      <c r="P111" s="619">
        <f t="shared" si="44"/>
        <v>5.9524551848880947E-2</v>
      </c>
    </row>
    <row r="112" spans="1:16" ht="14.4">
      <c r="A112" s="623"/>
      <c r="B112" s="615">
        <v>44439</v>
      </c>
      <c r="C112" s="624"/>
      <c r="D112" s="624"/>
      <c r="E112" s="679">
        <f t="shared" si="35"/>
        <v>12436306.870425021</v>
      </c>
      <c r="F112" s="679">
        <f t="shared" si="36"/>
        <v>12436306.870425018</v>
      </c>
      <c r="G112" s="679"/>
      <c r="H112" s="585"/>
      <c r="I112" s="679">
        <f t="shared" si="37"/>
        <v>-12436306.870425012</v>
      </c>
      <c r="J112" s="679">
        <f t="shared" si="38"/>
        <v>-12436306.870425014</v>
      </c>
      <c r="K112" s="679">
        <f t="shared" si="39"/>
        <v>0</v>
      </c>
      <c r="L112" s="679">
        <f t="shared" si="40"/>
        <v>0</v>
      </c>
      <c r="M112" s="640">
        <f t="shared" si="41"/>
        <v>5.95245425356552E-2</v>
      </c>
      <c r="N112" s="679">
        <f t="shared" si="42"/>
        <v>-12853.440475457464</v>
      </c>
      <c r="O112" s="680">
        <f t="shared" si="43"/>
        <v>-12853.440475457464</v>
      </c>
      <c r="P112" s="619">
        <f t="shared" si="44"/>
        <v>5.9524551848880947E-2</v>
      </c>
    </row>
    <row r="113" spans="1:16" ht="14.4">
      <c r="A113" s="623"/>
      <c r="B113" s="615">
        <v>44469</v>
      </c>
      <c r="C113" s="624"/>
      <c r="D113" s="624"/>
      <c r="E113" s="679">
        <f t="shared" si="35"/>
        <v>12436306.870425021</v>
      </c>
      <c r="F113" s="679">
        <f t="shared" si="36"/>
        <v>12436306.870425018</v>
      </c>
      <c r="G113" s="679"/>
      <c r="H113" s="585"/>
      <c r="I113" s="679">
        <f t="shared" si="37"/>
        <v>-12436306.870425012</v>
      </c>
      <c r="J113" s="679">
        <f t="shared" si="38"/>
        <v>-12436306.870425014</v>
      </c>
      <c r="K113" s="679">
        <f t="shared" si="39"/>
        <v>0</v>
      </c>
      <c r="L113" s="679">
        <f t="shared" si="40"/>
        <v>0</v>
      </c>
      <c r="M113" s="640">
        <f t="shared" si="41"/>
        <v>5.95245425356552E-2</v>
      </c>
      <c r="N113" s="679">
        <f t="shared" si="42"/>
        <v>5.95245425356552E-2</v>
      </c>
      <c r="O113" s="680">
        <f t="shared" si="43"/>
        <v>5.95245425356552E-2</v>
      </c>
      <c r="P113" s="619">
        <f t="shared" si="44"/>
        <v>5.9524551848880947E-2</v>
      </c>
    </row>
    <row r="114" spans="1:16" ht="14.4">
      <c r="A114" s="623"/>
      <c r="B114" s="615">
        <v>44500</v>
      </c>
      <c r="C114" s="624"/>
      <c r="D114" s="624"/>
      <c r="E114" s="679">
        <f t="shared" si="35"/>
        <v>12436306.870425021</v>
      </c>
      <c r="F114" s="679">
        <f t="shared" si="36"/>
        <v>12436306.870425018</v>
      </c>
      <c r="G114" s="679"/>
      <c r="H114" s="585"/>
      <c r="I114" s="679">
        <f t="shared" si="37"/>
        <v>-12436306.870425012</v>
      </c>
      <c r="J114" s="679">
        <f t="shared" si="38"/>
        <v>-12436306.870425014</v>
      </c>
      <c r="K114" s="679">
        <f t="shared" si="39"/>
        <v>0</v>
      </c>
      <c r="L114" s="679">
        <f t="shared" si="40"/>
        <v>0</v>
      </c>
      <c r="M114" s="640">
        <f t="shared" si="41"/>
        <v>5.95245425356552E-2</v>
      </c>
      <c r="N114" s="679">
        <f t="shared" si="42"/>
        <v>5.95245425356552E-2</v>
      </c>
      <c r="O114" s="680">
        <f t="shared" si="43"/>
        <v>5.95245425356552E-2</v>
      </c>
      <c r="P114" s="619">
        <f t="shared" si="44"/>
        <v>5.9524551848880947E-2</v>
      </c>
    </row>
    <row r="115" spans="1:16" ht="14.4">
      <c r="A115" s="623"/>
      <c r="B115" s="615">
        <v>44530</v>
      </c>
      <c r="C115" s="624"/>
      <c r="D115" s="624"/>
      <c r="E115" s="679">
        <f t="shared" si="35"/>
        <v>12436306.870425021</v>
      </c>
      <c r="F115" s="679">
        <f t="shared" si="36"/>
        <v>12436306.870425018</v>
      </c>
      <c r="G115" s="679"/>
      <c r="H115" s="585"/>
      <c r="I115" s="679">
        <f t="shared" si="37"/>
        <v>-12436306.870425012</v>
      </c>
      <c r="J115" s="679">
        <f t="shared" si="38"/>
        <v>-12436306.870425014</v>
      </c>
      <c r="K115" s="679">
        <f t="shared" si="39"/>
        <v>0</v>
      </c>
      <c r="L115" s="679">
        <f t="shared" si="40"/>
        <v>0</v>
      </c>
      <c r="M115" s="640">
        <f t="shared" si="41"/>
        <v>5.95245425356552E-2</v>
      </c>
      <c r="N115" s="679">
        <f t="shared" si="42"/>
        <v>5.95245425356552E-2</v>
      </c>
      <c r="O115" s="680">
        <f t="shared" si="43"/>
        <v>5.95245425356552E-2</v>
      </c>
      <c r="P115" s="619">
        <f t="shared" si="44"/>
        <v>5.9524551848880947E-2</v>
      </c>
    </row>
    <row r="116" spans="1:16" ht="14.4">
      <c r="A116" s="623"/>
      <c r="B116" s="615">
        <v>44561</v>
      </c>
      <c r="C116" s="624"/>
      <c r="D116" s="624"/>
      <c r="E116" s="679">
        <f t="shared" si="35"/>
        <v>12436306.870425021</v>
      </c>
      <c r="F116" s="679">
        <f t="shared" si="36"/>
        <v>12436306.870425018</v>
      </c>
      <c r="G116" s="679"/>
      <c r="H116" s="585"/>
      <c r="I116" s="679">
        <f t="shared" si="37"/>
        <v>-12436306.870425012</v>
      </c>
      <c r="J116" s="679">
        <f t="shared" si="38"/>
        <v>-12436306.870425014</v>
      </c>
      <c r="K116" s="679">
        <f t="shared" si="39"/>
        <v>0</v>
      </c>
      <c r="L116" s="679">
        <f t="shared" si="40"/>
        <v>0</v>
      </c>
      <c r="M116" s="640">
        <f t="shared" si="41"/>
        <v>5.95245425356552E-2</v>
      </c>
      <c r="N116" s="679">
        <f t="shared" si="42"/>
        <v>5.95245425356552E-2</v>
      </c>
      <c r="O116" s="680">
        <f t="shared" si="43"/>
        <v>5.95245425356552E-2</v>
      </c>
      <c r="P116" s="619">
        <f t="shared" si="44"/>
        <v>5.9524551848880947E-2</v>
      </c>
    </row>
    <row r="117" spans="1:16" ht="14.4">
      <c r="A117" s="623"/>
      <c r="B117" s="615">
        <v>44592</v>
      </c>
      <c r="C117" s="624"/>
      <c r="D117" s="624"/>
      <c r="E117" s="679">
        <f t="shared" si="35"/>
        <v>12436306.870425021</v>
      </c>
      <c r="F117" s="679">
        <f t="shared" si="36"/>
        <v>12436306.870425018</v>
      </c>
      <c r="G117" s="679"/>
      <c r="H117" s="585"/>
      <c r="I117" s="679">
        <f t="shared" si="37"/>
        <v>-12436306.870425012</v>
      </c>
      <c r="J117" s="679">
        <f t="shared" si="38"/>
        <v>-12436306.870425014</v>
      </c>
      <c r="K117" s="679">
        <f t="shared" si="39"/>
        <v>0</v>
      </c>
      <c r="L117" s="679">
        <f t="shared" si="40"/>
        <v>0</v>
      </c>
      <c r="M117" s="640">
        <f t="shared" si="41"/>
        <v>5.95245425356552E-2</v>
      </c>
      <c r="N117" s="679">
        <f t="shared" si="42"/>
        <v>5.95245425356552E-2</v>
      </c>
      <c r="O117" s="680">
        <f t="shared" si="43"/>
        <v>5.95245425356552E-2</v>
      </c>
      <c r="P117" s="619">
        <f t="shared" si="44"/>
        <v>5.9524551848880947E-2</v>
      </c>
    </row>
    <row r="118" spans="1:16" ht="14.4">
      <c r="A118" s="623"/>
      <c r="B118" s="615">
        <v>44620</v>
      </c>
      <c r="C118" s="624"/>
      <c r="D118" s="624"/>
      <c r="E118" s="679">
        <f t="shared" si="35"/>
        <v>12436306.870425021</v>
      </c>
      <c r="F118" s="679">
        <f t="shared" si="36"/>
        <v>12436306.870425018</v>
      </c>
      <c r="G118" s="679"/>
      <c r="H118" s="585"/>
      <c r="I118" s="679">
        <f t="shared" si="37"/>
        <v>-12436306.870425012</v>
      </c>
      <c r="J118" s="679">
        <f t="shared" si="38"/>
        <v>-12436306.870425014</v>
      </c>
      <c r="K118" s="679">
        <f t="shared" si="39"/>
        <v>0</v>
      </c>
      <c r="L118" s="679">
        <f t="shared" si="40"/>
        <v>0</v>
      </c>
      <c r="M118" s="640">
        <f t="shared" si="41"/>
        <v>5.95245425356552E-2</v>
      </c>
      <c r="N118" s="679">
        <f t="shared" si="42"/>
        <v>5.95245425356552E-2</v>
      </c>
      <c r="O118" s="680">
        <f t="shared" si="43"/>
        <v>5.95245425356552E-2</v>
      </c>
      <c r="P118" s="619">
        <f t="shared" si="44"/>
        <v>5.9524551848880947E-2</v>
      </c>
    </row>
    <row r="119" spans="1:16" ht="14.4">
      <c r="A119" s="623"/>
      <c r="B119" s="615">
        <v>44651</v>
      </c>
      <c r="C119" s="624"/>
      <c r="D119" s="624"/>
      <c r="E119" s="679">
        <f t="shared" si="35"/>
        <v>12436306.870425021</v>
      </c>
      <c r="F119" s="679">
        <f t="shared" si="36"/>
        <v>12436306.870425018</v>
      </c>
      <c r="G119" s="679"/>
      <c r="H119" s="585"/>
      <c r="I119" s="679">
        <f t="shared" si="37"/>
        <v>-12436306.870425012</v>
      </c>
      <c r="J119" s="679">
        <f t="shared" si="38"/>
        <v>-12436306.870425014</v>
      </c>
      <c r="K119" s="679">
        <f t="shared" si="39"/>
        <v>0</v>
      </c>
      <c r="L119" s="679">
        <f t="shared" si="40"/>
        <v>0</v>
      </c>
      <c r="M119" s="640">
        <f t="shared" si="41"/>
        <v>5.95245425356552E-2</v>
      </c>
      <c r="N119" s="679">
        <f t="shared" si="42"/>
        <v>5.95245425356552E-2</v>
      </c>
      <c r="O119" s="680">
        <f t="shared" si="43"/>
        <v>5.95245425356552E-2</v>
      </c>
      <c r="P119" s="619">
        <f t="shared" si="44"/>
        <v>5.9524551848880947E-2</v>
      </c>
    </row>
    <row r="120" spans="1:16" ht="14.4">
      <c r="A120" s="623"/>
      <c r="B120" s="615">
        <v>44681</v>
      </c>
      <c r="C120" s="624"/>
      <c r="D120" s="624"/>
      <c r="E120" s="679">
        <f t="shared" si="35"/>
        <v>12436306.870425021</v>
      </c>
      <c r="F120" s="679">
        <f t="shared" si="36"/>
        <v>12436306.870425018</v>
      </c>
      <c r="G120" s="679"/>
      <c r="H120" s="585"/>
      <c r="I120" s="679">
        <f t="shared" si="37"/>
        <v>-12436306.870425012</v>
      </c>
      <c r="J120" s="679">
        <f t="shared" si="38"/>
        <v>-12436306.870425014</v>
      </c>
      <c r="K120" s="679">
        <f t="shared" si="39"/>
        <v>0</v>
      </c>
      <c r="L120" s="679">
        <f t="shared" si="40"/>
        <v>0</v>
      </c>
      <c r="M120" s="640">
        <f t="shared" si="41"/>
        <v>5.95245425356552E-2</v>
      </c>
      <c r="N120" s="679">
        <f t="shared" si="42"/>
        <v>5.95245425356552E-2</v>
      </c>
      <c r="O120" s="680">
        <f t="shared" si="43"/>
        <v>5.95245425356552E-2</v>
      </c>
      <c r="P120" s="619">
        <f t="shared" si="44"/>
        <v>5.9524551848880947E-2</v>
      </c>
    </row>
    <row r="121" spans="1:16" ht="14.4">
      <c r="A121" s="623"/>
      <c r="B121" s="615">
        <v>44712</v>
      </c>
      <c r="C121" s="624"/>
      <c r="D121" s="624"/>
      <c r="E121" s="679">
        <f t="shared" si="35"/>
        <v>12436306.870425021</v>
      </c>
      <c r="F121" s="679">
        <f t="shared" si="36"/>
        <v>12436306.870425018</v>
      </c>
      <c r="G121" s="679"/>
      <c r="H121" s="585"/>
      <c r="I121" s="679">
        <f t="shared" si="37"/>
        <v>-12436306.870425012</v>
      </c>
      <c r="J121" s="679">
        <f t="shared" si="38"/>
        <v>-12436306.870425014</v>
      </c>
      <c r="K121" s="679">
        <f t="shared" si="39"/>
        <v>0</v>
      </c>
      <c r="L121" s="679">
        <f t="shared" si="40"/>
        <v>0</v>
      </c>
      <c r="M121" s="640">
        <f t="shared" si="41"/>
        <v>5.95245425356552E-2</v>
      </c>
      <c r="N121" s="679">
        <f t="shared" si="42"/>
        <v>5.95245425356552E-2</v>
      </c>
      <c r="O121" s="680">
        <f t="shared" si="43"/>
        <v>5.95245425356552E-2</v>
      </c>
      <c r="P121" s="619">
        <f t="shared" si="44"/>
        <v>5.9524551848880947E-2</v>
      </c>
    </row>
    <row r="122" spans="1:16" ht="14.4">
      <c r="A122" s="625"/>
      <c r="B122" s="626"/>
      <c r="C122" s="626"/>
      <c r="D122" s="626"/>
      <c r="E122" s="626"/>
      <c r="F122" s="626"/>
      <c r="G122" s="626"/>
      <c r="H122" s="586"/>
      <c r="I122" s="626"/>
      <c r="J122" s="626"/>
      <c r="K122" s="626"/>
      <c r="L122" s="626"/>
      <c r="M122" s="626"/>
      <c r="N122" s="626"/>
      <c r="O122" s="627"/>
      <c r="P122" s="628"/>
    </row>
    <row r="123" spans="1:16" ht="14.4">
      <c r="A123" s="629"/>
      <c r="B123" s="629"/>
      <c r="C123" s="629"/>
      <c r="D123" s="629"/>
      <c r="E123" s="629"/>
      <c r="F123" s="629"/>
      <c r="G123" s="629"/>
      <c r="H123" s="588"/>
      <c r="I123" s="629"/>
      <c r="J123" s="629"/>
      <c r="K123" s="629"/>
      <c r="L123" s="629"/>
      <c r="M123" s="629"/>
      <c r="N123" s="629"/>
      <c r="O123" s="629"/>
      <c r="P123" s="629"/>
    </row>
    <row r="124" spans="1:16" ht="13.2">
      <c r="B124" s="1083" t="s">
        <v>875</v>
      </c>
      <c r="C124" s="787"/>
      <c r="D124" s="786"/>
      <c r="E124" s="786"/>
      <c r="F124" s="587"/>
      <c r="G124" s="841"/>
      <c r="H124" s="786">
        <f>SUM(H87:H98)</f>
        <v>0</v>
      </c>
      <c r="I124" s="587"/>
      <c r="J124" s="587"/>
      <c r="K124" s="587"/>
      <c r="L124" s="587"/>
      <c r="M124" s="587"/>
      <c r="N124" s="587"/>
      <c r="O124" s="587"/>
    </row>
    <row r="125" spans="1:16" ht="13.2">
      <c r="B125" s="1083" t="s">
        <v>876</v>
      </c>
      <c r="C125" s="786"/>
      <c r="D125" s="786"/>
      <c r="E125" s="786"/>
      <c r="F125" s="587"/>
      <c r="G125" s="841"/>
      <c r="H125" s="786">
        <v>0</v>
      </c>
      <c r="I125" s="587"/>
      <c r="J125" s="587"/>
      <c r="K125" s="587"/>
      <c r="L125" s="587"/>
      <c r="M125" s="587"/>
      <c r="N125" s="587"/>
      <c r="O125" s="587"/>
    </row>
    <row r="126" spans="1:16" ht="14.4">
      <c r="D126" s="587"/>
      <c r="E126" s="587"/>
      <c r="F126" s="587"/>
      <c r="G126" s="841"/>
      <c r="H126" s="588"/>
      <c r="I126" s="587"/>
      <c r="J126" s="587"/>
      <c r="K126" s="587"/>
      <c r="L126" s="587"/>
      <c r="M126" s="587"/>
      <c r="N126" s="587"/>
      <c r="O126" s="587"/>
    </row>
    <row r="127" spans="1:16" ht="14.4">
      <c r="D127" s="587"/>
      <c r="E127" s="587"/>
      <c r="F127" s="587"/>
      <c r="G127" s="841"/>
      <c r="H127" s="588"/>
      <c r="I127" s="587"/>
      <c r="J127" s="587"/>
      <c r="K127" s="587"/>
      <c r="L127" s="587"/>
      <c r="M127" s="587"/>
      <c r="N127" s="587"/>
      <c r="O127" s="587"/>
    </row>
    <row r="128" spans="1:16" ht="14.4">
      <c r="D128" s="587"/>
      <c r="E128" s="587"/>
      <c r="F128" s="587"/>
      <c r="G128" s="841"/>
      <c r="H128" s="588"/>
      <c r="I128" s="587"/>
      <c r="J128" s="587"/>
      <c r="K128" s="587"/>
      <c r="L128" s="587"/>
      <c r="M128" s="587"/>
      <c r="N128" s="587"/>
      <c r="O128" s="587"/>
    </row>
    <row r="129" spans="4:15" ht="14.4">
      <c r="D129" s="587"/>
      <c r="E129" s="587"/>
      <c r="F129" s="587"/>
      <c r="G129" s="841"/>
      <c r="H129" s="588"/>
      <c r="I129" s="587"/>
      <c r="J129" s="587"/>
      <c r="K129" s="587"/>
      <c r="L129" s="587"/>
      <c r="M129" s="587"/>
      <c r="N129" s="587"/>
      <c r="O129" s="587"/>
    </row>
    <row r="130" spans="4:15" ht="14.4">
      <c r="D130" s="587"/>
      <c r="E130" s="587"/>
      <c r="F130" s="587"/>
      <c r="G130" s="841"/>
      <c r="H130" s="588"/>
      <c r="I130" s="587"/>
      <c r="J130" s="587"/>
      <c r="K130" s="587"/>
      <c r="L130" s="587"/>
      <c r="M130" s="587"/>
      <c r="N130" s="587"/>
      <c r="O130" s="587"/>
    </row>
    <row r="131" spans="4:15" ht="14.4">
      <c r="D131" s="587"/>
      <c r="E131" s="587"/>
      <c r="F131" s="587"/>
      <c r="G131" s="841"/>
      <c r="H131" s="588"/>
      <c r="I131" s="587"/>
      <c r="J131" s="587"/>
      <c r="K131" s="587"/>
      <c r="L131" s="587"/>
      <c r="M131" s="587"/>
      <c r="N131" s="587"/>
      <c r="O131" s="587"/>
    </row>
    <row r="132" spans="4:15" ht="14.4">
      <c r="D132" s="587"/>
      <c r="E132" s="587"/>
      <c r="F132" s="587"/>
      <c r="G132" s="841"/>
      <c r="H132" s="588"/>
      <c r="I132" s="587"/>
      <c r="J132" s="587"/>
      <c r="K132" s="587"/>
      <c r="L132" s="587"/>
      <c r="M132" s="587"/>
      <c r="N132" s="587"/>
      <c r="O132" s="587"/>
    </row>
    <row r="133" spans="4:15" ht="14.4">
      <c r="D133" s="587"/>
      <c r="E133" s="587"/>
      <c r="F133" s="587"/>
      <c r="G133" s="841"/>
      <c r="H133" s="588"/>
      <c r="I133" s="587"/>
      <c r="J133" s="587"/>
      <c r="K133" s="587"/>
      <c r="L133" s="587"/>
      <c r="M133" s="587"/>
      <c r="N133" s="587"/>
      <c r="O133" s="587"/>
    </row>
    <row r="134" spans="4:15" ht="14.4">
      <c r="D134" s="587"/>
      <c r="E134" s="587"/>
      <c r="F134" s="587"/>
      <c r="G134" s="841"/>
      <c r="H134" s="588"/>
      <c r="I134" s="587"/>
      <c r="J134" s="587"/>
      <c r="K134" s="587"/>
      <c r="L134" s="587"/>
      <c r="M134" s="587"/>
      <c r="N134" s="587"/>
      <c r="O134" s="587"/>
    </row>
    <row r="135" spans="4:15" ht="14.4">
      <c r="D135" s="587"/>
      <c r="E135" s="587"/>
      <c r="F135" s="587"/>
      <c r="G135" s="841"/>
      <c r="H135" s="588"/>
      <c r="I135" s="587"/>
      <c r="J135" s="587"/>
      <c r="K135" s="587"/>
      <c r="L135" s="587"/>
      <c r="M135" s="587"/>
      <c r="N135" s="587"/>
      <c r="O135" s="587"/>
    </row>
    <row r="136" spans="4:15" ht="14.4">
      <c r="D136" s="587"/>
      <c r="E136" s="587"/>
      <c r="F136" s="587"/>
      <c r="G136" s="841"/>
      <c r="H136" s="588"/>
      <c r="I136" s="587"/>
      <c r="J136" s="587"/>
      <c r="K136" s="587"/>
      <c r="L136" s="587"/>
      <c r="M136" s="587"/>
      <c r="N136" s="587"/>
      <c r="O136" s="587"/>
    </row>
    <row r="137" spans="4:15" ht="14.4">
      <c r="D137" s="587"/>
      <c r="E137" s="587"/>
      <c r="F137" s="587"/>
      <c r="G137" s="841"/>
      <c r="H137" s="588"/>
      <c r="I137" s="587"/>
      <c r="J137" s="587"/>
      <c r="K137" s="587"/>
      <c r="L137" s="587"/>
      <c r="M137" s="587"/>
      <c r="N137" s="587"/>
      <c r="O137" s="587"/>
    </row>
    <row r="138" spans="4:15" ht="14.4">
      <c r="D138" s="587"/>
      <c r="E138" s="587"/>
      <c r="F138" s="587"/>
      <c r="G138" s="841"/>
      <c r="H138" s="588"/>
      <c r="I138" s="587"/>
      <c r="J138" s="587"/>
      <c r="K138" s="587"/>
      <c r="L138" s="587"/>
      <c r="M138" s="587"/>
      <c r="N138" s="587"/>
      <c r="O138" s="587"/>
    </row>
    <row r="139" spans="4:15" ht="14.4">
      <c r="D139" s="587"/>
      <c r="E139" s="587"/>
      <c r="F139" s="587"/>
      <c r="G139" s="841"/>
      <c r="H139" s="588"/>
      <c r="I139" s="587"/>
      <c r="J139" s="587"/>
      <c r="K139" s="587"/>
      <c r="L139" s="587"/>
      <c r="M139" s="587"/>
      <c r="N139" s="587"/>
      <c r="O139" s="587"/>
    </row>
    <row r="140" spans="4:15" ht="14.4">
      <c r="D140" s="587"/>
      <c r="E140" s="587"/>
      <c r="F140" s="587"/>
      <c r="G140" s="841"/>
      <c r="H140" s="588"/>
      <c r="I140" s="587"/>
      <c r="J140" s="587"/>
      <c r="K140" s="587"/>
      <c r="L140" s="587"/>
      <c r="M140" s="587"/>
      <c r="N140" s="587"/>
      <c r="O140" s="587"/>
    </row>
    <row r="141" spans="4:15" ht="14.4">
      <c r="D141" s="587"/>
      <c r="E141" s="587"/>
      <c r="F141" s="587"/>
      <c r="G141" s="841"/>
      <c r="H141" s="588"/>
      <c r="I141" s="587"/>
      <c r="J141" s="587"/>
      <c r="K141" s="587"/>
      <c r="L141" s="587"/>
      <c r="M141" s="587"/>
      <c r="N141" s="587"/>
      <c r="O141" s="587"/>
    </row>
    <row r="142" spans="4:15" ht="14.4">
      <c r="D142" s="587"/>
      <c r="E142" s="587"/>
      <c r="F142" s="587"/>
      <c r="G142" s="841"/>
      <c r="H142" s="588"/>
      <c r="I142" s="587"/>
      <c r="J142" s="587"/>
      <c r="K142" s="587"/>
      <c r="L142" s="587"/>
      <c r="M142" s="587"/>
      <c r="N142" s="587"/>
      <c r="O142" s="587"/>
    </row>
    <row r="143" spans="4:15" ht="14.4">
      <c r="D143" s="587"/>
      <c r="E143" s="587"/>
      <c r="F143" s="587"/>
      <c r="G143" s="841"/>
      <c r="H143" s="588"/>
      <c r="I143" s="587"/>
      <c r="J143" s="587"/>
      <c r="K143" s="587"/>
      <c r="L143" s="587"/>
      <c r="M143" s="587"/>
      <c r="N143" s="587"/>
      <c r="O143" s="587"/>
    </row>
    <row r="144" spans="4:15" ht="14.4">
      <c r="D144" s="587"/>
      <c r="E144" s="587"/>
      <c r="F144" s="587"/>
      <c r="G144" s="841"/>
      <c r="H144" s="588"/>
      <c r="I144" s="587"/>
      <c r="J144" s="587"/>
      <c r="K144" s="587"/>
      <c r="L144" s="587"/>
      <c r="M144" s="587"/>
      <c r="N144" s="587"/>
      <c r="O144" s="587"/>
    </row>
    <row r="145" spans="4:15" ht="14.4">
      <c r="D145" s="587"/>
      <c r="E145" s="587"/>
      <c r="F145" s="587"/>
      <c r="G145" s="841"/>
      <c r="H145" s="588"/>
      <c r="I145" s="587"/>
      <c r="J145" s="587"/>
      <c r="K145" s="587"/>
      <c r="L145" s="587"/>
      <c r="M145" s="587"/>
      <c r="N145" s="587"/>
      <c r="O145" s="587"/>
    </row>
    <row r="146" spans="4:15" ht="14.4">
      <c r="D146" s="587"/>
      <c r="E146" s="587"/>
      <c r="F146" s="587"/>
      <c r="G146" s="841"/>
      <c r="H146" s="588"/>
      <c r="I146" s="587"/>
      <c r="J146" s="587"/>
      <c r="K146" s="587"/>
      <c r="L146" s="587"/>
      <c r="M146" s="587"/>
      <c r="N146" s="587"/>
      <c r="O146" s="587"/>
    </row>
    <row r="147" spans="4:15" ht="14.4">
      <c r="D147" s="587"/>
      <c r="E147" s="587"/>
      <c r="F147" s="587"/>
      <c r="G147" s="841"/>
      <c r="H147" s="588"/>
      <c r="I147" s="587"/>
      <c r="J147" s="587"/>
      <c r="K147" s="587"/>
      <c r="L147" s="587"/>
      <c r="M147" s="587"/>
      <c r="N147" s="587"/>
      <c r="O147" s="587"/>
    </row>
    <row r="148" spans="4:15" ht="14.4">
      <c r="H148" s="473"/>
    </row>
    <row r="149" spans="4:15" ht="14.4">
      <c r="H149" s="473"/>
    </row>
    <row r="150" spans="4:15" ht="14.4">
      <c r="H150" s="473"/>
    </row>
    <row r="151" spans="4:15" ht="14.4">
      <c r="H151" s="473"/>
    </row>
    <row r="152" spans="4:15" ht="14.4">
      <c r="H152" s="473"/>
    </row>
    <row r="153" spans="4:15" ht="14.4">
      <c r="H153" s="473"/>
    </row>
    <row r="154" spans="4:15" ht="14.4">
      <c r="H154" s="473"/>
    </row>
    <row r="155" spans="4:15" ht="14.4">
      <c r="H155" s="473"/>
    </row>
    <row r="156" spans="4:15" ht="14.4">
      <c r="H156" s="473"/>
    </row>
    <row r="157" spans="4:15" ht="14.4">
      <c r="H157" s="473"/>
    </row>
    <row r="158" spans="4:15" ht="14.4">
      <c r="H158" s="473"/>
    </row>
    <row r="159" spans="4:15" ht="14.4">
      <c r="H159" s="473"/>
    </row>
    <row r="160" spans="4:15" ht="14.4">
      <c r="H160" s="473"/>
    </row>
    <row r="161" spans="8:8" ht="14.4">
      <c r="H161" s="473"/>
    </row>
    <row r="162" spans="8:8" ht="14.4">
      <c r="H162" s="473"/>
    </row>
    <row r="163" spans="8:8" ht="14.4">
      <c r="H163" s="473"/>
    </row>
    <row r="164" spans="8:8" ht="14.4">
      <c r="H164" s="473"/>
    </row>
    <row r="165" spans="8:8" ht="14.4">
      <c r="H165" s="473"/>
    </row>
    <row r="166" spans="8:8" ht="14.4">
      <c r="H166" s="473"/>
    </row>
    <row r="167" spans="8:8" ht="14.4">
      <c r="H167" s="473"/>
    </row>
    <row r="168" spans="8:8" ht="14.4">
      <c r="H168" s="473"/>
    </row>
    <row r="169" spans="8:8" ht="14.4">
      <c r="H169" s="473"/>
    </row>
    <row r="170" spans="8:8" ht="14.4">
      <c r="H170" s="473"/>
    </row>
    <row r="171" spans="8:8" ht="14.4">
      <c r="H171" s="473"/>
    </row>
    <row r="172" spans="8:8" ht="14.4">
      <c r="H172" s="473"/>
    </row>
    <row r="173" spans="8:8" ht="14.4">
      <c r="H173" s="473"/>
    </row>
    <row r="174" spans="8:8" ht="14.4">
      <c r="H174" s="473"/>
    </row>
    <row r="175" spans="8:8" ht="14.4">
      <c r="H175" s="473"/>
    </row>
  </sheetData>
  <pageMargins left="0.7" right="0.7" top="0.75" bottom="0.75" header="0.3" footer="0.3"/>
  <pageSetup scale="66" fitToHeight="0" orientation="landscape" r:id="rId1"/>
  <rowBreaks count="1" manualBreakCount="1">
    <brk id="82" max="16383" man="1"/>
  </rowBreaks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0.199999999999999"/>
  <sheetData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W361"/>
  <sheetViews>
    <sheetView zoomScale="88" zoomScaleNormal="88" workbookViewId="0">
      <pane xSplit="2" ySplit="11" topLeftCell="C306" activePane="bottomRight" state="frozen"/>
      <selection activeCell="K23" sqref="K23"/>
      <selection pane="topRight" activeCell="K23" sqref="K23"/>
      <selection pane="bottomLeft" activeCell="K23" sqref="K23"/>
      <selection pane="bottomRight" activeCell="I205" sqref="I194:I205"/>
    </sheetView>
  </sheetViews>
  <sheetFormatPr defaultColWidth="9.28515625" defaultRowHeight="13.2" outlineLevelRow="1" outlineLevelCol="1"/>
  <cols>
    <col min="1" max="1" width="2.140625" style="34" customWidth="1"/>
    <col min="2" max="2" width="11.42578125" style="34" customWidth="1"/>
    <col min="3" max="3" width="5.140625" style="34" customWidth="1"/>
    <col min="4" max="4" width="18.28515625" style="34" customWidth="1"/>
    <col min="5" max="5" width="15.7109375" style="34" bestFit="1" customWidth="1"/>
    <col min="6" max="6" width="15.42578125" style="34" bestFit="1" customWidth="1"/>
    <col min="7" max="7" width="15.42578125" style="1210" customWidth="1"/>
    <col min="8" max="8" width="16.42578125" style="34" bestFit="1" customWidth="1"/>
    <col min="9" max="9" width="12" style="34" customWidth="1"/>
    <col min="10" max="10" width="17.42578125" style="36" bestFit="1" customWidth="1"/>
    <col min="11" max="11" width="19.42578125" style="36" customWidth="1"/>
    <col min="12" max="12" width="17" style="36" bestFit="1" customWidth="1"/>
    <col min="13" max="13" width="17.7109375" style="1210" bestFit="1" customWidth="1"/>
    <col min="14" max="14" width="19.28515625" style="1119" bestFit="1" customWidth="1"/>
    <col min="15" max="15" width="18.140625" style="37" customWidth="1"/>
    <col min="16" max="16" width="16.28515625" style="37" bestFit="1" customWidth="1"/>
    <col min="17" max="17" width="15.140625" style="37" customWidth="1"/>
    <col min="18" max="18" width="1.7109375" style="37" hidden="1" customWidth="1" outlineLevel="1"/>
    <col min="19" max="19" width="18" style="38" hidden="1" customWidth="1" outlineLevel="1"/>
    <col min="20" max="20" width="19.7109375" style="37" hidden="1" customWidth="1" outlineLevel="1"/>
    <col min="21" max="21" width="2" style="37" hidden="1" customWidth="1" outlineLevel="1"/>
    <col min="22" max="22" width="15.28515625" style="37" hidden="1" customWidth="1" outlineLevel="1"/>
    <col min="23" max="23" width="47.42578125" bestFit="1" customWidth="1" collapsed="1"/>
    <col min="25" max="25" width="15.7109375" bestFit="1" customWidth="1"/>
  </cols>
  <sheetData>
    <row r="1" spans="1:20" ht="14.25" customHeight="1">
      <c r="B1" s="35" t="s">
        <v>8</v>
      </c>
      <c r="T1" s="39"/>
    </row>
    <row r="2" spans="1:20">
      <c r="B2" s="35" t="s">
        <v>142</v>
      </c>
      <c r="J2" s="113">
        <f>D5*0.069</f>
        <v>6141000.0000000009</v>
      </c>
      <c r="K2" s="113">
        <f>J2/0.65</f>
        <v>9447692.307692308</v>
      </c>
      <c r="L2" s="1210" t="s">
        <v>168</v>
      </c>
      <c r="N2" s="91">
        <f>K2/12*8</f>
        <v>6298461.538461539</v>
      </c>
      <c r="O2" s="1119" t="s">
        <v>169</v>
      </c>
    </row>
    <row r="3" spans="1:20" ht="12.75" customHeight="1">
      <c r="B3" s="35" t="s">
        <v>147</v>
      </c>
      <c r="J3" s="1210"/>
      <c r="K3" s="1210"/>
      <c r="L3" s="1210"/>
      <c r="N3" s="1269">
        <f>K5/12*4</f>
        <v>4284267.7375943335</v>
      </c>
      <c r="O3" s="1119" t="s">
        <v>170</v>
      </c>
    </row>
    <row r="4" spans="1:20" ht="12.75" customHeight="1">
      <c r="B4" s="40" t="s">
        <v>143</v>
      </c>
      <c r="J4" s="1210"/>
      <c r="K4" s="1210"/>
      <c r="L4" s="1210"/>
      <c r="N4" s="91">
        <f>SUM(N2:N3)</f>
        <v>10582729.276055872</v>
      </c>
      <c r="O4" s="1276">
        <v>2011</v>
      </c>
    </row>
    <row r="5" spans="1:20">
      <c r="B5" s="35" t="s">
        <v>167</v>
      </c>
      <c r="C5" s="93"/>
      <c r="D5" s="94">
        <v>89000000</v>
      </c>
      <c r="J5" s="113">
        <f>J2/12*8</f>
        <v>4094000.0000000005</v>
      </c>
      <c r="K5" s="526">
        <f>Q80*0.069/0.65</f>
        <v>12852803.212783001</v>
      </c>
      <c r="L5" s="1210"/>
      <c r="O5" s="1119"/>
    </row>
    <row r="6" spans="1:20">
      <c r="D6" s="41"/>
      <c r="E6" s="41"/>
      <c r="F6" s="41"/>
      <c r="G6" s="532"/>
      <c r="H6" s="42"/>
      <c r="I6" s="43"/>
      <c r="J6" s="44"/>
      <c r="K6" s="44"/>
      <c r="L6" s="44"/>
      <c r="M6" s="781"/>
      <c r="N6" s="536"/>
      <c r="O6" s="45"/>
      <c r="P6" s="45"/>
      <c r="Q6" s="45"/>
      <c r="R6" s="45"/>
      <c r="S6" s="46"/>
    </row>
    <row r="7" spans="1:20">
      <c r="A7" s="47"/>
      <c r="B7" s="47"/>
      <c r="C7" s="47"/>
      <c r="D7" s="48"/>
      <c r="E7" s="90"/>
      <c r="F7" s="90"/>
      <c r="G7" s="90"/>
      <c r="H7" s="49"/>
      <c r="I7" s="50"/>
      <c r="J7" s="51"/>
      <c r="K7" s="51"/>
      <c r="L7" s="51"/>
      <c r="M7" s="1927" t="s">
        <v>150</v>
      </c>
      <c r="N7" s="1308" t="s">
        <v>145</v>
      </c>
      <c r="O7" s="51"/>
      <c r="P7" s="51"/>
      <c r="Q7" s="51"/>
      <c r="R7" s="52"/>
      <c r="S7" s="53"/>
      <c r="T7" s="54"/>
    </row>
    <row r="8" spans="1:20" ht="16.5" customHeight="1">
      <c r="A8" s="644"/>
      <c r="B8" s="645" t="s">
        <v>15</v>
      </c>
      <c r="C8" s="645"/>
      <c r="D8" s="95" t="s">
        <v>189</v>
      </c>
      <c r="E8" s="95" t="s">
        <v>13</v>
      </c>
      <c r="F8" s="95" t="s">
        <v>2</v>
      </c>
      <c r="G8" s="647"/>
      <c r="H8" s="646" t="s">
        <v>102</v>
      </c>
      <c r="I8" s="95" t="s">
        <v>12</v>
      </c>
      <c r="J8" s="647" t="s">
        <v>13</v>
      </c>
      <c r="K8" s="647" t="s">
        <v>103</v>
      </c>
      <c r="L8" s="647" t="s">
        <v>11</v>
      </c>
      <c r="M8" s="647" t="s">
        <v>14</v>
      </c>
      <c r="N8" s="647" t="s">
        <v>12</v>
      </c>
      <c r="O8" s="95" t="s">
        <v>13</v>
      </c>
      <c r="P8" s="646" t="s">
        <v>104</v>
      </c>
      <c r="Q8" s="648" t="s">
        <v>105</v>
      </c>
      <c r="R8" s="55"/>
      <c r="S8" s="57"/>
      <c r="T8" s="57"/>
    </row>
    <row r="9" spans="1:20">
      <c r="A9" s="649"/>
      <c r="B9" s="58"/>
      <c r="C9" s="58"/>
      <c r="D9" s="55" t="s">
        <v>100</v>
      </c>
      <c r="E9" s="55" t="s">
        <v>146</v>
      </c>
      <c r="F9" s="55" t="s">
        <v>148</v>
      </c>
      <c r="G9" s="546"/>
      <c r="H9" s="57" t="s">
        <v>2</v>
      </c>
      <c r="I9" s="55" t="s">
        <v>3</v>
      </c>
      <c r="J9" s="59" t="s">
        <v>3</v>
      </c>
      <c r="K9" s="59" t="s">
        <v>3</v>
      </c>
      <c r="L9" s="59" t="s">
        <v>9</v>
      </c>
      <c r="M9" s="546" t="s">
        <v>16</v>
      </c>
      <c r="N9" s="546" t="s">
        <v>17</v>
      </c>
      <c r="O9" s="57" t="s">
        <v>17</v>
      </c>
      <c r="P9" s="55" t="s">
        <v>11</v>
      </c>
      <c r="Q9" s="650" t="s">
        <v>104</v>
      </c>
      <c r="R9" s="55"/>
      <c r="S9" s="57"/>
      <c r="T9" s="57"/>
    </row>
    <row r="10" spans="1:20" ht="13.5" customHeight="1">
      <c r="A10" s="649"/>
      <c r="B10" s="58"/>
      <c r="C10" s="58"/>
      <c r="D10" s="59" t="s">
        <v>106</v>
      </c>
      <c r="E10" s="59" t="s">
        <v>24</v>
      </c>
      <c r="F10" s="57" t="s">
        <v>25</v>
      </c>
      <c r="G10" s="1879" t="s">
        <v>2735</v>
      </c>
      <c r="H10" s="57" t="s">
        <v>149</v>
      </c>
      <c r="I10" s="59" t="s">
        <v>784</v>
      </c>
      <c r="J10" s="57" t="s">
        <v>151</v>
      </c>
      <c r="K10" s="59" t="s">
        <v>31</v>
      </c>
      <c r="L10" s="59" t="s">
        <v>152</v>
      </c>
      <c r="M10" s="546" t="s">
        <v>153</v>
      </c>
      <c r="N10" s="546" t="s">
        <v>786</v>
      </c>
      <c r="O10" s="57" t="s">
        <v>154</v>
      </c>
      <c r="P10" s="59" t="s">
        <v>132</v>
      </c>
      <c r="Q10" s="651" t="s">
        <v>155</v>
      </c>
      <c r="R10" s="55"/>
      <c r="S10" s="57"/>
      <c r="T10" s="57"/>
    </row>
    <row r="11" spans="1:20" ht="13.5" customHeight="1">
      <c r="A11" s="652"/>
      <c r="B11" s="60"/>
      <c r="C11" s="60"/>
      <c r="D11" s="1978" t="s">
        <v>150</v>
      </c>
      <c r="E11" s="1978"/>
      <c r="F11" s="1978"/>
      <c r="G11" s="1880" t="s">
        <v>870</v>
      </c>
      <c r="H11" s="915"/>
      <c r="I11" s="919" t="s">
        <v>144</v>
      </c>
      <c r="J11" s="61"/>
      <c r="K11" s="51"/>
      <c r="L11" s="51"/>
      <c r="M11" s="783"/>
      <c r="N11" s="783" t="s">
        <v>785</v>
      </c>
      <c r="O11" s="61"/>
      <c r="P11" s="51"/>
      <c r="Q11" s="653"/>
      <c r="R11" s="55"/>
      <c r="S11" s="57"/>
      <c r="T11" s="57"/>
    </row>
    <row r="12" spans="1:20" ht="14.25" hidden="1" customHeight="1" outlineLevel="1">
      <c r="A12" s="649"/>
      <c r="B12" s="80">
        <v>38837</v>
      </c>
      <c r="C12" s="654"/>
      <c r="D12" s="99">
        <v>105187</v>
      </c>
      <c r="E12" s="655">
        <f>D12</f>
        <v>105187</v>
      </c>
      <c r="F12" s="656">
        <f>D5+E12</f>
        <v>89105187</v>
      </c>
      <c r="G12" s="656"/>
      <c r="H12" s="70">
        <f>($F$12+F12+SUM($F11:F$13)*2)/24</f>
        <v>22342951.664166667</v>
      </c>
      <c r="I12" s="55"/>
      <c r="J12" s="59"/>
      <c r="K12" s="65"/>
      <c r="L12" s="70">
        <f t="shared" ref="L12:L75" si="0">H12+K12</f>
        <v>22342951.664166667</v>
      </c>
      <c r="M12" s="1205">
        <f>F12+J12</f>
        <v>89105187</v>
      </c>
      <c r="N12" s="1205"/>
      <c r="O12" s="66"/>
      <c r="P12" s="66"/>
      <c r="Q12" s="657">
        <f t="shared" ref="Q12:Q39" si="1">P12+L12</f>
        <v>22342951.664166667</v>
      </c>
      <c r="R12" s="66"/>
      <c r="S12" s="67"/>
      <c r="T12" s="68"/>
    </row>
    <row r="13" spans="1:20" ht="14.25" hidden="1" customHeight="1" outlineLevel="1">
      <c r="A13" s="649"/>
      <c r="B13" s="80">
        <v>38868</v>
      </c>
      <c r="C13" s="37"/>
      <c r="D13" s="99">
        <v>799858.97</v>
      </c>
      <c r="E13" s="655">
        <f>D13+E12</f>
        <v>905045.97</v>
      </c>
      <c r="F13" s="656">
        <f>F12+D13</f>
        <v>89905045.969999999</v>
      </c>
      <c r="G13" s="656"/>
      <c r="H13" s="70">
        <f>($F$12+F13+SUM($F12:F$13)*2)/24</f>
        <v>22376279.12125</v>
      </c>
      <c r="I13" s="55"/>
      <c r="J13" s="59"/>
      <c r="K13" s="65"/>
      <c r="L13" s="70">
        <f t="shared" si="0"/>
        <v>22376279.12125</v>
      </c>
      <c r="M13" s="1205">
        <f t="shared" ref="M13:M76" si="2">F13+J13</f>
        <v>89905045.969999999</v>
      </c>
      <c r="N13" s="1205"/>
      <c r="O13" s="66"/>
      <c r="P13" s="66"/>
      <c r="Q13" s="657">
        <f t="shared" si="1"/>
        <v>22376279.12125</v>
      </c>
      <c r="R13" s="66"/>
      <c r="S13" s="67"/>
      <c r="T13" s="68"/>
    </row>
    <row r="14" spans="1:20" ht="14.25" hidden="1" customHeight="1" outlineLevel="1">
      <c r="A14" s="649"/>
      <c r="B14" s="80">
        <v>38898</v>
      </c>
      <c r="C14" s="37"/>
      <c r="D14" s="99">
        <v>799858.97</v>
      </c>
      <c r="E14" s="655">
        <f t="shared" ref="E14:E77" si="3">D14+E13</f>
        <v>1704904.94</v>
      </c>
      <c r="F14" s="656">
        <f>F13+D14</f>
        <v>90704904.939999998</v>
      </c>
      <c r="G14" s="656"/>
      <c r="H14" s="70">
        <f>($F$12+F14+SUM($F$13:F13)*2)/24</f>
        <v>14984174.328333333</v>
      </c>
      <c r="I14" s="55"/>
      <c r="J14" s="59"/>
      <c r="K14" s="65"/>
      <c r="L14" s="70">
        <f t="shared" si="0"/>
        <v>14984174.328333333</v>
      </c>
      <c r="M14" s="1205">
        <f t="shared" si="2"/>
        <v>90704904.939999998</v>
      </c>
      <c r="N14" s="1205"/>
      <c r="O14" s="66"/>
      <c r="P14" s="66"/>
      <c r="Q14" s="657">
        <f t="shared" si="1"/>
        <v>14984174.328333333</v>
      </c>
      <c r="R14" s="66"/>
      <c r="S14" s="67"/>
      <c r="T14" s="68"/>
    </row>
    <row r="15" spans="1:20" ht="14.25" hidden="1" customHeight="1" outlineLevel="1">
      <c r="A15" s="649"/>
      <c r="B15" s="80">
        <v>38929</v>
      </c>
      <c r="C15" s="37"/>
      <c r="D15" s="99">
        <v>799858.97</v>
      </c>
      <c r="E15" s="655">
        <f t="shared" si="3"/>
        <v>2504763.91</v>
      </c>
      <c r="F15" s="656">
        <f t="shared" ref="F15:F77" si="4">F14+D15</f>
        <v>91504763.909999996</v>
      </c>
      <c r="G15" s="656"/>
      <c r="H15" s="70">
        <f>($F$12+F15+SUM($F$13:F14)*2)/24</f>
        <v>22576243.86375</v>
      </c>
      <c r="I15" s="55"/>
      <c r="J15" s="59"/>
      <c r="K15" s="65"/>
      <c r="L15" s="70">
        <f t="shared" si="0"/>
        <v>22576243.86375</v>
      </c>
      <c r="M15" s="1205">
        <f t="shared" si="2"/>
        <v>91504763.909999996</v>
      </c>
      <c r="N15" s="1205"/>
      <c r="O15" s="66"/>
      <c r="P15" s="66"/>
      <c r="Q15" s="657">
        <f t="shared" si="1"/>
        <v>22576243.86375</v>
      </c>
      <c r="R15" s="66"/>
      <c r="S15" s="67"/>
      <c r="T15" s="68"/>
    </row>
    <row r="16" spans="1:20" ht="14.25" hidden="1" customHeight="1" outlineLevel="1">
      <c r="A16" s="649"/>
      <c r="B16" s="80">
        <v>38960</v>
      </c>
      <c r="C16" s="37"/>
      <c r="D16" s="99">
        <v>799858.97</v>
      </c>
      <c r="E16" s="655">
        <f t="shared" si="3"/>
        <v>3304622.88</v>
      </c>
      <c r="F16" s="656">
        <f t="shared" si="4"/>
        <v>92304622.879999995</v>
      </c>
      <c r="G16" s="656"/>
      <c r="H16" s="70">
        <f>($F$12+F16+SUM($F$13:F15)*2)/24</f>
        <v>30234968.313333333</v>
      </c>
      <c r="I16" s="55"/>
      <c r="J16" s="59"/>
      <c r="K16" s="65"/>
      <c r="L16" s="70">
        <f t="shared" si="0"/>
        <v>30234968.313333333</v>
      </c>
      <c r="M16" s="1205">
        <f t="shared" si="2"/>
        <v>92304622.879999995</v>
      </c>
      <c r="N16" s="1205"/>
      <c r="O16" s="66"/>
      <c r="P16" s="66"/>
      <c r="Q16" s="657">
        <f t="shared" si="1"/>
        <v>30234968.313333333</v>
      </c>
      <c r="R16" s="66"/>
      <c r="S16" s="67"/>
      <c r="T16" s="68"/>
    </row>
    <row r="17" spans="1:22" ht="14.25" hidden="1" customHeight="1" outlineLevel="1">
      <c r="A17" s="649"/>
      <c r="B17" s="80">
        <v>38990</v>
      </c>
      <c r="C17" s="37"/>
      <c r="D17" s="99">
        <v>799858.97</v>
      </c>
      <c r="E17" s="655">
        <f t="shared" si="3"/>
        <v>4104481.8499999996</v>
      </c>
      <c r="F17" s="656">
        <f t="shared" si="4"/>
        <v>93104481.849999994</v>
      </c>
      <c r="G17" s="656"/>
      <c r="H17" s="70">
        <f>($F$12+F17+SUM($F$13:F16)*2)/24</f>
        <v>37960347.677083336</v>
      </c>
      <c r="I17" s="55"/>
      <c r="J17" s="59"/>
      <c r="K17" s="65"/>
      <c r="L17" s="70">
        <f t="shared" si="0"/>
        <v>37960347.677083336</v>
      </c>
      <c r="M17" s="1205">
        <f t="shared" si="2"/>
        <v>93104481.849999994</v>
      </c>
      <c r="N17" s="1205"/>
      <c r="O17" s="66"/>
      <c r="P17" s="66"/>
      <c r="Q17" s="657">
        <f t="shared" si="1"/>
        <v>37960347.677083336</v>
      </c>
      <c r="R17" s="66"/>
      <c r="S17" s="67"/>
      <c r="T17" s="68"/>
    </row>
    <row r="18" spans="1:22" ht="14.25" hidden="1" customHeight="1" outlineLevel="1">
      <c r="A18" s="649"/>
      <c r="B18" s="80">
        <v>39021</v>
      </c>
      <c r="C18" s="37"/>
      <c r="D18" s="99">
        <v>799858.97</v>
      </c>
      <c r="E18" s="655">
        <f t="shared" si="3"/>
        <v>4904340.8199999994</v>
      </c>
      <c r="F18" s="656">
        <f t="shared" si="4"/>
        <v>93904340.819999993</v>
      </c>
      <c r="G18" s="656"/>
      <c r="H18" s="70">
        <f>($F$12+F18+SUM($F$13:F17)*2)/24</f>
        <v>45752381.954999991</v>
      </c>
      <c r="I18" s="55"/>
      <c r="J18" s="59"/>
      <c r="K18" s="65"/>
      <c r="L18" s="70">
        <f t="shared" si="0"/>
        <v>45752381.954999991</v>
      </c>
      <c r="M18" s="1205">
        <f t="shared" si="2"/>
        <v>93904340.819999993</v>
      </c>
      <c r="N18" s="1205"/>
      <c r="O18" s="66"/>
      <c r="P18" s="66"/>
      <c r="Q18" s="657">
        <f t="shared" si="1"/>
        <v>45752381.954999991</v>
      </c>
      <c r="R18" s="66"/>
      <c r="S18" s="67"/>
      <c r="T18" s="68"/>
    </row>
    <row r="19" spans="1:22" ht="14.25" hidden="1" customHeight="1" outlineLevel="1">
      <c r="A19" s="649"/>
      <c r="B19" s="80">
        <v>39051</v>
      </c>
      <c r="C19" s="37"/>
      <c r="D19" s="99">
        <v>799858.97</v>
      </c>
      <c r="E19" s="655">
        <f t="shared" si="3"/>
        <v>5704199.7899999991</v>
      </c>
      <c r="F19" s="656">
        <f t="shared" si="4"/>
        <v>94704199.789999992</v>
      </c>
      <c r="G19" s="656"/>
      <c r="H19" s="70">
        <f>($F$12+F19+SUM($F$13:F18)*2)/24</f>
        <v>53611071.14708332</v>
      </c>
      <c r="I19" s="55"/>
      <c r="J19" s="59"/>
      <c r="K19" s="65"/>
      <c r="L19" s="70">
        <f t="shared" si="0"/>
        <v>53611071.14708332</v>
      </c>
      <c r="M19" s="1205">
        <f t="shared" si="2"/>
        <v>94704199.789999992</v>
      </c>
      <c r="N19" s="1205"/>
      <c r="O19" s="66"/>
      <c r="P19" s="66"/>
      <c r="Q19" s="657">
        <f t="shared" si="1"/>
        <v>53611071.14708332</v>
      </c>
      <c r="R19" s="66"/>
      <c r="S19" s="67"/>
      <c r="T19" s="68"/>
    </row>
    <row r="20" spans="1:22" ht="14.25" hidden="1" customHeight="1" outlineLevel="1">
      <c r="A20" s="649"/>
      <c r="B20" s="80">
        <v>39082</v>
      </c>
      <c r="C20" s="37"/>
      <c r="D20" s="99">
        <v>799858.97</v>
      </c>
      <c r="E20" s="655">
        <f t="shared" si="3"/>
        <v>6504058.7599999988</v>
      </c>
      <c r="F20" s="656">
        <f t="shared" si="4"/>
        <v>95504058.75999999</v>
      </c>
      <c r="G20" s="656"/>
      <c r="H20" s="70">
        <f>($F$12+F20+SUM($F$13:F19)*2)/24</f>
        <v>61536415.253333323</v>
      </c>
      <c r="I20" s="55"/>
      <c r="J20" s="59"/>
      <c r="K20" s="65"/>
      <c r="L20" s="70">
        <f t="shared" si="0"/>
        <v>61536415.253333323</v>
      </c>
      <c r="M20" s="1205">
        <f t="shared" si="2"/>
        <v>95504058.75999999</v>
      </c>
      <c r="N20" s="1205"/>
      <c r="O20" s="66"/>
      <c r="P20" s="66"/>
      <c r="Q20" s="657">
        <f t="shared" si="1"/>
        <v>61536415.253333323</v>
      </c>
      <c r="R20" s="66"/>
      <c r="S20" s="67"/>
      <c r="T20" s="68"/>
    </row>
    <row r="21" spans="1:22" ht="14.25" hidden="1" customHeight="1" outlineLevel="1">
      <c r="A21" s="649"/>
      <c r="B21" s="80">
        <v>39113</v>
      </c>
      <c r="C21" s="37"/>
      <c r="D21" s="99">
        <v>803355.67</v>
      </c>
      <c r="E21" s="655">
        <f t="shared" si="3"/>
        <v>7307414.4299999988</v>
      </c>
      <c r="F21" s="656">
        <f t="shared" si="4"/>
        <v>96307414.429999992</v>
      </c>
      <c r="G21" s="656"/>
      <c r="H21" s="70">
        <f>($F$12+F21+SUM($F$13:F20)*2)/24</f>
        <v>69528559.969583318</v>
      </c>
      <c r="I21" s="55"/>
      <c r="J21" s="59"/>
      <c r="K21" s="65"/>
      <c r="L21" s="70">
        <f t="shared" si="0"/>
        <v>69528559.969583318</v>
      </c>
      <c r="M21" s="1205">
        <f t="shared" si="2"/>
        <v>96307414.429999992</v>
      </c>
      <c r="N21" s="1205"/>
      <c r="O21" s="66"/>
      <c r="P21" s="66"/>
      <c r="Q21" s="657">
        <f t="shared" si="1"/>
        <v>69528559.969583318</v>
      </c>
      <c r="R21" s="66"/>
      <c r="S21" s="67"/>
      <c r="T21" s="68"/>
    </row>
    <row r="22" spans="1:22" ht="14.25" hidden="1" customHeight="1" outlineLevel="1">
      <c r="A22" s="649"/>
      <c r="B22" s="80">
        <v>39141</v>
      </c>
      <c r="C22" s="37"/>
      <c r="D22" s="99">
        <v>805564.1</v>
      </c>
      <c r="E22" s="655">
        <f t="shared" si="3"/>
        <v>8112978.5299999984</v>
      </c>
      <c r="F22" s="656">
        <f t="shared" si="4"/>
        <v>97112978.529999986</v>
      </c>
      <c r="G22" s="656"/>
      <c r="H22" s="70">
        <f>($F$12+F22+SUM($F$13:F21)*2)/24</f>
        <v>77587743.009583309</v>
      </c>
      <c r="I22" s="55"/>
      <c r="J22" s="59"/>
      <c r="K22" s="65"/>
      <c r="L22" s="70">
        <f t="shared" si="0"/>
        <v>77587743.009583309</v>
      </c>
      <c r="M22" s="1205">
        <f t="shared" si="2"/>
        <v>97112978.529999986</v>
      </c>
      <c r="N22" s="1205"/>
      <c r="O22" s="66"/>
      <c r="P22" s="66"/>
      <c r="Q22" s="657">
        <f t="shared" si="1"/>
        <v>77587743.009583309</v>
      </c>
      <c r="R22" s="66"/>
      <c r="S22" s="67"/>
      <c r="T22" s="68"/>
    </row>
    <row r="23" spans="1:22" ht="14.25" hidden="1" customHeight="1" outlineLevel="1">
      <c r="A23" s="649"/>
      <c r="B23" s="80">
        <v>39172</v>
      </c>
      <c r="C23" s="37"/>
      <c r="D23" s="99">
        <v>805564.1</v>
      </c>
      <c r="E23" s="655">
        <f t="shared" si="3"/>
        <v>8918542.629999999</v>
      </c>
      <c r="F23" s="656">
        <f t="shared" si="4"/>
        <v>97918542.62999998</v>
      </c>
      <c r="G23" s="656"/>
      <c r="H23" s="70">
        <f>($F$12+F23+SUM($F$13:F22)*2)/24</f>
        <v>85714056.39124997</v>
      </c>
      <c r="I23" s="55"/>
      <c r="J23" s="59"/>
      <c r="K23" s="65"/>
      <c r="L23" s="70">
        <f t="shared" si="0"/>
        <v>85714056.39124997</v>
      </c>
      <c r="M23" s="1205">
        <f t="shared" si="2"/>
        <v>97918542.62999998</v>
      </c>
      <c r="N23" s="1205"/>
      <c r="O23" s="66"/>
      <c r="P23" s="66"/>
      <c r="Q23" s="657">
        <f t="shared" si="1"/>
        <v>85714056.39124997</v>
      </c>
      <c r="R23" s="66"/>
      <c r="S23" s="67"/>
      <c r="T23" s="68"/>
    </row>
    <row r="24" spans="1:22" ht="14.25" hidden="1" customHeight="1" outlineLevel="1">
      <c r="A24" s="649"/>
      <c r="B24" s="80">
        <v>39202</v>
      </c>
      <c r="C24" s="37"/>
      <c r="D24" s="99">
        <v>805564.1</v>
      </c>
      <c r="E24" s="655">
        <f t="shared" si="3"/>
        <v>9724106.7299999986</v>
      </c>
      <c r="F24" s="656">
        <f t="shared" si="4"/>
        <v>98724106.729999974</v>
      </c>
      <c r="G24" s="656"/>
      <c r="H24" s="70">
        <f>($F$12+F24+SUM($F$13:F23)*2)/24</f>
        <v>93907500.114583313</v>
      </c>
      <c r="I24" s="55"/>
      <c r="J24" s="59"/>
      <c r="K24" s="65"/>
      <c r="L24" s="70">
        <f t="shared" si="0"/>
        <v>93907500.114583313</v>
      </c>
      <c r="M24" s="1205">
        <f t="shared" si="2"/>
        <v>98724106.729999974</v>
      </c>
      <c r="N24" s="1205"/>
      <c r="O24" s="66"/>
      <c r="P24" s="66"/>
      <c r="Q24" s="657">
        <f t="shared" si="1"/>
        <v>93907500.114583313</v>
      </c>
      <c r="R24" s="66"/>
      <c r="S24" s="67"/>
      <c r="T24" s="68"/>
    </row>
    <row r="25" spans="1:22" ht="14.25" hidden="1" customHeight="1" outlineLevel="1">
      <c r="A25" s="649"/>
      <c r="B25" s="80">
        <v>39233</v>
      </c>
      <c r="C25" s="37"/>
      <c r="D25" s="99">
        <v>805564.1</v>
      </c>
      <c r="E25" s="655">
        <f t="shared" si="3"/>
        <v>10529670.829999998</v>
      </c>
      <c r="F25" s="656">
        <f t="shared" si="4"/>
        <v>99529670.829999968</v>
      </c>
      <c r="G25" s="656"/>
      <c r="H25" s="70">
        <f t="shared" ref="H25:H88" si="5">(F13+F25+SUM(F14:F24)*2)/24</f>
        <v>94709314.472500011</v>
      </c>
      <c r="I25" s="55"/>
      <c r="J25" s="59"/>
      <c r="K25" s="65"/>
      <c r="L25" s="70">
        <f t="shared" si="0"/>
        <v>94709314.472500011</v>
      </c>
      <c r="M25" s="1205">
        <f t="shared" si="2"/>
        <v>99529670.829999968</v>
      </c>
      <c r="N25" s="1205"/>
      <c r="O25" s="66"/>
      <c r="P25" s="66"/>
      <c r="Q25" s="657">
        <f t="shared" si="1"/>
        <v>94709314.472500011</v>
      </c>
      <c r="R25" s="66"/>
      <c r="S25" s="67"/>
      <c r="T25" s="68"/>
    </row>
    <row r="26" spans="1:22" ht="14.25" hidden="1" customHeight="1" outlineLevel="1">
      <c r="A26" s="649"/>
      <c r="B26" s="80">
        <v>39263</v>
      </c>
      <c r="C26" s="37"/>
      <c r="D26" s="99">
        <v>805564.1</v>
      </c>
      <c r="E26" s="655">
        <f t="shared" si="3"/>
        <v>11335234.929999998</v>
      </c>
      <c r="F26" s="656">
        <f t="shared" si="4"/>
        <v>100335234.92999996</v>
      </c>
      <c r="G26" s="656"/>
      <c r="H26" s="70">
        <f t="shared" si="5"/>
        <v>95511604.257916644</v>
      </c>
      <c r="I26" s="55"/>
      <c r="J26" s="59"/>
      <c r="K26" s="65"/>
      <c r="L26" s="70">
        <f t="shared" si="0"/>
        <v>95511604.257916644</v>
      </c>
      <c r="M26" s="1205">
        <f t="shared" si="2"/>
        <v>100335234.92999996</v>
      </c>
      <c r="N26" s="1205"/>
      <c r="O26" s="66"/>
      <c r="P26" s="66"/>
      <c r="Q26" s="657">
        <f t="shared" si="1"/>
        <v>95511604.257916644</v>
      </c>
      <c r="R26" s="66"/>
      <c r="S26" s="67"/>
      <c r="T26" s="68"/>
    </row>
    <row r="27" spans="1:22" ht="14.25" hidden="1" customHeight="1" outlineLevel="1">
      <c r="A27" s="649"/>
      <c r="B27" s="80">
        <v>39294</v>
      </c>
      <c r="C27" s="37"/>
      <c r="D27" s="99">
        <v>805564.1</v>
      </c>
      <c r="E27" s="655">
        <f t="shared" si="3"/>
        <v>12140799.029999997</v>
      </c>
      <c r="F27" s="656">
        <f t="shared" si="4"/>
        <v>101140799.02999996</v>
      </c>
      <c r="G27" s="656"/>
      <c r="H27" s="70">
        <f t="shared" si="5"/>
        <v>96314369.470833302</v>
      </c>
      <c r="I27" s="55"/>
      <c r="J27" s="59"/>
      <c r="K27" s="65"/>
      <c r="L27" s="70">
        <f t="shared" si="0"/>
        <v>96314369.470833302</v>
      </c>
      <c r="M27" s="1205">
        <f t="shared" si="2"/>
        <v>101140799.02999996</v>
      </c>
      <c r="N27" s="1205"/>
      <c r="O27" s="66"/>
      <c r="P27" s="66"/>
      <c r="Q27" s="657">
        <f t="shared" si="1"/>
        <v>96314369.470833302</v>
      </c>
      <c r="R27" s="66"/>
      <c r="S27" s="67"/>
      <c r="T27" s="68"/>
    </row>
    <row r="28" spans="1:22" ht="14.25" hidden="1" customHeight="1" outlineLevel="1">
      <c r="A28" s="649"/>
      <c r="B28" s="80">
        <v>39325</v>
      </c>
      <c r="C28" s="37"/>
      <c r="D28" s="99">
        <v>805564.1</v>
      </c>
      <c r="E28" s="655">
        <f t="shared" si="3"/>
        <v>12946363.129999997</v>
      </c>
      <c r="F28" s="656">
        <f t="shared" si="4"/>
        <v>101946363.12999995</v>
      </c>
      <c r="G28" s="656"/>
      <c r="H28" s="70">
        <f t="shared" si="5"/>
        <v>97117610.111249983</v>
      </c>
      <c r="I28" s="55"/>
      <c r="J28" s="59"/>
      <c r="K28" s="65"/>
      <c r="L28" s="70">
        <f t="shared" si="0"/>
        <v>97117610.111249983</v>
      </c>
      <c r="M28" s="1205">
        <f>F28+J28</f>
        <v>101946363.12999995</v>
      </c>
      <c r="N28" s="1205"/>
      <c r="O28" s="66"/>
      <c r="P28" s="66"/>
      <c r="Q28" s="657">
        <f t="shared" si="1"/>
        <v>97117610.111249983</v>
      </c>
      <c r="R28" s="66"/>
      <c r="S28" s="67"/>
      <c r="T28" s="68"/>
    </row>
    <row r="29" spans="1:22" ht="14.25" hidden="1" customHeight="1" outlineLevel="1">
      <c r="A29" s="649"/>
      <c r="B29" s="80">
        <v>39355</v>
      </c>
      <c r="C29" s="37"/>
      <c r="D29" s="99">
        <v>805564.1</v>
      </c>
      <c r="E29" s="655">
        <f t="shared" si="3"/>
        <v>13751927.229999997</v>
      </c>
      <c r="F29" s="656">
        <f t="shared" si="4"/>
        <v>102751927.22999994</v>
      </c>
      <c r="G29" s="656"/>
      <c r="H29" s="70">
        <f t="shared" si="5"/>
        <v>97921326.17916663</v>
      </c>
      <c r="I29" s="55"/>
      <c r="J29" s="59"/>
      <c r="K29" s="65"/>
      <c r="L29" s="70">
        <f t="shared" si="0"/>
        <v>97921326.17916663</v>
      </c>
      <c r="M29" s="1205">
        <f t="shared" si="2"/>
        <v>102751927.22999994</v>
      </c>
      <c r="N29" s="1205"/>
      <c r="O29" s="66"/>
      <c r="P29" s="66"/>
      <c r="Q29" s="657">
        <f t="shared" si="1"/>
        <v>97921326.17916663</v>
      </c>
      <c r="R29" s="66"/>
      <c r="S29" s="67"/>
      <c r="T29" s="68"/>
    </row>
    <row r="30" spans="1:22" ht="14.25" hidden="1" customHeight="1" outlineLevel="1">
      <c r="A30" s="649"/>
      <c r="B30" s="80">
        <v>39386</v>
      </c>
      <c r="C30" s="37"/>
      <c r="D30" s="99">
        <v>805564.1</v>
      </c>
      <c r="E30" s="655">
        <f t="shared" si="3"/>
        <v>14557491.329999996</v>
      </c>
      <c r="F30" s="656">
        <f t="shared" si="4"/>
        <v>103557491.32999994</v>
      </c>
      <c r="G30" s="656"/>
      <c r="H30" s="70">
        <f t="shared" si="5"/>
        <v>98725517.674583316</v>
      </c>
      <c r="I30" s="55"/>
      <c r="J30" s="59"/>
      <c r="K30" s="65"/>
      <c r="L30" s="70">
        <f t="shared" si="0"/>
        <v>98725517.674583316</v>
      </c>
      <c r="M30" s="1205">
        <f t="shared" si="2"/>
        <v>103557491.32999994</v>
      </c>
      <c r="N30" s="1205"/>
      <c r="O30" s="66"/>
      <c r="P30" s="66"/>
      <c r="Q30" s="657">
        <f t="shared" si="1"/>
        <v>98725517.674583316</v>
      </c>
      <c r="R30" s="66"/>
      <c r="S30" s="67"/>
      <c r="T30" s="68"/>
    </row>
    <row r="31" spans="1:22" ht="14.25" hidden="1" customHeight="1" outlineLevel="1">
      <c r="A31" s="649"/>
      <c r="B31" s="80">
        <v>39416</v>
      </c>
      <c r="C31" s="37"/>
      <c r="D31" s="99">
        <v>805564.1</v>
      </c>
      <c r="E31" s="655">
        <f t="shared" si="3"/>
        <v>15363055.429999996</v>
      </c>
      <c r="F31" s="656">
        <f t="shared" si="4"/>
        <v>104363055.42999993</v>
      </c>
      <c r="G31" s="656"/>
      <c r="H31" s="70">
        <f t="shared" si="5"/>
        <v>99530184.597499967</v>
      </c>
      <c r="I31" s="55"/>
      <c r="J31" s="59"/>
      <c r="K31" s="65"/>
      <c r="L31" s="70">
        <f t="shared" si="0"/>
        <v>99530184.597499967</v>
      </c>
      <c r="M31" s="1205">
        <f t="shared" si="2"/>
        <v>104363055.42999993</v>
      </c>
      <c r="N31" s="1205"/>
      <c r="O31" s="66"/>
      <c r="P31" s="66"/>
      <c r="Q31" s="657">
        <f t="shared" si="1"/>
        <v>99530184.597499967</v>
      </c>
      <c r="R31" s="66"/>
      <c r="S31" s="67"/>
      <c r="T31" s="68"/>
    </row>
    <row r="32" spans="1:22" ht="14.25" hidden="1" customHeight="1" outlineLevel="1">
      <c r="A32" s="993"/>
      <c r="B32" s="994">
        <v>39447</v>
      </c>
      <c r="C32" s="995"/>
      <c r="D32" s="996">
        <v>805564.1</v>
      </c>
      <c r="E32" s="997">
        <f t="shared" si="3"/>
        <v>16168619.529999996</v>
      </c>
      <c r="F32" s="998">
        <f t="shared" si="4"/>
        <v>105168619.52999993</v>
      </c>
      <c r="G32" s="998"/>
      <c r="H32" s="999">
        <f t="shared" si="5"/>
        <v>100335326.94791663</v>
      </c>
      <c r="I32" s="1000"/>
      <c r="J32" s="1001"/>
      <c r="K32" s="1002"/>
      <c r="L32" s="999">
        <f t="shared" si="0"/>
        <v>100335326.94791663</v>
      </c>
      <c r="M32" s="1205">
        <f t="shared" si="2"/>
        <v>105168619.52999993</v>
      </c>
      <c r="N32" s="1205"/>
      <c r="O32" s="1003"/>
      <c r="P32" s="1003"/>
      <c r="Q32" s="1004">
        <f t="shared" si="1"/>
        <v>100335326.94791663</v>
      </c>
      <c r="R32" s="1003"/>
      <c r="S32" s="1005"/>
      <c r="T32" s="1006"/>
      <c r="U32" s="995"/>
      <c r="V32" s="995"/>
    </row>
    <row r="33" spans="1:22" ht="14.25" hidden="1" customHeight="1" outlineLevel="1">
      <c r="A33" s="649"/>
      <c r="B33" s="80">
        <v>39478</v>
      </c>
      <c r="C33" s="37"/>
      <c r="D33" s="99">
        <v>805564.1</v>
      </c>
      <c r="E33" s="655">
        <f t="shared" si="3"/>
        <v>16974183.629999995</v>
      </c>
      <c r="F33" s="656">
        <f t="shared" si="4"/>
        <v>105974183.62999992</v>
      </c>
      <c r="G33" s="656"/>
      <c r="H33" s="70">
        <f t="shared" si="5"/>
        <v>101140799.02999996</v>
      </c>
      <c r="I33" s="55"/>
      <c r="J33" s="59"/>
      <c r="K33" s="65"/>
      <c r="L33" s="70">
        <f t="shared" si="0"/>
        <v>101140799.02999996</v>
      </c>
      <c r="M33" s="1205">
        <f t="shared" si="2"/>
        <v>105974183.62999992</v>
      </c>
      <c r="N33" s="1205"/>
      <c r="O33" s="66"/>
      <c r="P33" s="66"/>
      <c r="Q33" s="657">
        <f t="shared" si="1"/>
        <v>101140799.02999996</v>
      </c>
      <c r="R33" s="66"/>
      <c r="S33" s="67"/>
      <c r="T33" s="68"/>
    </row>
    <row r="34" spans="1:22" ht="14.25" hidden="1" customHeight="1" outlineLevel="1">
      <c r="A34" s="649"/>
      <c r="B34" s="80">
        <v>39506</v>
      </c>
      <c r="C34" s="37"/>
      <c r="D34" s="99">
        <v>805564.1</v>
      </c>
      <c r="E34" s="655">
        <f t="shared" si="3"/>
        <v>17779747.729999997</v>
      </c>
      <c r="F34" s="656">
        <f t="shared" si="4"/>
        <v>106779747.72999991</v>
      </c>
      <c r="G34" s="656"/>
      <c r="H34" s="70">
        <f t="shared" si="5"/>
        <v>101946363.12999995</v>
      </c>
      <c r="I34" s="55"/>
      <c r="J34" s="59"/>
      <c r="K34" s="65"/>
      <c r="L34" s="70">
        <f t="shared" si="0"/>
        <v>101946363.12999995</v>
      </c>
      <c r="M34" s="1205">
        <f t="shared" si="2"/>
        <v>106779747.72999991</v>
      </c>
      <c r="N34" s="1205"/>
      <c r="O34" s="66"/>
      <c r="P34" s="66"/>
      <c r="Q34" s="657">
        <f t="shared" si="1"/>
        <v>101946363.12999995</v>
      </c>
      <c r="R34" s="66"/>
      <c r="S34" s="67"/>
      <c r="T34" s="68"/>
    </row>
    <row r="35" spans="1:22" ht="14.25" hidden="1" customHeight="1" outlineLevel="1">
      <c r="A35" s="649"/>
      <c r="B35" s="80">
        <v>39538</v>
      </c>
      <c r="C35" s="37"/>
      <c r="D35" s="99">
        <v>805564.1</v>
      </c>
      <c r="E35" s="655">
        <f t="shared" si="3"/>
        <v>18585311.829999998</v>
      </c>
      <c r="F35" s="656">
        <f t="shared" si="4"/>
        <v>107585311.82999991</v>
      </c>
      <c r="G35" s="656"/>
      <c r="H35" s="70">
        <f t="shared" si="5"/>
        <v>102751927.22999996</v>
      </c>
      <c r="I35" s="55"/>
      <c r="J35" s="59"/>
      <c r="K35" s="65"/>
      <c r="L35" s="70">
        <f t="shared" si="0"/>
        <v>102751927.22999996</v>
      </c>
      <c r="M35" s="1205">
        <f t="shared" si="2"/>
        <v>107585311.82999991</v>
      </c>
      <c r="N35" s="1205"/>
      <c r="O35" s="66"/>
      <c r="P35" s="66"/>
      <c r="Q35" s="657">
        <f t="shared" si="1"/>
        <v>102751927.22999996</v>
      </c>
      <c r="R35" s="66"/>
      <c r="S35" s="67"/>
      <c r="T35" s="68"/>
    </row>
    <row r="36" spans="1:22" ht="14.25" hidden="1" customHeight="1" outlineLevel="1">
      <c r="A36" s="649"/>
      <c r="B36" s="80">
        <v>39568</v>
      </c>
      <c r="C36" s="37"/>
      <c r="D36" s="99">
        <v>805564.1</v>
      </c>
      <c r="E36" s="655">
        <f t="shared" si="3"/>
        <v>19390875.93</v>
      </c>
      <c r="F36" s="656">
        <f t="shared" si="4"/>
        <v>108390875.9299999</v>
      </c>
      <c r="G36" s="656"/>
      <c r="H36" s="70">
        <f t="shared" si="5"/>
        <v>103557491.32999994</v>
      </c>
      <c r="I36" s="55"/>
      <c r="J36" s="59"/>
      <c r="K36" s="65"/>
      <c r="L36" s="70">
        <f t="shared" si="0"/>
        <v>103557491.32999994</v>
      </c>
      <c r="M36" s="1205">
        <f t="shared" si="2"/>
        <v>108390875.9299999</v>
      </c>
      <c r="N36" s="1205"/>
      <c r="O36" s="66"/>
      <c r="P36" s="66"/>
      <c r="Q36" s="657">
        <f t="shared" si="1"/>
        <v>103557491.32999994</v>
      </c>
      <c r="R36" s="66"/>
      <c r="S36" s="67"/>
      <c r="T36" s="68"/>
    </row>
    <row r="37" spans="1:22" ht="14.25" hidden="1" customHeight="1" outlineLevel="1">
      <c r="A37" s="649"/>
      <c r="B37" s="80">
        <v>39599</v>
      </c>
      <c r="C37" s="37"/>
      <c r="D37" s="99">
        <v>805564.1</v>
      </c>
      <c r="E37" s="655">
        <f t="shared" si="3"/>
        <v>20196440.030000001</v>
      </c>
      <c r="F37" s="656">
        <f t="shared" si="4"/>
        <v>109196440.0299999</v>
      </c>
      <c r="G37" s="656"/>
      <c r="H37" s="70">
        <f t="shared" si="5"/>
        <v>104363055.42999993</v>
      </c>
      <c r="I37" s="55"/>
      <c r="J37" s="59"/>
      <c r="K37" s="65"/>
      <c r="L37" s="70">
        <f t="shared" si="0"/>
        <v>104363055.42999993</v>
      </c>
      <c r="M37" s="1205">
        <f t="shared" si="2"/>
        <v>109196440.0299999</v>
      </c>
      <c r="N37" s="1205"/>
      <c r="O37" s="66"/>
      <c r="P37" s="66"/>
      <c r="Q37" s="657">
        <f t="shared" si="1"/>
        <v>104363055.42999993</v>
      </c>
      <c r="R37" s="66"/>
      <c r="S37" s="67"/>
      <c r="T37" s="68"/>
    </row>
    <row r="38" spans="1:22" ht="14.25" hidden="1" customHeight="1" outlineLevel="1">
      <c r="A38" s="649"/>
      <c r="B38" s="80">
        <v>39629</v>
      </c>
      <c r="C38" s="37"/>
      <c r="D38" s="99">
        <v>805564.1</v>
      </c>
      <c r="E38" s="655">
        <f t="shared" si="3"/>
        <v>21002004.130000003</v>
      </c>
      <c r="F38" s="656">
        <f t="shared" si="4"/>
        <v>110002004.12999989</v>
      </c>
      <c r="G38" s="656"/>
      <c r="H38" s="70">
        <f t="shared" si="5"/>
        <v>105168619.52999993</v>
      </c>
      <c r="I38" s="55"/>
      <c r="J38" s="59"/>
      <c r="K38" s="65"/>
      <c r="L38" s="70">
        <f t="shared" si="0"/>
        <v>105168619.52999993</v>
      </c>
      <c r="M38" s="1205">
        <f t="shared" si="2"/>
        <v>110002004.12999989</v>
      </c>
      <c r="N38" s="1205"/>
      <c r="O38" s="66"/>
      <c r="P38" s="66"/>
      <c r="Q38" s="657">
        <f t="shared" si="1"/>
        <v>105168619.52999993</v>
      </c>
      <c r="R38" s="66"/>
      <c r="S38" s="67"/>
      <c r="T38" s="68"/>
    </row>
    <row r="39" spans="1:22" ht="14.25" hidden="1" customHeight="1" outlineLevel="1">
      <c r="A39" s="649"/>
      <c r="B39" s="80">
        <v>39660</v>
      </c>
      <c r="C39" s="37"/>
      <c r="D39" s="99">
        <v>805564.1</v>
      </c>
      <c r="E39" s="655">
        <f t="shared" si="3"/>
        <v>21807568.230000004</v>
      </c>
      <c r="F39" s="656">
        <f t="shared" si="4"/>
        <v>110807568.22999988</v>
      </c>
      <c r="G39" s="656"/>
      <c r="H39" s="70">
        <f t="shared" si="5"/>
        <v>105974183.62999992</v>
      </c>
      <c r="I39" s="55"/>
      <c r="J39" s="59"/>
      <c r="K39" s="65"/>
      <c r="L39" s="70">
        <f t="shared" si="0"/>
        <v>105974183.62999992</v>
      </c>
      <c r="M39" s="1205">
        <f t="shared" si="2"/>
        <v>110807568.22999988</v>
      </c>
      <c r="N39" s="1205"/>
      <c r="O39" s="66"/>
      <c r="P39" s="66"/>
      <c r="Q39" s="657">
        <f t="shared" si="1"/>
        <v>105974183.62999992</v>
      </c>
      <c r="R39" s="66"/>
      <c r="S39" s="67"/>
      <c r="T39" s="68"/>
    </row>
    <row r="40" spans="1:22" ht="14.25" hidden="1" customHeight="1" outlineLevel="1">
      <c r="A40" s="649"/>
      <c r="B40" s="80">
        <v>39691</v>
      </c>
      <c r="C40" s="37"/>
      <c r="D40" s="99">
        <v>805564.1</v>
      </c>
      <c r="E40" s="655">
        <f t="shared" si="3"/>
        <v>22613132.330000006</v>
      </c>
      <c r="F40" s="656">
        <f t="shared" si="4"/>
        <v>111613132.32999988</v>
      </c>
      <c r="G40" s="656"/>
      <c r="H40" s="70">
        <f t="shared" si="5"/>
        <v>106779747.72999991</v>
      </c>
      <c r="I40" s="55"/>
      <c r="J40" s="59"/>
      <c r="K40" s="65"/>
      <c r="L40" s="70">
        <f t="shared" si="0"/>
        <v>106779747.72999991</v>
      </c>
      <c r="M40" s="1205">
        <f t="shared" si="2"/>
        <v>111613132.32999988</v>
      </c>
      <c r="N40" s="1205">
        <v>-2256000</v>
      </c>
      <c r="O40" s="70">
        <f>O39+N40</f>
        <v>-2256000</v>
      </c>
      <c r="P40" s="70">
        <f t="shared" ref="P40:P51" si="6">(O28+O40+SUM(O29:O39)*2)/24</f>
        <v>-94000</v>
      </c>
      <c r="Q40" s="657">
        <f t="shared" ref="Q40:Q51" si="7">P40+L40</f>
        <v>106685747.72999991</v>
      </c>
      <c r="R40" s="66"/>
      <c r="S40" s="67"/>
      <c r="T40" s="68"/>
    </row>
    <row r="41" spans="1:22" ht="14.25" hidden="1" customHeight="1" outlineLevel="1">
      <c r="A41" s="649"/>
      <c r="B41" s="80">
        <v>39721</v>
      </c>
      <c r="C41" s="37"/>
      <c r="D41" s="99">
        <v>805564.1</v>
      </c>
      <c r="E41" s="655">
        <f t="shared" si="3"/>
        <v>23418696.430000007</v>
      </c>
      <c r="F41" s="656">
        <f t="shared" si="4"/>
        <v>112418696.42999987</v>
      </c>
      <c r="G41" s="656"/>
      <c r="H41" s="70">
        <f t="shared" si="5"/>
        <v>107585311.82999991</v>
      </c>
      <c r="I41" s="55"/>
      <c r="J41" s="59"/>
      <c r="K41" s="65"/>
      <c r="L41" s="70">
        <f t="shared" si="0"/>
        <v>107585311.82999991</v>
      </c>
      <c r="M41" s="1205">
        <f t="shared" si="2"/>
        <v>112418696.42999987</v>
      </c>
      <c r="N41" s="1205">
        <v>-5941017</v>
      </c>
      <c r="O41" s="70">
        <f>O40+N41</f>
        <v>-8197017</v>
      </c>
      <c r="P41" s="70">
        <f t="shared" si="6"/>
        <v>-529542.375</v>
      </c>
      <c r="Q41" s="657">
        <f t="shared" si="7"/>
        <v>107055769.45499991</v>
      </c>
      <c r="R41" s="66"/>
      <c r="S41" s="67"/>
      <c r="T41" s="68"/>
    </row>
    <row r="42" spans="1:22" ht="14.25" hidden="1" customHeight="1" outlineLevel="1">
      <c r="A42" s="649"/>
      <c r="B42" s="80">
        <v>39752</v>
      </c>
      <c r="C42" s="37"/>
      <c r="D42" s="99">
        <v>805564.1</v>
      </c>
      <c r="E42" s="655">
        <f t="shared" si="3"/>
        <v>24224260.530000009</v>
      </c>
      <c r="F42" s="656">
        <f t="shared" si="4"/>
        <v>113224260.52999987</v>
      </c>
      <c r="G42" s="656"/>
      <c r="H42" s="70">
        <f t="shared" si="5"/>
        <v>108390875.92999989</v>
      </c>
      <c r="I42" s="55"/>
      <c r="J42" s="59"/>
      <c r="K42" s="65"/>
      <c r="L42" s="70">
        <f t="shared" si="0"/>
        <v>108390875.92999989</v>
      </c>
      <c r="M42" s="1205">
        <f t="shared" si="2"/>
        <v>113224260.52999987</v>
      </c>
      <c r="N42" s="1205">
        <v>-282000</v>
      </c>
      <c r="O42" s="70">
        <f>O41+N42</f>
        <v>-8479017</v>
      </c>
      <c r="P42" s="70">
        <f t="shared" si="6"/>
        <v>-1224377.125</v>
      </c>
      <c r="Q42" s="657">
        <f t="shared" si="7"/>
        <v>107166498.80499989</v>
      </c>
      <c r="R42" s="66"/>
      <c r="S42" s="67"/>
      <c r="T42" s="68"/>
    </row>
    <row r="43" spans="1:22" ht="14.25" hidden="1" customHeight="1" outlineLevel="1">
      <c r="A43" s="649"/>
      <c r="B43" s="80">
        <v>39782</v>
      </c>
      <c r="C43" s="37"/>
      <c r="D43" s="99">
        <v>805564.1</v>
      </c>
      <c r="E43" s="655">
        <f t="shared" si="3"/>
        <v>25029824.63000001</v>
      </c>
      <c r="F43" s="656">
        <f t="shared" si="4"/>
        <v>114029824.62999986</v>
      </c>
      <c r="G43" s="656"/>
      <c r="H43" s="70">
        <f t="shared" si="5"/>
        <v>109196440.02999991</v>
      </c>
      <c r="I43" s="55"/>
      <c r="J43" s="59"/>
      <c r="K43" s="65"/>
      <c r="L43" s="70">
        <f t="shared" si="0"/>
        <v>109196440.02999991</v>
      </c>
      <c r="M43" s="1205">
        <f t="shared" si="2"/>
        <v>114029824.62999986</v>
      </c>
      <c r="N43" s="1205">
        <v>-282000</v>
      </c>
      <c r="O43" s="70">
        <f t="shared" ref="O43:O104" si="8">O42+N43</f>
        <v>-8761017</v>
      </c>
      <c r="P43" s="70">
        <f t="shared" si="6"/>
        <v>-1942711.875</v>
      </c>
      <c r="Q43" s="657">
        <f t="shared" si="7"/>
        <v>107253728.15499991</v>
      </c>
      <c r="R43" s="66"/>
      <c r="S43" s="67"/>
      <c r="T43" s="68"/>
    </row>
    <row r="44" spans="1:22" ht="14.25" hidden="1" customHeight="1" outlineLevel="1">
      <c r="A44" s="974"/>
      <c r="B44" s="975">
        <v>39813</v>
      </c>
      <c r="C44" s="987"/>
      <c r="D44" s="976">
        <v>791871.8</v>
      </c>
      <c r="E44" s="977">
        <f t="shared" si="3"/>
        <v>25821696.430000011</v>
      </c>
      <c r="F44" s="978">
        <f t="shared" si="4"/>
        <v>114821696.42999986</v>
      </c>
      <c r="G44" s="978"/>
      <c r="H44" s="979">
        <f t="shared" si="5"/>
        <v>110001433.6174999</v>
      </c>
      <c r="I44" s="989"/>
      <c r="J44" s="990"/>
      <c r="K44" s="988"/>
      <c r="L44" s="979">
        <f t="shared" si="0"/>
        <v>110001433.6174999</v>
      </c>
      <c r="M44" s="1205">
        <f t="shared" si="2"/>
        <v>114821696.42999986</v>
      </c>
      <c r="N44" s="1205">
        <v>-281000</v>
      </c>
      <c r="O44" s="979">
        <f t="shared" si="8"/>
        <v>-9042017</v>
      </c>
      <c r="P44" s="979">
        <f t="shared" si="6"/>
        <v>-2684504.9583333335</v>
      </c>
      <c r="Q44" s="981">
        <f t="shared" si="7"/>
        <v>107316928.65916657</v>
      </c>
      <c r="R44" s="991"/>
      <c r="S44" s="983"/>
      <c r="T44" s="992"/>
      <c r="U44" s="987"/>
      <c r="V44" s="987"/>
    </row>
    <row r="45" spans="1:22" ht="14.25" hidden="1" customHeight="1" outlineLevel="1">
      <c r="A45" s="649"/>
      <c r="B45" s="80">
        <v>39844</v>
      </c>
      <c r="C45" s="37"/>
      <c r="D45" s="99">
        <v>798717.95</v>
      </c>
      <c r="E45" s="655">
        <f>D45+E44</f>
        <v>26620414.38000001</v>
      </c>
      <c r="F45" s="656">
        <f t="shared" si="4"/>
        <v>115620414.37999986</v>
      </c>
      <c r="G45" s="656"/>
      <c r="H45" s="70">
        <f t="shared" si="5"/>
        <v>110805571.43624987</v>
      </c>
      <c r="I45" s="55"/>
      <c r="J45" s="59"/>
      <c r="K45" s="65"/>
      <c r="L45" s="70">
        <f t="shared" si="0"/>
        <v>110805571.43624987</v>
      </c>
      <c r="M45" s="1205">
        <f t="shared" si="2"/>
        <v>115620414.37999986</v>
      </c>
      <c r="N45" s="1205">
        <v>-282000</v>
      </c>
      <c r="O45" s="70">
        <f>O44+N45</f>
        <v>-9324017</v>
      </c>
      <c r="P45" s="70">
        <f t="shared" si="6"/>
        <v>-3449756.375</v>
      </c>
      <c r="Q45" s="657">
        <f t="shared" si="7"/>
        <v>107355815.06124987</v>
      </c>
      <c r="R45" s="66"/>
      <c r="S45" s="67"/>
      <c r="T45" s="68"/>
    </row>
    <row r="46" spans="1:22" ht="14.25" hidden="1" customHeight="1" outlineLevel="1">
      <c r="A46" s="649"/>
      <c r="B46" s="80">
        <v>39872</v>
      </c>
      <c r="C46" s="37"/>
      <c r="D46" s="99">
        <v>798717.95</v>
      </c>
      <c r="E46" s="655">
        <f t="shared" si="3"/>
        <v>27419132.330000009</v>
      </c>
      <c r="F46" s="656">
        <f t="shared" si="4"/>
        <v>116419132.32999986</v>
      </c>
      <c r="G46" s="656"/>
      <c r="H46" s="70">
        <f t="shared" si="5"/>
        <v>111609138.74249989</v>
      </c>
      <c r="I46" s="55"/>
      <c r="J46" s="59"/>
      <c r="K46" s="65"/>
      <c r="L46" s="70">
        <f t="shared" si="0"/>
        <v>111609138.74249989</v>
      </c>
      <c r="M46" s="1205">
        <f t="shared" si="2"/>
        <v>116419132.32999986</v>
      </c>
      <c r="N46" s="1205">
        <v>-277000</v>
      </c>
      <c r="O46" s="70">
        <f t="shared" si="8"/>
        <v>-9601017</v>
      </c>
      <c r="P46" s="70">
        <f t="shared" si="6"/>
        <v>-4238299.458333333</v>
      </c>
      <c r="Q46" s="657">
        <f t="shared" si="7"/>
        <v>107370839.28416656</v>
      </c>
      <c r="R46" s="66"/>
      <c r="S46" s="67"/>
      <c r="T46" s="68"/>
    </row>
    <row r="47" spans="1:22" ht="14.25" hidden="1" customHeight="1" outlineLevel="1">
      <c r="A47" s="649"/>
      <c r="B47" s="80">
        <v>39903</v>
      </c>
      <c r="C47" s="37"/>
      <c r="D47" s="99">
        <v>798717.95</v>
      </c>
      <c r="E47" s="655">
        <f t="shared" si="3"/>
        <v>28217850.280000009</v>
      </c>
      <c r="F47" s="656">
        <f t="shared" si="4"/>
        <v>117217850.27999987</v>
      </c>
      <c r="G47" s="656"/>
      <c r="H47" s="70">
        <f t="shared" si="5"/>
        <v>112412135.53624988</v>
      </c>
      <c r="I47" s="55"/>
      <c r="J47" s="59"/>
      <c r="K47" s="65"/>
      <c r="L47" s="70">
        <f t="shared" si="0"/>
        <v>112412135.53624988</v>
      </c>
      <c r="M47" s="1205">
        <f t="shared" si="2"/>
        <v>117217850.27999987</v>
      </c>
      <c r="N47" s="1205">
        <v>-280000</v>
      </c>
      <c r="O47" s="70">
        <f t="shared" si="8"/>
        <v>-9881017</v>
      </c>
      <c r="P47" s="70">
        <f t="shared" si="6"/>
        <v>-5050050.875</v>
      </c>
      <c r="Q47" s="657">
        <f t="shared" si="7"/>
        <v>107362084.66124988</v>
      </c>
      <c r="R47" s="66"/>
      <c r="S47" s="67"/>
      <c r="T47" s="68"/>
    </row>
    <row r="48" spans="1:22" ht="14.25" hidden="1" customHeight="1" outlineLevel="1">
      <c r="A48" s="649"/>
      <c r="B48" s="80">
        <v>39933</v>
      </c>
      <c r="C48" s="37"/>
      <c r="D48" s="99">
        <v>798717.95</v>
      </c>
      <c r="E48" s="655">
        <f t="shared" si="3"/>
        <v>29016568.230000008</v>
      </c>
      <c r="F48" s="656">
        <f t="shared" si="4"/>
        <v>118016568.22999987</v>
      </c>
      <c r="G48" s="656"/>
      <c r="H48" s="70">
        <f t="shared" si="5"/>
        <v>113214561.81749988</v>
      </c>
      <c r="I48" s="55"/>
      <c r="J48" s="59"/>
      <c r="K48" s="65"/>
      <c r="L48" s="70">
        <f t="shared" si="0"/>
        <v>113214561.81749988</v>
      </c>
      <c r="M48" s="1205">
        <f t="shared" si="2"/>
        <v>118016568.22999987</v>
      </c>
      <c r="N48" s="1205">
        <v>-280000</v>
      </c>
      <c r="O48" s="70">
        <f>O47+N48</f>
        <v>-10161017</v>
      </c>
      <c r="P48" s="70">
        <f t="shared" si="6"/>
        <v>-5885135.625</v>
      </c>
      <c r="Q48" s="657">
        <f t="shared" si="7"/>
        <v>107329426.19249988</v>
      </c>
      <c r="R48" s="66"/>
      <c r="S48" s="67"/>
      <c r="T48" s="68"/>
    </row>
    <row r="49" spans="1:22" ht="14.25" hidden="1" customHeight="1" outlineLevel="1">
      <c r="A49" s="649"/>
      <c r="B49" s="80">
        <v>39964</v>
      </c>
      <c r="C49" s="37"/>
      <c r="D49" s="99">
        <v>798717.95</v>
      </c>
      <c r="E49" s="655">
        <f t="shared" si="3"/>
        <v>29815286.180000007</v>
      </c>
      <c r="F49" s="656">
        <f t="shared" si="4"/>
        <v>118815286.17999987</v>
      </c>
      <c r="G49" s="656"/>
      <c r="H49" s="70">
        <f t="shared" si="5"/>
        <v>114016417.58624987</v>
      </c>
      <c r="I49" s="55"/>
      <c r="J49" s="59"/>
      <c r="K49" s="65"/>
      <c r="L49" s="70">
        <f t="shared" si="0"/>
        <v>114016417.58624987</v>
      </c>
      <c r="M49" s="1205">
        <f t="shared" si="2"/>
        <v>118815286.17999987</v>
      </c>
      <c r="N49" s="1205">
        <v>-280000</v>
      </c>
      <c r="O49" s="70">
        <f t="shared" si="8"/>
        <v>-10441017</v>
      </c>
      <c r="P49" s="70">
        <f t="shared" si="6"/>
        <v>-6743553.708333333</v>
      </c>
      <c r="Q49" s="657">
        <f t="shared" si="7"/>
        <v>107272863.87791654</v>
      </c>
      <c r="R49" s="66"/>
      <c r="S49" s="67"/>
      <c r="T49" s="68"/>
    </row>
    <row r="50" spans="1:22" ht="14.25" hidden="1" customHeight="1" outlineLevel="1">
      <c r="A50" s="649"/>
      <c r="B50" s="80">
        <v>39994</v>
      </c>
      <c r="C50" s="37"/>
      <c r="D50" s="99">
        <v>798717.95</v>
      </c>
      <c r="E50" s="655">
        <f t="shared" si="3"/>
        <v>30614004.130000006</v>
      </c>
      <c r="F50" s="656">
        <f t="shared" si="4"/>
        <v>119614004.12999988</v>
      </c>
      <c r="G50" s="656"/>
      <c r="H50" s="70">
        <f t="shared" si="5"/>
        <v>114817702.84249987</v>
      </c>
      <c r="I50" s="55"/>
      <c r="J50" s="59"/>
      <c r="K50" s="65"/>
      <c r="L50" s="70">
        <f t="shared" si="0"/>
        <v>114817702.84249987</v>
      </c>
      <c r="M50" s="1205">
        <f t="shared" si="2"/>
        <v>119614004.12999988</v>
      </c>
      <c r="N50" s="1205">
        <v>-280000</v>
      </c>
      <c r="O50" s="70">
        <f t="shared" si="8"/>
        <v>-10721017</v>
      </c>
      <c r="P50" s="70">
        <f t="shared" si="6"/>
        <v>-7625305.125</v>
      </c>
      <c r="Q50" s="657">
        <f t="shared" si="7"/>
        <v>107192397.71749987</v>
      </c>
      <c r="R50" s="66"/>
      <c r="S50" s="67"/>
      <c r="T50" s="68"/>
    </row>
    <row r="51" spans="1:22" ht="14.25" hidden="1" customHeight="1" outlineLevel="1">
      <c r="A51" s="649"/>
      <c r="B51" s="80">
        <v>40025</v>
      </c>
      <c r="C51" s="37"/>
      <c r="D51" s="99">
        <v>798717.95</v>
      </c>
      <c r="E51" s="655">
        <f t="shared" si="3"/>
        <v>31412722.080000006</v>
      </c>
      <c r="F51" s="656">
        <f t="shared" si="4"/>
        <v>120412722.07999988</v>
      </c>
      <c r="G51" s="656"/>
      <c r="H51" s="70">
        <f t="shared" si="5"/>
        <v>115618417.58624987</v>
      </c>
      <c r="I51" s="55"/>
      <c r="J51" s="59"/>
      <c r="K51" s="65"/>
      <c r="L51" s="70">
        <f t="shared" si="0"/>
        <v>115618417.58624987</v>
      </c>
      <c r="M51" s="1205">
        <f t="shared" si="2"/>
        <v>120412722.07999988</v>
      </c>
      <c r="N51" s="1205">
        <v>-280000</v>
      </c>
      <c r="O51" s="70">
        <f t="shared" si="8"/>
        <v>-11001017</v>
      </c>
      <c r="P51" s="70">
        <f t="shared" si="6"/>
        <v>-8530389.875</v>
      </c>
      <c r="Q51" s="657">
        <f t="shared" si="7"/>
        <v>107088027.71124987</v>
      </c>
      <c r="R51" s="66"/>
      <c r="S51" s="67"/>
      <c r="T51" s="68"/>
    </row>
    <row r="52" spans="1:22" ht="14.25" hidden="1" customHeight="1" outlineLevel="1">
      <c r="A52" s="649"/>
      <c r="B52" s="80">
        <v>40056</v>
      </c>
      <c r="C52" s="37"/>
      <c r="D52" s="99">
        <v>798717.95</v>
      </c>
      <c r="E52" s="655">
        <f t="shared" si="3"/>
        <v>32211440.030000005</v>
      </c>
      <c r="F52" s="656">
        <f t="shared" si="4"/>
        <v>121211440.02999988</v>
      </c>
      <c r="G52" s="656"/>
      <c r="H52" s="70">
        <f t="shared" si="5"/>
        <v>116418561.81749988</v>
      </c>
      <c r="I52" s="55"/>
      <c r="J52" s="59"/>
      <c r="K52" s="65"/>
      <c r="L52" s="70">
        <f t="shared" si="0"/>
        <v>116418561.81749988</v>
      </c>
      <c r="M52" s="1205">
        <f t="shared" si="2"/>
        <v>121211440.02999988</v>
      </c>
      <c r="N52" s="1205">
        <v>-280000</v>
      </c>
      <c r="O52" s="70">
        <f t="shared" si="8"/>
        <v>-11281017</v>
      </c>
      <c r="P52" s="70">
        <f>(O40+O52+SUM(O41:O51)*2)/24</f>
        <v>-9364807.958333334</v>
      </c>
      <c r="Q52" s="657">
        <f t="shared" ref="Q52:Q78" si="9">P52+L52</f>
        <v>107053753.85916655</v>
      </c>
      <c r="R52" s="66"/>
      <c r="S52" s="67"/>
      <c r="T52" s="68"/>
    </row>
    <row r="53" spans="1:22" ht="14.25" hidden="1" customHeight="1" outlineLevel="1">
      <c r="A53" s="649"/>
      <c r="B53" s="80">
        <v>40086</v>
      </c>
      <c r="C53" s="37"/>
      <c r="D53" s="99">
        <v>798717.95</v>
      </c>
      <c r="E53" s="655">
        <f t="shared" si="3"/>
        <v>33010157.980000004</v>
      </c>
      <c r="F53" s="656">
        <f t="shared" si="4"/>
        <v>122010157.97999988</v>
      </c>
      <c r="G53" s="656"/>
      <c r="H53" s="70">
        <f t="shared" si="5"/>
        <v>117218135.53624988</v>
      </c>
      <c r="I53" s="55"/>
      <c r="J53" s="59"/>
      <c r="K53" s="65"/>
      <c r="L53" s="70">
        <f t="shared" si="0"/>
        <v>117218135.53624988</v>
      </c>
      <c r="M53" s="1205">
        <f t="shared" si="2"/>
        <v>122010157.97999988</v>
      </c>
      <c r="N53" s="1205">
        <v>-275000</v>
      </c>
      <c r="O53" s="70">
        <f t="shared" si="8"/>
        <v>-11556017</v>
      </c>
      <c r="P53" s="70">
        <f t="shared" ref="P53:P78" si="10">(O41+O53+SUM(O42:O52)*2)/24</f>
        <v>-9880808.666666666</v>
      </c>
      <c r="Q53" s="657">
        <f t="shared" si="9"/>
        <v>107337326.8695832</v>
      </c>
      <c r="R53" s="66"/>
      <c r="S53" s="67"/>
      <c r="T53" s="68"/>
    </row>
    <row r="54" spans="1:22" ht="14.25" hidden="1" customHeight="1" outlineLevel="1">
      <c r="A54" s="649"/>
      <c r="B54" s="80">
        <v>40117</v>
      </c>
      <c r="C54" s="37"/>
      <c r="D54" s="99">
        <v>798717.95</v>
      </c>
      <c r="E54" s="655">
        <f t="shared" si="3"/>
        <v>33808875.930000007</v>
      </c>
      <c r="F54" s="656">
        <f t="shared" si="4"/>
        <v>122808875.92999989</v>
      </c>
      <c r="G54" s="656"/>
      <c r="H54" s="70">
        <f t="shared" si="5"/>
        <v>118017138.74249987</v>
      </c>
      <c r="I54" s="55"/>
      <c r="J54" s="59"/>
      <c r="K54" s="65"/>
      <c r="L54" s="70">
        <f t="shared" si="0"/>
        <v>118017138.74249987</v>
      </c>
      <c r="M54" s="1205">
        <f t="shared" si="2"/>
        <v>122808875.92999989</v>
      </c>
      <c r="N54" s="1205">
        <v>-280000</v>
      </c>
      <c r="O54" s="70">
        <f t="shared" si="8"/>
        <v>-11836017</v>
      </c>
      <c r="P54" s="70">
        <f t="shared" si="10"/>
        <v>-10160642</v>
      </c>
      <c r="Q54" s="657">
        <f t="shared" si="9"/>
        <v>107856496.74249987</v>
      </c>
      <c r="R54" s="66"/>
      <c r="S54" s="67"/>
      <c r="T54" s="68"/>
    </row>
    <row r="55" spans="1:22" ht="14.25" hidden="1" customHeight="1" outlineLevel="1">
      <c r="A55" s="649"/>
      <c r="B55" s="80">
        <v>40147</v>
      </c>
      <c r="C55" s="37"/>
      <c r="D55" s="99">
        <v>798717.95</v>
      </c>
      <c r="E55" s="655">
        <f t="shared" si="3"/>
        <v>34607593.88000001</v>
      </c>
      <c r="F55" s="656">
        <f t="shared" si="4"/>
        <v>123607593.87999989</v>
      </c>
      <c r="G55" s="656"/>
      <c r="H55" s="70">
        <f t="shared" si="5"/>
        <v>118815571.43624985</v>
      </c>
      <c r="I55" s="55"/>
      <c r="J55" s="59"/>
      <c r="K55" s="65"/>
      <c r="L55" s="70">
        <f t="shared" si="0"/>
        <v>118815571.43624985</v>
      </c>
      <c r="M55" s="1205">
        <f t="shared" si="2"/>
        <v>123607593.87999989</v>
      </c>
      <c r="N55" s="1205">
        <v>-280000</v>
      </c>
      <c r="O55" s="70">
        <f t="shared" si="8"/>
        <v>-12116017</v>
      </c>
      <c r="P55" s="70">
        <f t="shared" si="10"/>
        <v>-10440308.666666666</v>
      </c>
      <c r="Q55" s="657">
        <f t="shared" si="9"/>
        <v>108375262.76958318</v>
      </c>
      <c r="R55" s="66"/>
      <c r="S55" s="67"/>
      <c r="T55" s="68"/>
    </row>
    <row r="56" spans="1:22" ht="14.25" hidden="1" customHeight="1" outlineLevel="1">
      <c r="A56" s="649"/>
      <c r="B56" s="80">
        <v>40178</v>
      </c>
      <c r="C56" s="37"/>
      <c r="D56" s="99">
        <v>798717.95</v>
      </c>
      <c r="E56" s="655">
        <f t="shared" si="3"/>
        <v>35406311.830000013</v>
      </c>
      <c r="F56" s="656">
        <f t="shared" si="4"/>
        <v>124406311.82999989</v>
      </c>
      <c r="G56" s="656"/>
      <c r="H56" s="70">
        <f t="shared" si="5"/>
        <v>119614004.12999988</v>
      </c>
      <c r="I56" s="55"/>
      <c r="J56" s="59"/>
      <c r="K56" s="65"/>
      <c r="L56" s="70">
        <f t="shared" si="0"/>
        <v>119614004.12999988</v>
      </c>
      <c r="M56" s="1205">
        <f t="shared" si="2"/>
        <v>124406311.82999989</v>
      </c>
      <c r="N56" s="1205">
        <v>-276000</v>
      </c>
      <c r="O56" s="70">
        <f t="shared" si="8"/>
        <v>-12392017</v>
      </c>
      <c r="P56" s="70">
        <f t="shared" si="10"/>
        <v>-10719683.666666666</v>
      </c>
      <c r="Q56" s="657">
        <f t="shared" si="9"/>
        <v>108894320.4633332</v>
      </c>
      <c r="R56" s="66"/>
      <c r="S56" s="67"/>
      <c r="T56" s="68"/>
    </row>
    <row r="57" spans="1:22" ht="14.25" hidden="1" customHeight="1" outlineLevel="1">
      <c r="A57" s="974"/>
      <c r="B57" s="975">
        <v>40209</v>
      </c>
      <c r="C57" s="987"/>
      <c r="D57" s="976">
        <v>798717.95</v>
      </c>
      <c r="E57" s="977">
        <f t="shared" si="3"/>
        <v>36205029.780000016</v>
      </c>
      <c r="F57" s="978">
        <f t="shared" si="4"/>
        <v>125205029.7799999</v>
      </c>
      <c r="G57" s="978"/>
      <c r="H57" s="979">
        <f t="shared" si="5"/>
        <v>120412722.07999988</v>
      </c>
      <c r="I57" s="989"/>
      <c r="J57" s="990"/>
      <c r="K57" s="988"/>
      <c r="L57" s="979">
        <f t="shared" si="0"/>
        <v>120412722.07999988</v>
      </c>
      <c r="M57" s="1205">
        <f t="shared" si="2"/>
        <v>125205029.7799999</v>
      </c>
      <c r="N57" s="1205">
        <v>-280000</v>
      </c>
      <c r="O57" s="979">
        <f t="shared" si="8"/>
        <v>-12672017</v>
      </c>
      <c r="P57" s="979">
        <f t="shared" si="10"/>
        <v>-10998767</v>
      </c>
      <c r="Q57" s="981">
        <f t="shared" si="9"/>
        <v>109413955.07999988</v>
      </c>
      <c r="R57" s="991"/>
      <c r="S57" s="983"/>
      <c r="T57" s="992"/>
      <c r="U57" s="987"/>
      <c r="V57" s="987"/>
    </row>
    <row r="58" spans="1:22" ht="14.25" hidden="1" customHeight="1" outlineLevel="1">
      <c r="A58" s="649"/>
      <c r="B58" s="80">
        <v>40237</v>
      </c>
      <c r="C58" s="37"/>
      <c r="D58" s="99">
        <v>798717.95</v>
      </c>
      <c r="E58" s="655">
        <f t="shared" si="3"/>
        <v>37003747.730000019</v>
      </c>
      <c r="F58" s="656">
        <f t="shared" si="4"/>
        <v>126003747.7299999</v>
      </c>
      <c r="G58" s="656"/>
      <c r="H58" s="70">
        <f t="shared" si="5"/>
        <v>121211440.0299999</v>
      </c>
      <c r="I58" s="55"/>
      <c r="J58" s="59"/>
      <c r="K58" s="65"/>
      <c r="L58" s="70">
        <f t="shared" si="0"/>
        <v>121211440.0299999</v>
      </c>
      <c r="M58" s="1205">
        <f t="shared" si="2"/>
        <v>126003747.7299999</v>
      </c>
      <c r="N58" s="1205">
        <v>-280000</v>
      </c>
      <c r="O58" s="70">
        <f t="shared" si="8"/>
        <v>-12952017</v>
      </c>
      <c r="P58" s="70">
        <f t="shared" si="10"/>
        <v>-11277892</v>
      </c>
      <c r="Q58" s="657">
        <f t="shared" si="9"/>
        <v>109933548.0299999</v>
      </c>
      <c r="R58" s="66"/>
      <c r="S58" s="67"/>
      <c r="T58" s="68"/>
    </row>
    <row r="59" spans="1:22" ht="14.25" hidden="1" customHeight="1" outlineLevel="1">
      <c r="A59" s="649"/>
      <c r="B59" s="80">
        <v>40268</v>
      </c>
      <c r="C59" s="37"/>
      <c r="D59" s="99">
        <v>798717.95</v>
      </c>
      <c r="E59" s="655">
        <f t="shared" si="3"/>
        <v>37802465.680000022</v>
      </c>
      <c r="F59" s="656">
        <f t="shared" si="4"/>
        <v>126802465.6799999</v>
      </c>
      <c r="G59" s="656"/>
      <c r="H59" s="70">
        <f t="shared" si="5"/>
        <v>122010157.97999988</v>
      </c>
      <c r="I59" s="55"/>
      <c r="J59" s="59"/>
      <c r="K59" s="65"/>
      <c r="L59" s="70">
        <f t="shared" si="0"/>
        <v>122010157.97999988</v>
      </c>
      <c r="M59" s="1205">
        <f t="shared" si="2"/>
        <v>126802465.6799999</v>
      </c>
      <c r="N59" s="1205">
        <v>-280000</v>
      </c>
      <c r="O59" s="70">
        <f>O58+N59</f>
        <v>-13232017</v>
      </c>
      <c r="P59" s="70">
        <f t="shared" si="10"/>
        <v>-11557142</v>
      </c>
      <c r="Q59" s="657">
        <f t="shared" si="9"/>
        <v>110453015.97999988</v>
      </c>
      <c r="R59" s="66"/>
      <c r="S59" s="67"/>
      <c r="T59" s="68"/>
    </row>
    <row r="60" spans="1:22" ht="14.25" hidden="1" customHeight="1" outlineLevel="1">
      <c r="A60" s="649"/>
      <c r="B60" s="80">
        <v>40298</v>
      </c>
      <c r="C60" s="37"/>
      <c r="D60" s="99">
        <v>787307.69</v>
      </c>
      <c r="E60" s="655">
        <f t="shared" si="3"/>
        <v>38589773.37000002</v>
      </c>
      <c r="F60" s="656">
        <f>F59+D60</f>
        <v>127589773.3699999</v>
      </c>
      <c r="G60" s="656"/>
      <c r="H60" s="70">
        <f t="shared" si="5"/>
        <v>122808400.50249988</v>
      </c>
      <c r="I60" s="55"/>
      <c r="J60" s="59"/>
      <c r="K60" s="65"/>
      <c r="L60" s="70">
        <f t="shared" si="0"/>
        <v>122808400.50249988</v>
      </c>
      <c r="M60" s="1205">
        <f t="shared" si="2"/>
        <v>127589773.3699999</v>
      </c>
      <c r="N60" s="1205">
        <v>-276000</v>
      </c>
      <c r="O60" s="70">
        <f>O59+N60</f>
        <v>-13508017</v>
      </c>
      <c r="P60" s="70">
        <f t="shared" si="10"/>
        <v>-11836225.333333334</v>
      </c>
      <c r="Q60" s="657">
        <f t="shared" si="9"/>
        <v>110972175.16916655</v>
      </c>
      <c r="R60" s="66"/>
      <c r="S60" s="67"/>
      <c r="T60" s="68"/>
    </row>
    <row r="61" spans="1:22" ht="14.25" hidden="1" customHeight="1" outlineLevel="1">
      <c r="A61" s="649"/>
      <c r="B61" s="80">
        <v>40329</v>
      </c>
      <c r="C61" s="37"/>
      <c r="D61" s="99">
        <v>787307.69</v>
      </c>
      <c r="E61" s="655">
        <f t="shared" si="3"/>
        <v>39377081.060000017</v>
      </c>
      <c r="F61" s="656">
        <f t="shared" si="4"/>
        <v>128377081.0599999</v>
      </c>
      <c r="G61" s="656"/>
      <c r="H61" s="70">
        <f t="shared" si="5"/>
        <v>123605692.16999988</v>
      </c>
      <c r="I61" s="55"/>
      <c r="J61" s="59"/>
      <c r="K61" s="65"/>
      <c r="L61" s="70">
        <f t="shared" si="0"/>
        <v>123605692.16999988</v>
      </c>
      <c r="M61" s="1205">
        <f t="shared" si="2"/>
        <v>128377081.0599999</v>
      </c>
      <c r="N61" s="1205">
        <v>-276000</v>
      </c>
      <c r="O61" s="70">
        <f t="shared" si="8"/>
        <v>-13784017</v>
      </c>
      <c r="P61" s="70">
        <f t="shared" si="10"/>
        <v>-12114975.333333334</v>
      </c>
      <c r="Q61" s="657">
        <f t="shared" si="9"/>
        <v>111490716.83666655</v>
      </c>
      <c r="R61" s="66"/>
      <c r="S61" s="67"/>
      <c r="T61" s="68"/>
    </row>
    <row r="62" spans="1:22" ht="14.25" hidden="1" customHeight="1" outlineLevel="1">
      <c r="A62" s="649"/>
      <c r="B62" s="80">
        <v>40359</v>
      </c>
      <c r="C62" s="37"/>
      <c r="D62" s="99">
        <v>787307.69</v>
      </c>
      <c r="E62" s="655">
        <f t="shared" si="3"/>
        <v>40164388.750000015</v>
      </c>
      <c r="F62" s="656">
        <f t="shared" si="4"/>
        <v>129164388.7499999</v>
      </c>
      <c r="G62" s="656"/>
      <c r="H62" s="70">
        <f t="shared" si="5"/>
        <v>124402032.9824999</v>
      </c>
      <c r="I62" s="55"/>
      <c r="J62" s="59"/>
      <c r="K62" s="65"/>
      <c r="L62" s="70">
        <f t="shared" si="0"/>
        <v>124402032.9824999</v>
      </c>
      <c r="M62" s="1205">
        <f t="shared" si="2"/>
        <v>129164388.7499999</v>
      </c>
      <c r="N62" s="1205">
        <v>-276000</v>
      </c>
      <c r="O62" s="70">
        <f t="shared" si="8"/>
        <v>-14060017</v>
      </c>
      <c r="P62" s="70">
        <f t="shared" si="10"/>
        <v>-12393392</v>
      </c>
      <c r="Q62" s="657">
        <f t="shared" si="9"/>
        <v>112008640.9824999</v>
      </c>
      <c r="R62" s="66"/>
      <c r="S62" s="67"/>
      <c r="T62" s="68"/>
    </row>
    <row r="63" spans="1:22" ht="14.25" hidden="1" customHeight="1" outlineLevel="1">
      <c r="A63" s="649"/>
      <c r="B63" s="80">
        <v>40390</v>
      </c>
      <c r="C63" s="37"/>
      <c r="D63" s="99">
        <v>787307.69</v>
      </c>
      <c r="E63" s="655">
        <f t="shared" si="3"/>
        <v>40951696.440000013</v>
      </c>
      <c r="F63" s="656">
        <f t="shared" si="4"/>
        <v>129951696.43999989</v>
      </c>
      <c r="G63" s="656"/>
      <c r="H63" s="70">
        <f t="shared" si="5"/>
        <v>125197422.93999992</v>
      </c>
      <c r="I63" s="55"/>
      <c r="J63" s="59"/>
      <c r="K63" s="65"/>
      <c r="L63" s="70">
        <f t="shared" si="0"/>
        <v>125197422.93999992</v>
      </c>
      <c r="M63" s="1205">
        <f t="shared" si="2"/>
        <v>129951696.43999989</v>
      </c>
      <c r="N63" s="1205">
        <v>-276000</v>
      </c>
      <c r="O63" s="70">
        <f t="shared" si="8"/>
        <v>-14336017</v>
      </c>
      <c r="P63" s="70">
        <f t="shared" si="10"/>
        <v>-12671475.333333334</v>
      </c>
      <c r="Q63" s="657">
        <f t="shared" si="9"/>
        <v>112525947.60666659</v>
      </c>
      <c r="R63" s="66"/>
      <c r="S63" s="67"/>
      <c r="T63" s="68"/>
    </row>
    <row r="64" spans="1:22" ht="14.25" hidden="1" customHeight="1" outlineLevel="1">
      <c r="A64" s="649"/>
      <c r="B64" s="80">
        <v>40421</v>
      </c>
      <c r="C64" s="37"/>
      <c r="D64" s="99">
        <v>787307.69</v>
      </c>
      <c r="E64" s="655">
        <f t="shared" si="3"/>
        <v>41739004.13000001</v>
      </c>
      <c r="F64" s="656">
        <f t="shared" si="4"/>
        <v>130739004.12999989</v>
      </c>
      <c r="G64" s="656"/>
      <c r="H64" s="70">
        <f t="shared" si="5"/>
        <v>125991862.0424999</v>
      </c>
      <c r="I64" s="55"/>
      <c r="J64" s="59"/>
      <c r="K64" s="65"/>
      <c r="L64" s="70">
        <f t="shared" si="0"/>
        <v>125991862.0424999</v>
      </c>
      <c r="M64" s="1205">
        <f t="shared" si="2"/>
        <v>130739004.12999989</v>
      </c>
      <c r="N64" s="1205">
        <v>-276000</v>
      </c>
      <c r="O64" s="70">
        <f t="shared" si="8"/>
        <v>-14612017</v>
      </c>
      <c r="P64" s="70">
        <f t="shared" si="10"/>
        <v>-12949225.333333334</v>
      </c>
      <c r="Q64" s="657">
        <f t="shared" si="9"/>
        <v>113042636.70916657</v>
      </c>
      <c r="R64" s="66"/>
      <c r="S64" s="67"/>
      <c r="T64" s="68"/>
    </row>
    <row r="65" spans="1:22" ht="14.25" hidden="1" customHeight="1" outlineLevel="1">
      <c r="A65" s="649"/>
      <c r="B65" s="80">
        <v>40451</v>
      </c>
      <c r="C65" s="37"/>
      <c r="D65" s="99">
        <v>787307.69</v>
      </c>
      <c r="E65" s="655">
        <f>D65+E64</f>
        <v>42526311.820000008</v>
      </c>
      <c r="F65" s="656">
        <f t="shared" si="4"/>
        <v>131526311.81999989</v>
      </c>
      <c r="G65" s="656"/>
      <c r="H65" s="70">
        <f t="shared" si="5"/>
        <v>126785350.28999989</v>
      </c>
      <c r="I65" s="55"/>
      <c r="J65" s="59"/>
      <c r="K65" s="65"/>
      <c r="L65" s="70">
        <f t="shared" si="0"/>
        <v>126785350.28999989</v>
      </c>
      <c r="M65" s="1205">
        <f t="shared" si="2"/>
        <v>131526311.81999989</v>
      </c>
      <c r="N65" s="1205">
        <v>-272000</v>
      </c>
      <c r="O65" s="70">
        <f t="shared" si="8"/>
        <v>-14884017</v>
      </c>
      <c r="P65" s="70">
        <f t="shared" si="10"/>
        <v>-13226683.666666666</v>
      </c>
      <c r="Q65" s="657">
        <f t="shared" si="9"/>
        <v>113558666.62333322</v>
      </c>
      <c r="R65" s="66"/>
      <c r="S65" s="67"/>
      <c r="T65" s="68"/>
    </row>
    <row r="66" spans="1:22" ht="14.25" hidden="1" customHeight="1" outlineLevel="1">
      <c r="A66" s="649"/>
      <c r="B66" s="80">
        <v>40482</v>
      </c>
      <c r="C66" s="37"/>
      <c r="D66" s="99">
        <v>787307.69</v>
      </c>
      <c r="E66" s="655">
        <f t="shared" si="3"/>
        <v>43313619.510000005</v>
      </c>
      <c r="F66" s="656">
        <f t="shared" si="4"/>
        <v>132313619.50999989</v>
      </c>
      <c r="G66" s="656"/>
      <c r="H66" s="70">
        <f t="shared" si="5"/>
        <v>127577887.68249989</v>
      </c>
      <c r="I66" s="55"/>
      <c r="J66" s="59"/>
      <c r="K66" s="65"/>
      <c r="L66" s="70">
        <f t="shared" si="0"/>
        <v>127577887.68249989</v>
      </c>
      <c r="M66" s="1205">
        <f t="shared" si="2"/>
        <v>132313619.50999989</v>
      </c>
      <c r="N66" s="1205">
        <f t="shared" ref="N66:N73" si="11">-D66*0.35</f>
        <v>-275557.69149999996</v>
      </c>
      <c r="O66" s="70">
        <f t="shared" si="8"/>
        <v>-15159574.691500001</v>
      </c>
      <c r="P66" s="70">
        <f t="shared" si="10"/>
        <v>-13503831.9038125</v>
      </c>
      <c r="Q66" s="657">
        <f t="shared" si="9"/>
        <v>114074055.77868739</v>
      </c>
      <c r="R66" s="66"/>
      <c r="S66" s="67"/>
      <c r="T66" s="68"/>
    </row>
    <row r="67" spans="1:22" ht="14.25" hidden="1" customHeight="1" outlineLevel="1">
      <c r="A67" s="649"/>
      <c r="B67" s="80">
        <v>40512</v>
      </c>
      <c r="C67" s="37"/>
      <c r="D67" s="99">
        <v>787307.69</v>
      </c>
      <c r="E67" s="655">
        <f t="shared" si="3"/>
        <v>44100927.200000003</v>
      </c>
      <c r="F67" s="656">
        <f t="shared" si="4"/>
        <v>133100927.19999988</v>
      </c>
      <c r="G67" s="656"/>
      <c r="H67" s="70">
        <f t="shared" si="5"/>
        <v>128369474.21999992</v>
      </c>
      <c r="I67" s="55"/>
      <c r="J67" s="59"/>
      <c r="K67" s="65"/>
      <c r="L67" s="70">
        <f t="shared" si="0"/>
        <v>128369474.21999992</v>
      </c>
      <c r="M67" s="1205">
        <f t="shared" si="2"/>
        <v>133100927.19999988</v>
      </c>
      <c r="N67" s="1205">
        <f t="shared" si="11"/>
        <v>-275557.69149999996</v>
      </c>
      <c r="O67" s="70">
        <f t="shared" si="8"/>
        <v>-15435132.383000001</v>
      </c>
      <c r="P67" s="70">
        <f t="shared" si="10"/>
        <v>-13780609.948583335</v>
      </c>
      <c r="Q67" s="657">
        <f t="shared" si="9"/>
        <v>114588864.27141659</v>
      </c>
      <c r="R67" s="66"/>
      <c r="S67" s="67"/>
      <c r="T67" s="68"/>
    </row>
    <row r="68" spans="1:22" ht="14.25" hidden="1" customHeight="1" outlineLevel="1">
      <c r="A68" s="649"/>
      <c r="B68" s="80">
        <v>40543</v>
      </c>
      <c r="C68" s="37"/>
      <c r="D68" s="99">
        <v>787307.69</v>
      </c>
      <c r="E68" s="655">
        <f t="shared" si="3"/>
        <v>44888234.890000001</v>
      </c>
      <c r="F68" s="656">
        <f t="shared" si="4"/>
        <v>133888234.88999988</v>
      </c>
      <c r="G68" s="656"/>
      <c r="H68" s="70">
        <f t="shared" si="5"/>
        <v>129160109.9024999</v>
      </c>
      <c r="I68" s="55"/>
      <c r="J68" s="59"/>
      <c r="K68" s="70"/>
      <c r="L68" s="70">
        <f t="shared" si="0"/>
        <v>129160109.9024999</v>
      </c>
      <c r="M68" s="1205">
        <f t="shared" si="2"/>
        <v>133888234.88999988</v>
      </c>
      <c r="N68" s="1205">
        <f t="shared" si="11"/>
        <v>-275557.69149999996</v>
      </c>
      <c r="O68" s="70">
        <f t="shared" si="8"/>
        <v>-15710690.074500002</v>
      </c>
      <c r="P68" s="70">
        <f t="shared" si="10"/>
        <v>-14057184.467645837</v>
      </c>
      <c r="Q68" s="657">
        <f t="shared" si="9"/>
        <v>115102925.43485406</v>
      </c>
      <c r="R68" s="66"/>
      <c r="S68" s="67">
        <f>F68+J68+O68</f>
        <v>118177544.81549987</v>
      </c>
      <c r="T68" s="68"/>
    </row>
    <row r="69" spans="1:22" ht="14.25" hidden="1" customHeight="1" outlineLevel="1">
      <c r="A69" s="649"/>
      <c r="B69" s="80">
        <v>40574</v>
      </c>
      <c r="C69" s="37"/>
      <c r="D69" s="99">
        <v>787307.69</v>
      </c>
      <c r="E69" s="655">
        <f t="shared" si="3"/>
        <v>45675542.579999998</v>
      </c>
      <c r="F69" s="656">
        <f t="shared" si="4"/>
        <v>134675542.57999989</v>
      </c>
      <c r="G69" s="656"/>
      <c r="H69" s="70">
        <f t="shared" si="5"/>
        <v>129949794.72999988</v>
      </c>
      <c r="I69" s="55"/>
      <c r="J69" s="59"/>
      <c r="K69" s="70"/>
      <c r="L69" s="70">
        <f t="shared" si="0"/>
        <v>129949794.72999988</v>
      </c>
      <c r="M69" s="1205">
        <f t="shared" si="2"/>
        <v>134675542.57999989</v>
      </c>
      <c r="N69" s="1205">
        <f>-D69*0.35</f>
        <v>-275557.69149999996</v>
      </c>
      <c r="O69" s="70">
        <f t="shared" si="8"/>
        <v>-15986247.766000003</v>
      </c>
      <c r="P69" s="70">
        <f t="shared" si="10"/>
        <v>-14333555.461000001</v>
      </c>
      <c r="Q69" s="657">
        <f t="shared" si="9"/>
        <v>115616239.26899989</v>
      </c>
      <c r="R69" s="66"/>
      <c r="S69" s="67">
        <f t="shared" ref="S69:S78" si="12">F69+J69+O69</f>
        <v>118689294.81399989</v>
      </c>
      <c r="T69" s="68"/>
    </row>
    <row r="70" spans="1:22" ht="14.25" hidden="1" customHeight="1" outlineLevel="1">
      <c r="A70" s="649"/>
      <c r="B70" s="80">
        <v>40602</v>
      </c>
      <c r="C70" s="37"/>
      <c r="D70" s="99">
        <v>787307.69</v>
      </c>
      <c r="E70" s="655">
        <f t="shared" si="3"/>
        <v>46462850.269999996</v>
      </c>
      <c r="F70" s="656">
        <f t="shared" si="4"/>
        <v>135462850.26999989</v>
      </c>
      <c r="G70" s="656"/>
      <c r="H70" s="70">
        <f t="shared" si="5"/>
        <v>130738528.70249991</v>
      </c>
      <c r="I70" s="55"/>
      <c r="J70" s="59"/>
      <c r="K70" s="70"/>
      <c r="L70" s="70">
        <f t="shared" si="0"/>
        <v>130738528.70249991</v>
      </c>
      <c r="M70" s="1205">
        <f t="shared" si="2"/>
        <v>135462850.26999989</v>
      </c>
      <c r="N70" s="1205">
        <f t="shared" si="11"/>
        <v>-275557.69149999996</v>
      </c>
      <c r="O70" s="70">
        <f t="shared" si="8"/>
        <v>-16261805.457500003</v>
      </c>
      <c r="P70" s="70">
        <f t="shared" si="10"/>
        <v>-14609556.261979168</v>
      </c>
      <c r="Q70" s="657">
        <f t="shared" si="9"/>
        <v>116128972.44052075</v>
      </c>
      <c r="R70" s="66"/>
      <c r="S70" s="67">
        <f t="shared" si="12"/>
        <v>119201044.81249988</v>
      </c>
      <c r="T70" s="68"/>
    </row>
    <row r="71" spans="1:22" ht="14.25" hidden="1" customHeight="1" outlineLevel="1">
      <c r="A71" s="649"/>
      <c r="B71" s="80">
        <v>40633</v>
      </c>
      <c r="C71" s="37"/>
      <c r="D71" s="99">
        <v>787307.69</v>
      </c>
      <c r="E71" s="655">
        <f t="shared" si="3"/>
        <v>47250157.959999993</v>
      </c>
      <c r="F71" s="656">
        <f t="shared" si="4"/>
        <v>136250157.95999989</v>
      </c>
      <c r="G71" s="656"/>
      <c r="H71" s="70">
        <f t="shared" si="5"/>
        <v>131526311.81999992</v>
      </c>
      <c r="I71" s="55"/>
      <c r="J71" s="59"/>
      <c r="K71" s="70"/>
      <c r="L71" s="70">
        <f t="shared" si="0"/>
        <v>131526311.81999992</v>
      </c>
      <c r="M71" s="1205">
        <f t="shared" si="2"/>
        <v>136250157.95999989</v>
      </c>
      <c r="N71" s="1205">
        <f t="shared" si="11"/>
        <v>-275557.69149999996</v>
      </c>
      <c r="O71" s="70">
        <f t="shared" si="8"/>
        <v>-16537363.149000004</v>
      </c>
      <c r="P71" s="70">
        <f t="shared" si="10"/>
        <v>-14885186.870583335</v>
      </c>
      <c r="Q71" s="657">
        <f t="shared" si="9"/>
        <v>116641124.94941658</v>
      </c>
      <c r="R71" s="66"/>
      <c r="S71" s="67">
        <f t="shared" si="12"/>
        <v>119712794.81099989</v>
      </c>
      <c r="T71" s="68"/>
    </row>
    <row r="72" spans="1:22" ht="14.25" hidden="1" customHeight="1" outlineLevel="1">
      <c r="A72" s="649"/>
      <c r="B72" s="80">
        <v>40663</v>
      </c>
      <c r="C72" s="37"/>
      <c r="D72" s="99">
        <v>787307.69</v>
      </c>
      <c r="E72" s="655">
        <f t="shared" si="3"/>
        <v>48037465.649999991</v>
      </c>
      <c r="F72" s="656">
        <f t="shared" si="4"/>
        <v>137037465.64999989</v>
      </c>
      <c r="G72" s="656"/>
      <c r="H72" s="70">
        <f t="shared" si="5"/>
        <v>132313619.50999989</v>
      </c>
      <c r="I72" s="55"/>
      <c r="J72" s="59"/>
      <c r="K72" s="70"/>
      <c r="L72" s="70">
        <f t="shared" si="0"/>
        <v>132313619.50999989</v>
      </c>
      <c r="M72" s="1205">
        <f t="shared" si="2"/>
        <v>137037465.64999989</v>
      </c>
      <c r="N72" s="1205">
        <f t="shared" si="11"/>
        <v>-275557.69149999996</v>
      </c>
      <c r="O72" s="70">
        <f t="shared" si="8"/>
        <v>-16812920.840500005</v>
      </c>
      <c r="P72" s="70">
        <f t="shared" si="10"/>
        <v>-15160613.953479171</v>
      </c>
      <c r="Q72" s="657">
        <f t="shared" si="9"/>
        <v>117153005.55652072</v>
      </c>
      <c r="R72" s="66"/>
      <c r="S72" s="67">
        <f t="shared" si="12"/>
        <v>120224544.80949989</v>
      </c>
      <c r="T72" s="68"/>
    </row>
    <row r="73" spans="1:22" hidden="1" outlineLevel="1">
      <c r="A73" s="649"/>
      <c r="B73" s="80">
        <v>40694</v>
      </c>
      <c r="C73" s="80"/>
      <c r="D73" s="99">
        <v>787307.69</v>
      </c>
      <c r="E73" s="655">
        <f t="shared" si="3"/>
        <v>48824773.339999989</v>
      </c>
      <c r="F73" s="656">
        <f t="shared" si="4"/>
        <v>137824773.33999988</v>
      </c>
      <c r="G73" s="656"/>
      <c r="H73" s="70">
        <f t="shared" si="5"/>
        <v>133100927.19999988</v>
      </c>
      <c r="I73" s="76"/>
      <c r="J73" s="65"/>
      <c r="K73" s="70"/>
      <c r="L73" s="70">
        <f t="shared" si="0"/>
        <v>133100927.19999988</v>
      </c>
      <c r="M73" s="1205">
        <f t="shared" si="2"/>
        <v>137824773.33999988</v>
      </c>
      <c r="N73" s="1205">
        <f t="shared" si="11"/>
        <v>-275557.69149999996</v>
      </c>
      <c r="O73" s="70">
        <f>O72+N73</f>
        <v>-17088478.532000005</v>
      </c>
      <c r="P73" s="70">
        <f t="shared" si="10"/>
        <v>-15436004.177333338</v>
      </c>
      <c r="Q73" s="657">
        <f t="shared" si="9"/>
        <v>117664923.02266654</v>
      </c>
      <c r="R73" s="66"/>
      <c r="S73" s="67">
        <f t="shared" si="12"/>
        <v>120736294.80799988</v>
      </c>
      <c r="T73" s="73"/>
    </row>
    <row r="74" spans="1:22" hidden="1" outlineLevel="1">
      <c r="A74" s="649"/>
      <c r="B74" s="80">
        <v>40724</v>
      </c>
      <c r="C74" s="80"/>
      <c r="D74" s="99">
        <v>787307.69</v>
      </c>
      <c r="E74" s="655">
        <f t="shared" si="3"/>
        <v>49612081.029999986</v>
      </c>
      <c r="F74" s="656">
        <f t="shared" si="4"/>
        <v>138612081.02999988</v>
      </c>
      <c r="G74" s="656"/>
      <c r="H74" s="70">
        <f t="shared" si="5"/>
        <v>133888234.88999988</v>
      </c>
      <c r="I74" s="318"/>
      <c r="J74" s="70"/>
      <c r="K74" s="70"/>
      <c r="L74" s="70">
        <f t="shared" si="0"/>
        <v>133888234.88999988</v>
      </c>
      <c r="M74" s="1205">
        <f t="shared" si="2"/>
        <v>138612081.02999988</v>
      </c>
      <c r="N74" s="1205">
        <f>-D74*0.35</f>
        <v>-275557.69149999996</v>
      </c>
      <c r="O74" s="70">
        <f>O73+N74</f>
        <v>-17364036.223500006</v>
      </c>
      <c r="P74" s="70">
        <f t="shared" si="10"/>
        <v>-15711357.542145833</v>
      </c>
      <c r="Q74" s="657">
        <f t="shared" si="9"/>
        <v>118176877.34785405</v>
      </c>
      <c r="R74" s="66"/>
      <c r="S74" s="67">
        <f t="shared" si="12"/>
        <v>121248044.80649987</v>
      </c>
      <c r="T74" s="73"/>
    </row>
    <row r="75" spans="1:22" hidden="1" outlineLevel="1">
      <c r="A75" s="649"/>
      <c r="B75" s="80">
        <v>40755</v>
      </c>
      <c r="C75" s="80"/>
      <c r="D75" s="99">
        <v>787307.69</v>
      </c>
      <c r="E75" s="655">
        <f t="shared" si="3"/>
        <v>50399388.719999984</v>
      </c>
      <c r="F75" s="656">
        <f t="shared" si="4"/>
        <v>139399388.71999988</v>
      </c>
      <c r="G75" s="656"/>
      <c r="H75" s="70">
        <f t="shared" si="5"/>
        <v>134675542.57999989</v>
      </c>
      <c r="I75" s="318"/>
      <c r="J75" s="70"/>
      <c r="K75" s="70"/>
      <c r="L75" s="70">
        <f t="shared" si="0"/>
        <v>134675542.57999989</v>
      </c>
      <c r="M75" s="1205">
        <f t="shared" si="2"/>
        <v>139399388.71999988</v>
      </c>
      <c r="N75" s="1205">
        <f>-D75*0.35</f>
        <v>-275557.69149999996</v>
      </c>
      <c r="O75" s="70">
        <f t="shared" si="8"/>
        <v>-17639593.915000007</v>
      </c>
      <c r="P75" s="70">
        <f t="shared" si="10"/>
        <v>-15986674.047916671</v>
      </c>
      <c r="Q75" s="657">
        <f t="shared" si="9"/>
        <v>118688868.53208323</v>
      </c>
      <c r="R75" s="66"/>
      <c r="S75" s="67">
        <f t="shared" si="12"/>
        <v>121759794.80499987</v>
      </c>
      <c r="T75" s="73"/>
      <c r="V75" s="669"/>
    </row>
    <row r="76" spans="1:22" hidden="1" outlineLevel="1">
      <c r="A76" s="649"/>
      <c r="B76" s="80">
        <v>40786</v>
      </c>
      <c r="C76" s="80"/>
      <c r="D76" s="99">
        <v>787307.69</v>
      </c>
      <c r="E76" s="655">
        <f t="shared" si="3"/>
        <v>51186696.409999982</v>
      </c>
      <c r="F76" s="656">
        <f t="shared" si="4"/>
        <v>140186696.40999988</v>
      </c>
      <c r="G76" s="656"/>
      <c r="H76" s="70">
        <f t="shared" si="5"/>
        <v>135462850.26999989</v>
      </c>
      <c r="I76" s="318"/>
      <c r="J76" s="70"/>
      <c r="K76" s="70"/>
      <c r="L76" s="70">
        <f>H76+K76</f>
        <v>135462850.26999989</v>
      </c>
      <c r="M76" s="1205">
        <f t="shared" si="2"/>
        <v>140186696.40999988</v>
      </c>
      <c r="N76" s="1205">
        <f>-D76*0.35</f>
        <v>-275557.69149999996</v>
      </c>
      <c r="O76" s="70">
        <f t="shared" si="8"/>
        <v>-17915151.606500007</v>
      </c>
      <c r="P76" s="70">
        <f t="shared" si="10"/>
        <v>-16261953.694645837</v>
      </c>
      <c r="Q76" s="657">
        <f t="shared" si="9"/>
        <v>119200896.57535405</v>
      </c>
      <c r="R76" s="66"/>
      <c r="S76" s="67">
        <f>F76+J76+O76</f>
        <v>122271544.80349988</v>
      </c>
      <c r="T76" s="73"/>
      <c r="V76" s="114"/>
    </row>
    <row r="77" spans="1:22" hidden="1" outlineLevel="1">
      <c r="A77" s="649"/>
      <c r="B77" s="80">
        <v>40816</v>
      </c>
      <c r="C77" s="658"/>
      <c r="D77" s="99">
        <v>787307.69</v>
      </c>
      <c r="E77" s="655">
        <f t="shared" si="3"/>
        <v>51974004.099999979</v>
      </c>
      <c r="F77" s="656">
        <f t="shared" si="4"/>
        <v>140974004.09999987</v>
      </c>
      <c r="G77" s="656"/>
      <c r="H77" s="70">
        <f t="shared" si="5"/>
        <v>136250157.95999989</v>
      </c>
      <c r="I77" s="318"/>
      <c r="J77" s="70"/>
      <c r="K77" s="70"/>
      <c r="L77" s="70">
        <f>H77+K77</f>
        <v>136250157.95999989</v>
      </c>
      <c r="M77" s="1205">
        <f t="shared" ref="M77:M140" si="13">F77+J77</f>
        <v>140974004.09999987</v>
      </c>
      <c r="N77" s="1205">
        <f>-D77*0.35</f>
        <v>-275557.69149999996</v>
      </c>
      <c r="O77" s="70">
        <f t="shared" si="8"/>
        <v>-18190709.298000008</v>
      </c>
      <c r="P77" s="70">
        <f t="shared" si="10"/>
        <v>-16537363.149000004</v>
      </c>
      <c r="Q77" s="657">
        <f t="shared" si="9"/>
        <v>119712794.81099989</v>
      </c>
      <c r="R77" s="66"/>
      <c r="S77" s="67">
        <f t="shared" si="12"/>
        <v>122783294.80199987</v>
      </c>
      <c r="T77" s="73"/>
    </row>
    <row r="78" spans="1:22" hidden="1" outlineLevel="1">
      <c r="A78" s="649"/>
      <c r="B78" s="80">
        <v>40847</v>
      </c>
      <c r="C78" s="80"/>
      <c r="D78" s="99">
        <v>787307.69</v>
      </c>
      <c r="E78" s="655">
        <f t="shared" ref="E78:E141" si="14">D78+E77</f>
        <v>52761311.789999977</v>
      </c>
      <c r="F78" s="656">
        <f>F77+D78</f>
        <v>141761311.78999987</v>
      </c>
      <c r="G78" s="656"/>
      <c r="H78" s="70">
        <f>(F66+F78+SUM(F67:F77)*2)/24</f>
        <v>137037465.64999989</v>
      </c>
      <c r="I78" s="318"/>
      <c r="J78" s="70"/>
      <c r="K78" s="70"/>
      <c r="L78" s="70">
        <f>H78+K78</f>
        <v>137037465.64999989</v>
      </c>
      <c r="M78" s="1205">
        <f t="shared" si="13"/>
        <v>141761311.78999987</v>
      </c>
      <c r="N78" s="1205">
        <f>-D78*0.35</f>
        <v>-275557.69149999996</v>
      </c>
      <c r="O78" s="70">
        <f t="shared" si="8"/>
        <v>-18466266.989500009</v>
      </c>
      <c r="P78" s="70">
        <f t="shared" si="10"/>
        <v>-16812920.840500001</v>
      </c>
      <c r="Q78" s="657">
        <f t="shared" si="9"/>
        <v>120224544.80949989</v>
      </c>
      <c r="R78" s="66"/>
      <c r="S78" s="67">
        <f t="shared" si="12"/>
        <v>123295044.80049986</v>
      </c>
      <c r="T78" s="510">
        <f>E78</f>
        <v>52761311.789999977</v>
      </c>
      <c r="V78" s="669"/>
    </row>
    <row r="79" spans="1:22" hidden="1" outlineLevel="1">
      <c r="A79" s="659"/>
      <c r="B79" s="660">
        <v>40877</v>
      </c>
      <c r="C79" s="660"/>
      <c r="D79" s="99"/>
      <c r="E79" s="655">
        <f t="shared" si="14"/>
        <v>52761311.789999977</v>
      </c>
      <c r="F79" s="656">
        <f t="shared" ref="F79:F141" si="15">F78+D79</f>
        <v>141761311.78999987</v>
      </c>
      <c r="G79" s="656"/>
      <c r="H79" s="70">
        <f t="shared" si="5"/>
        <v>137791968.85291657</v>
      </c>
      <c r="I79" s="70">
        <f t="shared" ref="I79:I86" si="16">F78/240</f>
        <v>590672.13245833281</v>
      </c>
      <c r="J79" s="70">
        <f>J78-I79</f>
        <v>-590672.13245833281</v>
      </c>
      <c r="K79" s="70">
        <f>($J$67+$J$79+SUM(J68:J78)*2)/24</f>
        <v>-24611.338852430534</v>
      </c>
      <c r="L79" s="70">
        <f t="shared" ref="L79:L84" si="17">H79+K79</f>
        <v>137767357.51406413</v>
      </c>
      <c r="M79" s="1205">
        <f>F79+J79</f>
        <v>141170639.65754154</v>
      </c>
      <c r="N79" s="1205">
        <f>(E79/240*0.35)</f>
        <v>76943.579693749954</v>
      </c>
      <c r="O79" s="70">
        <f>O78+N79</f>
        <v>-18389323.409806259</v>
      </c>
      <c r="P79" s="70">
        <f>(O67+O79+SUM(O68:O78)*2)/24</f>
        <v>-17073790.979033601</v>
      </c>
      <c r="Q79" s="657">
        <f t="shared" ref="Q79:Q84" si="18">P79+L79</f>
        <v>120693566.53503053</v>
      </c>
      <c r="R79" s="66"/>
      <c r="S79" s="67">
        <f>F79+J79+O79</f>
        <v>122781316.24773529</v>
      </c>
      <c r="T79" s="510">
        <f>$E$79-(SUM($I$79:I79)*$V$75)</f>
        <v>52761311.789999977</v>
      </c>
      <c r="U79" s="38"/>
      <c r="V79" s="669"/>
    </row>
    <row r="80" spans="1:22" hidden="1" outlineLevel="1">
      <c r="A80" s="649"/>
      <c r="B80" s="80">
        <v>40908</v>
      </c>
      <c r="C80" s="80"/>
      <c r="D80" s="99"/>
      <c r="E80" s="655">
        <f>D80+E79</f>
        <v>52761311.789999977</v>
      </c>
      <c r="F80" s="656">
        <f>F79+D80</f>
        <v>141761311.78999987</v>
      </c>
      <c r="G80" s="656"/>
      <c r="H80" s="70">
        <f>(F68+F80+SUM(F69:F79)*2)/24</f>
        <v>138480863.08166656</v>
      </c>
      <c r="I80" s="70">
        <f t="shared" si="16"/>
        <v>590672.13245833281</v>
      </c>
      <c r="J80" s="70">
        <f>J79-I80</f>
        <v>-1181344.2649166656</v>
      </c>
      <c r="K80" s="70">
        <f>(J68+J80+SUM(J69:J79)*2)/24</f>
        <v>-98445.355409722135</v>
      </c>
      <c r="L80" s="70">
        <f t="shared" si="17"/>
        <v>138382417.72625685</v>
      </c>
      <c r="M80" s="1205">
        <f t="shared" si="13"/>
        <v>140579967.52508321</v>
      </c>
      <c r="N80" s="1205">
        <f>(E80/240*0.35)</f>
        <v>76943.579693749954</v>
      </c>
      <c r="O80" s="70">
        <f>O79+N80</f>
        <v>-18312379.830112509</v>
      </c>
      <c r="P80" s="70">
        <f>(O68+O80+SUM(O69:O79)*2)/24</f>
        <v>-17305286.01163438</v>
      </c>
      <c r="Q80" s="657">
        <f>P80+L80</f>
        <v>121077131.71462247</v>
      </c>
      <c r="R80" s="66"/>
      <c r="S80" s="67">
        <f>F80+J80+O80</f>
        <v>122267587.6949707</v>
      </c>
      <c r="T80" s="510">
        <f>$E$79-(SUM($I$79:I80)*$V$75)</f>
        <v>52761311.789999977</v>
      </c>
      <c r="U80" s="38"/>
      <c r="V80" s="669"/>
    </row>
    <row r="81" spans="1:22" hidden="1" outlineLevel="1">
      <c r="A81" s="649"/>
      <c r="B81" s="80">
        <v>40939</v>
      </c>
      <c r="C81" s="80"/>
      <c r="D81" s="99"/>
      <c r="E81" s="655">
        <f t="shared" si="14"/>
        <v>52761311.789999977</v>
      </c>
      <c r="F81" s="656">
        <f t="shared" si="15"/>
        <v>141761311.78999987</v>
      </c>
      <c r="G81" s="656"/>
      <c r="H81" s="70">
        <f t="shared" si="5"/>
        <v>139104148.33624992</v>
      </c>
      <c r="I81" s="70">
        <f t="shared" si="16"/>
        <v>590672.13245833281</v>
      </c>
      <c r="J81" s="70">
        <f>J80-I81</f>
        <v>-1772016.3973749983</v>
      </c>
      <c r="K81" s="70">
        <f t="shared" ref="K81:K143" si="19">(J69+J81+SUM(J70:J80)*2)/24</f>
        <v>-221502.04967187476</v>
      </c>
      <c r="L81" s="70">
        <f t="shared" si="17"/>
        <v>138882646.28657803</v>
      </c>
      <c r="M81" s="1205">
        <f t="shared" si="13"/>
        <v>139989295.39262488</v>
      </c>
      <c r="N81" s="1205">
        <f t="shared" ref="N81:N143" si="20">(E81/240*0.35)</f>
        <v>76943.579693749954</v>
      </c>
      <c r="O81" s="70">
        <f t="shared" si="8"/>
        <v>-18235436.25041876</v>
      </c>
      <c r="P81" s="70">
        <f t="shared" ref="P81:P86" si="21">(O69+O81+SUM(O70:O80)*2)/24</f>
        <v>-17507405.938302349</v>
      </c>
      <c r="Q81" s="657">
        <f t="shared" si="18"/>
        <v>121375240.34827568</v>
      </c>
      <c r="R81" s="66"/>
      <c r="S81" s="67">
        <f t="shared" ref="S81:S144" si="22">F81+J81+O81</f>
        <v>121753859.14220613</v>
      </c>
      <c r="T81" s="510">
        <f>$E$79-(SUM($I$79:I81)*$V$75)</f>
        <v>52761311.789999977</v>
      </c>
      <c r="U81" s="38"/>
      <c r="V81" s="669"/>
    </row>
    <row r="82" spans="1:22" hidden="1" outlineLevel="1">
      <c r="A82" s="649"/>
      <c r="B82" s="80">
        <v>40967</v>
      </c>
      <c r="C82" s="80"/>
      <c r="D82" s="99"/>
      <c r="E82" s="655">
        <f t="shared" si="14"/>
        <v>52761311.789999977</v>
      </c>
      <c r="F82" s="656">
        <f t="shared" si="15"/>
        <v>141761311.78999987</v>
      </c>
      <c r="G82" s="656"/>
      <c r="H82" s="70">
        <f t="shared" si="5"/>
        <v>139661824.61666659</v>
      </c>
      <c r="I82" s="70">
        <f t="shared" si="16"/>
        <v>590672.13245833281</v>
      </c>
      <c r="J82" s="70">
        <f t="shared" ref="J82:J138" si="23">J81-I82</f>
        <v>-2362688.5298333312</v>
      </c>
      <c r="K82" s="70">
        <f t="shared" si="19"/>
        <v>-393781.42163888854</v>
      </c>
      <c r="L82" s="70">
        <f t="shared" si="17"/>
        <v>139268043.19502771</v>
      </c>
      <c r="M82" s="1205">
        <f t="shared" si="13"/>
        <v>139398623.26016656</v>
      </c>
      <c r="N82" s="1205">
        <f t="shared" si="20"/>
        <v>76943.579693749954</v>
      </c>
      <c r="O82" s="70">
        <f>O81+N82</f>
        <v>-18158492.67072501</v>
      </c>
      <c r="P82" s="70">
        <f t="shared" si="21"/>
        <v>-17680150.759037506</v>
      </c>
      <c r="Q82" s="657">
        <f t="shared" si="18"/>
        <v>121587892.4359902</v>
      </c>
      <c r="R82" s="66"/>
      <c r="S82" s="67">
        <f t="shared" si="22"/>
        <v>121240130.58944154</v>
      </c>
      <c r="T82" s="510">
        <f>$E$79-(SUM($I$79:I82)*$V$75)</f>
        <v>52761311.789999977</v>
      </c>
      <c r="U82" s="38"/>
      <c r="V82" s="669"/>
    </row>
    <row r="83" spans="1:22" ht="12.75" hidden="1" customHeight="1" outlineLevel="1">
      <c r="A83" s="649"/>
      <c r="B83" s="80">
        <v>40999</v>
      </c>
      <c r="C83" s="80"/>
      <c r="D83" s="99"/>
      <c r="E83" s="655">
        <f t="shared" si="14"/>
        <v>52761311.789999977</v>
      </c>
      <c r="F83" s="656">
        <f t="shared" si="15"/>
        <v>141761311.78999987</v>
      </c>
      <c r="G83" s="656"/>
      <c r="H83" s="70">
        <f t="shared" si="5"/>
        <v>140153891.92291656</v>
      </c>
      <c r="I83" s="70">
        <f t="shared" si="16"/>
        <v>590672.13245833281</v>
      </c>
      <c r="J83" s="70">
        <f t="shared" si="23"/>
        <v>-2953360.6622916642</v>
      </c>
      <c r="K83" s="70">
        <f t="shared" si="19"/>
        <v>-615283.47131076327</v>
      </c>
      <c r="L83" s="70">
        <f t="shared" si="17"/>
        <v>139538608.4516058</v>
      </c>
      <c r="M83" s="1205">
        <f t="shared" si="13"/>
        <v>138807951.1277082</v>
      </c>
      <c r="N83" s="1205">
        <f t="shared" si="20"/>
        <v>76943.579693749954</v>
      </c>
      <c r="O83" s="70">
        <f>O82+N83</f>
        <v>-18081549.091031261</v>
      </c>
      <c r="P83" s="70">
        <f t="shared" si="21"/>
        <v>-17823520.473839853</v>
      </c>
      <c r="Q83" s="657">
        <f t="shared" si="18"/>
        <v>121715087.97776595</v>
      </c>
      <c r="R83" s="66"/>
      <c r="S83" s="67">
        <f t="shared" si="22"/>
        <v>120726402.03667694</v>
      </c>
      <c r="T83" s="510">
        <f>$E$79-(SUM($I$79:I83)*$V$75)</f>
        <v>52761311.789999977</v>
      </c>
      <c r="U83" s="38"/>
      <c r="V83" s="669"/>
    </row>
    <row r="84" spans="1:22" ht="12.75" hidden="1" customHeight="1" outlineLevel="1">
      <c r="A84" s="649"/>
      <c r="B84" s="80">
        <v>41029</v>
      </c>
      <c r="C84" s="80"/>
      <c r="D84" s="99"/>
      <c r="E84" s="655">
        <f t="shared" si="14"/>
        <v>52761311.789999977</v>
      </c>
      <c r="F84" s="656">
        <f t="shared" si="15"/>
        <v>141761311.78999987</v>
      </c>
      <c r="G84" s="656"/>
      <c r="H84" s="70">
        <f t="shared" si="5"/>
        <v>140580350.25499991</v>
      </c>
      <c r="I84" s="70">
        <f t="shared" si="16"/>
        <v>590672.13245833281</v>
      </c>
      <c r="J84" s="70">
        <f t="shared" si="23"/>
        <v>-3544032.7947499971</v>
      </c>
      <c r="K84" s="70">
        <f t="shared" si="19"/>
        <v>-886008.19868749927</v>
      </c>
      <c r="L84" s="70">
        <f t="shared" si="17"/>
        <v>139694342.05631241</v>
      </c>
      <c r="M84" s="1205">
        <f t="shared" si="13"/>
        <v>138217278.99524987</v>
      </c>
      <c r="N84" s="1205">
        <f t="shared" si="20"/>
        <v>76943.579693749954</v>
      </c>
      <c r="O84" s="70">
        <f t="shared" si="8"/>
        <v>-18004605.511337511</v>
      </c>
      <c r="P84" s="70">
        <f t="shared" si="21"/>
        <v>-17937515.082709383</v>
      </c>
      <c r="Q84" s="657">
        <f t="shared" si="18"/>
        <v>121756826.97360303</v>
      </c>
      <c r="R84" s="65"/>
      <c r="S84" s="67">
        <f t="shared" si="22"/>
        <v>120212673.48391235</v>
      </c>
      <c r="T84" s="510">
        <f>$E$79-(SUM($I$79:I84)*$V$75)</f>
        <v>52761311.789999977</v>
      </c>
      <c r="U84" s="38"/>
      <c r="V84" s="669"/>
    </row>
    <row r="85" spans="1:22" hidden="1" outlineLevel="1">
      <c r="A85" s="649"/>
      <c r="B85" s="660">
        <v>41060</v>
      </c>
      <c r="C85" s="80"/>
      <c r="D85" s="99"/>
      <c r="E85" s="655">
        <f t="shared" si="14"/>
        <v>52761311.789999977</v>
      </c>
      <c r="F85" s="656">
        <f t="shared" si="15"/>
        <v>141761311.78999987</v>
      </c>
      <c r="G85" s="656"/>
      <c r="H85" s="70">
        <f t="shared" si="5"/>
        <v>140941199.61291656</v>
      </c>
      <c r="I85" s="70">
        <f t="shared" si="16"/>
        <v>590672.13245833281</v>
      </c>
      <c r="J85" s="70">
        <f t="shared" si="23"/>
        <v>-4134704.92720833</v>
      </c>
      <c r="K85" s="70">
        <f>(J73+J85+SUM(J74:J84)*2)/24</f>
        <v>-1205955.6037690963</v>
      </c>
      <c r="L85" s="70">
        <f t="shared" ref="L85:L148" si="24">H85+K85</f>
        <v>139735244.00914747</v>
      </c>
      <c r="M85" s="1205">
        <f t="shared" si="13"/>
        <v>137626606.86279154</v>
      </c>
      <c r="N85" s="1205">
        <f t="shared" si="20"/>
        <v>76943.579693749954</v>
      </c>
      <c r="O85" s="70">
        <f t="shared" si="8"/>
        <v>-17927661.931643762</v>
      </c>
      <c r="P85" s="70">
        <f t="shared" si="21"/>
        <v>-18022134.585646104</v>
      </c>
      <c r="Q85" s="657">
        <f>P85+L85</f>
        <v>121713109.42350136</v>
      </c>
      <c r="R85" s="65"/>
      <c r="S85" s="67">
        <f t="shared" si="22"/>
        <v>119698944.93114778</v>
      </c>
      <c r="T85" s="510">
        <f>$E$79-(SUM($I$79:I85)*$V$75)</f>
        <v>52761311.789999977</v>
      </c>
      <c r="U85" s="38"/>
      <c r="V85" s="669"/>
    </row>
    <row r="86" spans="1:22" hidden="1" outlineLevel="1">
      <c r="A86" s="649"/>
      <c r="B86" s="80">
        <v>41090</v>
      </c>
      <c r="C86" s="80"/>
      <c r="D86" s="99"/>
      <c r="E86" s="655">
        <f t="shared" si="14"/>
        <v>52761311.789999977</v>
      </c>
      <c r="F86" s="656">
        <f t="shared" si="15"/>
        <v>141761311.78999987</v>
      </c>
      <c r="G86" s="656"/>
      <c r="H86" s="70">
        <f t="shared" si="5"/>
        <v>141236439.99666655</v>
      </c>
      <c r="I86" s="318">
        <f t="shared" si="16"/>
        <v>590672.13245833281</v>
      </c>
      <c r="J86" s="70">
        <f t="shared" si="23"/>
        <v>-4725377.0596666625</v>
      </c>
      <c r="K86" s="70">
        <f t="shared" si="19"/>
        <v>-1575125.6865555542</v>
      </c>
      <c r="L86" s="70">
        <f t="shared" si="24"/>
        <v>139661314.31011099</v>
      </c>
      <c r="M86" s="1205">
        <f t="shared" si="13"/>
        <v>137035934.73033321</v>
      </c>
      <c r="N86" s="1205">
        <f t="shared" si="20"/>
        <v>76943.579693749954</v>
      </c>
      <c r="O86" s="70">
        <f t="shared" si="8"/>
        <v>-17850718.351950012</v>
      </c>
      <c r="P86" s="70">
        <f t="shared" si="21"/>
        <v>-18077378.982650008</v>
      </c>
      <c r="Q86" s="657">
        <f t="shared" ref="Q86:Q147" si="25">P86+L86</f>
        <v>121583935.32746097</v>
      </c>
      <c r="R86" s="65"/>
      <c r="S86" s="67">
        <f t="shared" si="22"/>
        <v>119185216.37838319</v>
      </c>
      <c r="T86" s="510">
        <f>$E$79-(SUM($I$79:I86)*$V$75)</f>
        <v>52761311.789999977</v>
      </c>
      <c r="U86" s="38"/>
      <c r="V86" s="669"/>
    </row>
    <row r="87" spans="1:22" hidden="1" outlineLevel="1">
      <c r="A87" s="649"/>
      <c r="B87" s="80">
        <v>41121</v>
      </c>
      <c r="C87" s="80"/>
      <c r="D87" s="99"/>
      <c r="E87" s="655">
        <f t="shared" si="14"/>
        <v>52761311.789999977</v>
      </c>
      <c r="F87" s="656">
        <f t="shared" si="15"/>
        <v>141761311.78999987</v>
      </c>
      <c r="G87" s="656"/>
      <c r="H87" s="70">
        <f t="shared" si="5"/>
        <v>141466071.40624988</v>
      </c>
      <c r="I87" s="318">
        <f t="shared" ref="I87:I150" si="26">F86/240</f>
        <v>590672.13245833281</v>
      </c>
      <c r="J87" s="70">
        <f t="shared" si="23"/>
        <v>-5316049.1921249954</v>
      </c>
      <c r="K87" s="70">
        <f t="shared" si="19"/>
        <v>-1993518.4470468732</v>
      </c>
      <c r="L87" s="70">
        <f>H87+K87</f>
        <v>139472552.959203</v>
      </c>
      <c r="M87" s="1205">
        <f t="shared" si="13"/>
        <v>136445262.59787488</v>
      </c>
      <c r="N87" s="1205">
        <f t="shared" si="20"/>
        <v>76943.579693749954</v>
      </c>
      <c r="O87" s="70">
        <f t="shared" si="8"/>
        <v>-17773774.772256263</v>
      </c>
      <c r="P87" s="70">
        <f t="shared" ref="P87:P147" si="27">(O75+O87+SUM(O76:O86)*2)/24</f>
        <v>-18103248.273721103</v>
      </c>
      <c r="Q87" s="657">
        <f t="shared" si="25"/>
        <v>121369304.68548191</v>
      </c>
      <c r="R87" s="65"/>
      <c r="S87" s="67">
        <f t="shared" si="22"/>
        <v>118671487.82561862</v>
      </c>
      <c r="T87" s="510">
        <f>$E$79-(SUM($I$79:I87)*$V$75)</f>
        <v>52761311.789999977</v>
      </c>
      <c r="U87" s="38"/>
      <c r="V87" s="669"/>
    </row>
    <row r="88" spans="1:22" hidden="1" outlineLevel="1">
      <c r="A88" s="649"/>
      <c r="B88" s="80">
        <v>41152</v>
      </c>
      <c r="C88" s="80"/>
      <c r="D88" s="99"/>
      <c r="E88" s="655">
        <f t="shared" si="14"/>
        <v>52761311.789999977</v>
      </c>
      <c r="F88" s="656">
        <f t="shared" si="15"/>
        <v>141761311.78999987</v>
      </c>
      <c r="G88" s="656"/>
      <c r="H88" s="70">
        <f t="shared" si="5"/>
        <v>141630093.84166655</v>
      </c>
      <c r="I88" s="318">
        <f t="shared" si="26"/>
        <v>590672.13245833281</v>
      </c>
      <c r="J88" s="70">
        <f t="shared" si="23"/>
        <v>-5906721.3245833283</v>
      </c>
      <c r="K88" s="70">
        <f t="shared" si="19"/>
        <v>-2461133.8852430535</v>
      </c>
      <c r="L88" s="70">
        <f t="shared" si="24"/>
        <v>139168959.95642349</v>
      </c>
      <c r="M88" s="1205">
        <f t="shared" si="13"/>
        <v>135854590.46541655</v>
      </c>
      <c r="N88" s="1205">
        <f t="shared" si="20"/>
        <v>76943.579693749954</v>
      </c>
      <c r="O88" s="70">
        <f t="shared" si="8"/>
        <v>-17696831.192562513</v>
      </c>
      <c r="P88" s="70">
        <f t="shared" si="27"/>
        <v>-18099742.458859384</v>
      </c>
      <c r="Q88" s="657">
        <f t="shared" si="25"/>
        <v>121069217.49756411</v>
      </c>
      <c r="R88" s="65"/>
      <c r="S88" s="67">
        <f t="shared" si="22"/>
        <v>118157759.27285403</v>
      </c>
      <c r="T88" s="510">
        <f>$E$79-(SUM($I$79:I88)*$V$75)</f>
        <v>52761311.789999977</v>
      </c>
      <c r="U88" s="38"/>
      <c r="V88" s="669"/>
    </row>
    <row r="89" spans="1:22" hidden="1" outlineLevel="1">
      <c r="A89" s="649"/>
      <c r="B89" s="80">
        <v>41182</v>
      </c>
      <c r="C89" s="80"/>
      <c r="D89" s="99"/>
      <c r="E89" s="655">
        <f t="shared" si="14"/>
        <v>52761311.789999977</v>
      </c>
      <c r="F89" s="656">
        <f t="shared" si="15"/>
        <v>141761311.78999987</v>
      </c>
      <c r="G89" s="656"/>
      <c r="H89" s="70">
        <f t="shared" ref="H89:H152" si="28">(F77+F89+SUM(F78:F88)*2)/24</f>
        <v>141728507.30291656</v>
      </c>
      <c r="I89" s="318">
        <f t="shared" si="26"/>
        <v>590672.13245833281</v>
      </c>
      <c r="J89" s="70">
        <f t="shared" si="23"/>
        <v>-6497393.4570416613</v>
      </c>
      <c r="K89" s="70">
        <f t="shared" si="19"/>
        <v>-2977972.0011440949</v>
      </c>
      <c r="L89" s="70">
        <f>H89+K89</f>
        <v>138750535.30177248</v>
      </c>
      <c r="M89" s="1205">
        <f t="shared" si="13"/>
        <v>135263918.33295822</v>
      </c>
      <c r="N89" s="1205">
        <f t="shared" si="20"/>
        <v>76943.579693749954</v>
      </c>
      <c r="O89" s="70">
        <f t="shared" si="8"/>
        <v>-17619887.612868764</v>
      </c>
      <c r="P89" s="70">
        <f t="shared" si="27"/>
        <v>-18066861.538064856</v>
      </c>
      <c r="Q89" s="657">
        <f t="shared" si="25"/>
        <v>120683673.76370762</v>
      </c>
      <c r="R89" s="65"/>
      <c r="S89" s="67">
        <f t="shared" si="22"/>
        <v>117644030.72008947</v>
      </c>
      <c r="T89" s="510">
        <f>$E$79-(SUM($I$79:I89)*$V$75)</f>
        <v>52761311.789999977</v>
      </c>
      <c r="U89" s="38"/>
      <c r="V89" s="669"/>
    </row>
    <row r="90" spans="1:22" hidden="1" outlineLevel="1">
      <c r="A90" s="649"/>
      <c r="B90" s="80">
        <v>41213</v>
      </c>
      <c r="C90" s="80"/>
      <c r="D90" s="99"/>
      <c r="E90" s="655">
        <f t="shared" si="14"/>
        <v>52761311.789999977</v>
      </c>
      <c r="F90" s="656">
        <f t="shared" si="15"/>
        <v>141761311.78999987</v>
      </c>
      <c r="G90" s="656"/>
      <c r="H90" s="70">
        <f t="shared" si="28"/>
        <v>141761311.7899999</v>
      </c>
      <c r="I90" s="318">
        <f t="shared" si="26"/>
        <v>590672.13245833281</v>
      </c>
      <c r="J90" s="70">
        <f t="shared" si="23"/>
        <v>-7088065.5894999942</v>
      </c>
      <c r="K90" s="70">
        <f t="shared" si="19"/>
        <v>-3544032.7947499971</v>
      </c>
      <c r="L90" s="70">
        <f t="shared" si="24"/>
        <v>138217278.9952499</v>
      </c>
      <c r="M90" s="1205">
        <f t="shared" si="13"/>
        <v>134673246.20049989</v>
      </c>
      <c r="N90" s="1205">
        <f t="shared" si="20"/>
        <v>76943.579693749954</v>
      </c>
      <c r="O90" s="70">
        <f t="shared" si="8"/>
        <v>-17542944.033175014</v>
      </c>
      <c r="P90" s="70">
        <f t="shared" si="27"/>
        <v>-18004605.511337511</v>
      </c>
      <c r="Q90" s="657">
        <f>P90+L90</f>
        <v>120212673.48391238</v>
      </c>
      <c r="R90" s="65"/>
      <c r="S90" s="67">
        <f t="shared" si="22"/>
        <v>117130302.16732487</v>
      </c>
      <c r="T90" s="510">
        <f>$E$79-(SUM($I$79:I90)*$V$75)</f>
        <v>52761311.789999977</v>
      </c>
      <c r="U90" s="38"/>
      <c r="V90" s="669"/>
    </row>
    <row r="91" spans="1:22" hidden="1" outlineLevel="1">
      <c r="A91" s="649"/>
      <c r="B91" s="80">
        <v>41243</v>
      </c>
      <c r="C91" s="80"/>
      <c r="D91" s="99"/>
      <c r="E91" s="655">
        <f t="shared" si="14"/>
        <v>52761311.789999977</v>
      </c>
      <c r="F91" s="656">
        <f t="shared" si="15"/>
        <v>141761311.78999987</v>
      </c>
      <c r="G91" s="656"/>
      <c r="H91" s="70">
        <f t="shared" si="28"/>
        <v>141761311.7899999</v>
      </c>
      <c r="I91" s="318">
        <f t="shared" si="26"/>
        <v>590672.13245833281</v>
      </c>
      <c r="J91" s="70">
        <f t="shared" si="23"/>
        <v>-7678737.7219583271</v>
      </c>
      <c r="K91" s="70">
        <f t="shared" si="19"/>
        <v>-4134704.92720833</v>
      </c>
      <c r="L91" s="70">
        <f t="shared" si="24"/>
        <v>137626606.86279157</v>
      </c>
      <c r="M91" s="1205">
        <f t="shared" si="13"/>
        <v>134082574.06804155</v>
      </c>
      <c r="N91" s="1205">
        <f t="shared" si="20"/>
        <v>76943.579693749954</v>
      </c>
      <c r="O91" s="70">
        <f t="shared" si="8"/>
        <v>-17466000.453481264</v>
      </c>
      <c r="P91" s="70">
        <f t="shared" si="27"/>
        <v>-17927661.931643762</v>
      </c>
      <c r="Q91" s="657">
        <f t="shared" si="25"/>
        <v>119698944.93114781</v>
      </c>
      <c r="R91" s="65"/>
      <c r="S91" s="67">
        <f t="shared" si="22"/>
        <v>116616573.61456028</v>
      </c>
      <c r="T91" s="510">
        <f>$E$79-(SUM($I$79:I91)*$V$75)</f>
        <v>52761311.789999977</v>
      </c>
      <c r="U91" s="38"/>
      <c r="V91" s="669"/>
    </row>
    <row r="92" spans="1:22" hidden="1" outlineLevel="1">
      <c r="A92" s="649"/>
      <c r="B92" s="80">
        <v>41274</v>
      </c>
      <c r="C92" s="80"/>
      <c r="D92" s="99"/>
      <c r="E92" s="655">
        <f t="shared" si="14"/>
        <v>52761311.789999977</v>
      </c>
      <c r="F92" s="656">
        <f t="shared" si="15"/>
        <v>141761311.78999987</v>
      </c>
      <c r="G92" s="656"/>
      <c r="H92" s="70">
        <f t="shared" si="28"/>
        <v>141761311.7899999</v>
      </c>
      <c r="I92" s="318">
        <f t="shared" si="26"/>
        <v>590672.13245833281</v>
      </c>
      <c r="J92" s="70">
        <f t="shared" si="23"/>
        <v>-8269409.85441666</v>
      </c>
      <c r="K92" s="70">
        <f t="shared" si="19"/>
        <v>-4725377.0596666625</v>
      </c>
      <c r="L92" s="70">
        <f t="shared" si="24"/>
        <v>137035934.73033324</v>
      </c>
      <c r="M92" s="1205">
        <f t="shared" si="13"/>
        <v>133491901.93558322</v>
      </c>
      <c r="N92" s="1205">
        <f t="shared" si="20"/>
        <v>76943.579693749954</v>
      </c>
      <c r="O92" s="70">
        <f t="shared" si="8"/>
        <v>-17389056.873787515</v>
      </c>
      <c r="P92" s="70">
        <f t="shared" si="27"/>
        <v>-17850718.351950012</v>
      </c>
      <c r="Q92" s="657">
        <f t="shared" si="25"/>
        <v>119185216.37838322</v>
      </c>
      <c r="R92" s="65"/>
      <c r="S92" s="67">
        <f t="shared" si="22"/>
        <v>116102845.06179571</v>
      </c>
      <c r="T92" s="510">
        <f>$E$79-(SUM($I$79:I92)*$V$75)</f>
        <v>52761311.789999977</v>
      </c>
      <c r="U92" s="38"/>
      <c r="V92" s="669"/>
    </row>
    <row r="93" spans="1:22" hidden="1" outlineLevel="1">
      <c r="A93" s="649"/>
      <c r="B93" s="80">
        <v>41305</v>
      </c>
      <c r="C93" s="80"/>
      <c r="D93" s="99"/>
      <c r="E93" s="655">
        <f t="shared" si="14"/>
        <v>52761311.789999977</v>
      </c>
      <c r="F93" s="656">
        <f t="shared" si="15"/>
        <v>141761311.78999987</v>
      </c>
      <c r="G93" s="656"/>
      <c r="H93" s="70">
        <f t="shared" si="28"/>
        <v>141761311.7899999</v>
      </c>
      <c r="I93" s="318">
        <f t="shared" si="26"/>
        <v>590672.13245833281</v>
      </c>
      <c r="J93" s="70">
        <f t="shared" si="23"/>
        <v>-8860081.986874992</v>
      </c>
      <c r="K93" s="70">
        <f t="shared" si="19"/>
        <v>-5316049.1921249954</v>
      </c>
      <c r="L93" s="70">
        <f t="shared" si="24"/>
        <v>136445262.59787491</v>
      </c>
      <c r="M93" s="1205">
        <f t="shared" si="13"/>
        <v>132901229.80312487</v>
      </c>
      <c r="N93" s="1205">
        <f t="shared" si="20"/>
        <v>76943.579693749954</v>
      </c>
      <c r="O93" s="70">
        <f t="shared" si="8"/>
        <v>-17312113.294093765</v>
      </c>
      <c r="P93" s="70">
        <f t="shared" si="27"/>
        <v>-17773774.772256263</v>
      </c>
      <c r="Q93" s="657">
        <f t="shared" si="25"/>
        <v>118671487.82561865</v>
      </c>
      <c r="R93" s="65"/>
      <c r="S93" s="67">
        <f t="shared" si="22"/>
        <v>115589116.50903112</v>
      </c>
      <c r="T93" s="510">
        <f>$E$79-(SUM($I$79:I93)*$V$75)</f>
        <v>52761311.789999977</v>
      </c>
      <c r="U93" s="38"/>
      <c r="V93" s="669"/>
    </row>
    <row r="94" spans="1:22" hidden="1" outlineLevel="1">
      <c r="A94" s="649"/>
      <c r="B94" s="80">
        <v>41333</v>
      </c>
      <c r="C94" s="80"/>
      <c r="D94" s="99"/>
      <c r="E94" s="655">
        <f t="shared" si="14"/>
        <v>52761311.789999977</v>
      </c>
      <c r="F94" s="656">
        <f t="shared" si="15"/>
        <v>141761311.78999987</v>
      </c>
      <c r="G94" s="656"/>
      <c r="H94" s="70">
        <f t="shared" si="28"/>
        <v>141761311.7899999</v>
      </c>
      <c r="I94" s="318">
        <f t="shared" si="26"/>
        <v>590672.13245833281</v>
      </c>
      <c r="J94" s="70">
        <f t="shared" si="23"/>
        <v>-9450754.119333325</v>
      </c>
      <c r="K94" s="70">
        <f t="shared" si="19"/>
        <v>-5906721.3245833283</v>
      </c>
      <c r="L94" s="70">
        <f t="shared" si="24"/>
        <v>135854590.46541658</v>
      </c>
      <c r="M94" s="1205">
        <f t="shared" si="13"/>
        <v>132310557.67066655</v>
      </c>
      <c r="N94" s="1205">
        <f t="shared" si="20"/>
        <v>76943.579693749954</v>
      </c>
      <c r="O94" s="70">
        <f t="shared" si="8"/>
        <v>-17235169.714400016</v>
      </c>
      <c r="P94" s="70">
        <f t="shared" si="27"/>
        <v>-17696831.192562513</v>
      </c>
      <c r="Q94" s="657">
        <f t="shared" si="25"/>
        <v>118157759.27285406</v>
      </c>
      <c r="R94" s="65"/>
      <c r="S94" s="67">
        <f t="shared" si="22"/>
        <v>115075387.95626652</v>
      </c>
      <c r="T94" s="510">
        <f>$E$79-(SUM($I$79:I94)*$V$75)</f>
        <v>52761311.789999977</v>
      </c>
      <c r="U94" s="38"/>
      <c r="V94" s="669"/>
    </row>
    <row r="95" spans="1:22" hidden="1" outlineLevel="1">
      <c r="A95" s="649"/>
      <c r="B95" s="80">
        <v>41364</v>
      </c>
      <c r="C95" s="80"/>
      <c r="D95" s="99"/>
      <c r="E95" s="655">
        <f t="shared" si="14"/>
        <v>52761311.789999977</v>
      </c>
      <c r="F95" s="656">
        <f t="shared" si="15"/>
        <v>141761311.78999987</v>
      </c>
      <c r="G95" s="656"/>
      <c r="H95" s="70">
        <f t="shared" si="28"/>
        <v>141761311.7899999</v>
      </c>
      <c r="I95" s="318">
        <f t="shared" si="26"/>
        <v>590672.13245833281</v>
      </c>
      <c r="J95" s="70">
        <f t="shared" si="23"/>
        <v>-10041426.251791658</v>
      </c>
      <c r="K95" s="70">
        <f t="shared" si="19"/>
        <v>-6497393.4570416613</v>
      </c>
      <c r="L95" s="70">
        <f t="shared" si="24"/>
        <v>135263918.33295825</v>
      </c>
      <c r="M95" s="1205">
        <f t="shared" si="13"/>
        <v>131719885.53820822</v>
      </c>
      <c r="N95" s="1205">
        <f t="shared" si="20"/>
        <v>76943.579693749954</v>
      </c>
      <c r="O95" s="70">
        <f t="shared" si="8"/>
        <v>-17158226.134706266</v>
      </c>
      <c r="P95" s="70">
        <f t="shared" si="27"/>
        <v>-17619887.612868764</v>
      </c>
      <c r="Q95" s="657">
        <f t="shared" si="25"/>
        <v>117644030.7200895</v>
      </c>
      <c r="R95" s="65"/>
      <c r="S95" s="67">
        <f t="shared" si="22"/>
        <v>114561659.40350196</v>
      </c>
      <c r="T95" s="510">
        <f>$E$79-(SUM($I$79:I95)*$V$75)</f>
        <v>52761311.789999977</v>
      </c>
      <c r="U95" s="38"/>
      <c r="V95" s="669"/>
    </row>
    <row r="96" spans="1:22" ht="12.75" hidden="1" customHeight="1" outlineLevel="1">
      <c r="A96" s="649"/>
      <c r="B96" s="80">
        <v>41394</v>
      </c>
      <c r="C96" s="80"/>
      <c r="D96" s="99"/>
      <c r="E96" s="655">
        <f t="shared" si="14"/>
        <v>52761311.789999977</v>
      </c>
      <c r="F96" s="656">
        <f t="shared" si="15"/>
        <v>141761311.78999987</v>
      </c>
      <c r="G96" s="656"/>
      <c r="H96" s="70">
        <f t="shared" si="28"/>
        <v>141761311.7899999</v>
      </c>
      <c r="I96" s="318">
        <f t="shared" si="26"/>
        <v>590672.13245833281</v>
      </c>
      <c r="J96" s="70">
        <f t="shared" si="23"/>
        <v>-10632098.384249991</v>
      </c>
      <c r="K96" s="70">
        <f t="shared" si="19"/>
        <v>-7088065.5894999942</v>
      </c>
      <c r="L96" s="70">
        <f t="shared" si="24"/>
        <v>134673246.20049992</v>
      </c>
      <c r="M96" s="1205">
        <f t="shared" si="13"/>
        <v>131129213.40574989</v>
      </c>
      <c r="N96" s="1205">
        <f t="shared" si="20"/>
        <v>76943.579693749954</v>
      </c>
      <c r="O96" s="70">
        <f t="shared" si="8"/>
        <v>-17081282.555012517</v>
      </c>
      <c r="P96" s="70">
        <f t="shared" si="27"/>
        <v>-17542944.033175014</v>
      </c>
      <c r="Q96" s="657">
        <f t="shared" si="25"/>
        <v>117130302.1673249</v>
      </c>
      <c r="R96" s="65"/>
      <c r="S96" s="67">
        <f t="shared" si="22"/>
        <v>114047930.85073736</v>
      </c>
      <c r="T96" s="510">
        <f>$E$79-(SUM($I$79:I96)*$V$75)</f>
        <v>52761311.789999977</v>
      </c>
      <c r="U96" s="38"/>
      <c r="V96" s="669"/>
    </row>
    <row r="97" spans="1:22" hidden="1" outlineLevel="1">
      <c r="A97" s="649"/>
      <c r="B97" s="80">
        <v>41425</v>
      </c>
      <c r="C97" s="80"/>
      <c r="D97" s="99"/>
      <c r="E97" s="655">
        <f t="shared" si="14"/>
        <v>52761311.789999977</v>
      </c>
      <c r="F97" s="656">
        <f t="shared" si="15"/>
        <v>141761311.78999987</v>
      </c>
      <c r="G97" s="656"/>
      <c r="H97" s="70">
        <f t="shared" si="28"/>
        <v>141761311.7899999</v>
      </c>
      <c r="I97" s="318">
        <f t="shared" si="26"/>
        <v>590672.13245833281</v>
      </c>
      <c r="J97" s="70">
        <f t="shared" si="23"/>
        <v>-11222770.516708324</v>
      </c>
      <c r="K97" s="70">
        <f t="shared" si="19"/>
        <v>-7678737.7219583271</v>
      </c>
      <c r="L97" s="70">
        <f t="shared" si="24"/>
        <v>134082574.06804158</v>
      </c>
      <c r="M97" s="1205">
        <f t="shared" si="13"/>
        <v>130538541.27329154</v>
      </c>
      <c r="N97" s="1205">
        <f t="shared" si="20"/>
        <v>76943.579693749954</v>
      </c>
      <c r="O97" s="70">
        <f t="shared" si="8"/>
        <v>-17004338.975318767</v>
      </c>
      <c r="P97" s="70">
        <f t="shared" si="27"/>
        <v>-17466000.453481264</v>
      </c>
      <c r="Q97" s="657">
        <f t="shared" si="25"/>
        <v>116616573.61456031</v>
      </c>
      <c r="R97" s="65"/>
      <c r="S97" s="67">
        <f t="shared" si="22"/>
        <v>113534202.29797277</v>
      </c>
      <c r="T97" s="510">
        <f>$E$79-(SUM($I$79:I97)*$V$75)</f>
        <v>52761311.789999977</v>
      </c>
      <c r="U97" s="38"/>
      <c r="V97" s="669"/>
    </row>
    <row r="98" spans="1:22" hidden="1" outlineLevel="1">
      <c r="A98" s="649"/>
      <c r="B98" s="80">
        <v>41455</v>
      </c>
      <c r="C98" s="80"/>
      <c r="D98" s="99"/>
      <c r="E98" s="655">
        <f t="shared" si="14"/>
        <v>52761311.789999977</v>
      </c>
      <c r="F98" s="656">
        <f t="shared" si="15"/>
        <v>141761311.78999987</v>
      </c>
      <c r="G98" s="656"/>
      <c r="H98" s="70">
        <f t="shared" si="28"/>
        <v>141761311.7899999</v>
      </c>
      <c r="I98" s="318">
        <f t="shared" si="26"/>
        <v>590672.13245833281</v>
      </c>
      <c r="J98" s="70">
        <f t="shared" si="23"/>
        <v>-11813442.649166657</v>
      </c>
      <c r="K98" s="70">
        <f t="shared" si="19"/>
        <v>-8269409.85441666</v>
      </c>
      <c r="L98" s="70">
        <f t="shared" si="24"/>
        <v>133491901.93558325</v>
      </c>
      <c r="M98" s="1205">
        <f t="shared" si="13"/>
        <v>129947869.14083321</v>
      </c>
      <c r="N98" s="1205">
        <f t="shared" si="20"/>
        <v>76943.579693749954</v>
      </c>
      <c r="O98" s="70">
        <f t="shared" si="8"/>
        <v>-16927395.395625018</v>
      </c>
      <c r="P98" s="70">
        <f t="shared" si="27"/>
        <v>-17389056.873787515</v>
      </c>
      <c r="Q98" s="657">
        <f t="shared" si="25"/>
        <v>116102845.06179574</v>
      </c>
      <c r="R98" s="65"/>
      <c r="S98" s="67">
        <f t="shared" si="22"/>
        <v>113020473.7452082</v>
      </c>
      <c r="T98" s="510">
        <f>$E$79-(SUM($I$79:I98)*$V$75)</f>
        <v>52761311.789999977</v>
      </c>
      <c r="U98" s="38"/>
      <c r="V98" s="669"/>
    </row>
    <row r="99" spans="1:22" hidden="1" outlineLevel="1">
      <c r="A99" s="659"/>
      <c r="B99" s="80">
        <v>41486</v>
      </c>
      <c r="C99" s="660"/>
      <c r="D99" s="99"/>
      <c r="E99" s="655">
        <f t="shared" si="14"/>
        <v>52761311.789999977</v>
      </c>
      <c r="F99" s="656">
        <f t="shared" si="15"/>
        <v>141761311.78999987</v>
      </c>
      <c r="G99" s="656"/>
      <c r="H99" s="70">
        <f t="shared" si="28"/>
        <v>141761311.7899999</v>
      </c>
      <c r="I99" s="318">
        <f t="shared" si="26"/>
        <v>590672.13245833281</v>
      </c>
      <c r="J99" s="70">
        <f t="shared" si="23"/>
        <v>-12404114.78162499</v>
      </c>
      <c r="K99" s="70">
        <f t="shared" si="19"/>
        <v>-8860081.986874992</v>
      </c>
      <c r="L99" s="70">
        <f t="shared" si="24"/>
        <v>132901229.8031249</v>
      </c>
      <c r="M99" s="1205">
        <f t="shared" si="13"/>
        <v>129357197.00837488</v>
      </c>
      <c r="N99" s="1205">
        <f t="shared" si="20"/>
        <v>76943.579693749954</v>
      </c>
      <c r="O99" s="70">
        <f t="shared" si="8"/>
        <v>-16850451.815931268</v>
      </c>
      <c r="P99" s="70">
        <f t="shared" si="27"/>
        <v>-17312113.294093765</v>
      </c>
      <c r="Q99" s="657">
        <f t="shared" si="25"/>
        <v>115589116.50903115</v>
      </c>
      <c r="R99" s="65"/>
      <c r="S99" s="67">
        <f t="shared" si="22"/>
        <v>112506745.19244361</v>
      </c>
      <c r="T99" s="510">
        <f>$E$79-(SUM($I$79:I99)*$V$75)</f>
        <v>52761311.789999977</v>
      </c>
      <c r="U99" s="38"/>
      <c r="V99" s="669"/>
    </row>
    <row r="100" spans="1:22" hidden="1" outlineLevel="1">
      <c r="A100" s="649"/>
      <c r="B100" s="80">
        <v>41517</v>
      </c>
      <c r="C100" s="80"/>
      <c r="D100" s="99"/>
      <c r="E100" s="655">
        <f t="shared" si="14"/>
        <v>52761311.789999977</v>
      </c>
      <c r="F100" s="656">
        <f t="shared" si="15"/>
        <v>141761311.78999987</v>
      </c>
      <c r="G100" s="656"/>
      <c r="H100" s="70">
        <f t="shared" si="28"/>
        <v>141761311.7899999</v>
      </c>
      <c r="I100" s="318">
        <f t="shared" si="26"/>
        <v>590672.13245833281</v>
      </c>
      <c r="J100" s="70">
        <f t="shared" si="23"/>
        <v>-12994786.914083323</v>
      </c>
      <c r="K100" s="70">
        <f t="shared" si="19"/>
        <v>-9450754.119333325</v>
      </c>
      <c r="L100" s="70">
        <f t="shared" si="24"/>
        <v>132310557.67066658</v>
      </c>
      <c r="M100" s="1205">
        <f t="shared" si="13"/>
        <v>128766524.87591656</v>
      </c>
      <c r="N100" s="1205">
        <f t="shared" si="20"/>
        <v>76943.579693749954</v>
      </c>
      <c r="O100" s="70">
        <f t="shared" si="8"/>
        <v>-16773508.236237518</v>
      </c>
      <c r="P100" s="70">
        <f t="shared" si="27"/>
        <v>-17235169.714400016</v>
      </c>
      <c r="Q100" s="657">
        <f t="shared" si="25"/>
        <v>115075387.95626655</v>
      </c>
      <c r="R100" s="65"/>
      <c r="S100" s="67">
        <f t="shared" si="22"/>
        <v>111993016.63967904</v>
      </c>
      <c r="T100" s="510">
        <f>$E$79-(SUM($I$79:I100)*$V$75)</f>
        <v>52761311.789999977</v>
      </c>
      <c r="U100" s="38"/>
      <c r="V100" s="669"/>
    </row>
    <row r="101" spans="1:22" hidden="1" outlineLevel="1">
      <c r="A101" s="649"/>
      <c r="B101" s="80">
        <v>41547</v>
      </c>
      <c r="C101" s="80"/>
      <c r="D101" s="99"/>
      <c r="E101" s="655">
        <f t="shared" si="14"/>
        <v>52761311.789999977</v>
      </c>
      <c r="F101" s="656">
        <f t="shared" si="15"/>
        <v>141761311.78999987</v>
      </c>
      <c r="G101" s="656"/>
      <c r="H101" s="70">
        <f t="shared" si="28"/>
        <v>141761311.7899999</v>
      </c>
      <c r="I101" s="318">
        <f t="shared" si="26"/>
        <v>590672.13245833281</v>
      </c>
      <c r="J101" s="70">
        <f t="shared" si="23"/>
        <v>-13585459.046541655</v>
      </c>
      <c r="K101" s="70">
        <f>(J89+J101+SUM(J90:J100)*2)/24</f>
        <v>-10041426.251791658</v>
      </c>
      <c r="L101" s="70">
        <f t="shared" si="24"/>
        <v>131719885.53820825</v>
      </c>
      <c r="M101" s="1205">
        <f t="shared" si="13"/>
        <v>128175852.74345821</v>
      </c>
      <c r="N101" s="1205">
        <f t="shared" si="20"/>
        <v>76943.579693749954</v>
      </c>
      <c r="O101" s="70">
        <f t="shared" si="8"/>
        <v>-16696564.656543769</v>
      </c>
      <c r="P101" s="70">
        <f t="shared" si="27"/>
        <v>-17158226.134706266</v>
      </c>
      <c r="Q101" s="657">
        <f t="shared" si="25"/>
        <v>114561659.40350199</v>
      </c>
      <c r="R101" s="65"/>
      <c r="S101" s="67">
        <f t="shared" si="22"/>
        <v>111479288.08691445</v>
      </c>
      <c r="T101" s="510">
        <f>$E$79-(SUM($I$79:I101)*$V$75)</f>
        <v>52761311.789999977</v>
      </c>
      <c r="U101" s="38"/>
      <c r="V101" s="669"/>
    </row>
    <row r="102" spans="1:22" ht="14.25" hidden="1" customHeight="1" outlineLevel="1">
      <c r="A102" s="649"/>
      <c r="B102" s="80">
        <v>41578</v>
      </c>
      <c r="C102" s="80"/>
      <c r="D102" s="99"/>
      <c r="E102" s="655">
        <f t="shared" si="14"/>
        <v>52761311.789999977</v>
      </c>
      <c r="F102" s="656">
        <f t="shared" si="15"/>
        <v>141761311.78999987</v>
      </c>
      <c r="G102" s="656"/>
      <c r="H102" s="70">
        <f t="shared" si="28"/>
        <v>141761311.7899999</v>
      </c>
      <c r="I102" s="318">
        <f t="shared" si="26"/>
        <v>590672.13245833281</v>
      </c>
      <c r="J102" s="70">
        <f t="shared" si="23"/>
        <v>-14176131.178999988</v>
      </c>
      <c r="K102" s="70">
        <f t="shared" si="19"/>
        <v>-10632098.384249991</v>
      </c>
      <c r="L102" s="70">
        <f t="shared" si="24"/>
        <v>131129213.40574992</v>
      </c>
      <c r="M102" s="1205">
        <f t="shared" si="13"/>
        <v>127585180.61099988</v>
      </c>
      <c r="N102" s="1205">
        <f t="shared" si="20"/>
        <v>76943.579693749954</v>
      </c>
      <c r="O102" s="70">
        <f t="shared" si="8"/>
        <v>-16619621.076850019</v>
      </c>
      <c r="P102" s="70">
        <f t="shared" si="27"/>
        <v>-17081282.555012517</v>
      </c>
      <c r="Q102" s="657">
        <f t="shared" si="25"/>
        <v>114047930.85073739</v>
      </c>
      <c r="R102" s="79"/>
      <c r="S102" s="67">
        <f t="shared" si="22"/>
        <v>110965559.53414986</v>
      </c>
      <c r="T102" s="510">
        <f>$E$79-(SUM($I$79:I102)*$V$75)</f>
        <v>52761311.789999977</v>
      </c>
      <c r="U102" s="38"/>
      <c r="V102" s="669"/>
    </row>
    <row r="103" spans="1:22" hidden="1" outlineLevel="1">
      <c r="A103" s="649"/>
      <c r="B103" s="80">
        <v>41608</v>
      </c>
      <c r="C103" s="80"/>
      <c r="D103" s="99"/>
      <c r="E103" s="655">
        <f t="shared" si="14"/>
        <v>52761311.789999977</v>
      </c>
      <c r="F103" s="656">
        <f t="shared" si="15"/>
        <v>141761311.78999987</v>
      </c>
      <c r="G103" s="656"/>
      <c r="H103" s="70">
        <f t="shared" si="28"/>
        <v>141761311.7899999</v>
      </c>
      <c r="I103" s="318">
        <f t="shared" si="26"/>
        <v>590672.13245833281</v>
      </c>
      <c r="J103" s="70">
        <f t="shared" si="23"/>
        <v>-14766803.311458321</v>
      </c>
      <c r="K103" s="70">
        <f t="shared" si="19"/>
        <v>-11222770.516708324</v>
      </c>
      <c r="L103" s="70">
        <f t="shared" si="24"/>
        <v>130538541.27329157</v>
      </c>
      <c r="M103" s="1205">
        <f t="shared" si="13"/>
        <v>126994508.47854155</v>
      </c>
      <c r="N103" s="1205">
        <f t="shared" si="20"/>
        <v>76943.579693749954</v>
      </c>
      <c r="O103" s="70">
        <f t="shared" si="8"/>
        <v>-16542677.49715627</v>
      </c>
      <c r="P103" s="70">
        <f t="shared" si="27"/>
        <v>-17004338.975318767</v>
      </c>
      <c r="Q103" s="657">
        <f t="shared" si="25"/>
        <v>113534202.2979728</v>
      </c>
      <c r="R103" s="65"/>
      <c r="S103" s="67">
        <f t="shared" si="22"/>
        <v>110451830.98138529</v>
      </c>
      <c r="T103" s="510">
        <f>$E$79-(SUM($I$79:I103)*$V$75)</f>
        <v>52761311.789999977</v>
      </c>
      <c r="U103" s="38"/>
      <c r="V103" s="669"/>
    </row>
    <row r="104" spans="1:22" hidden="1" outlineLevel="1">
      <c r="A104" s="649"/>
      <c r="B104" s="80">
        <v>41639</v>
      </c>
      <c r="C104" s="80"/>
      <c r="D104" s="99"/>
      <c r="E104" s="655">
        <f t="shared" si="14"/>
        <v>52761311.789999977</v>
      </c>
      <c r="F104" s="656">
        <f t="shared" si="15"/>
        <v>141761311.78999987</v>
      </c>
      <c r="G104" s="656"/>
      <c r="H104" s="70">
        <f t="shared" si="28"/>
        <v>141761311.7899999</v>
      </c>
      <c r="I104" s="318">
        <f t="shared" si="26"/>
        <v>590672.13245833281</v>
      </c>
      <c r="J104" s="70">
        <f t="shared" si="23"/>
        <v>-15357475.443916654</v>
      </c>
      <c r="K104" s="70">
        <f t="shared" si="19"/>
        <v>-11813442.649166657</v>
      </c>
      <c r="L104" s="70">
        <f t="shared" si="24"/>
        <v>129947869.14083324</v>
      </c>
      <c r="M104" s="1205">
        <f t="shared" si="13"/>
        <v>126403836.34608322</v>
      </c>
      <c r="N104" s="1205">
        <f t="shared" si="20"/>
        <v>76943.579693749954</v>
      </c>
      <c r="O104" s="70">
        <f t="shared" si="8"/>
        <v>-16465733.91746252</v>
      </c>
      <c r="P104" s="70">
        <f t="shared" si="27"/>
        <v>-16927395.395625018</v>
      </c>
      <c r="Q104" s="657">
        <f t="shared" si="25"/>
        <v>113020473.74520823</v>
      </c>
      <c r="R104" s="65"/>
      <c r="S104" s="67">
        <f t="shared" si="22"/>
        <v>109938102.4286207</v>
      </c>
      <c r="T104" s="510">
        <f>$E$79-(SUM($I$79:I104)*$V$75)</f>
        <v>52761311.789999977</v>
      </c>
      <c r="U104" s="38"/>
      <c r="V104" s="669"/>
    </row>
    <row r="105" spans="1:22" ht="12.75" hidden="1" customHeight="1" outlineLevel="1">
      <c r="A105" s="649"/>
      <c r="B105" s="80">
        <v>41670</v>
      </c>
      <c r="C105" s="80"/>
      <c r="D105" s="99"/>
      <c r="E105" s="655">
        <f t="shared" si="14"/>
        <v>52761311.789999977</v>
      </c>
      <c r="F105" s="656">
        <f t="shared" si="15"/>
        <v>141761311.78999987</v>
      </c>
      <c r="G105" s="656"/>
      <c r="H105" s="70">
        <f t="shared" si="28"/>
        <v>141761311.7899999</v>
      </c>
      <c r="I105" s="318">
        <f t="shared" si="26"/>
        <v>590672.13245833281</v>
      </c>
      <c r="J105" s="70">
        <f t="shared" si="23"/>
        <v>-15948147.576374987</v>
      </c>
      <c r="K105" s="70">
        <f t="shared" si="19"/>
        <v>-12404114.78162499</v>
      </c>
      <c r="L105" s="70">
        <f t="shared" si="24"/>
        <v>129357197.00837491</v>
      </c>
      <c r="M105" s="1205">
        <f t="shared" si="13"/>
        <v>125813164.21362488</v>
      </c>
      <c r="N105" s="1205">
        <f t="shared" si="20"/>
        <v>76943.579693749954</v>
      </c>
      <c r="O105" s="70">
        <f t="shared" ref="O105:O167" si="29">O104+N105</f>
        <v>-16388790.337768771</v>
      </c>
      <c r="P105" s="70">
        <f t="shared" si="27"/>
        <v>-16850451.815931268</v>
      </c>
      <c r="Q105" s="657">
        <f t="shared" si="25"/>
        <v>112506745.19244364</v>
      </c>
      <c r="R105" s="65"/>
      <c r="S105" s="67">
        <f t="shared" si="22"/>
        <v>109424373.8758561</v>
      </c>
      <c r="T105" s="510">
        <f>$E$79-(SUM($I$79:I105)*$V$75)</f>
        <v>52761311.789999977</v>
      </c>
      <c r="U105" s="38"/>
      <c r="V105" s="669"/>
    </row>
    <row r="106" spans="1:22" hidden="1" outlineLevel="1">
      <c r="A106" s="649"/>
      <c r="B106" s="80">
        <v>41698</v>
      </c>
      <c r="C106" s="80"/>
      <c r="D106" s="99"/>
      <c r="E106" s="655">
        <f t="shared" si="14"/>
        <v>52761311.789999977</v>
      </c>
      <c r="F106" s="656">
        <f t="shared" si="15"/>
        <v>141761311.78999987</v>
      </c>
      <c r="G106" s="656"/>
      <c r="H106" s="70">
        <f t="shared" si="28"/>
        <v>141761311.7899999</v>
      </c>
      <c r="I106" s="318">
        <f t="shared" si="26"/>
        <v>590672.13245833281</v>
      </c>
      <c r="J106" s="70">
        <f t="shared" si="23"/>
        <v>-16538819.70883332</v>
      </c>
      <c r="K106" s="70">
        <f t="shared" si="19"/>
        <v>-12994786.914083323</v>
      </c>
      <c r="L106" s="70">
        <f t="shared" si="24"/>
        <v>128766524.87591659</v>
      </c>
      <c r="M106" s="1205">
        <f t="shared" si="13"/>
        <v>125222492.08116655</v>
      </c>
      <c r="N106" s="1205">
        <f t="shared" si="20"/>
        <v>76943.579693749954</v>
      </c>
      <c r="O106" s="70">
        <f t="shared" si="29"/>
        <v>-16311846.758075021</v>
      </c>
      <c r="P106" s="70">
        <f t="shared" si="27"/>
        <v>-16773508.236237518</v>
      </c>
      <c r="Q106" s="657">
        <f t="shared" si="25"/>
        <v>111993016.63967907</v>
      </c>
      <c r="R106" s="65"/>
      <c r="S106" s="67">
        <f t="shared" si="22"/>
        <v>108910645.32309154</v>
      </c>
      <c r="T106" s="510">
        <f>$E$79-(SUM($I$79:I106)*$V$75)</f>
        <v>52761311.789999977</v>
      </c>
      <c r="U106" s="38"/>
      <c r="V106" s="669"/>
    </row>
    <row r="107" spans="1:22" hidden="1" outlineLevel="1">
      <c r="A107" s="649"/>
      <c r="B107" s="80">
        <v>41729</v>
      </c>
      <c r="C107" s="80"/>
      <c r="D107" s="99"/>
      <c r="E107" s="655">
        <f t="shared" si="14"/>
        <v>52761311.789999977</v>
      </c>
      <c r="F107" s="656">
        <f t="shared" si="15"/>
        <v>141761311.78999987</v>
      </c>
      <c r="G107" s="656"/>
      <c r="H107" s="70">
        <f t="shared" si="28"/>
        <v>141761311.7899999</v>
      </c>
      <c r="I107" s="318">
        <f t="shared" si="26"/>
        <v>590672.13245833281</v>
      </c>
      <c r="J107" s="70">
        <f t="shared" si="23"/>
        <v>-17129491.841291651</v>
      </c>
      <c r="K107" s="70">
        <f t="shared" si="19"/>
        <v>-13585459.046541655</v>
      </c>
      <c r="L107" s="70">
        <f t="shared" si="24"/>
        <v>128175852.74345824</v>
      </c>
      <c r="M107" s="1205">
        <f t="shared" si="13"/>
        <v>124631819.94870822</v>
      </c>
      <c r="N107" s="1205">
        <f t="shared" si="20"/>
        <v>76943.579693749954</v>
      </c>
      <c r="O107" s="70">
        <f t="shared" si="29"/>
        <v>-16234903.178381272</v>
      </c>
      <c r="P107" s="70">
        <f t="shared" si="27"/>
        <v>-16696564.656543769</v>
      </c>
      <c r="Q107" s="657">
        <f t="shared" si="25"/>
        <v>111479288.08691448</v>
      </c>
      <c r="R107" s="65"/>
      <c r="S107" s="67">
        <f t="shared" si="22"/>
        <v>108396916.77032694</v>
      </c>
      <c r="T107" s="510">
        <f>$E$79-(SUM($I$79:I107)*$V$75)</f>
        <v>52761311.789999977</v>
      </c>
      <c r="U107" s="38"/>
      <c r="V107" s="669"/>
    </row>
    <row r="108" spans="1:22" ht="12.75" hidden="1" customHeight="1" outlineLevel="1">
      <c r="A108" s="649"/>
      <c r="B108" s="80">
        <v>41759</v>
      </c>
      <c r="C108" s="80"/>
      <c r="D108" s="99"/>
      <c r="E108" s="655">
        <f t="shared" si="14"/>
        <v>52761311.789999977</v>
      </c>
      <c r="F108" s="656">
        <f t="shared" si="15"/>
        <v>141761311.78999987</v>
      </c>
      <c r="G108" s="656"/>
      <c r="H108" s="70">
        <f t="shared" si="28"/>
        <v>141761311.7899999</v>
      </c>
      <c r="I108" s="318">
        <f t="shared" si="26"/>
        <v>590672.13245833281</v>
      </c>
      <c r="J108" s="70">
        <f t="shared" si="23"/>
        <v>-17720163.973749984</v>
      </c>
      <c r="K108" s="70">
        <f t="shared" si="19"/>
        <v>-14176131.178999988</v>
      </c>
      <c r="L108" s="70">
        <f t="shared" si="24"/>
        <v>127585180.61099991</v>
      </c>
      <c r="M108" s="1205">
        <f t="shared" si="13"/>
        <v>124041147.81624989</v>
      </c>
      <c r="N108" s="1205">
        <f t="shared" si="20"/>
        <v>76943.579693749954</v>
      </c>
      <c r="O108" s="70">
        <f t="shared" si="29"/>
        <v>-16157959.598687522</v>
      </c>
      <c r="P108" s="70">
        <f t="shared" si="27"/>
        <v>-16619621.076850019</v>
      </c>
      <c r="Q108" s="657">
        <f t="shared" si="25"/>
        <v>110965559.53414989</v>
      </c>
      <c r="R108" s="65"/>
      <c r="S108" s="67">
        <f t="shared" si="22"/>
        <v>107883188.21756238</v>
      </c>
      <c r="T108" s="510">
        <f>$E$79-(SUM($I$79:I108)*$V$75)</f>
        <v>52761311.789999977</v>
      </c>
      <c r="U108" s="38"/>
      <c r="V108" s="669"/>
    </row>
    <row r="109" spans="1:22" hidden="1" outlineLevel="1">
      <c r="A109" s="649"/>
      <c r="B109" s="80">
        <v>41790</v>
      </c>
      <c r="C109" s="80"/>
      <c r="D109" s="99"/>
      <c r="E109" s="655">
        <f t="shared" si="14"/>
        <v>52761311.789999977</v>
      </c>
      <c r="F109" s="656">
        <f t="shared" si="15"/>
        <v>141761311.78999987</v>
      </c>
      <c r="G109" s="656"/>
      <c r="H109" s="70">
        <f t="shared" si="28"/>
        <v>141761311.7899999</v>
      </c>
      <c r="I109" s="318">
        <f t="shared" si="26"/>
        <v>590672.13245833281</v>
      </c>
      <c r="J109" s="70">
        <f t="shared" si="23"/>
        <v>-18310836.106208317</v>
      </c>
      <c r="K109" s="70">
        <f t="shared" si="19"/>
        <v>-14766803.311458321</v>
      </c>
      <c r="L109" s="70">
        <f t="shared" si="24"/>
        <v>126994508.47854158</v>
      </c>
      <c r="M109" s="1205">
        <f t="shared" si="13"/>
        <v>123450475.68379155</v>
      </c>
      <c r="N109" s="1205">
        <f t="shared" si="20"/>
        <v>76943.579693749954</v>
      </c>
      <c r="O109" s="70">
        <f t="shared" si="29"/>
        <v>-16081016.018993773</v>
      </c>
      <c r="P109" s="70">
        <f t="shared" si="27"/>
        <v>-16542677.49715627</v>
      </c>
      <c r="Q109" s="657">
        <f t="shared" si="25"/>
        <v>110451830.98138532</v>
      </c>
      <c r="R109" s="65"/>
      <c r="S109" s="67">
        <f t="shared" si="22"/>
        <v>107369459.66479778</v>
      </c>
      <c r="T109" s="510">
        <f>$E$79-(SUM($I$79:I109)*$V$75)</f>
        <v>52761311.789999977</v>
      </c>
      <c r="U109" s="38"/>
      <c r="V109" s="669"/>
    </row>
    <row r="110" spans="1:22" hidden="1" outlineLevel="1">
      <c r="A110" s="649"/>
      <c r="B110" s="80">
        <v>41820</v>
      </c>
      <c r="C110" s="80"/>
      <c r="D110" s="99"/>
      <c r="E110" s="655">
        <f t="shared" si="14"/>
        <v>52761311.789999977</v>
      </c>
      <c r="F110" s="656">
        <f t="shared" si="15"/>
        <v>141761311.78999987</v>
      </c>
      <c r="G110" s="656"/>
      <c r="H110" s="70">
        <f t="shared" si="28"/>
        <v>141761311.7899999</v>
      </c>
      <c r="I110" s="318">
        <f t="shared" si="26"/>
        <v>590672.13245833281</v>
      </c>
      <c r="J110" s="70">
        <f t="shared" si="23"/>
        <v>-18901508.23866665</v>
      </c>
      <c r="K110" s="70">
        <f t="shared" si="19"/>
        <v>-15357475.443916654</v>
      </c>
      <c r="L110" s="70">
        <f t="shared" si="24"/>
        <v>126403836.34608325</v>
      </c>
      <c r="M110" s="1205">
        <f t="shared" si="13"/>
        <v>122859803.55133322</v>
      </c>
      <c r="N110" s="1205">
        <f t="shared" si="20"/>
        <v>76943.579693749954</v>
      </c>
      <c r="O110" s="70">
        <f t="shared" si="29"/>
        <v>-16004072.439300023</v>
      </c>
      <c r="P110" s="70">
        <f t="shared" si="27"/>
        <v>-16465733.91746252</v>
      </c>
      <c r="Q110" s="657">
        <f t="shared" si="25"/>
        <v>109938102.42862073</v>
      </c>
      <c r="R110" s="65"/>
      <c r="S110" s="67">
        <f t="shared" si="22"/>
        <v>106855731.11203319</v>
      </c>
      <c r="T110" s="510">
        <f>$E$79-(SUM($I$79:I110)*$V$75)</f>
        <v>52761311.789999977</v>
      </c>
      <c r="U110" s="38"/>
      <c r="V110" s="669"/>
    </row>
    <row r="111" spans="1:22" hidden="1" outlineLevel="1">
      <c r="A111" s="649"/>
      <c r="B111" s="80">
        <v>41851</v>
      </c>
      <c r="C111" s="80"/>
      <c r="D111" s="99"/>
      <c r="E111" s="655">
        <f t="shared" si="14"/>
        <v>52761311.789999977</v>
      </c>
      <c r="F111" s="656">
        <f t="shared" si="15"/>
        <v>141761311.78999987</v>
      </c>
      <c r="G111" s="656"/>
      <c r="H111" s="70">
        <f t="shared" si="28"/>
        <v>141761311.7899999</v>
      </c>
      <c r="I111" s="318">
        <f t="shared" si="26"/>
        <v>590672.13245833281</v>
      </c>
      <c r="J111" s="70">
        <f t="shared" si="23"/>
        <v>-19492180.371124983</v>
      </c>
      <c r="K111" s="70">
        <f t="shared" si="19"/>
        <v>-15948147.576374987</v>
      </c>
      <c r="L111" s="70">
        <f t="shared" si="24"/>
        <v>125813164.21362491</v>
      </c>
      <c r="M111" s="1205">
        <f t="shared" si="13"/>
        <v>122269131.41887489</v>
      </c>
      <c r="N111" s="1205">
        <f t="shared" si="20"/>
        <v>76943.579693749954</v>
      </c>
      <c r="O111" s="70">
        <f t="shared" si="29"/>
        <v>-15927128.859606273</v>
      </c>
      <c r="P111" s="70">
        <f t="shared" si="27"/>
        <v>-16388790.337768771</v>
      </c>
      <c r="Q111" s="657">
        <f t="shared" si="25"/>
        <v>109424373.87585613</v>
      </c>
      <c r="R111" s="65"/>
      <c r="S111" s="67">
        <f t="shared" si="22"/>
        <v>106342002.55926862</v>
      </c>
      <c r="T111" s="510">
        <f>$E$79-(SUM($I$79:I111)*$V$75)</f>
        <v>52761311.789999977</v>
      </c>
      <c r="U111" s="38"/>
      <c r="V111" s="669"/>
    </row>
    <row r="112" spans="1:22" hidden="1" outlineLevel="1">
      <c r="A112" s="649"/>
      <c r="B112" s="80">
        <v>41882</v>
      </c>
      <c r="C112" s="80"/>
      <c r="D112" s="99"/>
      <c r="E112" s="655">
        <f t="shared" si="14"/>
        <v>52761311.789999977</v>
      </c>
      <c r="F112" s="656">
        <f t="shared" si="15"/>
        <v>141761311.78999987</v>
      </c>
      <c r="G112" s="656"/>
      <c r="H112" s="70">
        <f t="shared" si="28"/>
        <v>141761311.7899999</v>
      </c>
      <c r="I112" s="318">
        <f t="shared" si="26"/>
        <v>590672.13245833281</v>
      </c>
      <c r="J112" s="70">
        <f t="shared" si="23"/>
        <v>-20082852.503583316</v>
      </c>
      <c r="K112" s="70">
        <f t="shared" si="19"/>
        <v>-16538819.70883332</v>
      </c>
      <c r="L112" s="70">
        <f t="shared" si="24"/>
        <v>125222492.08116658</v>
      </c>
      <c r="M112" s="1205">
        <f t="shared" si="13"/>
        <v>121678459.28641656</v>
      </c>
      <c r="N112" s="1205">
        <f t="shared" si="20"/>
        <v>76943.579693749954</v>
      </c>
      <c r="O112" s="70">
        <f t="shared" si="29"/>
        <v>-15850185.279912524</v>
      </c>
      <c r="P112" s="70">
        <f t="shared" si="27"/>
        <v>-16311846.758075021</v>
      </c>
      <c r="Q112" s="657">
        <f>P112+L112</f>
        <v>108910645.32309157</v>
      </c>
      <c r="R112" s="65"/>
      <c r="S112" s="67">
        <f t="shared" si="22"/>
        <v>105828274.00650403</v>
      </c>
      <c r="T112" s="510">
        <f>$E$79-(SUM($I$79:I112)*$V$75)</f>
        <v>52761311.789999977</v>
      </c>
      <c r="U112" s="38"/>
      <c r="V112" s="669"/>
    </row>
    <row r="113" spans="1:22" hidden="1" outlineLevel="1">
      <c r="A113" s="649"/>
      <c r="B113" s="80">
        <v>41912</v>
      </c>
      <c r="C113" s="80"/>
      <c r="D113" s="99"/>
      <c r="E113" s="655">
        <f t="shared" si="14"/>
        <v>52761311.789999977</v>
      </c>
      <c r="F113" s="656">
        <f t="shared" si="15"/>
        <v>141761311.78999987</v>
      </c>
      <c r="G113" s="656"/>
      <c r="H113" s="70">
        <f t="shared" si="28"/>
        <v>141761311.7899999</v>
      </c>
      <c r="I113" s="318">
        <f t="shared" si="26"/>
        <v>590672.13245833281</v>
      </c>
      <c r="J113" s="70">
        <f t="shared" si="23"/>
        <v>-20673524.636041649</v>
      </c>
      <c r="K113" s="70">
        <f t="shared" si="19"/>
        <v>-17129491.841291651</v>
      </c>
      <c r="L113" s="70">
        <f t="shared" si="24"/>
        <v>124631819.94870825</v>
      </c>
      <c r="M113" s="1205">
        <f t="shared" si="13"/>
        <v>121087787.15395823</v>
      </c>
      <c r="N113" s="1205">
        <f t="shared" si="20"/>
        <v>76943.579693749954</v>
      </c>
      <c r="O113" s="70">
        <f t="shared" si="29"/>
        <v>-15773241.700218774</v>
      </c>
      <c r="P113" s="70">
        <f t="shared" si="27"/>
        <v>-16234903.178381272</v>
      </c>
      <c r="Q113" s="657">
        <f t="shared" si="25"/>
        <v>108396916.77032697</v>
      </c>
      <c r="R113" s="65"/>
      <c r="S113" s="67">
        <f t="shared" si="22"/>
        <v>105314545.45373946</v>
      </c>
      <c r="T113" s="510">
        <f>$E$79-(SUM($I$79:I113)*$V$75)</f>
        <v>52761311.789999977</v>
      </c>
      <c r="U113" s="38"/>
      <c r="V113" s="669"/>
    </row>
    <row r="114" spans="1:22" hidden="1" outlineLevel="1">
      <c r="A114" s="649"/>
      <c r="B114" s="80">
        <v>41943</v>
      </c>
      <c r="C114" s="80"/>
      <c r="D114" s="99"/>
      <c r="E114" s="655">
        <f t="shared" si="14"/>
        <v>52761311.789999977</v>
      </c>
      <c r="F114" s="656">
        <f t="shared" si="15"/>
        <v>141761311.78999987</v>
      </c>
      <c r="G114" s="656"/>
      <c r="H114" s="70">
        <f t="shared" si="28"/>
        <v>141761311.7899999</v>
      </c>
      <c r="I114" s="318">
        <f t="shared" si="26"/>
        <v>590672.13245833281</v>
      </c>
      <c r="J114" s="70">
        <f t="shared" si="23"/>
        <v>-21264196.768499982</v>
      </c>
      <c r="K114" s="70">
        <f t="shared" si="19"/>
        <v>-17720163.973749984</v>
      </c>
      <c r="L114" s="70">
        <f t="shared" si="24"/>
        <v>124041147.81624992</v>
      </c>
      <c r="M114" s="1205">
        <f t="shared" si="13"/>
        <v>120497115.02149989</v>
      </c>
      <c r="N114" s="1205">
        <f t="shared" si="20"/>
        <v>76943.579693749954</v>
      </c>
      <c r="O114" s="70">
        <f t="shared" si="29"/>
        <v>-15696298.120525025</v>
      </c>
      <c r="P114" s="70">
        <f t="shared" si="27"/>
        <v>-16157959.598687522</v>
      </c>
      <c r="Q114" s="657">
        <f t="shared" si="25"/>
        <v>107883188.21756241</v>
      </c>
      <c r="R114" s="65"/>
      <c r="S114" s="67">
        <f t="shared" si="22"/>
        <v>104800816.90097487</v>
      </c>
      <c r="T114" s="510">
        <f>$E$79-(SUM($I$79:I114)*$V$75)</f>
        <v>52761311.789999977</v>
      </c>
      <c r="U114" s="38"/>
      <c r="V114" s="669"/>
    </row>
    <row r="115" spans="1:22" hidden="1" outlineLevel="1">
      <c r="A115" s="649"/>
      <c r="B115" s="80">
        <v>41973</v>
      </c>
      <c r="C115" s="80"/>
      <c r="D115" s="99"/>
      <c r="E115" s="655">
        <f t="shared" si="14"/>
        <v>52761311.789999977</v>
      </c>
      <c r="F115" s="656">
        <f t="shared" si="15"/>
        <v>141761311.78999987</v>
      </c>
      <c r="G115" s="656"/>
      <c r="H115" s="70">
        <f t="shared" si="28"/>
        <v>141761311.7899999</v>
      </c>
      <c r="I115" s="318">
        <f t="shared" si="26"/>
        <v>590672.13245833281</v>
      </c>
      <c r="J115" s="70">
        <f t="shared" si="23"/>
        <v>-21854868.900958315</v>
      </c>
      <c r="K115" s="70">
        <f t="shared" si="19"/>
        <v>-18310836.106208317</v>
      </c>
      <c r="L115" s="70">
        <f t="shared" si="24"/>
        <v>123450475.68379158</v>
      </c>
      <c r="M115" s="1205">
        <f t="shared" si="13"/>
        <v>119906442.88904156</v>
      </c>
      <c r="N115" s="1205">
        <f t="shared" si="20"/>
        <v>76943.579693749954</v>
      </c>
      <c r="O115" s="70">
        <f t="shared" si="29"/>
        <v>-15619354.540831275</v>
      </c>
      <c r="P115" s="70">
        <f t="shared" si="27"/>
        <v>-16081016.018993773</v>
      </c>
      <c r="Q115" s="657">
        <f t="shared" si="25"/>
        <v>107369459.66479781</v>
      </c>
      <c r="R115" s="65"/>
      <c r="S115" s="67">
        <f t="shared" si="22"/>
        <v>104287088.34821028</v>
      </c>
      <c r="T115" s="510">
        <f>$E$79-(SUM($I$79:I115)*$V$75)</f>
        <v>52761311.789999977</v>
      </c>
      <c r="U115" s="38"/>
      <c r="V115" s="669"/>
    </row>
    <row r="116" spans="1:22" ht="12.75" hidden="1" customHeight="1" outlineLevel="1">
      <c r="A116" s="649"/>
      <c r="B116" s="80">
        <v>42004</v>
      </c>
      <c r="C116" s="80"/>
      <c r="D116" s="99"/>
      <c r="E116" s="655">
        <f t="shared" si="14"/>
        <v>52761311.789999977</v>
      </c>
      <c r="F116" s="656">
        <f t="shared" si="15"/>
        <v>141761311.78999987</v>
      </c>
      <c r="G116" s="656"/>
      <c r="H116" s="70">
        <f t="shared" si="28"/>
        <v>141761311.7899999</v>
      </c>
      <c r="I116" s="318">
        <f t="shared" si="26"/>
        <v>590672.13245833281</v>
      </c>
      <c r="J116" s="70">
        <f t="shared" si="23"/>
        <v>-22445541.033416647</v>
      </c>
      <c r="K116" s="70">
        <f t="shared" si="19"/>
        <v>-18901508.23866665</v>
      </c>
      <c r="L116" s="70">
        <f t="shared" si="24"/>
        <v>122859803.55133325</v>
      </c>
      <c r="M116" s="1205">
        <f t="shared" si="13"/>
        <v>119315770.75658323</v>
      </c>
      <c r="N116" s="1205">
        <f t="shared" si="20"/>
        <v>76943.579693749954</v>
      </c>
      <c r="O116" s="70">
        <f t="shared" si="29"/>
        <v>-15542410.961137526</v>
      </c>
      <c r="P116" s="70">
        <f t="shared" si="27"/>
        <v>-16004072.439300023</v>
      </c>
      <c r="Q116" s="657">
        <f t="shared" si="25"/>
        <v>106855731.11203322</v>
      </c>
      <c r="R116" s="65"/>
      <c r="S116" s="67">
        <f t="shared" si="22"/>
        <v>103773359.79544571</v>
      </c>
      <c r="T116" s="510">
        <f>$E$79-(SUM($I$79:I116)*$V$75)</f>
        <v>52761311.789999977</v>
      </c>
      <c r="U116" s="38"/>
      <c r="V116" s="669"/>
    </row>
    <row r="117" spans="1:22" ht="12.75" hidden="1" customHeight="1" outlineLevel="1">
      <c r="A117" s="649"/>
      <c r="B117" s="80">
        <v>42035</v>
      </c>
      <c r="C117" s="80"/>
      <c r="D117" s="99"/>
      <c r="E117" s="655">
        <f t="shared" si="14"/>
        <v>52761311.789999977</v>
      </c>
      <c r="F117" s="656">
        <f t="shared" si="15"/>
        <v>141761311.78999987</v>
      </c>
      <c r="G117" s="656"/>
      <c r="H117" s="70">
        <f t="shared" si="28"/>
        <v>141761311.7899999</v>
      </c>
      <c r="I117" s="318">
        <f t="shared" si="26"/>
        <v>590672.13245833281</v>
      </c>
      <c r="J117" s="70">
        <f>J116-I117</f>
        <v>-23036213.16587498</v>
      </c>
      <c r="K117" s="70">
        <f t="shared" si="19"/>
        <v>-19492180.371124979</v>
      </c>
      <c r="L117" s="70">
        <f t="shared" si="24"/>
        <v>122269131.41887492</v>
      </c>
      <c r="M117" s="1205">
        <f t="shared" si="13"/>
        <v>118725098.62412488</v>
      </c>
      <c r="N117" s="1205">
        <f t="shared" si="20"/>
        <v>76943.579693749954</v>
      </c>
      <c r="O117" s="70">
        <f t="shared" si="29"/>
        <v>-15465467.381443776</v>
      </c>
      <c r="P117" s="70">
        <f t="shared" si="27"/>
        <v>-15927128.859606273</v>
      </c>
      <c r="Q117" s="657">
        <f t="shared" si="25"/>
        <v>106342002.55926865</v>
      </c>
      <c r="R117" s="65"/>
      <c r="S117" s="67">
        <f t="shared" si="22"/>
        <v>103259631.24268112</v>
      </c>
      <c r="T117" s="510">
        <f>$E$79-(SUM($I$79:I117)*$V$75)</f>
        <v>52761311.789999977</v>
      </c>
      <c r="U117" s="38"/>
      <c r="V117" s="669"/>
    </row>
    <row r="118" spans="1:22" hidden="1" outlineLevel="1">
      <c r="A118" s="649"/>
      <c r="B118" s="80">
        <v>42063</v>
      </c>
      <c r="C118" s="80"/>
      <c r="D118" s="99"/>
      <c r="E118" s="655">
        <f t="shared" si="14"/>
        <v>52761311.789999977</v>
      </c>
      <c r="F118" s="656">
        <f t="shared" si="15"/>
        <v>141761311.78999987</v>
      </c>
      <c r="G118" s="656"/>
      <c r="H118" s="70">
        <f t="shared" si="28"/>
        <v>141761311.7899999</v>
      </c>
      <c r="I118" s="318">
        <f t="shared" si="26"/>
        <v>590672.13245833281</v>
      </c>
      <c r="J118" s="70">
        <f t="shared" si="23"/>
        <v>-23626885.298333313</v>
      </c>
      <c r="K118" s="70">
        <f t="shared" si="19"/>
        <v>-20082852.503583316</v>
      </c>
      <c r="L118" s="70">
        <f t="shared" si="24"/>
        <v>121678459.28641659</v>
      </c>
      <c r="M118" s="1205">
        <f t="shared" si="13"/>
        <v>118134426.49166656</v>
      </c>
      <c r="N118" s="1205">
        <f t="shared" si="20"/>
        <v>76943.579693749954</v>
      </c>
      <c r="O118" s="70">
        <f t="shared" si="29"/>
        <v>-15388523.801750027</v>
      </c>
      <c r="P118" s="70">
        <f t="shared" si="27"/>
        <v>-15850185.279912524</v>
      </c>
      <c r="Q118" s="657">
        <f t="shared" si="25"/>
        <v>105828274.00650406</v>
      </c>
      <c r="R118" s="65"/>
      <c r="S118" s="67">
        <f t="shared" si="22"/>
        <v>102745902.68991652</v>
      </c>
      <c r="T118" s="510">
        <f>$E$79-(SUM($I$79:I118)*$V$75)</f>
        <v>52761311.789999977</v>
      </c>
      <c r="U118" s="38"/>
      <c r="V118" s="669"/>
    </row>
    <row r="119" spans="1:22" hidden="1" outlineLevel="1">
      <c r="A119" s="649"/>
      <c r="B119" s="80">
        <v>42094</v>
      </c>
      <c r="C119" s="80"/>
      <c r="D119" s="99"/>
      <c r="E119" s="655">
        <f t="shared" si="14"/>
        <v>52761311.789999977</v>
      </c>
      <c r="F119" s="656">
        <f t="shared" si="15"/>
        <v>141761311.78999987</v>
      </c>
      <c r="G119" s="656"/>
      <c r="H119" s="70">
        <f t="shared" si="28"/>
        <v>141761311.7899999</v>
      </c>
      <c r="I119" s="318">
        <f t="shared" si="26"/>
        <v>590672.13245833281</v>
      </c>
      <c r="J119" s="70">
        <f t="shared" si="23"/>
        <v>-24217557.430791646</v>
      </c>
      <c r="K119" s="70">
        <f t="shared" si="19"/>
        <v>-20673524.636041649</v>
      </c>
      <c r="L119" s="70">
        <f t="shared" si="24"/>
        <v>121087787.15395826</v>
      </c>
      <c r="M119" s="1205">
        <f t="shared" si="13"/>
        <v>117543754.35920823</v>
      </c>
      <c r="N119" s="1205">
        <f t="shared" si="20"/>
        <v>76943.579693749954</v>
      </c>
      <c r="O119" s="70">
        <f t="shared" si="29"/>
        <v>-15311580.222056277</v>
      </c>
      <c r="P119" s="70">
        <f t="shared" si="27"/>
        <v>-15773241.700218774</v>
      </c>
      <c r="Q119" s="657">
        <f t="shared" si="25"/>
        <v>105314545.45373949</v>
      </c>
      <c r="R119" s="65"/>
      <c r="S119" s="67">
        <f t="shared" si="22"/>
        <v>102232174.13715196</v>
      </c>
      <c r="T119" s="510">
        <f>$E$79-(SUM($I$79:I119)*$V$75)</f>
        <v>52761311.789999977</v>
      </c>
      <c r="U119" s="38"/>
      <c r="V119" s="669"/>
    </row>
    <row r="120" spans="1:22" ht="12.75" hidden="1" customHeight="1" outlineLevel="1">
      <c r="A120" s="649"/>
      <c r="B120" s="80">
        <v>42124</v>
      </c>
      <c r="C120" s="80"/>
      <c r="D120" s="99"/>
      <c r="E120" s="655">
        <f t="shared" si="14"/>
        <v>52761311.789999977</v>
      </c>
      <c r="F120" s="656">
        <f t="shared" si="15"/>
        <v>141761311.78999987</v>
      </c>
      <c r="G120" s="656"/>
      <c r="H120" s="70">
        <f t="shared" si="28"/>
        <v>141761311.7899999</v>
      </c>
      <c r="I120" s="318">
        <f t="shared" si="26"/>
        <v>590672.13245833281</v>
      </c>
      <c r="J120" s="70">
        <f t="shared" si="23"/>
        <v>-24808229.563249979</v>
      </c>
      <c r="K120" s="70">
        <f t="shared" si="19"/>
        <v>-21264196.768499982</v>
      </c>
      <c r="L120" s="70">
        <f t="shared" si="24"/>
        <v>120497115.02149992</v>
      </c>
      <c r="M120" s="1205">
        <f t="shared" si="13"/>
        <v>116953082.2267499</v>
      </c>
      <c r="N120" s="1205">
        <f t="shared" si="20"/>
        <v>76943.579693749954</v>
      </c>
      <c r="O120" s="70">
        <f t="shared" si="29"/>
        <v>-15234636.642362528</v>
      </c>
      <c r="P120" s="70">
        <f t="shared" si="27"/>
        <v>-15696298.120525025</v>
      </c>
      <c r="Q120" s="657">
        <f t="shared" si="25"/>
        <v>104800816.9009749</v>
      </c>
      <c r="R120" s="65"/>
      <c r="S120" s="67">
        <f t="shared" si="22"/>
        <v>101718445.58438736</v>
      </c>
      <c r="T120" s="510">
        <f>$E$79-(SUM($I$79:I120)*$V$75)</f>
        <v>52761311.789999977</v>
      </c>
      <c r="U120" s="38"/>
      <c r="V120" s="669"/>
    </row>
    <row r="121" spans="1:22" hidden="1" outlineLevel="1">
      <c r="A121" s="649"/>
      <c r="B121" s="80">
        <v>42155</v>
      </c>
      <c r="C121" s="80"/>
      <c r="D121" s="99"/>
      <c r="E121" s="655">
        <f t="shared" si="14"/>
        <v>52761311.789999977</v>
      </c>
      <c r="F121" s="656">
        <f t="shared" si="15"/>
        <v>141761311.78999987</v>
      </c>
      <c r="G121" s="656"/>
      <c r="H121" s="70">
        <f t="shared" si="28"/>
        <v>141761311.7899999</v>
      </c>
      <c r="I121" s="318">
        <f t="shared" si="26"/>
        <v>590672.13245833281</v>
      </c>
      <c r="J121" s="70">
        <f t="shared" si="23"/>
        <v>-25398901.695708312</v>
      </c>
      <c r="K121" s="70">
        <f t="shared" si="19"/>
        <v>-21854868.900958315</v>
      </c>
      <c r="L121" s="70">
        <f t="shared" si="24"/>
        <v>119906442.88904159</v>
      </c>
      <c r="M121" s="1205">
        <f t="shared" si="13"/>
        <v>116362410.09429157</v>
      </c>
      <c r="N121" s="1205">
        <f t="shared" si="20"/>
        <v>76943.579693749954</v>
      </c>
      <c r="O121" s="70">
        <f t="shared" si="29"/>
        <v>-15157693.062668778</v>
      </c>
      <c r="P121" s="70">
        <f t="shared" si="27"/>
        <v>-15619354.540831275</v>
      </c>
      <c r="Q121" s="657">
        <f>P121+L121</f>
        <v>104287088.3482103</v>
      </c>
      <c r="R121" s="65"/>
      <c r="S121" s="67">
        <f t="shared" si="22"/>
        <v>101204717.0316228</v>
      </c>
      <c r="T121" s="510">
        <f>$E$79-(SUM($I$79:I121)*$V$75)</f>
        <v>52761311.789999977</v>
      </c>
      <c r="U121" s="38"/>
      <c r="V121" s="669"/>
    </row>
    <row r="122" spans="1:22" hidden="1" outlineLevel="1">
      <c r="A122" s="649"/>
      <c r="B122" s="80">
        <v>42185</v>
      </c>
      <c r="C122" s="80"/>
      <c r="D122" s="99"/>
      <c r="E122" s="655">
        <f t="shared" si="14"/>
        <v>52761311.789999977</v>
      </c>
      <c r="F122" s="656">
        <f t="shared" si="15"/>
        <v>141761311.78999987</v>
      </c>
      <c r="G122" s="656"/>
      <c r="H122" s="70">
        <f t="shared" si="28"/>
        <v>141761311.7899999</v>
      </c>
      <c r="I122" s="318">
        <f t="shared" si="26"/>
        <v>590672.13245833281</v>
      </c>
      <c r="J122" s="70">
        <f t="shared" si="23"/>
        <v>-25989573.828166645</v>
      </c>
      <c r="K122" s="70">
        <f t="shared" si="19"/>
        <v>-22445541.033416644</v>
      </c>
      <c r="L122" s="70">
        <f t="shared" si="24"/>
        <v>119315770.75658326</v>
      </c>
      <c r="M122" s="1205">
        <f t="shared" si="13"/>
        <v>115771737.96183322</v>
      </c>
      <c r="N122" s="1205">
        <f t="shared" si="20"/>
        <v>76943.579693749954</v>
      </c>
      <c r="O122" s="70">
        <f t="shared" si="29"/>
        <v>-15080749.482975028</v>
      </c>
      <c r="P122" s="70">
        <f t="shared" si="27"/>
        <v>-15542410.961137526</v>
      </c>
      <c r="Q122" s="657">
        <f t="shared" si="25"/>
        <v>103773359.79544574</v>
      </c>
      <c r="R122" s="65"/>
      <c r="S122" s="67">
        <f t="shared" si="22"/>
        <v>100690988.4788582</v>
      </c>
      <c r="T122" s="510">
        <f>$E$79-(SUM($I$79:I122)*$V$75)</f>
        <v>52761311.789999977</v>
      </c>
      <c r="U122" s="38"/>
      <c r="V122" s="669"/>
    </row>
    <row r="123" spans="1:22" hidden="1" outlineLevel="1" collapsed="1">
      <c r="A123" s="649"/>
      <c r="B123" s="80">
        <v>42216</v>
      </c>
      <c r="C123" s="80"/>
      <c r="D123" s="99"/>
      <c r="E123" s="655">
        <f t="shared" si="14"/>
        <v>52761311.789999977</v>
      </c>
      <c r="F123" s="656">
        <f t="shared" si="15"/>
        <v>141761311.78999987</v>
      </c>
      <c r="G123" s="656"/>
      <c r="H123" s="70">
        <f t="shared" si="28"/>
        <v>141761311.7899999</v>
      </c>
      <c r="I123" s="318">
        <f t="shared" si="26"/>
        <v>590672.13245833281</v>
      </c>
      <c r="J123" s="70">
        <f t="shared" si="23"/>
        <v>-26580245.960624978</v>
      </c>
      <c r="K123" s="70">
        <f t="shared" si="19"/>
        <v>-23036213.165874977</v>
      </c>
      <c r="L123" s="70">
        <f t="shared" si="24"/>
        <v>118725098.62412493</v>
      </c>
      <c r="M123" s="1205">
        <f t="shared" si="13"/>
        <v>115181065.82937489</v>
      </c>
      <c r="N123" s="1205">
        <f t="shared" si="20"/>
        <v>76943.579693749954</v>
      </c>
      <c r="O123" s="70">
        <f t="shared" si="29"/>
        <v>-15003805.903281279</v>
      </c>
      <c r="P123" s="70">
        <f t="shared" si="27"/>
        <v>-15465467.381443776</v>
      </c>
      <c r="Q123" s="657">
        <f t="shared" si="25"/>
        <v>103259631.24268115</v>
      </c>
      <c r="R123" s="65"/>
      <c r="S123" s="67">
        <f t="shared" si="22"/>
        <v>100177259.92609361</v>
      </c>
      <c r="T123" s="510">
        <f>$E$79-(SUM($I$79:I123)*$V$75)</f>
        <v>52761311.789999977</v>
      </c>
      <c r="U123" s="38"/>
      <c r="V123" s="669"/>
    </row>
    <row r="124" spans="1:22" hidden="1" outlineLevel="1">
      <c r="A124" s="649"/>
      <c r="B124" s="80">
        <v>42247</v>
      </c>
      <c r="C124" s="80"/>
      <c r="D124" s="99"/>
      <c r="E124" s="655">
        <f t="shared" si="14"/>
        <v>52761311.789999977</v>
      </c>
      <c r="F124" s="656">
        <f t="shared" si="15"/>
        <v>141761311.78999987</v>
      </c>
      <c r="G124" s="656"/>
      <c r="H124" s="70">
        <f t="shared" si="28"/>
        <v>141761311.7899999</v>
      </c>
      <c r="I124" s="318">
        <f t="shared" si="26"/>
        <v>590672.13245833281</v>
      </c>
      <c r="J124" s="70">
        <f t="shared" si="23"/>
        <v>-27170918.093083311</v>
      </c>
      <c r="K124" s="70">
        <f t="shared" si="19"/>
        <v>-23626885.298333306</v>
      </c>
      <c r="L124" s="70">
        <f t="shared" si="24"/>
        <v>118134426.4916666</v>
      </c>
      <c r="M124" s="1205">
        <f t="shared" si="13"/>
        <v>114590393.69691657</v>
      </c>
      <c r="N124" s="1205">
        <f t="shared" si="20"/>
        <v>76943.579693749954</v>
      </c>
      <c r="O124" s="70">
        <f t="shared" si="29"/>
        <v>-14926862.323587529</v>
      </c>
      <c r="P124" s="70">
        <f t="shared" si="27"/>
        <v>-15388523.801750027</v>
      </c>
      <c r="Q124" s="657">
        <f t="shared" si="25"/>
        <v>102745902.68991658</v>
      </c>
      <c r="R124" s="65"/>
      <c r="S124" s="67">
        <f t="shared" si="22"/>
        <v>99663531.373329043</v>
      </c>
      <c r="T124" s="510">
        <f>$E$79-(SUM($I$79:I124)*$V$75)</f>
        <v>52761311.789999977</v>
      </c>
      <c r="U124" s="38"/>
      <c r="V124" s="669"/>
    </row>
    <row r="125" spans="1:22" hidden="1" outlineLevel="1">
      <c r="A125" s="649"/>
      <c r="B125" s="80">
        <v>42277</v>
      </c>
      <c r="C125" s="80"/>
      <c r="D125" s="99"/>
      <c r="E125" s="655">
        <f t="shared" si="14"/>
        <v>52761311.789999977</v>
      </c>
      <c r="F125" s="656">
        <f t="shared" si="15"/>
        <v>141761311.78999987</v>
      </c>
      <c r="G125" s="656"/>
      <c r="H125" s="70">
        <f t="shared" si="28"/>
        <v>141761311.7899999</v>
      </c>
      <c r="I125" s="318">
        <f t="shared" si="26"/>
        <v>590672.13245833281</v>
      </c>
      <c r="J125" s="70">
        <f t="shared" si="23"/>
        <v>-27761590.225541644</v>
      </c>
      <c r="K125" s="70">
        <f t="shared" si="19"/>
        <v>-24217557.430791646</v>
      </c>
      <c r="L125" s="70">
        <f t="shared" si="24"/>
        <v>117543754.35920826</v>
      </c>
      <c r="M125" s="1205">
        <f t="shared" si="13"/>
        <v>113999721.56445822</v>
      </c>
      <c r="N125" s="1205">
        <f t="shared" si="20"/>
        <v>76943.579693749954</v>
      </c>
      <c r="O125" s="70">
        <f t="shared" si="29"/>
        <v>-14849918.74389378</v>
      </c>
      <c r="P125" s="70">
        <f t="shared" si="27"/>
        <v>-15311580.222056277</v>
      </c>
      <c r="Q125" s="657">
        <f t="shared" si="25"/>
        <v>102232174.13715199</v>
      </c>
      <c r="R125" s="65"/>
      <c r="S125" s="67">
        <f t="shared" si="22"/>
        <v>99149802.820564449</v>
      </c>
      <c r="T125" s="510">
        <f>$E$79-(SUM($I$79:I125)*$V$75)</f>
        <v>52761311.789999977</v>
      </c>
      <c r="U125" s="38"/>
      <c r="V125" s="669"/>
    </row>
    <row r="126" spans="1:22" hidden="1" outlineLevel="1">
      <c r="A126" s="649"/>
      <c r="B126" s="80">
        <v>42308</v>
      </c>
      <c r="C126" s="80"/>
      <c r="D126" s="99"/>
      <c r="E126" s="655">
        <f t="shared" si="14"/>
        <v>52761311.789999977</v>
      </c>
      <c r="F126" s="656">
        <f t="shared" si="15"/>
        <v>141761311.78999987</v>
      </c>
      <c r="G126" s="656"/>
      <c r="H126" s="70">
        <f t="shared" si="28"/>
        <v>141761311.7899999</v>
      </c>
      <c r="I126" s="318">
        <f t="shared" si="26"/>
        <v>590672.13245833281</v>
      </c>
      <c r="J126" s="70">
        <f t="shared" si="23"/>
        <v>-28352262.357999977</v>
      </c>
      <c r="K126" s="70">
        <f t="shared" si="19"/>
        <v>-24808229.563249979</v>
      </c>
      <c r="L126" s="70">
        <f t="shared" si="24"/>
        <v>116953082.22674993</v>
      </c>
      <c r="M126" s="1205">
        <f t="shared" si="13"/>
        <v>113409049.43199989</v>
      </c>
      <c r="N126" s="1205">
        <f t="shared" si="20"/>
        <v>76943.579693749954</v>
      </c>
      <c r="O126" s="70">
        <f t="shared" si="29"/>
        <v>-14772975.16420003</v>
      </c>
      <c r="P126" s="70">
        <f t="shared" si="27"/>
        <v>-15234636.642362528</v>
      </c>
      <c r="Q126" s="657">
        <f t="shared" si="25"/>
        <v>101718445.58438739</v>
      </c>
      <c r="R126" s="65"/>
      <c r="S126" s="67">
        <f t="shared" si="22"/>
        <v>98636074.267799854</v>
      </c>
      <c r="T126" s="510">
        <f>$E$79-(SUM($I$79:I126)*$V$75)</f>
        <v>52761311.789999977</v>
      </c>
      <c r="U126" s="38"/>
      <c r="V126" s="669"/>
    </row>
    <row r="127" spans="1:22" hidden="1" outlineLevel="1">
      <c r="A127" s="649"/>
      <c r="B127" s="80">
        <v>42338</v>
      </c>
      <c r="C127" s="80"/>
      <c r="D127" s="99"/>
      <c r="E127" s="655">
        <f t="shared" si="14"/>
        <v>52761311.789999977</v>
      </c>
      <c r="F127" s="656">
        <f t="shared" si="15"/>
        <v>141761311.78999987</v>
      </c>
      <c r="G127" s="656"/>
      <c r="H127" s="70">
        <f t="shared" si="28"/>
        <v>141761311.7899999</v>
      </c>
      <c r="I127" s="318">
        <f t="shared" si="26"/>
        <v>590672.13245833281</v>
      </c>
      <c r="J127" s="70">
        <f t="shared" si="23"/>
        <v>-28942934.49045831</v>
      </c>
      <c r="K127" s="70">
        <f t="shared" si="19"/>
        <v>-25398901.695708316</v>
      </c>
      <c r="L127" s="70">
        <f t="shared" si="24"/>
        <v>116362410.09429158</v>
      </c>
      <c r="M127" s="1205">
        <f t="shared" si="13"/>
        <v>112818377.29954156</v>
      </c>
      <c r="N127" s="1205">
        <f t="shared" si="20"/>
        <v>76943.579693749954</v>
      </c>
      <c r="O127" s="70">
        <f t="shared" si="29"/>
        <v>-14696031.584506281</v>
      </c>
      <c r="P127" s="70">
        <f t="shared" si="27"/>
        <v>-15157693.062668778</v>
      </c>
      <c r="Q127" s="657">
        <f t="shared" si="25"/>
        <v>101204717.0316228</v>
      </c>
      <c r="R127" s="65"/>
      <c r="S127" s="67">
        <f t="shared" si="22"/>
        <v>98122345.71503529</v>
      </c>
      <c r="T127" s="510">
        <f>$E$79-(SUM($I$79:I127)*$V$75)</f>
        <v>52761311.789999977</v>
      </c>
      <c r="U127" s="38"/>
      <c r="V127" s="669"/>
    </row>
    <row r="128" spans="1:22" hidden="1" outlineLevel="1">
      <c r="A128" s="649"/>
      <c r="B128" s="80">
        <v>42369</v>
      </c>
      <c r="C128" s="80"/>
      <c r="D128" s="99"/>
      <c r="E128" s="655">
        <f t="shared" si="14"/>
        <v>52761311.789999977</v>
      </c>
      <c r="F128" s="656">
        <f t="shared" si="15"/>
        <v>141761311.78999987</v>
      </c>
      <c r="G128" s="656"/>
      <c r="H128" s="70">
        <f t="shared" si="28"/>
        <v>141761311.7899999</v>
      </c>
      <c r="I128" s="318">
        <f t="shared" si="26"/>
        <v>590672.13245833281</v>
      </c>
      <c r="J128" s="70">
        <f t="shared" si="23"/>
        <v>-29533606.622916643</v>
      </c>
      <c r="K128" s="70">
        <f t="shared" si="19"/>
        <v>-25989573.828166649</v>
      </c>
      <c r="L128" s="70">
        <f t="shared" si="24"/>
        <v>115771737.96183325</v>
      </c>
      <c r="M128" s="1205">
        <f t="shared" si="13"/>
        <v>112227705.16708323</v>
      </c>
      <c r="N128" s="1205">
        <f t="shared" si="20"/>
        <v>76943.579693749954</v>
      </c>
      <c r="O128" s="70">
        <f t="shared" si="29"/>
        <v>-14619088.004812531</v>
      </c>
      <c r="P128" s="70">
        <f t="shared" si="27"/>
        <v>-15080749.482975028</v>
      </c>
      <c r="Q128" s="657">
        <f t="shared" si="25"/>
        <v>100690988.47885823</v>
      </c>
      <c r="R128" s="65"/>
      <c r="S128" s="67">
        <f t="shared" si="22"/>
        <v>97608617.162270695</v>
      </c>
      <c r="T128" s="510">
        <f>$E$79-(SUM($I$79:I128)*$V$75)</f>
        <v>52761311.789999977</v>
      </c>
      <c r="U128" s="38"/>
      <c r="V128" s="669"/>
    </row>
    <row r="129" spans="1:22" hidden="1" outlineLevel="1">
      <c r="A129" s="974"/>
      <c r="B129" s="975">
        <v>42400</v>
      </c>
      <c r="C129" s="975"/>
      <c r="D129" s="976"/>
      <c r="E129" s="977">
        <f>D129+E128</f>
        <v>52761311.789999977</v>
      </c>
      <c r="F129" s="978">
        <f>F128+D129</f>
        <v>141761311.78999987</v>
      </c>
      <c r="G129" s="978"/>
      <c r="H129" s="979">
        <f t="shared" si="28"/>
        <v>141761311.7899999</v>
      </c>
      <c r="I129" s="980">
        <f t="shared" si="26"/>
        <v>590672.13245833281</v>
      </c>
      <c r="J129" s="979">
        <f t="shared" si="23"/>
        <v>-30124278.755374976</v>
      </c>
      <c r="K129" s="979">
        <f t="shared" si="19"/>
        <v>-26580245.960624982</v>
      </c>
      <c r="L129" s="979">
        <f t="shared" si="24"/>
        <v>115181065.82937492</v>
      </c>
      <c r="M129" s="1205">
        <f t="shared" si="13"/>
        <v>111637033.0346249</v>
      </c>
      <c r="N129" s="1205">
        <f t="shared" si="20"/>
        <v>76943.579693749954</v>
      </c>
      <c r="O129" s="979">
        <f t="shared" si="29"/>
        <v>-14542144.425118782</v>
      </c>
      <c r="P129" s="979">
        <f t="shared" si="27"/>
        <v>-15003805.903281279</v>
      </c>
      <c r="Q129" s="981">
        <f t="shared" si="25"/>
        <v>100177259.92609364</v>
      </c>
      <c r="R129" s="988"/>
      <c r="S129" s="983">
        <f t="shared" si="22"/>
        <v>97094888.60950613</v>
      </c>
      <c r="T129" s="984">
        <f>$E$79-(SUM($I$79:I129)*$V$75)</f>
        <v>52761311.789999977</v>
      </c>
      <c r="U129" s="985"/>
      <c r="V129" s="986"/>
    </row>
    <row r="130" spans="1:22" hidden="1" outlineLevel="1">
      <c r="A130" s="649"/>
      <c r="B130" s="80">
        <v>42428</v>
      </c>
      <c r="C130" s="80"/>
      <c r="D130" s="99"/>
      <c r="E130" s="655">
        <f t="shared" si="14"/>
        <v>52761311.789999977</v>
      </c>
      <c r="F130" s="656">
        <f t="shared" si="15"/>
        <v>141761311.78999987</v>
      </c>
      <c r="G130" s="656"/>
      <c r="H130" s="70">
        <f t="shared" si="28"/>
        <v>141761311.7899999</v>
      </c>
      <c r="I130" s="318">
        <f t="shared" si="26"/>
        <v>590672.13245833281</v>
      </c>
      <c r="J130" s="70">
        <f t="shared" si="23"/>
        <v>-30714950.887833308</v>
      </c>
      <c r="K130" s="70">
        <f t="shared" si="19"/>
        <v>-27170918.093083311</v>
      </c>
      <c r="L130" s="70">
        <f t="shared" si="24"/>
        <v>114590393.6969166</v>
      </c>
      <c r="M130" s="1205">
        <f t="shared" si="13"/>
        <v>111046360.90216656</v>
      </c>
      <c r="N130" s="1205">
        <f t="shared" si="20"/>
        <v>76943.579693749954</v>
      </c>
      <c r="O130" s="70">
        <f t="shared" si="29"/>
        <v>-14465200.845425032</v>
      </c>
      <c r="P130" s="70">
        <f t="shared" si="27"/>
        <v>-14926862.323587529</v>
      </c>
      <c r="Q130" s="657">
        <f t="shared" si="25"/>
        <v>99663531.373329073</v>
      </c>
      <c r="R130" s="65"/>
      <c r="S130" s="67">
        <f t="shared" si="22"/>
        <v>96581160.056741536</v>
      </c>
      <c r="T130" s="510">
        <f>$E$79-(SUM($I$79:I130)*$V$75)</f>
        <v>52761311.789999977</v>
      </c>
      <c r="U130" s="38"/>
      <c r="V130" s="669"/>
    </row>
    <row r="131" spans="1:22" hidden="1" outlineLevel="1">
      <c r="A131" s="649"/>
      <c r="B131" s="80">
        <v>42460</v>
      </c>
      <c r="C131" s="80"/>
      <c r="D131" s="99"/>
      <c r="E131" s="655">
        <f t="shared" si="14"/>
        <v>52761311.789999977</v>
      </c>
      <c r="F131" s="656">
        <f t="shared" si="15"/>
        <v>141761311.78999987</v>
      </c>
      <c r="G131" s="656"/>
      <c r="H131" s="70">
        <f t="shared" si="28"/>
        <v>141761311.7899999</v>
      </c>
      <c r="I131" s="318">
        <f t="shared" si="26"/>
        <v>590672.13245833281</v>
      </c>
      <c r="J131" s="70">
        <f t="shared" si="23"/>
        <v>-31305623.020291641</v>
      </c>
      <c r="K131" s="70">
        <f t="shared" si="19"/>
        <v>-27761590.225541648</v>
      </c>
      <c r="L131" s="70">
        <f t="shared" si="24"/>
        <v>113999721.56445825</v>
      </c>
      <c r="M131" s="1205">
        <f t="shared" si="13"/>
        <v>110455688.76970823</v>
      </c>
      <c r="N131" s="1205">
        <f t="shared" si="20"/>
        <v>76943.579693749954</v>
      </c>
      <c r="O131" s="70">
        <f t="shared" si="29"/>
        <v>-14388257.265731283</v>
      </c>
      <c r="P131" s="70">
        <f t="shared" si="27"/>
        <v>-14849918.74389378</v>
      </c>
      <c r="Q131" s="657">
        <f t="shared" si="25"/>
        <v>99149802.820564479</v>
      </c>
      <c r="R131" s="65"/>
      <c r="S131" s="67">
        <f t="shared" si="22"/>
        <v>96067431.503976941</v>
      </c>
      <c r="T131" s="510">
        <f>$E$79-(SUM($I$79:I131)*$V$75)</f>
        <v>52761311.789999977</v>
      </c>
      <c r="U131" s="38"/>
      <c r="V131" s="669"/>
    </row>
    <row r="132" spans="1:22" hidden="1" outlineLevel="1">
      <c r="A132" s="649"/>
      <c r="B132" s="80">
        <v>42490</v>
      </c>
      <c r="C132" s="80"/>
      <c r="D132" s="99"/>
      <c r="E132" s="655">
        <f t="shared" si="14"/>
        <v>52761311.789999977</v>
      </c>
      <c r="F132" s="656">
        <f t="shared" si="15"/>
        <v>141761311.78999987</v>
      </c>
      <c r="G132" s="656"/>
      <c r="H132" s="70">
        <f t="shared" si="28"/>
        <v>141761311.7899999</v>
      </c>
      <c r="I132" s="318">
        <f t="shared" si="26"/>
        <v>590672.13245833281</v>
      </c>
      <c r="J132" s="70">
        <f t="shared" si="23"/>
        <v>-31896295.152749974</v>
      </c>
      <c r="K132" s="70">
        <f t="shared" si="19"/>
        <v>-28352262.357999977</v>
      </c>
      <c r="L132" s="70">
        <f t="shared" si="24"/>
        <v>113409049.43199992</v>
      </c>
      <c r="M132" s="1205">
        <f t="shared" si="13"/>
        <v>109865016.6372499</v>
      </c>
      <c r="N132" s="1205">
        <f t="shared" si="20"/>
        <v>76943.579693749954</v>
      </c>
      <c r="O132" s="70">
        <f t="shared" si="29"/>
        <v>-14311313.686037533</v>
      </c>
      <c r="P132" s="70">
        <f t="shared" si="27"/>
        <v>-14772975.16420003</v>
      </c>
      <c r="Q132" s="657">
        <f t="shared" si="25"/>
        <v>98636074.267799884</v>
      </c>
      <c r="R132" s="65"/>
      <c r="S132" s="67">
        <f t="shared" si="22"/>
        <v>95553702.951212376</v>
      </c>
      <c r="T132" s="510">
        <f>$E$79-(SUM($I$79:I132)*$V$75)</f>
        <v>52761311.789999977</v>
      </c>
      <c r="U132" s="38"/>
      <c r="V132" s="669"/>
    </row>
    <row r="133" spans="1:22" hidden="1" outlineLevel="1">
      <c r="A133" s="649"/>
      <c r="B133" s="80">
        <v>42521</v>
      </c>
      <c r="C133" s="80"/>
      <c r="D133" s="99"/>
      <c r="E133" s="655">
        <f t="shared" si="14"/>
        <v>52761311.789999977</v>
      </c>
      <c r="F133" s="656">
        <f t="shared" si="15"/>
        <v>141761311.78999987</v>
      </c>
      <c r="G133" s="656"/>
      <c r="H133" s="70">
        <f t="shared" si="28"/>
        <v>141761311.7899999</v>
      </c>
      <c r="I133" s="318">
        <f t="shared" si="26"/>
        <v>590672.13245833281</v>
      </c>
      <c r="J133" s="70">
        <f t="shared" si="23"/>
        <v>-32486967.285208307</v>
      </c>
      <c r="K133" s="70">
        <f t="shared" si="19"/>
        <v>-28942934.490458306</v>
      </c>
      <c r="L133" s="70">
        <f t="shared" si="24"/>
        <v>112818377.29954159</v>
      </c>
      <c r="M133" s="1205">
        <f t="shared" si="13"/>
        <v>109274344.50479156</v>
      </c>
      <c r="N133" s="1205">
        <f t="shared" si="20"/>
        <v>76943.579693749954</v>
      </c>
      <c r="O133" s="70">
        <f t="shared" si="29"/>
        <v>-14234370.106343783</v>
      </c>
      <c r="P133" s="70">
        <f t="shared" si="27"/>
        <v>-14696031.584506281</v>
      </c>
      <c r="Q133" s="657">
        <f t="shared" si="25"/>
        <v>98122345.715035319</v>
      </c>
      <c r="R133" s="65"/>
      <c r="S133" s="67">
        <f t="shared" si="22"/>
        <v>95039974.398447782</v>
      </c>
      <c r="T133" s="510">
        <f>$E$79-(SUM($I$79:I133)*$V$75)</f>
        <v>52761311.789999977</v>
      </c>
      <c r="U133" s="38"/>
      <c r="V133" s="669"/>
    </row>
    <row r="134" spans="1:22" hidden="1" outlineLevel="1">
      <c r="A134" s="649"/>
      <c r="B134" s="80">
        <v>42551</v>
      </c>
      <c r="C134" s="80"/>
      <c r="D134" s="99"/>
      <c r="E134" s="655">
        <f t="shared" si="14"/>
        <v>52761311.789999977</v>
      </c>
      <c r="F134" s="656">
        <f t="shared" si="15"/>
        <v>141761311.78999987</v>
      </c>
      <c r="G134" s="656"/>
      <c r="H134" s="70">
        <f t="shared" si="28"/>
        <v>141761311.7899999</v>
      </c>
      <c r="I134" s="318">
        <f t="shared" si="26"/>
        <v>590672.13245833281</v>
      </c>
      <c r="J134" s="70">
        <f t="shared" si="23"/>
        <v>-33077639.41766664</v>
      </c>
      <c r="K134" s="70">
        <f t="shared" si="19"/>
        <v>-29533606.622916639</v>
      </c>
      <c r="L134" s="70">
        <f t="shared" si="24"/>
        <v>112227705.16708326</v>
      </c>
      <c r="M134" s="1205">
        <f t="shared" si="13"/>
        <v>108683672.37233323</v>
      </c>
      <c r="N134" s="1205">
        <f t="shared" si="20"/>
        <v>76943.579693749954</v>
      </c>
      <c r="O134" s="70">
        <f t="shared" si="29"/>
        <v>-14157426.526650034</v>
      </c>
      <c r="P134" s="70">
        <f t="shared" si="27"/>
        <v>-14619088.004812531</v>
      </c>
      <c r="Q134" s="657">
        <f t="shared" si="25"/>
        <v>97608617.162270725</v>
      </c>
      <c r="R134" s="65"/>
      <c r="S134" s="67">
        <f t="shared" si="22"/>
        <v>94526245.845683187</v>
      </c>
      <c r="T134" s="510">
        <f>$E$79-(SUM($I$79:I134)*$V$75)</f>
        <v>52761311.789999977</v>
      </c>
      <c r="U134" s="38"/>
      <c r="V134" s="669"/>
    </row>
    <row r="135" spans="1:22" hidden="1" outlineLevel="1">
      <c r="A135" s="649"/>
      <c r="B135" s="80">
        <v>42582</v>
      </c>
      <c r="C135" s="80"/>
      <c r="D135" s="99"/>
      <c r="E135" s="655">
        <f t="shared" si="14"/>
        <v>52761311.789999977</v>
      </c>
      <c r="F135" s="656">
        <f t="shared" si="15"/>
        <v>141761311.78999987</v>
      </c>
      <c r="G135" s="656"/>
      <c r="H135" s="70">
        <f t="shared" si="28"/>
        <v>141761311.7899999</v>
      </c>
      <c r="I135" s="318">
        <f t="shared" si="26"/>
        <v>590672.13245833281</v>
      </c>
      <c r="J135" s="70">
        <f t="shared" si="23"/>
        <v>-33668311.550124973</v>
      </c>
      <c r="K135" s="70">
        <f t="shared" si="19"/>
        <v>-30124278.755374972</v>
      </c>
      <c r="L135" s="70">
        <f t="shared" si="24"/>
        <v>111637033.03462493</v>
      </c>
      <c r="M135" s="1205">
        <f t="shared" si="13"/>
        <v>108093000.2398749</v>
      </c>
      <c r="N135" s="1205">
        <f t="shared" si="20"/>
        <v>76943.579693749954</v>
      </c>
      <c r="O135" s="70">
        <f t="shared" si="29"/>
        <v>-14080482.946956284</v>
      </c>
      <c r="P135" s="70">
        <f t="shared" si="27"/>
        <v>-14542144.425118782</v>
      </c>
      <c r="Q135" s="657">
        <f t="shared" si="25"/>
        <v>97094888.60950616</v>
      </c>
      <c r="R135" s="65"/>
      <c r="S135" s="67">
        <f t="shared" si="22"/>
        <v>94012517.292918622</v>
      </c>
      <c r="T135" s="510">
        <f>$E$79-(SUM($I$79:I135)*$V$75)</f>
        <v>52761311.789999977</v>
      </c>
      <c r="U135" s="38"/>
      <c r="V135" s="669"/>
    </row>
    <row r="136" spans="1:22" hidden="1" outlineLevel="1">
      <c r="A136" s="649"/>
      <c r="B136" s="80">
        <v>42613</v>
      </c>
      <c r="C136" s="80"/>
      <c r="D136" s="99"/>
      <c r="E136" s="655">
        <f t="shared" si="14"/>
        <v>52761311.789999977</v>
      </c>
      <c r="F136" s="656">
        <f t="shared" si="15"/>
        <v>141761311.78999987</v>
      </c>
      <c r="G136" s="656"/>
      <c r="H136" s="70">
        <f t="shared" si="28"/>
        <v>141761311.7899999</v>
      </c>
      <c r="I136" s="318">
        <f t="shared" si="26"/>
        <v>590672.13245833281</v>
      </c>
      <c r="J136" s="70">
        <f t="shared" si="23"/>
        <v>-34258983.682583302</v>
      </c>
      <c r="K136" s="70">
        <f t="shared" si="19"/>
        <v>-30714950.887833301</v>
      </c>
      <c r="L136" s="70">
        <f t="shared" si="24"/>
        <v>111046360.9021666</v>
      </c>
      <c r="M136" s="1205">
        <f t="shared" si="13"/>
        <v>107502328.10741657</v>
      </c>
      <c r="N136" s="1205">
        <f t="shared" si="20"/>
        <v>76943.579693749954</v>
      </c>
      <c r="O136" s="70">
        <f t="shared" si="29"/>
        <v>-14003539.367262535</v>
      </c>
      <c r="P136" s="70">
        <f t="shared" si="27"/>
        <v>-14465200.845425032</v>
      </c>
      <c r="Q136" s="657">
        <f t="shared" si="25"/>
        <v>96581160.056741565</v>
      </c>
      <c r="R136" s="76"/>
      <c r="S136" s="67">
        <f t="shared" si="22"/>
        <v>93498788.740154028</v>
      </c>
      <c r="T136" s="510">
        <f>$E$79-(SUM($I$79:I136)*$V$75)</f>
        <v>52761311.789999977</v>
      </c>
      <c r="U136" s="38"/>
      <c r="V136" s="669"/>
    </row>
    <row r="137" spans="1:22" hidden="1" outlineLevel="1">
      <c r="A137" s="649"/>
      <c r="B137" s="80">
        <v>42643</v>
      </c>
      <c r="C137" s="80"/>
      <c r="D137" s="99"/>
      <c r="E137" s="655">
        <f t="shared" si="14"/>
        <v>52761311.789999977</v>
      </c>
      <c r="F137" s="656">
        <f t="shared" si="15"/>
        <v>141761311.78999987</v>
      </c>
      <c r="G137" s="656"/>
      <c r="H137" s="70">
        <f t="shared" si="28"/>
        <v>141761311.7899999</v>
      </c>
      <c r="I137" s="318">
        <f t="shared" si="26"/>
        <v>590672.13245833281</v>
      </c>
      <c r="J137" s="70">
        <f t="shared" si="23"/>
        <v>-34849655.815041631</v>
      </c>
      <c r="K137" s="70">
        <f t="shared" si="19"/>
        <v>-31305623.020291641</v>
      </c>
      <c r="L137" s="70">
        <f t="shared" si="24"/>
        <v>110455688.76970826</v>
      </c>
      <c r="M137" s="1205">
        <f t="shared" si="13"/>
        <v>106911655.97495824</v>
      </c>
      <c r="N137" s="1205">
        <f t="shared" si="20"/>
        <v>76943.579693749954</v>
      </c>
      <c r="O137" s="70">
        <f t="shared" si="29"/>
        <v>-13926595.787568785</v>
      </c>
      <c r="P137" s="70">
        <f t="shared" si="27"/>
        <v>-14388257.265731283</v>
      </c>
      <c r="Q137" s="657">
        <f t="shared" si="25"/>
        <v>96067431.503976971</v>
      </c>
      <c r="R137" s="76"/>
      <c r="S137" s="67">
        <f t="shared" si="22"/>
        <v>92985060.187389463</v>
      </c>
      <c r="T137" s="510">
        <f>$E$79-(SUM($I$79:I137)*$V$75)</f>
        <v>52761311.789999977</v>
      </c>
      <c r="U137" s="38"/>
      <c r="V137" s="669"/>
    </row>
    <row r="138" spans="1:22" hidden="1" outlineLevel="1">
      <c r="A138" s="649"/>
      <c r="B138" s="80">
        <v>42674</v>
      </c>
      <c r="C138" s="80"/>
      <c r="D138" s="99"/>
      <c r="E138" s="655">
        <f t="shared" si="14"/>
        <v>52761311.789999977</v>
      </c>
      <c r="F138" s="656">
        <f t="shared" si="15"/>
        <v>141761311.78999987</v>
      </c>
      <c r="G138" s="656"/>
      <c r="H138" s="70">
        <f t="shared" si="28"/>
        <v>141761311.7899999</v>
      </c>
      <c r="I138" s="318">
        <f t="shared" si="26"/>
        <v>590672.13245833281</v>
      </c>
      <c r="J138" s="70">
        <f t="shared" si="23"/>
        <v>-35440327.947499961</v>
      </c>
      <c r="K138" s="70">
        <f t="shared" si="19"/>
        <v>-31896295.152749982</v>
      </c>
      <c r="L138" s="70">
        <f t="shared" si="24"/>
        <v>109865016.63724992</v>
      </c>
      <c r="M138" s="1205">
        <f t="shared" si="13"/>
        <v>106320983.84249991</v>
      </c>
      <c r="N138" s="1205">
        <f t="shared" si="20"/>
        <v>76943.579693749954</v>
      </c>
      <c r="O138" s="70">
        <f t="shared" si="29"/>
        <v>-13849652.207875036</v>
      </c>
      <c r="P138" s="70">
        <f t="shared" si="27"/>
        <v>-14311313.686037533</v>
      </c>
      <c r="Q138" s="657">
        <f t="shared" si="25"/>
        <v>95553702.951212376</v>
      </c>
      <c r="R138" s="76"/>
      <c r="S138" s="67">
        <f t="shared" si="22"/>
        <v>92471331.634624869</v>
      </c>
      <c r="T138" s="510">
        <f>$E$79-(SUM($I$79:I138)*$V$75)</f>
        <v>52761311.789999977</v>
      </c>
      <c r="U138" s="38"/>
      <c r="V138" s="669"/>
    </row>
    <row r="139" spans="1:22" hidden="1" outlineLevel="1">
      <c r="A139" s="649"/>
      <c r="B139" s="80">
        <v>42704</v>
      </c>
      <c r="C139" s="80"/>
      <c r="D139" s="99"/>
      <c r="E139" s="655">
        <f t="shared" si="14"/>
        <v>52761311.789999977</v>
      </c>
      <c r="F139" s="656">
        <f t="shared" si="15"/>
        <v>141761311.78999987</v>
      </c>
      <c r="G139" s="656"/>
      <c r="H139" s="70">
        <f t="shared" si="28"/>
        <v>141761311.7899999</v>
      </c>
      <c r="I139" s="318">
        <f t="shared" si="26"/>
        <v>590672.13245833281</v>
      </c>
      <c r="J139" s="70">
        <f t="shared" ref="J139:J202" si="30">J138-I139</f>
        <v>-36031000.07995829</v>
      </c>
      <c r="K139" s="70">
        <f t="shared" si="19"/>
        <v>-32486967.285208311</v>
      </c>
      <c r="L139" s="70">
        <f t="shared" si="24"/>
        <v>109274344.50479159</v>
      </c>
      <c r="M139" s="1205">
        <f t="shared" si="13"/>
        <v>105730311.71004158</v>
      </c>
      <c r="N139" s="1205">
        <f t="shared" si="20"/>
        <v>76943.579693749954</v>
      </c>
      <c r="O139" s="70">
        <f t="shared" si="29"/>
        <v>-13772708.628181286</v>
      </c>
      <c r="P139" s="70">
        <f t="shared" si="27"/>
        <v>-14234370.106343783</v>
      </c>
      <c r="Q139" s="657">
        <f t="shared" si="25"/>
        <v>95039974.398447812</v>
      </c>
      <c r="R139" s="76"/>
      <c r="S139" s="67">
        <f t="shared" si="22"/>
        <v>91957603.081860304</v>
      </c>
      <c r="T139" s="510">
        <f>$E$79-(SUM($I$79:I139)*$V$75)</f>
        <v>52761311.789999977</v>
      </c>
      <c r="U139" s="38"/>
      <c r="V139" s="669"/>
    </row>
    <row r="140" spans="1:22" hidden="1" outlineLevel="1">
      <c r="A140" s="649"/>
      <c r="B140" s="80">
        <v>42735</v>
      </c>
      <c r="C140" s="80"/>
      <c r="D140" s="99"/>
      <c r="E140" s="655">
        <f t="shared" si="14"/>
        <v>52761311.789999977</v>
      </c>
      <c r="F140" s="656">
        <f t="shared" si="15"/>
        <v>141761311.78999987</v>
      </c>
      <c r="G140" s="656"/>
      <c r="H140" s="70">
        <f t="shared" si="28"/>
        <v>141761311.7899999</v>
      </c>
      <c r="I140" s="318">
        <f t="shared" si="26"/>
        <v>590672.13245833281</v>
      </c>
      <c r="J140" s="70">
        <f t="shared" si="30"/>
        <v>-36621672.212416619</v>
      </c>
      <c r="K140" s="70">
        <f t="shared" si="19"/>
        <v>-33077639.41766664</v>
      </c>
      <c r="L140" s="70">
        <f t="shared" si="24"/>
        <v>108683672.37233326</v>
      </c>
      <c r="M140" s="1205">
        <f t="shared" si="13"/>
        <v>105139639.57758325</v>
      </c>
      <c r="N140" s="1205">
        <f t="shared" si="20"/>
        <v>76943.579693749954</v>
      </c>
      <c r="O140" s="70">
        <f t="shared" si="29"/>
        <v>-13695765.048487537</v>
      </c>
      <c r="P140" s="70">
        <f t="shared" si="27"/>
        <v>-14157426.526650034</v>
      </c>
      <c r="Q140" s="657">
        <f t="shared" si="25"/>
        <v>94526245.845683217</v>
      </c>
      <c r="R140" s="76"/>
      <c r="S140" s="67">
        <f t="shared" si="22"/>
        <v>91443874.529095709</v>
      </c>
      <c r="T140" s="510">
        <f>$E$79-(SUM($I$79:I140)*$V$75)</f>
        <v>52761311.789999977</v>
      </c>
      <c r="U140" s="38"/>
      <c r="V140" s="669"/>
    </row>
    <row r="141" spans="1:22" hidden="1" outlineLevel="1">
      <c r="A141" s="974"/>
      <c r="B141" s="975">
        <v>42766</v>
      </c>
      <c r="C141" s="975"/>
      <c r="D141" s="976"/>
      <c r="E141" s="977">
        <f t="shared" si="14"/>
        <v>52761311.789999977</v>
      </c>
      <c r="F141" s="978">
        <f t="shared" si="15"/>
        <v>141761311.78999987</v>
      </c>
      <c r="G141" s="978"/>
      <c r="H141" s="979">
        <f t="shared" si="28"/>
        <v>141761311.7899999</v>
      </c>
      <c r="I141" s="980">
        <f t="shared" si="26"/>
        <v>590672.13245833281</v>
      </c>
      <c r="J141" s="979">
        <f t="shared" si="30"/>
        <v>-37212344.344874948</v>
      </c>
      <c r="K141" s="979">
        <f t="shared" si="19"/>
        <v>-33668311.550124966</v>
      </c>
      <c r="L141" s="979">
        <f t="shared" si="24"/>
        <v>108093000.23987493</v>
      </c>
      <c r="M141" s="1205">
        <f t="shared" ref="M141:M204" si="31">F141+J141</f>
        <v>104548967.44512492</v>
      </c>
      <c r="N141" s="1205">
        <f t="shared" si="20"/>
        <v>76943.579693749954</v>
      </c>
      <c r="O141" s="979">
        <f t="shared" si="29"/>
        <v>-13618821.468793787</v>
      </c>
      <c r="P141" s="979">
        <f t="shared" si="27"/>
        <v>-14080482.946956284</v>
      </c>
      <c r="Q141" s="981">
        <f t="shared" si="25"/>
        <v>94012517.292918652</v>
      </c>
      <c r="R141" s="982"/>
      <c r="S141" s="983">
        <f t="shared" si="22"/>
        <v>90930145.976331145</v>
      </c>
      <c r="T141" s="984">
        <f>$E$79-(SUM($I$79:I141)*$V$75)</f>
        <v>52761311.789999977</v>
      </c>
      <c r="U141" s="985"/>
      <c r="V141" s="986"/>
    </row>
    <row r="142" spans="1:22" ht="12.75" hidden="1" customHeight="1" outlineLevel="1">
      <c r="A142" s="649"/>
      <c r="B142" s="80">
        <v>42794</v>
      </c>
      <c r="C142" s="80"/>
      <c r="D142" s="99"/>
      <c r="E142" s="655">
        <f t="shared" ref="E142:E205" si="32">D142+E141</f>
        <v>52761311.789999977</v>
      </c>
      <c r="F142" s="656">
        <f t="shared" ref="F142:F205" si="33">F141+D142</f>
        <v>141761311.78999987</v>
      </c>
      <c r="G142" s="656"/>
      <c r="H142" s="70">
        <f t="shared" si="28"/>
        <v>141761311.7899999</v>
      </c>
      <c r="I142" s="318">
        <f t="shared" si="26"/>
        <v>590672.13245833281</v>
      </c>
      <c r="J142" s="70">
        <f t="shared" si="30"/>
        <v>-37803016.477333277</v>
      </c>
      <c r="K142" s="70">
        <f t="shared" si="19"/>
        <v>-34258983.682583295</v>
      </c>
      <c r="L142" s="70">
        <f t="shared" si="24"/>
        <v>107502328.1074166</v>
      </c>
      <c r="M142" s="1205">
        <f t="shared" si="31"/>
        <v>103958295.31266659</v>
      </c>
      <c r="N142" s="1205">
        <f t="shared" si="20"/>
        <v>76943.579693749954</v>
      </c>
      <c r="O142" s="70">
        <f t="shared" si="29"/>
        <v>-13541877.889100038</v>
      </c>
      <c r="P142" s="70">
        <f t="shared" si="27"/>
        <v>-14003539.367262535</v>
      </c>
      <c r="Q142" s="657">
        <f t="shared" si="25"/>
        <v>93498788.740154058</v>
      </c>
      <c r="R142" s="76"/>
      <c r="S142" s="67">
        <f t="shared" si="22"/>
        <v>90416417.42356655</v>
      </c>
      <c r="T142" s="510">
        <f>$E$79-(SUM($I$79:I142)*$V$75)</f>
        <v>52761311.789999977</v>
      </c>
      <c r="U142" s="38"/>
      <c r="V142" s="669"/>
    </row>
    <row r="143" spans="1:22" ht="12.75" hidden="1" customHeight="1" outlineLevel="1">
      <c r="A143" s="649"/>
      <c r="B143" s="80">
        <v>42825</v>
      </c>
      <c r="C143" s="80"/>
      <c r="D143" s="99"/>
      <c r="E143" s="655">
        <f t="shared" si="32"/>
        <v>52761311.789999977</v>
      </c>
      <c r="F143" s="656">
        <f t="shared" si="33"/>
        <v>141761311.78999987</v>
      </c>
      <c r="G143" s="656"/>
      <c r="H143" s="70">
        <f t="shared" si="28"/>
        <v>141761311.7899999</v>
      </c>
      <c r="I143" s="318">
        <f t="shared" si="26"/>
        <v>590672.13245833281</v>
      </c>
      <c r="J143" s="70">
        <f t="shared" si="30"/>
        <v>-38393688.609791607</v>
      </c>
      <c r="K143" s="70">
        <f t="shared" si="19"/>
        <v>-34849655.815041639</v>
      </c>
      <c r="L143" s="70">
        <f t="shared" si="24"/>
        <v>106911655.97495827</v>
      </c>
      <c r="M143" s="1205">
        <f t="shared" si="31"/>
        <v>103367623.18020827</v>
      </c>
      <c r="N143" s="1205">
        <f t="shared" si="20"/>
        <v>76943.579693749954</v>
      </c>
      <c r="O143" s="70">
        <f t="shared" si="29"/>
        <v>-13464934.309406288</v>
      </c>
      <c r="P143" s="70">
        <f t="shared" si="27"/>
        <v>-13926595.787568785</v>
      </c>
      <c r="Q143" s="657">
        <f t="shared" si="25"/>
        <v>92985060.187389493</v>
      </c>
      <c r="R143" s="76"/>
      <c r="S143" s="67">
        <f t="shared" si="22"/>
        <v>89902688.870801985</v>
      </c>
      <c r="T143" s="510">
        <f>$E$79-(SUM($I$79:I143)*$V$75)</f>
        <v>52761311.789999977</v>
      </c>
      <c r="U143" s="38"/>
      <c r="V143" s="669"/>
    </row>
    <row r="144" spans="1:22" hidden="1" outlineLevel="1">
      <c r="A144" s="649"/>
      <c r="B144" s="80">
        <v>42855</v>
      </c>
      <c r="C144" s="80"/>
      <c r="D144" s="99"/>
      <c r="E144" s="655">
        <f t="shared" si="32"/>
        <v>52761311.789999977</v>
      </c>
      <c r="F144" s="656">
        <f t="shared" si="33"/>
        <v>141761311.78999987</v>
      </c>
      <c r="G144" s="656"/>
      <c r="H144" s="70">
        <f t="shared" si="28"/>
        <v>141761311.7899999</v>
      </c>
      <c r="I144" s="318">
        <f t="shared" si="26"/>
        <v>590672.13245833281</v>
      </c>
      <c r="J144" s="70">
        <f t="shared" si="30"/>
        <v>-38984360.742249936</v>
      </c>
      <c r="K144" s="70">
        <f t="shared" ref="K144:K207" si="34">(J132+J144+SUM(J133:J143)*2)/24</f>
        <v>-35440327.947499968</v>
      </c>
      <c r="L144" s="70">
        <f t="shared" si="24"/>
        <v>106320983.84249994</v>
      </c>
      <c r="M144" s="1205">
        <f t="shared" si="31"/>
        <v>102776951.04774994</v>
      </c>
      <c r="N144" s="1205">
        <f t="shared" ref="N144:N152" si="35">(E144/240*0.35)</f>
        <v>76943.579693749954</v>
      </c>
      <c r="O144" s="70">
        <f t="shared" si="29"/>
        <v>-13387990.729712538</v>
      </c>
      <c r="P144" s="70">
        <f t="shared" si="27"/>
        <v>-13849652.207875036</v>
      </c>
      <c r="Q144" s="657">
        <f t="shared" si="25"/>
        <v>92471331.634624898</v>
      </c>
      <c r="R144" s="76"/>
      <c r="S144" s="67">
        <f t="shared" si="22"/>
        <v>89388960.318037391</v>
      </c>
      <c r="T144" s="510">
        <f>$E$79-(SUM($I$79:I144)*$V$75)</f>
        <v>52761311.789999977</v>
      </c>
      <c r="U144" s="38"/>
      <c r="V144" s="669"/>
    </row>
    <row r="145" spans="1:22" hidden="1" outlineLevel="1">
      <c r="A145" s="649"/>
      <c r="B145" s="80">
        <v>42886</v>
      </c>
      <c r="C145" s="80"/>
      <c r="D145" s="99"/>
      <c r="E145" s="655">
        <f t="shared" si="32"/>
        <v>52761311.789999977</v>
      </c>
      <c r="F145" s="656">
        <f t="shared" si="33"/>
        <v>141761311.78999987</v>
      </c>
      <c r="G145" s="656"/>
      <c r="H145" s="70">
        <f t="shared" si="28"/>
        <v>141761311.7899999</v>
      </c>
      <c r="I145" s="318">
        <f t="shared" si="26"/>
        <v>590672.13245833281</v>
      </c>
      <c r="J145" s="70">
        <f t="shared" si="30"/>
        <v>-39575032.874708265</v>
      </c>
      <c r="K145" s="70">
        <f t="shared" si="34"/>
        <v>-36031000.079958297</v>
      </c>
      <c r="L145" s="70">
        <f t="shared" si="24"/>
        <v>105730311.71004161</v>
      </c>
      <c r="M145" s="1205">
        <f t="shared" si="31"/>
        <v>102186278.91529161</v>
      </c>
      <c r="N145" s="1205">
        <f t="shared" si="35"/>
        <v>76943.579693749954</v>
      </c>
      <c r="O145" s="70">
        <f>O144+N145</f>
        <v>-13311047.150018789</v>
      </c>
      <c r="P145" s="70">
        <f t="shared" si="27"/>
        <v>-13772708.628181286</v>
      </c>
      <c r="Q145" s="657">
        <f t="shared" si="25"/>
        <v>91957603.081860334</v>
      </c>
      <c r="R145" s="76"/>
      <c r="S145" s="67">
        <f t="shared" ref="S145:S208" si="36">F145+J145+O145</f>
        <v>88875231.765272826</v>
      </c>
      <c r="T145" s="510">
        <f>$E$79-(SUM($I$79:I145)*$V$75)</f>
        <v>52761311.789999977</v>
      </c>
      <c r="U145" s="38"/>
      <c r="V145" s="669"/>
    </row>
    <row r="146" spans="1:22" ht="12.75" hidden="1" customHeight="1" outlineLevel="1">
      <c r="A146" s="649"/>
      <c r="B146" s="80">
        <v>42916</v>
      </c>
      <c r="C146" s="80"/>
      <c r="D146" s="99"/>
      <c r="E146" s="655">
        <f t="shared" si="32"/>
        <v>52761311.789999977</v>
      </c>
      <c r="F146" s="656">
        <f t="shared" si="33"/>
        <v>141761311.78999987</v>
      </c>
      <c r="G146" s="656"/>
      <c r="H146" s="70">
        <f t="shared" si="28"/>
        <v>141761311.7899999</v>
      </c>
      <c r="I146" s="318">
        <f t="shared" si="26"/>
        <v>590672.13245833281</v>
      </c>
      <c r="J146" s="70">
        <f t="shared" si="30"/>
        <v>-40165705.007166594</v>
      </c>
      <c r="K146" s="70">
        <f t="shared" si="34"/>
        <v>-36621672.212416627</v>
      </c>
      <c r="L146" s="70">
        <f t="shared" si="24"/>
        <v>105139639.57758328</v>
      </c>
      <c r="M146" s="1205">
        <f t="shared" si="31"/>
        <v>101595606.78283328</v>
      </c>
      <c r="N146" s="1205">
        <f t="shared" si="35"/>
        <v>76943.579693749954</v>
      </c>
      <c r="O146" s="70">
        <f t="shared" si="29"/>
        <v>-13234103.570325039</v>
      </c>
      <c r="P146" s="70">
        <f t="shared" si="27"/>
        <v>-13695765.048487537</v>
      </c>
      <c r="Q146" s="657">
        <f t="shared" si="25"/>
        <v>91443874.529095739</v>
      </c>
      <c r="R146" s="76"/>
      <c r="S146" s="67">
        <f t="shared" si="36"/>
        <v>88361503.212508231</v>
      </c>
      <c r="T146" s="510">
        <f>$E$79-(SUM($I$79:I146)*$V$75)</f>
        <v>52761311.789999977</v>
      </c>
      <c r="U146" s="38"/>
      <c r="V146" s="669"/>
    </row>
    <row r="147" spans="1:22" hidden="1" outlineLevel="1">
      <c r="A147" s="649"/>
      <c r="B147" s="80">
        <v>42947</v>
      </c>
      <c r="C147" s="80"/>
      <c r="D147" s="99"/>
      <c r="E147" s="655">
        <f t="shared" si="32"/>
        <v>52761311.789999977</v>
      </c>
      <c r="F147" s="656">
        <f t="shared" si="33"/>
        <v>141761311.78999987</v>
      </c>
      <c r="G147" s="656"/>
      <c r="H147" s="70">
        <f t="shared" si="28"/>
        <v>141761311.7899999</v>
      </c>
      <c r="I147" s="318">
        <f t="shared" si="26"/>
        <v>590672.13245833281</v>
      </c>
      <c r="J147" s="70">
        <f t="shared" si="30"/>
        <v>-40756377.139624923</v>
      </c>
      <c r="K147" s="70">
        <f t="shared" si="34"/>
        <v>-37212344.344874956</v>
      </c>
      <c r="L147" s="70">
        <f t="shared" si="24"/>
        <v>104548967.44512495</v>
      </c>
      <c r="M147" s="1205">
        <f t="shared" si="31"/>
        <v>101004934.65037495</v>
      </c>
      <c r="N147" s="1205">
        <f t="shared" si="35"/>
        <v>76943.579693749954</v>
      </c>
      <c r="O147" s="70">
        <f t="shared" si="29"/>
        <v>-13157159.99063129</v>
      </c>
      <c r="P147" s="70">
        <f t="shared" si="27"/>
        <v>-13618821.468793787</v>
      </c>
      <c r="Q147" s="657">
        <f t="shared" si="25"/>
        <v>90930145.976331174</v>
      </c>
      <c r="R147" s="76"/>
      <c r="S147" s="67">
        <f t="shared" si="36"/>
        <v>87847774.659743667</v>
      </c>
      <c r="T147" s="510">
        <f>$E$79-(SUM($I$79:I147)*$V$75)</f>
        <v>52761311.789999977</v>
      </c>
      <c r="U147" s="38"/>
      <c r="V147" s="669"/>
    </row>
    <row r="148" spans="1:22" hidden="1" outlineLevel="1">
      <c r="A148" s="649"/>
      <c r="B148" s="80">
        <v>42978</v>
      </c>
      <c r="C148" s="80"/>
      <c r="D148" s="99"/>
      <c r="E148" s="655">
        <f t="shared" si="32"/>
        <v>52761311.789999977</v>
      </c>
      <c r="F148" s="656">
        <f t="shared" si="33"/>
        <v>141761311.78999987</v>
      </c>
      <c r="G148" s="656"/>
      <c r="H148" s="70">
        <f t="shared" si="28"/>
        <v>141761311.7899999</v>
      </c>
      <c r="I148" s="318">
        <f t="shared" si="26"/>
        <v>590672.13245833281</v>
      </c>
      <c r="J148" s="70">
        <f t="shared" si="30"/>
        <v>-41347049.272083253</v>
      </c>
      <c r="K148" s="70">
        <f t="shared" si="34"/>
        <v>-37803016.477333285</v>
      </c>
      <c r="L148" s="70">
        <f t="shared" si="24"/>
        <v>103958295.31266662</v>
      </c>
      <c r="M148" s="1205">
        <f t="shared" si="31"/>
        <v>100414262.51791662</v>
      </c>
      <c r="N148" s="1205">
        <f t="shared" si="35"/>
        <v>76943.579693749954</v>
      </c>
      <c r="O148" s="70">
        <f t="shared" si="29"/>
        <v>-13080216.41093754</v>
      </c>
      <c r="P148" s="70">
        <f t="shared" ref="P148:P211" si="37">(O136+O148+SUM(O137:O147)*2)/24</f>
        <v>-13541877.889100038</v>
      </c>
      <c r="Q148" s="657">
        <f t="shared" ref="Q148:Q211" si="38">P148+L148</f>
        <v>90416417.42356658</v>
      </c>
      <c r="R148" s="76"/>
      <c r="S148" s="67">
        <f t="shared" si="36"/>
        <v>87334046.106979072</v>
      </c>
      <c r="T148" s="510">
        <f>$E$79-(SUM($I$79:I148)*$V$75)</f>
        <v>52761311.789999977</v>
      </c>
      <c r="U148" s="38"/>
      <c r="V148" s="669"/>
    </row>
    <row r="149" spans="1:22" hidden="1" outlineLevel="1">
      <c r="A149" s="649"/>
      <c r="B149" s="80">
        <v>43008</v>
      </c>
      <c r="C149" s="80"/>
      <c r="D149" s="99"/>
      <c r="E149" s="655">
        <f t="shared" si="32"/>
        <v>52761311.789999977</v>
      </c>
      <c r="F149" s="656">
        <f t="shared" si="33"/>
        <v>141761311.78999987</v>
      </c>
      <c r="G149" s="656"/>
      <c r="H149" s="70">
        <f t="shared" si="28"/>
        <v>141761311.7899999</v>
      </c>
      <c r="I149" s="318">
        <f t="shared" si="26"/>
        <v>590672.13245833281</v>
      </c>
      <c r="J149" s="70">
        <f t="shared" si="30"/>
        <v>-41937721.404541582</v>
      </c>
      <c r="K149" s="70">
        <f t="shared" si="34"/>
        <v>-38393688.609791614</v>
      </c>
      <c r="L149" s="70">
        <f t="shared" ref="L149:L212" si="39">H149+K149</f>
        <v>103367623.1802083</v>
      </c>
      <c r="M149" s="1205">
        <f t="shared" si="31"/>
        <v>99823590.385458291</v>
      </c>
      <c r="N149" s="1205">
        <f t="shared" si="35"/>
        <v>76943.579693749954</v>
      </c>
      <c r="O149" s="70">
        <f t="shared" si="29"/>
        <v>-13003272.831243791</v>
      </c>
      <c r="P149" s="70">
        <f t="shared" si="37"/>
        <v>-13464934.309406288</v>
      </c>
      <c r="Q149" s="657">
        <f t="shared" si="38"/>
        <v>89902688.870802015</v>
      </c>
      <c r="R149" s="76"/>
      <c r="S149" s="67">
        <f t="shared" si="36"/>
        <v>86820317.554214507</v>
      </c>
      <c r="T149" s="510">
        <f>$E$79-(SUM($I$79:I149)*$V$75)</f>
        <v>52761311.789999977</v>
      </c>
      <c r="U149" s="38"/>
      <c r="V149" s="669"/>
    </row>
    <row r="150" spans="1:22" hidden="1" outlineLevel="1">
      <c r="A150" s="649"/>
      <c r="B150" s="80">
        <v>43039</v>
      </c>
      <c r="C150" s="80"/>
      <c r="D150" s="99"/>
      <c r="E150" s="655">
        <f t="shared" si="32"/>
        <v>52761311.789999977</v>
      </c>
      <c r="F150" s="656">
        <f t="shared" si="33"/>
        <v>141761311.78999987</v>
      </c>
      <c r="G150" s="656"/>
      <c r="H150" s="70">
        <f t="shared" si="28"/>
        <v>141761311.7899999</v>
      </c>
      <c r="I150" s="318">
        <f t="shared" si="26"/>
        <v>590672.13245833281</v>
      </c>
      <c r="J150" s="70">
        <f t="shared" si="30"/>
        <v>-42528393.536999911</v>
      </c>
      <c r="K150" s="70">
        <f t="shared" si="34"/>
        <v>-38984360.742249943</v>
      </c>
      <c r="L150" s="70">
        <f t="shared" si="39"/>
        <v>102776951.04774997</v>
      </c>
      <c r="M150" s="1205">
        <f t="shared" si="31"/>
        <v>99232918.252999961</v>
      </c>
      <c r="N150" s="1205">
        <f t="shared" si="35"/>
        <v>76943.579693749954</v>
      </c>
      <c r="O150" s="70">
        <f t="shared" si="29"/>
        <v>-12926329.251550041</v>
      </c>
      <c r="P150" s="70">
        <f t="shared" si="37"/>
        <v>-13387990.729712538</v>
      </c>
      <c r="Q150" s="657">
        <f t="shared" si="38"/>
        <v>89388960.318037421</v>
      </c>
      <c r="R150" s="76"/>
      <c r="S150" s="67">
        <f t="shared" si="36"/>
        <v>86306589.001449913</v>
      </c>
      <c r="T150" s="510">
        <f>$E$79-(SUM($I$79:I150)*$V$75)</f>
        <v>52761311.789999977</v>
      </c>
      <c r="U150" s="38"/>
      <c r="V150" s="669"/>
    </row>
    <row r="151" spans="1:22" hidden="1" outlineLevel="1">
      <c r="A151" s="649"/>
      <c r="B151" s="80">
        <v>43069</v>
      </c>
      <c r="C151" s="80"/>
      <c r="D151" s="99"/>
      <c r="E151" s="655">
        <f t="shared" si="32"/>
        <v>52761311.789999977</v>
      </c>
      <c r="F151" s="656">
        <f t="shared" si="33"/>
        <v>141761311.78999987</v>
      </c>
      <c r="G151" s="656"/>
      <c r="H151" s="70">
        <f t="shared" si="28"/>
        <v>141761311.7899999</v>
      </c>
      <c r="I151" s="318">
        <f t="shared" ref="I151:I214" si="40">F150/240</f>
        <v>590672.13245833281</v>
      </c>
      <c r="J151" s="70">
        <f t="shared" si="30"/>
        <v>-43119065.66945824</v>
      </c>
      <c r="K151" s="70">
        <f t="shared" si="34"/>
        <v>-39575032.874708273</v>
      </c>
      <c r="L151" s="70">
        <f t="shared" si="39"/>
        <v>102186278.91529164</v>
      </c>
      <c r="M151" s="1205">
        <f t="shared" si="31"/>
        <v>98642246.120541632</v>
      </c>
      <c r="N151" s="1205">
        <f t="shared" si="35"/>
        <v>76943.579693749954</v>
      </c>
      <c r="O151" s="70">
        <f t="shared" si="29"/>
        <v>-12849385.671856292</v>
      </c>
      <c r="P151" s="70">
        <f t="shared" si="37"/>
        <v>-13311047.150018789</v>
      </c>
      <c r="Q151" s="657">
        <f t="shared" si="38"/>
        <v>88875231.765272856</v>
      </c>
      <c r="R151" s="76"/>
      <c r="S151" s="67">
        <f t="shared" si="36"/>
        <v>85792860.448685348</v>
      </c>
      <c r="T151" s="510">
        <f>$E$79-(SUM($I$79:I151)*$V$75)</f>
        <v>52761311.789999977</v>
      </c>
      <c r="U151" s="38"/>
      <c r="V151" s="669"/>
    </row>
    <row r="152" spans="1:22" hidden="1" outlineLevel="1">
      <c r="A152" s="649"/>
      <c r="B152" s="80">
        <v>43100</v>
      </c>
      <c r="C152" s="80"/>
      <c r="D152" s="99"/>
      <c r="E152" s="655">
        <f t="shared" si="32"/>
        <v>52761311.789999977</v>
      </c>
      <c r="F152" s="656">
        <f t="shared" si="33"/>
        <v>141761311.78999987</v>
      </c>
      <c r="G152" s="656"/>
      <c r="H152" s="70">
        <f t="shared" si="28"/>
        <v>141761311.7899999</v>
      </c>
      <c r="I152" s="318">
        <f t="shared" si="40"/>
        <v>590672.13245833281</v>
      </c>
      <c r="J152" s="70">
        <f t="shared" si="30"/>
        <v>-43709737.801916569</v>
      </c>
      <c r="K152" s="70">
        <f t="shared" si="34"/>
        <v>-40165705.007166602</v>
      </c>
      <c r="L152" s="70">
        <f t="shared" si="39"/>
        <v>101595606.78283331</v>
      </c>
      <c r="M152" s="1205">
        <f t="shared" si="31"/>
        <v>98051573.988083303</v>
      </c>
      <c r="N152" s="1205">
        <f t="shared" si="35"/>
        <v>76943.579693749954</v>
      </c>
      <c r="O152" s="70">
        <f t="shared" si="29"/>
        <v>-12772442.092162542</v>
      </c>
      <c r="P152" s="70">
        <f t="shared" si="37"/>
        <v>-13234103.570325039</v>
      </c>
      <c r="Q152" s="657">
        <f t="shared" si="38"/>
        <v>88361503.212508261</v>
      </c>
      <c r="R152" s="76"/>
      <c r="S152" s="67">
        <f t="shared" si="36"/>
        <v>85279131.895920753</v>
      </c>
      <c r="T152" s="510">
        <f>$E$79-(SUM($I$79:I152)*$V$75)</f>
        <v>52761311.789999977</v>
      </c>
      <c r="U152" s="38"/>
      <c r="V152" s="669"/>
    </row>
    <row r="153" spans="1:22" hidden="1" outlineLevel="1">
      <c r="A153" s="974"/>
      <c r="B153" s="975">
        <v>43131</v>
      </c>
      <c r="C153" s="975"/>
      <c r="D153" s="976"/>
      <c r="E153" s="977">
        <f t="shared" si="32"/>
        <v>52761311.789999977</v>
      </c>
      <c r="F153" s="978">
        <f t="shared" si="33"/>
        <v>141761311.78999987</v>
      </c>
      <c r="G153" s="978"/>
      <c r="H153" s="979">
        <f t="shared" ref="H153:H216" si="41">(F141+F153+SUM(F142:F152)*2)/24</f>
        <v>141761311.7899999</v>
      </c>
      <c r="I153" s="980">
        <f t="shared" si="40"/>
        <v>590672.13245833281</v>
      </c>
      <c r="J153" s="979">
        <f t="shared" si="30"/>
        <v>-44300409.934374899</v>
      </c>
      <c r="K153" s="979">
        <f t="shared" si="34"/>
        <v>-40756377.139624931</v>
      </c>
      <c r="L153" s="979">
        <f t="shared" si="39"/>
        <v>101004934.65037498</v>
      </c>
      <c r="M153" s="1205">
        <f t="shared" si="31"/>
        <v>97460901.855624974</v>
      </c>
      <c r="N153" s="1205">
        <f>(E153/240*0.21)</f>
        <v>46166.147816249977</v>
      </c>
      <c r="O153" s="979">
        <f t="shared" si="29"/>
        <v>-12726275.944346292</v>
      </c>
      <c r="P153" s="979">
        <f t="shared" si="37"/>
        <v>-13158442.383626185</v>
      </c>
      <c r="Q153" s="981">
        <f t="shared" si="38"/>
        <v>87846492.266748786</v>
      </c>
      <c r="R153" s="982"/>
      <c r="S153" s="983">
        <f t="shared" si="36"/>
        <v>84734625.91127868</v>
      </c>
      <c r="T153" s="984">
        <f>$E$79-(SUM($I$79:I153)*$V$75)</f>
        <v>52761311.789999977</v>
      </c>
      <c r="U153" s="985"/>
      <c r="V153" s="986"/>
    </row>
    <row r="154" spans="1:22" ht="12.75" hidden="1" customHeight="1" outlineLevel="1">
      <c r="A154" s="649"/>
      <c r="B154" s="80">
        <v>43159</v>
      </c>
      <c r="C154" s="80"/>
      <c r="D154" s="99"/>
      <c r="E154" s="655">
        <f t="shared" si="32"/>
        <v>52761311.789999977</v>
      </c>
      <c r="F154" s="656">
        <f t="shared" si="33"/>
        <v>141761311.78999987</v>
      </c>
      <c r="G154" s="656"/>
      <c r="H154" s="70">
        <f t="shared" si="41"/>
        <v>141761311.7899999</v>
      </c>
      <c r="I154" s="318">
        <f t="shared" si="40"/>
        <v>590672.13245833281</v>
      </c>
      <c r="J154" s="70">
        <f t="shared" si="30"/>
        <v>-44891082.066833228</v>
      </c>
      <c r="K154" s="70">
        <f t="shared" si="34"/>
        <v>-41347049.27208326</v>
      </c>
      <c r="L154" s="70">
        <f t="shared" si="39"/>
        <v>100414262.51791665</v>
      </c>
      <c r="M154" s="1205">
        <f t="shared" si="31"/>
        <v>96870229.723166645</v>
      </c>
      <c r="N154" s="1205">
        <f t="shared" ref="N154:N217" si="42">(E154/240*0.21)</f>
        <v>46166.147816249977</v>
      </c>
      <c r="O154" s="70">
        <f t="shared" si="29"/>
        <v>-12680109.796530042</v>
      </c>
      <c r="P154" s="70">
        <f t="shared" si="37"/>
        <v>-13085345.982917123</v>
      </c>
      <c r="Q154" s="657">
        <f t="shared" si="38"/>
        <v>87328916.53499952</v>
      </c>
      <c r="R154" s="76"/>
      <c r="S154" s="67">
        <f t="shared" si="36"/>
        <v>84190119.926636606</v>
      </c>
      <c r="T154" s="510">
        <f>$E$79-(SUM($I$79:I154)*$V$75)</f>
        <v>52761311.789999977</v>
      </c>
      <c r="U154" s="38"/>
      <c r="V154" s="669"/>
    </row>
    <row r="155" spans="1:22" ht="12.75" hidden="1" customHeight="1" outlineLevel="1">
      <c r="A155" s="649"/>
      <c r="B155" s="80">
        <v>43190</v>
      </c>
      <c r="C155" s="80"/>
      <c r="D155" s="99"/>
      <c r="E155" s="655">
        <f t="shared" si="32"/>
        <v>52761311.789999977</v>
      </c>
      <c r="F155" s="656">
        <f t="shared" si="33"/>
        <v>141761311.78999987</v>
      </c>
      <c r="G155" s="656"/>
      <c r="H155" s="70">
        <f t="shared" si="41"/>
        <v>141761311.7899999</v>
      </c>
      <c r="I155" s="318">
        <f t="shared" si="40"/>
        <v>590672.13245833281</v>
      </c>
      <c r="J155" s="70">
        <f t="shared" si="30"/>
        <v>-45481754.199291557</v>
      </c>
      <c r="K155" s="70">
        <f t="shared" si="34"/>
        <v>-41937721.404541589</v>
      </c>
      <c r="L155" s="70">
        <f t="shared" si="39"/>
        <v>99823590.38545832</v>
      </c>
      <c r="M155" s="1205">
        <f t="shared" si="31"/>
        <v>96279557.590708315</v>
      </c>
      <c r="N155" s="1205">
        <f t="shared" si="42"/>
        <v>46166.147816249977</v>
      </c>
      <c r="O155" s="70">
        <f t="shared" si="29"/>
        <v>-12633943.648713792</v>
      </c>
      <c r="P155" s="70">
        <f t="shared" si="37"/>
        <v>-13014814.368197853</v>
      </c>
      <c r="Q155" s="657">
        <f t="shared" si="38"/>
        <v>86808776.017260462</v>
      </c>
      <c r="R155" s="76"/>
      <c r="S155" s="67">
        <f t="shared" si="36"/>
        <v>83645613.941994518</v>
      </c>
      <c r="T155" s="510">
        <f>$E$79-(SUM($I$79:I155)*$V$75)</f>
        <v>52761311.789999977</v>
      </c>
      <c r="U155" s="38"/>
      <c r="V155" s="669"/>
    </row>
    <row r="156" spans="1:22" hidden="1" outlineLevel="1">
      <c r="A156" s="649"/>
      <c r="B156" s="80">
        <v>43220</v>
      </c>
      <c r="C156" s="80"/>
      <c r="D156" s="99"/>
      <c r="E156" s="655">
        <f t="shared" si="32"/>
        <v>52761311.789999977</v>
      </c>
      <c r="F156" s="656">
        <f t="shared" si="33"/>
        <v>141761311.78999987</v>
      </c>
      <c r="G156" s="656"/>
      <c r="H156" s="70">
        <f t="shared" si="41"/>
        <v>141761311.7899999</v>
      </c>
      <c r="I156" s="318">
        <f t="shared" si="40"/>
        <v>590672.13245833281</v>
      </c>
      <c r="J156" s="70">
        <f t="shared" si="30"/>
        <v>-46072426.331749886</v>
      </c>
      <c r="K156" s="70">
        <f t="shared" si="34"/>
        <v>-42528393.536999919</v>
      </c>
      <c r="L156" s="70">
        <f t="shared" si="39"/>
        <v>99232918.252999991</v>
      </c>
      <c r="M156" s="1205">
        <f t="shared" si="31"/>
        <v>95688885.458249986</v>
      </c>
      <c r="N156" s="1205">
        <f t="shared" si="42"/>
        <v>46166.147816249977</v>
      </c>
      <c r="O156" s="70">
        <f t="shared" si="29"/>
        <v>-12587777.500897542</v>
      </c>
      <c r="P156" s="70">
        <f t="shared" si="37"/>
        <v>-12946847.539468372</v>
      </c>
      <c r="Q156" s="657">
        <f t="shared" si="38"/>
        <v>86286070.713531613</v>
      </c>
      <c r="R156" s="76"/>
      <c r="S156" s="67">
        <f t="shared" si="36"/>
        <v>83101107.957352445</v>
      </c>
      <c r="T156" s="510">
        <f>$E$79-(SUM($I$79:I156)*$V$75)</f>
        <v>52761311.789999977</v>
      </c>
      <c r="U156" s="38"/>
      <c r="V156" s="669"/>
    </row>
    <row r="157" spans="1:22" hidden="1" outlineLevel="1">
      <c r="A157" s="649"/>
      <c r="B157" s="80">
        <v>43251</v>
      </c>
      <c r="C157" s="80"/>
      <c r="D157" s="99"/>
      <c r="E157" s="655">
        <f t="shared" si="32"/>
        <v>52761311.789999977</v>
      </c>
      <c r="F157" s="656">
        <f t="shared" si="33"/>
        <v>141761311.78999987</v>
      </c>
      <c r="G157" s="656"/>
      <c r="H157" s="70">
        <f t="shared" si="41"/>
        <v>141761311.7899999</v>
      </c>
      <c r="I157" s="318">
        <f t="shared" si="40"/>
        <v>590672.13245833281</v>
      </c>
      <c r="J157" s="70">
        <f t="shared" si="30"/>
        <v>-46663098.464208215</v>
      </c>
      <c r="K157" s="70">
        <f t="shared" si="34"/>
        <v>-43119065.669458248</v>
      </c>
      <c r="L157" s="70">
        <f t="shared" si="39"/>
        <v>98642246.120541662</v>
      </c>
      <c r="M157" s="1205">
        <f t="shared" si="31"/>
        <v>95098213.325791657</v>
      </c>
      <c r="N157" s="1205">
        <f t="shared" si="42"/>
        <v>46166.147816249977</v>
      </c>
      <c r="O157" s="70">
        <f t="shared" si="29"/>
        <v>-12541611.353081292</v>
      </c>
      <c r="P157" s="70">
        <f t="shared" si="37"/>
        <v>-12881445.496728688</v>
      </c>
      <c r="Q157" s="657">
        <f t="shared" si="38"/>
        <v>85760800.623812973</v>
      </c>
      <c r="R157" s="76"/>
      <c r="S157" s="67">
        <f t="shared" si="36"/>
        <v>82556601.972710371</v>
      </c>
      <c r="T157" s="510">
        <f>$E$79-(SUM($I$79:I157)*$V$75)</f>
        <v>52761311.789999977</v>
      </c>
      <c r="U157" s="38"/>
      <c r="V157" s="669"/>
    </row>
    <row r="158" spans="1:22" ht="12.75" hidden="1" customHeight="1" outlineLevel="1">
      <c r="A158" s="974"/>
      <c r="B158" s="975">
        <v>43281</v>
      </c>
      <c r="C158" s="975"/>
      <c r="D158" s="976"/>
      <c r="E158" s="977">
        <f t="shared" si="32"/>
        <v>52761311.789999977</v>
      </c>
      <c r="F158" s="978">
        <f t="shared" si="33"/>
        <v>141761311.78999987</v>
      </c>
      <c r="G158" s="978"/>
      <c r="H158" s="979">
        <f t="shared" si="41"/>
        <v>141761311.7899999</v>
      </c>
      <c r="I158" s="980">
        <f t="shared" si="40"/>
        <v>590672.13245833281</v>
      </c>
      <c r="J158" s="979">
        <f t="shared" si="30"/>
        <v>-47253770.596666545</v>
      </c>
      <c r="K158" s="979">
        <f t="shared" si="34"/>
        <v>-43709737.801916577</v>
      </c>
      <c r="L158" s="979">
        <f t="shared" si="39"/>
        <v>98051573.988083333</v>
      </c>
      <c r="M158" s="1205">
        <f t="shared" si="31"/>
        <v>94507541.193333328</v>
      </c>
      <c r="N158" s="1205">
        <f t="shared" si="42"/>
        <v>46166.147816249977</v>
      </c>
      <c r="O158" s="979">
        <f t="shared" si="29"/>
        <v>-12495445.205265041</v>
      </c>
      <c r="P158" s="979">
        <f t="shared" si="37"/>
        <v>-12818608.23997879</v>
      </c>
      <c r="Q158" s="981">
        <f t="shared" si="38"/>
        <v>85232965.748104542</v>
      </c>
      <c r="R158" s="982"/>
      <c r="S158" s="983">
        <f t="shared" si="36"/>
        <v>82012095.988068283</v>
      </c>
      <c r="T158" s="984">
        <f>$E$79-(SUM($I$79:I158)*$V$75)</f>
        <v>52761311.789999977</v>
      </c>
      <c r="U158" s="985"/>
      <c r="V158" s="986"/>
    </row>
    <row r="159" spans="1:22" hidden="1" outlineLevel="1">
      <c r="A159" s="649"/>
      <c r="B159" s="80">
        <v>43312</v>
      </c>
      <c r="C159" s="80"/>
      <c r="D159" s="99"/>
      <c r="E159" s="655">
        <f t="shared" si="32"/>
        <v>52761311.789999977</v>
      </c>
      <c r="F159" s="656">
        <f t="shared" si="33"/>
        <v>141761311.78999987</v>
      </c>
      <c r="G159" s="656"/>
      <c r="H159" s="70">
        <f t="shared" si="41"/>
        <v>141761311.7899999</v>
      </c>
      <c r="I159" s="318">
        <f t="shared" si="40"/>
        <v>590672.13245833281</v>
      </c>
      <c r="J159" s="70">
        <f t="shared" si="30"/>
        <v>-47844442.729124874</v>
      </c>
      <c r="K159" s="70">
        <f t="shared" si="34"/>
        <v>-44300409.934374906</v>
      </c>
      <c r="L159" s="70">
        <f t="shared" si="39"/>
        <v>97460901.855625004</v>
      </c>
      <c r="M159" s="1205">
        <f t="shared" si="31"/>
        <v>93916869.060874999</v>
      </c>
      <c r="N159" s="1205">
        <f t="shared" si="42"/>
        <v>46166.147816249977</v>
      </c>
      <c r="O159" s="70">
        <f>O158+N159</f>
        <v>-12449279.057448791</v>
      </c>
      <c r="P159" s="70">
        <f t="shared" si="37"/>
        <v>-12758335.769218685</v>
      </c>
      <c r="Q159" s="657">
        <f t="shared" si="38"/>
        <v>84702566.08640632</v>
      </c>
      <c r="R159" s="76"/>
      <c r="S159" s="67">
        <f t="shared" si="36"/>
        <v>81467590.003426209</v>
      </c>
      <c r="T159" s="510">
        <f>$E$79-(SUM($I$79:I159)*$V$75)</f>
        <v>52761311.789999977</v>
      </c>
      <c r="U159" s="38"/>
      <c r="V159" s="669"/>
    </row>
    <row r="160" spans="1:22" hidden="1" outlineLevel="1">
      <c r="A160" s="649"/>
      <c r="B160" s="80">
        <v>43343</v>
      </c>
      <c r="C160" s="80"/>
      <c r="D160" s="99"/>
      <c r="E160" s="655">
        <f t="shared" si="32"/>
        <v>52761311.789999977</v>
      </c>
      <c r="F160" s="656">
        <f t="shared" si="33"/>
        <v>141761311.78999987</v>
      </c>
      <c r="G160" s="656"/>
      <c r="H160" s="70">
        <f t="shared" si="41"/>
        <v>141761311.7899999</v>
      </c>
      <c r="I160" s="318">
        <f t="shared" si="40"/>
        <v>590672.13245833281</v>
      </c>
      <c r="J160" s="70">
        <f t="shared" si="30"/>
        <v>-48435114.861583203</v>
      </c>
      <c r="K160" s="70">
        <f t="shared" si="34"/>
        <v>-44891082.066833235</v>
      </c>
      <c r="L160" s="70">
        <f t="shared" si="39"/>
        <v>96870229.723166674</v>
      </c>
      <c r="M160" s="1205">
        <f t="shared" si="31"/>
        <v>93326196.928416669</v>
      </c>
      <c r="N160" s="1205">
        <f t="shared" si="42"/>
        <v>46166.147816249977</v>
      </c>
      <c r="O160" s="70">
        <f t="shared" si="29"/>
        <v>-12403112.909632541</v>
      </c>
      <c r="P160" s="70">
        <f>(O148+O160+SUM(O149:O159)*2)/24</f>
        <v>-12700628.084448377</v>
      </c>
      <c r="Q160" s="657">
        <f t="shared" si="38"/>
        <v>84169601.638718292</v>
      </c>
      <c r="R160" s="76"/>
      <c r="S160" s="67">
        <f t="shared" si="36"/>
        <v>80923084.018784136</v>
      </c>
      <c r="T160" s="510">
        <f>$E$79-(SUM($I$79:I160)*$V$75)</f>
        <v>52761311.789999977</v>
      </c>
      <c r="U160" s="38"/>
      <c r="V160" s="669"/>
    </row>
    <row r="161" spans="1:23" hidden="1" outlineLevel="1">
      <c r="A161" s="649"/>
      <c r="B161" s="80">
        <v>43373</v>
      </c>
      <c r="C161" s="80"/>
      <c r="D161" s="99"/>
      <c r="E161" s="655">
        <f t="shared" si="32"/>
        <v>52761311.789999977</v>
      </c>
      <c r="F161" s="656">
        <f t="shared" si="33"/>
        <v>141761311.78999987</v>
      </c>
      <c r="G161" s="656"/>
      <c r="H161" s="70">
        <f t="shared" si="41"/>
        <v>141761311.7899999</v>
      </c>
      <c r="I161" s="318">
        <f t="shared" si="40"/>
        <v>590672.13245833281</v>
      </c>
      <c r="J161" s="70">
        <f t="shared" si="30"/>
        <v>-49025786.994041532</v>
      </c>
      <c r="K161" s="70">
        <f t="shared" si="34"/>
        <v>-45481754.199291565</v>
      </c>
      <c r="L161" s="70">
        <f t="shared" si="39"/>
        <v>96279557.590708345</v>
      </c>
      <c r="M161" s="1205">
        <f t="shared" si="31"/>
        <v>92735524.79595834</v>
      </c>
      <c r="N161" s="1205">
        <f t="shared" si="42"/>
        <v>46166.147816249977</v>
      </c>
      <c r="O161" s="70">
        <f t="shared" si="29"/>
        <v>-12356946.761816291</v>
      </c>
      <c r="P161" s="70">
        <f t="shared" si="37"/>
        <v>-12645485.185667856</v>
      </c>
      <c r="Q161" s="657">
        <f t="shared" si="38"/>
        <v>83634072.405040488</v>
      </c>
      <c r="R161" s="76"/>
      <c r="S161" s="67">
        <f t="shared" si="36"/>
        <v>80378578.034142047</v>
      </c>
      <c r="T161" s="510">
        <f>$E$79-(SUM($I$79:I161)*$V$75)</f>
        <v>52761311.789999977</v>
      </c>
      <c r="U161" s="38"/>
      <c r="V161" s="669"/>
    </row>
    <row r="162" spans="1:23" hidden="1" outlineLevel="1">
      <c r="A162" s="649"/>
      <c r="B162" s="80">
        <v>43404</v>
      </c>
      <c r="C162" s="80"/>
      <c r="D162" s="99"/>
      <c r="E162" s="655">
        <f t="shared" si="32"/>
        <v>52761311.789999977</v>
      </c>
      <c r="F162" s="656">
        <f t="shared" si="33"/>
        <v>141761311.78999987</v>
      </c>
      <c r="G162" s="656"/>
      <c r="H162" s="70">
        <f t="shared" si="41"/>
        <v>141761311.7899999</v>
      </c>
      <c r="I162" s="318">
        <f t="shared" si="40"/>
        <v>590672.13245833281</v>
      </c>
      <c r="J162" s="70">
        <f t="shared" si="30"/>
        <v>-49616459.126499861</v>
      </c>
      <c r="K162" s="70">
        <f t="shared" si="34"/>
        <v>-46072426.331749894</v>
      </c>
      <c r="L162" s="70">
        <f t="shared" si="39"/>
        <v>95688885.458250016</v>
      </c>
      <c r="M162" s="1205">
        <f t="shared" si="31"/>
        <v>92144852.663500011</v>
      </c>
      <c r="N162" s="1205">
        <f t="shared" si="42"/>
        <v>46166.147816249977</v>
      </c>
      <c r="O162" s="70">
        <f>O161+N162</f>
        <v>-12310780.614000041</v>
      </c>
      <c r="P162" s="70">
        <f t="shared" si="37"/>
        <v>-12592907.072877126</v>
      </c>
      <c r="Q162" s="657">
        <f t="shared" si="38"/>
        <v>83095978.385372892</v>
      </c>
      <c r="R162" s="76"/>
      <c r="S162" s="67">
        <f t="shared" si="36"/>
        <v>79834072.049499974</v>
      </c>
      <c r="T162" s="510">
        <f>$E$79-(SUM($I$79:I162)*$V$75)</f>
        <v>52761311.789999977</v>
      </c>
      <c r="U162" s="38"/>
      <c r="V162" s="669"/>
    </row>
    <row r="163" spans="1:23" collapsed="1">
      <c r="A163" s="649"/>
      <c r="B163" s="80">
        <v>43434</v>
      </c>
      <c r="C163" s="80"/>
      <c r="D163" s="99"/>
      <c r="E163" s="655">
        <f t="shared" si="32"/>
        <v>52761311.789999977</v>
      </c>
      <c r="F163" s="656">
        <f t="shared" si="33"/>
        <v>141761311.78999987</v>
      </c>
      <c r="G163" s="656"/>
      <c r="H163" s="70">
        <f t="shared" si="41"/>
        <v>141761311.7899999</v>
      </c>
      <c r="I163" s="318">
        <f t="shared" si="40"/>
        <v>590672.13245833281</v>
      </c>
      <c r="J163" s="70">
        <f t="shared" si="30"/>
        <v>-50207131.258958191</v>
      </c>
      <c r="K163" s="70">
        <f t="shared" si="34"/>
        <v>-46663098.464208223</v>
      </c>
      <c r="L163" s="70">
        <f t="shared" si="39"/>
        <v>95098213.325791687</v>
      </c>
      <c r="M163" s="1205">
        <f t="shared" si="31"/>
        <v>91554180.531041682</v>
      </c>
      <c r="N163" s="1205">
        <f t="shared" si="42"/>
        <v>46166.147816249977</v>
      </c>
      <c r="O163" s="1129">
        <f>O162+N163</f>
        <v>-12264614.466183791</v>
      </c>
      <c r="P163" s="70">
        <f t="shared" si="37"/>
        <v>-12542893.746076189</v>
      </c>
      <c r="Q163" s="657">
        <f t="shared" si="38"/>
        <v>82555319.57971549</v>
      </c>
      <c r="R163" s="76"/>
      <c r="S163" s="67">
        <f t="shared" si="36"/>
        <v>79289566.064857885</v>
      </c>
      <c r="T163" s="510">
        <f>$E$79-(SUM($I$79:I163)*$V$75)</f>
        <v>52761311.789999977</v>
      </c>
      <c r="U163" s="38"/>
      <c r="V163" s="669"/>
      <c r="W163" s="1107" t="s">
        <v>878</v>
      </c>
    </row>
    <row r="164" spans="1:23">
      <c r="A164" s="974"/>
      <c r="B164" s="660">
        <v>43465</v>
      </c>
      <c r="C164" s="660"/>
      <c r="D164" s="100"/>
      <c r="E164" s="656">
        <f t="shared" si="32"/>
        <v>52761311.789999977</v>
      </c>
      <c r="F164" s="656">
        <f t="shared" si="33"/>
        <v>141761311.78999987</v>
      </c>
      <c r="G164" s="656"/>
      <c r="H164" s="885">
        <f t="shared" si="41"/>
        <v>141761311.7899999</v>
      </c>
      <c r="I164" s="885">
        <f t="shared" si="40"/>
        <v>590672.13245833281</v>
      </c>
      <c r="J164" s="885">
        <f t="shared" si="30"/>
        <v>-50797803.39141652</v>
      </c>
      <c r="K164" s="885">
        <f t="shared" si="34"/>
        <v>-47253770.596666552</v>
      </c>
      <c r="L164" s="885">
        <f t="shared" si="39"/>
        <v>94507541.193333358</v>
      </c>
      <c r="M164" s="1205">
        <f t="shared" si="31"/>
        <v>90963508.398583353</v>
      </c>
      <c r="N164" s="1205">
        <f t="shared" si="42"/>
        <v>46166.147816249977</v>
      </c>
      <c r="O164" s="885">
        <f t="shared" si="29"/>
        <v>-12218448.318367541</v>
      </c>
      <c r="P164" s="885">
        <f t="shared" si="37"/>
        <v>-12495445.205265043</v>
      </c>
      <c r="Q164" s="1786">
        <f t="shared" si="38"/>
        <v>82012095.988068312</v>
      </c>
      <c r="R164" s="982"/>
      <c r="S164" s="983">
        <f t="shared" si="36"/>
        <v>78745060.080215812</v>
      </c>
      <c r="T164" s="984">
        <f>$E$79-(SUM($I$79:I164)*$V$75)</f>
        <v>52761311.789999977</v>
      </c>
      <c r="U164" s="985"/>
      <c r="V164" s="986"/>
    </row>
    <row r="165" spans="1:23">
      <c r="A165" s="649"/>
      <c r="B165" s="80">
        <v>43496</v>
      </c>
      <c r="C165" s="80"/>
      <c r="D165" s="99"/>
      <c r="E165" s="655">
        <f t="shared" si="32"/>
        <v>52761311.789999977</v>
      </c>
      <c r="F165" s="656">
        <f t="shared" si="33"/>
        <v>141761311.78999987</v>
      </c>
      <c r="G165" s="656"/>
      <c r="H165" s="70">
        <f t="shared" si="41"/>
        <v>141761311.7899999</v>
      </c>
      <c r="I165" s="318">
        <f t="shared" si="40"/>
        <v>590672.13245833281</v>
      </c>
      <c r="J165" s="70">
        <f t="shared" si="30"/>
        <v>-51388475.523874849</v>
      </c>
      <c r="K165" s="70">
        <f t="shared" si="34"/>
        <v>-47844442.729124881</v>
      </c>
      <c r="L165" s="70">
        <f t="shared" si="39"/>
        <v>93916869.060875028</v>
      </c>
      <c r="M165" s="1205">
        <f t="shared" si="31"/>
        <v>90372836.266125023</v>
      </c>
      <c r="N165" s="1205">
        <f t="shared" si="42"/>
        <v>46166.147816249977</v>
      </c>
      <c r="O165" s="70">
        <f>O164+N165</f>
        <v>-12172282.170551291</v>
      </c>
      <c r="P165" s="70">
        <f t="shared" si="37"/>
        <v>-12449279.057448791</v>
      </c>
      <c r="Q165" s="657">
        <f t="shared" si="38"/>
        <v>81467590.003426239</v>
      </c>
      <c r="R165" s="76"/>
      <c r="S165" s="67">
        <f t="shared" si="36"/>
        <v>78200554.095573738</v>
      </c>
      <c r="T165" s="510">
        <f>$E$79-(SUM($I$79:I165)*$V$75)</f>
        <v>52761311.789999977</v>
      </c>
      <c r="U165" s="38"/>
      <c r="V165" s="669"/>
    </row>
    <row r="166" spans="1:23" ht="12.75" customHeight="1">
      <c r="A166" s="649"/>
      <c r="B166" s="80">
        <v>43524</v>
      </c>
      <c r="C166" s="80"/>
      <c r="D166" s="99"/>
      <c r="E166" s="655">
        <f t="shared" si="32"/>
        <v>52761311.789999977</v>
      </c>
      <c r="F166" s="656">
        <f t="shared" si="33"/>
        <v>141761311.78999987</v>
      </c>
      <c r="G166" s="656"/>
      <c r="H166" s="70">
        <f t="shared" si="41"/>
        <v>141761311.7899999</v>
      </c>
      <c r="I166" s="318">
        <f t="shared" si="40"/>
        <v>590672.13245833281</v>
      </c>
      <c r="J166" s="70">
        <f t="shared" si="30"/>
        <v>-51979147.656333178</v>
      </c>
      <c r="K166" s="70">
        <f t="shared" si="34"/>
        <v>-48435114.861583211</v>
      </c>
      <c r="L166" s="70">
        <f t="shared" si="39"/>
        <v>93326196.928416699</v>
      </c>
      <c r="M166" s="1205">
        <f t="shared" si="31"/>
        <v>89782164.133666694</v>
      </c>
      <c r="N166" s="1205">
        <f t="shared" si="42"/>
        <v>46166.147816249977</v>
      </c>
      <c r="O166" s="70">
        <f t="shared" si="29"/>
        <v>-12126116.022735041</v>
      </c>
      <c r="P166" s="70">
        <f t="shared" si="37"/>
        <v>-12403112.909632541</v>
      </c>
      <c r="Q166" s="657">
        <f t="shared" si="38"/>
        <v>80923084.018784165</v>
      </c>
      <c r="R166" s="76"/>
      <c r="S166" s="67">
        <f t="shared" si="36"/>
        <v>77656048.11093165</v>
      </c>
      <c r="T166" s="510">
        <f>$E$79-(SUM($I$79:I166)*$V$75)</f>
        <v>52761311.789999977</v>
      </c>
      <c r="U166" s="38"/>
      <c r="V166" s="669"/>
    </row>
    <row r="167" spans="1:23" ht="12.75" customHeight="1">
      <c r="A167" s="649"/>
      <c r="B167" s="80">
        <v>43555</v>
      </c>
      <c r="C167" s="80"/>
      <c r="D167" s="99"/>
      <c r="E167" s="655">
        <f t="shared" si="32"/>
        <v>52761311.789999977</v>
      </c>
      <c r="F167" s="656">
        <f t="shared" si="33"/>
        <v>141761311.78999987</v>
      </c>
      <c r="G167" s="656"/>
      <c r="H167" s="70">
        <f t="shared" si="41"/>
        <v>141761311.7899999</v>
      </c>
      <c r="I167" s="318">
        <f t="shared" si="40"/>
        <v>590672.13245833281</v>
      </c>
      <c r="J167" s="70">
        <f t="shared" si="30"/>
        <v>-52569819.788791507</v>
      </c>
      <c r="K167" s="70">
        <f t="shared" si="34"/>
        <v>-49025786.99404154</v>
      </c>
      <c r="L167" s="70">
        <f t="shared" si="39"/>
        <v>92735524.79595837</v>
      </c>
      <c r="M167" s="1205">
        <f t="shared" si="31"/>
        <v>89191492.001208365</v>
      </c>
      <c r="N167" s="1205">
        <f t="shared" si="42"/>
        <v>46166.147816249977</v>
      </c>
      <c r="O167" s="70">
        <f t="shared" si="29"/>
        <v>-12079949.874918791</v>
      </c>
      <c r="P167" s="70">
        <f t="shared" si="37"/>
        <v>-12356946.761816291</v>
      </c>
      <c r="Q167" s="657">
        <f t="shared" si="38"/>
        <v>80378578.034142077</v>
      </c>
      <c r="R167" s="76"/>
      <c r="S167" s="67">
        <f t="shared" si="36"/>
        <v>77111542.126289576</v>
      </c>
      <c r="T167" s="510">
        <f>$E$79-(SUM($I$79:I167)*$V$75)</f>
        <v>52761311.789999977</v>
      </c>
      <c r="U167" s="38"/>
      <c r="V167" s="669"/>
    </row>
    <row r="168" spans="1:23">
      <c r="A168" s="649"/>
      <c r="B168" s="80">
        <v>43585</v>
      </c>
      <c r="C168" s="80"/>
      <c r="D168" s="99"/>
      <c r="E168" s="655">
        <f t="shared" si="32"/>
        <v>52761311.789999977</v>
      </c>
      <c r="F168" s="656">
        <f t="shared" si="33"/>
        <v>141761311.78999987</v>
      </c>
      <c r="G168" s="656"/>
      <c r="H168" s="70">
        <f t="shared" si="41"/>
        <v>141761311.7899999</v>
      </c>
      <c r="I168" s="318">
        <f t="shared" si="40"/>
        <v>590672.13245833281</v>
      </c>
      <c r="J168" s="70">
        <f t="shared" si="30"/>
        <v>-53160491.921249837</v>
      </c>
      <c r="K168" s="70">
        <f t="shared" si="34"/>
        <v>-49616459.126499869</v>
      </c>
      <c r="L168" s="70">
        <f t="shared" si="39"/>
        <v>92144852.663500041</v>
      </c>
      <c r="M168" s="1205">
        <f t="shared" si="31"/>
        <v>88600819.868750036</v>
      </c>
      <c r="N168" s="1205">
        <f t="shared" si="42"/>
        <v>46166.147816249977</v>
      </c>
      <c r="O168" s="70">
        <f>O167+N168</f>
        <v>-12033783.72710254</v>
      </c>
      <c r="P168" s="70">
        <f t="shared" si="37"/>
        <v>-12310780.614000043</v>
      </c>
      <c r="Q168" s="657">
        <f t="shared" si="38"/>
        <v>79834072.049500003</v>
      </c>
      <c r="R168" s="76"/>
      <c r="S168" s="67">
        <f t="shared" si="36"/>
        <v>76567036.141647488</v>
      </c>
      <c r="T168" s="510">
        <f>$E$79-(SUM($I$79:I168)*$V$75)</f>
        <v>52761311.789999977</v>
      </c>
      <c r="U168" s="38"/>
      <c r="V168" s="669"/>
    </row>
    <row r="169" spans="1:23">
      <c r="A169" s="649"/>
      <c r="B169" s="80">
        <v>43616</v>
      </c>
      <c r="C169" s="80"/>
      <c r="D169" s="99"/>
      <c r="E169" s="655">
        <f t="shared" si="32"/>
        <v>52761311.789999977</v>
      </c>
      <c r="F169" s="656">
        <f t="shared" si="33"/>
        <v>141761311.78999987</v>
      </c>
      <c r="G169" s="656"/>
      <c r="H169" s="70">
        <f t="shared" si="41"/>
        <v>141761311.7899999</v>
      </c>
      <c r="I169" s="318">
        <f t="shared" si="40"/>
        <v>590672.13245833281</v>
      </c>
      <c r="J169" s="70">
        <f t="shared" si="30"/>
        <v>-53751164.053708166</v>
      </c>
      <c r="K169" s="70">
        <f t="shared" si="34"/>
        <v>-50207131.258958198</v>
      </c>
      <c r="L169" s="70">
        <f t="shared" si="39"/>
        <v>91554180.531041712</v>
      </c>
      <c r="M169" s="1205">
        <f t="shared" si="31"/>
        <v>88010147.736291707</v>
      </c>
      <c r="N169" s="1205">
        <f t="shared" si="42"/>
        <v>46166.147816249977</v>
      </c>
      <c r="O169" s="70">
        <f>O168+N169</f>
        <v>-11987617.57928629</v>
      </c>
      <c r="P169" s="70">
        <f t="shared" si="37"/>
        <v>-12264614.466183791</v>
      </c>
      <c r="Q169" s="657">
        <f t="shared" si="38"/>
        <v>79289566.064857915</v>
      </c>
      <c r="R169" s="76"/>
      <c r="S169" s="67">
        <f t="shared" si="36"/>
        <v>76022530.157005414</v>
      </c>
      <c r="T169" s="510">
        <f>$E$79-(SUM($I$79:I169)*$V$75)</f>
        <v>52761311.789999977</v>
      </c>
      <c r="U169" s="38"/>
      <c r="V169" s="669"/>
    </row>
    <row r="170" spans="1:23" ht="12.75" customHeight="1">
      <c r="A170" s="649"/>
      <c r="B170" s="80">
        <v>43646</v>
      </c>
      <c r="C170" s="80"/>
      <c r="D170" s="99"/>
      <c r="E170" s="655">
        <f t="shared" si="32"/>
        <v>52761311.789999977</v>
      </c>
      <c r="F170" s="656">
        <f t="shared" si="33"/>
        <v>141761311.78999987</v>
      </c>
      <c r="G170" s="656"/>
      <c r="H170" s="70">
        <f t="shared" si="41"/>
        <v>141761311.7899999</v>
      </c>
      <c r="I170" s="318">
        <f t="shared" si="40"/>
        <v>590672.13245833281</v>
      </c>
      <c r="J170" s="70">
        <f t="shared" si="30"/>
        <v>-54341836.186166495</v>
      </c>
      <c r="K170" s="70">
        <f t="shared" si="34"/>
        <v>-50797803.391416527</v>
      </c>
      <c r="L170" s="70">
        <f t="shared" si="39"/>
        <v>90963508.398583382</v>
      </c>
      <c r="M170" s="1205">
        <f t="shared" si="31"/>
        <v>87419475.603833377</v>
      </c>
      <c r="N170" s="1205">
        <f t="shared" si="42"/>
        <v>46166.147816249977</v>
      </c>
      <c r="O170" s="70">
        <f t="shared" ref="O170:O232" si="43">O169+N170</f>
        <v>-11941451.43147004</v>
      </c>
      <c r="P170" s="70">
        <f t="shared" si="37"/>
        <v>-12218448.318367541</v>
      </c>
      <c r="Q170" s="657">
        <f t="shared" si="38"/>
        <v>78745060.080215842</v>
      </c>
      <c r="R170" s="76"/>
      <c r="S170" s="67">
        <f t="shared" si="36"/>
        <v>75478024.172363341</v>
      </c>
      <c r="T170" s="510">
        <f>$E$79-(SUM($I$79:I170)*$V$75)</f>
        <v>52761311.789999977</v>
      </c>
      <c r="U170" s="38"/>
      <c r="V170" s="669"/>
    </row>
    <row r="171" spans="1:23">
      <c r="A171" s="649"/>
      <c r="B171" s="1071">
        <v>43677</v>
      </c>
      <c r="C171" s="1071"/>
      <c r="D171" s="1787"/>
      <c r="E171" s="1788">
        <f t="shared" si="32"/>
        <v>52761311.789999977</v>
      </c>
      <c r="F171" s="1788">
        <f t="shared" si="33"/>
        <v>141761311.78999987</v>
      </c>
      <c r="G171" s="1788"/>
      <c r="H171" s="1146">
        <f t="shared" si="41"/>
        <v>141761311.7899999</v>
      </c>
      <c r="I171" s="1146">
        <f t="shared" si="40"/>
        <v>590672.13245833281</v>
      </c>
      <c r="J171" s="1146">
        <f t="shared" si="30"/>
        <v>-54932508.318624824</v>
      </c>
      <c r="K171" s="1146">
        <f t="shared" si="34"/>
        <v>-51388475.523874857</v>
      </c>
      <c r="L171" s="1146">
        <f t="shared" si="39"/>
        <v>90372836.266125053</v>
      </c>
      <c r="M171" s="1062">
        <f t="shared" si="31"/>
        <v>86828803.471375048</v>
      </c>
      <c r="N171" s="1062">
        <f t="shared" si="42"/>
        <v>46166.147816249977</v>
      </c>
      <c r="O171" s="1146">
        <f t="shared" si="43"/>
        <v>-11895285.28365379</v>
      </c>
      <c r="P171" s="1146">
        <f t="shared" si="37"/>
        <v>-12172282.170551291</v>
      </c>
      <c r="Q171" s="1789">
        <f t="shared" si="38"/>
        <v>78200554.095573768</v>
      </c>
      <c r="R171" s="76"/>
      <c r="S171" s="67">
        <f t="shared" si="36"/>
        <v>74933518.187721252</v>
      </c>
      <c r="T171" s="510">
        <f>$E$79-(SUM($I$79:I171)*$V$75)</f>
        <v>52761311.789999977</v>
      </c>
      <c r="U171" s="38"/>
      <c r="V171" s="669"/>
    </row>
    <row r="172" spans="1:23">
      <c r="A172" s="649"/>
      <c r="B172" s="1071">
        <v>43708</v>
      </c>
      <c r="C172" s="1071"/>
      <c r="D172" s="1787"/>
      <c r="E172" s="1788">
        <f t="shared" si="32"/>
        <v>52761311.789999977</v>
      </c>
      <c r="F172" s="1788">
        <f t="shared" si="33"/>
        <v>141761311.78999987</v>
      </c>
      <c r="G172" s="1788"/>
      <c r="H172" s="1146">
        <f t="shared" si="41"/>
        <v>141761311.7899999</v>
      </c>
      <c r="I172" s="1146">
        <f t="shared" si="40"/>
        <v>590672.13245833281</v>
      </c>
      <c r="J172" s="1146">
        <f t="shared" si="30"/>
        <v>-55523180.451083153</v>
      </c>
      <c r="K172" s="1146">
        <f t="shared" si="34"/>
        <v>-51979147.656333186</v>
      </c>
      <c r="L172" s="1146">
        <f t="shared" si="39"/>
        <v>89782164.133666724</v>
      </c>
      <c r="M172" s="1062">
        <f t="shared" si="31"/>
        <v>86238131.338916719</v>
      </c>
      <c r="N172" s="1062">
        <f t="shared" si="42"/>
        <v>46166.147816249977</v>
      </c>
      <c r="O172" s="1146">
        <f t="shared" si="43"/>
        <v>-11849119.13583754</v>
      </c>
      <c r="P172" s="1146">
        <f t="shared" si="37"/>
        <v>-12126116.022735042</v>
      </c>
      <c r="Q172" s="1789">
        <f t="shared" si="38"/>
        <v>77656048.11093168</v>
      </c>
      <c r="R172" s="76"/>
      <c r="S172" s="67">
        <f t="shared" si="36"/>
        <v>74389012.203079179</v>
      </c>
      <c r="T172" s="510">
        <f>$E$79-(SUM($I$79:I172)*$V$75)</f>
        <v>52761311.789999977</v>
      </c>
      <c r="U172" s="38"/>
      <c r="V172" s="669"/>
    </row>
    <row r="173" spans="1:23">
      <c r="A173" s="649"/>
      <c r="B173" s="1071">
        <v>43738</v>
      </c>
      <c r="C173" s="1071"/>
      <c r="D173" s="1787"/>
      <c r="E173" s="1788">
        <f t="shared" si="32"/>
        <v>52761311.789999977</v>
      </c>
      <c r="F173" s="1788">
        <f t="shared" si="33"/>
        <v>141761311.78999987</v>
      </c>
      <c r="G173" s="1788"/>
      <c r="H173" s="1146">
        <f t="shared" si="41"/>
        <v>141761311.7899999</v>
      </c>
      <c r="I173" s="1146">
        <f t="shared" si="40"/>
        <v>590672.13245833281</v>
      </c>
      <c r="J173" s="1146">
        <f t="shared" si="30"/>
        <v>-56113852.583541483</v>
      </c>
      <c r="K173" s="1146">
        <f t="shared" si="34"/>
        <v>-52569819.788791515</v>
      </c>
      <c r="L173" s="1146">
        <f t="shared" si="39"/>
        <v>89191492.001208395</v>
      </c>
      <c r="M173" s="1062">
        <f t="shared" si="31"/>
        <v>85647459.20645839</v>
      </c>
      <c r="N173" s="1062">
        <f t="shared" si="42"/>
        <v>46166.147816249977</v>
      </c>
      <c r="O173" s="1146">
        <f t="shared" si="43"/>
        <v>-11802952.98802129</v>
      </c>
      <c r="P173" s="1146">
        <f t="shared" si="37"/>
        <v>-12079949.874918791</v>
      </c>
      <c r="Q173" s="1789">
        <f t="shared" si="38"/>
        <v>77111542.126289606</v>
      </c>
      <c r="R173" s="76"/>
      <c r="S173" s="67">
        <f t="shared" si="36"/>
        <v>73844506.218437105</v>
      </c>
      <c r="T173" s="510">
        <f>$E$79-(SUM($I$79:I173)*$V$75)</f>
        <v>52761311.789999977</v>
      </c>
      <c r="U173" s="38"/>
      <c r="V173" s="669"/>
    </row>
    <row r="174" spans="1:23">
      <c r="A174" s="649"/>
      <c r="B174" s="1071">
        <v>43769</v>
      </c>
      <c r="C174" s="1071"/>
      <c r="D174" s="1787"/>
      <c r="E174" s="1788">
        <f t="shared" si="32"/>
        <v>52761311.789999977</v>
      </c>
      <c r="F174" s="1788">
        <f t="shared" si="33"/>
        <v>141761311.78999987</v>
      </c>
      <c r="G174" s="1788"/>
      <c r="H174" s="1146">
        <f t="shared" si="41"/>
        <v>141761311.7899999</v>
      </c>
      <c r="I174" s="1146">
        <f t="shared" si="40"/>
        <v>590672.13245833281</v>
      </c>
      <c r="J174" s="1146">
        <f t="shared" si="30"/>
        <v>-56704524.715999812</v>
      </c>
      <c r="K174" s="1146">
        <f t="shared" si="34"/>
        <v>-53160491.921249844</v>
      </c>
      <c r="L174" s="1146">
        <f t="shared" si="39"/>
        <v>88600819.868750066</v>
      </c>
      <c r="M174" s="1062">
        <f t="shared" si="31"/>
        <v>85056787.074000061</v>
      </c>
      <c r="N174" s="1062">
        <f t="shared" si="42"/>
        <v>46166.147816249977</v>
      </c>
      <c r="O174" s="1146">
        <f t="shared" si="43"/>
        <v>-11756786.84020504</v>
      </c>
      <c r="P174" s="1146">
        <f t="shared" si="37"/>
        <v>-12033783.72710254</v>
      </c>
      <c r="Q174" s="1789">
        <f t="shared" si="38"/>
        <v>76567036.141647518</v>
      </c>
      <c r="R174" s="76"/>
      <c r="S174" s="67">
        <f t="shared" si="36"/>
        <v>73300000.233795017</v>
      </c>
      <c r="T174" s="510">
        <f>$E$79-(SUM($I$79:I174)*$V$75)</f>
        <v>52761311.789999977</v>
      </c>
      <c r="U174" s="38"/>
      <c r="V174" s="669"/>
    </row>
    <row r="175" spans="1:23">
      <c r="A175" s="649"/>
      <c r="B175" s="1071">
        <v>43799</v>
      </c>
      <c r="C175" s="1071"/>
      <c r="D175" s="1787"/>
      <c r="E175" s="1788">
        <f t="shared" si="32"/>
        <v>52761311.789999977</v>
      </c>
      <c r="F175" s="1788">
        <f t="shared" si="33"/>
        <v>141761311.78999987</v>
      </c>
      <c r="G175" s="1788"/>
      <c r="H175" s="1146">
        <f t="shared" si="41"/>
        <v>141761311.7899999</v>
      </c>
      <c r="I175" s="1146">
        <f t="shared" si="40"/>
        <v>590672.13245833281</v>
      </c>
      <c r="J175" s="1146">
        <f t="shared" si="30"/>
        <v>-57295196.848458141</v>
      </c>
      <c r="K175" s="1146">
        <f t="shared" si="34"/>
        <v>-53751164.053708173</v>
      </c>
      <c r="L175" s="1146">
        <f t="shared" si="39"/>
        <v>88010147.736291736</v>
      </c>
      <c r="M175" s="1062">
        <f t="shared" si="31"/>
        <v>84466114.941541731</v>
      </c>
      <c r="N175" s="1062">
        <f t="shared" si="42"/>
        <v>46166.147816249977</v>
      </c>
      <c r="O175" s="1146">
        <f t="shared" si="43"/>
        <v>-11710620.69238879</v>
      </c>
      <c r="P175" s="1146">
        <f t="shared" si="37"/>
        <v>-11987617.57928629</v>
      </c>
      <c r="Q175" s="1789">
        <f t="shared" si="38"/>
        <v>76022530.157005444</v>
      </c>
      <c r="R175" s="76"/>
      <c r="S175" s="67">
        <f t="shared" si="36"/>
        <v>72755494.249152943</v>
      </c>
      <c r="T175" s="510">
        <f>$E$79-(SUM($I$79:I175)*$V$75)</f>
        <v>52761311.789999977</v>
      </c>
      <c r="U175" s="38"/>
      <c r="V175" s="669"/>
    </row>
    <row r="176" spans="1:23">
      <c r="A176" s="649"/>
      <c r="B176" s="1071">
        <v>43830</v>
      </c>
      <c r="C176" s="1071"/>
      <c r="D176" s="1787"/>
      <c r="E176" s="1788">
        <f t="shared" si="32"/>
        <v>52761311.789999977</v>
      </c>
      <c r="F176" s="1788">
        <f t="shared" si="33"/>
        <v>141761311.78999987</v>
      </c>
      <c r="G176" s="1788"/>
      <c r="H176" s="1146">
        <f t="shared" si="41"/>
        <v>141761311.7899999</v>
      </c>
      <c r="I176" s="1146">
        <f t="shared" si="40"/>
        <v>590672.13245833281</v>
      </c>
      <c r="J176" s="1146">
        <f t="shared" si="30"/>
        <v>-57885868.98091647</v>
      </c>
      <c r="K176" s="1146">
        <f t="shared" si="34"/>
        <v>-54341836.186166503</v>
      </c>
      <c r="L176" s="1146">
        <f t="shared" si="39"/>
        <v>87419475.603833407</v>
      </c>
      <c r="M176" s="1062">
        <f>F176+J176</f>
        <v>83875442.809083402</v>
      </c>
      <c r="N176" s="1062">
        <f t="shared" si="42"/>
        <v>46166.147816249977</v>
      </c>
      <c r="O176" s="1146">
        <f t="shared" si="43"/>
        <v>-11664454.54457254</v>
      </c>
      <c r="P176" s="1146">
        <f t="shared" si="37"/>
        <v>-11941451.431470042</v>
      </c>
      <c r="Q176" s="1789">
        <f t="shared" si="38"/>
        <v>75478024.172363371</v>
      </c>
      <c r="R176" s="76"/>
      <c r="S176" s="67">
        <f t="shared" si="36"/>
        <v>72210988.26451087</v>
      </c>
      <c r="T176" s="510">
        <f>$E$79-(SUM($I$79:I176)*$V$75)</f>
        <v>52761311.789999977</v>
      </c>
      <c r="U176" s="38"/>
      <c r="V176" s="669"/>
    </row>
    <row r="177" spans="1:23">
      <c r="A177" s="649"/>
      <c r="B177" s="1071">
        <v>43861</v>
      </c>
      <c r="C177" s="1071"/>
      <c r="D177" s="1787"/>
      <c r="E177" s="1788">
        <f t="shared" si="32"/>
        <v>52761311.789999977</v>
      </c>
      <c r="F177" s="1788">
        <f t="shared" si="33"/>
        <v>141761311.78999987</v>
      </c>
      <c r="G177" s="1788"/>
      <c r="H177" s="1146">
        <f t="shared" si="41"/>
        <v>141761311.7899999</v>
      </c>
      <c r="I177" s="1146">
        <f t="shared" si="40"/>
        <v>590672.13245833281</v>
      </c>
      <c r="J177" s="1146">
        <f t="shared" si="30"/>
        <v>-58476541.113374799</v>
      </c>
      <c r="K177" s="1146">
        <f t="shared" si="34"/>
        <v>-54932508.318624832</v>
      </c>
      <c r="L177" s="1146">
        <f t="shared" si="39"/>
        <v>86828803.471375078</v>
      </c>
      <c r="M177" s="1062">
        <f t="shared" si="31"/>
        <v>83284770.676625073</v>
      </c>
      <c r="N177" s="1062">
        <f t="shared" si="42"/>
        <v>46166.147816249977</v>
      </c>
      <c r="O177" s="1146">
        <f t="shared" si="43"/>
        <v>-11618288.39675629</v>
      </c>
      <c r="P177" s="1146">
        <f t="shared" si="37"/>
        <v>-11895285.28365379</v>
      </c>
      <c r="Q177" s="1789">
        <f t="shared" si="38"/>
        <v>74933518.187721282</v>
      </c>
      <c r="R177" s="76"/>
      <c r="S177" s="67">
        <f t="shared" si="36"/>
        <v>71666482.279868782</v>
      </c>
      <c r="T177" s="510">
        <f>$E$79-(SUM($I$79:I177)*$V$75)</f>
        <v>52761311.789999977</v>
      </c>
      <c r="U177" s="38"/>
      <c r="V177" s="669"/>
    </row>
    <row r="178" spans="1:23" ht="12.75" customHeight="1">
      <c r="A178" s="649"/>
      <c r="B178" s="1071">
        <v>43889</v>
      </c>
      <c r="C178" s="1071"/>
      <c r="D178" s="1787"/>
      <c r="E178" s="1788">
        <f t="shared" si="32"/>
        <v>52761311.789999977</v>
      </c>
      <c r="F178" s="1788">
        <f t="shared" si="33"/>
        <v>141761311.78999987</v>
      </c>
      <c r="G178" s="1788"/>
      <c r="H178" s="1146">
        <f t="shared" si="41"/>
        <v>141761311.7899999</v>
      </c>
      <c r="I178" s="1146">
        <f t="shared" si="40"/>
        <v>590672.13245833281</v>
      </c>
      <c r="J178" s="1146">
        <f t="shared" si="30"/>
        <v>-59067213.245833129</v>
      </c>
      <c r="K178" s="1146">
        <f t="shared" si="34"/>
        <v>-55523180.451083176</v>
      </c>
      <c r="L178" s="1146">
        <f t="shared" si="39"/>
        <v>86238131.338916719</v>
      </c>
      <c r="M178" s="1062">
        <f t="shared" si="31"/>
        <v>82694098.544166744</v>
      </c>
      <c r="N178" s="1062">
        <f t="shared" si="42"/>
        <v>46166.147816249977</v>
      </c>
      <c r="O178" s="1146">
        <f t="shared" si="43"/>
        <v>-11572122.248940039</v>
      </c>
      <c r="P178" s="1146">
        <f t="shared" si="37"/>
        <v>-11849119.13583754</v>
      </c>
      <c r="Q178" s="1789">
        <f t="shared" si="38"/>
        <v>74389012.203079179</v>
      </c>
      <c r="R178" s="76"/>
      <c r="S178" s="67">
        <f t="shared" si="36"/>
        <v>71121976.295226708</v>
      </c>
      <c r="T178" s="510">
        <f>$E$79-(SUM($I$79:I178)*$V$75)</f>
        <v>52761311.789999977</v>
      </c>
      <c r="U178" s="38"/>
      <c r="V178" s="669"/>
    </row>
    <row r="179" spans="1:23" ht="12.75" customHeight="1">
      <c r="A179" s="649"/>
      <c r="B179" s="1071">
        <v>43921</v>
      </c>
      <c r="C179" s="1071"/>
      <c r="D179" s="1787"/>
      <c r="E179" s="1788">
        <f t="shared" si="32"/>
        <v>52761311.789999977</v>
      </c>
      <c r="F179" s="1788">
        <f t="shared" si="33"/>
        <v>141761311.78999987</v>
      </c>
      <c r="G179" s="1788"/>
      <c r="H179" s="1146">
        <f t="shared" si="41"/>
        <v>141761311.7899999</v>
      </c>
      <c r="I179" s="1146">
        <f t="shared" si="40"/>
        <v>590672.13245833281</v>
      </c>
      <c r="J179" s="1146">
        <f t="shared" si="30"/>
        <v>-59657885.378291458</v>
      </c>
      <c r="K179" s="1146">
        <f t="shared" si="34"/>
        <v>-56113852.583541505</v>
      </c>
      <c r="L179" s="1146">
        <f t="shared" si="39"/>
        <v>85647459.20645839</v>
      </c>
      <c r="M179" s="1062">
        <f t="shared" si="31"/>
        <v>82103426.411708415</v>
      </c>
      <c r="N179" s="1062">
        <f t="shared" si="42"/>
        <v>46166.147816249977</v>
      </c>
      <c r="O179" s="1146">
        <f t="shared" si="43"/>
        <v>-11525956.101123789</v>
      </c>
      <c r="P179" s="1146">
        <f t="shared" si="37"/>
        <v>-11802952.988021292</v>
      </c>
      <c r="Q179" s="1789">
        <f t="shared" si="38"/>
        <v>73844506.218437105</v>
      </c>
      <c r="R179" s="76"/>
      <c r="S179" s="67">
        <f t="shared" si="36"/>
        <v>70577470.31058462</v>
      </c>
      <c r="T179" s="510">
        <f>$E$79-(SUM($I$79:I179)*$V$75)</f>
        <v>52761311.789999977</v>
      </c>
      <c r="U179" s="38"/>
      <c r="V179" s="669"/>
    </row>
    <row r="180" spans="1:23">
      <c r="A180" s="649"/>
      <c r="B180" s="1071">
        <v>43951</v>
      </c>
      <c r="C180" s="1071"/>
      <c r="D180" s="1787"/>
      <c r="E180" s="1788">
        <f t="shared" si="32"/>
        <v>52761311.789999977</v>
      </c>
      <c r="F180" s="1788">
        <f t="shared" si="33"/>
        <v>141761311.78999987</v>
      </c>
      <c r="G180" s="1788"/>
      <c r="H180" s="1146">
        <f t="shared" si="41"/>
        <v>141761311.7899999</v>
      </c>
      <c r="I180" s="1146">
        <f t="shared" si="40"/>
        <v>590672.13245833281</v>
      </c>
      <c r="J180" s="1146">
        <f t="shared" si="30"/>
        <v>-60248557.510749787</v>
      </c>
      <c r="K180" s="1146">
        <f t="shared" si="34"/>
        <v>-56704524.715999834</v>
      </c>
      <c r="L180" s="1146">
        <f t="shared" si="39"/>
        <v>85056787.074000061</v>
      </c>
      <c r="M180" s="1062">
        <f t="shared" si="31"/>
        <v>81512754.279250085</v>
      </c>
      <c r="N180" s="1062">
        <f t="shared" si="42"/>
        <v>46166.147816249977</v>
      </c>
      <c r="O180" s="1146">
        <f t="shared" si="43"/>
        <v>-11479789.953307539</v>
      </c>
      <c r="P180" s="1146">
        <f t="shared" si="37"/>
        <v>-11756786.840205042</v>
      </c>
      <c r="Q180" s="1789">
        <f t="shared" si="38"/>
        <v>73300000.233795017</v>
      </c>
      <c r="R180" s="76"/>
      <c r="S180" s="67">
        <f t="shared" si="36"/>
        <v>70032964.325942546</v>
      </c>
      <c r="T180" s="510">
        <f>$E$79-(SUM($I$79:I180)*$V$75)</f>
        <v>52761311.789999977</v>
      </c>
      <c r="U180" s="38"/>
      <c r="V180" s="669"/>
    </row>
    <row r="181" spans="1:23">
      <c r="A181" s="649"/>
      <c r="B181" s="1071">
        <v>43982</v>
      </c>
      <c r="C181" s="1071"/>
      <c r="D181" s="1787"/>
      <c r="E181" s="1788">
        <f t="shared" si="32"/>
        <v>52761311.789999977</v>
      </c>
      <c r="F181" s="1788">
        <f t="shared" si="33"/>
        <v>141761311.78999987</v>
      </c>
      <c r="G181" s="1788"/>
      <c r="H181" s="1146">
        <f t="shared" si="41"/>
        <v>141761311.7899999</v>
      </c>
      <c r="I181" s="1146">
        <f t="shared" si="40"/>
        <v>590672.13245833281</v>
      </c>
      <c r="J181" s="1146">
        <f t="shared" si="30"/>
        <v>-60839229.643208116</v>
      </c>
      <c r="K181" s="1146">
        <f t="shared" si="34"/>
        <v>-57295196.848458163</v>
      </c>
      <c r="L181" s="1146">
        <f t="shared" si="39"/>
        <v>84466114.941541731</v>
      </c>
      <c r="M181" s="1062">
        <f t="shared" si="31"/>
        <v>80922082.146791756</v>
      </c>
      <c r="N181" s="1062">
        <f t="shared" si="42"/>
        <v>46166.147816249977</v>
      </c>
      <c r="O181" s="1146">
        <f t="shared" si="43"/>
        <v>-11433623.805491289</v>
      </c>
      <c r="P181" s="1146">
        <f>(O169+O181+SUM(O170:O180)*2)/24</f>
        <v>-11710620.69238879</v>
      </c>
      <c r="Q181" s="1789">
        <f t="shared" si="38"/>
        <v>72755494.249152943</v>
      </c>
      <c r="R181" s="76"/>
      <c r="S181" s="67">
        <f t="shared" si="36"/>
        <v>69488458.341300473</v>
      </c>
      <c r="T181" s="510">
        <f>$E$79-(SUM($I$79:I181)*$V$75)</f>
        <v>52761311.789999977</v>
      </c>
      <c r="U181" s="38"/>
      <c r="V181" s="669"/>
    </row>
    <row r="182" spans="1:23" ht="12.75" customHeight="1">
      <c r="A182" s="649"/>
      <c r="B182" s="1071">
        <v>44012</v>
      </c>
      <c r="C182" s="1071"/>
      <c r="D182" s="1787"/>
      <c r="E182" s="1788">
        <f t="shared" si="32"/>
        <v>52761311.789999977</v>
      </c>
      <c r="F182" s="1788">
        <f t="shared" si="33"/>
        <v>141761311.78999987</v>
      </c>
      <c r="G182" s="1788"/>
      <c r="H182" s="1146">
        <f t="shared" si="41"/>
        <v>141761311.7899999</v>
      </c>
      <c r="I182" s="1130">
        <f t="shared" si="40"/>
        <v>590672.13245833281</v>
      </c>
      <c r="J182" s="1146">
        <f t="shared" si="30"/>
        <v>-61429901.775666445</v>
      </c>
      <c r="K182" s="1146">
        <f t="shared" si="34"/>
        <v>-57885868.980916493</v>
      </c>
      <c r="L182" s="1146">
        <f t="shared" si="39"/>
        <v>83875442.809083402</v>
      </c>
      <c r="M182" s="1062">
        <f t="shared" si="31"/>
        <v>80331410.014333427</v>
      </c>
      <c r="N182" s="1128">
        <f t="shared" si="42"/>
        <v>46166.147816249977</v>
      </c>
      <c r="O182" s="1130">
        <f t="shared" si="43"/>
        <v>-11387457.657675039</v>
      </c>
      <c r="P182" s="1146">
        <f t="shared" si="37"/>
        <v>-11664454.54457254</v>
      </c>
      <c r="Q182" s="1789">
        <f t="shared" si="38"/>
        <v>72210988.26451087</v>
      </c>
      <c r="R182" s="76"/>
      <c r="S182" s="67">
        <f t="shared" si="36"/>
        <v>68943952.356658384</v>
      </c>
      <c r="T182" s="510">
        <f>$E$79-(SUM($I$79:I182)*$V$75)</f>
        <v>52761311.789999977</v>
      </c>
      <c r="U182" s="38"/>
      <c r="V182" s="669"/>
      <c r="W182" s="1107" t="s">
        <v>878</v>
      </c>
    </row>
    <row r="183" spans="1:23">
      <c r="A183" s="649"/>
      <c r="B183" s="80">
        <v>44043</v>
      </c>
      <c r="C183" s="80"/>
      <c r="D183" s="99"/>
      <c r="E183" s="655">
        <f t="shared" si="32"/>
        <v>52761311.789999977</v>
      </c>
      <c r="F183" s="656">
        <f t="shared" si="33"/>
        <v>141761311.78999987</v>
      </c>
      <c r="G183" s="656"/>
      <c r="H183" s="70">
        <f t="shared" si="41"/>
        <v>141761311.7899999</v>
      </c>
      <c r="I183" s="318">
        <f t="shared" si="40"/>
        <v>590672.13245833281</v>
      </c>
      <c r="J183" s="70">
        <f t="shared" si="30"/>
        <v>-62020573.908124775</v>
      </c>
      <c r="K183" s="70">
        <f t="shared" si="34"/>
        <v>-58476541.113374822</v>
      </c>
      <c r="L183" s="70">
        <f t="shared" si="39"/>
        <v>83284770.676625073</v>
      </c>
      <c r="M183" s="1205">
        <f t="shared" si="31"/>
        <v>79740737.881875098</v>
      </c>
      <c r="N183" s="1205">
        <f t="shared" si="42"/>
        <v>46166.147816249977</v>
      </c>
      <c r="O183" s="70">
        <f t="shared" si="43"/>
        <v>-11341291.509858789</v>
      </c>
      <c r="P183" s="70">
        <f t="shared" si="37"/>
        <v>-11618288.39675629</v>
      </c>
      <c r="Q183" s="657">
        <f t="shared" si="38"/>
        <v>71666482.279868782</v>
      </c>
      <c r="R183" s="76"/>
      <c r="S183" s="67">
        <f t="shared" si="36"/>
        <v>68399446.372016311</v>
      </c>
      <c r="T183" s="510">
        <f>$E$79-(SUM($I$79:I183)*$V$75)</f>
        <v>52761311.789999977</v>
      </c>
      <c r="U183" s="38"/>
      <c r="V183" s="669"/>
    </row>
    <row r="184" spans="1:23">
      <c r="A184" s="649"/>
      <c r="B184" s="80">
        <v>44074</v>
      </c>
      <c r="C184" s="80"/>
      <c r="D184" s="99"/>
      <c r="E184" s="655">
        <f t="shared" si="32"/>
        <v>52761311.789999977</v>
      </c>
      <c r="F184" s="656">
        <f t="shared" si="33"/>
        <v>141761311.78999987</v>
      </c>
      <c r="G184" s="656"/>
      <c r="H184" s="70">
        <f t="shared" si="41"/>
        <v>141761311.7899999</v>
      </c>
      <c r="I184" s="318">
        <f t="shared" si="40"/>
        <v>590672.13245833281</v>
      </c>
      <c r="J184" s="70">
        <f t="shared" si="30"/>
        <v>-62611246.040583104</v>
      </c>
      <c r="K184" s="70">
        <f t="shared" si="34"/>
        <v>-59067213.245833151</v>
      </c>
      <c r="L184" s="70">
        <f t="shared" si="39"/>
        <v>82694098.544166744</v>
      </c>
      <c r="M184" s="1205">
        <f t="shared" si="31"/>
        <v>79150065.749416769</v>
      </c>
      <c r="N184" s="1205">
        <f t="shared" si="42"/>
        <v>46166.147816249977</v>
      </c>
      <c r="O184" s="70">
        <f t="shared" si="43"/>
        <v>-11295125.362042539</v>
      </c>
      <c r="P184" s="70">
        <f t="shared" si="37"/>
        <v>-11572122.248940041</v>
      </c>
      <c r="Q184" s="657">
        <f t="shared" si="38"/>
        <v>71121976.295226708</v>
      </c>
      <c r="R184" s="76"/>
      <c r="S184" s="67">
        <f t="shared" si="36"/>
        <v>67854940.387374222</v>
      </c>
      <c r="T184" s="510">
        <f>$E$79-(SUM($I$79:I184)*$V$75)</f>
        <v>52761311.789999977</v>
      </c>
      <c r="U184" s="38"/>
      <c r="V184" s="669"/>
    </row>
    <row r="185" spans="1:23">
      <c r="A185" s="649"/>
      <c r="B185" s="80">
        <v>44104</v>
      </c>
      <c r="C185" s="80"/>
      <c r="D185" s="99"/>
      <c r="E185" s="655">
        <f t="shared" si="32"/>
        <v>52761311.789999977</v>
      </c>
      <c r="F185" s="656">
        <f t="shared" si="33"/>
        <v>141761311.78999987</v>
      </c>
      <c r="G185" s="1889">
        <f>EDIT!C7</f>
        <v>-5108976.6800000006</v>
      </c>
      <c r="H185" s="70">
        <f t="shared" si="41"/>
        <v>141761311.7899999</v>
      </c>
      <c r="I185" s="318">
        <f t="shared" si="40"/>
        <v>590672.13245833281</v>
      </c>
      <c r="J185" s="70">
        <f t="shared" si="30"/>
        <v>-63201918.173041433</v>
      </c>
      <c r="K185" s="70">
        <f t="shared" si="34"/>
        <v>-59657885.37829148</v>
      </c>
      <c r="L185" s="70">
        <f t="shared" si="39"/>
        <v>82103426.411708415</v>
      </c>
      <c r="M185" s="1205">
        <f t="shared" si="31"/>
        <v>78559393.616958439</v>
      </c>
      <c r="N185" s="1205">
        <f t="shared" si="42"/>
        <v>46166.147816249977</v>
      </c>
      <c r="O185" s="1130">
        <f>O184+N185-G185</f>
        <v>-6139982.5342262881</v>
      </c>
      <c r="P185" s="70">
        <f t="shared" si="37"/>
        <v>-11313082.072790457</v>
      </c>
      <c r="Q185" s="657">
        <f t="shared" si="38"/>
        <v>70790344.338917956</v>
      </c>
      <c r="R185" s="76"/>
      <c r="S185" s="67">
        <f t="shared" si="36"/>
        <v>72419411.082732156</v>
      </c>
      <c r="T185" s="510">
        <f>$E$79-(SUM($I$79:I185)*$V$75)</f>
        <v>52761311.789999977</v>
      </c>
      <c r="U185" s="38"/>
      <c r="V185" s="669"/>
    </row>
    <row r="186" spans="1:23">
      <c r="A186" s="649"/>
      <c r="B186" s="1886">
        <v>44135</v>
      </c>
      <c r="C186" s="1886"/>
      <c r="D186" s="1887"/>
      <c r="E186" s="1888">
        <f t="shared" si="32"/>
        <v>52761311.789999977</v>
      </c>
      <c r="F186" s="1888">
        <f t="shared" si="33"/>
        <v>141761311.78999987</v>
      </c>
      <c r="G186" s="1889"/>
      <c r="H186" s="1130">
        <f t="shared" si="41"/>
        <v>141761311.7899999</v>
      </c>
      <c r="I186" s="1130">
        <f t="shared" si="40"/>
        <v>590672.13245833281</v>
      </c>
      <c r="J186" s="1130">
        <f t="shared" si="30"/>
        <v>-63792590.305499762</v>
      </c>
      <c r="K186" s="1130">
        <f t="shared" si="34"/>
        <v>-60248557.510749809</v>
      </c>
      <c r="L186" s="1130">
        <f t="shared" si="39"/>
        <v>81512754.279250085</v>
      </c>
      <c r="M186" s="1128">
        <f t="shared" si="31"/>
        <v>77968721.48450011</v>
      </c>
      <c r="N186" s="1128">
        <f t="shared" si="42"/>
        <v>46166.147816249977</v>
      </c>
      <c r="O186" s="1130">
        <f>O185+N186</f>
        <v>-6093816.386410038</v>
      </c>
      <c r="P186" s="1130">
        <f t="shared" si="37"/>
        <v>-10841167.86830754</v>
      </c>
      <c r="Q186" s="1890">
        <f t="shared" si="38"/>
        <v>70671586.41094254</v>
      </c>
      <c r="R186" s="76"/>
      <c r="S186" s="67">
        <f t="shared" si="36"/>
        <v>71874905.098090068</v>
      </c>
      <c r="T186" s="510">
        <f>$E$79-(SUM($I$79:I186)*$V$75)</f>
        <v>52761311.789999977</v>
      </c>
      <c r="U186" s="38"/>
      <c r="V186" s="669"/>
    </row>
    <row r="187" spans="1:23">
      <c r="A187" s="649"/>
      <c r="B187" s="80">
        <v>44165</v>
      </c>
      <c r="C187" s="80"/>
      <c r="D187" s="99"/>
      <c r="E187" s="655">
        <f t="shared" si="32"/>
        <v>52761311.789999977</v>
      </c>
      <c r="F187" s="656">
        <f t="shared" si="33"/>
        <v>141761311.78999987</v>
      </c>
      <c r="G187" s="656"/>
      <c r="H187" s="70">
        <f t="shared" si="41"/>
        <v>141761311.7899999</v>
      </c>
      <c r="I187" s="318">
        <f t="shared" si="40"/>
        <v>590672.13245833281</v>
      </c>
      <c r="J187" s="70">
        <f t="shared" si="30"/>
        <v>-64383262.437958091</v>
      </c>
      <c r="K187" s="70">
        <f t="shared" si="34"/>
        <v>-60839229.643208139</v>
      </c>
      <c r="L187" s="70">
        <f t="shared" si="39"/>
        <v>80922082.146791756</v>
      </c>
      <c r="M187" s="1205">
        <f t="shared" si="31"/>
        <v>77378049.352041781</v>
      </c>
      <c r="N187" s="1205">
        <f t="shared" si="42"/>
        <v>46166.147816249977</v>
      </c>
      <c r="O187" s="70">
        <f t="shared" si="43"/>
        <v>-6047650.2385937879</v>
      </c>
      <c r="P187" s="70">
        <f t="shared" si="37"/>
        <v>-10369253.663824623</v>
      </c>
      <c r="Q187" s="657">
        <f t="shared" si="38"/>
        <v>70552828.482967138</v>
      </c>
      <c r="R187" s="76"/>
      <c r="S187" s="67">
        <f t="shared" si="36"/>
        <v>71330399.113447994</v>
      </c>
      <c r="T187" s="510">
        <f>$E$79-(SUM($I$79:I187)*$V$75)</f>
        <v>52761311.789999977</v>
      </c>
      <c r="U187" s="38"/>
      <c r="V187" s="669"/>
    </row>
    <row r="188" spans="1:23">
      <c r="A188" s="649"/>
      <c r="B188" s="80">
        <v>44196</v>
      </c>
      <c r="C188" s="80"/>
      <c r="D188" s="99"/>
      <c r="E188" s="655">
        <f t="shared" si="32"/>
        <v>52761311.789999977</v>
      </c>
      <c r="F188" s="656">
        <f t="shared" si="33"/>
        <v>141761311.78999987</v>
      </c>
      <c r="G188" s="656"/>
      <c r="H188" s="70">
        <f t="shared" si="41"/>
        <v>141761311.7899999</v>
      </c>
      <c r="I188" s="318">
        <f t="shared" si="40"/>
        <v>590672.13245833281</v>
      </c>
      <c r="J188" s="70">
        <f t="shared" si="30"/>
        <v>-64973934.570416421</v>
      </c>
      <c r="K188" s="70">
        <f t="shared" si="34"/>
        <v>-61429901.775666468</v>
      </c>
      <c r="L188" s="70">
        <f t="shared" si="39"/>
        <v>80331410.014333427</v>
      </c>
      <c r="M188" s="1205">
        <f>F188+J188</f>
        <v>76787377.219583452</v>
      </c>
      <c r="N188" s="1205">
        <f t="shared" si="42"/>
        <v>46166.147816249977</v>
      </c>
      <c r="O188" s="70">
        <f t="shared" si="43"/>
        <v>-6001484.0907775378</v>
      </c>
      <c r="P188" s="70">
        <f t="shared" si="37"/>
        <v>-9897339.4593417067</v>
      </c>
      <c r="Q188" s="657">
        <f t="shared" si="38"/>
        <v>70434070.554991722</v>
      </c>
      <c r="R188" s="76"/>
      <c r="S188" s="67">
        <f t="shared" si="36"/>
        <v>70785893.12880592</v>
      </c>
      <c r="T188" s="510">
        <f>$E$79-(SUM($I$79:I188)*$V$75)</f>
        <v>52761311.789999977</v>
      </c>
      <c r="U188" s="38"/>
      <c r="V188" s="669"/>
    </row>
    <row r="189" spans="1:23">
      <c r="A189" s="649"/>
      <c r="B189" s="80">
        <v>44227</v>
      </c>
      <c r="C189" s="80"/>
      <c r="D189" s="99"/>
      <c r="E189" s="655">
        <f t="shared" si="32"/>
        <v>52761311.789999977</v>
      </c>
      <c r="F189" s="656">
        <f t="shared" si="33"/>
        <v>141761311.78999987</v>
      </c>
      <c r="G189" s="656"/>
      <c r="H189" s="70">
        <f t="shared" si="41"/>
        <v>141761311.7899999</v>
      </c>
      <c r="I189" s="318">
        <f t="shared" si="40"/>
        <v>590672.13245833281</v>
      </c>
      <c r="J189" s="70">
        <f t="shared" si="30"/>
        <v>-65564606.70287475</v>
      </c>
      <c r="K189" s="70">
        <f t="shared" si="34"/>
        <v>-62020573.908124797</v>
      </c>
      <c r="L189" s="70">
        <f t="shared" si="39"/>
        <v>79740737.881875098</v>
      </c>
      <c r="M189" s="1205">
        <f t="shared" si="31"/>
        <v>76196705.087125123</v>
      </c>
      <c r="N189" s="1205">
        <f t="shared" si="42"/>
        <v>46166.147816249977</v>
      </c>
      <c r="O189" s="70">
        <f t="shared" si="43"/>
        <v>-5955317.9429612877</v>
      </c>
      <c r="P189" s="70">
        <f t="shared" si="37"/>
        <v>-9425425.2548587881</v>
      </c>
      <c r="Q189" s="657">
        <f t="shared" si="38"/>
        <v>70315312.627016306</v>
      </c>
      <c r="R189" s="76"/>
      <c r="S189" s="67">
        <f t="shared" si="36"/>
        <v>70241387.144163832</v>
      </c>
      <c r="T189" s="510">
        <f>$E$79-(SUM($I$79:I189)*$V$75)</f>
        <v>52761311.789999977</v>
      </c>
      <c r="U189" s="38"/>
      <c r="V189" s="669"/>
    </row>
    <row r="190" spans="1:23" ht="12.75" customHeight="1">
      <c r="A190" s="649"/>
      <c r="B190" s="80">
        <v>44255</v>
      </c>
      <c r="C190" s="80"/>
      <c r="D190" s="99"/>
      <c r="E190" s="655">
        <f t="shared" si="32"/>
        <v>52761311.789999977</v>
      </c>
      <c r="F190" s="656">
        <f t="shared" si="33"/>
        <v>141761311.78999987</v>
      </c>
      <c r="G190" s="656"/>
      <c r="H190" s="70">
        <f t="shared" si="41"/>
        <v>141761311.7899999</v>
      </c>
      <c r="I190" s="318">
        <f t="shared" si="40"/>
        <v>590672.13245833281</v>
      </c>
      <c r="J190" s="70">
        <f t="shared" si="30"/>
        <v>-66155278.835333079</v>
      </c>
      <c r="K190" s="70">
        <f t="shared" si="34"/>
        <v>-62611246.040583126</v>
      </c>
      <c r="L190" s="70">
        <f t="shared" si="39"/>
        <v>79150065.749416769</v>
      </c>
      <c r="M190" s="1205">
        <f>F190+J190</f>
        <v>75606032.954666793</v>
      </c>
      <c r="N190" s="1205">
        <f t="shared" si="42"/>
        <v>46166.147816249977</v>
      </c>
      <c r="O190" s="70">
        <f t="shared" si="43"/>
        <v>-5909151.7951450376</v>
      </c>
      <c r="P190" s="70">
        <f t="shared" si="37"/>
        <v>-8953511.0503758714</v>
      </c>
      <c r="Q190" s="657">
        <f t="shared" si="38"/>
        <v>70196554.69904089</v>
      </c>
      <c r="R190" s="76"/>
      <c r="S190" s="67">
        <f t="shared" si="36"/>
        <v>69696881.159521759</v>
      </c>
      <c r="T190" s="510">
        <f>$E$79-(SUM($I$79:I190)*$V$75)</f>
        <v>52761311.789999977</v>
      </c>
      <c r="U190" s="38"/>
      <c r="V190" s="669"/>
    </row>
    <row r="191" spans="1:23" ht="12.75" customHeight="1">
      <c r="A191" s="649"/>
      <c r="B191" s="80">
        <v>44286</v>
      </c>
      <c r="C191" s="80"/>
      <c r="D191" s="99"/>
      <c r="E191" s="655">
        <f t="shared" si="32"/>
        <v>52761311.789999977</v>
      </c>
      <c r="F191" s="656">
        <f t="shared" si="33"/>
        <v>141761311.78999987</v>
      </c>
      <c r="G191" s="656"/>
      <c r="H191" s="70">
        <f t="shared" si="41"/>
        <v>141761311.7899999</v>
      </c>
      <c r="I191" s="318">
        <f t="shared" si="40"/>
        <v>590672.13245833281</v>
      </c>
      <c r="J191" s="70">
        <f t="shared" si="30"/>
        <v>-66745950.967791408</v>
      </c>
      <c r="K191" s="70">
        <f t="shared" si="34"/>
        <v>-63201918.173041455</v>
      </c>
      <c r="L191" s="70">
        <f t="shared" si="39"/>
        <v>78559393.616958439</v>
      </c>
      <c r="M191" s="1205">
        <f t="shared" si="31"/>
        <v>75015360.822208464</v>
      </c>
      <c r="N191" s="1205">
        <f t="shared" si="42"/>
        <v>46166.147816249977</v>
      </c>
      <c r="O191" s="70">
        <f t="shared" si="43"/>
        <v>-5862985.6473287875</v>
      </c>
      <c r="P191" s="70">
        <f t="shared" si="37"/>
        <v>-8481596.8458929546</v>
      </c>
      <c r="Q191" s="657">
        <f t="shared" si="38"/>
        <v>70077796.771065488</v>
      </c>
      <c r="R191" s="76"/>
      <c r="S191" s="67">
        <f t="shared" si="36"/>
        <v>69152375.17487967</v>
      </c>
      <c r="T191" s="510">
        <f>$E$79-(SUM($I$79:I191)*$V$75)</f>
        <v>52761311.789999977</v>
      </c>
      <c r="U191" s="38"/>
      <c r="V191" s="669"/>
    </row>
    <row r="192" spans="1:23" ht="12.75" customHeight="1">
      <c r="A192" s="659"/>
      <c r="B192" s="660">
        <v>44316</v>
      </c>
      <c r="C192" s="660"/>
      <c r="D192" s="100"/>
      <c r="E192" s="656">
        <f t="shared" si="32"/>
        <v>52761311.789999977</v>
      </c>
      <c r="F192" s="656">
        <f t="shared" si="33"/>
        <v>141761311.78999987</v>
      </c>
      <c r="G192" s="656"/>
      <c r="H192" s="885">
        <f t="shared" si="41"/>
        <v>141761311.7899999</v>
      </c>
      <c r="I192" s="885">
        <f t="shared" si="40"/>
        <v>590672.13245833281</v>
      </c>
      <c r="J192" s="885">
        <f t="shared" si="30"/>
        <v>-67336623.100249738</v>
      </c>
      <c r="K192" s="885">
        <f t="shared" si="34"/>
        <v>-63792590.305499785</v>
      </c>
      <c r="L192" s="885">
        <f t="shared" si="39"/>
        <v>77968721.48450011</v>
      </c>
      <c r="M192" s="1205">
        <f t="shared" si="31"/>
        <v>74424688.689750135</v>
      </c>
      <c r="N192" s="1205">
        <f t="shared" si="42"/>
        <v>46166.147816249977</v>
      </c>
      <c r="O192" s="885">
        <f t="shared" si="43"/>
        <v>-5816819.4995125374</v>
      </c>
      <c r="P192" s="885">
        <f t="shared" si="37"/>
        <v>-8009682.6414100379</v>
      </c>
      <c r="Q192" s="1284">
        <f t="shared" si="38"/>
        <v>69959038.843090072</v>
      </c>
      <c r="R192" s="563"/>
      <c r="S192" s="885">
        <f t="shared" si="36"/>
        <v>68607869.190237597</v>
      </c>
      <c r="T192" s="1269">
        <f>$E$79-(SUM($I$79:I192)*$V$75)</f>
        <v>52761311.789999977</v>
      </c>
      <c r="U192" s="1119"/>
      <c r="V192" s="669"/>
    </row>
    <row r="193" spans="1:22">
      <c r="A193" s="649"/>
      <c r="B193" s="80">
        <v>44347</v>
      </c>
      <c r="C193" s="80"/>
      <c r="D193" s="99"/>
      <c r="E193" s="655">
        <f t="shared" si="32"/>
        <v>52761311.789999977</v>
      </c>
      <c r="F193" s="656">
        <f t="shared" si="33"/>
        <v>141761311.78999987</v>
      </c>
      <c r="G193" s="656"/>
      <c r="H193" s="70">
        <f t="shared" si="41"/>
        <v>141761311.7899999</v>
      </c>
      <c r="I193" s="318">
        <f t="shared" si="40"/>
        <v>590672.13245833281</v>
      </c>
      <c r="J193" s="70">
        <f t="shared" si="30"/>
        <v>-67927295.232708067</v>
      </c>
      <c r="K193" s="70">
        <f t="shared" si="34"/>
        <v>-64383262.437958114</v>
      </c>
      <c r="L193" s="70">
        <f t="shared" si="39"/>
        <v>77378049.352041781</v>
      </c>
      <c r="M193" s="1205">
        <f t="shared" si="31"/>
        <v>73834016.557291806</v>
      </c>
      <c r="N193" s="1205">
        <f t="shared" si="42"/>
        <v>46166.147816249977</v>
      </c>
      <c r="O193" s="70">
        <f t="shared" si="43"/>
        <v>-5770653.3516962873</v>
      </c>
      <c r="P193" s="70">
        <f t="shared" si="37"/>
        <v>-7537768.4369271221</v>
      </c>
      <c r="Q193" s="657">
        <f t="shared" si="38"/>
        <v>69840280.915114656</v>
      </c>
      <c r="R193" s="76"/>
      <c r="S193" s="67">
        <f t="shared" si="36"/>
        <v>68063363.205595523</v>
      </c>
      <c r="T193" s="510">
        <f>$E$79-(SUM($I$79:I193)*$V$75)</f>
        <v>52761311.789999977</v>
      </c>
      <c r="U193" s="38"/>
      <c r="V193" s="669"/>
    </row>
    <row r="194" spans="1:22" ht="12.75" customHeight="1">
      <c r="A194" s="649"/>
      <c r="B194" s="975">
        <v>44377</v>
      </c>
      <c r="C194" s="975"/>
      <c r="D194" s="976"/>
      <c r="E194" s="978">
        <f t="shared" si="32"/>
        <v>52761311.789999977</v>
      </c>
      <c r="F194" s="978">
        <f t="shared" si="33"/>
        <v>141761311.78999987</v>
      </c>
      <c r="G194" s="978"/>
      <c r="H194" s="1154">
        <f t="shared" si="41"/>
        <v>141761311.7899999</v>
      </c>
      <c r="I194" s="1154">
        <f t="shared" si="40"/>
        <v>590672.13245833281</v>
      </c>
      <c r="J194" s="1154">
        <f t="shared" si="30"/>
        <v>-68517967.365166396</v>
      </c>
      <c r="K194" s="1154">
        <f t="shared" si="34"/>
        <v>-64973934.570416443</v>
      </c>
      <c r="L194" s="1154">
        <f t="shared" si="39"/>
        <v>76787377.219583452</v>
      </c>
      <c r="M194" s="1259">
        <f t="shared" si="31"/>
        <v>73243344.424833477</v>
      </c>
      <c r="N194" s="1259">
        <f t="shared" si="42"/>
        <v>46166.147816249977</v>
      </c>
      <c r="O194" s="1154">
        <f t="shared" si="43"/>
        <v>-5724487.2038800372</v>
      </c>
      <c r="P194" s="1154">
        <f t="shared" si="37"/>
        <v>-7065854.2324442035</v>
      </c>
      <c r="Q194" s="981">
        <f t="shared" si="38"/>
        <v>69721522.987139255</v>
      </c>
      <c r="R194" s="76"/>
      <c r="S194" s="67">
        <f t="shared" si="36"/>
        <v>67518857.220953435</v>
      </c>
      <c r="T194" s="510">
        <f>$E$79-(SUM($I$79:I194)*$V$75)</f>
        <v>52761311.789999977</v>
      </c>
      <c r="U194" s="38"/>
      <c r="V194" s="669"/>
    </row>
    <row r="195" spans="1:22">
      <c r="A195" s="649"/>
      <c r="B195" s="975">
        <v>44408</v>
      </c>
      <c r="C195" s="975"/>
      <c r="D195" s="976"/>
      <c r="E195" s="978">
        <f t="shared" si="32"/>
        <v>52761311.789999977</v>
      </c>
      <c r="F195" s="978">
        <f t="shared" si="33"/>
        <v>141761311.78999987</v>
      </c>
      <c r="G195" s="978"/>
      <c r="H195" s="1154">
        <f t="shared" si="41"/>
        <v>141761311.7899999</v>
      </c>
      <c r="I195" s="1154">
        <f t="shared" si="40"/>
        <v>590672.13245833281</v>
      </c>
      <c r="J195" s="1154">
        <f t="shared" si="30"/>
        <v>-69108639.497624725</v>
      </c>
      <c r="K195" s="1154">
        <f t="shared" si="34"/>
        <v>-65564606.702874772</v>
      </c>
      <c r="L195" s="1154">
        <f t="shared" si="39"/>
        <v>76196705.087125123</v>
      </c>
      <c r="M195" s="1259">
        <f t="shared" si="31"/>
        <v>72652672.292375147</v>
      </c>
      <c r="N195" s="1259">
        <f t="shared" si="42"/>
        <v>46166.147816249977</v>
      </c>
      <c r="O195" s="1154">
        <f t="shared" si="43"/>
        <v>-5678321.0560637871</v>
      </c>
      <c r="P195" s="1154">
        <f t="shared" si="37"/>
        <v>-6593940.0279612886</v>
      </c>
      <c r="Q195" s="981">
        <f t="shared" si="38"/>
        <v>69602765.059163839</v>
      </c>
      <c r="R195" s="76"/>
      <c r="S195" s="67">
        <f t="shared" si="36"/>
        <v>66974351.236311361</v>
      </c>
      <c r="T195" s="510">
        <f>$E$79-(SUM($I$79:I195)*$V$75)</f>
        <v>52761311.789999977</v>
      </c>
      <c r="U195" s="38"/>
      <c r="V195" s="669"/>
    </row>
    <row r="196" spans="1:22">
      <c r="A196" s="649"/>
      <c r="B196" s="975">
        <v>44439</v>
      </c>
      <c r="C196" s="975"/>
      <c r="D196" s="976"/>
      <c r="E196" s="978">
        <f t="shared" si="32"/>
        <v>52761311.789999977</v>
      </c>
      <c r="F196" s="978">
        <f t="shared" si="33"/>
        <v>141761311.78999987</v>
      </c>
      <c r="G196" s="978"/>
      <c r="H196" s="1154">
        <f t="shared" si="41"/>
        <v>141761311.7899999</v>
      </c>
      <c r="I196" s="1154">
        <f t="shared" si="40"/>
        <v>590672.13245833281</v>
      </c>
      <c r="J196" s="1154">
        <f t="shared" si="30"/>
        <v>-69699311.630083054</v>
      </c>
      <c r="K196" s="1154">
        <f t="shared" si="34"/>
        <v>-66155278.835333101</v>
      </c>
      <c r="L196" s="1154">
        <f t="shared" si="39"/>
        <v>75606032.954666793</v>
      </c>
      <c r="M196" s="1259">
        <f t="shared" si="31"/>
        <v>72062000.159916818</v>
      </c>
      <c r="N196" s="1259">
        <f t="shared" si="42"/>
        <v>46166.147816249977</v>
      </c>
      <c r="O196" s="1154">
        <f t="shared" si="43"/>
        <v>-5632154.908247537</v>
      </c>
      <c r="P196" s="1154">
        <f t="shared" si="37"/>
        <v>-6122025.8234783709</v>
      </c>
      <c r="Q196" s="981">
        <f t="shared" si="38"/>
        <v>69484007.131188422</v>
      </c>
      <c r="R196" s="76"/>
      <c r="S196" s="67">
        <f t="shared" si="36"/>
        <v>66429845.25166928</v>
      </c>
      <c r="T196" s="510">
        <f>$E$79-(SUM($I$79:I196)*$V$75)</f>
        <v>52761311.789999977</v>
      </c>
      <c r="U196" s="38"/>
      <c r="V196" s="669"/>
    </row>
    <row r="197" spans="1:22">
      <c r="A197" s="649"/>
      <c r="B197" s="975">
        <v>44469</v>
      </c>
      <c r="C197" s="975"/>
      <c r="D197" s="976"/>
      <c r="E197" s="978">
        <f t="shared" si="32"/>
        <v>52761311.789999977</v>
      </c>
      <c r="F197" s="978">
        <f t="shared" si="33"/>
        <v>141761311.78999987</v>
      </c>
      <c r="G197" s="978"/>
      <c r="H197" s="1154">
        <f t="shared" si="41"/>
        <v>141761311.7899999</v>
      </c>
      <c r="I197" s="1154">
        <f t="shared" si="40"/>
        <v>590672.13245833281</v>
      </c>
      <c r="J197" s="1154">
        <f t="shared" si="30"/>
        <v>-70289983.762541384</v>
      </c>
      <c r="K197" s="1154">
        <f t="shared" si="34"/>
        <v>-66745950.967791431</v>
      </c>
      <c r="L197" s="1154">
        <f t="shared" si="39"/>
        <v>75015360.822208464</v>
      </c>
      <c r="M197" s="1259">
        <f t="shared" si="31"/>
        <v>71471328.027458489</v>
      </c>
      <c r="N197" s="1259">
        <f t="shared" si="42"/>
        <v>46166.147816249977</v>
      </c>
      <c r="O197" s="1154">
        <f t="shared" si="43"/>
        <v>-5585988.7604312869</v>
      </c>
      <c r="P197" s="1154">
        <f t="shared" si="37"/>
        <v>-5862985.6473287875</v>
      </c>
      <c r="Q197" s="981">
        <f t="shared" si="38"/>
        <v>69152375.17487967</v>
      </c>
      <c r="R197" s="76"/>
      <c r="S197" s="67">
        <f t="shared" si="36"/>
        <v>65885339.267027199</v>
      </c>
      <c r="T197" s="510">
        <f>$E$79-(SUM($I$79:I197)*$V$75)</f>
        <v>52761311.789999977</v>
      </c>
      <c r="U197" s="38"/>
      <c r="V197" s="669"/>
    </row>
    <row r="198" spans="1:22">
      <c r="A198" s="649"/>
      <c r="B198" s="975">
        <v>44500</v>
      </c>
      <c r="C198" s="975"/>
      <c r="D198" s="976"/>
      <c r="E198" s="978">
        <f t="shared" si="32"/>
        <v>52761311.789999977</v>
      </c>
      <c r="F198" s="978">
        <f t="shared" si="33"/>
        <v>141761311.78999987</v>
      </c>
      <c r="G198" s="978"/>
      <c r="H198" s="1154">
        <f t="shared" si="41"/>
        <v>141761311.7899999</v>
      </c>
      <c r="I198" s="1154">
        <f t="shared" si="40"/>
        <v>590672.13245833281</v>
      </c>
      <c r="J198" s="1154">
        <f t="shared" si="30"/>
        <v>-70880655.894999713</v>
      </c>
      <c r="K198" s="1154">
        <f t="shared" si="34"/>
        <v>-67336623.100249752</v>
      </c>
      <c r="L198" s="1154">
        <f t="shared" si="39"/>
        <v>74424688.68975015</v>
      </c>
      <c r="M198" s="1259">
        <f t="shared" si="31"/>
        <v>70880655.89500016</v>
      </c>
      <c r="N198" s="1259">
        <f t="shared" si="42"/>
        <v>46166.147816249977</v>
      </c>
      <c r="O198" s="1154">
        <f t="shared" si="43"/>
        <v>-5539822.6126150368</v>
      </c>
      <c r="P198" s="1154">
        <f t="shared" si="37"/>
        <v>-5816819.4995125374</v>
      </c>
      <c r="Q198" s="981">
        <f t="shared" si="38"/>
        <v>68607869.190237612</v>
      </c>
      <c r="R198" s="76"/>
      <c r="S198" s="67">
        <f t="shared" si="36"/>
        <v>65340833.282385126</v>
      </c>
      <c r="T198" s="510">
        <f>$E$79-(SUM($I$79:I198)*$V$75)</f>
        <v>52761311.789999977</v>
      </c>
      <c r="U198" s="38"/>
      <c r="V198" s="669"/>
    </row>
    <row r="199" spans="1:22">
      <c r="A199" s="649"/>
      <c r="B199" s="975">
        <v>44530</v>
      </c>
      <c r="C199" s="975"/>
      <c r="D199" s="976"/>
      <c r="E199" s="978">
        <f t="shared" si="32"/>
        <v>52761311.789999977</v>
      </c>
      <c r="F199" s="978">
        <f t="shared" si="33"/>
        <v>141761311.78999987</v>
      </c>
      <c r="G199" s="978"/>
      <c r="H199" s="1154">
        <f t="shared" si="41"/>
        <v>141761311.7899999</v>
      </c>
      <c r="I199" s="1154">
        <f t="shared" si="40"/>
        <v>590672.13245833281</v>
      </c>
      <c r="J199" s="1154">
        <f t="shared" si="30"/>
        <v>-71471328.027458042</v>
      </c>
      <c r="K199" s="1154">
        <f t="shared" si="34"/>
        <v>-67927295.232708082</v>
      </c>
      <c r="L199" s="1154">
        <f t="shared" si="39"/>
        <v>73834016.557291821</v>
      </c>
      <c r="M199" s="1259">
        <f t="shared" si="31"/>
        <v>70289983.762541831</v>
      </c>
      <c r="N199" s="1259">
        <f t="shared" si="42"/>
        <v>46166.147816249977</v>
      </c>
      <c r="O199" s="1154">
        <f t="shared" si="43"/>
        <v>-5493656.4647987867</v>
      </c>
      <c r="P199" s="1154">
        <f t="shared" si="37"/>
        <v>-5770653.3516962873</v>
      </c>
      <c r="Q199" s="981">
        <f t="shared" si="38"/>
        <v>68063363.205595538</v>
      </c>
      <c r="R199" s="76"/>
      <c r="S199" s="67">
        <f t="shared" si="36"/>
        <v>64796327.297743045</v>
      </c>
      <c r="T199" s="510">
        <f>$E$79-(SUM($I$79:I199)*$V$75)</f>
        <v>52761311.789999977</v>
      </c>
      <c r="U199" s="38"/>
      <c r="V199" s="669"/>
    </row>
    <row r="200" spans="1:22">
      <c r="A200" s="649"/>
      <c r="B200" s="975">
        <v>44561</v>
      </c>
      <c r="C200" s="975"/>
      <c r="D200" s="976"/>
      <c r="E200" s="978">
        <f t="shared" si="32"/>
        <v>52761311.789999977</v>
      </c>
      <c r="F200" s="978">
        <f t="shared" si="33"/>
        <v>141761311.78999987</v>
      </c>
      <c r="G200" s="978"/>
      <c r="H200" s="1154">
        <f t="shared" si="41"/>
        <v>141761311.7899999</v>
      </c>
      <c r="I200" s="1154">
        <f t="shared" si="40"/>
        <v>590672.13245833281</v>
      </c>
      <c r="J200" s="1154">
        <f t="shared" si="30"/>
        <v>-72062000.159916371</v>
      </c>
      <c r="K200" s="1154">
        <f t="shared" si="34"/>
        <v>-68517967.365166411</v>
      </c>
      <c r="L200" s="1154">
        <f t="shared" si="39"/>
        <v>73243344.424833491</v>
      </c>
      <c r="M200" s="1259">
        <f t="shared" si="31"/>
        <v>69699311.630083501</v>
      </c>
      <c r="N200" s="1259">
        <f t="shared" si="42"/>
        <v>46166.147816249977</v>
      </c>
      <c r="O200" s="1154">
        <f>O199+N200</f>
        <v>-5447490.3169825366</v>
      </c>
      <c r="P200" s="1154">
        <f t="shared" si="37"/>
        <v>-5724487.2038800372</v>
      </c>
      <c r="Q200" s="981">
        <f t="shared" si="38"/>
        <v>67518857.22095345</v>
      </c>
      <c r="R200" s="76"/>
      <c r="S200" s="67">
        <f t="shared" si="36"/>
        <v>64251821.313100964</v>
      </c>
      <c r="T200" s="510">
        <f>$E$79-(SUM($I$79:I200)*$V$75)</f>
        <v>52761311.789999977</v>
      </c>
      <c r="U200" s="38"/>
      <c r="V200" s="669"/>
    </row>
    <row r="201" spans="1:22">
      <c r="A201" s="649"/>
      <c r="B201" s="975">
        <v>44592</v>
      </c>
      <c r="C201" s="975"/>
      <c r="D201" s="976"/>
      <c r="E201" s="978">
        <f t="shared" si="32"/>
        <v>52761311.789999977</v>
      </c>
      <c r="F201" s="978">
        <f t="shared" si="33"/>
        <v>141761311.78999987</v>
      </c>
      <c r="G201" s="978"/>
      <c r="H201" s="1154">
        <f t="shared" si="41"/>
        <v>141761311.7899999</v>
      </c>
      <c r="I201" s="1154">
        <f t="shared" si="40"/>
        <v>590672.13245833281</v>
      </c>
      <c r="J201" s="1154">
        <f t="shared" si="30"/>
        <v>-72652672.2923747</v>
      </c>
      <c r="K201" s="1154">
        <f t="shared" si="34"/>
        <v>-69108639.49762474</v>
      </c>
      <c r="L201" s="1154">
        <f t="shared" si="39"/>
        <v>72652672.292375162</v>
      </c>
      <c r="M201" s="1259">
        <f t="shared" si="31"/>
        <v>69108639.497625172</v>
      </c>
      <c r="N201" s="1259">
        <f t="shared" si="42"/>
        <v>46166.147816249977</v>
      </c>
      <c r="O201" s="1154">
        <f t="shared" si="43"/>
        <v>-5401324.1691662865</v>
      </c>
      <c r="P201" s="1154">
        <f t="shared" si="37"/>
        <v>-5678321.0560637871</v>
      </c>
      <c r="Q201" s="981">
        <f t="shared" si="38"/>
        <v>66974351.236311376</v>
      </c>
      <c r="R201" s="76"/>
      <c r="S201" s="67">
        <f t="shared" si="36"/>
        <v>63707315.328458883</v>
      </c>
      <c r="T201" s="510">
        <f>$E$79-(SUM($I$79:I201)*$V$75)</f>
        <v>52761311.789999977</v>
      </c>
      <c r="U201" s="38"/>
      <c r="V201" s="669"/>
    </row>
    <row r="202" spans="1:22">
      <c r="A202" s="649"/>
      <c r="B202" s="975">
        <v>44620</v>
      </c>
      <c r="C202" s="975"/>
      <c r="D202" s="976"/>
      <c r="E202" s="978">
        <f t="shared" si="32"/>
        <v>52761311.789999977</v>
      </c>
      <c r="F202" s="978">
        <f t="shared" si="33"/>
        <v>141761311.78999987</v>
      </c>
      <c r="G202" s="978"/>
      <c r="H202" s="1154">
        <f t="shared" si="41"/>
        <v>141761311.7899999</v>
      </c>
      <c r="I202" s="1154">
        <f t="shared" si="40"/>
        <v>590672.13245833281</v>
      </c>
      <c r="J202" s="1154">
        <f t="shared" si="30"/>
        <v>-73243344.42483303</v>
      </c>
      <c r="K202" s="1154">
        <f t="shared" si="34"/>
        <v>-69699311.630083069</v>
      </c>
      <c r="L202" s="1154">
        <f t="shared" si="39"/>
        <v>72062000.159916833</v>
      </c>
      <c r="M202" s="1259">
        <f t="shared" si="31"/>
        <v>68517967.365166843</v>
      </c>
      <c r="N202" s="1259">
        <f t="shared" si="42"/>
        <v>46166.147816249977</v>
      </c>
      <c r="O202" s="1154">
        <f t="shared" si="43"/>
        <v>-5355158.0213500364</v>
      </c>
      <c r="P202" s="1154">
        <f t="shared" si="37"/>
        <v>-5632154.908247537</v>
      </c>
      <c r="Q202" s="981">
        <f t="shared" si="38"/>
        <v>66429845.251669295</v>
      </c>
      <c r="R202" s="76"/>
      <c r="S202" s="67">
        <f t="shared" si="36"/>
        <v>63162809.343816809</v>
      </c>
      <c r="T202" s="510">
        <f>$E$79-(SUM($I$79:I202)*$V$75)</f>
        <v>52761311.789999977</v>
      </c>
      <c r="U202" s="38"/>
      <c r="V202" s="669"/>
    </row>
    <row r="203" spans="1:22">
      <c r="A203" s="649"/>
      <c r="B203" s="975">
        <v>44651</v>
      </c>
      <c r="C203" s="975"/>
      <c r="D203" s="976"/>
      <c r="E203" s="978">
        <f t="shared" si="32"/>
        <v>52761311.789999977</v>
      </c>
      <c r="F203" s="978">
        <f t="shared" si="33"/>
        <v>141761311.78999987</v>
      </c>
      <c r="G203" s="978"/>
      <c r="H203" s="1154">
        <f t="shared" si="41"/>
        <v>141761311.7899999</v>
      </c>
      <c r="I203" s="1154">
        <f t="shared" si="40"/>
        <v>590672.13245833281</v>
      </c>
      <c r="J203" s="1154">
        <f t="shared" ref="J203:J266" si="44">J202-I203</f>
        <v>-73834016.557291359</v>
      </c>
      <c r="K203" s="1154">
        <f t="shared" si="34"/>
        <v>-70289983.762541398</v>
      </c>
      <c r="L203" s="1154">
        <f t="shared" si="39"/>
        <v>71471328.027458504</v>
      </c>
      <c r="M203" s="1259">
        <f t="shared" si="31"/>
        <v>67927295.232708514</v>
      </c>
      <c r="N203" s="1259">
        <f t="shared" si="42"/>
        <v>46166.147816249977</v>
      </c>
      <c r="O203" s="1154">
        <f t="shared" si="43"/>
        <v>-5308991.8735337863</v>
      </c>
      <c r="P203" s="1154">
        <f t="shared" si="37"/>
        <v>-5585988.7604312869</v>
      </c>
      <c r="Q203" s="981">
        <f t="shared" si="38"/>
        <v>65885339.267027214</v>
      </c>
      <c r="R203" s="76"/>
      <c r="S203" s="67">
        <f t="shared" si="36"/>
        <v>62618303.359174728</v>
      </c>
      <c r="T203" s="510">
        <f>$E$79-(SUM($I$79:I203)*$V$75)</f>
        <v>52761311.789999977</v>
      </c>
      <c r="U203" s="38"/>
      <c r="V203" s="669"/>
    </row>
    <row r="204" spans="1:22">
      <c r="A204" s="649"/>
      <c r="B204" s="975">
        <v>44681</v>
      </c>
      <c r="C204" s="975"/>
      <c r="D204" s="976"/>
      <c r="E204" s="978">
        <f t="shared" si="32"/>
        <v>52761311.789999977</v>
      </c>
      <c r="F204" s="978">
        <f t="shared" si="33"/>
        <v>141761311.78999987</v>
      </c>
      <c r="G204" s="978"/>
      <c r="H204" s="1154">
        <f t="shared" si="41"/>
        <v>141761311.7899999</v>
      </c>
      <c r="I204" s="1154">
        <f t="shared" si="40"/>
        <v>590672.13245833281</v>
      </c>
      <c r="J204" s="1154">
        <f t="shared" si="44"/>
        <v>-74424688.689749688</v>
      </c>
      <c r="K204" s="1154">
        <f t="shared" si="34"/>
        <v>-70880655.894999728</v>
      </c>
      <c r="L204" s="1154">
        <f t="shared" si="39"/>
        <v>70880655.895000175</v>
      </c>
      <c r="M204" s="1259">
        <f t="shared" si="31"/>
        <v>67336623.100250185</v>
      </c>
      <c r="N204" s="1259">
        <f t="shared" si="42"/>
        <v>46166.147816249977</v>
      </c>
      <c r="O204" s="1154">
        <f t="shared" si="43"/>
        <v>-5262825.7257175362</v>
      </c>
      <c r="P204" s="1154">
        <f t="shared" si="37"/>
        <v>-5539822.6126150368</v>
      </c>
      <c r="Q204" s="981">
        <f t="shared" si="38"/>
        <v>65340833.282385141</v>
      </c>
      <c r="R204" s="76"/>
      <c r="S204" s="67">
        <f t="shared" si="36"/>
        <v>62073797.374532647</v>
      </c>
      <c r="T204" s="510">
        <f>$E$79-(SUM($I$79:I204)*$V$75)</f>
        <v>52761311.789999977</v>
      </c>
      <c r="U204" s="38"/>
      <c r="V204" s="669"/>
    </row>
    <row r="205" spans="1:22">
      <c r="A205" s="649"/>
      <c r="B205" s="975">
        <v>44712</v>
      </c>
      <c r="C205" s="975"/>
      <c r="D205" s="976"/>
      <c r="E205" s="978">
        <f t="shared" si="32"/>
        <v>52761311.789999977</v>
      </c>
      <c r="F205" s="978">
        <f t="shared" si="33"/>
        <v>141761311.78999987</v>
      </c>
      <c r="G205" s="978"/>
      <c r="H205" s="1154">
        <f t="shared" si="41"/>
        <v>141761311.7899999</v>
      </c>
      <c r="I205" s="1154">
        <f t="shared" si="40"/>
        <v>590672.13245833281</v>
      </c>
      <c r="J205" s="1154">
        <f t="shared" si="44"/>
        <v>-75015360.822208017</v>
      </c>
      <c r="K205" s="1154">
        <f t="shared" si="34"/>
        <v>-71471328.027458057</v>
      </c>
      <c r="L205" s="1154">
        <f t="shared" si="39"/>
        <v>70289983.762541845</v>
      </c>
      <c r="M205" s="1259">
        <f t="shared" ref="M205:M268" si="45">F205+J205</f>
        <v>66745950.967791855</v>
      </c>
      <c r="N205" s="1259">
        <f t="shared" si="42"/>
        <v>46166.147816249977</v>
      </c>
      <c r="O205" s="1154">
        <f t="shared" si="43"/>
        <v>-5216659.5779012861</v>
      </c>
      <c r="P205" s="1154">
        <f t="shared" si="37"/>
        <v>-5493656.4647987867</v>
      </c>
      <c r="Q205" s="981">
        <f t="shared" si="38"/>
        <v>64796327.29774306</v>
      </c>
      <c r="R205" s="76"/>
      <c r="S205" s="67">
        <f t="shared" si="36"/>
        <v>61529291.389890566</v>
      </c>
      <c r="T205" s="510">
        <f>$E$79-(SUM($I$79:I205)*$V$75)</f>
        <v>52761311.789999977</v>
      </c>
      <c r="U205" s="38"/>
      <c r="V205" s="669"/>
    </row>
    <row r="206" spans="1:22">
      <c r="A206" s="649"/>
      <c r="B206" s="80">
        <v>44742</v>
      </c>
      <c r="C206" s="37"/>
      <c r="D206" s="99"/>
      <c r="E206" s="655">
        <f t="shared" ref="E206:E269" si="46">D206+E205</f>
        <v>52761311.789999977</v>
      </c>
      <c r="F206" s="656">
        <f t="shared" ref="F206:F269" si="47">F205+D206</f>
        <v>141761311.78999987</v>
      </c>
      <c r="G206" s="656"/>
      <c r="H206" s="70">
        <f t="shared" si="41"/>
        <v>141761311.7899999</v>
      </c>
      <c r="I206" s="318">
        <f t="shared" si="40"/>
        <v>590672.13245833281</v>
      </c>
      <c r="J206" s="70">
        <f t="shared" si="44"/>
        <v>-75606032.954666346</v>
      </c>
      <c r="K206" s="70">
        <f t="shared" si="34"/>
        <v>-72062000.159916386</v>
      </c>
      <c r="L206" s="70">
        <f t="shared" si="39"/>
        <v>69699311.630083516</v>
      </c>
      <c r="M206" s="1205">
        <f t="shared" si="45"/>
        <v>66155278.835333526</v>
      </c>
      <c r="N206" s="1205">
        <f t="shared" si="42"/>
        <v>46166.147816249977</v>
      </c>
      <c r="O206" s="70">
        <f t="shared" si="43"/>
        <v>-5170493.430085036</v>
      </c>
      <c r="P206" s="70">
        <f t="shared" si="37"/>
        <v>-5447490.3169825366</v>
      </c>
      <c r="Q206" s="657">
        <f t="shared" si="38"/>
        <v>64251821.313100979</v>
      </c>
      <c r="S206" s="67">
        <f t="shared" si="36"/>
        <v>60984785.405248493</v>
      </c>
      <c r="T206" s="510">
        <f>$E$79-(SUM($I$79:I206)*$V$75)</f>
        <v>52761311.789999977</v>
      </c>
      <c r="U206" s="38"/>
      <c r="V206" s="669"/>
    </row>
    <row r="207" spans="1:22" outlineLevel="1">
      <c r="A207" s="649"/>
      <c r="B207" s="80">
        <v>44773</v>
      </c>
      <c r="C207" s="37"/>
      <c r="D207" s="99"/>
      <c r="E207" s="655">
        <f t="shared" si="46"/>
        <v>52761311.789999977</v>
      </c>
      <c r="F207" s="656">
        <f t="shared" si="47"/>
        <v>141761311.78999987</v>
      </c>
      <c r="G207" s="656"/>
      <c r="H207" s="70">
        <f t="shared" si="41"/>
        <v>141761311.7899999</v>
      </c>
      <c r="I207" s="318">
        <f t="shared" si="40"/>
        <v>590672.13245833281</v>
      </c>
      <c r="J207" s="70">
        <f t="shared" si="44"/>
        <v>-76196705.087124676</v>
      </c>
      <c r="K207" s="70">
        <f t="shared" si="34"/>
        <v>-72652672.292374715</v>
      </c>
      <c r="L207" s="70">
        <f t="shared" si="39"/>
        <v>69108639.497625187</v>
      </c>
      <c r="M207" s="1205">
        <f t="shared" si="45"/>
        <v>65564606.702875197</v>
      </c>
      <c r="N207" s="1205">
        <f t="shared" si="42"/>
        <v>46166.147816249977</v>
      </c>
      <c r="O207" s="70">
        <f t="shared" si="43"/>
        <v>-5124327.2822687859</v>
      </c>
      <c r="P207" s="70">
        <f t="shared" si="37"/>
        <v>-5401324.1691662865</v>
      </c>
      <c r="Q207" s="657">
        <f t="shared" si="38"/>
        <v>63707315.328458898</v>
      </c>
      <c r="S207" s="67">
        <f t="shared" si="36"/>
        <v>60440279.420606412</v>
      </c>
      <c r="T207" s="510">
        <f>$E$79-(SUM($I$79:I207)*$V$75)</f>
        <v>52761311.789999977</v>
      </c>
      <c r="U207" s="38"/>
      <c r="V207" s="669"/>
    </row>
    <row r="208" spans="1:22" outlineLevel="1">
      <c r="A208" s="649"/>
      <c r="B208" s="80">
        <v>44804</v>
      </c>
      <c r="C208" s="37"/>
      <c r="D208" s="99"/>
      <c r="E208" s="655">
        <f t="shared" si="46"/>
        <v>52761311.789999977</v>
      </c>
      <c r="F208" s="656">
        <f t="shared" si="47"/>
        <v>141761311.78999987</v>
      </c>
      <c r="G208" s="656"/>
      <c r="H208" s="70">
        <f t="shared" si="41"/>
        <v>141761311.7899999</v>
      </c>
      <c r="I208" s="318">
        <f t="shared" si="40"/>
        <v>590672.13245833281</v>
      </c>
      <c r="J208" s="70">
        <f t="shared" si="44"/>
        <v>-76787377.219583005</v>
      </c>
      <c r="K208" s="70">
        <f t="shared" ref="K208:K271" si="48">(J196+J208+SUM(J197:J207)*2)/24</f>
        <v>-73243344.424833044</v>
      </c>
      <c r="L208" s="70">
        <f t="shared" si="39"/>
        <v>68517967.365166858</v>
      </c>
      <c r="M208" s="1205">
        <f t="shared" si="45"/>
        <v>64973934.570416868</v>
      </c>
      <c r="N208" s="1205">
        <f t="shared" si="42"/>
        <v>46166.147816249977</v>
      </c>
      <c r="O208" s="70">
        <f t="shared" si="43"/>
        <v>-5078161.1344525358</v>
      </c>
      <c r="P208" s="70">
        <f t="shared" si="37"/>
        <v>-5355158.0213500364</v>
      </c>
      <c r="Q208" s="657">
        <f t="shared" si="38"/>
        <v>63162809.343816824</v>
      </c>
      <c r="S208" s="67">
        <f t="shared" si="36"/>
        <v>59895773.435964331</v>
      </c>
      <c r="T208" s="510">
        <f>$E$79-(SUM($I$79:I208)*$V$75)</f>
        <v>52761311.789999977</v>
      </c>
      <c r="U208" s="38"/>
      <c r="V208" s="669"/>
    </row>
    <row r="209" spans="1:22" outlineLevel="1">
      <c r="A209" s="649"/>
      <c r="B209" s="80">
        <v>44834</v>
      </c>
      <c r="C209" s="37"/>
      <c r="D209" s="99"/>
      <c r="E209" s="655">
        <f t="shared" si="46"/>
        <v>52761311.789999977</v>
      </c>
      <c r="F209" s="656">
        <f t="shared" si="47"/>
        <v>141761311.78999987</v>
      </c>
      <c r="G209" s="656"/>
      <c r="H209" s="70">
        <f t="shared" si="41"/>
        <v>141761311.7899999</v>
      </c>
      <c r="I209" s="318">
        <f t="shared" si="40"/>
        <v>590672.13245833281</v>
      </c>
      <c r="J209" s="70">
        <f t="shared" si="44"/>
        <v>-77378049.352041334</v>
      </c>
      <c r="K209" s="70">
        <f t="shared" si="48"/>
        <v>-73834016.557291374</v>
      </c>
      <c r="L209" s="70">
        <f t="shared" si="39"/>
        <v>67927295.232708529</v>
      </c>
      <c r="M209" s="1205">
        <f t="shared" si="45"/>
        <v>64383262.437958539</v>
      </c>
      <c r="N209" s="1205">
        <f t="shared" si="42"/>
        <v>46166.147816249977</v>
      </c>
      <c r="O209" s="70">
        <f t="shared" si="43"/>
        <v>-5031994.9866362857</v>
      </c>
      <c r="P209" s="70">
        <f t="shared" si="37"/>
        <v>-5308991.8735337863</v>
      </c>
      <c r="Q209" s="657">
        <f t="shared" si="38"/>
        <v>62618303.359174743</v>
      </c>
      <c r="S209" s="67">
        <f t="shared" ref="S209:S237" si="49">F209+J209+O209</f>
        <v>59351267.45132225</v>
      </c>
      <c r="T209" s="510">
        <f>$E$79-(SUM($I$79:I209)*$V$75)</f>
        <v>52761311.789999977</v>
      </c>
      <c r="U209" s="38"/>
      <c r="V209" s="669"/>
    </row>
    <row r="210" spans="1:22" outlineLevel="1">
      <c r="A210" s="649"/>
      <c r="B210" s="80">
        <v>44865</v>
      </c>
      <c r="C210" s="37"/>
      <c r="D210" s="99"/>
      <c r="E210" s="655">
        <f t="shared" si="46"/>
        <v>52761311.789999977</v>
      </c>
      <c r="F210" s="656">
        <f t="shared" si="47"/>
        <v>141761311.78999987</v>
      </c>
      <c r="G210" s="656"/>
      <c r="H210" s="70">
        <f t="shared" si="41"/>
        <v>141761311.7899999</v>
      </c>
      <c r="I210" s="318">
        <f t="shared" si="40"/>
        <v>590672.13245833281</v>
      </c>
      <c r="J210" s="70">
        <f t="shared" si="44"/>
        <v>-77968721.484499663</v>
      </c>
      <c r="K210" s="70">
        <f t="shared" si="48"/>
        <v>-74424688.689749703</v>
      </c>
      <c r="L210" s="70">
        <f t="shared" si="39"/>
        <v>67336623.100250199</v>
      </c>
      <c r="M210" s="1205">
        <f t="shared" si="45"/>
        <v>63792590.305500209</v>
      </c>
      <c r="N210" s="1205">
        <f t="shared" si="42"/>
        <v>46166.147816249977</v>
      </c>
      <c r="O210" s="70">
        <f t="shared" si="43"/>
        <v>-4985828.8388200356</v>
      </c>
      <c r="P210" s="70">
        <f t="shared" si="37"/>
        <v>-5262825.7257175362</v>
      </c>
      <c r="Q210" s="657">
        <f t="shared" si="38"/>
        <v>62073797.374532662</v>
      </c>
      <c r="S210" s="67">
        <f t="shared" si="49"/>
        <v>58806761.466680177</v>
      </c>
      <c r="T210" s="510">
        <f>$E$79-(SUM($I$79:I210)*$V$75)</f>
        <v>52761311.789999977</v>
      </c>
      <c r="U210" s="38"/>
      <c r="V210" s="669"/>
    </row>
    <row r="211" spans="1:22" outlineLevel="1">
      <c r="A211" s="649"/>
      <c r="B211" s="80">
        <v>44895</v>
      </c>
      <c r="C211" s="37"/>
      <c r="D211" s="99"/>
      <c r="E211" s="655">
        <f t="shared" si="46"/>
        <v>52761311.789999977</v>
      </c>
      <c r="F211" s="656">
        <f t="shared" si="47"/>
        <v>141761311.78999987</v>
      </c>
      <c r="G211" s="656"/>
      <c r="H211" s="70">
        <f t="shared" si="41"/>
        <v>141761311.7899999</v>
      </c>
      <c r="I211" s="318">
        <f t="shared" si="40"/>
        <v>590672.13245833281</v>
      </c>
      <c r="J211" s="70">
        <f t="shared" si="44"/>
        <v>-78559393.616957992</v>
      </c>
      <c r="K211" s="70">
        <f t="shared" si="48"/>
        <v>-75015360.822208032</v>
      </c>
      <c r="L211" s="70">
        <f t="shared" si="39"/>
        <v>66745950.96779187</v>
      </c>
      <c r="M211" s="1205">
        <f t="shared" si="45"/>
        <v>63201918.17304188</v>
      </c>
      <c r="N211" s="1205">
        <f t="shared" si="42"/>
        <v>46166.147816249977</v>
      </c>
      <c r="O211" s="70">
        <f t="shared" si="43"/>
        <v>-4939662.6910037855</v>
      </c>
      <c r="P211" s="70">
        <f t="shared" si="37"/>
        <v>-5216659.5779012861</v>
      </c>
      <c r="Q211" s="657">
        <f t="shared" si="38"/>
        <v>61529291.389890581</v>
      </c>
      <c r="S211" s="67">
        <f t="shared" si="49"/>
        <v>58262255.482038096</v>
      </c>
      <c r="T211" s="510">
        <f>$E$79-(SUM($I$79:I211)*$V$75)</f>
        <v>52761311.789999977</v>
      </c>
      <c r="U211" s="38"/>
      <c r="V211" s="669"/>
    </row>
    <row r="212" spans="1:22" outlineLevel="1">
      <c r="A212" s="649"/>
      <c r="B212" s="80">
        <v>44926</v>
      </c>
      <c r="C212" s="37"/>
      <c r="D212" s="99"/>
      <c r="E212" s="655">
        <f t="shared" si="46"/>
        <v>52761311.789999977</v>
      </c>
      <c r="F212" s="656">
        <f t="shared" si="47"/>
        <v>141761311.78999987</v>
      </c>
      <c r="G212" s="656"/>
      <c r="H212" s="70">
        <f t="shared" si="41"/>
        <v>141761311.7899999</v>
      </c>
      <c r="I212" s="318">
        <f t="shared" si="40"/>
        <v>590672.13245833281</v>
      </c>
      <c r="J212" s="70">
        <f t="shared" si="44"/>
        <v>-79150065.749416322</v>
      </c>
      <c r="K212" s="70">
        <f t="shared" si="48"/>
        <v>-75606032.954666361</v>
      </c>
      <c r="L212" s="70">
        <f t="shared" si="39"/>
        <v>66155278.835333541</v>
      </c>
      <c r="M212" s="1205">
        <f t="shared" si="45"/>
        <v>62611246.040583551</v>
      </c>
      <c r="N212" s="1205">
        <f t="shared" si="42"/>
        <v>46166.147816249977</v>
      </c>
      <c r="O212" s="70">
        <f t="shared" si="43"/>
        <v>-4893496.5431875354</v>
      </c>
      <c r="P212" s="70">
        <f t="shared" ref="P212:P268" si="50">(O200+O212+SUM(O201:O211)*2)/24</f>
        <v>-5170493.430085036</v>
      </c>
      <c r="Q212" s="657">
        <f t="shared" ref="Q212:Q268" si="51">P212+L212</f>
        <v>60984785.405248508</v>
      </c>
      <c r="S212" s="67">
        <f t="shared" si="49"/>
        <v>57717749.497396015</v>
      </c>
      <c r="T212" s="510">
        <f>$E$79-(SUM($I$79:I212)*$V$75)</f>
        <v>52761311.789999977</v>
      </c>
      <c r="U212" s="38"/>
      <c r="V212" s="669"/>
    </row>
    <row r="213" spans="1:22" outlineLevel="1">
      <c r="A213" s="649"/>
      <c r="B213" s="80">
        <v>44957</v>
      </c>
      <c r="C213" s="37"/>
      <c r="D213" s="99"/>
      <c r="E213" s="655">
        <f t="shared" si="46"/>
        <v>52761311.789999977</v>
      </c>
      <c r="F213" s="656">
        <f t="shared" si="47"/>
        <v>141761311.78999987</v>
      </c>
      <c r="G213" s="656"/>
      <c r="H213" s="70">
        <f t="shared" si="41"/>
        <v>141761311.7899999</v>
      </c>
      <c r="I213" s="318">
        <f t="shared" si="40"/>
        <v>590672.13245833281</v>
      </c>
      <c r="J213" s="70">
        <f t="shared" si="44"/>
        <v>-79740737.881874651</v>
      </c>
      <c r="K213" s="70">
        <f t="shared" si="48"/>
        <v>-76196705.08712469</v>
      </c>
      <c r="L213" s="70">
        <f t="shared" ref="L213:L276" si="52">H213+K213</f>
        <v>65564606.702875212</v>
      </c>
      <c r="M213" s="1205">
        <f t="shared" si="45"/>
        <v>62020573.908125222</v>
      </c>
      <c r="N213" s="1205">
        <f t="shared" si="42"/>
        <v>46166.147816249977</v>
      </c>
      <c r="O213" s="70">
        <f t="shared" si="43"/>
        <v>-4847330.3953712853</v>
      </c>
      <c r="P213" s="70">
        <f t="shared" si="50"/>
        <v>-5124327.2822687859</v>
      </c>
      <c r="Q213" s="657">
        <f t="shared" si="51"/>
        <v>60440279.420606427</v>
      </c>
      <c r="S213" s="67">
        <f t="shared" si="49"/>
        <v>57173243.512753934</v>
      </c>
      <c r="T213" s="510">
        <f>$E$79-(SUM($I$79:I213)*$V$75)</f>
        <v>52761311.789999977</v>
      </c>
      <c r="U213" s="38"/>
      <c r="V213" s="669"/>
    </row>
    <row r="214" spans="1:22" outlineLevel="1">
      <c r="A214" s="649"/>
      <c r="B214" s="80">
        <v>44985</v>
      </c>
      <c r="C214" s="37"/>
      <c r="D214" s="99"/>
      <c r="E214" s="655">
        <f t="shared" si="46"/>
        <v>52761311.789999977</v>
      </c>
      <c r="F214" s="656">
        <f t="shared" si="47"/>
        <v>141761311.78999987</v>
      </c>
      <c r="G214" s="656"/>
      <c r="H214" s="70">
        <f t="shared" si="41"/>
        <v>141761311.7899999</v>
      </c>
      <c r="I214" s="318">
        <f t="shared" si="40"/>
        <v>590672.13245833281</v>
      </c>
      <c r="J214" s="70">
        <f t="shared" si="44"/>
        <v>-80331410.01433298</v>
      </c>
      <c r="K214" s="70">
        <f t="shared" si="48"/>
        <v>-76787377.21958302</v>
      </c>
      <c r="L214" s="70">
        <f t="shared" si="52"/>
        <v>64973934.570416883</v>
      </c>
      <c r="M214" s="1205">
        <f t="shared" si="45"/>
        <v>61429901.775666893</v>
      </c>
      <c r="N214" s="1205">
        <f t="shared" si="42"/>
        <v>46166.147816249977</v>
      </c>
      <c r="O214" s="70">
        <f t="shared" si="43"/>
        <v>-4801164.2475550352</v>
      </c>
      <c r="P214" s="70">
        <f t="shared" si="50"/>
        <v>-5078161.1344525358</v>
      </c>
      <c r="Q214" s="657">
        <f t="shared" si="51"/>
        <v>59895773.435964346</v>
      </c>
      <c r="S214" s="67">
        <f t="shared" si="49"/>
        <v>56628737.52811186</v>
      </c>
      <c r="T214" s="510">
        <f>$E$79-(SUM($I$79:I214)*$V$75)</f>
        <v>52761311.789999977</v>
      </c>
      <c r="U214" s="38"/>
      <c r="V214" s="669"/>
    </row>
    <row r="215" spans="1:22" outlineLevel="1">
      <c r="A215" s="649"/>
      <c r="B215" s="80">
        <v>45016</v>
      </c>
      <c r="C215" s="37"/>
      <c r="D215" s="99"/>
      <c r="E215" s="655">
        <f t="shared" si="46"/>
        <v>52761311.789999977</v>
      </c>
      <c r="F215" s="656">
        <f t="shared" si="47"/>
        <v>141761311.78999987</v>
      </c>
      <c r="G215" s="656"/>
      <c r="H215" s="70">
        <f t="shared" si="41"/>
        <v>141761311.7899999</v>
      </c>
      <c r="I215" s="318">
        <f t="shared" ref="I215:I278" si="53">F214/240</f>
        <v>590672.13245833281</v>
      </c>
      <c r="J215" s="70">
        <f t="shared" si="44"/>
        <v>-80922082.146791309</v>
      </c>
      <c r="K215" s="70">
        <f t="shared" si="48"/>
        <v>-77378049.352041349</v>
      </c>
      <c r="L215" s="70">
        <f t="shared" si="52"/>
        <v>64383262.437958553</v>
      </c>
      <c r="M215" s="1205">
        <f t="shared" si="45"/>
        <v>60839229.643208563</v>
      </c>
      <c r="N215" s="1205">
        <f t="shared" si="42"/>
        <v>46166.147816249977</v>
      </c>
      <c r="O215" s="70">
        <f t="shared" si="43"/>
        <v>-4754998.0997387851</v>
      </c>
      <c r="P215" s="70">
        <f t="shared" si="50"/>
        <v>-5031994.9866362857</v>
      </c>
      <c r="Q215" s="657">
        <f t="shared" si="51"/>
        <v>59351267.451322265</v>
      </c>
      <c r="S215" s="67">
        <f t="shared" si="49"/>
        <v>56084231.543469779</v>
      </c>
      <c r="T215" s="510">
        <f>$E$79-(SUM($I$79:I215)*$V$75)</f>
        <v>52761311.789999977</v>
      </c>
      <c r="U215" s="38"/>
      <c r="V215" s="669"/>
    </row>
    <row r="216" spans="1:22" outlineLevel="1">
      <c r="A216" s="649"/>
      <c r="B216" s="80">
        <v>45046</v>
      </c>
      <c r="C216" s="37"/>
      <c r="D216" s="99"/>
      <c r="E216" s="655">
        <f t="shared" si="46"/>
        <v>52761311.789999977</v>
      </c>
      <c r="F216" s="656">
        <f t="shared" si="47"/>
        <v>141761311.78999987</v>
      </c>
      <c r="G216" s="656"/>
      <c r="H216" s="70">
        <f t="shared" si="41"/>
        <v>141761311.7899999</v>
      </c>
      <c r="I216" s="318">
        <f t="shared" si="53"/>
        <v>590672.13245833281</v>
      </c>
      <c r="J216" s="70">
        <f t="shared" si="44"/>
        <v>-81512754.279249638</v>
      </c>
      <c r="K216" s="70">
        <f t="shared" si="48"/>
        <v>-77968721.484499678</v>
      </c>
      <c r="L216" s="70">
        <f t="shared" si="52"/>
        <v>63792590.305500224</v>
      </c>
      <c r="M216" s="1205">
        <f t="shared" si="45"/>
        <v>60248557.510750234</v>
      </c>
      <c r="N216" s="1205">
        <f t="shared" si="42"/>
        <v>46166.147816249977</v>
      </c>
      <c r="O216" s="70">
        <f t="shared" si="43"/>
        <v>-4708831.951922535</v>
      </c>
      <c r="P216" s="70">
        <f t="shared" si="50"/>
        <v>-4985828.8388200356</v>
      </c>
      <c r="Q216" s="657">
        <f t="shared" si="51"/>
        <v>58806761.466680191</v>
      </c>
      <c r="S216" s="67">
        <f t="shared" si="49"/>
        <v>55539725.558827698</v>
      </c>
      <c r="T216" s="510">
        <f>$E$79-(SUM($I$79:I216)*$V$75)</f>
        <v>52761311.789999977</v>
      </c>
      <c r="U216" s="38"/>
      <c r="V216" s="669"/>
    </row>
    <row r="217" spans="1:22" outlineLevel="1">
      <c r="A217" s="649"/>
      <c r="B217" s="80">
        <v>45077</v>
      </c>
      <c r="C217" s="37"/>
      <c r="D217" s="99"/>
      <c r="E217" s="655">
        <f t="shared" si="46"/>
        <v>52761311.789999977</v>
      </c>
      <c r="F217" s="656">
        <f t="shared" si="47"/>
        <v>141761311.78999987</v>
      </c>
      <c r="G217" s="656"/>
      <c r="H217" s="70">
        <f t="shared" ref="H217:H280" si="54">(F205+F217+SUM(F206:F216)*2)/24</f>
        <v>141761311.7899999</v>
      </c>
      <c r="I217" s="318">
        <f t="shared" si="53"/>
        <v>590672.13245833281</v>
      </c>
      <c r="J217" s="70">
        <f t="shared" si="44"/>
        <v>-82103426.411707968</v>
      </c>
      <c r="K217" s="70">
        <f t="shared" si="48"/>
        <v>-78559393.616958007</v>
      </c>
      <c r="L217" s="70">
        <f t="shared" si="52"/>
        <v>63201918.173041895</v>
      </c>
      <c r="M217" s="1205">
        <f t="shared" si="45"/>
        <v>59657885.378291905</v>
      </c>
      <c r="N217" s="1205">
        <f t="shared" si="42"/>
        <v>46166.147816249977</v>
      </c>
      <c r="O217" s="70">
        <f t="shared" si="43"/>
        <v>-4662665.8041062849</v>
      </c>
      <c r="P217" s="70">
        <f t="shared" si="50"/>
        <v>-4939662.6910037855</v>
      </c>
      <c r="Q217" s="657">
        <f t="shared" si="51"/>
        <v>58262255.48203811</v>
      </c>
      <c r="S217" s="67">
        <f t="shared" si="49"/>
        <v>54995219.574185617</v>
      </c>
      <c r="T217" s="510">
        <f>$E$79-(SUM($I$79:I217)*$V$75)</f>
        <v>52761311.789999977</v>
      </c>
      <c r="U217" s="38"/>
      <c r="V217" s="669"/>
    </row>
    <row r="218" spans="1:22" outlineLevel="1">
      <c r="A218" s="649"/>
      <c r="B218" s="80">
        <v>45107</v>
      </c>
      <c r="C218" s="37"/>
      <c r="D218" s="99"/>
      <c r="E218" s="655">
        <f t="shared" si="46"/>
        <v>52761311.789999977</v>
      </c>
      <c r="F218" s="656">
        <f t="shared" si="47"/>
        <v>141761311.78999987</v>
      </c>
      <c r="G218" s="656"/>
      <c r="H218" s="70">
        <f t="shared" si="54"/>
        <v>141761311.7899999</v>
      </c>
      <c r="I218" s="318">
        <f t="shared" si="53"/>
        <v>590672.13245833281</v>
      </c>
      <c r="J218" s="70">
        <f t="shared" si="44"/>
        <v>-82694098.544166297</v>
      </c>
      <c r="K218" s="70">
        <f t="shared" si="48"/>
        <v>-79150065.749416336</v>
      </c>
      <c r="L218" s="70">
        <f t="shared" si="52"/>
        <v>62611246.040583566</v>
      </c>
      <c r="M218" s="1205">
        <f t="shared" si="45"/>
        <v>59067213.245833576</v>
      </c>
      <c r="N218" s="1205">
        <f t="shared" ref="N218:N281" si="55">(E218/240*0.21)</f>
        <v>46166.147816249977</v>
      </c>
      <c r="O218" s="70">
        <f t="shared" si="43"/>
        <v>-4616499.6562900348</v>
      </c>
      <c r="P218" s="70">
        <f t="shared" si="50"/>
        <v>-4893496.5431875354</v>
      </c>
      <c r="Q218" s="657">
        <f t="shared" si="51"/>
        <v>57717749.49739603</v>
      </c>
      <c r="S218" s="67">
        <f t="shared" si="49"/>
        <v>54450713.589543544</v>
      </c>
      <c r="T218" s="510">
        <f>$E$79-(SUM($I$79:I218)*$V$75)</f>
        <v>52761311.789999977</v>
      </c>
      <c r="U218" s="38"/>
      <c r="V218" s="669"/>
    </row>
    <row r="219" spans="1:22" outlineLevel="1">
      <c r="A219" s="649"/>
      <c r="B219" s="80">
        <v>45138</v>
      </c>
      <c r="C219" s="37"/>
      <c r="D219" s="99"/>
      <c r="E219" s="655">
        <f t="shared" si="46"/>
        <v>52761311.789999977</v>
      </c>
      <c r="F219" s="656">
        <f t="shared" si="47"/>
        <v>141761311.78999987</v>
      </c>
      <c r="G219" s="656"/>
      <c r="H219" s="70">
        <f t="shared" si="54"/>
        <v>141761311.7899999</v>
      </c>
      <c r="I219" s="318">
        <f t="shared" si="53"/>
        <v>590672.13245833281</v>
      </c>
      <c r="J219" s="70">
        <f t="shared" si="44"/>
        <v>-83284770.676624626</v>
      </c>
      <c r="K219" s="70">
        <f t="shared" si="48"/>
        <v>-79740737.881874666</v>
      </c>
      <c r="L219" s="70">
        <f t="shared" si="52"/>
        <v>62020573.908125237</v>
      </c>
      <c r="M219" s="1205">
        <f t="shared" si="45"/>
        <v>58476541.113375247</v>
      </c>
      <c r="N219" s="1205">
        <f t="shared" si="55"/>
        <v>46166.147816249977</v>
      </c>
      <c r="O219" s="70">
        <f t="shared" si="43"/>
        <v>-4570333.5084737847</v>
      </c>
      <c r="P219" s="70">
        <f t="shared" si="50"/>
        <v>-4847330.3953712853</v>
      </c>
      <c r="Q219" s="657">
        <f t="shared" si="51"/>
        <v>57173243.512753949</v>
      </c>
      <c r="S219" s="67">
        <f t="shared" si="49"/>
        <v>53906207.604901463</v>
      </c>
      <c r="T219" s="510">
        <f>$E$79-(SUM($I$79:I219)*$V$75)</f>
        <v>52761311.789999977</v>
      </c>
      <c r="U219" s="38"/>
      <c r="V219" s="669"/>
    </row>
    <row r="220" spans="1:22" outlineLevel="1">
      <c r="A220" s="649"/>
      <c r="B220" s="80">
        <v>45169</v>
      </c>
      <c r="C220" s="37"/>
      <c r="D220" s="99"/>
      <c r="E220" s="655">
        <f t="shared" si="46"/>
        <v>52761311.789999977</v>
      </c>
      <c r="F220" s="656">
        <f t="shared" si="47"/>
        <v>141761311.78999987</v>
      </c>
      <c r="G220" s="656"/>
      <c r="H220" s="70">
        <f t="shared" si="54"/>
        <v>141761311.7899999</v>
      </c>
      <c r="I220" s="318">
        <f t="shared" si="53"/>
        <v>590672.13245833281</v>
      </c>
      <c r="J220" s="70">
        <f t="shared" si="44"/>
        <v>-83875442.809082955</v>
      </c>
      <c r="K220" s="70">
        <f t="shared" si="48"/>
        <v>-80331410.014332995</v>
      </c>
      <c r="L220" s="70">
        <f t="shared" si="52"/>
        <v>61429901.775666907</v>
      </c>
      <c r="M220" s="1205">
        <f t="shared" si="45"/>
        <v>57885868.980916917</v>
      </c>
      <c r="N220" s="1205">
        <f t="shared" si="55"/>
        <v>46166.147816249977</v>
      </c>
      <c r="O220" s="70">
        <f t="shared" si="43"/>
        <v>-4524167.3606575346</v>
      </c>
      <c r="P220" s="70">
        <f t="shared" si="50"/>
        <v>-4801164.2475550352</v>
      </c>
      <c r="Q220" s="657">
        <f t="shared" si="51"/>
        <v>56628737.528111875</v>
      </c>
      <c r="S220" s="67">
        <f t="shared" si="49"/>
        <v>53361701.620259382</v>
      </c>
      <c r="T220" s="510">
        <f>$E$79-(SUM($I$79:I220)*$V$75)</f>
        <v>52761311.789999977</v>
      </c>
      <c r="U220" s="38"/>
      <c r="V220" s="669"/>
    </row>
    <row r="221" spans="1:22" outlineLevel="1">
      <c r="A221" s="649"/>
      <c r="B221" s="80">
        <v>45199</v>
      </c>
      <c r="C221" s="37"/>
      <c r="D221" s="99"/>
      <c r="E221" s="655">
        <f t="shared" si="46"/>
        <v>52761311.789999977</v>
      </c>
      <c r="F221" s="656">
        <f t="shared" si="47"/>
        <v>141761311.78999987</v>
      </c>
      <c r="G221" s="656"/>
      <c r="H221" s="70">
        <f t="shared" si="54"/>
        <v>141761311.7899999</v>
      </c>
      <c r="I221" s="318">
        <f t="shared" si="53"/>
        <v>590672.13245833281</v>
      </c>
      <c r="J221" s="70">
        <f t="shared" si="44"/>
        <v>-84466114.941541284</v>
      </c>
      <c r="K221" s="70">
        <f t="shared" si="48"/>
        <v>-80922082.146791324</v>
      </c>
      <c r="L221" s="70">
        <f t="shared" si="52"/>
        <v>60839229.643208578</v>
      </c>
      <c r="M221" s="1205">
        <f t="shared" si="45"/>
        <v>57295196.848458588</v>
      </c>
      <c r="N221" s="1205">
        <f t="shared" si="55"/>
        <v>46166.147816249977</v>
      </c>
      <c r="O221" s="70">
        <f t="shared" si="43"/>
        <v>-4478001.2128412845</v>
      </c>
      <c r="P221" s="70">
        <f t="shared" si="50"/>
        <v>-4754998.0997387851</v>
      </c>
      <c r="Q221" s="657">
        <f t="shared" si="51"/>
        <v>56084231.543469794</v>
      </c>
      <c r="S221" s="67">
        <f t="shared" si="49"/>
        <v>52817195.635617301</v>
      </c>
      <c r="T221" s="510">
        <f>$E$79-(SUM($I$79:I221)*$V$75)</f>
        <v>52761311.789999977</v>
      </c>
      <c r="U221" s="38"/>
      <c r="V221" s="669"/>
    </row>
    <row r="222" spans="1:22" outlineLevel="1">
      <c r="A222" s="649"/>
      <c r="B222" s="80">
        <v>45230</v>
      </c>
      <c r="C222" s="37"/>
      <c r="D222" s="99"/>
      <c r="E222" s="655">
        <f t="shared" si="46"/>
        <v>52761311.789999977</v>
      </c>
      <c r="F222" s="656">
        <f t="shared" si="47"/>
        <v>141761311.78999987</v>
      </c>
      <c r="G222" s="656"/>
      <c r="H222" s="70">
        <f t="shared" si="54"/>
        <v>141761311.7899999</v>
      </c>
      <c r="I222" s="318">
        <f t="shared" si="53"/>
        <v>590672.13245833281</v>
      </c>
      <c r="J222" s="70">
        <f t="shared" si="44"/>
        <v>-85056787.073999614</v>
      </c>
      <c r="K222" s="70">
        <f t="shared" si="48"/>
        <v>-81512754.279249653</v>
      </c>
      <c r="L222" s="70">
        <f t="shared" si="52"/>
        <v>60248557.510750249</v>
      </c>
      <c r="M222" s="1205">
        <f t="shared" si="45"/>
        <v>56704524.716000259</v>
      </c>
      <c r="N222" s="1205">
        <f t="shared" si="55"/>
        <v>46166.147816249977</v>
      </c>
      <c r="O222" s="70">
        <f t="shared" si="43"/>
        <v>-4431835.0650250344</v>
      </c>
      <c r="P222" s="70">
        <f t="shared" si="50"/>
        <v>-4708831.951922535</v>
      </c>
      <c r="Q222" s="657">
        <f t="shared" si="51"/>
        <v>55539725.558827713</v>
      </c>
      <c r="S222" s="67">
        <f t="shared" si="49"/>
        <v>52272689.650975227</v>
      </c>
      <c r="T222" s="510">
        <f>$E$79-(SUM($I$79:I222)*$V$75)</f>
        <v>52761311.789999977</v>
      </c>
      <c r="U222" s="38"/>
      <c r="V222" s="669"/>
    </row>
    <row r="223" spans="1:22" outlineLevel="1">
      <c r="A223" s="649"/>
      <c r="B223" s="80">
        <v>45260</v>
      </c>
      <c r="C223" s="37"/>
      <c r="D223" s="99"/>
      <c r="E223" s="655">
        <f t="shared" si="46"/>
        <v>52761311.789999977</v>
      </c>
      <c r="F223" s="656">
        <f t="shared" si="47"/>
        <v>141761311.78999987</v>
      </c>
      <c r="G223" s="656"/>
      <c r="H223" s="70">
        <f t="shared" si="54"/>
        <v>141761311.7899999</v>
      </c>
      <c r="I223" s="318">
        <f t="shared" si="53"/>
        <v>590672.13245833281</v>
      </c>
      <c r="J223" s="70">
        <f t="shared" si="44"/>
        <v>-85647459.206457943</v>
      </c>
      <c r="K223" s="70">
        <f t="shared" si="48"/>
        <v>-82103426.411707982</v>
      </c>
      <c r="L223" s="70">
        <f t="shared" si="52"/>
        <v>59657885.37829192</v>
      </c>
      <c r="M223" s="1205">
        <f t="shared" si="45"/>
        <v>56113852.58354193</v>
      </c>
      <c r="N223" s="1205">
        <f t="shared" si="55"/>
        <v>46166.147816249977</v>
      </c>
      <c r="O223" s="70">
        <f t="shared" si="43"/>
        <v>-4385668.9172087843</v>
      </c>
      <c r="P223" s="70">
        <f t="shared" si="50"/>
        <v>-4662665.8041062849</v>
      </c>
      <c r="Q223" s="657">
        <f t="shared" si="51"/>
        <v>54995219.574185632</v>
      </c>
      <c r="S223" s="67">
        <f t="shared" si="49"/>
        <v>51728183.666333146</v>
      </c>
      <c r="T223" s="510">
        <f>$E$79-(SUM($I$79:I223)*$V$75)</f>
        <v>52761311.789999977</v>
      </c>
      <c r="U223" s="38"/>
      <c r="V223" s="669"/>
    </row>
    <row r="224" spans="1:22" outlineLevel="1">
      <c r="A224" s="649"/>
      <c r="B224" s="80">
        <v>45291</v>
      </c>
      <c r="C224" s="37"/>
      <c r="D224" s="99"/>
      <c r="E224" s="655">
        <f t="shared" si="46"/>
        <v>52761311.789999977</v>
      </c>
      <c r="F224" s="656">
        <f t="shared" si="47"/>
        <v>141761311.78999987</v>
      </c>
      <c r="G224" s="656"/>
      <c r="H224" s="70">
        <f t="shared" si="54"/>
        <v>141761311.7899999</v>
      </c>
      <c r="I224" s="318">
        <f t="shared" si="53"/>
        <v>590672.13245833281</v>
      </c>
      <c r="J224" s="70">
        <f t="shared" si="44"/>
        <v>-86238131.338916272</v>
      </c>
      <c r="K224" s="70">
        <f t="shared" si="48"/>
        <v>-82694098.544166312</v>
      </c>
      <c r="L224" s="70">
        <f t="shared" si="52"/>
        <v>59067213.245833591</v>
      </c>
      <c r="M224" s="1205">
        <f t="shared" si="45"/>
        <v>55523180.451083601</v>
      </c>
      <c r="N224" s="1205">
        <f t="shared" si="55"/>
        <v>46166.147816249977</v>
      </c>
      <c r="O224" s="70">
        <f t="shared" si="43"/>
        <v>-4339502.7693925342</v>
      </c>
      <c r="P224" s="70">
        <f t="shared" si="50"/>
        <v>-4616499.6562900348</v>
      </c>
      <c r="Q224" s="657">
        <f t="shared" si="51"/>
        <v>54450713.589543559</v>
      </c>
      <c r="S224" s="67">
        <f t="shared" si="49"/>
        <v>51183677.681691065</v>
      </c>
      <c r="T224" s="510">
        <f>$E$79-(SUM($I$79:I224)*$V$75)</f>
        <v>52761311.789999977</v>
      </c>
      <c r="U224" s="38"/>
      <c r="V224" s="669"/>
    </row>
    <row r="225" spans="1:22" outlineLevel="1">
      <c r="A225" s="649"/>
      <c r="B225" s="80">
        <v>45322</v>
      </c>
      <c r="C225" s="37"/>
      <c r="D225" s="99"/>
      <c r="E225" s="655">
        <f t="shared" si="46"/>
        <v>52761311.789999977</v>
      </c>
      <c r="F225" s="656">
        <f t="shared" si="47"/>
        <v>141761311.78999987</v>
      </c>
      <c r="G225" s="656"/>
      <c r="H225" s="70">
        <f t="shared" si="54"/>
        <v>141761311.7899999</v>
      </c>
      <c r="I225" s="318">
        <f t="shared" si="53"/>
        <v>590672.13245833281</v>
      </c>
      <c r="J225" s="70">
        <f t="shared" si="44"/>
        <v>-86828803.471374601</v>
      </c>
      <c r="K225" s="70">
        <f t="shared" si="48"/>
        <v>-83284770.676624641</v>
      </c>
      <c r="L225" s="70">
        <f t="shared" si="52"/>
        <v>58476541.113375261</v>
      </c>
      <c r="M225" s="1205">
        <f t="shared" si="45"/>
        <v>54932508.318625271</v>
      </c>
      <c r="N225" s="1205">
        <f t="shared" si="55"/>
        <v>46166.147816249977</v>
      </c>
      <c r="O225" s="70">
        <f t="shared" si="43"/>
        <v>-4293336.6215762841</v>
      </c>
      <c r="P225" s="70">
        <f t="shared" si="50"/>
        <v>-4570333.5084737847</v>
      </c>
      <c r="Q225" s="657">
        <f t="shared" si="51"/>
        <v>53906207.604901478</v>
      </c>
      <c r="S225" s="67">
        <f t="shared" si="49"/>
        <v>50639171.697048984</v>
      </c>
      <c r="T225" s="510">
        <f>$E$79-(SUM($I$79:I225)*$V$75)</f>
        <v>52761311.789999977</v>
      </c>
      <c r="U225" s="38"/>
      <c r="V225" s="669"/>
    </row>
    <row r="226" spans="1:22" outlineLevel="1">
      <c r="A226" s="649"/>
      <c r="B226" s="80">
        <v>45350</v>
      </c>
      <c r="C226" s="37"/>
      <c r="D226" s="99"/>
      <c r="E226" s="655">
        <f t="shared" si="46"/>
        <v>52761311.789999977</v>
      </c>
      <c r="F226" s="656">
        <f t="shared" si="47"/>
        <v>141761311.78999987</v>
      </c>
      <c r="G226" s="656"/>
      <c r="H226" s="70">
        <f t="shared" si="54"/>
        <v>141761311.7899999</v>
      </c>
      <c r="I226" s="318">
        <f t="shared" si="53"/>
        <v>590672.13245833281</v>
      </c>
      <c r="J226" s="70">
        <f t="shared" si="44"/>
        <v>-87419475.60383293</v>
      </c>
      <c r="K226" s="70">
        <f t="shared" si="48"/>
        <v>-83875442.80908297</v>
      </c>
      <c r="L226" s="70">
        <f t="shared" si="52"/>
        <v>57885868.980916932</v>
      </c>
      <c r="M226" s="1205">
        <f t="shared" si="45"/>
        <v>54341836.186166942</v>
      </c>
      <c r="N226" s="1205">
        <f t="shared" si="55"/>
        <v>46166.147816249977</v>
      </c>
      <c r="O226" s="70">
        <f t="shared" si="43"/>
        <v>-4247170.473760034</v>
      </c>
      <c r="P226" s="70">
        <f t="shared" si="50"/>
        <v>-4524167.3606575346</v>
      </c>
      <c r="Q226" s="657">
        <f t="shared" si="51"/>
        <v>53361701.620259397</v>
      </c>
      <c r="S226" s="67">
        <f t="shared" si="49"/>
        <v>50094665.712406911</v>
      </c>
      <c r="T226" s="510">
        <f>$E$79-(SUM($I$79:I226)*$V$75)</f>
        <v>52761311.789999977</v>
      </c>
      <c r="U226" s="38"/>
      <c r="V226" s="669"/>
    </row>
    <row r="227" spans="1:22" outlineLevel="1">
      <c r="A227" s="649"/>
      <c r="B227" s="80">
        <v>45382</v>
      </c>
      <c r="C227" s="37"/>
      <c r="D227" s="99"/>
      <c r="E227" s="655">
        <f t="shared" si="46"/>
        <v>52761311.789999977</v>
      </c>
      <c r="F227" s="656">
        <f t="shared" si="47"/>
        <v>141761311.78999987</v>
      </c>
      <c r="G227" s="656"/>
      <c r="H227" s="70">
        <f t="shared" si="54"/>
        <v>141761311.7899999</v>
      </c>
      <c r="I227" s="318">
        <f t="shared" si="53"/>
        <v>590672.13245833281</v>
      </c>
      <c r="J227" s="70">
        <f t="shared" si="44"/>
        <v>-88010147.73629126</v>
      </c>
      <c r="K227" s="70">
        <f t="shared" si="48"/>
        <v>-84466114.941541299</v>
      </c>
      <c r="L227" s="70">
        <f t="shared" si="52"/>
        <v>57295196.848458603</v>
      </c>
      <c r="M227" s="1205">
        <f t="shared" si="45"/>
        <v>53751164.053708613</v>
      </c>
      <c r="N227" s="1205">
        <f t="shared" si="55"/>
        <v>46166.147816249977</v>
      </c>
      <c r="O227" s="70">
        <f t="shared" si="43"/>
        <v>-4201004.3259437839</v>
      </c>
      <c r="P227" s="70">
        <f t="shared" si="50"/>
        <v>-4478001.2128412845</v>
      </c>
      <c r="Q227" s="657">
        <f t="shared" si="51"/>
        <v>52817195.635617316</v>
      </c>
      <c r="S227" s="67">
        <f t="shared" si="49"/>
        <v>49550159.72776483</v>
      </c>
      <c r="T227" s="510">
        <f>$E$79-(SUM($I$79:I227)*$V$75)</f>
        <v>52761311.789999977</v>
      </c>
      <c r="U227" s="38"/>
      <c r="V227" s="669"/>
    </row>
    <row r="228" spans="1:22" outlineLevel="1">
      <c r="A228" s="649"/>
      <c r="B228" s="80">
        <v>45412</v>
      </c>
      <c r="C228" s="37"/>
      <c r="D228" s="99"/>
      <c r="E228" s="655">
        <f t="shared" si="46"/>
        <v>52761311.789999977</v>
      </c>
      <c r="F228" s="656">
        <f t="shared" si="47"/>
        <v>141761311.78999987</v>
      </c>
      <c r="G228" s="656"/>
      <c r="H228" s="70">
        <f t="shared" si="54"/>
        <v>141761311.7899999</v>
      </c>
      <c r="I228" s="318">
        <f t="shared" si="53"/>
        <v>590672.13245833281</v>
      </c>
      <c r="J228" s="70">
        <f t="shared" si="44"/>
        <v>-88600819.868749589</v>
      </c>
      <c r="K228" s="70">
        <f t="shared" si="48"/>
        <v>-85056787.073999628</v>
      </c>
      <c r="L228" s="70">
        <f t="shared" si="52"/>
        <v>56704524.716000274</v>
      </c>
      <c r="M228" s="1205">
        <f t="shared" si="45"/>
        <v>53160491.921250284</v>
      </c>
      <c r="N228" s="1205">
        <f t="shared" si="55"/>
        <v>46166.147816249977</v>
      </c>
      <c r="O228" s="70">
        <f t="shared" si="43"/>
        <v>-4154838.1781275338</v>
      </c>
      <c r="P228" s="70">
        <f t="shared" si="50"/>
        <v>-4431835.0650250344</v>
      </c>
      <c r="Q228" s="657">
        <f t="shared" si="51"/>
        <v>52272689.650975242</v>
      </c>
      <c r="S228" s="67">
        <f t="shared" si="49"/>
        <v>49005653.743122749</v>
      </c>
      <c r="T228" s="510">
        <f>$E$79-(SUM($I$79:I228)*$V$75)</f>
        <v>52761311.789999977</v>
      </c>
      <c r="U228" s="38"/>
      <c r="V228" s="669"/>
    </row>
    <row r="229" spans="1:22" outlineLevel="1">
      <c r="A229" s="649"/>
      <c r="B229" s="80">
        <v>45443</v>
      </c>
      <c r="C229" s="37"/>
      <c r="D229" s="99"/>
      <c r="E229" s="655">
        <f t="shared" si="46"/>
        <v>52761311.789999977</v>
      </c>
      <c r="F229" s="656">
        <f t="shared" si="47"/>
        <v>141761311.78999987</v>
      </c>
      <c r="G229" s="656"/>
      <c r="H229" s="70">
        <f t="shared" si="54"/>
        <v>141761311.7899999</v>
      </c>
      <c r="I229" s="318">
        <f t="shared" si="53"/>
        <v>590672.13245833281</v>
      </c>
      <c r="J229" s="70">
        <f t="shared" si="44"/>
        <v>-89191492.001207918</v>
      </c>
      <c r="K229" s="70">
        <f t="shared" si="48"/>
        <v>-85647459.206457958</v>
      </c>
      <c r="L229" s="70">
        <f t="shared" si="52"/>
        <v>56113852.583541945</v>
      </c>
      <c r="M229" s="1205">
        <f t="shared" si="45"/>
        <v>52569819.788791955</v>
      </c>
      <c r="N229" s="1205">
        <f t="shared" si="55"/>
        <v>46166.147816249977</v>
      </c>
      <c r="O229" s="70">
        <f t="shared" si="43"/>
        <v>-4108672.0303112837</v>
      </c>
      <c r="P229" s="70">
        <f t="shared" si="50"/>
        <v>-4385668.9172087843</v>
      </c>
      <c r="Q229" s="657">
        <f t="shared" si="51"/>
        <v>51728183.666333161</v>
      </c>
      <c r="S229" s="67">
        <f t="shared" si="49"/>
        <v>48461147.758480668</v>
      </c>
      <c r="T229" s="510">
        <f>$E$79-(SUM($I$79:I229)*$V$75)</f>
        <v>52761311.789999977</v>
      </c>
      <c r="U229" s="38"/>
      <c r="V229" s="669"/>
    </row>
    <row r="230" spans="1:22" outlineLevel="1">
      <c r="A230" s="649"/>
      <c r="B230" s="80">
        <v>45473</v>
      </c>
      <c r="C230" s="37"/>
      <c r="D230" s="99"/>
      <c r="E230" s="655">
        <f t="shared" si="46"/>
        <v>52761311.789999977</v>
      </c>
      <c r="F230" s="656">
        <f t="shared" si="47"/>
        <v>141761311.78999987</v>
      </c>
      <c r="G230" s="656"/>
      <c r="H230" s="70">
        <f t="shared" si="54"/>
        <v>141761311.7899999</v>
      </c>
      <c r="I230" s="318">
        <f t="shared" si="53"/>
        <v>590672.13245833281</v>
      </c>
      <c r="J230" s="70">
        <f t="shared" si="44"/>
        <v>-89782164.133666247</v>
      </c>
      <c r="K230" s="70">
        <f t="shared" si="48"/>
        <v>-86238131.338916287</v>
      </c>
      <c r="L230" s="70">
        <f t="shared" si="52"/>
        <v>55523180.451083615</v>
      </c>
      <c r="M230" s="1205">
        <f t="shared" si="45"/>
        <v>51979147.656333625</v>
      </c>
      <c r="N230" s="1205">
        <f t="shared" si="55"/>
        <v>46166.147816249977</v>
      </c>
      <c r="O230" s="70">
        <f t="shared" si="43"/>
        <v>-4062505.8824950336</v>
      </c>
      <c r="P230" s="70">
        <f t="shared" si="50"/>
        <v>-4339502.7693925342</v>
      </c>
      <c r="Q230" s="657">
        <f t="shared" si="51"/>
        <v>51183677.68169108</v>
      </c>
      <c r="S230" s="67">
        <f t="shared" si="49"/>
        <v>47916641.773838595</v>
      </c>
      <c r="T230" s="510">
        <f>$E$79-(SUM($I$79:I230)*$V$75)</f>
        <v>52761311.789999977</v>
      </c>
      <c r="U230" s="38"/>
      <c r="V230" s="669"/>
    </row>
    <row r="231" spans="1:22" outlineLevel="1">
      <c r="A231" s="649"/>
      <c r="B231" s="80">
        <v>45504</v>
      </c>
      <c r="C231" s="37"/>
      <c r="D231" s="99"/>
      <c r="E231" s="655">
        <f t="shared" si="46"/>
        <v>52761311.789999977</v>
      </c>
      <c r="F231" s="656">
        <f t="shared" si="47"/>
        <v>141761311.78999987</v>
      </c>
      <c r="G231" s="656"/>
      <c r="H231" s="70">
        <f t="shared" si="54"/>
        <v>141761311.7899999</v>
      </c>
      <c r="I231" s="318">
        <f t="shared" si="53"/>
        <v>590672.13245833281</v>
      </c>
      <c r="J231" s="70">
        <f t="shared" si="44"/>
        <v>-90372836.266124576</v>
      </c>
      <c r="K231" s="70">
        <f t="shared" si="48"/>
        <v>-86828803.471374616</v>
      </c>
      <c r="L231" s="70">
        <f t="shared" si="52"/>
        <v>54932508.318625286</v>
      </c>
      <c r="M231" s="1205">
        <f t="shared" si="45"/>
        <v>51388475.523875296</v>
      </c>
      <c r="N231" s="1205">
        <f t="shared" si="55"/>
        <v>46166.147816249977</v>
      </c>
      <c r="O231" s="70">
        <f t="shared" si="43"/>
        <v>-4016339.7346787835</v>
      </c>
      <c r="P231" s="70">
        <f t="shared" si="50"/>
        <v>-4293336.6215762841</v>
      </c>
      <c r="Q231" s="657">
        <f t="shared" si="51"/>
        <v>50639171.697048999</v>
      </c>
      <c r="S231" s="67">
        <f t="shared" si="49"/>
        <v>47372135.789196514</v>
      </c>
      <c r="T231" s="510">
        <f>$E$79-(SUM($I$79:I231)*$V$75)</f>
        <v>52761311.789999977</v>
      </c>
      <c r="U231" s="38"/>
      <c r="V231" s="669"/>
    </row>
    <row r="232" spans="1:22" outlineLevel="1">
      <c r="A232" s="649"/>
      <c r="B232" s="80">
        <v>45535</v>
      </c>
      <c r="C232" s="37"/>
      <c r="D232" s="99"/>
      <c r="E232" s="655">
        <f t="shared" si="46"/>
        <v>52761311.789999977</v>
      </c>
      <c r="F232" s="656">
        <f t="shared" si="47"/>
        <v>141761311.78999987</v>
      </c>
      <c r="G232" s="656"/>
      <c r="H232" s="70">
        <f t="shared" si="54"/>
        <v>141761311.7899999</v>
      </c>
      <c r="I232" s="318">
        <f t="shared" si="53"/>
        <v>590672.13245833281</v>
      </c>
      <c r="J232" s="70">
        <f t="shared" si="44"/>
        <v>-90963508.398582906</v>
      </c>
      <c r="K232" s="70">
        <f t="shared" si="48"/>
        <v>-87419475.603832945</v>
      </c>
      <c r="L232" s="70">
        <f t="shared" si="52"/>
        <v>54341836.186166957</v>
      </c>
      <c r="M232" s="1205">
        <f t="shared" si="45"/>
        <v>50797803.391416967</v>
      </c>
      <c r="N232" s="1205">
        <f t="shared" si="55"/>
        <v>46166.147816249977</v>
      </c>
      <c r="O232" s="70">
        <f t="shared" si="43"/>
        <v>-3970173.5868625334</v>
      </c>
      <c r="P232" s="70">
        <f t="shared" si="50"/>
        <v>-4247170.473760034</v>
      </c>
      <c r="Q232" s="657">
        <f t="shared" si="51"/>
        <v>50094665.712406926</v>
      </c>
      <c r="S232" s="67">
        <f t="shared" si="49"/>
        <v>46827629.804554433</v>
      </c>
      <c r="T232" s="510">
        <f>$E$79-(SUM($I$79:I232)*$V$75)</f>
        <v>52761311.789999977</v>
      </c>
      <c r="U232" s="38"/>
      <c r="V232" s="669"/>
    </row>
    <row r="233" spans="1:22" outlineLevel="1">
      <c r="A233" s="649"/>
      <c r="B233" s="80">
        <v>45565</v>
      </c>
      <c r="C233" s="37"/>
      <c r="D233" s="99"/>
      <c r="E233" s="655">
        <f t="shared" si="46"/>
        <v>52761311.789999977</v>
      </c>
      <c r="F233" s="656">
        <f t="shared" si="47"/>
        <v>141761311.78999987</v>
      </c>
      <c r="G233" s="656"/>
      <c r="H233" s="70">
        <f t="shared" si="54"/>
        <v>141761311.7899999</v>
      </c>
      <c r="I233" s="318">
        <f t="shared" si="53"/>
        <v>590672.13245833281</v>
      </c>
      <c r="J233" s="70">
        <f t="shared" si="44"/>
        <v>-91554180.531041235</v>
      </c>
      <c r="K233" s="70">
        <f t="shared" si="48"/>
        <v>-88010147.736291274</v>
      </c>
      <c r="L233" s="70">
        <f t="shared" si="52"/>
        <v>53751164.053708628</v>
      </c>
      <c r="M233" s="1205">
        <f t="shared" si="45"/>
        <v>50207131.258958638</v>
      </c>
      <c r="N233" s="1205">
        <f t="shared" si="55"/>
        <v>46166.147816249977</v>
      </c>
      <c r="O233" s="70">
        <f t="shared" ref="O233:O296" si="56">O232+N233</f>
        <v>-3924007.4390462833</v>
      </c>
      <c r="P233" s="70">
        <f t="shared" si="50"/>
        <v>-4201004.3259437839</v>
      </c>
      <c r="Q233" s="657">
        <f t="shared" si="51"/>
        <v>49550159.727764845</v>
      </c>
      <c r="S233" s="67">
        <f t="shared" si="49"/>
        <v>46283123.819912352</v>
      </c>
      <c r="T233" s="510">
        <f>$E$79-(SUM($I$79:I233)*$V$75)</f>
        <v>52761311.789999977</v>
      </c>
      <c r="U233" s="38"/>
      <c r="V233" s="669"/>
    </row>
    <row r="234" spans="1:22" outlineLevel="1">
      <c r="A234" s="649"/>
      <c r="B234" s="80">
        <v>45596</v>
      </c>
      <c r="C234" s="37"/>
      <c r="D234" s="99"/>
      <c r="E234" s="655">
        <f t="shared" si="46"/>
        <v>52761311.789999977</v>
      </c>
      <c r="F234" s="656">
        <f t="shared" si="47"/>
        <v>141761311.78999987</v>
      </c>
      <c r="G234" s="656"/>
      <c r="H234" s="70">
        <f t="shared" si="54"/>
        <v>141761311.7899999</v>
      </c>
      <c r="I234" s="318">
        <f t="shared" si="53"/>
        <v>590672.13245833281</v>
      </c>
      <c r="J234" s="70">
        <f t="shared" si="44"/>
        <v>-92144852.663499564</v>
      </c>
      <c r="K234" s="70">
        <f t="shared" si="48"/>
        <v>-88600819.868749604</v>
      </c>
      <c r="L234" s="70">
        <f t="shared" si="52"/>
        <v>53160491.921250299</v>
      </c>
      <c r="M234" s="1205">
        <f t="shared" si="45"/>
        <v>49616459.126500309</v>
      </c>
      <c r="N234" s="1205">
        <f t="shared" si="55"/>
        <v>46166.147816249977</v>
      </c>
      <c r="O234" s="70">
        <f t="shared" si="56"/>
        <v>-3877841.2912300332</v>
      </c>
      <c r="P234" s="70">
        <f t="shared" si="50"/>
        <v>-4154838.1781275342</v>
      </c>
      <c r="Q234" s="657">
        <f t="shared" si="51"/>
        <v>49005653.743122764</v>
      </c>
      <c r="S234" s="67">
        <f t="shared" si="49"/>
        <v>45738617.835270278</v>
      </c>
      <c r="T234" s="510">
        <f>$E$79-(SUM($I$79:I234)*$V$75)</f>
        <v>52761311.789999977</v>
      </c>
      <c r="U234" s="38"/>
      <c r="V234" s="669"/>
    </row>
    <row r="235" spans="1:22" outlineLevel="1">
      <c r="A235" s="649"/>
      <c r="B235" s="80">
        <v>45626</v>
      </c>
      <c r="C235" s="37"/>
      <c r="D235" s="99"/>
      <c r="E235" s="655">
        <f t="shared" si="46"/>
        <v>52761311.789999977</v>
      </c>
      <c r="F235" s="656">
        <f t="shared" si="47"/>
        <v>141761311.78999987</v>
      </c>
      <c r="G235" s="656"/>
      <c r="H235" s="70">
        <f t="shared" si="54"/>
        <v>141761311.7899999</v>
      </c>
      <c r="I235" s="318">
        <f t="shared" si="53"/>
        <v>590672.13245833281</v>
      </c>
      <c r="J235" s="70">
        <f t="shared" si="44"/>
        <v>-92735524.795957893</v>
      </c>
      <c r="K235" s="70">
        <f t="shared" si="48"/>
        <v>-89191492.001207933</v>
      </c>
      <c r="L235" s="70">
        <f t="shared" si="52"/>
        <v>52569819.788791969</v>
      </c>
      <c r="M235" s="1205">
        <f t="shared" si="45"/>
        <v>49025786.994041979</v>
      </c>
      <c r="N235" s="1205">
        <f t="shared" si="55"/>
        <v>46166.147816249977</v>
      </c>
      <c r="O235" s="70">
        <f t="shared" si="56"/>
        <v>-3831675.1434137831</v>
      </c>
      <c r="P235" s="70">
        <f t="shared" si="50"/>
        <v>-4108672.0303112841</v>
      </c>
      <c r="Q235" s="657">
        <f t="shared" si="51"/>
        <v>48461147.758480683</v>
      </c>
      <c r="S235" s="67">
        <f t="shared" si="49"/>
        <v>45194111.850628197</v>
      </c>
      <c r="T235" s="510">
        <f>$E$79-(SUM($I$79:I235)*$V$75)</f>
        <v>52761311.789999977</v>
      </c>
      <c r="U235" s="38"/>
      <c r="V235" s="669"/>
    </row>
    <row r="236" spans="1:22" outlineLevel="1">
      <c r="A236" s="649"/>
      <c r="B236" s="80">
        <v>45657</v>
      </c>
      <c r="C236" s="37"/>
      <c r="D236" s="99"/>
      <c r="E236" s="655">
        <f t="shared" si="46"/>
        <v>52761311.789999977</v>
      </c>
      <c r="F236" s="656">
        <f t="shared" si="47"/>
        <v>141761311.78999987</v>
      </c>
      <c r="G236" s="656"/>
      <c r="H236" s="70">
        <f t="shared" si="54"/>
        <v>141761311.7899999</v>
      </c>
      <c r="I236" s="318">
        <f t="shared" si="53"/>
        <v>590672.13245833281</v>
      </c>
      <c r="J236" s="70">
        <f t="shared" si="44"/>
        <v>-93326196.928416222</v>
      </c>
      <c r="K236" s="70">
        <f t="shared" si="48"/>
        <v>-89782164.133666262</v>
      </c>
      <c r="L236" s="70">
        <f t="shared" si="52"/>
        <v>51979147.65633364</v>
      </c>
      <c r="M236" s="1205">
        <f t="shared" si="45"/>
        <v>48435114.86158365</v>
      </c>
      <c r="N236" s="1205">
        <f t="shared" si="55"/>
        <v>46166.147816249977</v>
      </c>
      <c r="O236" s="70">
        <f t="shared" si="56"/>
        <v>-3785508.995597533</v>
      </c>
      <c r="P236" s="70">
        <f t="shared" si="50"/>
        <v>-4062505.8824950331</v>
      </c>
      <c r="Q236" s="657">
        <f t="shared" si="51"/>
        <v>47916641.773838609</v>
      </c>
      <c r="S236" s="67">
        <f t="shared" si="49"/>
        <v>44649605.865986116</v>
      </c>
      <c r="T236" s="510">
        <f>$E$79-(SUM($I$79:I236)*$V$75)</f>
        <v>52761311.789999977</v>
      </c>
      <c r="U236" s="38"/>
      <c r="V236" s="669"/>
    </row>
    <row r="237" spans="1:22" outlineLevel="1">
      <c r="A237" s="649"/>
      <c r="B237" s="80">
        <v>45688</v>
      </c>
      <c r="C237" s="37"/>
      <c r="D237" s="99"/>
      <c r="E237" s="655">
        <f t="shared" si="46"/>
        <v>52761311.789999977</v>
      </c>
      <c r="F237" s="656">
        <f t="shared" si="47"/>
        <v>141761311.78999987</v>
      </c>
      <c r="G237" s="656"/>
      <c r="H237" s="70">
        <f t="shared" si="54"/>
        <v>141761311.7899999</v>
      </c>
      <c r="I237" s="318">
        <f t="shared" si="53"/>
        <v>590672.13245833281</v>
      </c>
      <c r="J237" s="70">
        <f t="shared" si="44"/>
        <v>-93916869.060874552</v>
      </c>
      <c r="K237" s="70">
        <f t="shared" si="48"/>
        <v>-90372836.266124591</v>
      </c>
      <c r="L237" s="70">
        <f t="shared" si="52"/>
        <v>51388475.523875311</v>
      </c>
      <c r="M237" s="1205">
        <f t="shared" si="45"/>
        <v>47844442.729125321</v>
      </c>
      <c r="N237" s="1205">
        <f t="shared" si="55"/>
        <v>46166.147816249977</v>
      </c>
      <c r="O237" s="70">
        <f t="shared" si="56"/>
        <v>-3739342.8477812828</v>
      </c>
      <c r="P237" s="70">
        <f t="shared" si="50"/>
        <v>-4016339.734678783</v>
      </c>
      <c r="Q237" s="657">
        <f t="shared" si="51"/>
        <v>47372135.789196528</v>
      </c>
      <c r="S237" s="67">
        <f t="shared" si="49"/>
        <v>44105099.881344035</v>
      </c>
      <c r="T237" s="510">
        <f>$E$79-(SUM($I$79:I237)*$V$75)</f>
        <v>52761311.789999977</v>
      </c>
      <c r="U237" s="38"/>
      <c r="V237" s="669"/>
    </row>
    <row r="238" spans="1:22" outlineLevel="1">
      <c r="A238" s="649"/>
      <c r="B238" s="80">
        <v>45716</v>
      </c>
      <c r="C238" s="37"/>
      <c r="D238" s="99"/>
      <c r="E238" s="655">
        <f t="shared" si="46"/>
        <v>52761311.789999977</v>
      </c>
      <c r="F238" s="656">
        <f t="shared" si="47"/>
        <v>141761311.78999987</v>
      </c>
      <c r="G238" s="656"/>
      <c r="H238" s="70">
        <f t="shared" si="54"/>
        <v>141761311.7899999</v>
      </c>
      <c r="I238" s="318">
        <f t="shared" si="53"/>
        <v>590672.13245833281</v>
      </c>
      <c r="J238" s="70">
        <f t="shared" si="44"/>
        <v>-94507541.193332881</v>
      </c>
      <c r="K238" s="70">
        <f t="shared" si="48"/>
        <v>-90963508.39858292</v>
      </c>
      <c r="L238" s="70">
        <f t="shared" si="52"/>
        <v>50797803.391416982</v>
      </c>
      <c r="M238" s="1205">
        <f t="shared" si="45"/>
        <v>47253770.596666992</v>
      </c>
      <c r="N238" s="1205">
        <f t="shared" si="55"/>
        <v>46166.147816249977</v>
      </c>
      <c r="O238" s="70">
        <f t="shared" si="56"/>
        <v>-3693176.6999650327</v>
      </c>
      <c r="P238" s="70">
        <f t="shared" si="50"/>
        <v>-3970173.5868625338</v>
      </c>
      <c r="Q238" s="657">
        <f t="shared" si="51"/>
        <v>46827629.804554448</v>
      </c>
      <c r="T238" s="510">
        <f>$E$79-(SUM($I$79:I238)*$V$75)</f>
        <v>52761311.789999977</v>
      </c>
      <c r="U238" s="38"/>
      <c r="V238" s="669"/>
    </row>
    <row r="239" spans="1:22" outlineLevel="1">
      <c r="A239" s="649"/>
      <c r="B239" s="80">
        <v>45747</v>
      </c>
      <c r="C239" s="37"/>
      <c r="D239" s="99"/>
      <c r="E239" s="655">
        <f t="shared" si="46"/>
        <v>52761311.789999977</v>
      </c>
      <c r="F239" s="656">
        <f t="shared" si="47"/>
        <v>141761311.78999987</v>
      </c>
      <c r="G239" s="656"/>
      <c r="H239" s="70">
        <f t="shared" si="54"/>
        <v>141761311.7899999</v>
      </c>
      <c r="I239" s="318">
        <f t="shared" si="53"/>
        <v>590672.13245833281</v>
      </c>
      <c r="J239" s="70">
        <f t="shared" si="44"/>
        <v>-95098213.32579121</v>
      </c>
      <c r="K239" s="70">
        <f t="shared" si="48"/>
        <v>-91554180.53104125</v>
      </c>
      <c r="L239" s="70">
        <f t="shared" si="52"/>
        <v>50207131.258958653</v>
      </c>
      <c r="M239" s="1205">
        <f t="shared" si="45"/>
        <v>46663098.464208663</v>
      </c>
      <c r="N239" s="1205">
        <f t="shared" si="55"/>
        <v>46166.147816249977</v>
      </c>
      <c r="O239" s="70">
        <f t="shared" si="56"/>
        <v>-3647010.5521487826</v>
      </c>
      <c r="P239" s="70">
        <f t="shared" si="50"/>
        <v>-3924007.4390462837</v>
      </c>
      <c r="Q239" s="657">
        <f t="shared" si="51"/>
        <v>46283123.819912367</v>
      </c>
      <c r="T239" s="510">
        <f>$E$79-(SUM($I$79:I239)*$V$75)</f>
        <v>52761311.789999977</v>
      </c>
      <c r="U239" s="38"/>
      <c r="V239" s="669"/>
    </row>
    <row r="240" spans="1:22" outlineLevel="1">
      <c r="A240" s="649"/>
      <c r="B240" s="80">
        <v>45777</v>
      </c>
      <c r="C240" s="37"/>
      <c r="D240" s="99"/>
      <c r="E240" s="655">
        <f t="shared" si="46"/>
        <v>52761311.789999977</v>
      </c>
      <c r="F240" s="656">
        <f t="shared" si="47"/>
        <v>141761311.78999987</v>
      </c>
      <c r="G240" s="656"/>
      <c r="H240" s="70">
        <f t="shared" si="54"/>
        <v>141761311.7899999</v>
      </c>
      <c r="I240" s="318">
        <f t="shared" si="53"/>
        <v>590672.13245833281</v>
      </c>
      <c r="J240" s="70">
        <f t="shared" si="44"/>
        <v>-95688885.458249539</v>
      </c>
      <c r="K240" s="70">
        <f t="shared" si="48"/>
        <v>-92144852.663499579</v>
      </c>
      <c r="L240" s="70">
        <f t="shared" si="52"/>
        <v>49616459.126500323</v>
      </c>
      <c r="M240" s="1205">
        <f t="shared" si="45"/>
        <v>46072426.331750333</v>
      </c>
      <c r="N240" s="1205">
        <f t="shared" si="55"/>
        <v>46166.147816249977</v>
      </c>
      <c r="O240" s="70">
        <f t="shared" si="56"/>
        <v>-3600844.4043325325</v>
      </c>
      <c r="P240" s="70">
        <f t="shared" si="50"/>
        <v>-3877841.2912300327</v>
      </c>
      <c r="Q240" s="657">
        <f t="shared" si="51"/>
        <v>45738617.835270293</v>
      </c>
      <c r="T240" s="510">
        <f>$E$79-(SUM($I$79:I240)*$V$75)</f>
        <v>52761311.789999977</v>
      </c>
      <c r="U240" s="38"/>
      <c r="V240" s="669"/>
    </row>
    <row r="241" spans="1:22" outlineLevel="1">
      <c r="A241" s="649"/>
      <c r="B241" s="80">
        <v>45808</v>
      </c>
      <c r="C241" s="37"/>
      <c r="D241" s="99"/>
      <c r="E241" s="655">
        <f t="shared" si="46"/>
        <v>52761311.789999977</v>
      </c>
      <c r="F241" s="656">
        <f t="shared" si="47"/>
        <v>141761311.78999987</v>
      </c>
      <c r="G241" s="656"/>
      <c r="H241" s="70">
        <f t="shared" si="54"/>
        <v>141761311.7899999</v>
      </c>
      <c r="I241" s="318">
        <f t="shared" si="53"/>
        <v>590672.13245833281</v>
      </c>
      <c r="J241" s="70">
        <f t="shared" si="44"/>
        <v>-96279557.590707868</v>
      </c>
      <c r="K241" s="70">
        <f t="shared" si="48"/>
        <v>-92735524.795957908</v>
      </c>
      <c r="L241" s="70">
        <f t="shared" si="52"/>
        <v>49025786.994041994</v>
      </c>
      <c r="M241" s="1205">
        <f t="shared" si="45"/>
        <v>45481754.199292004</v>
      </c>
      <c r="N241" s="1205">
        <f t="shared" si="55"/>
        <v>46166.147816249977</v>
      </c>
      <c r="O241" s="70">
        <f t="shared" si="56"/>
        <v>-3554678.2565162824</v>
      </c>
      <c r="P241" s="70">
        <f t="shared" si="50"/>
        <v>-3831675.1434137826</v>
      </c>
      <c r="Q241" s="657">
        <f t="shared" si="51"/>
        <v>45194111.850628212</v>
      </c>
      <c r="T241" s="510">
        <f>$E$79-(SUM($I$79:I241)*$V$75)</f>
        <v>52761311.789999977</v>
      </c>
      <c r="U241" s="38"/>
      <c r="V241" s="669"/>
    </row>
    <row r="242" spans="1:22" outlineLevel="1">
      <c r="A242" s="649"/>
      <c r="B242" s="80">
        <v>45838</v>
      </c>
      <c r="C242" s="37"/>
      <c r="D242" s="99"/>
      <c r="E242" s="655">
        <f t="shared" si="46"/>
        <v>52761311.789999977</v>
      </c>
      <c r="F242" s="656">
        <f t="shared" si="47"/>
        <v>141761311.78999987</v>
      </c>
      <c r="G242" s="656"/>
      <c r="H242" s="70">
        <f t="shared" si="54"/>
        <v>141761311.7899999</v>
      </c>
      <c r="I242" s="318">
        <f t="shared" si="53"/>
        <v>590672.13245833281</v>
      </c>
      <c r="J242" s="70">
        <f t="shared" si="44"/>
        <v>-96870229.723166198</v>
      </c>
      <c r="K242" s="70">
        <f t="shared" si="48"/>
        <v>-93326196.928416237</v>
      </c>
      <c r="L242" s="70">
        <f t="shared" si="52"/>
        <v>48435114.861583665</v>
      </c>
      <c r="M242" s="1205">
        <f t="shared" si="45"/>
        <v>44891082.066833675</v>
      </c>
      <c r="N242" s="1205">
        <f t="shared" si="55"/>
        <v>46166.147816249977</v>
      </c>
      <c r="O242" s="70">
        <f t="shared" si="56"/>
        <v>-3508512.1087000323</v>
      </c>
      <c r="P242" s="70">
        <f t="shared" si="50"/>
        <v>-3785508.9955975334</v>
      </c>
      <c r="Q242" s="657">
        <f t="shared" si="51"/>
        <v>44649605.865986131</v>
      </c>
      <c r="T242" s="510">
        <f>$E$79-(SUM($I$79:I242)*$V$75)</f>
        <v>52761311.789999977</v>
      </c>
      <c r="U242" s="38"/>
      <c r="V242" s="669"/>
    </row>
    <row r="243" spans="1:22" outlineLevel="1">
      <c r="A243" s="649"/>
      <c r="B243" s="80">
        <v>45869</v>
      </c>
      <c r="C243" s="37"/>
      <c r="D243" s="99"/>
      <c r="E243" s="655">
        <f t="shared" si="46"/>
        <v>52761311.789999977</v>
      </c>
      <c r="F243" s="656">
        <f t="shared" si="47"/>
        <v>141761311.78999987</v>
      </c>
      <c r="G243" s="656"/>
      <c r="H243" s="70">
        <f t="shared" si="54"/>
        <v>141761311.7899999</v>
      </c>
      <c r="I243" s="318">
        <f t="shared" si="53"/>
        <v>590672.13245833281</v>
      </c>
      <c r="J243" s="70">
        <f t="shared" si="44"/>
        <v>-97460901.855624527</v>
      </c>
      <c r="K243" s="70">
        <f t="shared" si="48"/>
        <v>-93916869.060874566</v>
      </c>
      <c r="L243" s="70">
        <f t="shared" si="52"/>
        <v>47844442.729125336</v>
      </c>
      <c r="M243" s="1205">
        <f t="shared" si="45"/>
        <v>44300409.934375346</v>
      </c>
      <c r="N243" s="1205">
        <f t="shared" si="55"/>
        <v>46166.147816249977</v>
      </c>
      <c r="O243" s="70">
        <f t="shared" si="56"/>
        <v>-3462345.9608837822</v>
      </c>
      <c r="P243" s="70">
        <f t="shared" si="50"/>
        <v>-3739342.8477812833</v>
      </c>
      <c r="Q243" s="657">
        <f t="shared" si="51"/>
        <v>44105099.88134405</v>
      </c>
      <c r="T243" s="510">
        <f>$E$79-(SUM($I$79:I243)*$V$75)</f>
        <v>52761311.789999977</v>
      </c>
      <c r="U243" s="38"/>
      <c r="V243" s="669"/>
    </row>
    <row r="244" spans="1:22" outlineLevel="1">
      <c r="A244" s="649"/>
      <c r="B244" s="80">
        <v>45900</v>
      </c>
      <c r="C244" s="37"/>
      <c r="D244" s="99"/>
      <c r="E244" s="655">
        <f t="shared" si="46"/>
        <v>52761311.789999977</v>
      </c>
      <c r="F244" s="656">
        <f t="shared" si="47"/>
        <v>141761311.78999987</v>
      </c>
      <c r="G244" s="656"/>
      <c r="H244" s="70">
        <f t="shared" si="54"/>
        <v>141761311.7899999</v>
      </c>
      <c r="I244" s="318">
        <f t="shared" si="53"/>
        <v>590672.13245833281</v>
      </c>
      <c r="J244" s="70">
        <f t="shared" si="44"/>
        <v>-98051573.988082856</v>
      </c>
      <c r="K244" s="70">
        <f t="shared" si="48"/>
        <v>-94507541.193332896</v>
      </c>
      <c r="L244" s="70">
        <f t="shared" si="52"/>
        <v>47253770.596667007</v>
      </c>
      <c r="M244" s="1205">
        <f t="shared" si="45"/>
        <v>43709737.801917017</v>
      </c>
      <c r="N244" s="1205">
        <f t="shared" si="55"/>
        <v>46166.147816249977</v>
      </c>
      <c r="O244" s="70">
        <f t="shared" si="56"/>
        <v>-3416179.8130675321</v>
      </c>
      <c r="P244" s="70">
        <f t="shared" si="50"/>
        <v>-3693176.6999650323</v>
      </c>
      <c r="Q244" s="657">
        <f t="shared" si="51"/>
        <v>43560593.896701977</v>
      </c>
      <c r="T244" s="510">
        <f>$E$79-(SUM($I$79:I244)*$V$75)</f>
        <v>52761311.789999977</v>
      </c>
      <c r="U244" s="38"/>
      <c r="V244" s="669"/>
    </row>
    <row r="245" spans="1:22" outlineLevel="1">
      <c r="A245" s="649"/>
      <c r="B245" s="80">
        <v>45930</v>
      </c>
      <c r="C245" s="37"/>
      <c r="D245" s="99"/>
      <c r="E245" s="655">
        <f t="shared" si="46"/>
        <v>52761311.789999977</v>
      </c>
      <c r="F245" s="656">
        <f t="shared" si="47"/>
        <v>141761311.78999987</v>
      </c>
      <c r="G245" s="656"/>
      <c r="H245" s="70">
        <f t="shared" si="54"/>
        <v>141761311.7899999</v>
      </c>
      <c r="I245" s="318">
        <f t="shared" si="53"/>
        <v>590672.13245833281</v>
      </c>
      <c r="J245" s="70">
        <f t="shared" si="44"/>
        <v>-98642246.120541185</v>
      </c>
      <c r="K245" s="70">
        <f t="shared" si="48"/>
        <v>-95098213.325791225</v>
      </c>
      <c r="L245" s="70">
        <f t="shared" si="52"/>
        <v>46663098.464208677</v>
      </c>
      <c r="M245" s="1205">
        <f t="shared" si="45"/>
        <v>43119065.669458687</v>
      </c>
      <c r="N245" s="1205">
        <f t="shared" si="55"/>
        <v>46166.147816249977</v>
      </c>
      <c r="O245" s="70">
        <f t="shared" si="56"/>
        <v>-3370013.665251282</v>
      </c>
      <c r="P245" s="70">
        <f t="shared" si="50"/>
        <v>-3647010.5521487831</v>
      </c>
      <c r="Q245" s="657">
        <f t="shared" si="51"/>
        <v>43016087.912059896</v>
      </c>
      <c r="T245" s="510">
        <f>$E$79-(SUM($I$79:I245)*$V$75)</f>
        <v>52761311.789999977</v>
      </c>
      <c r="U245" s="38"/>
      <c r="V245" s="669"/>
    </row>
    <row r="246" spans="1:22" outlineLevel="1">
      <c r="A246" s="649"/>
      <c r="B246" s="80">
        <v>45961</v>
      </c>
      <c r="C246" s="37"/>
      <c r="D246" s="99"/>
      <c r="E246" s="655">
        <f t="shared" si="46"/>
        <v>52761311.789999977</v>
      </c>
      <c r="F246" s="656">
        <f t="shared" si="47"/>
        <v>141761311.78999987</v>
      </c>
      <c r="G246" s="656"/>
      <c r="H246" s="70">
        <f t="shared" si="54"/>
        <v>141761311.7899999</v>
      </c>
      <c r="I246" s="318">
        <f t="shared" si="53"/>
        <v>590672.13245833281</v>
      </c>
      <c r="J246" s="70">
        <f t="shared" si="44"/>
        <v>-99232918.252999514</v>
      </c>
      <c r="K246" s="70">
        <f t="shared" si="48"/>
        <v>-95688885.458249554</v>
      </c>
      <c r="L246" s="70">
        <f t="shared" si="52"/>
        <v>46072426.331750348</v>
      </c>
      <c r="M246" s="1205">
        <f t="shared" si="45"/>
        <v>42528393.537000358</v>
      </c>
      <c r="N246" s="1205">
        <f t="shared" si="55"/>
        <v>46166.147816249977</v>
      </c>
      <c r="O246" s="70">
        <f t="shared" si="56"/>
        <v>-3323847.5174350319</v>
      </c>
      <c r="P246" s="70">
        <f t="shared" si="50"/>
        <v>-3600844.404332533</v>
      </c>
      <c r="Q246" s="657">
        <f t="shared" si="51"/>
        <v>42471581.927417815</v>
      </c>
      <c r="T246" s="510">
        <f>$E$79-(SUM($I$79:I246)*$V$75)</f>
        <v>52761311.789999977</v>
      </c>
      <c r="U246" s="38"/>
      <c r="V246" s="669"/>
    </row>
    <row r="247" spans="1:22" outlineLevel="1">
      <c r="A247" s="649"/>
      <c r="B247" s="80">
        <v>45991</v>
      </c>
      <c r="C247" s="37"/>
      <c r="D247" s="99"/>
      <c r="E247" s="655">
        <f t="shared" si="46"/>
        <v>52761311.789999977</v>
      </c>
      <c r="F247" s="656">
        <f t="shared" si="47"/>
        <v>141761311.78999987</v>
      </c>
      <c r="G247" s="656"/>
      <c r="H247" s="70">
        <f t="shared" si="54"/>
        <v>141761311.7899999</v>
      </c>
      <c r="I247" s="318">
        <f t="shared" si="53"/>
        <v>590672.13245833281</v>
      </c>
      <c r="J247" s="70">
        <f t="shared" si="44"/>
        <v>-99823590.385457844</v>
      </c>
      <c r="K247" s="70">
        <f t="shared" si="48"/>
        <v>-96279557.590707883</v>
      </c>
      <c r="L247" s="70">
        <f t="shared" si="52"/>
        <v>45481754.199292019</v>
      </c>
      <c r="M247" s="1205">
        <f t="shared" si="45"/>
        <v>41937721.404542029</v>
      </c>
      <c r="N247" s="1205">
        <f t="shared" si="55"/>
        <v>46166.147816249977</v>
      </c>
      <c r="O247" s="70">
        <f t="shared" si="56"/>
        <v>-3277681.3696187818</v>
      </c>
      <c r="P247" s="70">
        <f t="shared" si="50"/>
        <v>-3554678.2565162829</v>
      </c>
      <c r="Q247" s="657">
        <f t="shared" si="51"/>
        <v>41927075.942775734</v>
      </c>
      <c r="T247" s="510">
        <f>$E$79-(SUM($I$79:I247)*$V$75)</f>
        <v>52761311.789999977</v>
      </c>
      <c r="U247" s="38"/>
      <c r="V247" s="669"/>
    </row>
    <row r="248" spans="1:22" outlineLevel="1">
      <c r="A248" s="649"/>
      <c r="B248" s="80">
        <v>46022</v>
      </c>
      <c r="C248" s="37"/>
      <c r="D248" s="99"/>
      <c r="E248" s="655">
        <f t="shared" si="46"/>
        <v>52761311.789999977</v>
      </c>
      <c r="F248" s="656">
        <f t="shared" si="47"/>
        <v>141761311.78999987</v>
      </c>
      <c r="G248" s="656"/>
      <c r="H248" s="70">
        <f t="shared" si="54"/>
        <v>141761311.7899999</v>
      </c>
      <c r="I248" s="318">
        <f t="shared" si="53"/>
        <v>590672.13245833281</v>
      </c>
      <c r="J248" s="70">
        <f t="shared" si="44"/>
        <v>-100414262.51791617</v>
      </c>
      <c r="K248" s="70">
        <f t="shared" si="48"/>
        <v>-96870229.723166212</v>
      </c>
      <c r="L248" s="70">
        <f t="shared" si="52"/>
        <v>44891082.06683369</v>
      </c>
      <c r="M248" s="1205">
        <f t="shared" si="45"/>
        <v>41347049.2720837</v>
      </c>
      <c r="N248" s="1205">
        <f t="shared" si="55"/>
        <v>46166.147816249977</v>
      </c>
      <c r="O248" s="70">
        <f t="shared" si="56"/>
        <v>-3231515.2218025317</v>
      </c>
      <c r="P248" s="70">
        <f t="shared" si="50"/>
        <v>-3508512.1087000319</v>
      </c>
      <c r="Q248" s="657">
        <f t="shared" si="51"/>
        <v>41382569.95813366</v>
      </c>
      <c r="T248" s="510">
        <f>$E$79-(SUM($I$79:I248)*$V$75)</f>
        <v>52761311.789999977</v>
      </c>
      <c r="U248" s="38"/>
      <c r="V248" s="669"/>
    </row>
    <row r="249" spans="1:22" outlineLevel="1">
      <c r="A249" s="649"/>
      <c r="B249" s="80">
        <v>46053</v>
      </c>
      <c r="C249" s="37"/>
      <c r="D249" s="99"/>
      <c r="E249" s="655">
        <f t="shared" si="46"/>
        <v>52761311.789999977</v>
      </c>
      <c r="F249" s="656">
        <f t="shared" si="47"/>
        <v>141761311.78999987</v>
      </c>
      <c r="G249" s="656"/>
      <c r="H249" s="70">
        <f t="shared" si="54"/>
        <v>141761311.7899999</v>
      </c>
      <c r="I249" s="318">
        <f t="shared" si="53"/>
        <v>590672.13245833281</v>
      </c>
      <c r="J249" s="70">
        <f t="shared" si="44"/>
        <v>-101004934.6503745</v>
      </c>
      <c r="K249" s="70">
        <f t="shared" si="48"/>
        <v>-97460901.855624542</v>
      </c>
      <c r="L249" s="70">
        <f t="shared" si="52"/>
        <v>44300409.934375361</v>
      </c>
      <c r="M249" s="1205">
        <f t="shared" si="45"/>
        <v>40756377.139625371</v>
      </c>
      <c r="N249" s="1205">
        <f t="shared" si="55"/>
        <v>46166.147816249977</v>
      </c>
      <c r="O249" s="70">
        <f t="shared" si="56"/>
        <v>-3185349.0739862816</v>
      </c>
      <c r="P249" s="70">
        <f t="shared" si="50"/>
        <v>-3462345.9608837827</v>
      </c>
      <c r="Q249" s="657">
        <f t="shared" si="51"/>
        <v>40838063.973491579</v>
      </c>
      <c r="T249" s="510">
        <f>$E$79-(SUM($I$79:I249)*$V$75)</f>
        <v>52761311.789999977</v>
      </c>
      <c r="U249" s="38"/>
      <c r="V249" s="669"/>
    </row>
    <row r="250" spans="1:22" outlineLevel="1">
      <c r="A250" s="649"/>
      <c r="B250" s="80">
        <v>46081</v>
      </c>
      <c r="C250" s="37"/>
      <c r="D250" s="99"/>
      <c r="E250" s="655">
        <f t="shared" si="46"/>
        <v>52761311.789999977</v>
      </c>
      <c r="F250" s="656">
        <f t="shared" si="47"/>
        <v>141761311.78999987</v>
      </c>
      <c r="G250" s="656"/>
      <c r="H250" s="70">
        <f t="shared" si="54"/>
        <v>141761311.7899999</v>
      </c>
      <c r="I250" s="318">
        <f t="shared" si="53"/>
        <v>590672.13245833281</v>
      </c>
      <c r="J250" s="70">
        <f t="shared" si="44"/>
        <v>-101595606.78283283</v>
      </c>
      <c r="K250" s="70">
        <f t="shared" si="48"/>
        <v>-98051573.988082871</v>
      </c>
      <c r="L250" s="70">
        <f t="shared" si="52"/>
        <v>43709737.801917031</v>
      </c>
      <c r="M250" s="1205">
        <f t="shared" si="45"/>
        <v>40165705.007167041</v>
      </c>
      <c r="N250" s="1205">
        <f t="shared" si="55"/>
        <v>46166.147816249977</v>
      </c>
      <c r="O250" s="70">
        <f t="shared" si="56"/>
        <v>-3139182.9261700315</v>
      </c>
      <c r="P250" s="70">
        <f t="shared" si="50"/>
        <v>-3416179.8130675326</v>
      </c>
      <c r="Q250" s="657">
        <f t="shared" si="51"/>
        <v>40293557.988849498</v>
      </c>
      <c r="T250" s="510">
        <f>$E$79-(SUM($I$79:I250)*$V$75)</f>
        <v>52761311.789999977</v>
      </c>
      <c r="U250" s="38"/>
      <c r="V250" s="669"/>
    </row>
    <row r="251" spans="1:22" outlineLevel="1">
      <c r="A251" s="649"/>
      <c r="B251" s="80">
        <v>46112</v>
      </c>
      <c r="C251" s="37"/>
      <c r="D251" s="99"/>
      <c r="E251" s="655">
        <f t="shared" si="46"/>
        <v>52761311.789999977</v>
      </c>
      <c r="F251" s="656">
        <f t="shared" si="47"/>
        <v>141761311.78999987</v>
      </c>
      <c r="G251" s="656"/>
      <c r="H251" s="70">
        <f t="shared" si="54"/>
        <v>141761311.7899999</v>
      </c>
      <c r="I251" s="318">
        <f t="shared" si="53"/>
        <v>590672.13245833281</v>
      </c>
      <c r="J251" s="70">
        <f t="shared" si="44"/>
        <v>-102186278.91529116</v>
      </c>
      <c r="K251" s="70">
        <f t="shared" si="48"/>
        <v>-98642246.1205412</v>
      </c>
      <c r="L251" s="70">
        <f t="shared" si="52"/>
        <v>43119065.669458702</v>
      </c>
      <c r="M251" s="1205">
        <f t="shared" si="45"/>
        <v>39575032.874708712</v>
      </c>
      <c r="N251" s="1205">
        <f t="shared" si="55"/>
        <v>46166.147816249977</v>
      </c>
      <c r="O251" s="70">
        <f t="shared" si="56"/>
        <v>-3093016.7783537814</v>
      </c>
      <c r="P251" s="70">
        <f t="shared" si="50"/>
        <v>-3370013.6652512825</v>
      </c>
      <c r="Q251" s="657">
        <f t="shared" si="51"/>
        <v>39749052.004207417</v>
      </c>
      <c r="T251" s="510">
        <f>$E$79-(SUM($I$79:I251)*$V$75)</f>
        <v>52761311.789999977</v>
      </c>
      <c r="U251" s="38"/>
      <c r="V251" s="669"/>
    </row>
    <row r="252" spans="1:22" outlineLevel="1">
      <c r="A252" s="649"/>
      <c r="B252" s="80">
        <v>46142</v>
      </c>
      <c r="C252" s="37"/>
      <c r="D252" s="99"/>
      <c r="E252" s="655">
        <f t="shared" si="46"/>
        <v>52761311.789999977</v>
      </c>
      <c r="F252" s="656">
        <f t="shared" si="47"/>
        <v>141761311.78999987</v>
      </c>
      <c r="G252" s="656"/>
      <c r="H252" s="70">
        <f t="shared" si="54"/>
        <v>141761311.7899999</v>
      </c>
      <c r="I252" s="318">
        <f t="shared" si="53"/>
        <v>590672.13245833281</v>
      </c>
      <c r="J252" s="70">
        <f t="shared" si="44"/>
        <v>-102776951.04774949</v>
      </c>
      <c r="K252" s="70">
        <f t="shared" si="48"/>
        <v>-99232918.252999529</v>
      </c>
      <c r="L252" s="70">
        <f t="shared" si="52"/>
        <v>42528393.537000373</v>
      </c>
      <c r="M252" s="1205">
        <f t="shared" si="45"/>
        <v>38984360.742250383</v>
      </c>
      <c r="N252" s="1205">
        <f t="shared" si="55"/>
        <v>46166.147816249977</v>
      </c>
      <c r="O252" s="70">
        <f t="shared" si="56"/>
        <v>-3046850.6305375313</v>
      </c>
      <c r="P252" s="70">
        <f t="shared" si="50"/>
        <v>-3323847.5174350315</v>
      </c>
      <c r="Q252" s="657">
        <f t="shared" si="51"/>
        <v>39204546.019565344</v>
      </c>
      <c r="T252" s="510">
        <f>$E$79-(SUM($I$79:I252)*$V$75)</f>
        <v>52761311.789999977</v>
      </c>
      <c r="U252" s="38"/>
      <c r="V252" s="669"/>
    </row>
    <row r="253" spans="1:22" outlineLevel="1">
      <c r="A253" s="649"/>
      <c r="B253" s="80">
        <v>46173</v>
      </c>
      <c r="C253" s="37"/>
      <c r="D253" s="99"/>
      <c r="E253" s="655">
        <f t="shared" si="46"/>
        <v>52761311.789999977</v>
      </c>
      <c r="F253" s="656">
        <f t="shared" si="47"/>
        <v>141761311.78999987</v>
      </c>
      <c r="G253" s="656"/>
      <c r="H253" s="70">
        <f t="shared" si="54"/>
        <v>141761311.7899999</v>
      </c>
      <c r="I253" s="318">
        <f t="shared" si="53"/>
        <v>590672.13245833281</v>
      </c>
      <c r="J253" s="70">
        <f t="shared" si="44"/>
        <v>-103367623.18020782</v>
      </c>
      <c r="K253" s="70">
        <f t="shared" si="48"/>
        <v>-99823590.385457858</v>
      </c>
      <c r="L253" s="70">
        <f t="shared" si="52"/>
        <v>41937721.404542044</v>
      </c>
      <c r="M253" s="1205">
        <f t="shared" si="45"/>
        <v>38393688.609792054</v>
      </c>
      <c r="N253" s="1205">
        <f t="shared" si="55"/>
        <v>46166.147816249977</v>
      </c>
      <c r="O253" s="70">
        <f t="shared" si="56"/>
        <v>-3000684.4827212812</v>
      </c>
      <c r="P253" s="70">
        <f t="shared" si="50"/>
        <v>-3277681.3696187814</v>
      </c>
      <c r="Q253" s="657">
        <f t="shared" si="51"/>
        <v>38660040.034923263</v>
      </c>
      <c r="T253" s="510">
        <f>$E$79-(SUM($I$79:I253)*$V$75)</f>
        <v>52761311.789999977</v>
      </c>
      <c r="U253" s="38"/>
      <c r="V253" s="669"/>
    </row>
    <row r="254" spans="1:22" outlineLevel="1">
      <c r="A254" s="649"/>
      <c r="B254" s="80">
        <v>46203</v>
      </c>
      <c r="C254" s="37"/>
      <c r="D254" s="99"/>
      <c r="E254" s="655">
        <f t="shared" si="46"/>
        <v>52761311.789999977</v>
      </c>
      <c r="F254" s="656">
        <f t="shared" si="47"/>
        <v>141761311.78999987</v>
      </c>
      <c r="G254" s="656"/>
      <c r="H254" s="70">
        <f t="shared" si="54"/>
        <v>141761311.7899999</v>
      </c>
      <c r="I254" s="318">
        <f t="shared" si="53"/>
        <v>590672.13245833281</v>
      </c>
      <c r="J254" s="70">
        <f t="shared" si="44"/>
        <v>-103958295.31266615</v>
      </c>
      <c r="K254" s="70">
        <f t="shared" si="48"/>
        <v>-100414262.51791619</v>
      </c>
      <c r="L254" s="70">
        <f t="shared" si="52"/>
        <v>41347049.272083715</v>
      </c>
      <c r="M254" s="1205">
        <f t="shared" si="45"/>
        <v>37803016.477333724</v>
      </c>
      <c r="N254" s="1205">
        <f t="shared" si="55"/>
        <v>46166.147816249977</v>
      </c>
      <c r="O254" s="70">
        <f t="shared" si="56"/>
        <v>-2954518.3349050311</v>
      </c>
      <c r="P254" s="70">
        <f t="shared" si="50"/>
        <v>-3231515.2218025322</v>
      </c>
      <c r="Q254" s="657">
        <f t="shared" si="51"/>
        <v>38115534.050281182</v>
      </c>
      <c r="T254" s="510">
        <f>$E$79-(SUM($I$79:I254)*$V$75)</f>
        <v>52761311.789999977</v>
      </c>
      <c r="U254" s="38"/>
      <c r="V254" s="669"/>
    </row>
    <row r="255" spans="1:22" outlineLevel="1">
      <c r="A255" s="649"/>
      <c r="B255" s="80">
        <v>46234</v>
      </c>
      <c r="C255" s="37"/>
      <c r="D255" s="99"/>
      <c r="E255" s="655">
        <f t="shared" si="46"/>
        <v>52761311.789999977</v>
      </c>
      <c r="F255" s="656">
        <f t="shared" si="47"/>
        <v>141761311.78999987</v>
      </c>
      <c r="G255" s="656"/>
      <c r="H255" s="70">
        <f t="shared" si="54"/>
        <v>141761311.7899999</v>
      </c>
      <c r="I255" s="318">
        <f t="shared" si="53"/>
        <v>590672.13245833281</v>
      </c>
      <c r="J255" s="70">
        <f t="shared" si="44"/>
        <v>-104548967.44512448</v>
      </c>
      <c r="K255" s="70">
        <f t="shared" si="48"/>
        <v>-101004934.65037452</v>
      </c>
      <c r="L255" s="70">
        <f t="shared" si="52"/>
        <v>40756377.139625385</v>
      </c>
      <c r="M255" s="1205">
        <f t="shared" si="45"/>
        <v>37212344.344875395</v>
      </c>
      <c r="N255" s="1205">
        <f t="shared" si="55"/>
        <v>46166.147816249977</v>
      </c>
      <c r="O255" s="70">
        <f t="shared" si="56"/>
        <v>-2908352.187088781</v>
      </c>
      <c r="P255" s="70">
        <f t="shared" si="50"/>
        <v>-3185349.0739862821</v>
      </c>
      <c r="Q255" s="657">
        <f t="shared" si="51"/>
        <v>37571028.065639101</v>
      </c>
      <c r="T255" s="510">
        <f>$E$79-(SUM($I$79:I255)*$V$75)</f>
        <v>52761311.789999977</v>
      </c>
      <c r="U255" s="38"/>
      <c r="V255" s="669"/>
    </row>
    <row r="256" spans="1:22" outlineLevel="1">
      <c r="A256" s="649"/>
      <c r="B256" s="80">
        <v>46265</v>
      </c>
      <c r="C256" s="37"/>
      <c r="D256" s="99"/>
      <c r="E256" s="655">
        <f t="shared" si="46"/>
        <v>52761311.789999977</v>
      </c>
      <c r="F256" s="656">
        <f t="shared" si="47"/>
        <v>141761311.78999987</v>
      </c>
      <c r="G256" s="656"/>
      <c r="H256" s="70">
        <f t="shared" si="54"/>
        <v>141761311.7899999</v>
      </c>
      <c r="I256" s="318">
        <f t="shared" si="53"/>
        <v>590672.13245833281</v>
      </c>
      <c r="J256" s="70">
        <f t="shared" si="44"/>
        <v>-105139639.57758281</v>
      </c>
      <c r="K256" s="70">
        <f t="shared" si="48"/>
        <v>-101595606.78283285</v>
      </c>
      <c r="L256" s="70">
        <f t="shared" si="52"/>
        <v>40165705.007167056</v>
      </c>
      <c r="M256" s="1205">
        <f t="shared" si="45"/>
        <v>36621672.212417066</v>
      </c>
      <c r="N256" s="1205">
        <f t="shared" si="55"/>
        <v>46166.147816249977</v>
      </c>
      <c r="O256" s="70">
        <f t="shared" si="56"/>
        <v>-2862186.0392725309</v>
      </c>
      <c r="P256" s="70">
        <f t="shared" si="50"/>
        <v>-3139182.9261700311</v>
      </c>
      <c r="Q256" s="657">
        <f t="shared" si="51"/>
        <v>37026522.080997027</v>
      </c>
      <c r="T256" s="510">
        <f>$E$79-(SUM($I$79:I256)*$V$75)</f>
        <v>52761311.789999977</v>
      </c>
      <c r="U256" s="38"/>
      <c r="V256" s="669"/>
    </row>
    <row r="257" spans="1:22" outlineLevel="1">
      <c r="A257" s="649"/>
      <c r="B257" s="80">
        <v>46295</v>
      </c>
      <c r="C257" s="37"/>
      <c r="D257" s="99"/>
      <c r="E257" s="655">
        <f t="shared" si="46"/>
        <v>52761311.789999977</v>
      </c>
      <c r="F257" s="656">
        <f t="shared" si="47"/>
        <v>141761311.78999987</v>
      </c>
      <c r="G257" s="656"/>
      <c r="H257" s="70">
        <f t="shared" si="54"/>
        <v>141761311.7899999</v>
      </c>
      <c r="I257" s="318">
        <f t="shared" si="53"/>
        <v>590672.13245833281</v>
      </c>
      <c r="J257" s="70">
        <f t="shared" si="44"/>
        <v>-105730311.71004114</v>
      </c>
      <c r="K257" s="70">
        <f t="shared" si="48"/>
        <v>-102186278.91529118</v>
      </c>
      <c r="L257" s="70">
        <f t="shared" si="52"/>
        <v>39575032.874708727</v>
      </c>
      <c r="M257" s="1205">
        <f t="shared" si="45"/>
        <v>36031000.079958737</v>
      </c>
      <c r="N257" s="1205">
        <f t="shared" si="55"/>
        <v>46166.147816249977</v>
      </c>
      <c r="O257" s="70">
        <f t="shared" si="56"/>
        <v>-2816019.8914562808</v>
      </c>
      <c r="P257" s="70">
        <f t="shared" si="50"/>
        <v>-3093016.778353781</v>
      </c>
      <c r="Q257" s="657">
        <f t="shared" si="51"/>
        <v>36482016.096354946</v>
      </c>
      <c r="T257" s="510">
        <f>$E$79-(SUM($I$79:I257)*$V$75)</f>
        <v>52761311.789999977</v>
      </c>
      <c r="U257" s="38"/>
      <c r="V257" s="669"/>
    </row>
    <row r="258" spans="1:22" outlineLevel="1">
      <c r="A258" s="649"/>
      <c r="B258" s="80">
        <v>46326</v>
      </c>
      <c r="C258" s="37"/>
      <c r="D258" s="99"/>
      <c r="E258" s="655">
        <f t="shared" si="46"/>
        <v>52761311.789999977</v>
      </c>
      <c r="F258" s="656">
        <f t="shared" si="47"/>
        <v>141761311.78999987</v>
      </c>
      <c r="G258" s="656"/>
      <c r="H258" s="70">
        <f t="shared" si="54"/>
        <v>141761311.7899999</v>
      </c>
      <c r="I258" s="318">
        <f t="shared" si="53"/>
        <v>590672.13245833281</v>
      </c>
      <c r="J258" s="70">
        <f t="shared" si="44"/>
        <v>-106320983.84249946</v>
      </c>
      <c r="K258" s="70">
        <f t="shared" si="48"/>
        <v>-102776951.0477495</v>
      </c>
      <c r="L258" s="70">
        <f t="shared" si="52"/>
        <v>38984360.742250398</v>
      </c>
      <c r="M258" s="1205">
        <f t="shared" si="45"/>
        <v>35440327.947500408</v>
      </c>
      <c r="N258" s="1205">
        <f t="shared" si="55"/>
        <v>46166.147816249977</v>
      </c>
      <c r="O258" s="70">
        <f t="shared" si="56"/>
        <v>-2769853.7436400307</v>
      </c>
      <c r="P258" s="70">
        <f t="shared" si="50"/>
        <v>-3046850.6305375309</v>
      </c>
      <c r="Q258" s="657">
        <f t="shared" si="51"/>
        <v>35937510.111712866</v>
      </c>
      <c r="T258" s="510">
        <f>$E$79-(SUM($I$79:I258)*$V$75)</f>
        <v>52761311.789999977</v>
      </c>
      <c r="U258" s="38"/>
      <c r="V258" s="669"/>
    </row>
    <row r="259" spans="1:22" outlineLevel="1">
      <c r="A259" s="649"/>
      <c r="B259" s="80">
        <v>46356</v>
      </c>
      <c r="C259" s="37"/>
      <c r="D259" s="99"/>
      <c r="E259" s="655">
        <f t="shared" si="46"/>
        <v>52761311.789999977</v>
      </c>
      <c r="F259" s="656">
        <f t="shared" si="47"/>
        <v>141761311.78999987</v>
      </c>
      <c r="G259" s="656"/>
      <c r="H259" s="70">
        <f t="shared" si="54"/>
        <v>141761311.7899999</v>
      </c>
      <c r="I259" s="318">
        <f t="shared" si="53"/>
        <v>590672.13245833281</v>
      </c>
      <c r="J259" s="70">
        <f t="shared" si="44"/>
        <v>-106911655.97495779</v>
      </c>
      <c r="K259" s="70">
        <f t="shared" si="48"/>
        <v>-103367623.18020783</v>
      </c>
      <c r="L259" s="70">
        <f t="shared" si="52"/>
        <v>38393688.609792069</v>
      </c>
      <c r="M259" s="1205">
        <f t="shared" si="45"/>
        <v>34849655.815042078</v>
      </c>
      <c r="N259" s="1205">
        <f t="shared" si="55"/>
        <v>46166.147816249977</v>
      </c>
      <c r="O259" s="70">
        <f t="shared" si="56"/>
        <v>-2723687.5958237806</v>
      </c>
      <c r="P259" s="70">
        <f t="shared" si="50"/>
        <v>-3000684.4827212817</v>
      </c>
      <c r="Q259" s="657">
        <f t="shared" si="51"/>
        <v>35393004.127070785</v>
      </c>
      <c r="T259" s="510">
        <f>$E$79-(SUM($I$79:I259)*$V$75)</f>
        <v>52761311.789999977</v>
      </c>
      <c r="U259" s="38"/>
      <c r="V259" s="669"/>
    </row>
    <row r="260" spans="1:22" outlineLevel="1">
      <c r="A260" s="649"/>
      <c r="B260" s="80">
        <v>46387</v>
      </c>
      <c r="C260" s="37"/>
      <c r="D260" s="99"/>
      <c r="E260" s="655">
        <f t="shared" si="46"/>
        <v>52761311.789999977</v>
      </c>
      <c r="F260" s="656">
        <f t="shared" si="47"/>
        <v>141761311.78999987</v>
      </c>
      <c r="G260" s="656"/>
      <c r="H260" s="70">
        <f t="shared" si="54"/>
        <v>141761311.7899999</v>
      </c>
      <c r="I260" s="318">
        <f t="shared" si="53"/>
        <v>590672.13245833281</v>
      </c>
      <c r="J260" s="70">
        <f t="shared" si="44"/>
        <v>-107502328.10741612</v>
      </c>
      <c r="K260" s="70">
        <f t="shared" si="48"/>
        <v>-103958295.31266616</v>
      </c>
      <c r="L260" s="70">
        <f t="shared" si="52"/>
        <v>37803016.477333739</v>
      </c>
      <c r="M260" s="1205">
        <f t="shared" si="45"/>
        <v>34258983.682583749</v>
      </c>
      <c r="N260" s="1205">
        <f t="shared" si="55"/>
        <v>46166.147816249977</v>
      </c>
      <c r="O260" s="70">
        <f t="shared" si="56"/>
        <v>-2677521.4480075305</v>
      </c>
      <c r="P260" s="70">
        <f t="shared" si="50"/>
        <v>-2954518.3349050307</v>
      </c>
      <c r="Q260" s="657">
        <f t="shared" si="51"/>
        <v>34848498.142428711</v>
      </c>
      <c r="T260" s="510">
        <f>$E$79-(SUM($I$79:I260)*$V$75)</f>
        <v>52761311.789999977</v>
      </c>
      <c r="U260" s="38"/>
      <c r="V260" s="669"/>
    </row>
    <row r="261" spans="1:22" outlineLevel="1">
      <c r="A261" s="649"/>
      <c r="B261" s="80">
        <v>46418</v>
      </c>
      <c r="C261" s="37"/>
      <c r="D261" s="99"/>
      <c r="E261" s="655">
        <f t="shared" si="46"/>
        <v>52761311.789999977</v>
      </c>
      <c r="F261" s="656">
        <f t="shared" si="47"/>
        <v>141761311.78999987</v>
      </c>
      <c r="G261" s="656"/>
      <c r="H261" s="70">
        <f t="shared" si="54"/>
        <v>141761311.7899999</v>
      </c>
      <c r="I261" s="318">
        <f t="shared" si="53"/>
        <v>590672.13245833281</v>
      </c>
      <c r="J261" s="70">
        <f t="shared" si="44"/>
        <v>-108093000.23987445</v>
      </c>
      <c r="K261" s="70">
        <f t="shared" si="48"/>
        <v>-104548967.44512449</v>
      </c>
      <c r="L261" s="70">
        <f t="shared" si="52"/>
        <v>37212344.34487541</v>
      </c>
      <c r="M261" s="1205">
        <f t="shared" si="45"/>
        <v>33668311.55012542</v>
      </c>
      <c r="N261" s="1205">
        <f t="shared" si="55"/>
        <v>46166.147816249977</v>
      </c>
      <c r="O261" s="70">
        <f t="shared" si="56"/>
        <v>-2631355.3001912804</v>
      </c>
      <c r="P261" s="70">
        <f t="shared" si="50"/>
        <v>-2908352.1870887815</v>
      </c>
      <c r="Q261" s="657">
        <f t="shared" si="51"/>
        <v>34303992.15778663</v>
      </c>
      <c r="T261" s="510">
        <f>$E$79-(SUM($I$79:I261)*$V$75)</f>
        <v>52761311.789999977</v>
      </c>
      <c r="U261" s="38"/>
      <c r="V261" s="669"/>
    </row>
    <row r="262" spans="1:22" outlineLevel="1">
      <c r="A262" s="649"/>
      <c r="B262" s="80">
        <v>46446</v>
      </c>
      <c r="C262" s="37"/>
      <c r="D262" s="99"/>
      <c r="E262" s="655">
        <f t="shared" si="46"/>
        <v>52761311.789999977</v>
      </c>
      <c r="F262" s="656">
        <f t="shared" si="47"/>
        <v>141761311.78999987</v>
      </c>
      <c r="G262" s="656"/>
      <c r="H262" s="70">
        <f t="shared" si="54"/>
        <v>141761311.7899999</v>
      </c>
      <c r="I262" s="318">
        <f t="shared" si="53"/>
        <v>590672.13245833281</v>
      </c>
      <c r="J262" s="70">
        <f t="shared" si="44"/>
        <v>-108683672.37233278</v>
      </c>
      <c r="K262" s="70">
        <f t="shared" si="48"/>
        <v>-105139639.57758282</v>
      </c>
      <c r="L262" s="70">
        <f t="shared" si="52"/>
        <v>36621672.212417081</v>
      </c>
      <c r="M262" s="1205">
        <f t="shared" si="45"/>
        <v>33077639.417667091</v>
      </c>
      <c r="N262" s="1205">
        <f t="shared" si="55"/>
        <v>46166.147816249977</v>
      </c>
      <c r="O262" s="70">
        <f t="shared" si="56"/>
        <v>-2585189.1523750303</v>
      </c>
      <c r="P262" s="70">
        <f t="shared" si="50"/>
        <v>-2862186.0392725305</v>
      </c>
      <c r="Q262" s="657">
        <f t="shared" si="51"/>
        <v>33759486.173144549</v>
      </c>
      <c r="T262" s="510">
        <f>$E$79-(SUM($I$79:I262)*$V$75)</f>
        <v>52761311.789999977</v>
      </c>
      <c r="U262" s="38"/>
      <c r="V262" s="669"/>
    </row>
    <row r="263" spans="1:22" outlineLevel="1">
      <c r="A263" s="649"/>
      <c r="B263" s="80">
        <v>46477</v>
      </c>
      <c r="C263" s="37"/>
      <c r="D263" s="99"/>
      <c r="E263" s="655">
        <f t="shared" si="46"/>
        <v>52761311.789999977</v>
      </c>
      <c r="F263" s="656">
        <f t="shared" si="47"/>
        <v>141761311.78999987</v>
      </c>
      <c r="G263" s="656"/>
      <c r="H263" s="70">
        <f t="shared" si="54"/>
        <v>141761311.7899999</v>
      </c>
      <c r="I263" s="318">
        <f t="shared" si="53"/>
        <v>590672.13245833281</v>
      </c>
      <c r="J263" s="70">
        <f t="shared" si="44"/>
        <v>-109274344.50479111</v>
      </c>
      <c r="K263" s="70">
        <f t="shared" si="48"/>
        <v>-105730311.71004115</v>
      </c>
      <c r="L263" s="70">
        <f t="shared" si="52"/>
        <v>36031000.079958752</v>
      </c>
      <c r="M263" s="1205">
        <f t="shared" si="45"/>
        <v>32486967.285208762</v>
      </c>
      <c r="N263" s="1205">
        <f t="shared" si="55"/>
        <v>46166.147816249977</v>
      </c>
      <c r="O263" s="70">
        <f t="shared" si="56"/>
        <v>-2539023.0045587802</v>
      </c>
      <c r="P263" s="70">
        <f t="shared" si="50"/>
        <v>-2816019.8914562813</v>
      </c>
      <c r="Q263" s="657">
        <f t="shared" si="51"/>
        <v>33214980.188502472</v>
      </c>
      <c r="T263" s="510">
        <f>$E$79-(SUM($I$79:I263)*$V$75)</f>
        <v>52761311.789999977</v>
      </c>
      <c r="U263" s="38"/>
      <c r="V263" s="669"/>
    </row>
    <row r="264" spans="1:22" outlineLevel="1">
      <c r="A264" s="649"/>
      <c r="B264" s="80">
        <v>46507</v>
      </c>
      <c r="C264" s="37"/>
      <c r="D264" s="99"/>
      <c r="E264" s="655">
        <f t="shared" si="46"/>
        <v>52761311.789999977</v>
      </c>
      <c r="F264" s="656">
        <f t="shared" si="47"/>
        <v>141761311.78999987</v>
      </c>
      <c r="G264" s="656"/>
      <c r="H264" s="70">
        <f t="shared" si="54"/>
        <v>141761311.7899999</v>
      </c>
      <c r="I264" s="318">
        <f t="shared" si="53"/>
        <v>590672.13245833281</v>
      </c>
      <c r="J264" s="70">
        <f t="shared" si="44"/>
        <v>-109865016.63724944</v>
      </c>
      <c r="K264" s="70">
        <f t="shared" si="48"/>
        <v>-106320983.84249948</v>
      </c>
      <c r="L264" s="70">
        <f t="shared" si="52"/>
        <v>35440327.947500423</v>
      </c>
      <c r="M264" s="1205">
        <f t="shared" si="45"/>
        <v>31896295.152750432</v>
      </c>
      <c r="N264" s="1205">
        <f t="shared" si="55"/>
        <v>46166.147816249977</v>
      </c>
      <c r="O264" s="70">
        <f t="shared" si="56"/>
        <v>-2492856.8567425301</v>
      </c>
      <c r="P264" s="70">
        <f t="shared" si="50"/>
        <v>-2769853.7436400307</v>
      </c>
      <c r="Q264" s="657">
        <f t="shared" si="51"/>
        <v>32670474.203860391</v>
      </c>
      <c r="T264" s="510">
        <f>$E$79-(SUM($I$79:I264)*$V$75)</f>
        <v>52761311.789999977</v>
      </c>
      <c r="U264" s="38"/>
      <c r="V264" s="669"/>
    </row>
    <row r="265" spans="1:22" outlineLevel="1">
      <c r="A265" s="649"/>
      <c r="B265" s="80">
        <v>46538</v>
      </c>
      <c r="C265" s="37"/>
      <c r="D265" s="99"/>
      <c r="E265" s="655">
        <f t="shared" si="46"/>
        <v>52761311.789999977</v>
      </c>
      <c r="F265" s="656">
        <f t="shared" si="47"/>
        <v>141761311.78999987</v>
      </c>
      <c r="G265" s="656"/>
      <c r="H265" s="70">
        <f t="shared" si="54"/>
        <v>141761311.7899999</v>
      </c>
      <c r="I265" s="318">
        <f t="shared" si="53"/>
        <v>590672.13245833281</v>
      </c>
      <c r="J265" s="70">
        <f t="shared" si="44"/>
        <v>-110455688.76970777</v>
      </c>
      <c r="K265" s="70">
        <f t="shared" si="48"/>
        <v>-106911655.97495781</v>
      </c>
      <c r="L265" s="70">
        <f t="shared" si="52"/>
        <v>34849655.815042093</v>
      </c>
      <c r="M265" s="1205">
        <f t="shared" si="45"/>
        <v>31305623.020292103</v>
      </c>
      <c r="N265" s="1205">
        <f t="shared" si="55"/>
        <v>46166.147816249977</v>
      </c>
      <c r="O265" s="70">
        <f t="shared" si="56"/>
        <v>-2446690.70892628</v>
      </c>
      <c r="P265" s="70">
        <f t="shared" si="50"/>
        <v>-2723687.5958237806</v>
      </c>
      <c r="Q265" s="657">
        <f t="shared" si="51"/>
        <v>32125968.219218314</v>
      </c>
      <c r="T265" s="510">
        <f>$E$79-(SUM($I$79:I265)*$V$75)</f>
        <v>52761311.789999977</v>
      </c>
      <c r="U265" s="38"/>
      <c r="V265" s="669"/>
    </row>
    <row r="266" spans="1:22" outlineLevel="1">
      <c r="A266" s="649"/>
      <c r="B266" s="80">
        <v>46568</v>
      </c>
      <c r="C266" s="37"/>
      <c r="D266" s="99"/>
      <c r="E266" s="655">
        <f t="shared" si="46"/>
        <v>52761311.789999977</v>
      </c>
      <c r="F266" s="656">
        <f t="shared" si="47"/>
        <v>141761311.78999987</v>
      </c>
      <c r="G266" s="656"/>
      <c r="H266" s="70">
        <f t="shared" si="54"/>
        <v>141761311.7899999</v>
      </c>
      <c r="I266" s="318">
        <f t="shared" si="53"/>
        <v>590672.13245833281</v>
      </c>
      <c r="J266" s="70">
        <f t="shared" si="44"/>
        <v>-111046360.9021661</v>
      </c>
      <c r="K266" s="70">
        <f t="shared" si="48"/>
        <v>-107502328.10741614</v>
      </c>
      <c r="L266" s="70">
        <f t="shared" si="52"/>
        <v>34258983.682583764</v>
      </c>
      <c r="M266" s="1205">
        <f t="shared" si="45"/>
        <v>30714950.887833774</v>
      </c>
      <c r="N266" s="1205">
        <f t="shared" si="55"/>
        <v>46166.147816249977</v>
      </c>
      <c r="O266" s="70">
        <f t="shared" si="56"/>
        <v>-2400524.5611100299</v>
      </c>
      <c r="P266" s="70">
        <f t="shared" si="50"/>
        <v>-2677521.4480075305</v>
      </c>
      <c r="Q266" s="657">
        <f t="shared" si="51"/>
        <v>31581462.234576233</v>
      </c>
      <c r="T266" s="510">
        <f>$E$79-(SUM($I$79:I266)*$V$75)</f>
        <v>52761311.789999977</v>
      </c>
      <c r="U266" s="38"/>
      <c r="V266" s="669"/>
    </row>
    <row r="267" spans="1:22" outlineLevel="1">
      <c r="A267" s="649"/>
      <c r="B267" s="80">
        <v>46599</v>
      </c>
      <c r="C267" s="37"/>
      <c r="D267" s="99"/>
      <c r="E267" s="655">
        <f t="shared" si="46"/>
        <v>52761311.789999977</v>
      </c>
      <c r="F267" s="656">
        <f t="shared" si="47"/>
        <v>141761311.78999987</v>
      </c>
      <c r="G267" s="656"/>
      <c r="H267" s="70">
        <f t="shared" si="54"/>
        <v>141761311.7899999</v>
      </c>
      <c r="I267" s="318">
        <f t="shared" si="53"/>
        <v>590672.13245833281</v>
      </c>
      <c r="J267" s="70">
        <f t="shared" ref="J267:J312" si="57">J266-I267</f>
        <v>-111637033.03462443</v>
      </c>
      <c r="K267" s="70">
        <f t="shared" si="48"/>
        <v>-108093000.23987447</v>
      </c>
      <c r="L267" s="70">
        <f t="shared" si="52"/>
        <v>33668311.550125435</v>
      </c>
      <c r="M267" s="1205">
        <f t="shared" si="45"/>
        <v>30124278.755375445</v>
      </c>
      <c r="N267" s="1205">
        <f t="shared" si="55"/>
        <v>46166.147816249977</v>
      </c>
      <c r="O267" s="70">
        <f t="shared" si="56"/>
        <v>-2354358.4132937798</v>
      </c>
      <c r="P267" s="70">
        <f t="shared" si="50"/>
        <v>-2631355.3001912804</v>
      </c>
      <c r="Q267" s="657">
        <f t="shared" si="51"/>
        <v>31036956.249934155</v>
      </c>
      <c r="T267" s="510">
        <f>$E$79-(SUM($I$79:I267)*$V$75)</f>
        <v>52761311.789999977</v>
      </c>
      <c r="U267" s="38"/>
      <c r="V267" s="669"/>
    </row>
    <row r="268" spans="1:22" outlineLevel="1">
      <c r="A268" s="649"/>
      <c r="B268" s="80">
        <v>46630</v>
      </c>
      <c r="C268" s="37"/>
      <c r="D268" s="99"/>
      <c r="E268" s="655">
        <f t="shared" si="46"/>
        <v>52761311.789999977</v>
      </c>
      <c r="F268" s="656">
        <f t="shared" si="47"/>
        <v>141761311.78999987</v>
      </c>
      <c r="G268" s="656"/>
      <c r="H268" s="70">
        <f t="shared" si="54"/>
        <v>141761311.7899999</v>
      </c>
      <c r="I268" s="318">
        <f t="shared" si="53"/>
        <v>590672.13245833281</v>
      </c>
      <c r="J268" s="70">
        <f t="shared" si="57"/>
        <v>-112227705.16708276</v>
      </c>
      <c r="K268" s="70">
        <f t="shared" si="48"/>
        <v>-108683672.3723328</v>
      </c>
      <c r="L268" s="70">
        <f t="shared" si="52"/>
        <v>33077639.417667106</v>
      </c>
      <c r="M268" s="1205">
        <f t="shared" si="45"/>
        <v>29533606.622917116</v>
      </c>
      <c r="N268" s="1205">
        <f t="shared" si="55"/>
        <v>46166.147816249977</v>
      </c>
      <c r="O268" s="70">
        <f t="shared" si="56"/>
        <v>-2308192.2654775297</v>
      </c>
      <c r="P268" s="70">
        <f t="shared" si="50"/>
        <v>-2585189.1523750303</v>
      </c>
      <c r="Q268" s="657">
        <f t="shared" si="51"/>
        <v>30492450.265292075</v>
      </c>
      <c r="T268" s="510">
        <f>$E$79-(SUM($I$79:I268)*$V$75)</f>
        <v>52761311.789999977</v>
      </c>
      <c r="U268" s="38"/>
      <c r="V268" s="669"/>
    </row>
    <row r="269" spans="1:22" outlineLevel="1">
      <c r="A269" s="649"/>
      <c r="B269" s="80">
        <v>46660</v>
      </c>
      <c r="C269" s="37"/>
      <c r="D269" s="99"/>
      <c r="E269" s="655">
        <f t="shared" si="46"/>
        <v>52761311.789999977</v>
      </c>
      <c r="F269" s="656">
        <f t="shared" si="47"/>
        <v>141761311.78999987</v>
      </c>
      <c r="G269" s="656"/>
      <c r="H269" s="70">
        <f t="shared" si="54"/>
        <v>141761311.7899999</v>
      </c>
      <c r="I269" s="318">
        <f t="shared" si="53"/>
        <v>590672.13245833281</v>
      </c>
      <c r="J269" s="70">
        <f t="shared" si="57"/>
        <v>-112818377.29954109</v>
      </c>
      <c r="K269" s="70">
        <f t="shared" si="48"/>
        <v>-109274344.50479113</v>
      </c>
      <c r="L269" s="70">
        <f t="shared" si="52"/>
        <v>32486967.285208777</v>
      </c>
      <c r="M269" s="1205">
        <f t="shared" ref="M269:M316" si="58">F269+J269</f>
        <v>28942934.490458786</v>
      </c>
      <c r="N269" s="1205">
        <f t="shared" si="55"/>
        <v>46166.147816249977</v>
      </c>
      <c r="O269" s="70">
        <f t="shared" si="56"/>
        <v>-2262026.1176612796</v>
      </c>
      <c r="P269" s="70">
        <f>(O257+O269+SUM(O258:O268)*2)/24</f>
        <v>-2539023.0045587802</v>
      </c>
      <c r="Q269" s="657">
        <f>P269+L269</f>
        <v>29947944.280649997</v>
      </c>
      <c r="T269" s="510">
        <f>$E$79-(SUM($I$79:I269)*$V$75)</f>
        <v>52761311.789999977</v>
      </c>
      <c r="U269" s="38"/>
      <c r="V269" s="669"/>
    </row>
    <row r="270" spans="1:22" outlineLevel="1">
      <c r="A270" s="649"/>
      <c r="B270" s="80">
        <v>46691</v>
      </c>
      <c r="C270" s="37"/>
      <c r="D270" s="99"/>
      <c r="E270" s="655">
        <f t="shared" ref="E270:E319" si="59">D270+E269</f>
        <v>52761311.789999977</v>
      </c>
      <c r="F270" s="656">
        <f t="shared" ref="F270:F319" si="60">F269+D270</f>
        <v>141761311.78999987</v>
      </c>
      <c r="G270" s="656"/>
      <c r="H270" s="70">
        <f t="shared" si="54"/>
        <v>141761311.7899999</v>
      </c>
      <c r="I270" s="318">
        <f t="shared" si="53"/>
        <v>590672.13245833281</v>
      </c>
      <c r="J270" s="70">
        <f t="shared" si="57"/>
        <v>-113409049.43199942</v>
      </c>
      <c r="K270" s="70">
        <f t="shared" si="48"/>
        <v>-109865016.63724945</v>
      </c>
      <c r="L270" s="70">
        <f t="shared" si="52"/>
        <v>31896295.152750447</v>
      </c>
      <c r="M270" s="1205">
        <f t="shared" si="58"/>
        <v>28352262.358000457</v>
      </c>
      <c r="N270" s="1205">
        <f t="shared" si="55"/>
        <v>46166.147816249977</v>
      </c>
      <c r="O270" s="70">
        <f t="shared" si="56"/>
        <v>-2215859.9698450295</v>
      </c>
      <c r="P270" s="70">
        <f t="shared" ref="P270:P318" si="61">(O258+O270+SUM(O259:O269)*2)/24</f>
        <v>-2492856.8567425301</v>
      </c>
      <c r="Q270" s="657">
        <f t="shared" ref="Q270:Q317" si="62">P270+L270</f>
        <v>29403438.296007916</v>
      </c>
      <c r="T270" s="510">
        <f>$E$79-(SUM($I$79:I270)*$V$75)</f>
        <v>52761311.789999977</v>
      </c>
      <c r="U270" s="38"/>
      <c r="V270" s="669"/>
    </row>
    <row r="271" spans="1:22" outlineLevel="1">
      <c r="A271" s="649"/>
      <c r="B271" s="80">
        <v>46721</v>
      </c>
      <c r="C271" s="37"/>
      <c r="D271" s="99"/>
      <c r="E271" s="655">
        <f t="shared" si="59"/>
        <v>52761311.789999977</v>
      </c>
      <c r="F271" s="656">
        <f t="shared" si="60"/>
        <v>141761311.78999987</v>
      </c>
      <c r="G271" s="656"/>
      <c r="H271" s="70">
        <f t="shared" si="54"/>
        <v>141761311.7899999</v>
      </c>
      <c r="I271" s="318">
        <f t="shared" si="53"/>
        <v>590672.13245833281</v>
      </c>
      <c r="J271" s="70">
        <f t="shared" si="57"/>
        <v>-113999721.56445774</v>
      </c>
      <c r="K271" s="70">
        <f t="shared" si="48"/>
        <v>-110455688.76970778</v>
      </c>
      <c r="L271" s="70">
        <f t="shared" si="52"/>
        <v>31305623.020292118</v>
      </c>
      <c r="M271" s="1205">
        <f t="shared" si="58"/>
        <v>27761590.225542128</v>
      </c>
      <c r="N271" s="1205">
        <f t="shared" si="55"/>
        <v>46166.147816249977</v>
      </c>
      <c r="O271" s="70">
        <f t="shared" si="56"/>
        <v>-2169693.8220287794</v>
      </c>
      <c r="P271" s="70">
        <f t="shared" si="61"/>
        <v>-2446690.70892628</v>
      </c>
      <c r="Q271" s="657">
        <f t="shared" si="62"/>
        <v>28858932.311365839</v>
      </c>
      <c r="T271" s="510">
        <f>$E$79-(SUM($I$79:I271)*$V$75)</f>
        <v>52761311.789999977</v>
      </c>
      <c r="U271" s="38"/>
      <c r="V271" s="669"/>
    </row>
    <row r="272" spans="1:22" outlineLevel="1">
      <c r="A272" s="649"/>
      <c r="B272" s="80">
        <v>46752</v>
      </c>
      <c r="C272" s="37"/>
      <c r="D272" s="99"/>
      <c r="E272" s="655">
        <f t="shared" si="59"/>
        <v>52761311.789999977</v>
      </c>
      <c r="F272" s="656">
        <f t="shared" si="60"/>
        <v>141761311.78999987</v>
      </c>
      <c r="G272" s="656"/>
      <c r="H272" s="70">
        <f t="shared" si="54"/>
        <v>141761311.7899999</v>
      </c>
      <c r="I272" s="318">
        <f t="shared" si="53"/>
        <v>590672.13245833281</v>
      </c>
      <c r="J272" s="70">
        <f t="shared" si="57"/>
        <v>-114590393.69691607</v>
      </c>
      <c r="K272" s="70">
        <f t="shared" ref="K272:K317" si="63">(J260+J272+SUM(J261:J271)*2)/24</f>
        <v>-111046360.90216611</v>
      </c>
      <c r="L272" s="70">
        <f t="shared" si="52"/>
        <v>30714950.887833789</v>
      </c>
      <c r="M272" s="1205">
        <f t="shared" si="58"/>
        <v>27170918.093083799</v>
      </c>
      <c r="N272" s="1205">
        <f t="shared" si="55"/>
        <v>46166.147816249977</v>
      </c>
      <c r="O272" s="70">
        <f t="shared" si="56"/>
        <v>-2123527.6742125293</v>
      </c>
      <c r="P272" s="70">
        <f t="shared" si="61"/>
        <v>-2400524.5611100299</v>
      </c>
      <c r="Q272" s="657">
        <f t="shared" si="62"/>
        <v>28314426.326723758</v>
      </c>
      <c r="T272" s="510">
        <f>$E$79-(SUM($I$79:I272)*$V$75)</f>
        <v>52761311.789999977</v>
      </c>
      <c r="U272" s="38"/>
      <c r="V272" s="669"/>
    </row>
    <row r="273" spans="1:22" outlineLevel="1">
      <c r="A273" s="649"/>
      <c r="B273" s="80">
        <v>46783</v>
      </c>
      <c r="C273" s="37"/>
      <c r="D273" s="99"/>
      <c r="E273" s="655">
        <f t="shared" si="59"/>
        <v>52761311.789999977</v>
      </c>
      <c r="F273" s="656">
        <f t="shared" si="60"/>
        <v>141761311.78999987</v>
      </c>
      <c r="G273" s="656"/>
      <c r="H273" s="70">
        <f t="shared" si="54"/>
        <v>141761311.7899999</v>
      </c>
      <c r="I273" s="318">
        <f t="shared" si="53"/>
        <v>590672.13245833281</v>
      </c>
      <c r="J273" s="70">
        <f t="shared" si="57"/>
        <v>-115181065.8293744</v>
      </c>
      <c r="K273" s="70">
        <f t="shared" si="63"/>
        <v>-111637033.03462444</v>
      </c>
      <c r="L273" s="70">
        <f t="shared" si="52"/>
        <v>30124278.75537546</v>
      </c>
      <c r="M273" s="1205">
        <f t="shared" si="58"/>
        <v>26580245.96062547</v>
      </c>
      <c r="N273" s="1205">
        <f t="shared" si="55"/>
        <v>46166.147816249977</v>
      </c>
      <c r="O273" s="70">
        <f t="shared" si="56"/>
        <v>-2077361.5263962795</v>
      </c>
      <c r="P273" s="70">
        <f t="shared" si="61"/>
        <v>-2354358.4132937798</v>
      </c>
      <c r="Q273" s="657">
        <f t="shared" si="62"/>
        <v>27769920.342081681</v>
      </c>
      <c r="T273" s="510">
        <f>$E$79-(SUM($I$79:I273)*$V$75)</f>
        <v>52761311.789999977</v>
      </c>
      <c r="U273" s="38"/>
      <c r="V273" s="669"/>
    </row>
    <row r="274" spans="1:22" outlineLevel="1">
      <c r="A274" s="649"/>
      <c r="B274" s="80">
        <v>46811</v>
      </c>
      <c r="C274" s="37"/>
      <c r="D274" s="99"/>
      <c r="E274" s="655">
        <f t="shared" si="59"/>
        <v>52761311.789999977</v>
      </c>
      <c r="F274" s="656">
        <f t="shared" si="60"/>
        <v>141761311.78999987</v>
      </c>
      <c r="G274" s="656"/>
      <c r="H274" s="70">
        <f t="shared" si="54"/>
        <v>141761311.7899999</v>
      </c>
      <c r="I274" s="318">
        <f t="shared" si="53"/>
        <v>590672.13245833281</v>
      </c>
      <c r="J274" s="70">
        <f t="shared" si="57"/>
        <v>-115771737.96183273</v>
      </c>
      <c r="K274" s="70">
        <f t="shared" si="63"/>
        <v>-112227705.16708277</v>
      </c>
      <c r="L274" s="70">
        <f t="shared" si="52"/>
        <v>29533606.622917131</v>
      </c>
      <c r="M274" s="1205">
        <f t="shared" si="58"/>
        <v>25989573.82816714</v>
      </c>
      <c r="N274" s="1205">
        <f t="shared" si="55"/>
        <v>46166.147816249977</v>
      </c>
      <c r="O274" s="70">
        <f t="shared" si="56"/>
        <v>-2031195.3785800296</v>
      </c>
      <c r="P274" s="70">
        <f t="shared" si="61"/>
        <v>-2308192.2654775297</v>
      </c>
      <c r="Q274" s="657">
        <f t="shared" si="62"/>
        <v>27225414.3574396</v>
      </c>
      <c r="T274" s="510">
        <f>$E$79-(SUM($I$79:I274)*$V$75)</f>
        <v>52761311.789999977</v>
      </c>
      <c r="U274" s="38"/>
      <c r="V274" s="669"/>
    </row>
    <row r="275" spans="1:22" outlineLevel="1">
      <c r="A275" s="649"/>
      <c r="B275" s="80">
        <v>46843</v>
      </c>
      <c r="C275" s="37"/>
      <c r="D275" s="99"/>
      <c r="E275" s="655">
        <f t="shared" si="59"/>
        <v>52761311.789999977</v>
      </c>
      <c r="F275" s="656">
        <f t="shared" si="60"/>
        <v>141761311.78999987</v>
      </c>
      <c r="G275" s="656"/>
      <c r="H275" s="70">
        <f t="shared" si="54"/>
        <v>141761311.7899999</v>
      </c>
      <c r="I275" s="318">
        <f t="shared" si="53"/>
        <v>590672.13245833281</v>
      </c>
      <c r="J275" s="70">
        <f t="shared" si="57"/>
        <v>-116362410.09429106</v>
      </c>
      <c r="K275" s="70">
        <f t="shared" si="63"/>
        <v>-112818377.2995411</v>
      </c>
      <c r="L275" s="70">
        <f t="shared" si="52"/>
        <v>28942934.490458801</v>
      </c>
      <c r="M275" s="1205">
        <f t="shared" si="58"/>
        <v>25398901.695708811</v>
      </c>
      <c r="N275" s="1205">
        <f t="shared" si="55"/>
        <v>46166.147816249977</v>
      </c>
      <c r="O275" s="70">
        <f t="shared" si="56"/>
        <v>-1985029.2307637797</v>
      </c>
      <c r="P275" s="70">
        <f t="shared" si="61"/>
        <v>-2262026.1176612796</v>
      </c>
      <c r="Q275" s="657">
        <f t="shared" si="62"/>
        <v>26680908.372797523</v>
      </c>
      <c r="T275" s="510">
        <f>$E$79-(SUM($I$79:I275)*$V$75)</f>
        <v>52761311.789999977</v>
      </c>
      <c r="U275" s="38"/>
      <c r="V275" s="669"/>
    </row>
    <row r="276" spans="1:22" outlineLevel="1">
      <c r="A276" s="649"/>
      <c r="B276" s="80">
        <v>46873</v>
      </c>
      <c r="C276" s="37"/>
      <c r="D276" s="99"/>
      <c r="E276" s="655">
        <f t="shared" si="59"/>
        <v>52761311.789999977</v>
      </c>
      <c r="F276" s="656">
        <f t="shared" si="60"/>
        <v>141761311.78999987</v>
      </c>
      <c r="G276" s="656"/>
      <c r="H276" s="70">
        <f t="shared" si="54"/>
        <v>141761311.7899999</v>
      </c>
      <c r="I276" s="318">
        <f t="shared" si="53"/>
        <v>590672.13245833281</v>
      </c>
      <c r="J276" s="70">
        <f t="shared" si="57"/>
        <v>-116953082.22674939</v>
      </c>
      <c r="K276" s="70">
        <f t="shared" si="63"/>
        <v>-113409049.43199943</v>
      </c>
      <c r="L276" s="70">
        <f t="shared" si="52"/>
        <v>28352262.358000472</v>
      </c>
      <c r="M276" s="1205">
        <f t="shared" si="58"/>
        <v>24808229.563250482</v>
      </c>
      <c r="N276" s="1205">
        <f t="shared" si="55"/>
        <v>46166.147816249977</v>
      </c>
      <c r="O276" s="70">
        <f t="shared" si="56"/>
        <v>-1938863.0829475299</v>
      </c>
      <c r="P276" s="70">
        <f t="shared" si="61"/>
        <v>-2215859.9698450295</v>
      </c>
      <c r="Q276" s="657">
        <f t="shared" si="62"/>
        <v>26136402.388155442</v>
      </c>
      <c r="T276" s="510">
        <f>$E$79-(SUM($I$79:I276)*$V$75)</f>
        <v>52761311.789999977</v>
      </c>
      <c r="U276" s="38"/>
      <c r="V276" s="669"/>
    </row>
    <row r="277" spans="1:22" outlineLevel="1">
      <c r="A277" s="649"/>
      <c r="B277" s="80">
        <v>46904</v>
      </c>
      <c r="C277" s="37"/>
      <c r="D277" s="99"/>
      <c r="E277" s="655">
        <f t="shared" si="59"/>
        <v>52761311.789999977</v>
      </c>
      <c r="F277" s="656">
        <f t="shared" si="60"/>
        <v>141761311.78999987</v>
      </c>
      <c r="G277" s="656"/>
      <c r="H277" s="70">
        <f t="shared" si="54"/>
        <v>141761311.7899999</v>
      </c>
      <c r="I277" s="318">
        <f t="shared" si="53"/>
        <v>590672.13245833281</v>
      </c>
      <c r="J277" s="70">
        <f t="shared" si="57"/>
        <v>-117543754.35920772</v>
      </c>
      <c r="K277" s="70">
        <f t="shared" si="63"/>
        <v>-113999721.56445776</v>
      </c>
      <c r="L277" s="70">
        <f t="shared" ref="L277:L318" si="64">H277+K277</f>
        <v>27761590.225542143</v>
      </c>
      <c r="M277" s="1205">
        <f t="shared" si="58"/>
        <v>24217557.430792153</v>
      </c>
      <c r="N277" s="1205">
        <f t="shared" si="55"/>
        <v>46166.147816249977</v>
      </c>
      <c r="O277" s="70">
        <f t="shared" si="56"/>
        <v>-1892696.93513128</v>
      </c>
      <c r="P277" s="70">
        <f t="shared" si="61"/>
        <v>-2169693.8220287794</v>
      </c>
      <c r="Q277" s="657">
        <f t="shared" si="62"/>
        <v>25591896.403513364</v>
      </c>
      <c r="T277" s="510">
        <f>$E$79-(SUM($I$79:I277)*$V$75)</f>
        <v>52761311.789999977</v>
      </c>
      <c r="U277" s="38"/>
      <c r="V277" s="669"/>
    </row>
    <row r="278" spans="1:22" outlineLevel="1">
      <c r="A278" s="649"/>
      <c r="B278" s="80">
        <v>46934</v>
      </c>
      <c r="C278" s="37"/>
      <c r="D278" s="99"/>
      <c r="E278" s="655">
        <f t="shared" si="59"/>
        <v>52761311.789999977</v>
      </c>
      <c r="F278" s="656">
        <f t="shared" si="60"/>
        <v>141761311.78999987</v>
      </c>
      <c r="G278" s="656"/>
      <c r="H278" s="70">
        <f t="shared" si="54"/>
        <v>141761311.7899999</v>
      </c>
      <c r="I278" s="318">
        <f t="shared" si="53"/>
        <v>590672.13245833281</v>
      </c>
      <c r="J278" s="70">
        <f t="shared" si="57"/>
        <v>-118134426.49166605</v>
      </c>
      <c r="K278" s="70">
        <f t="shared" si="63"/>
        <v>-114590393.69691609</v>
      </c>
      <c r="L278" s="70">
        <f t="shared" si="64"/>
        <v>27170918.093083814</v>
      </c>
      <c r="M278" s="1205">
        <f t="shared" si="58"/>
        <v>23626885.298333824</v>
      </c>
      <c r="N278" s="1205">
        <f t="shared" si="55"/>
        <v>46166.147816249977</v>
      </c>
      <c r="O278" s="70">
        <f t="shared" si="56"/>
        <v>-1846530.7873150301</v>
      </c>
      <c r="P278" s="70">
        <f t="shared" si="61"/>
        <v>-2123527.6742125298</v>
      </c>
      <c r="Q278" s="657">
        <f t="shared" si="62"/>
        <v>25047390.418871284</v>
      </c>
      <c r="T278" s="510">
        <f>$E$79-(SUM($I$79:I278)*$V$75)</f>
        <v>52761311.789999977</v>
      </c>
      <c r="U278" s="38"/>
      <c r="V278" s="669"/>
    </row>
    <row r="279" spans="1:22" outlineLevel="1">
      <c r="A279" s="649"/>
      <c r="B279" s="80">
        <v>46965</v>
      </c>
      <c r="C279" s="37"/>
      <c r="D279" s="661"/>
      <c r="E279" s="655">
        <f t="shared" si="59"/>
        <v>52761311.789999977</v>
      </c>
      <c r="F279" s="656">
        <f t="shared" si="60"/>
        <v>141761311.78999987</v>
      </c>
      <c r="G279" s="656"/>
      <c r="H279" s="70">
        <f t="shared" si="54"/>
        <v>141761311.7899999</v>
      </c>
      <c r="I279" s="318">
        <f t="shared" ref="I279:I318" si="65">F278/240</f>
        <v>590672.13245833281</v>
      </c>
      <c r="J279" s="70">
        <f t="shared" si="57"/>
        <v>-118725098.62412438</v>
      </c>
      <c r="K279" s="70">
        <f t="shared" si="63"/>
        <v>-115181065.82937442</v>
      </c>
      <c r="L279" s="70">
        <f t="shared" si="64"/>
        <v>26580245.960625485</v>
      </c>
      <c r="M279" s="1205">
        <f t="shared" si="58"/>
        <v>23036213.165875494</v>
      </c>
      <c r="N279" s="1205">
        <f t="shared" si="55"/>
        <v>46166.147816249977</v>
      </c>
      <c r="O279" s="70">
        <f t="shared" si="56"/>
        <v>-1800364.6394987802</v>
      </c>
      <c r="P279" s="70">
        <f t="shared" si="61"/>
        <v>-2077361.5263962802</v>
      </c>
      <c r="Q279" s="657">
        <f t="shared" si="62"/>
        <v>24502884.434229203</v>
      </c>
      <c r="T279" s="510">
        <f>$E$79-(SUM($I$79:I279)*$V$75)</f>
        <v>52761311.789999977</v>
      </c>
      <c r="U279" s="38"/>
      <c r="V279" s="669"/>
    </row>
    <row r="280" spans="1:22" outlineLevel="1">
      <c r="A280" s="649"/>
      <c r="B280" s="80">
        <v>46996</v>
      </c>
      <c r="C280" s="37"/>
      <c r="D280" s="661"/>
      <c r="E280" s="655">
        <f t="shared" si="59"/>
        <v>52761311.789999977</v>
      </c>
      <c r="F280" s="656">
        <f t="shared" si="60"/>
        <v>141761311.78999987</v>
      </c>
      <c r="G280" s="656"/>
      <c r="H280" s="70">
        <f t="shared" si="54"/>
        <v>141761311.7899999</v>
      </c>
      <c r="I280" s="318">
        <f t="shared" si="65"/>
        <v>590672.13245833281</v>
      </c>
      <c r="J280" s="70">
        <f t="shared" si="57"/>
        <v>-119315770.75658271</v>
      </c>
      <c r="K280" s="70">
        <f t="shared" si="63"/>
        <v>-115771737.96183275</v>
      </c>
      <c r="L280" s="70">
        <f t="shared" si="64"/>
        <v>25989573.828167155</v>
      </c>
      <c r="M280" s="1205">
        <f t="shared" si="58"/>
        <v>22445541.033417165</v>
      </c>
      <c r="N280" s="1205">
        <f t="shared" si="55"/>
        <v>46166.147816249977</v>
      </c>
      <c r="O280" s="70">
        <f t="shared" si="56"/>
        <v>-1754198.4916825304</v>
      </c>
      <c r="P280" s="70">
        <f t="shared" si="61"/>
        <v>-2031195.3785800301</v>
      </c>
      <c r="Q280" s="657">
        <f t="shared" si="62"/>
        <v>23958378.449587125</v>
      </c>
      <c r="T280" s="510">
        <f>$E$79-(SUM($I$79:I280)*$V$75)</f>
        <v>52761311.789999977</v>
      </c>
      <c r="U280" s="38"/>
      <c r="V280" s="669"/>
    </row>
    <row r="281" spans="1:22" outlineLevel="1">
      <c r="A281" s="649"/>
      <c r="B281" s="80">
        <v>47026</v>
      </c>
      <c r="C281" s="37"/>
      <c r="D281" s="661"/>
      <c r="E281" s="655">
        <f t="shared" si="59"/>
        <v>52761311.789999977</v>
      </c>
      <c r="F281" s="656">
        <f t="shared" si="60"/>
        <v>141761311.78999987</v>
      </c>
      <c r="G281" s="656"/>
      <c r="H281" s="70">
        <f t="shared" ref="H281:H319" si="66">(F269+F281+SUM(F270:F280)*2)/24</f>
        <v>141761311.7899999</v>
      </c>
      <c r="I281" s="318">
        <f t="shared" si="65"/>
        <v>590672.13245833281</v>
      </c>
      <c r="J281" s="70">
        <f t="shared" si="57"/>
        <v>-119906442.88904104</v>
      </c>
      <c r="K281" s="70">
        <f t="shared" si="63"/>
        <v>-116362410.09429108</v>
      </c>
      <c r="L281" s="70">
        <f t="shared" si="64"/>
        <v>25398901.695708826</v>
      </c>
      <c r="M281" s="1205">
        <f t="shared" si="58"/>
        <v>21854868.900958836</v>
      </c>
      <c r="N281" s="1205">
        <f t="shared" si="55"/>
        <v>46166.147816249977</v>
      </c>
      <c r="O281" s="70">
        <f t="shared" si="56"/>
        <v>-1708032.3438662805</v>
      </c>
      <c r="P281" s="70">
        <f t="shared" si="61"/>
        <v>-1985029.23076378</v>
      </c>
      <c r="Q281" s="657">
        <f t="shared" si="62"/>
        <v>23413872.464945048</v>
      </c>
      <c r="T281" s="510">
        <f>$E$79-(SUM($I$79:I281)*$V$75)</f>
        <v>52761311.789999977</v>
      </c>
      <c r="U281" s="38"/>
      <c r="V281" s="669"/>
    </row>
    <row r="282" spans="1:22" outlineLevel="1">
      <c r="A282" s="649"/>
      <c r="B282" s="80">
        <v>47057</v>
      </c>
      <c r="C282" s="37"/>
      <c r="D282" s="661"/>
      <c r="E282" s="655">
        <f t="shared" si="59"/>
        <v>52761311.789999977</v>
      </c>
      <c r="F282" s="656">
        <f t="shared" si="60"/>
        <v>141761311.78999987</v>
      </c>
      <c r="G282" s="656"/>
      <c r="H282" s="70">
        <f t="shared" si="66"/>
        <v>141761311.7899999</v>
      </c>
      <c r="I282" s="318">
        <f t="shared" si="65"/>
        <v>590672.13245833281</v>
      </c>
      <c r="J282" s="70">
        <f t="shared" si="57"/>
        <v>-120497115.02149937</v>
      </c>
      <c r="K282" s="70">
        <f t="shared" si="63"/>
        <v>-116953082.22674941</v>
      </c>
      <c r="L282" s="70">
        <f t="shared" si="64"/>
        <v>24808229.563250497</v>
      </c>
      <c r="M282" s="1205">
        <f t="shared" si="58"/>
        <v>21264196.768500507</v>
      </c>
      <c r="N282" s="1205">
        <f t="shared" ref="N282:N317" si="67">(E282/240*0.21)</f>
        <v>46166.147816249977</v>
      </c>
      <c r="O282" s="70">
        <f t="shared" si="56"/>
        <v>-1661866.1960500306</v>
      </c>
      <c r="P282" s="70">
        <f t="shared" si="61"/>
        <v>-1938863.0829475299</v>
      </c>
      <c r="Q282" s="657">
        <f t="shared" si="62"/>
        <v>22869366.480302967</v>
      </c>
      <c r="T282" s="510">
        <f>$E$79-(SUM($I$79:I282)*$V$75)</f>
        <v>52761311.789999977</v>
      </c>
      <c r="U282" s="38"/>
      <c r="V282" s="669"/>
    </row>
    <row r="283" spans="1:22" outlineLevel="1">
      <c r="A283" s="649"/>
      <c r="B283" s="80">
        <v>47087</v>
      </c>
      <c r="C283" s="37"/>
      <c r="D283" s="661"/>
      <c r="E283" s="655">
        <f t="shared" si="59"/>
        <v>52761311.789999977</v>
      </c>
      <c r="F283" s="656">
        <f t="shared" si="60"/>
        <v>141761311.78999987</v>
      </c>
      <c r="G283" s="656"/>
      <c r="H283" s="70">
        <f t="shared" si="66"/>
        <v>141761311.7899999</v>
      </c>
      <c r="I283" s="318">
        <f t="shared" si="65"/>
        <v>590672.13245833281</v>
      </c>
      <c r="J283" s="70">
        <f t="shared" si="57"/>
        <v>-121087787.15395769</v>
      </c>
      <c r="K283" s="70">
        <f t="shared" si="63"/>
        <v>-117543754.35920773</v>
      </c>
      <c r="L283" s="70">
        <f t="shared" si="64"/>
        <v>24217557.430792168</v>
      </c>
      <c r="M283" s="1205">
        <f t="shared" si="58"/>
        <v>20673524.636042178</v>
      </c>
      <c r="N283" s="1205">
        <f t="shared" si="67"/>
        <v>46166.147816249977</v>
      </c>
      <c r="O283" s="70">
        <f t="shared" si="56"/>
        <v>-1615700.0482337808</v>
      </c>
      <c r="P283" s="70">
        <f t="shared" si="61"/>
        <v>-1892696.93513128</v>
      </c>
      <c r="Q283" s="657">
        <f t="shared" si="62"/>
        <v>22324860.495660886</v>
      </c>
      <c r="T283" s="510">
        <f>$E$79-(SUM($I$79:I283)*$V$75)</f>
        <v>52761311.789999977</v>
      </c>
      <c r="U283" s="38"/>
      <c r="V283" s="669"/>
    </row>
    <row r="284" spans="1:22" outlineLevel="1">
      <c r="A284" s="649"/>
      <c r="B284" s="80">
        <v>47118</v>
      </c>
      <c r="C284" s="37"/>
      <c r="D284" s="661"/>
      <c r="E284" s="655">
        <f t="shared" si="59"/>
        <v>52761311.789999977</v>
      </c>
      <c r="F284" s="656">
        <f t="shared" si="60"/>
        <v>141761311.78999987</v>
      </c>
      <c r="G284" s="656"/>
      <c r="H284" s="70">
        <f t="shared" si="66"/>
        <v>141761311.7899999</v>
      </c>
      <c r="I284" s="318">
        <f t="shared" si="65"/>
        <v>590672.13245833281</v>
      </c>
      <c r="J284" s="70">
        <f t="shared" si="57"/>
        <v>-121678459.28641602</v>
      </c>
      <c r="K284" s="70">
        <f t="shared" si="63"/>
        <v>-118134426.49166606</v>
      </c>
      <c r="L284" s="70">
        <f t="shared" si="64"/>
        <v>23626885.298333839</v>
      </c>
      <c r="M284" s="1205">
        <f t="shared" si="58"/>
        <v>20082852.503583848</v>
      </c>
      <c r="N284" s="1205">
        <f t="shared" si="67"/>
        <v>46166.147816249977</v>
      </c>
      <c r="O284" s="70">
        <f t="shared" si="56"/>
        <v>-1569533.9004175309</v>
      </c>
      <c r="P284" s="70">
        <f t="shared" si="61"/>
        <v>-1846530.7873150299</v>
      </c>
      <c r="Q284" s="657">
        <f t="shared" si="62"/>
        <v>21780354.511018809</v>
      </c>
      <c r="T284" s="510">
        <f>$E$79-(SUM($I$79:I284)*$V$75)</f>
        <v>52761311.789999977</v>
      </c>
      <c r="U284" s="38"/>
      <c r="V284" s="669"/>
    </row>
    <row r="285" spans="1:22" outlineLevel="1">
      <c r="A285" s="649"/>
      <c r="B285" s="80">
        <v>47149</v>
      </c>
      <c r="C285" s="37"/>
      <c r="D285" s="661"/>
      <c r="E285" s="655">
        <f t="shared" si="59"/>
        <v>52761311.789999977</v>
      </c>
      <c r="F285" s="656">
        <f t="shared" si="60"/>
        <v>141761311.78999987</v>
      </c>
      <c r="G285" s="656"/>
      <c r="H285" s="70">
        <f t="shared" si="66"/>
        <v>141761311.7899999</v>
      </c>
      <c r="I285" s="318">
        <f t="shared" si="65"/>
        <v>590672.13245833281</v>
      </c>
      <c r="J285" s="70">
        <f t="shared" si="57"/>
        <v>-122269131.41887435</v>
      </c>
      <c r="K285" s="70">
        <f t="shared" si="63"/>
        <v>-118725098.62412439</v>
      </c>
      <c r="L285" s="70">
        <f t="shared" si="64"/>
        <v>23036213.165875509</v>
      </c>
      <c r="M285" s="1205">
        <f t="shared" si="58"/>
        <v>19492180.371125519</v>
      </c>
      <c r="N285" s="1205">
        <f t="shared" si="67"/>
        <v>46166.147816249977</v>
      </c>
      <c r="O285" s="70">
        <f t="shared" si="56"/>
        <v>-1523367.752601281</v>
      </c>
      <c r="P285" s="70">
        <f t="shared" si="61"/>
        <v>-1800364.6394987805</v>
      </c>
      <c r="Q285" s="657">
        <f t="shared" si="62"/>
        <v>21235848.526376728</v>
      </c>
      <c r="T285" s="510">
        <f>$E$79-(SUM($I$79:I285)*$V$75)</f>
        <v>52761311.789999977</v>
      </c>
      <c r="U285" s="38"/>
      <c r="V285" s="669"/>
    </row>
    <row r="286" spans="1:22" outlineLevel="1">
      <c r="A286" s="649"/>
      <c r="B286" s="80">
        <v>47177</v>
      </c>
      <c r="C286" s="37"/>
      <c r="D286" s="661"/>
      <c r="E286" s="655">
        <f t="shared" si="59"/>
        <v>52761311.789999977</v>
      </c>
      <c r="F286" s="656">
        <f t="shared" si="60"/>
        <v>141761311.78999987</v>
      </c>
      <c r="G286" s="656"/>
      <c r="H286" s="70">
        <f t="shared" si="66"/>
        <v>141761311.7899999</v>
      </c>
      <c r="I286" s="318">
        <f t="shared" si="65"/>
        <v>590672.13245833281</v>
      </c>
      <c r="J286" s="70">
        <f t="shared" si="57"/>
        <v>-122859803.55133268</v>
      </c>
      <c r="K286" s="70">
        <f t="shared" si="63"/>
        <v>-119315770.75658272</v>
      </c>
      <c r="L286" s="70">
        <f t="shared" si="64"/>
        <v>22445541.03341718</v>
      </c>
      <c r="M286" s="1205">
        <f t="shared" si="58"/>
        <v>18901508.23866719</v>
      </c>
      <c r="N286" s="1205">
        <f t="shared" si="67"/>
        <v>46166.147816249977</v>
      </c>
      <c r="O286" s="70">
        <f t="shared" si="56"/>
        <v>-1477201.6047850312</v>
      </c>
      <c r="P286" s="70">
        <f t="shared" si="61"/>
        <v>-1754198.4916825304</v>
      </c>
      <c r="Q286" s="657">
        <f t="shared" si="62"/>
        <v>20691342.541734651</v>
      </c>
      <c r="T286" s="510">
        <f>$E$79-(SUM($I$79:I286)*$V$75)</f>
        <v>52761311.789999977</v>
      </c>
      <c r="U286" s="38"/>
      <c r="V286" s="669"/>
    </row>
    <row r="287" spans="1:22" outlineLevel="1">
      <c r="A287" s="649"/>
      <c r="B287" s="80">
        <v>47208</v>
      </c>
      <c r="C287" s="37"/>
      <c r="D287" s="661"/>
      <c r="E287" s="655">
        <f t="shared" si="59"/>
        <v>52761311.789999977</v>
      </c>
      <c r="F287" s="656">
        <f t="shared" si="60"/>
        <v>141761311.78999987</v>
      </c>
      <c r="G287" s="656"/>
      <c r="H287" s="70">
        <f t="shared" si="66"/>
        <v>141761311.7899999</v>
      </c>
      <c r="I287" s="318">
        <f t="shared" si="65"/>
        <v>590672.13245833281</v>
      </c>
      <c r="J287" s="70">
        <f t="shared" si="57"/>
        <v>-123450475.68379101</v>
      </c>
      <c r="K287" s="70">
        <f t="shared" si="63"/>
        <v>-119906442.88904102</v>
      </c>
      <c r="L287" s="70">
        <f t="shared" si="64"/>
        <v>21854868.900958881</v>
      </c>
      <c r="M287" s="1205">
        <f t="shared" si="58"/>
        <v>18310836.106208861</v>
      </c>
      <c r="N287" s="1205">
        <f t="shared" si="67"/>
        <v>46166.147816249977</v>
      </c>
      <c r="O287" s="70">
        <f t="shared" si="56"/>
        <v>-1431035.4569687813</v>
      </c>
      <c r="P287" s="70">
        <f t="shared" si="61"/>
        <v>-1708032.343866281</v>
      </c>
      <c r="Q287" s="657">
        <f t="shared" si="62"/>
        <v>20146836.5570926</v>
      </c>
      <c r="T287" s="510">
        <f>$E$79-(SUM($I$79:I287)*$V$75)</f>
        <v>52761311.789999977</v>
      </c>
      <c r="U287" s="38"/>
      <c r="V287" s="669"/>
    </row>
    <row r="288" spans="1:22" outlineLevel="1">
      <c r="A288" s="649"/>
      <c r="B288" s="80">
        <v>47238</v>
      </c>
      <c r="C288" s="37"/>
      <c r="D288" s="661"/>
      <c r="E288" s="655">
        <f t="shared" si="59"/>
        <v>52761311.789999977</v>
      </c>
      <c r="F288" s="656">
        <f t="shared" si="60"/>
        <v>141761311.78999987</v>
      </c>
      <c r="G288" s="656"/>
      <c r="H288" s="70">
        <f t="shared" si="66"/>
        <v>141761311.7899999</v>
      </c>
      <c r="I288" s="318">
        <f t="shared" si="65"/>
        <v>590672.13245833281</v>
      </c>
      <c r="J288" s="70">
        <f t="shared" si="57"/>
        <v>-124041147.81624934</v>
      </c>
      <c r="K288" s="70">
        <f t="shared" si="63"/>
        <v>-120497115.02149938</v>
      </c>
      <c r="L288" s="70">
        <f t="shared" si="64"/>
        <v>21264196.768500522</v>
      </c>
      <c r="M288" s="1205">
        <f t="shared" si="58"/>
        <v>17720163.973750532</v>
      </c>
      <c r="N288" s="1205">
        <f t="shared" si="67"/>
        <v>46166.147816249977</v>
      </c>
      <c r="O288" s="70">
        <f t="shared" si="56"/>
        <v>-1384869.3091525314</v>
      </c>
      <c r="P288" s="70">
        <f t="shared" si="61"/>
        <v>-1661866.1960500304</v>
      </c>
      <c r="Q288" s="657">
        <f t="shared" si="62"/>
        <v>19602330.572450493</v>
      </c>
      <c r="T288" s="510">
        <f>$E$79-(SUM($I$79:I288)*$V$75)</f>
        <v>52761311.789999977</v>
      </c>
      <c r="U288" s="38"/>
      <c r="V288" s="669"/>
    </row>
    <row r="289" spans="1:22" outlineLevel="1">
      <c r="A289" s="649"/>
      <c r="B289" s="80">
        <v>47269</v>
      </c>
      <c r="C289" s="37"/>
      <c r="D289" s="661"/>
      <c r="E289" s="655">
        <f t="shared" si="59"/>
        <v>52761311.789999977</v>
      </c>
      <c r="F289" s="656">
        <f t="shared" si="60"/>
        <v>141761311.78999987</v>
      </c>
      <c r="G289" s="656"/>
      <c r="H289" s="70">
        <f t="shared" si="66"/>
        <v>141761311.7899999</v>
      </c>
      <c r="I289" s="318">
        <f t="shared" si="65"/>
        <v>590672.13245833281</v>
      </c>
      <c r="J289" s="70">
        <f t="shared" si="57"/>
        <v>-124631819.94870767</v>
      </c>
      <c r="K289" s="70">
        <f t="shared" si="63"/>
        <v>-121087787.15395768</v>
      </c>
      <c r="L289" s="70">
        <f t="shared" si="64"/>
        <v>20673524.636042222</v>
      </c>
      <c r="M289" s="1205">
        <f t="shared" si="58"/>
        <v>17129491.841292202</v>
      </c>
      <c r="N289" s="1205">
        <f t="shared" si="67"/>
        <v>46166.147816249977</v>
      </c>
      <c r="O289" s="70">
        <f t="shared" si="56"/>
        <v>-1338703.1613362816</v>
      </c>
      <c r="P289" s="70">
        <f t="shared" si="61"/>
        <v>-1615700.0482337808</v>
      </c>
      <c r="Q289" s="657">
        <f t="shared" si="62"/>
        <v>19057824.587808441</v>
      </c>
      <c r="T289" s="510">
        <f>$E$79-(SUM($I$79:I289)*$V$75)</f>
        <v>52761311.789999977</v>
      </c>
      <c r="U289" s="38"/>
      <c r="V289" s="669"/>
    </row>
    <row r="290" spans="1:22" outlineLevel="1">
      <c r="A290" s="649"/>
      <c r="B290" s="80">
        <v>47299</v>
      </c>
      <c r="C290" s="37"/>
      <c r="D290" s="661"/>
      <c r="E290" s="655">
        <f t="shared" si="59"/>
        <v>52761311.789999977</v>
      </c>
      <c r="F290" s="656">
        <f t="shared" si="60"/>
        <v>141761311.78999987</v>
      </c>
      <c r="G290" s="656"/>
      <c r="H290" s="70">
        <f t="shared" si="66"/>
        <v>141761311.7899999</v>
      </c>
      <c r="I290" s="318">
        <f t="shared" si="65"/>
        <v>590672.13245833281</v>
      </c>
      <c r="J290" s="70">
        <f t="shared" si="57"/>
        <v>-125222492.081166</v>
      </c>
      <c r="K290" s="70">
        <f t="shared" si="63"/>
        <v>-121678459.28641604</v>
      </c>
      <c r="L290" s="70">
        <f t="shared" si="64"/>
        <v>20082852.503583863</v>
      </c>
      <c r="M290" s="1205">
        <f t="shared" si="58"/>
        <v>16538819.708833873</v>
      </c>
      <c r="N290" s="1205">
        <f t="shared" si="67"/>
        <v>46166.147816249977</v>
      </c>
      <c r="O290" s="70">
        <f t="shared" si="56"/>
        <v>-1292537.0135200317</v>
      </c>
      <c r="P290" s="70">
        <f t="shared" si="61"/>
        <v>-1569533.9004175309</v>
      </c>
      <c r="Q290" s="657">
        <f t="shared" si="62"/>
        <v>18513318.603166334</v>
      </c>
      <c r="T290" s="510">
        <f>$E$79-(SUM($I$79:I290)*$V$75)</f>
        <v>52761311.789999977</v>
      </c>
      <c r="U290" s="38"/>
      <c r="V290" s="669"/>
    </row>
    <row r="291" spans="1:22" outlineLevel="1">
      <c r="A291" s="649"/>
      <c r="B291" s="80">
        <v>47330</v>
      </c>
      <c r="C291" s="37"/>
      <c r="D291" s="661"/>
      <c r="E291" s="655">
        <f t="shared" si="59"/>
        <v>52761311.789999977</v>
      </c>
      <c r="F291" s="656">
        <f t="shared" si="60"/>
        <v>141761311.78999987</v>
      </c>
      <c r="G291" s="656"/>
      <c r="H291" s="70">
        <f t="shared" si="66"/>
        <v>141761311.7899999</v>
      </c>
      <c r="I291" s="318">
        <f t="shared" si="65"/>
        <v>590672.13245833281</v>
      </c>
      <c r="J291" s="70">
        <f t="shared" si="57"/>
        <v>-125813164.21362433</v>
      </c>
      <c r="K291" s="70">
        <f t="shared" si="63"/>
        <v>-122269131.41887434</v>
      </c>
      <c r="L291" s="70">
        <f t="shared" si="64"/>
        <v>19492180.371125564</v>
      </c>
      <c r="M291" s="1205">
        <f t="shared" si="58"/>
        <v>15948147.576375544</v>
      </c>
      <c r="N291" s="1205">
        <f t="shared" si="67"/>
        <v>46166.147816249977</v>
      </c>
      <c r="O291" s="70">
        <f t="shared" si="56"/>
        <v>-1246370.8657037818</v>
      </c>
      <c r="P291" s="70">
        <f t="shared" si="61"/>
        <v>-1523367.752601281</v>
      </c>
      <c r="Q291" s="657">
        <f t="shared" si="62"/>
        <v>17968812.618524283</v>
      </c>
      <c r="T291" s="510">
        <f>$E$79-(SUM($I$79:I291)*$V$75)</f>
        <v>52761311.789999977</v>
      </c>
      <c r="U291" s="38"/>
      <c r="V291" s="669"/>
    </row>
    <row r="292" spans="1:22" outlineLevel="1">
      <c r="A292" s="649"/>
      <c r="B292" s="80">
        <v>47361</v>
      </c>
      <c r="C292" s="37"/>
      <c r="D292" s="661"/>
      <c r="E292" s="655">
        <f t="shared" si="59"/>
        <v>52761311.789999977</v>
      </c>
      <c r="F292" s="656">
        <f t="shared" si="60"/>
        <v>141761311.78999987</v>
      </c>
      <c r="G292" s="656"/>
      <c r="H292" s="70">
        <f t="shared" si="66"/>
        <v>141761311.7899999</v>
      </c>
      <c r="I292" s="318">
        <f t="shared" si="65"/>
        <v>590672.13245833281</v>
      </c>
      <c r="J292" s="70">
        <f t="shared" si="57"/>
        <v>-126403836.34608266</v>
      </c>
      <c r="K292" s="70">
        <f t="shared" si="63"/>
        <v>-122859803.5513327</v>
      </c>
      <c r="L292" s="70">
        <f t="shared" si="64"/>
        <v>18901508.238667205</v>
      </c>
      <c r="M292" s="1205">
        <f t="shared" si="58"/>
        <v>15357475.443917215</v>
      </c>
      <c r="N292" s="1205">
        <f t="shared" si="67"/>
        <v>46166.147816249977</v>
      </c>
      <c r="O292" s="70">
        <f t="shared" si="56"/>
        <v>-1200204.717887532</v>
      </c>
      <c r="P292" s="70">
        <f t="shared" si="61"/>
        <v>-1477201.6047850314</v>
      </c>
      <c r="Q292" s="657">
        <f t="shared" si="62"/>
        <v>17424306.633882172</v>
      </c>
      <c r="T292" s="510">
        <f>$E$79-(SUM($I$79:I292)*$V$75)</f>
        <v>52761311.789999977</v>
      </c>
      <c r="U292" s="38"/>
      <c r="V292" s="669"/>
    </row>
    <row r="293" spans="1:22" outlineLevel="1">
      <c r="A293" s="649"/>
      <c r="B293" s="80">
        <v>47391</v>
      </c>
      <c r="C293" s="37"/>
      <c r="D293" s="661"/>
      <c r="E293" s="655">
        <f t="shared" si="59"/>
        <v>52761311.789999977</v>
      </c>
      <c r="F293" s="656">
        <f t="shared" si="60"/>
        <v>141761311.78999987</v>
      </c>
      <c r="G293" s="656"/>
      <c r="H293" s="70">
        <f t="shared" si="66"/>
        <v>141761311.7899999</v>
      </c>
      <c r="I293" s="318">
        <f t="shared" si="65"/>
        <v>590672.13245833281</v>
      </c>
      <c r="J293" s="70">
        <f t="shared" si="57"/>
        <v>-126994508.47854099</v>
      </c>
      <c r="K293" s="70">
        <f t="shared" si="63"/>
        <v>-123450475.683791</v>
      </c>
      <c r="L293" s="70">
        <f t="shared" si="64"/>
        <v>18310836.106208906</v>
      </c>
      <c r="M293" s="1205">
        <f t="shared" si="58"/>
        <v>14766803.311458886</v>
      </c>
      <c r="N293" s="1205">
        <f t="shared" si="67"/>
        <v>46166.147816249977</v>
      </c>
      <c r="O293" s="70">
        <f t="shared" si="56"/>
        <v>-1154038.5700712821</v>
      </c>
      <c r="P293" s="70">
        <f t="shared" si="61"/>
        <v>-1431035.4569687813</v>
      </c>
      <c r="Q293" s="657">
        <f t="shared" si="62"/>
        <v>16879800.649240125</v>
      </c>
      <c r="T293" s="510">
        <f>$E$79-(SUM($I$79:I293)*$V$75)</f>
        <v>52761311.789999977</v>
      </c>
      <c r="U293" s="38"/>
      <c r="V293" s="669"/>
    </row>
    <row r="294" spans="1:22" outlineLevel="1">
      <c r="A294" s="649"/>
      <c r="B294" s="80">
        <v>47422</v>
      </c>
      <c r="C294" s="37"/>
      <c r="D294" s="661"/>
      <c r="E294" s="655">
        <f t="shared" si="59"/>
        <v>52761311.789999977</v>
      </c>
      <c r="F294" s="656">
        <f t="shared" si="60"/>
        <v>141761311.78999987</v>
      </c>
      <c r="G294" s="656"/>
      <c r="H294" s="70">
        <f t="shared" si="66"/>
        <v>141761311.7899999</v>
      </c>
      <c r="I294" s="318">
        <f t="shared" si="65"/>
        <v>590672.13245833281</v>
      </c>
      <c r="J294" s="70">
        <f t="shared" si="57"/>
        <v>-127585180.61099932</v>
      </c>
      <c r="K294" s="70">
        <f t="shared" si="63"/>
        <v>-124041147.81624936</v>
      </c>
      <c r="L294" s="70">
        <f t="shared" si="64"/>
        <v>17720163.973750547</v>
      </c>
      <c r="M294" s="1205">
        <f t="shared" si="58"/>
        <v>14176131.179000556</v>
      </c>
      <c r="N294" s="1205">
        <f t="shared" si="67"/>
        <v>46166.147816249977</v>
      </c>
      <c r="O294" s="70">
        <f t="shared" si="56"/>
        <v>-1107872.4222550322</v>
      </c>
      <c r="P294" s="70">
        <f t="shared" si="61"/>
        <v>-1384869.3091525314</v>
      </c>
      <c r="Q294" s="657">
        <f t="shared" si="62"/>
        <v>16335294.664598014</v>
      </c>
      <c r="T294" s="510">
        <f>$E$79-(SUM($I$79:I294)*$V$75)</f>
        <v>52761311.789999977</v>
      </c>
      <c r="U294" s="38"/>
      <c r="V294" s="669"/>
    </row>
    <row r="295" spans="1:22" outlineLevel="1">
      <c r="A295" s="649"/>
      <c r="B295" s="80">
        <v>47452</v>
      </c>
      <c r="C295" s="37"/>
      <c r="D295" s="661"/>
      <c r="E295" s="655">
        <f t="shared" si="59"/>
        <v>52761311.789999977</v>
      </c>
      <c r="F295" s="656">
        <f t="shared" si="60"/>
        <v>141761311.78999987</v>
      </c>
      <c r="G295" s="656"/>
      <c r="H295" s="70">
        <f t="shared" si="66"/>
        <v>141761311.7899999</v>
      </c>
      <c r="I295" s="318">
        <f t="shared" si="65"/>
        <v>590672.13245833281</v>
      </c>
      <c r="J295" s="70">
        <f t="shared" si="57"/>
        <v>-128175852.74345765</v>
      </c>
      <c r="K295" s="70">
        <f t="shared" si="63"/>
        <v>-124631819.94870766</v>
      </c>
      <c r="L295" s="70">
        <f t="shared" si="64"/>
        <v>17129491.841292247</v>
      </c>
      <c r="M295" s="1205">
        <f t="shared" si="58"/>
        <v>13585459.046542227</v>
      </c>
      <c r="N295" s="1205">
        <f t="shared" si="67"/>
        <v>46166.147816249977</v>
      </c>
      <c r="O295" s="70">
        <f t="shared" si="56"/>
        <v>-1061706.2744387824</v>
      </c>
      <c r="P295" s="70">
        <f t="shared" si="61"/>
        <v>-1338703.1613362816</v>
      </c>
      <c r="Q295" s="657">
        <f t="shared" si="62"/>
        <v>15790788.679955965</v>
      </c>
      <c r="T295" s="510">
        <f>$E$79-(SUM($I$79:I295)*$V$75)</f>
        <v>52761311.789999977</v>
      </c>
      <c r="U295" s="38"/>
      <c r="V295" s="669"/>
    </row>
    <row r="296" spans="1:22" outlineLevel="1">
      <c r="A296" s="649"/>
      <c r="B296" s="80">
        <v>47483</v>
      </c>
      <c r="C296" s="37"/>
      <c r="D296" s="661"/>
      <c r="E296" s="655">
        <f t="shared" si="59"/>
        <v>52761311.789999977</v>
      </c>
      <c r="F296" s="656">
        <f t="shared" si="60"/>
        <v>141761311.78999987</v>
      </c>
      <c r="G296" s="656"/>
      <c r="H296" s="70">
        <f t="shared" si="66"/>
        <v>141761311.7899999</v>
      </c>
      <c r="I296" s="318">
        <f t="shared" si="65"/>
        <v>590672.13245833281</v>
      </c>
      <c r="J296" s="70">
        <f t="shared" si="57"/>
        <v>-128766524.87591597</v>
      </c>
      <c r="K296" s="70">
        <f t="shared" si="63"/>
        <v>-125222492.08116601</v>
      </c>
      <c r="L296" s="70">
        <f t="shared" si="64"/>
        <v>16538819.708833888</v>
      </c>
      <c r="M296" s="1205">
        <f t="shared" si="58"/>
        <v>12994786.914083898</v>
      </c>
      <c r="N296" s="1205">
        <f t="shared" si="67"/>
        <v>46166.147816249977</v>
      </c>
      <c r="O296" s="70">
        <f t="shared" si="56"/>
        <v>-1015540.1266225324</v>
      </c>
      <c r="P296" s="70">
        <f t="shared" si="61"/>
        <v>-1292537.0135200317</v>
      </c>
      <c r="Q296" s="657">
        <f t="shared" si="62"/>
        <v>15246282.695313856</v>
      </c>
      <c r="T296" s="510">
        <f>$E$79-(SUM($I$79:I296)*$V$75)</f>
        <v>52761311.789999977</v>
      </c>
      <c r="U296" s="38"/>
      <c r="V296" s="669"/>
    </row>
    <row r="297" spans="1:22" outlineLevel="1">
      <c r="A297" s="649"/>
      <c r="B297" s="80">
        <v>47514</v>
      </c>
      <c r="C297" s="37"/>
      <c r="D297" s="661"/>
      <c r="E297" s="655">
        <f t="shared" si="59"/>
        <v>52761311.789999977</v>
      </c>
      <c r="F297" s="656">
        <f t="shared" si="60"/>
        <v>141761311.78999987</v>
      </c>
      <c r="G297" s="656"/>
      <c r="H297" s="70">
        <f t="shared" si="66"/>
        <v>141761311.7899999</v>
      </c>
      <c r="I297" s="318">
        <f t="shared" si="65"/>
        <v>590672.13245833281</v>
      </c>
      <c r="J297" s="70">
        <f t="shared" si="57"/>
        <v>-129357197.0083743</v>
      </c>
      <c r="K297" s="70">
        <f t="shared" si="63"/>
        <v>-125813164.21362431</v>
      </c>
      <c r="L297" s="70">
        <f t="shared" si="64"/>
        <v>15948147.576375589</v>
      </c>
      <c r="M297" s="1205">
        <f t="shared" si="58"/>
        <v>12404114.781625569</v>
      </c>
      <c r="N297" s="1205">
        <f t="shared" si="67"/>
        <v>46166.147816249977</v>
      </c>
      <c r="O297" s="70">
        <f t="shared" ref="O297:O316" si="68">O296+N297</f>
        <v>-969373.97880628239</v>
      </c>
      <c r="P297" s="70">
        <f t="shared" si="61"/>
        <v>-1246370.8657037816</v>
      </c>
      <c r="Q297" s="657">
        <f t="shared" si="62"/>
        <v>14701776.710671807</v>
      </c>
      <c r="T297" s="510">
        <f>$E$79-(SUM($I$79:I297)*$V$75)</f>
        <v>52761311.789999977</v>
      </c>
      <c r="U297" s="38"/>
      <c r="V297" s="669"/>
    </row>
    <row r="298" spans="1:22" outlineLevel="1">
      <c r="A298" s="649"/>
      <c r="B298" s="80">
        <v>47542</v>
      </c>
      <c r="C298" s="37"/>
      <c r="D298" s="661"/>
      <c r="E298" s="655">
        <f t="shared" si="59"/>
        <v>52761311.789999977</v>
      </c>
      <c r="F298" s="656">
        <f t="shared" si="60"/>
        <v>141761311.78999987</v>
      </c>
      <c r="G298" s="656"/>
      <c r="H298" s="70">
        <f t="shared" si="66"/>
        <v>141761311.7899999</v>
      </c>
      <c r="I298" s="318">
        <f t="shared" si="65"/>
        <v>590672.13245833281</v>
      </c>
      <c r="J298" s="70">
        <f t="shared" si="57"/>
        <v>-129947869.14083263</v>
      </c>
      <c r="K298" s="70">
        <f t="shared" si="63"/>
        <v>-126403836.34608267</v>
      </c>
      <c r="L298" s="70">
        <f t="shared" si="64"/>
        <v>15357475.44391723</v>
      </c>
      <c r="M298" s="1205">
        <f t="shared" si="58"/>
        <v>11813442.64916724</v>
      </c>
      <c r="N298" s="1205">
        <f t="shared" si="67"/>
        <v>46166.147816249977</v>
      </c>
      <c r="O298" s="70">
        <f t="shared" si="68"/>
        <v>-923207.83099003241</v>
      </c>
      <c r="P298" s="70">
        <f t="shared" si="61"/>
        <v>-1200204.7178875317</v>
      </c>
      <c r="Q298" s="657">
        <f t="shared" si="62"/>
        <v>14157270.726029698</v>
      </c>
      <c r="T298" s="510">
        <f>$E$79-(SUM($I$79:I298)*$V$75)</f>
        <v>52761311.789999977</v>
      </c>
      <c r="U298" s="38"/>
      <c r="V298" s="669"/>
    </row>
    <row r="299" spans="1:22" outlineLevel="1">
      <c r="A299" s="649"/>
      <c r="B299" s="80">
        <v>47573</v>
      </c>
      <c r="C299" s="37"/>
      <c r="D299" s="661"/>
      <c r="E299" s="655">
        <f t="shared" si="59"/>
        <v>52761311.789999977</v>
      </c>
      <c r="F299" s="656">
        <f t="shared" si="60"/>
        <v>141761311.78999987</v>
      </c>
      <c r="G299" s="656"/>
      <c r="H299" s="70">
        <f t="shared" si="66"/>
        <v>141761311.7899999</v>
      </c>
      <c r="I299" s="318">
        <f t="shared" si="65"/>
        <v>590672.13245833281</v>
      </c>
      <c r="J299" s="70">
        <f t="shared" si="57"/>
        <v>-130538541.27329096</v>
      </c>
      <c r="K299" s="70">
        <f t="shared" si="63"/>
        <v>-126994508.47854097</v>
      </c>
      <c r="L299" s="70">
        <f t="shared" si="64"/>
        <v>14766803.31145893</v>
      </c>
      <c r="M299" s="1205">
        <f t="shared" si="58"/>
        <v>11222770.51670891</v>
      </c>
      <c r="N299" s="1205">
        <f t="shared" si="67"/>
        <v>46166.147816249977</v>
      </c>
      <c r="O299" s="70">
        <f t="shared" si="68"/>
        <v>-877041.68317378243</v>
      </c>
      <c r="P299" s="70">
        <f t="shared" si="61"/>
        <v>-1154038.5700712819</v>
      </c>
      <c r="Q299" s="657">
        <f t="shared" si="62"/>
        <v>13612764.741387649</v>
      </c>
      <c r="T299" s="510">
        <f>$E$79-(SUM($I$79:I299)*$V$75)</f>
        <v>52761311.789999977</v>
      </c>
      <c r="U299" s="38"/>
      <c r="V299" s="669"/>
    </row>
    <row r="300" spans="1:22" outlineLevel="1">
      <c r="A300" s="649"/>
      <c r="B300" s="80">
        <v>47603</v>
      </c>
      <c r="C300" s="37"/>
      <c r="D300" s="661"/>
      <c r="E300" s="655">
        <f t="shared" si="59"/>
        <v>52761311.789999977</v>
      </c>
      <c r="F300" s="656">
        <f t="shared" si="60"/>
        <v>141761311.78999987</v>
      </c>
      <c r="G300" s="656"/>
      <c r="H300" s="70">
        <f t="shared" si="66"/>
        <v>141761311.7899999</v>
      </c>
      <c r="I300" s="318">
        <f t="shared" si="65"/>
        <v>590672.13245833281</v>
      </c>
      <c r="J300" s="70">
        <f t="shared" si="57"/>
        <v>-131129213.40574929</v>
      </c>
      <c r="K300" s="70">
        <f t="shared" si="63"/>
        <v>-127585180.61099933</v>
      </c>
      <c r="L300" s="70">
        <f t="shared" si="64"/>
        <v>14176131.179000571</v>
      </c>
      <c r="M300" s="1205">
        <f t="shared" si="58"/>
        <v>10632098.384250581</v>
      </c>
      <c r="N300" s="1205">
        <f t="shared" si="67"/>
        <v>46166.147816249977</v>
      </c>
      <c r="O300" s="70">
        <f t="shared" si="68"/>
        <v>-830875.53535753244</v>
      </c>
      <c r="P300" s="70">
        <f t="shared" si="61"/>
        <v>-1107872.4222550322</v>
      </c>
      <c r="Q300" s="657">
        <f t="shared" si="62"/>
        <v>13068258.75674554</v>
      </c>
      <c r="T300" s="510">
        <f>$E$79-(SUM($I$79:I300)*$V$75)</f>
        <v>52761311.789999977</v>
      </c>
      <c r="U300" s="38"/>
      <c r="V300" s="669"/>
    </row>
    <row r="301" spans="1:22" outlineLevel="1">
      <c r="A301" s="649"/>
      <c r="B301" s="80">
        <v>47634</v>
      </c>
      <c r="C301" s="37"/>
      <c r="D301" s="661"/>
      <c r="E301" s="655">
        <f t="shared" si="59"/>
        <v>52761311.789999977</v>
      </c>
      <c r="F301" s="656">
        <f t="shared" si="60"/>
        <v>141761311.78999987</v>
      </c>
      <c r="G301" s="656"/>
      <c r="H301" s="70">
        <f t="shared" si="66"/>
        <v>141761311.7899999</v>
      </c>
      <c r="I301" s="318">
        <f t="shared" si="65"/>
        <v>590672.13245833281</v>
      </c>
      <c r="J301" s="70">
        <f t="shared" si="57"/>
        <v>-131719885.53820762</v>
      </c>
      <c r="K301" s="70">
        <f t="shared" si="63"/>
        <v>-128175852.74345763</v>
      </c>
      <c r="L301" s="70">
        <f t="shared" si="64"/>
        <v>13585459.046542272</v>
      </c>
      <c r="M301" s="1205">
        <f t="shared" si="58"/>
        <v>10041426.251792252</v>
      </c>
      <c r="N301" s="1205">
        <f t="shared" si="67"/>
        <v>46166.147816249977</v>
      </c>
      <c r="O301" s="70">
        <f t="shared" si="68"/>
        <v>-784709.38754128246</v>
      </c>
      <c r="P301" s="70">
        <f t="shared" si="61"/>
        <v>-1061706.2744387824</v>
      </c>
      <c r="Q301" s="657">
        <f t="shared" si="62"/>
        <v>12523752.77210349</v>
      </c>
      <c r="T301" s="510">
        <f>$E$79-(SUM($I$79:I301)*$V$75)</f>
        <v>52761311.789999977</v>
      </c>
      <c r="U301" s="38"/>
      <c r="V301" s="669"/>
    </row>
    <row r="302" spans="1:22" outlineLevel="1">
      <c r="A302" s="649"/>
      <c r="B302" s="80">
        <v>47664</v>
      </c>
      <c r="C302" s="37"/>
      <c r="D302" s="661"/>
      <c r="E302" s="655">
        <f t="shared" si="59"/>
        <v>52761311.789999977</v>
      </c>
      <c r="F302" s="656">
        <f t="shared" si="60"/>
        <v>141761311.78999987</v>
      </c>
      <c r="G302" s="656"/>
      <c r="H302" s="70">
        <f t="shared" si="66"/>
        <v>141761311.7899999</v>
      </c>
      <c r="I302" s="318">
        <f t="shared" si="65"/>
        <v>590672.13245833281</v>
      </c>
      <c r="J302" s="70">
        <f t="shared" si="57"/>
        <v>-132310557.67066595</v>
      </c>
      <c r="K302" s="70">
        <f t="shared" si="63"/>
        <v>-128766524.87591599</v>
      </c>
      <c r="L302" s="70">
        <f t="shared" si="64"/>
        <v>12994786.914083913</v>
      </c>
      <c r="M302" s="1205">
        <f t="shared" si="58"/>
        <v>9450754.1193339229</v>
      </c>
      <c r="N302" s="1205">
        <f t="shared" si="67"/>
        <v>46166.147816249977</v>
      </c>
      <c r="O302" s="70">
        <f t="shared" si="68"/>
        <v>-738543.23972503247</v>
      </c>
      <c r="P302" s="70">
        <f t="shared" si="61"/>
        <v>-1015540.1266225324</v>
      </c>
      <c r="Q302" s="657">
        <f t="shared" si="62"/>
        <v>11979246.787461381</v>
      </c>
      <c r="T302" s="510">
        <f>$E$79-(SUM($I$79:I302)*$V$75)</f>
        <v>52761311.789999977</v>
      </c>
      <c r="U302" s="38"/>
      <c r="V302" s="669"/>
    </row>
    <row r="303" spans="1:22" outlineLevel="1">
      <c r="A303" s="649"/>
      <c r="B303" s="80">
        <v>47695</v>
      </c>
      <c r="C303" s="37"/>
      <c r="D303" s="661"/>
      <c r="E303" s="655">
        <f t="shared" si="59"/>
        <v>52761311.789999977</v>
      </c>
      <c r="F303" s="656">
        <f t="shared" si="60"/>
        <v>141761311.78999987</v>
      </c>
      <c r="G303" s="656"/>
      <c r="H303" s="70">
        <f t="shared" si="66"/>
        <v>141761311.7899999</v>
      </c>
      <c r="I303" s="318">
        <f t="shared" si="65"/>
        <v>590672.13245833281</v>
      </c>
      <c r="J303" s="70">
        <f t="shared" si="57"/>
        <v>-132901229.80312428</v>
      </c>
      <c r="K303" s="70">
        <f t="shared" si="63"/>
        <v>-129357197.00837429</v>
      </c>
      <c r="L303" s="70">
        <f t="shared" si="64"/>
        <v>12404114.781625614</v>
      </c>
      <c r="M303" s="1205">
        <f t="shared" si="58"/>
        <v>8860081.9868755937</v>
      </c>
      <c r="N303" s="1205">
        <f t="shared" si="67"/>
        <v>46166.147816249977</v>
      </c>
      <c r="O303" s="70">
        <f t="shared" si="68"/>
        <v>-692377.09190878249</v>
      </c>
      <c r="P303" s="70">
        <f t="shared" si="61"/>
        <v>-969373.97880628228</v>
      </c>
      <c r="Q303" s="657">
        <f t="shared" si="62"/>
        <v>11434740.802819332</v>
      </c>
      <c r="T303" s="510">
        <f>$E$79-(SUM($I$79:I303)*$V$75)</f>
        <v>52761311.789999977</v>
      </c>
      <c r="U303" s="38"/>
      <c r="V303" s="669"/>
    </row>
    <row r="304" spans="1:22" outlineLevel="1">
      <c r="A304" s="649"/>
      <c r="B304" s="80">
        <v>47726</v>
      </c>
      <c r="C304" s="37"/>
      <c r="D304" s="661"/>
      <c r="E304" s="655">
        <f t="shared" si="59"/>
        <v>52761311.789999977</v>
      </c>
      <c r="F304" s="656">
        <f t="shared" si="60"/>
        <v>141761311.78999987</v>
      </c>
      <c r="G304" s="656"/>
      <c r="H304" s="70">
        <f t="shared" si="66"/>
        <v>141761311.7899999</v>
      </c>
      <c r="I304" s="318">
        <f t="shared" si="65"/>
        <v>590672.13245833281</v>
      </c>
      <c r="J304" s="70">
        <f t="shared" si="57"/>
        <v>-133491901.93558261</v>
      </c>
      <c r="K304" s="70">
        <f t="shared" si="63"/>
        <v>-129947869.14083265</v>
      </c>
      <c r="L304" s="70">
        <f t="shared" si="64"/>
        <v>11813442.649167255</v>
      </c>
      <c r="M304" s="1205">
        <f t="shared" si="58"/>
        <v>8269409.8544172645</v>
      </c>
      <c r="N304" s="1205">
        <f t="shared" si="67"/>
        <v>46166.147816249977</v>
      </c>
      <c r="O304" s="70">
        <f t="shared" si="68"/>
        <v>-646210.9440925325</v>
      </c>
      <c r="P304" s="70">
        <f t="shared" si="61"/>
        <v>-923207.83099003229</v>
      </c>
      <c r="Q304" s="657">
        <f t="shared" si="62"/>
        <v>10890234.818177223</v>
      </c>
      <c r="T304" s="510">
        <f>$E$79-(SUM($I$79:I304)*$V$75)</f>
        <v>52761311.789999977</v>
      </c>
      <c r="U304" s="38"/>
      <c r="V304" s="669"/>
    </row>
    <row r="305" spans="1:22" outlineLevel="1">
      <c r="A305" s="649"/>
      <c r="B305" s="80">
        <v>47756</v>
      </c>
      <c r="C305" s="37"/>
      <c r="D305" s="661"/>
      <c r="E305" s="655">
        <f t="shared" si="59"/>
        <v>52761311.789999977</v>
      </c>
      <c r="F305" s="656">
        <f t="shared" si="60"/>
        <v>141761311.78999987</v>
      </c>
      <c r="G305" s="656"/>
      <c r="H305" s="70">
        <f t="shared" si="66"/>
        <v>141761311.7899999</v>
      </c>
      <c r="I305" s="318">
        <f t="shared" si="65"/>
        <v>590672.13245833281</v>
      </c>
      <c r="J305" s="70">
        <f t="shared" si="57"/>
        <v>-134082574.06804094</v>
      </c>
      <c r="K305" s="70">
        <f t="shared" si="63"/>
        <v>-130538541.27329095</v>
      </c>
      <c r="L305" s="70">
        <f t="shared" si="64"/>
        <v>11222770.516708955</v>
      </c>
      <c r="M305" s="1205">
        <f t="shared" si="58"/>
        <v>7678737.7219589353</v>
      </c>
      <c r="N305" s="1205">
        <f t="shared" si="67"/>
        <v>46166.147816249977</v>
      </c>
      <c r="O305" s="70">
        <f t="shared" si="68"/>
        <v>-600044.79627628252</v>
      </c>
      <c r="P305" s="70">
        <f t="shared" si="61"/>
        <v>-877041.68317378254</v>
      </c>
      <c r="Q305" s="657">
        <f t="shared" si="62"/>
        <v>10345728.833535172</v>
      </c>
      <c r="T305" s="510">
        <f>$E$79-(SUM($I$79:I305)*$V$75)</f>
        <v>52761311.789999977</v>
      </c>
      <c r="U305" s="38"/>
      <c r="V305" s="669"/>
    </row>
    <row r="306" spans="1:22" outlineLevel="1">
      <c r="A306" s="649"/>
      <c r="B306" s="80">
        <v>47787</v>
      </c>
      <c r="C306" s="37"/>
      <c r="D306" s="661"/>
      <c r="E306" s="655">
        <f t="shared" si="59"/>
        <v>52761311.789999977</v>
      </c>
      <c r="F306" s="656">
        <f t="shared" si="60"/>
        <v>141761311.78999987</v>
      </c>
      <c r="G306" s="656"/>
      <c r="H306" s="70">
        <f t="shared" si="66"/>
        <v>141761311.7899999</v>
      </c>
      <c r="I306" s="318">
        <f t="shared" si="65"/>
        <v>590672.13245833281</v>
      </c>
      <c r="J306" s="70">
        <f t="shared" si="57"/>
        <v>-134673246.20049927</v>
      </c>
      <c r="K306" s="70">
        <f t="shared" si="63"/>
        <v>-131129213.40574931</v>
      </c>
      <c r="L306" s="70">
        <f t="shared" si="64"/>
        <v>10632098.384250596</v>
      </c>
      <c r="M306" s="1205">
        <f t="shared" si="58"/>
        <v>7088065.5895006061</v>
      </c>
      <c r="N306" s="1205">
        <f t="shared" si="67"/>
        <v>46166.147816249977</v>
      </c>
      <c r="O306" s="70">
        <f t="shared" si="68"/>
        <v>-553878.64846003253</v>
      </c>
      <c r="P306" s="70">
        <f t="shared" si="61"/>
        <v>-830875.53535753256</v>
      </c>
      <c r="Q306" s="657">
        <f t="shared" si="62"/>
        <v>9801222.8488930631</v>
      </c>
      <c r="T306" s="510">
        <f>$E$79-(SUM($I$79:I306)*$V$75)</f>
        <v>52761311.789999977</v>
      </c>
      <c r="U306" s="38"/>
      <c r="V306" s="669"/>
    </row>
    <row r="307" spans="1:22" outlineLevel="1">
      <c r="A307" s="649"/>
      <c r="B307" s="80">
        <v>47817</v>
      </c>
      <c r="C307" s="37"/>
      <c r="D307" s="661"/>
      <c r="E307" s="655">
        <f t="shared" si="59"/>
        <v>52761311.789999977</v>
      </c>
      <c r="F307" s="656">
        <f t="shared" si="60"/>
        <v>141761311.78999987</v>
      </c>
      <c r="G307" s="656"/>
      <c r="H307" s="70">
        <f t="shared" si="66"/>
        <v>141761311.7899999</v>
      </c>
      <c r="I307" s="318">
        <f t="shared" si="65"/>
        <v>590672.13245833281</v>
      </c>
      <c r="J307" s="70">
        <f t="shared" si="57"/>
        <v>-135263918.3329576</v>
      </c>
      <c r="K307" s="70">
        <f t="shared" si="63"/>
        <v>-131719885.53820761</v>
      </c>
      <c r="L307" s="70">
        <f t="shared" si="64"/>
        <v>10041426.251792297</v>
      </c>
      <c r="M307" s="1205">
        <f t="shared" si="58"/>
        <v>6497393.4570422769</v>
      </c>
      <c r="N307" s="1205">
        <f t="shared" si="67"/>
        <v>46166.147816249977</v>
      </c>
      <c r="O307" s="70">
        <f t="shared" si="68"/>
        <v>-507712.50064378255</v>
      </c>
      <c r="P307" s="70">
        <f t="shared" si="61"/>
        <v>-784709.38754128246</v>
      </c>
      <c r="Q307" s="657">
        <f t="shared" si="62"/>
        <v>9256716.8642510138</v>
      </c>
      <c r="T307" s="510">
        <f>$E$79-(SUM($I$79:I307)*$V$75)</f>
        <v>52761311.789999977</v>
      </c>
      <c r="U307" s="38"/>
      <c r="V307" s="669"/>
    </row>
    <row r="308" spans="1:22" outlineLevel="1">
      <c r="A308" s="649"/>
      <c r="B308" s="80">
        <v>47848</v>
      </c>
      <c r="C308" s="37"/>
      <c r="D308" s="661"/>
      <c r="E308" s="655">
        <f t="shared" si="59"/>
        <v>52761311.789999977</v>
      </c>
      <c r="F308" s="656">
        <f t="shared" si="60"/>
        <v>141761311.78999987</v>
      </c>
      <c r="G308" s="656"/>
      <c r="H308" s="70">
        <f t="shared" si="66"/>
        <v>141761311.7899999</v>
      </c>
      <c r="I308" s="318">
        <f t="shared" si="65"/>
        <v>590672.13245833281</v>
      </c>
      <c r="J308" s="70">
        <f t="shared" si="57"/>
        <v>-135854590.46541592</v>
      </c>
      <c r="K308" s="70">
        <f t="shared" si="63"/>
        <v>-132310557.67066596</v>
      </c>
      <c r="L308" s="70">
        <f t="shared" si="64"/>
        <v>9450754.1193339378</v>
      </c>
      <c r="M308" s="1205">
        <f t="shared" si="58"/>
        <v>5906721.3245839477</v>
      </c>
      <c r="N308" s="1205">
        <f t="shared" si="67"/>
        <v>46166.147816249977</v>
      </c>
      <c r="O308" s="70">
        <f t="shared" si="68"/>
        <v>-461546.35282753257</v>
      </c>
      <c r="P308" s="70">
        <f t="shared" si="61"/>
        <v>-738543.23972503247</v>
      </c>
      <c r="Q308" s="657">
        <f t="shared" si="62"/>
        <v>8712210.8796089049</v>
      </c>
      <c r="T308" s="510">
        <f>$E$79-(SUM($I$79:I308)*$V$75)</f>
        <v>52761311.789999977</v>
      </c>
      <c r="U308" s="38"/>
      <c r="V308" s="669"/>
    </row>
    <row r="309" spans="1:22" outlineLevel="1">
      <c r="A309" s="649"/>
      <c r="B309" s="80">
        <v>47879</v>
      </c>
      <c r="C309" s="37"/>
      <c r="D309" s="661"/>
      <c r="E309" s="655">
        <f t="shared" si="59"/>
        <v>52761311.789999977</v>
      </c>
      <c r="F309" s="656">
        <f t="shared" si="60"/>
        <v>141761311.78999987</v>
      </c>
      <c r="G309" s="656"/>
      <c r="H309" s="70">
        <f t="shared" si="66"/>
        <v>141761311.7899999</v>
      </c>
      <c r="I309" s="318">
        <f t="shared" si="65"/>
        <v>590672.13245833281</v>
      </c>
      <c r="J309" s="70">
        <f t="shared" si="57"/>
        <v>-136445262.59787425</v>
      </c>
      <c r="K309" s="70">
        <f t="shared" si="63"/>
        <v>-132901229.80312426</v>
      </c>
      <c r="L309" s="70">
        <f t="shared" si="64"/>
        <v>8860081.9868756384</v>
      </c>
      <c r="M309" s="1205">
        <f t="shared" si="58"/>
        <v>5316049.1921256185</v>
      </c>
      <c r="N309" s="1205">
        <f t="shared" si="67"/>
        <v>46166.147816249977</v>
      </c>
      <c r="O309" s="70">
        <f t="shared" si="68"/>
        <v>-415380.20501128258</v>
      </c>
      <c r="P309" s="70">
        <f t="shared" si="61"/>
        <v>-692377.09190878249</v>
      </c>
      <c r="Q309" s="657">
        <f t="shared" si="62"/>
        <v>8167704.8949668556</v>
      </c>
      <c r="T309" s="510">
        <f>$E$79-(SUM($I$79:I309)*$V$75)</f>
        <v>52761311.789999977</v>
      </c>
      <c r="U309" s="38"/>
      <c r="V309" s="669"/>
    </row>
    <row r="310" spans="1:22" outlineLevel="1">
      <c r="A310" s="649"/>
      <c r="B310" s="80">
        <v>47907</v>
      </c>
      <c r="C310" s="37"/>
      <c r="D310" s="661"/>
      <c r="E310" s="655">
        <f t="shared" si="59"/>
        <v>52761311.789999977</v>
      </c>
      <c r="F310" s="656">
        <f t="shared" si="60"/>
        <v>141761311.78999987</v>
      </c>
      <c r="G310" s="656"/>
      <c r="H310" s="70">
        <f t="shared" si="66"/>
        <v>141761311.7899999</v>
      </c>
      <c r="I310" s="318">
        <f t="shared" si="65"/>
        <v>590672.13245833281</v>
      </c>
      <c r="J310" s="70">
        <f>J309-I310</f>
        <v>-137035934.73033258</v>
      </c>
      <c r="K310" s="70">
        <f t="shared" si="63"/>
        <v>-133491901.93558262</v>
      </c>
      <c r="L310" s="70">
        <f t="shared" si="64"/>
        <v>8269409.8544172794</v>
      </c>
      <c r="M310" s="1205">
        <f t="shared" si="58"/>
        <v>4725377.0596672893</v>
      </c>
      <c r="N310" s="1205">
        <f t="shared" si="67"/>
        <v>46166.147816249977</v>
      </c>
      <c r="O310" s="70">
        <f t="shared" si="68"/>
        <v>-369214.0571950326</v>
      </c>
      <c r="P310" s="70">
        <f t="shared" si="61"/>
        <v>-646210.9440925325</v>
      </c>
      <c r="Q310" s="657">
        <f t="shared" si="62"/>
        <v>7623198.9103247467</v>
      </c>
      <c r="T310" s="510">
        <f>$E$79-(SUM($I$79:I310)*$V$75)</f>
        <v>52761311.789999977</v>
      </c>
      <c r="U310" s="38"/>
      <c r="V310" s="669"/>
    </row>
    <row r="311" spans="1:22" outlineLevel="1">
      <c r="A311" s="649"/>
      <c r="B311" s="80">
        <v>47938</v>
      </c>
      <c r="C311" s="37"/>
      <c r="D311" s="661"/>
      <c r="E311" s="655">
        <f t="shared" si="59"/>
        <v>52761311.789999977</v>
      </c>
      <c r="F311" s="656">
        <f t="shared" si="60"/>
        <v>141761311.78999987</v>
      </c>
      <c r="G311" s="656"/>
      <c r="H311" s="70">
        <f t="shared" si="66"/>
        <v>141761311.7899999</v>
      </c>
      <c r="I311" s="318">
        <f t="shared" si="65"/>
        <v>590672.13245833281</v>
      </c>
      <c r="J311" s="70">
        <f t="shared" si="57"/>
        <v>-137626606.86279091</v>
      </c>
      <c r="K311" s="70">
        <f t="shared" si="63"/>
        <v>-134082574.06804092</v>
      </c>
      <c r="L311" s="70">
        <f t="shared" si="64"/>
        <v>7678737.72195898</v>
      </c>
      <c r="M311" s="1205">
        <f t="shared" si="58"/>
        <v>4134704.9272089601</v>
      </c>
      <c r="N311" s="1205">
        <f t="shared" si="67"/>
        <v>46166.147816249977</v>
      </c>
      <c r="O311" s="70">
        <f t="shared" si="68"/>
        <v>-323047.90937878261</v>
      </c>
      <c r="P311" s="70">
        <f t="shared" si="61"/>
        <v>-600044.7962762824</v>
      </c>
      <c r="Q311" s="657">
        <f t="shared" si="62"/>
        <v>7078692.9256826974</v>
      </c>
      <c r="T311" s="510">
        <f>$E$79-(SUM($I$79:I311)*$V$75)</f>
        <v>52761311.789999977</v>
      </c>
      <c r="U311" s="38"/>
      <c r="V311" s="669"/>
    </row>
    <row r="312" spans="1:22" outlineLevel="1">
      <c r="A312" s="649"/>
      <c r="B312" s="80">
        <v>47968</v>
      </c>
      <c r="C312" s="37"/>
      <c r="D312" s="661"/>
      <c r="E312" s="655">
        <f t="shared" si="59"/>
        <v>52761311.789999977</v>
      </c>
      <c r="F312" s="656">
        <f t="shared" si="60"/>
        <v>141761311.78999987</v>
      </c>
      <c r="G312" s="656"/>
      <c r="H312" s="70">
        <f t="shared" si="66"/>
        <v>141761311.7899999</v>
      </c>
      <c r="I312" s="318">
        <f t="shared" si="65"/>
        <v>590672.13245833281</v>
      </c>
      <c r="J312" s="70">
        <f t="shared" si="57"/>
        <v>-138217278.99524924</v>
      </c>
      <c r="K312" s="70">
        <f t="shared" si="63"/>
        <v>-134673246.20049927</v>
      </c>
      <c r="L312" s="70">
        <f t="shared" si="64"/>
        <v>7088065.5895006359</v>
      </c>
      <c r="M312" s="1205">
        <f t="shared" si="58"/>
        <v>3544032.7947506309</v>
      </c>
      <c r="N312" s="1205">
        <f t="shared" si="67"/>
        <v>46166.147816249977</v>
      </c>
      <c r="O312" s="70">
        <f t="shared" si="68"/>
        <v>-276881.76156253263</v>
      </c>
      <c r="P312" s="70">
        <f t="shared" si="61"/>
        <v>-553878.64846003253</v>
      </c>
      <c r="Q312" s="657">
        <f t="shared" si="62"/>
        <v>6534186.9410406034</v>
      </c>
      <c r="T312" s="510">
        <f>$E$79-(SUM($I$79:I312)*$V$75)</f>
        <v>52761311.789999977</v>
      </c>
      <c r="U312" s="38"/>
      <c r="V312" s="669"/>
    </row>
    <row r="313" spans="1:22" outlineLevel="1">
      <c r="A313" s="649"/>
      <c r="B313" s="80">
        <v>47999</v>
      </c>
      <c r="C313" s="37"/>
      <c r="D313" s="661"/>
      <c r="E313" s="655">
        <f t="shared" si="59"/>
        <v>52761311.789999977</v>
      </c>
      <c r="F313" s="656">
        <f t="shared" si="60"/>
        <v>141761311.78999987</v>
      </c>
      <c r="G313" s="656"/>
      <c r="H313" s="70">
        <f t="shared" si="66"/>
        <v>141761311.7899999</v>
      </c>
      <c r="I313" s="318">
        <f t="shared" si="65"/>
        <v>590672.13245833281</v>
      </c>
      <c r="J313" s="70">
        <f t="shared" ref="J313:J330" si="69">J312-I313</f>
        <v>-138807951.12770757</v>
      </c>
      <c r="K313" s="70">
        <f t="shared" si="63"/>
        <v>-135263918.3329576</v>
      </c>
      <c r="L313" s="70">
        <f t="shared" si="64"/>
        <v>6497393.4570423067</v>
      </c>
      <c r="M313" s="1205">
        <f t="shared" si="58"/>
        <v>2953360.6622923017</v>
      </c>
      <c r="N313" s="1205">
        <f t="shared" si="67"/>
        <v>46166.147816249977</v>
      </c>
      <c r="O313" s="70">
        <f t="shared" si="68"/>
        <v>-230715.61374628264</v>
      </c>
      <c r="P313" s="70">
        <f t="shared" si="61"/>
        <v>-507712.50064378255</v>
      </c>
      <c r="Q313" s="657">
        <f t="shared" si="62"/>
        <v>5989680.9563985243</v>
      </c>
      <c r="T313" s="510">
        <f>$E$79-(SUM($I$79:I313)*$V$75)</f>
        <v>52761311.789999977</v>
      </c>
      <c r="U313" s="38"/>
      <c r="V313" s="669"/>
    </row>
    <row r="314" spans="1:22" outlineLevel="1">
      <c r="A314" s="649"/>
      <c r="B314" s="80">
        <v>48029</v>
      </c>
      <c r="C314" s="37"/>
      <c r="D314" s="661"/>
      <c r="E314" s="655">
        <f t="shared" si="59"/>
        <v>52761311.789999977</v>
      </c>
      <c r="F314" s="656">
        <f t="shared" si="60"/>
        <v>141761311.78999987</v>
      </c>
      <c r="G314" s="656"/>
      <c r="H314" s="70">
        <f t="shared" si="66"/>
        <v>141761311.7899999</v>
      </c>
      <c r="I314" s="318">
        <f t="shared" si="65"/>
        <v>590672.13245833281</v>
      </c>
      <c r="J314" s="70">
        <f t="shared" si="69"/>
        <v>-139398623.2601659</v>
      </c>
      <c r="K314" s="70">
        <f t="shared" si="63"/>
        <v>-135854590.46541592</v>
      </c>
      <c r="L314" s="70">
        <f t="shared" si="64"/>
        <v>5906721.3245839775</v>
      </c>
      <c r="M314" s="1205">
        <f t="shared" si="58"/>
        <v>2362688.5298339725</v>
      </c>
      <c r="N314" s="1205">
        <f t="shared" si="67"/>
        <v>46166.147816249977</v>
      </c>
      <c r="O314" s="70">
        <f t="shared" si="68"/>
        <v>-184549.46593003266</v>
      </c>
      <c r="P314" s="70">
        <f t="shared" si="61"/>
        <v>-461546.35282753262</v>
      </c>
      <c r="Q314" s="657">
        <f t="shared" si="62"/>
        <v>5445174.9717564452</v>
      </c>
      <c r="T314" s="510">
        <f>$E$79-(SUM($I$79:I314)*$V$75)</f>
        <v>52761311.789999977</v>
      </c>
      <c r="U314" s="38"/>
      <c r="V314" s="669"/>
    </row>
    <row r="315" spans="1:22" outlineLevel="1">
      <c r="A315" s="649"/>
      <c r="B315" s="80">
        <v>48060</v>
      </c>
      <c r="C315" s="37"/>
      <c r="D315" s="661"/>
      <c r="E315" s="655">
        <f t="shared" si="59"/>
        <v>52761311.789999977</v>
      </c>
      <c r="F315" s="656">
        <f t="shared" si="60"/>
        <v>141761311.78999987</v>
      </c>
      <c r="G315" s="656"/>
      <c r="H315" s="70">
        <f t="shared" si="66"/>
        <v>141761311.7899999</v>
      </c>
      <c r="I315" s="318">
        <f t="shared" si="65"/>
        <v>590672.13245833281</v>
      </c>
      <c r="J315" s="70">
        <f t="shared" si="69"/>
        <v>-139989295.39262423</v>
      </c>
      <c r="K315" s="70">
        <f t="shared" si="63"/>
        <v>-136445262.59787425</v>
      </c>
      <c r="L315" s="70">
        <f t="shared" si="64"/>
        <v>5316049.1921256483</v>
      </c>
      <c r="M315" s="1205">
        <f t="shared" si="58"/>
        <v>1772016.3973756433</v>
      </c>
      <c r="N315" s="1205">
        <f t="shared" si="67"/>
        <v>46166.147816249977</v>
      </c>
      <c r="O315" s="70">
        <f t="shared" si="68"/>
        <v>-138383.31811378268</v>
      </c>
      <c r="P315" s="70">
        <f t="shared" si="61"/>
        <v>-415380.20501128258</v>
      </c>
      <c r="Q315" s="657">
        <f t="shared" si="62"/>
        <v>4900668.9871143661</v>
      </c>
      <c r="T315" s="510">
        <f>$E$79-(SUM($I$79:I315)*$V$75)</f>
        <v>52761311.789999977</v>
      </c>
      <c r="U315" s="38"/>
      <c r="V315" s="669"/>
    </row>
    <row r="316" spans="1:22" outlineLevel="1">
      <c r="A316" s="649"/>
      <c r="B316" s="80">
        <v>48091</v>
      </c>
      <c r="C316" s="37"/>
      <c r="D316" s="661"/>
      <c r="E316" s="655">
        <f t="shared" si="59"/>
        <v>52761311.789999977</v>
      </c>
      <c r="F316" s="656">
        <f t="shared" si="60"/>
        <v>141761311.78999987</v>
      </c>
      <c r="G316" s="656"/>
      <c r="H316" s="70">
        <f t="shared" si="66"/>
        <v>141761311.7899999</v>
      </c>
      <c r="I316" s="318">
        <f t="shared" si="65"/>
        <v>590672.13245833281</v>
      </c>
      <c r="J316" s="70">
        <f t="shared" si="69"/>
        <v>-140579967.52508256</v>
      </c>
      <c r="K316" s="70">
        <f t="shared" si="63"/>
        <v>-137035934.73033258</v>
      </c>
      <c r="L316" s="70">
        <f t="shared" si="64"/>
        <v>4725377.0596673191</v>
      </c>
      <c r="M316" s="1205">
        <f t="shared" si="58"/>
        <v>1181344.2649173141</v>
      </c>
      <c r="N316" s="1205">
        <f t="shared" si="67"/>
        <v>46166.147816249977</v>
      </c>
      <c r="O316" s="70">
        <f t="shared" si="68"/>
        <v>-92217.170297532692</v>
      </c>
      <c r="P316" s="70">
        <f t="shared" si="61"/>
        <v>-369214.05719503254</v>
      </c>
      <c r="Q316" s="657">
        <f t="shared" si="62"/>
        <v>4356163.0024722861</v>
      </c>
      <c r="T316" s="510">
        <f>$E$79-(SUM($I$79:I316)*$V$75)</f>
        <v>52761311.789999977</v>
      </c>
      <c r="U316" s="38"/>
      <c r="V316" s="669"/>
    </row>
    <row r="317" spans="1:22" outlineLevel="1">
      <c r="A317" s="649"/>
      <c r="B317" s="80">
        <v>48121</v>
      </c>
      <c r="C317" s="37"/>
      <c r="D317" s="661"/>
      <c r="E317" s="655">
        <f t="shared" si="59"/>
        <v>52761311.789999977</v>
      </c>
      <c r="F317" s="656">
        <f t="shared" si="60"/>
        <v>141761311.78999987</v>
      </c>
      <c r="G317" s="656"/>
      <c r="H317" s="70">
        <f t="shared" si="66"/>
        <v>141761311.7899999</v>
      </c>
      <c r="I317" s="318">
        <f t="shared" si="65"/>
        <v>590672.13245833281</v>
      </c>
      <c r="J317" s="70">
        <f t="shared" si="69"/>
        <v>-141170639.65754089</v>
      </c>
      <c r="K317" s="70">
        <f t="shared" si="63"/>
        <v>-137626606.86279091</v>
      </c>
      <c r="L317" s="70">
        <f t="shared" si="64"/>
        <v>4134704.9272089899</v>
      </c>
      <c r="M317" s="1205">
        <f>F317+J317</f>
        <v>590672.13245898485</v>
      </c>
      <c r="N317" s="1205">
        <f t="shared" si="67"/>
        <v>46166.147816249977</v>
      </c>
      <c r="O317" s="70">
        <f>O316+N317</f>
        <v>-46051.022481282715</v>
      </c>
      <c r="P317" s="70">
        <f t="shared" si="61"/>
        <v>-323047.90937878261</v>
      </c>
      <c r="Q317" s="657">
        <f t="shared" si="62"/>
        <v>3811657.017830207</v>
      </c>
      <c r="T317" s="510">
        <f>$E$79-(SUM($I$79:I317)*$V$75)</f>
        <v>52761311.789999977</v>
      </c>
      <c r="U317" s="38"/>
      <c r="V317" s="669"/>
    </row>
    <row r="318" spans="1:22" outlineLevel="1">
      <c r="A318" s="649"/>
      <c r="B318" s="662">
        <v>48152</v>
      </c>
      <c r="C318" s="37"/>
      <c r="D318" s="661"/>
      <c r="E318" s="655">
        <f t="shared" si="59"/>
        <v>52761311.789999977</v>
      </c>
      <c r="F318" s="656">
        <f t="shared" si="60"/>
        <v>141761311.78999987</v>
      </c>
      <c r="G318" s="656"/>
      <c r="H318" s="70">
        <f t="shared" si="66"/>
        <v>141761311.7899999</v>
      </c>
      <c r="I318" s="318">
        <f t="shared" si="65"/>
        <v>590672.13245833281</v>
      </c>
      <c r="J318" s="70">
        <f t="shared" si="69"/>
        <v>-141761311.78999922</v>
      </c>
      <c r="K318" s="70">
        <f>(J306+J318+SUM(J307:J317)*2)/24</f>
        <v>-138217278.99524924</v>
      </c>
      <c r="L318" s="70">
        <f t="shared" si="64"/>
        <v>3544032.7947506607</v>
      </c>
      <c r="M318" s="1205">
        <f>F318+J318</f>
        <v>6.5565109252929688E-7</v>
      </c>
      <c r="N318" s="1205">
        <f>-O317</f>
        <v>46051.022481282715</v>
      </c>
      <c r="O318" s="70">
        <f>O317+N318</f>
        <v>0</v>
      </c>
      <c r="P318" s="70">
        <f t="shared" si="61"/>
        <v>-276886.55845148955</v>
      </c>
      <c r="Q318" s="657">
        <f>P318+L318</f>
        <v>3267146.2362991711</v>
      </c>
      <c r="T318" s="510">
        <f>$E$79-(SUM($I$79:I318)*$V$75)</f>
        <v>52761311.789999977</v>
      </c>
      <c r="U318" s="38"/>
      <c r="V318" s="669"/>
    </row>
    <row r="319" spans="1:22" outlineLevel="1">
      <c r="A319" s="649"/>
      <c r="B319" s="80">
        <v>48182</v>
      </c>
      <c r="C319" s="37"/>
      <c r="D319" s="661"/>
      <c r="E319" s="655">
        <f t="shared" si="59"/>
        <v>52761311.789999977</v>
      </c>
      <c r="F319" s="656">
        <f t="shared" si="60"/>
        <v>141761311.78999987</v>
      </c>
      <c r="G319" s="656"/>
      <c r="H319" s="70">
        <f t="shared" si="66"/>
        <v>141761311.7899999</v>
      </c>
      <c r="I319" s="749">
        <f>M318</f>
        <v>6.5565109252929688E-7</v>
      </c>
      <c r="J319" s="70">
        <f t="shared" si="69"/>
        <v>-141761311.78999987</v>
      </c>
      <c r="K319" s="70">
        <f>(J307+J319+SUM(J308:J318)*2)/24</f>
        <v>-138783339.78885517</v>
      </c>
      <c r="L319" s="70">
        <f>H319+K319</f>
        <v>2977972.001144737</v>
      </c>
      <c r="M319" s="1205">
        <f t="shared" ref="M319:M330" si="70">F319+J319</f>
        <v>0</v>
      </c>
      <c r="N319" s="1205"/>
      <c r="O319" s="507">
        <f>O318+N319</f>
        <v>0</v>
      </c>
      <c r="P319" s="70">
        <f>(O307+O319+SUM(O308:O318)*2)/24</f>
        <v>-232653.59390549726</v>
      </c>
      <c r="Q319" s="657">
        <f>P319+L319</f>
        <v>2745318.4072392397</v>
      </c>
      <c r="T319" s="510">
        <f>$E$79-(SUM($I$79:I319)*$V$75)</f>
        <v>52761311.789999977</v>
      </c>
      <c r="U319" s="38"/>
      <c r="V319" s="669"/>
    </row>
    <row r="320" spans="1:22" outlineLevel="1">
      <c r="A320" s="649"/>
      <c r="B320" s="80">
        <v>48213</v>
      </c>
      <c r="C320" s="37"/>
      <c r="D320" s="661"/>
      <c r="E320" s="655">
        <f t="shared" ref="E320:E330" si="71">D320+E319</f>
        <v>52761311.789999977</v>
      </c>
      <c r="F320" s="656">
        <f t="shared" ref="F320:F330" si="72">F319+D320</f>
        <v>141761311.78999987</v>
      </c>
      <c r="G320" s="656"/>
      <c r="H320" s="70">
        <f t="shared" ref="H320:H330" si="73">(F308+F320+SUM(F309:F319)*2)/24</f>
        <v>141761311.7899999</v>
      </c>
      <c r="I320" s="749">
        <f>I319</f>
        <v>6.5565109252929688E-7</v>
      </c>
      <c r="J320" s="70">
        <f t="shared" si="69"/>
        <v>-141761311.79000053</v>
      </c>
      <c r="K320" s="70">
        <f t="shared" ref="K320:K330" si="74">(J308+J320+SUM(J309:J319)*2)/24</f>
        <v>-139300177.90475628</v>
      </c>
      <c r="L320" s="70">
        <f t="shared" ref="L320:L330" si="75">H320+K320</f>
        <v>2461133.8852436244</v>
      </c>
      <c r="M320" s="1205">
        <f t="shared" si="70"/>
        <v>-6.5565109252929688E-7</v>
      </c>
      <c r="N320" s="1205"/>
      <c r="O320" s="507">
        <f t="shared" ref="O320:O330" si="76">O319+N320</f>
        <v>0</v>
      </c>
      <c r="P320" s="70">
        <f t="shared" ref="P320:P330" si="77">(O308+O320+SUM(O309:O319)*2)/24</f>
        <v>-192267.80834419248</v>
      </c>
      <c r="Q320" s="657">
        <f t="shared" ref="Q320:Q330" si="78">P320+L320</f>
        <v>2268866.0768994321</v>
      </c>
      <c r="T320" s="510">
        <f>$E$79-(SUM($I$79:I320)*$V$75)</f>
        <v>52761311.789999977</v>
      </c>
      <c r="U320" s="38"/>
      <c r="V320" s="669"/>
    </row>
    <row r="321" spans="1:22" outlineLevel="1">
      <c r="A321" s="649"/>
      <c r="B321" s="80">
        <v>48244</v>
      </c>
      <c r="C321" s="37"/>
      <c r="D321" s="661"/>
      <c r="E321" s="655">
        <f t="shared" si="71"/>
        <v>52761311.789999977</v>
      </c>
      <c r="F321" s="656">
        <f t="shared" si="72"/>
        <v>141761311.78999987</v>
      </c>
      <c r="G321" s="656"/>
      <c r="H321" s="70">
        <f t="shared" si="73"/>
        <v>141761311.7899999</v>
      </c>
      <c r="I321" s="749">
        <f t="shared" ref="I321:I330" si="79">I320</f>
        <v>6.5565109252929688E-7</v>
      </c>
      <c r="J321" s="70">
        <f t="shared" si="69"/>
        <v>-141761311.79000118</v>
      </c>
      <c r="K321" s="70">
        <f t="shared" si="74"/>
        <v>-139767793.34295261</v>
      </c>
      <c r="L321" s="70">
        <f t="shared" si="75"/>
        <v>1993518.4470472932</v>
      </c>
      <c r="M321" s="1205">
        <f t="shared" si="70"/>
        <v>-1.3113021850585938E-6</v>
      </c>
      <c r="N321" s="1205"/>
      <c r="O321" s="507">
        <f t="shared" si="76"/>
        <v>0</v>
      </c>
      <c r="P321" s="70">
        <f t="shared" si="77"/>
        <v>-155729.2017675752</v>
      </c>
      <c r="Q321" s="657">
        <f t="shared" si="78"/>
        <v>1837789.245279718</v>
      </c>
      <c r="T321" s="510">
        <f>$E$79-(SUM($I$79:I321)*$V$75)</f>
        <v>52761311.789999977</v>
      </c>
      <c r="U321" s="38"/>
      <c r="V321" s="669"/>
    </row>
    <row r="322" spans="1:22" outlineLevel="1">
      <c r="A322" s="649"/>
      <c r="B322" s="80">
        <v>48272</v>
      </c>
      <c r="C322" s="37"/>
      <c r="D322" s="37"/>
      <c r="E322" s="655">
        <f t="shared" si="71"/>
        <v>52761311.789999977</v>
      </c>
      <c r="F322" s="656">
        <f t="shared" si="72"/>
        <v>141761311.78999987</v>
      </c>
      <c r="G322" s="656"/>
      <c r="H322" s="70">
        <f t="shared" si="73"/>
        <v>141761311.7899999</v>
      </c>
      <c r="I322" s="749">
        <f t="shared" si="79"/>
        <v>6.5565109252929688E-7</v>
      </c>
      <c r="J322" s="70">
        <f t="shared" si="69"/>
        <v>-141761311.79000184</v>
      </c>
      <c r="K322" s="70">
        <f t="shared" si="74"/>
        <v>-140186186.1034441</v>
      </c>
      <c r="L322" s="70">
        <f t="shared" si="75"/>
        <v>1575125.6865558028</v>
      </c>
      <c r="M322" s="1205">
        <f t="shared" si="70"/>
        <v>-1.9669532775878906E-6</v>
      </c>
      <c r="N322" s="1205"/>
      <c r="O322" s="507">
        <f t="shared" si="76"/>
        <v>0</v>
      </c>
      <c r="P322" s="70">
        <f t="shared" si="77"/>
        <v>-123037.77417564542</v>
      </c>
      <c r="Q322" s="657">
        <f t="shared" si="78"/>
        <v>1452087.9123801575</v>
      </c>
      <c r="T322" s="510">
        <f>$E$79-(SUM($I$79:I322)*$V$75)</f>
        <v>52761311.789999977</v>
      </c>
      <c r="U322" s="38"/>
      <c r="V322" s="669"/>
    </row>
    <row r="323" spans="1:22" outlineLevel="1">
      <c r="A323" s="649"/>
      <c r="B323" s="80">
        <v>48304</v>
      </c>
      <c r="C323" s="37"/>
      <c r="D323" s="37"/>
      <c r="E323" s="655">
        <f t="shared" si="71"/>
        <v>52761311.789999977</v>
      </c>
      <c r="F323" s="656">
        <f t="shared" si="72"/>
        <v>141761311.78999987</v>
      </c>
      <c r="G323" s="656"/>
      <c r="H323" s="70">
        <f t="shared" si="73"/>
        <v>141761311.7899999</v>
      </c>
      <c r="I323" s="749">
        <f t="shared" si="79"/>
        <v>6.5565109252929688E-7</v>
      </c>
      <c r="J323" s="70">
        <f t="shared" si="69"/>
        <v>-141761311.7900025</v>
      </c>
      <c r="K323" s="70">
        <f t="shared" si="74"/>
        <v>-140555356.18623081</v>
      </c>
      <c r="L323" s="70">
        <f t="shared" si="75"/>
        <v>1205955.6037690938</v>
      </c>
      <c r="M323" s="1205">
        <f t="shared" si="70"/>
        <v>-2.6226043701171875E-6</v>
      </c>
      <c r="N323" s="1205"/>
      <c r="O323" s="507">
        <f t="shared" si="76"/>
        <v>0</v>
      </c>
      <c r="P323" s="70">
        <f t="shared" si="77"/>
        <v>-94193.525568403114</v>
      </c>
      <c r="Q323" s="657">
        <f t="shared" si="78"/>
        <v>1111762.0782006907</v>
      </c>
      <c r="T323" s="510">
        <f>$E$79-(SUM($I$79:I323)*$V$75)</f>
        <v>52761311.789999977</v>
      </c>
      <c r="U323" s="38"/>
      <c r="V323" s="669"/>
    </row>
    <row r="324" spans="1:22" outlineLevel="1">
      <c r="A324" s="649"/>
      <c r="B324" s="80">
        <v>48334</v>
      </c>
      <c r="C324" s="37"/>
      <c r="D324" s="661"/>
      <c r="E324" s="655">
        <f t="shared" si="71"/>
        <v>52761311.789999977</v>
      </c>
      <c r="F324" s="656">
        <f t="shared" si="72"/>
        <v>141761311.78999987</v>
      </c>
      <c r="G324" s="656"/>
      <c r="H324" s="70">
        <f t="shared" si="73"/>
        <v>141761311.7899999</v>
      </c>
      <c r="I324" s="749">
        <f t="shared" si="79"/>
        <v>6.5565109252929688E-7</v>
      </c>
      <c r="J324" s="70">
        <f t="shared" si="69"/>
        <v>-141761311.79000315</v>
      </c>
      <c r="K324" s="70">
        <f t="shared" si="74"/>
        <v>-140875303.59131274</v>
      </c>
      <c r="L324" s="70">
        <f t="shared" si="75"/>
        <v>886008.19868716598</v>
      </c>
      <c r="M324" s="1205">
        <f t="shared" si="70"/>
        <v>-3.2782554626464844E-6</v>
      </c>
      <c r="N324" s="1205"/>
      <c r="O324" s="507">
        <f t="shared" si="76"/>
        <v>0</v>
      </c>
      <c r="P324" s="70">
        <f t="shared" si="77"/>
        <v>-69196.455945848313</v>
      </c>
      <c r="Q324" s="657">
        <f t="shared" si="78"/>
        <v>816811.74274131772</v>
      </c>
      <c r="T324" s="510">
        <f>$E$79-(SUM($I$79:I324)*$V$75)</f>
        <v>52761311.789999977</v>
      </c>
      <c r="U324" s="38"/>
      <c r="V324" s="669"/>
    </row>
    <row r="325" spans="1:22" outlineLevel="1">
      <c r="A325" s="649"/>
      <c r="B325" s="80">
        <v>48365</v>
      </c>
      <c r="C325" s="37"/>
      <c r="D325" s="661"/>
      <c r="E325" s="655">
        <f t="shared" si="71"/>
        <v>52761311.789999977</v>
      </c>
      <c r="F325" s="656">
        <f t="shared" si="72"/>
        <v>141761311.78999987</v>
      </c>
      <c r="G325" s="656"/>
      <c r="H325" s="70">
        <f t="shared" si="73"/>
        <v>141761311.7899999</v>
      </c>
      <c r="I325" s="749">
        <f t="shared" si="79"/>
        <v>6.5565109252929688E-7</v>
      </c>
      <c r="J325" s="70">
        <f t="shared" si="69"/>
        <v>-141761311.79000381</v>
      </c>
      <c r="K325" s="70">
        <f t="shared" si="74"/>
        <v>-141146028.31868979</v>
      </c>
      <c r="L325" s="70">
        <f t="shared" si="75"/>
        <v>615283.4713101089</v>
      </c>
      <c r="M325" s="1205">
        <f t="shared" si="70"/>
        <v>-3.9339065551757813E-6</v>
      </c>
      <c r="N325" s="1205"/>
      <c r="O325" s="507">
        <f t="shared" si="76"/>
        <v>0</v>
      </c>
      <c r="P325" s="70">
        <f t="shared" si="77"/>
        <v>-48046.565307981007</v>
      </c>
      <c r="Q325" s="657">
        <f t="shared" si="78"/>
        <v>567236.90600212791</v>
      </c>
      <c r="T325" s="510">
        <f>$E$79-(SUM($I$79:I325)*$V$75)</f>
        <v>52761311.789999977</v>
      </c>
      <c r="U325" s="38"/>
      <c r="V325" s="669"/>
    </row>
    <row r="326" spans="1:22" outlineLevel="1">
      <c r="A326" s="649"/>
      <c r="B326" s="80">
        <v>48395</v>
      </c>
      <c r="C326" s="37"/>
      <c r="D326" s="661"/>
      <c r="E326" s="655">
        <f t="shared" si="71"/>
        <v>52761311.789999977</v>
      </c>
      <c r="F326" s="656">
        <f t="shared" si="72"/>
        <v>141761311.78999987</v>
      </c>
      <c r="G326" s="656"/>
      <c r="H326" s="70">
        <f t="shared" si="73"/>
        <v>141761311.7899999</v>
      </c>
      <c r="I326" s="749">
        <f t="shared" si="79"/>
        <v>6.5565109252929688E-7</v>
      </c>
      <c r="J326" s="70">
        <f t="shared" si="69"/>
        <v>-141761311.79000446</v>
      </c>
      <c r="K326" s="70">
        <f t="shared" si="74"/>
        <v>-141367530.36836207</v>
      </c>
      <c r="L326" s="70">
        <f t="shared" si="75"/>
        <v>393781.42163783312</v>
      </c>
      <c r="M326" s="1205">
        <f t="shared" si="70"/>
        <v>-4.5895576477050781E-6</v>
      </c>
      <c r="N326" s="1205"/>
      <c r="O326" s="507">
        <f t="shared" si="76"/>
        <v>0</v>
      </c>
      <c r="P326" s="70">
        <f t="shared" si="77"/>
        <v>-30743.853654801202</v>
      </c>
      <c r="Q326" s="657">
        <f t="shared" si="78"/>
        <v>363037.56798303191</v>
      </c>
      <c r="T326" s="510">
        <f>$E$79-(SUM($I$79:I326)*$V$75)</f>
        <v>52761311.789999977</v>
      </c>
      <c r="U326" s="38"/>
      <c r="V326" s="669"/>
    </row>
    <row r="327" spans="1:22" outlineLevel="1">
      <c r="A327" s="649"/>
      <c r="B327" s="80">
        <v>48426</v>
      </c>
      <c r="C327" s="37"/>
      <c r="D327" s="661"/>
      <c r="E327" s="655">
        <f t="shared" si="71"/>
        <v>52761311.789999977</v>
      </c>
      <c r="F327" s="656">
        <f t="shared" si="72"/>
        <v>141761311.78999987</v>
      </c>
      <c r="G327" s="656"/>
      <c r="H327" s="70">
        <f t="shared" si="73"/>
        <v>141761311.7899999</v>
      </c>
      <c r="I327" s="749">
        <f t="shared" si="79"/>
        <v>6.5565109252929688E-7</v>
      </c>
      <c r="J327" s="70">
        <f t="shared" si="69"/>
        <v>-141761311.79000512</v>
      </c>
      <c r="K327" s="70">
        <f t="shared" si="74"/>
        <v>-141539809.74032953</v>
      </c>
      <c r="L327" s="70">
        <f t="shared" si="75"/>
        <v>221502.04967036843</v>
      </c>
      <c r="M327" s="1205">
        <f t="shared" si="70"/>
        <v>-5.245208740234375E-6</v>
      </c>
      <c r="N327" s="1205"/>
      <c r="O327" s="507">
        <f t="shared" si="76"/>
        <v>0</v>
      </c>
      <c r="P327" s="70">
        <f t="shared" si="77"/>
        <v>-17288.320986308896</v>
      </c>
      <c r="Q327" s="657">
        <f t="shared" si="78"/>
        <v>204213.72868405955</v>
      </c>
      <c r="T327" s="510">
        <f>$E$79-(SUM($I$79:I327)*$V$75)</f>
        <v>52761311.789999977</v>
      </c>
      <c r="U327" s="38"/>
      <c r="V327" s="669"/>
    </row>
    <row r="328" spans="1:22" outlineLevel="1">
      <c r="A328" s="649"/>
      <c r="B328" s="80">
        <v>48457</v>
      </c>
      <c r="C328" s="37"/>
      <c r="D328" s="661"/>
      <c r="E328" s="655">
        <f t="shared" si="71"/>
        <v>52761311.789999977</v>
      </c>
      <c r="F328" s="656">
        <f t="shared" si="72"/>
        <v>141761311.78999987</v>
      </c>
      <c r="G328" s="656"/>
      <c r="H328" s="70">
        <f t="shared" si="73"/>
        <v>141761311.7899999</v>
      </c>
      <c r="I328" s="749">
        <f t="shared" si="79"/>
        <v>6.5565109252929688E-7</v>
      </c>
      <c r="J328" s="70">
        <f t="shared" si="69"/>
        <v>-141761311.79000577</v>
      </c>
      <c r="K328" s="70">
        <f t="shared" si="74"/>
        <v>-141662866.43459222</v>
      </c>
      <c r="L328" s="70">
        <f t="shared" si="75"/>
        <v>98445.355407685041</v>
      </c>
      <c r="M328" s="1205">
        <f t="shared" si="70"/>
        <v>-5.9008598327636719E-6</v>
      </c>
      <c r="N328" s="1205"/>
      <c r="O328" s="507">
        <f t="shared" si="76"/>
        <v>0</v>
      </c>
      <c r="P328" s="70">
        <f t="shared" si="77"/>
        <v>-7679.9673025040875</v>
      </c>
      <c r="Q328" s="657">
        <f t="shared" si="78"/>
        <v>90765.388105180959</v>
      </c>
      <c r="T328" s="510">
        <f>$E$79-(SUM($I$79:I328)*$V$75)</f>
        <v>52761311.789999977</v>
      </c>
      <c r="U328" s="38"/>
      <c r="V328" s="669"/>
    </row>
    <row r="329" spans="1:22" outlineLevel="1">
      <c r="A329" s="649"/>
      <c r="B329" s="80">
        <v>48487</v>
      </c>
      <c r="C329" s="37"/>
      <c r="D329" s="661"/>
      <c r="E329" s="655">
        <f t="shared" si="71"/>
        <v>52761311.789999977</v>
      </c>
      <c r="F329" s="656">
        <f t="shared" si="72"/>
        <v>141761311.78999987</v>
      </c>
      <c r="G329" s="656"/>
      <c r="H329" s="70">
        <f t="shared" si="73"/>
        <v>141761311.7899999</v>
      </c>
      <c r="I329" s="749">
        <f t="shared" si="79"/>
        <v>6.5565109252929688E-7</v>
      </c>
      <c r="J329" s="70">
        <f t="shared" si="69"/>
        <v>-141761311.79000643</v>
      </c>
      <c r="K329" s="70">
        <f t="shared" si="74"/>
        <v>-141736700.45115009</v>
      </c>
      <c r="L329" s="70">
        <f t="shared" si="75"/>
        <v>24611.338849812746</v>
      </c>
      <c r="M329" s="1205">
        <f t="shared" si="70"/>
        <v>-6.5565109252929688E-6</v>
      </c>
      <c r="N329" s="1205"/>
      <c r="O329" s="507">
        <f t="shared" si="76"/>
        <v>0</v>
      </c>
      <c r="P329" s="70">
        <f t="shared" si="77"/>
        <v>-1918.7926033867798</v>
      </c>
      <c r="Q329" s="657">
        <f>P329+L329</f>
        <v>22692.546246425965</v>
      </c>
      <c r="T329" s="510">
        <f>$E$79-(SUM($I$79:I329)*$V$75)</f>
        <v>52761311.789999977</v>
      </c>
      <c r="U329" s="38"/>
      <c r="V329" s="669"/>
    </row>
    <row r="330" spans="1:22" outlineLevel="1">
      <c r="A330" s="649"/>
      <c r="B330" s="80">
        <v>48518</v>
      </c>
      <c r="C330" s="37"/>
      <c r="D330" s="661"/>
      <c r="E330" s="655">
        <f t="shared" si="71"/>
        <v>52761311.789999977</v>
      </c>
      <c r="F330" s="656">
        <f t="shared" si="72"/>
        <v>141761311.78999987</v>
      </c>
      <c r="G330" s="656"/>
      <c r="H330" s="70">
        <f t="shared" si="73"/>
        <v>141761311.7899999</v>
      </c>
      <c r="I330" s="749">
        <f t="shared" si="79"/>
        <v>6.5565109252929688E-7</v>
      </c>
      <c r="J330" s="70">
        <f t="shared" si="69"/>
        <v>-141761311.79000708</v>
      </c>
      <c r="K330" s="70">
        <f t="shared" si="74"/>
        <v>-141761311.79000315</v>
      </c>
      <c r="L330" s="507">
        <f t="shared" si="75"/>
        <v>-3.2484531402587891E-6</v>
      </c>
      <c r="M330" s="1205">
        <f t="shared" si="70"/>
        <v>-7.2121620178222656E-6</v>
      </c>
      <c r="N330" s="1205"/>
      <c r="O330" s="507">
        <f t="shared" si="76"/>
        <v>0</v>
      </c>
      <c r="P330" s="70">
        <f t="shared" si="77"/>
        <v>0</v>
      </c>
      <c r="Q330" s="657">
        <f t="shared" si="78"/>
        <v>-3.2484531402587891E-6</v>
      </c>
      <c r="T330" s="510">
        <f>$E$79-(SUM($I$79:I330)*$V$75)</f>
        <v>52761311.789999977</v>
      </c>
      <c r="U330" s="38"/>
      <c r="V330" s="669"/>
    </row>
    <row r="331" spans="1:22">
      <c r="A331" s="652"/>
      <c r="B331" s="47"/>
      <c r="C331" s="47"/>
      <c r="D331" s="663"/>
      <c r="E331" s="664"/>
      <c r="F331" s="664"/>
      <c r="G331" s="664"/>
      <c r="H331" s="665"/>
      <c r="I331" s="666"/>
      <c r="J331" s="665"/>
      <c r="K331" s="665"/>
      <c r="L331" s="665"/>
      <c r="M331" s="1232"/>
      <c r="N331" s="667"/>
      <c r="O331" s="47"/>
      <c r="P331" s="47"/>
      <c r="Q331" s="668"/>
      <c r="T331" s="510"/>
      <c r="U331" s="38"/>
      <c r="V331" s="669"/>
    </row>
    <row r="332" spans="1:22">
      <c r="B332" s="34" t="s">
        <v>157</v>
      </c>
      <c r="D332" s="92"/>
      <c r="E332" s="63"/>
      <c r="F332" s="63"/>
      <c r="G332" s="785"/>
      <c r="H332" s="70"/>
      <c r="I332" s="74"/>
      <c r="J332" s="72"/>
      <c r="K332" s="70"/>
      <c r="L332" s="70"/>
      <c r="M332" s="563"/>
      <c r="N332" s="553"/>
      <c r="O332" s="72"/>
    </row>
    <row r="333" spans="1:22">
      <c r="B333" s="34" t="s">
        <v>156</v>
      </c>
      <c r="D333" s="92"/>
      <c r="E333" s="63"/>
      <c r="F333" s="63"/>
      <c r="G333" s="785"/>
      <c r="H333" s="70"/>
      <c r="I333" s="74"/>
      <c r="J333" s="72"/>
      <c r="K333" s="70"/>
      <c r="L333" s="70"/>
      <c r="M333" s="563"/>
      <c r="N333" s="553"/>
    </row>
    <row r="334" spans="1:22" collapsed="1">
      <c r="D334" s="92"/>
      <c r="E334" s="63"/>
      <c r="F334" s="63"/>
      <c r="G334" s="785"/>
      <c r="H334" s="70"/>
      <c r="I334" s="74"/>
      <c r="J334" s="72"/>
      <c r="K334" s="70"/>
      <c r="L334" s="70"/>
      <c r="M334" s="563"/>
      <c r="N334" s="553"/>
    </row>
    <row r="335" spans="1:22">
      <c r="D335" s="92"/>
      <c r="E335" s="63"/>
      <c r="F335" s="63"/>
      <c r="G335" s="785"/>
      <c r="H335" s="70"/>
      <c r="I335" s="74"/>
      <c r="J335" s="72"/>
      <c r="K335" s="70"/>
      <c r="L335" s="70"/>
      <c r="M335" s="563"/>
      <c r="N335" s="553"/>
    </row>
    <row r="336" spans="1:22">
      <c r="D336" s="92"/>
      <c r="E336" s="63"/>
      <c r="F336" s="63"/>
      <c r="G336" s="785"/>
      <c r="H336" s="70"/>
      <c r="I336" s="74"/>
      <c r="J336" s="72"/>
      <c r="M336" s="563"/>
      <c r="N336" s="553"/>
    </row>
    <row r="337" spans="4:14">
      <c r="D337" s="92"/>
      <c r="E337" s="63"/>
      <c r="F337" s="63"/>
      <c r="G337" s="785"/>
      <c r="H337" s="70"/>
      <c r="I337" s="74"/>
      <c r="J337" s="72"/>
      <c r="M337" s="563"/>
      <c r="N337" s="553"/>
    </row>
    <row r="338" spans="4:14">
      <c r="D338" s="92"/>
      <c r="E338" s="63"/>
      <c r="F338" s="63"/>
      <c r="G338" s="785"/>
      <c r="H338" s="70"/>
      <c r="I338" s="74"/>
      <c r="J338" s="72"/>
      <c r="M338" s="563"/>
      <c r="N338" s="553"/>
    </row>
    <row r="339" spans="4:14">
      <c r="D339" s="92"/>
      <c r="E339" s="63"/>
      <c r="F339" s="63"/>
      <c r="G339" s="785"/>
      <c r="H339" s="70"/>
      <c r="I339" s="74"/>
      <c r="J339" s="72"/>
      <c r="N339" s="553"/>
    </row>
    <row r="340" spans="4:14">
      <c r="D340" s="92"/>
      <c r="E340" s="63"/>
      <c r="F340" s="63"/>
      <c r="G340" s="785"/>
      <c r="H340" s="70"/>
      <c r="I340" s="74"/>
      <c r="J340" s="72"/>
      <c r="N340" s="553"/>
    </row>
    <row r="341" spans="4:14">
      <c r="D341" s="92"/>
      <c r="E341" s="63"/>
      <c r="F341" s="63"/>
      <c r="G341" s="785"/>
      <c r="H341" s="70"/>
      <c r="I341" s="74"/>
      <c r="J341" s="72"/>
      <c r="N341" s="553"/>
    </row>
    <row r="342" spans="4:14">
      <c r="D342" s="92"/>
      <c r="E342" s="63"/>
      <c r="F342" s="63"/>
      <c r="G342" s="785"/>
      <c r="H342" s="70"/>
      <c r="I342" s="74"/>
      <c r="J342" s="72"/>
    </row>
    <row r="343" spans="4:14">
      <c r="D343" s="92"/>
      <c r="E343" s="63"/>
      <c r="F343" s="63"/>
      <c r="G343" s="785"/>
      <c r="H343" s="70"/>
      <c r="I343" s="74"/>
      <c r="J343" s="72"/>
    </row>
    <row r="344" spans="4:14">
      <c r="D344" s="92"/>
      <c r="E344" s="63"/>
      <c r="F344" s="63"/>
      <c r="G344" s="785"/>
      <c r="H344" s="70"/>
      <c r="I344" s="74"/>
      <c r="J344" s="72"/>
    </row>
    <row r="345" spans="4:14">
      <c r="D345" s="92"/>
      <c r="E345" s="63"/>
      <c r="F345" s="63"/>
      <c r="G345" s="785"/>
      <c r="H345" s="70"/>
      <c r="I345" s="74"/>
      <c r="J345" s="72"/>
    </row>
    <row r="346" spans="4:14">
      <c r="D346" s="92"/>
      <c r="E346" s="63"/>
      <c r="F346" s="63"/>
      <c r="G346" s="785"/>
      <c r="H346" s="70"/>
      <c r="I346" s="74"/>
      <c r="J346" s="72"/>
    </row>
    <row r="347" spans="4:14">
      <c r="D347" s="92"/>
      <c r="E347" s="63"/>
      <c r="F347" s="63"/>
      <c r="G347" s="785"/>
      <c r="H347" s="70"/>
      <c r="I347" s="74"/>
      <c r="J347" s="72"/>
    </row>
    <row r="348" spans="4:14">
      <c r="D348" s="92"/>
      <c r="E348" s="63"/>
      <c r="F348" s="63"/>
      <c r="G348" s="785"/>
      <c r="H348" s="70"/>
      <c r="I348" s="74"/>
      <c r="J348" s="72"/>
    </row>
    <row r="349" spans="4:14">
      <c r="D349" s="92"/>
      <c r="E349" s="63"/>
      <c r="F349" s="63"/>
      <c r="G349" s="785"/>
      <c r="H349" s="70"/>
      <c r="I349" s="74"/>
      <c r="J349" s="72"/>
    </row>
    <row r="350" spans="4:14">
      <c r="D350" s="92"/>
      <c r="E350" s="63"/>
      <c r="F350" s="63"/>
      <c r="G350" s="785"/>
      <c r="H350" s="70"/>
      <c r="I350" s="74"/>
      <c r="J350" s="72"/>
    </row>
    <row r="351" spans="4:14">
      <c r="D351" s="92"/>
      <c r="E351" s="63"/>
      <c r="F351" s="63"/>
      <c r="G351" s="785"/>
      <c r="H351" s="70"/>
      <c r="I351" s="74"/>
      <c r="J351" s="72"/>
    </row>
    <row r="352" spans="4:14">
      <c r="D352" s="92"/>
      <c r="E352" s="63"/>
      <c r="F352" s="63"/>
      <c r="G352" s="785"/>
      <c r="H352" s="70"/>
      <c r="I352" s="74"/>
      <c r="J352" s="72"/>
    </row>
    <row r="353" spans="4:10">
      <c r="D353" s="92"/>
      <c r="E353" s="63"/>
      <c r="F353" s="63"/>
      <c r="G353" s="785"/>
      <c r="H353" s="70"/>
      <c r="I353" s="74"/>
      <c r="J353" s="72"/>
    </row>
    <row r="354" spans="4:10">
      <c r="D354" s="92"/>
      <c r="E354" s="63"/>
      <c r="F354" s="63"/>
      <c r="G354" s="785"/>
      <c r="H354" s="70"/>
      <c r="I354" s="74"/>
      <c r="J354" s="72"/>
    </row>
    <row r="355" spans="4:10">
      <c r="D355" s="92"/>
      <c r="E355" s="63"/>
      <c r="F355" s="63"/>
      <c r="G355" s="785"/>
      <c r="H355" s="70"/>
      <c r="I355" s="74"/>
      <c r="J355" s="72"/>
    </row>
    <row r="356" spans="4:10">
      <c r="D356" s="92"/>
      <c r="E356" s="63"/>
      <c r="F356" s="63"/>
      <c r="G356" s="785"/>
      <c r="H356" s="70"/>
      <c r="I356" s="74"/>
      <c r="J356" s="72"/>
    </row>
    <row r="357" spans="4:10">
      <c r="D357" s="92"/>
      <c r="E357" s="63"/>
      <c r="F357" s="63"/>
      <c r="G357" s="785"/>
      <c r="H357" s="70"/>
      <c r="I357" s="74"/>
      <c r="J357" s="72"/>
    </row>
    <row r="358" spans="4:10">
      <c r="D358" s="92"/>
      <c r="E358" s="63"/>
      <c r="F358" s="63"/>
      <c r="G358" s="785"/>
      <c r="H358" s="70"/>
      <c r="I358" s="74"/>
      <c r="J358" s="72"/>
    </row>
    <row r="359" spans="4:10">
      <c r="D359" s="92"/>
      <c r="E359" s="63"/>
      <c r="F359" s="63"/>
      <c r="G359" s="785"/>
      <c r="H359" s="70"/>
      <c r="I359" s="74"/>
      <c r="J359" s="72"/>
    </row>
    <row r="360" spans="4:10">
      <c r="D360" s="92"/>
      <c r="E360" s="63"/>
      <c r="F360" s="63"/>
      <c r="G360" s="785"/>
      <c r="H360" s="70"/>
      <c r="I360" s="74"/>
      <c r="J360" s="72"/>
    </row>
    <row r="361" spans="4:10">
      <c r="D361" s="92"/>
      <c r="E361" s="63"/>
      <c r="F361" s="63"/>
      <c r="G361" s="785"/>
      <c r="H361" s="70"/>
      <c r="I361" s="74"/>
      <c r="J361" s="72"/>
    </row>
  </sheetData>
  <mergeCells count="1">
    <mergeCell ref="D11:F11"/>
  </mergeCells>
  <phoneticPr fontId="0" type="noConversion"/>
  <printOptions horizontalCentered="1"/>
  <pageMargins left="0" right="0" top="0.75" bottom="0.5" header="0.11" footer="0"/>
  <pageSetup scale="70" fitToHeight="0" orientation="landscape" r:id="rId1"/>
  <headerFooter alignWithMargins="0"/>
  <customProperties>
    <customPr name="_pios_id" r:id="rId2"/>
    <customPr name="EpmWorksheetKeyString_GUID" r:id="rId3"/>
  </customProperties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34"/>
  <sheetViews>
    <sheetView zoomScaleNormal="100" workbookViewId="0">
      <pane xSplit="3" ySplit="10" topLeftCell="D93" activePane="bottomRight" state="frozen"/>
      <selection activeCell="K23" sqref="K23"/>
      <selection pane="topRight" activeCell="K23" sqref="K23"/>
      <selection pane="bottomLeft" activeCell="K23" sqref="K23"/>
      <selection pane="bottomRight" activeCell="R82" sqref="R82"/>
    </sheetView>
  </sheetViews>
  <sheetFormatPr defaultRowHeight="10.199999999999999" outlineLevelRow="1"/>
  <cols>
    <col min="1" max="1" width="2.42578125" style="505" customWidth="1"/>
    <col min="2" max="2" width="11.7109375" style="505" bestFit="1" customWidth="1"/>
    <col min="3" max="3" width="3.42578125" style="505" customWidth="1"/>
    <col min="4" max="4" width="12.28515625" style="505" bestFit="1" customWidth="1"/>
    <col min="5" max="6" width="14.42578125" style="505" bestFit="1" customWidth="1"/>
    <col min="7" max="7" width="14.42578125" style="1159" customWidth="1"/>
    <col min="8" max="8" width="14.42578125" style="505" bestFit="1" customWidth="1"/>
    <col min="9" max="9" width="15.42578125" style="505" customWidth="1"/>
    <col min="10" max="10" width="15" style="505" bestFit="1" customWidth="1"/>
    <col min="11" max="11" width="15" style="505" customWidth="1"/>
    <col min="12" max="12" width="19.28515625" style="505" customWidth="1"/>
    <col min="13" max="13" width="15.7109375" style="505" customWidth="1"/>
    <col min="14" max="14" width="14.28515625" style="505" bestFit="1" customWidth="1"/>
    <col min="15" max="16" width="14.42578125" style="505" bestFit="1" customWidth="1"/>
    <col min="17" max="17" width="11.42578125" style="764" customWidth="1"/>
    <col min="18" max="257" width="9.140625" style="764"/>
    <col min="258" max="258" width="2.42578125" style="764" customWidth="1"/>
    <col min="259" max="259" width="15.42578125" style="764" bestFit="1" customWidth="1"/>
    <col min="260" max="260" width="3.42578125" style="764" customWidth="1"/>
    <col min="261" max="262" width="15" style="764" customWidth="1"/>
    <col min="263" max="263" width="16.7109375" style="764" customWidth="1"/>
    <col min="264" max="264" width="15" style="764" bestFit="1" customWidth="1"/>
    <col min="265" max="265" width="19.140625" style="764" bestFit="1" customWidth="1"/>
    <col min="266" max="266" width="18.42578125" style="764" customWidth="1"/>
    <col min="267" max="267" width="16.7109375" style="764" customWidth="1"/>
    <col min="268" max="268" width="21" style="764" bestFit="1" customWidth="1"/>
    <col min="269" max="269" width="20.140625" style="764" bestFit="1" customWidth="1"/>
    <col min="270" max="270" width="14.140625" style="764" bestFit="1" customWidth="1"/>
    <col min="271" max="271" width="16.7109375" style="764" customWidth="1"/>
    <col min="272" max="513" width="9.140625" style="764"/>
    <col min="514" max="514" width="2.42578125" style="764" customWidth="1"/>
    <col min="515" max="515" width="15.42578125" style="764" bestFit="1" customWidth="1"/>
    <col min="516" max="516" width="3.42578125" style="764" customWidth="1"/>
    <col min="517" max="518" width="15" style="764" customWidth="1"/>
    <col min="519" max="519" width="16.7109375" style="764" customWidth="1"/>
    <col min="520" max="520" width="15" style="764" bestFit="1" customWidth="1"/>
    <col min="521" max="521" width="19.140625" style="764" bestFit="1" customWidth="1"/>
    <col min="522" max="522" width="18.42578125" style="764" customWidth="1"/>
    <col min="523" max="523" width="16.7109375" style="764" customWidth="1"/>
    <col min="524" max="524" width="21" style="764" bestFit="1" customWidth="1"/>
    <col min="525" max="525" width="20.140625" style="764" bestFit="1" customWidth="1"/>
    <col min="526" max="526" width="14.140625" style="764" bestFit="1" customWidth="1"/>
    <col min="527" max="527" width="16.7109375" style="764" customWidth="1"/>
    <col min="528" max="769" width="9.140625" style="764"/>
    <col min="770" max="770" width="2.42578125" style="764" customWidth="1"/>
    <col min="771" max="771" width="15.42578125" style="764" bestFit="1" customWidth="1"/>
    <col min="772" max="772" width="3.42578125" style="764" customWidth="1"/>
    <col min="773" max="774" width="15" style="764" customWidth="1"/>
    <col min="775" max="775" width="16.7109375" style="764" customWidth="1"/>
    <col min="776" max="776" width="15" style="764" bestFit="1" customWidth="1"/>
    <col min="777" max="777" width="19.140625" style="764" bestFit="1" customWidth="1"/>
    <col min="778" max="778" width="18.42578125" style="764" customWidth="1"/>
    <col min="779" max="779" width="16.7109375" style="764" customWidth="1"/>
    <col min="780" max="780" width="21" style="764" bestFit="1" customWidth="1"/>
    <col min="781" max="781" width="20.140625" style="764" bestFit="1" customWidth="1"/>
    <col min="782" max="782" width="14.140625" style="764" bestFit="1" customWidth="1"/>
    <col min="783" max="783" width="16.7109375" style="764" customWidth="1"/>
    <col min="784" max="1025" width="9.140625" style="764"/>
    <col min="1026" max="1026" width="2.42578125" style="764" customWidth="1"/>
    <col min="1027" max="1027" width="15.42578125" style="764" bestFit="1" customWidth="1"/>
    <col min="1028" max="1028" width="3.42578125" style="764" customWidth="1"/>
    <col min="1029" max="1030" width="15" style="764" customWidth="1"/>
    <col min="1031" max="1031" width="16.7109375" style="764" customWidth="1"/>
    <col min="1032" max="1032" width="15" style="764" bestFit="1" customWidth="1"/>
    <col min="1033" max="1033" width="19.140625" style="764" bestFit="1" customWidth="1"/>
    <col min="1034" max="1034" width="18.42578125" style="764" customWidth="1"/>
    <col min="1035" max="1035" width="16.7109375" style="764" customWidth="1"/>
    <col min="1036" max="1036" width="21" style="764" bestFit="1" customWidth="1"/>
    <col min="1037" max="1037" width="20.140625" style="764" bestFit="1" customWidth="1"/>
    <col min="1038" max="1038" width="14.140625" style="764" bestFit="1" customWidth="1"/>
    <col min="1039" max="1039" width="16.7109375" style="764" customWidth="1"/>
    <col min="1040" max="1281" width="9.140625" style="764"/>
    <col min="1282" max="1282" width="2.42578125" style="764" customWidth="1"/>
    <col min="1283" max="1283" width="15.42578125" style="764" bestFit="1" customWidth="1"/>
    <col min="1284" max="1284" width="3.42578125" style="764" customWidth="1"/>
    <col min="1285" max="1286" width="15" style="764" customWidth="1"/>
    <col min="1287" max="1287" width="16.7109375" style="764" customWidth="1"/>
    <col min="1288" max="1288" width="15" style="764" bestFit="1" customWidth="1"/>
    <col min="1289" max="1289" width="19.140625" style="764" bestFit="1" customWidth="1"/>
    <col min="1290" max="1290" width="18.42578125" style="764" customWidth="1"/>
    <col min="1291" max="1291" width="16.7109375" style="764" customWidth="1"/>
    <col min="1292" max="1292" width="21" style="764" bestFit="1" customWidth="1"/>
    <col min="1293" max="1293" width="20.140625" style="764" bestFit="1" customWidth="1"/>
    <col min="1294" max="1294" width="14.140625" style="764" bestFit="1" customWidth="1"/>
    <col min="1295" max="1295" width="16.7109375" style="764" customWidth="1"/>
    <col min="1296" max="1537" width="9.140625" style="764"/>
    <col min="1538" max="1538" width="2.42578125" style="764" customWidth="1"/>
    <col min="1539" max="1539" width="15.42578125" style="764" bestFit="1" customWidth="1"/>
    <col min="1540" max="1540" width="3.42578125" style="764" customWidth="1"/>
    <col min="1541" max="1542" width="15" style="764" customWidth="1"/>
    <col min="1543" max="1543" width="16.7109375" style="764" customWidth="1"/>
    <col min="1544" max="1544" width="15" style="764" bestFit="1" customWidth="1"/>
    <col min="1545" max="1545" width="19.140625" style="764" bestFit="1" customWidth="1"/>
    <col min="1546" max="1546" width="18.42578125" style="764" customWidth="1"/>
    <col min="1547" max="1547" width="16.7109375" style="764" customWidth="1"/>
    <col min="1548" max="1548" width="21" style="764" bestFit="1" customWidth="1"/>
    <col min="1549" max="1549" width="20.140625" style="764" bestFit="1" customWidth="1"/>
    <col min="1550" max="1550" width="14.140625" style="764" bestFit="1" customWidth="1"/>
    <col min="1551" max="1551" width="16.7109375" style="764" customWidth="1"/>
    <col min="1552" max="1793" width="9.140625" style="764"/>
    <col min="1794" max="1794" width="2.42578125" style="764" customWidth="1"/>
    <col min="1795" max="1795" width="15.42578125" style="764" bestFit="1" customWidth="1"/>
    <col min="1796" max="1796" width="3.42578125" style="764" customWidth="1"/>
    <col min="1797" max="1798" width="15" style="764" customWidth="1"/>
    <col min="1799" max="1799" width="16.7109375" style="764" customWidth="1"/>
    <col min="1800" max="1800" width="15" style="764" bestFit="1" customWidth="1"/>
    <col min="1801" max="1801" width="19.140625" style="764" bestFit="1" customWidth="1"/>
    <col min="1802" max="1802" width="18.42578125" style="764" customWidth="1"/>
    <col min="1803" max="1803" width="16.7109375" style="764" customWidth="1"/>
    <col min="1804" max="1804" width="21" style="764" bestFit="1" customWidth="1"/>
    <col min="1805" max="1805" width="20.140625" style="764" bestFit="1" customWidth="1"/>
    <col min="1806" max="1806" width="14.140625" style="764" bestFit="1" customWidth="1"/>
    <col min="1807" max="1807" width="16.7109375" style="764" customWidth="1"/>
    <col min="1808" max="2049" width="9.140625" style="764"/>
    <col min="2050" max="2050" width="2.42578125" style="764" customWidth="1"/>
    <col min="2051" max="2051" width="15.42578125" style="764" bestFit="1" customWidth="1"/>
    <col min="2052" max="2052" width="3.42578125" style="764" customWidth="1"/>
    <col min="2053" max="2054" width="15" style="764" customWidth="1"/>
    <col min="2055" max="2055" width="16.7109375" style="764" customWidth="1"/>
    <col min="2056" max="2056" width="15" style="764" bestFit="1" customWidth="1"/>
    <col min="2057" max="2057" width="19.140625" style="764" bestFit="1" customWidth="1"/>
    <col min="2058" max="2058" width="18.42578125" style="764" customWidth="1"/>
    <col min="2059" max="2059" width="16.7109375" style="764" customWidth="1"/>
    <col min="2060" max="2060" width="21" style="764" bestFit="1" customWidth="1"/>
    <col min="2061" max="2061" width="20.140625" style="764" bestFit="1" customWidth="1"/>
    <col min="2062" max="2062" width="14.140625" style="764" bestFit="1" customWidth="1"/>
    <col min="2063" max="2063" width="16.7109375" style="764" customWidth="1"/>
    <col min="2064" max="2305" width="9.140625" style="764"/>
    <col min="2306" max="2306" width="2.42578125" style="764" customWidth="1"/>
    <col min="2307" max="2307" width="15.42578125" style="764" bestFit="1" customWidth="1"/>
    <col min="2308" max="2308" width="3.42578125" style="764" customWidth="1"/>
    <col min="2309" max="2310" width="15" style="764" customWidth="1"/>
    <col min="2311" max="2311" width="16.7109375" style="764" customWidth="1"/>
    <col min="2312" max="2312" width="15" style="764" bestFit="1" customWidth="1"/>
    <col min="2313" max="2313" width="19.140625" style="764" bestFit="1" customWidth="1"/>
    <col min="2314" max="2314" width="18.42578125" style="764" customWidth="1"/>
    <col min="2315" max="2315" width="16.7109375" style="764" customWidth="1"/>
    <col min="2316" max="2316" width="21" style="764" bestFit="1" customWidth="1"/>
    <col min="2317" max="2317" width="20.140625" style="764" bestFit="1" customWidth="1"/>
    <col min="2318" max="2318" width="14.140625" style="764" bestFit="1" customWidth="1"/>
    <col min="2319" max="2319" width="16.7109375" style="764" customWidth="1"/>
    <col min="2320" max="2561" width="9.140625" style="764"/>
    <col min="2562" max="2562" width="2.42578125" style="764" customWidth="1"/>
    <col min="2563" max="2563" width="15.42578125" style="764" bestFit="1" customWidth="1"/>
    <col min="2564" max="2564" width="3.42578125" style="764" customWidth="1"/>
    <col min="2565" max="2566" width="15" style="764" customWidth="1"/>
    <col min="2567" max="2567" width="16.7109375" style="764" customWidth="1"/>
    <col min="2568" max="2568" width="15" style="764" bestFit="1" customWidth="1"/>
    <col min="2569" max="2569" width="19.140625" style="764" bestFit="1" customWidth="1"/>
    <col min="2570" max="2570" width="18.42578125" style="764" customWidth="1"/>
    <col min="2571" max="2571" width="16.7109375" style="764" customWidth="1"/>
    <col min="2572" max="2572" width="21" style="764" bestFit="1" customWidth="1"/>
    <col min="2573" max="2573" width="20.140625" style="764" bestFit="1" customWidth="1"/>
    <col min="2574" max="2574" width="14.140625" style="764" bestFit="1" customWidth="1"/>
    <col min="2575" max="2575" width="16.7109375" style="764" customWidth="1"/>
    <col min="2576" max="2817" width="9.140625" style="764"/>
    <col min="2818" max="2818" width="2.42578125" style="764" customWidth="1"/>
    <col min="2819" max="2819" width="15.42578125" style="764" bestFit="1" customWidth="1"/>
    <col min="2820" max="2820" width="3.42578125" style="764" customWidth="1"/>
    <col min="2821" max="2822" width="15" style="764" customWidth="1"/>
    <col min="2823" max="2823" width="16.7109375" style="764" customWidth="1"/>
    <col min="2824" max="2824" width="15" style="764" bestFit="1" customWidth="1"/>
    <col min="2825" max="2825" width="19.140625" style="764" bestFit="1" customWidth="1"/>
    <col min="2826" max="2826" width="18.42578125" style="764" customWidth="1"/>
    <col min="2827" max="2827" width="16.7109375" style="764" customWidth="1"/>
    <col min="2828" max="2828" width="21" style="764" bestFit="1" customWidth="1"/>
    <col min="2829" max="2829" width="20.140625" style="764" bestFit="1" customWidth="1"/>
    <col min="2830" max="2830" width="14.140625" style="764" bestFit="1" customWidth="1"/>
    <col min="2831" max="2831" width="16.7109375" style="764" customWidth="1"/>
    <col min="2832" max="3073" width="9.140625" style="764"/>
    <col min="3074" max="3074" width="2.42578125" style="764" customWidth="1"/>
    <col min="3075" max="3075" width="15.42578125" style="764" bestFit="1" customWidth="1"/>
    <col min="3076" max="3076" width="3.42578125" style="764" customWidth="1"/>
    <col min="3077" max="3078" width="15" style="764" customWidth="1"/>
    <col min="3079" max="3079" width="16.7109375" style="764" customWidth="1"/>
    <col min="3080" max="3080" width="15" style="764" bestFit="1" customWidth="1"/>
    <col min="3081" max="3081" width="19.140625" style="764" bestFit="1" customWidth="1"/>
    <col min="3082" max="3082" width="18.42578125" style="764" customWidth="1"/>
    <col min="3083" max="3083" width="16.7109375" style="764" customWidth="1"/>
    <col min="3084" max="3084" width="21" style="764" bestFit="1" customWidth="1"/>
    <col min="3085" max="3085" width="20.140625" style="764" bestFit="1" customWidth="1"/>
    <col min="3086" max="3086" width="14.140625" style="764" bestFit="1" customWidth="1"/>
    <col min="3087" max="3087" width="16.7109375" style="764" customWidth="1"/>
    <col min="3088" max="3329" width="9.140625" style="764"/>
    <col min="3330" max="3330" width="2.42578125" style="764" customWidth="1"/>
    <col min="3331" max="3331" width="15.42578125" style="764" bestFit="1" customWidth="1"/>
    <col min="3332" max="3332" width="3.42578125" style="764" customWidth="1"/>
    <col min="3333" max="3334" width="15" style="764" customWidth="1"/>
    <col min="3335" max="3335" width="16.7109375" style="764" customWidth="1"/>
    <col min="3336" max="3336" width="15" style="764" bestFit="1" customWidth="1"/>
    <col min="3337" max="3337" width="19.140625" style="764" bestFit="1" customWidth="1"/>
    <col min="3338" max="3338" width="18.42578125" style="764" customWidth="1"/>
    <col min="3339" max="3339" width="16.7109375" style="764" customWidth="1"/>
    <col min="3340" max="3340" width="21" style="764" bestFit="1" customWidth="1"/>
    <col min="3341" max="3341" width="20.140625" style="764" bestFit="1" customWidth="1"/>
    <col min="3342" max="3342" width="14.140625" style="764" bestFit="1" customWidth="1"/>
    <col min="3343" max="3343" width="16.7109375" style="764" customWidth="1"/>
    <col min="3344" max="3585" width="9.140625" style="764"/>
    <col min="3586" max="3586" width="2.42578125" style="764" customWidth="1"/>
    <col min="3587" max="3587" width="15.42578125" style="764" bestFit="1" customWidth="1"/>
    <col min="3588" max="3588" width="3.42578125" style="764" customWidth="1"/>
    <col min="3589" max="3590" width="15" style="764" customWidth="1"/>
    <col min="3591" max="3591" width="16.7109375" style="764" customWidth="1"/>
    <col min="3592" max="3592" width="15" style="764" bestFit="1" customWidth="1"/>
    <col min="3593" max="3593" width="19.140625" style="764" bestFit="1" customWidth="1"/>
    <col min="3594" max="3594" width="18.42578125" style="764" customWidth="1"/>
    <col min="3595" max="3595" width="16.7109375" style="764" customWidth="1"/>
    <col min="3596" max="3596" width="21" style="764" bestFit="1" customWidth="1"/>
    <col min="3597" max="3597" width="20.140625" style="764" bestFit="1" customWidth="1"/>
    <col min="3598" max="3598" width="14.140625" style="764" bestFit="1" customWidth="1"/>
    <col min="3599" max="3599" width="16.7109375" style="764" customWidth="1"/>
    <col min="3600" max="3841" width="9.140625" style="764"/>
    <col min="3842" max="3842" width="2.42578125" style="764" customWidth="1"/>
    <col min="3843" max="3843" width="15.42578125" style="764" bestFit="1" customWidth="1"/>
    <col min="3844" max="3844" width="3.42578125" style="764" customWidth="1"/>
    <col min="3845" max="3846" width="15" style="764" customWidth="1"/>
    <col min="3847" max="3847" width="16.7109375" style="764" customWidth="1"/>
    <col min="3848" max="3848" width="15" style="764" bestFit="1" customWidth="1"/>
    <col min="3849" max="3849" width="19.140625" style="764" bestFit="1" customWidth="1"/>
    <col min="3850" max="3850" width="18.42578125" style="764" customWidth="1"/>
    <col min="3851" max="3851" width="16.7109375" style="764" customWidth="1"/>
    <col min="3852" max="3852" width="21" style="764" bestFit="1" customWidth="1"/>
    <col min="3853" max="3853" width="20.140625" style="764" bestFit="1" customWidth="1"/>
    <col min="3854" max="3854" width="14.140625" style="764" bestFit="1" customWidth="1"/>
    <col min="3855" max="3855" width="16.7109375" style="764" customWidth="1"/>
    <col min="3856" max="4097" width="9.140625" style="764"/>
    <col min="4098" max="4098" width="2.42578125" style="764" customWidth="1"/>
    <col min="4099" max="4099" width="15.42578125" style="764" bestFit="1" customWidth="1"/>
    <col min="4100" max="4100" width="3.42578125" style="764" customWidth="1"/>
    <col min="4101" max="4102" width="15" style="764" customWidth="1"/>
    <col min="4103" max="4103" width="16.7109375" style="764" customWidth="1"/>
    <col min="4104" max="4104" width="15" style="764" bestFit="1" customWidth="1"/>
    <col min="4105" max="4105" width="19.140625" style="764" bestFit="1" customWidth="1"/>
    <col min="4106" max="4106" width="18.42578125" style="764" customWidth="1"/>
    <col min="4107" max="4107" width="16.7109375" style="764" customWidth="1"/>
    <col min="4108" max="4108" width="21" style="764" bestFit="1" customWidth="1"/>
    <col min="4109" max="4109" width="20.140625" style="764" bestFit="1" customWidth="1"/>
    <col min="4110" max="4110" width="14.140625" style="764" bestFit="1" customWidth="1"/>
    <col min="4111" max="4111" width="16.7109375" style="764" customWidth="1"/>
    <col min="4112" max="4353" width="9.140625" style="764"/>
    <col min="4354" max="4354" width="2.42578125" style="764" customWidth="1"/>
    <col min="4355" max="4355" width="15.42578125" style="764" bestFit="1" customWidth="1"/>
    <col min="4356" max="4356" width="3.42578125" style="764" customWidth="1"/>
    <col min="4357" max="4358" width="15" style="764" customWidth="1"/>
    <col min="4359" max="4359" width="16.7109375" style="764" customWidth="1"/>
    <col min="4360" max="4360" width="15" style="764" bestFit="1" customWidth="1"/>
    <col min="4361" max="4361" width="19.140625" style="764" bestFit="1" customWidth="1"/>
    <col min="4362" max="4362" width="18.42578125" style="764" customWidth="1"/>
    <col min="4363" max="4363" width="16.7109375" style="764" customWidth="1"/>
    <col min="4364" max="4364" width="21" style="764" bestFit="1" customWidth="1"/>
    <col min="4365" max="4365" width="20.140625" style="764" bestFit="1" customWidth="1"/>
    <col min="4366" max="4366" width="14.140625" style="764" bestFit="1" customWidth="1"/>
    <col min="4367" max="4367" width="16.7109375" style="764" customWidth="1"/>
    <col min="4368" max="4609" width="9.140625" style="764"/>
    <col min="4610" max="4610" width="2.42578125" style="764" customWidth="1"/>
    <col min="4611" max="4611" width="15.42578125" style="764" bestFit="1" customWidth="1"/>
    <col min="4612" max="4612" width="3.42578125" style="764" customWidth="1"/>
    <col min="4613" max="4614" width="15" style="764" customWidth="1"/>
    <col min="4615" max="4615" width="16.7109375" style="764" customWidth="1"/>
    <col min="4616" max="4616" width="15" style="764" bestFit="1" customWidth="1"/>
    <col min="4617" max="4617" width="19.140625" style="764" bestFit="1" customWidth="1"/>
    <col min="4618" max="4618" width="18.42578125" style="764" customWidth="1"/>
    <col min="4619" max="4619" width="16.7109375" style="764" customWidth="1"/>
    <col min="4620" max="4620" width="21" style="764" bestFit="1" customWidth="1"/>
    <col min="4621" max="4621" width="20.140625" style="764" bestFit="1" customWidth="1"/>
    <col min="4622" max="4622" width="14.140625" style="764" bestFit="1" customWidth="1"/>
    <col min="4623" max="4623" width="16.7109375" style="764" customWidth="1"/>
    <col min="4624" max="4865" width="9.140625" style="764"/>
    <col min="4866" max="4866" width="2.42578125" style="764" customWidth="1"/>
    <col min="4867" max="4867" width="15.42578125" style="764" bestFit="1" customWidth="1"/>
    <col min="4868" max="4868" width="3.42578125" style="764" customWidth="1"/>
    <col min="4869" max="4870" width="15" style="764" customWidth="1"/>
    <col min="4871" max="4871" width="16.7109375" style="764" customWidth="1"/>
    <col min="4872" max="4872" width="15" style="764" bestFit="1" customWidth="1"/>
    <col min="4873" max="4873" width="19.140625" style="764" bestFit="1" customWidth="1"/>
    <col min="4874" max="4874" width="18.42578125" style="764" customWidth="1"/>
    <col min="4875" max="4875" width="16.7109375" style="764" customWidth="1"/>
    <col min="4876" max="4876" width="21" style="764" bestFit="1" customWidth="1"/>
    <col min="4877" max="4877" width="20.140625" style="764" bestFit="1" customWidth="1"/>
    <col min="4878" max="4878" width="14.140625" style="764" bestFit="1" customWidth="1"/>
    <col min="4879" max="4879" width="16.7109375" style="764" customWidth="1"/>
    <col min="4880" max="5121" width="9.140625" style="764"/>
    <col min="5122" max="5122" width="2.42578125" style="764" customWidth="1"/>
    <col min="5123" max="5123" width="15.42578125" style="764" bestFit="1" customWidth="1"/>
    <col min="5124" max="5124" width="3.42578125" style="764" customWidth="1"/>
    <col min="5125" max="5126" width="15" style="764" customWidth="1"/>
    <col min="5127" max="5127" width="16.7109375" style="764" customWidth="1"/>
    <col min="5128" max="5128" width="15" style="764" bestFit="1" customWidth="1"/>
    <col min="5129" max="5129" width="19.140625" style="764" bestFit="1" customWidth="1"/>
    <col min="5130" max="5130" width="18.42578125" style="764" customWidth="1"/>
    <col min="5131" max="5131" width="16.7109375" style="764" customWidth="1"/>
    <col min="5132" max="5132" width="21" style="764" bestFit="1" customWidth="1"/>
    <col min="5133" max="5133" width="20.140625" style="764" bestFit="1" customWidth="1"/>
    <col min="5134" max="5134" width="14.140625" style="764" bestFit="1" customWidth="1"/>
    <col min="5135" max="5135" width="16.7109375" style="764" customWidth="1"/>
    <col min="5136" max="5377" width="9.140625" style="764"/>
    <col min="5378" max="5378" width="2.42578125" style="764" customWidth="1"/>
    <col min="5379" max="5379" width="15.42578125" style="764" bestFit="1" customWidth="1"/>
    <col min="5380" max="5380" width="3.42578125" style="764" customWidth="1"/>
    <col min="5381" max="5382" width="15" style="764" customWidth="1"/>
    <col min="5383" max="5383" width="16.7109375" style="764" customWidth="1"/>
    <col min="5384" max="5384" width="15" style="764" bestFit="1" customWidth="1"/>
    <col min="5385" max="5385" width="19.140625" style="764" bestFit="1" customWidth="1"/>
    <col min="5386" max="5386" width="18.42578125" style="764" customWidth="1"/>
    <col min="5387" max="5387" width="16.7109375" style="764" customWidth="1"/>
    <col min="5388" max="5388" width="21" style="764" bestFit="1" customWidth="1"/>
    <col min="5389" max="5389" width="20.140625" style="764" bestFit="1" customWidth="1"/>
    <col min="5390" max="5390" width="14.140625" style="764" bestFit="1" customWidth="1"/>
    <col min="5391" max="5391" width="16.7109375" style="764" customWidth="1"/>
    <col min="5392" max="5633" width="9.140625" style="764"/>
    <col min="5634" max="5634" width="2.42578125" style="764" customWidth="1"/>
    <col min="5635" max="5635" width="15.42578125" style="764" bestFit="1" customWidth="1"/>
    <col min="5636" max="5636" width="3.42578125" style="764" customWidth="1"/>
    <col min="5637" max="5638" width="15" style="764" customWidth="1"/>
    <col min="5639" max="5639" width="16.7109375" style="764" customWidth="1"/>
    <col min="5640" max="5640" width="15" style="764" bestFit="1" customWidth="1"/>
    <col min="5641" max="5641" width="19.140625" style="764" bestFit="1" customWidth="1"/>
    <col min="5642" max="5642" width="18.42578125" style="764" customWidth="1"/>
    <col min="5643" max="5643" width="16.7109375" style="764" customWidth="1"/>
    <col min="5644" max="5644" width="21" style="764" bestFit="1" customWidth="1"/>
    <col min="5645" max="5645" width="20.140625" style="764" bestFit="1" customWidth="1"/>
    <col min="5646" max="5646" width="14.140625" style="764" bestFit="1" customWidth="1"/>
    <col min="5647" max="5647" width="16.7109375" style="764" customWidth="1"/>
    <col min="5648" max="5889" width="9.140625" style="764"/>
    <col min="5890" max="5890" width="2.42578125" style="764" customWidth="1"/>
    <col min="5891" max="5891" width="15.42578125" style="764" bestFit="1" customWidth="1"/>
    <col min="5892" max="5892" width="3.42578125" style="764" customWidth="1"/>
    <col min="5893" max="5894" width="15" style="764" customWidth="1"/>
    <col min="5895" max="5895" width="16.7109375" style="764" customWidth="1"/>
    <col min="5896" max="5896" width="15" style="764" bestFit="1" customWidth="1"/>
    <col min="5897" max="5897" width="19.140625" style="764" bestFit="1" customWidth="1"/>
    <col min="5898" max="5898" width="18.42578125" style="764" customWidth="1"/>
    <col min="5899" max="5899" width="16.7109375" style="764" customWidth="1"/>
    <col min="5900" max="5900" width="21" style="764" bestFit="1" customWidth="1"/>
    <col min="5901" max="5901" width="20.140625" style="764" bestFit="1" customWidth="1"/>
    <col min="5902" max="5902" width="14.140625" style="764" bestFit="1" customWidth="1"/>
    <col min="5903" max="5903" width="16.7109375" style="764" customWidth="1"/>
    <col min="5904" max="6145" width="9.140625" style="764"/>
    <col min="6146" max="6146" width="2.42578125" style="764" customWidth="1"/>
    <col min="6147" max="6147" width="15.42578125" style="764" bestFit="1" customWidth="1"/>
    <col min="6148" max="6148" width="3.42578125" style="764" customWidth="1"/>
    <col min="6149" max="6150" width="15" style="764" customWidth="1"/>
    <col min="6151" max="6151" width="16.7109375" style="764" customWidth="1"/>
    <col min="6152" max="6152" width="15" style="764" bestFit="1" customWidth="1"/>
    <col min="6153" max="6153" width="19.140625" style="764" bestFit="1" customWidth="1"/>
    <col min="6154" max="6154" width="18.42578125" style="764" customWidth="1"/>
    <col min="6155" max="6155" width="16.7109375" style="764" customWidth="1"/>
    <col min="6156" max="6156" width="21" style="764" bestFit="1" customWidth="1"/>
    <col min="6157" max="6157" width="20.140625" style="764" bestFit="1" customWidth="1"/>
    <col min="6158" max="6158" width="14.140625" style="764" bestFit="1" customWidth="1"/>
    <col min="6159" max="6159" width="16.7109375" style="764" customWidth="1"/>
    <col min="6160" max="6401" width="9.140625" style="764"/>
    <col min="6402" max="6402" width="2.42578125" style="764" customWidth="1"/>
    <col min="6403" max="6403" width="15.42578125" style="764" bestFit="1" customWidth="1"/>
    <col min="6404" max="6404" width="3.42578125" style="764" customWidth="1"/>
    <col min="6405" max="6406" width="15" style="764" customWidth="1"/>
    <col min="6407" max="6407" width="16.7109375" style="764" customWidth="1"/>
    <col min="6408" max="6408" width="15" style="764" bestFit="1" customWidth="1"/>
    <col min="6409" max="6409" width="19.140625" style="764" bestFit="1" customWidth="1"/>
    <col min="6410" max="6410" width="18.42578125" style="764" customWidth="1"/>
    <col min="6411" max="6411" width="16.7109375" style="764" customWidth="1"/>
    <col min="6412" max="6412" width="21" style="764" bestFit="1" customWidth="1"/>
    <col min="6413" max="6413" width="20.140625" style="764" bestFit="1" customWidth="1"/>
    <col min="6414" max="6414" width="14.140625" style="764" bestFit="1" customWidth="1"/>
    <col min="6415" max="6415" width="16.7109375" style="764" customWidth="1"/>
    <col min="6416" max="6657" width="9.140625" style="764"/>
    <col min="6658" max="6658" width="2.42578125" style="764" customWidth="1"/>
    <col min="6659" max="6659" width="15.42578125" style="764" bestFit="1" customWidth="1"/>
    <col min="6660" max="6660" width="3.42578125" style="764" customWidth="1"/>
    <col min="6661" max="6662" width="15" style="764" customWidth="1"/>
    <col min="6663" max="6663" width="16.7109375" style="764" customWidth="1"/>
    <col min="6664" max="6664" width="15" style="764" bestFit="1" customWidth="1"/>
    <col min="6665" max="6665" width="19.140625" style="764" bestFit="1" customWidth="1"/>
    <col min="6666" max="6666" width="18.42578125" style="764" customWidth="1"/>
    <col min="6667" max="6667" width="16.7109375" style="764" customWidth="1"/>
    <col min="6668" max="6668" width="21" style="764" bestFit="1" customWidth="1"/>
    <col min="6669" max="6669" width="20.140625" style="764" bestFit="1" customWidth="1"/>
    <col min="6670" max="6670" width="14.140625" style="764" bestFit="1" customWidth="1"/>
    <col min="6671" max="6671" width="16.7109375" style="764" customWidth="1"/>
    <col min="6672" max="6913" width="9.140625" style="764"/>
    <col min="6914" max="6914" width="2.42578125" style="764" customWidth="1"/>
    <col min="6915" max="6915" width="15.42578125" style="764" bestFit="1" customWidth="1"/>
    <col min="6916" max="6916" width="3.42578125" style="764" customWidth="1"/>
    <col min="6917" max="6918" width="15" style="764" customWidth="1"/>
    <col min="6919" max="6919" width="16.7109375" style="764" customWidth="1"/>
    <col min="6920" max="6920" width="15" style="764" bestFit="1" customWidth="1"/>
    <col min="6921" max="6921" width="19.140625" style="764" bestFit="1" customWidth="1"/>
    <col min="6922" max="6922" width="18.42578125" style="764" customWidth="1"/>
    <col min="6923" max="6923" width="16.7109375" style="764" customWidth="1"/>
    <col min="6924" max="6924" width="21" style="764" bestFit="1" customWidth="1"/>
    <col min="6925" max="6925" width="20.140625" style="764" bestFit="1" customWidth="1"/>
    <col min="6926" max="6926" width="14.140625" style="764" bestFit="1" customWidth="1"/>
    <col min="6927" max="6927" width="16.7109375" style="764" customWidth="1"/>
    <col min="6928" max="7169" width="9.140625" style="764"/>
    <col min="7170" max="7170" width="2.42578125" style="764" customWidth="1"/>
    <col min="7171" max="7171" width="15.42578125" style="764" bestFit="1" customWidth="1"/>
    <col min="7172" max="7172" width="3.42578125" style="764" customWidth="1"/>
    <col min="7173" max="7174" width="15" style="764" customWidth="1"/>
    <col min="7175" max="7175" width="16.7109375" style="764" customWidth="1"/>
    <col min="7176" max="7176" width="15" style="764" bestFit="1" customWidth="1"/>
    <col min="7177" max="7177" width="19.140625" style="764" bestFit="1" customWidth="1"/>
    <col min="7178" max="7178" width="18.42578125" style="764" customWidth="1"/>
    <col min="7179" max="7179" width="16.7109375" style="764" customWidth="1"/>
    <col min="7180" max="7180" width="21" style="764" bestFit="1" customWidth="1"/>
    <col min="7181" max="7181" width="20.140625" style="764" bestFit="1" customWidth="1"/>
    <col min="7182" max="7182" width="14.140625" style="764" bestFit="1" customWidth="1"/>
    <col min="7183" max="7183" width="16.7109375" style="764" customWidth="1"/>
    <col min="7184" max="7425" width="9.140625" style="764"/>
    <col min="7426" max="7426" width="2.42578125" style="764" customWidth="1"/>
    <col min="7427" max="7427" width="15.42578125" style="764" bestFit="1" customWidth="1"/>
    <col min="7428" max="7428" width="3.42578125" style="764" customWidth="1"/>
    <col min="7429" max="7430" width="15" style="764" customWidth="1"/>
    <col min="7431" max="7431" width="16.7109375" style="764" customWidth="1"/>
    <col min="7432" max="7432" width="15" style="764" bestFit="1" customWidth="1"/>
    <col min="7433" max="7433" width="19.140625" style="764" bestFit="1" customWidth="1"/>
    <col min="7434" max="7434" width="18.42578125" style="764" customWidth="1"/>
    <col min="7435" max="7435" width="16.7109375" style="764" customWidth="1"/>
    <col min="7436" max="7436" width="21" style="764" bestFit="1" customWidth="1"/>
    <col min="7437" max="7437" width="20.140625" style="764" bestFit="1" customWidth="1"/>
    <col min="7438" max="7438" width="14.140625" style="764" bestFit="1" customWidth="1"/>
    <col min="7439" max="7439" width="16.7109375" style="764" customWidth="1"/>
    <col min="7440" max="7681" width="9.140625" style="764"/>
    <col min="7682" max="7682" width="2.42578125" style="764" customWidth="1"/>
    <col min="7683" max="7683" width="15.42578125" style="764" bestFit="1" customWidth="1"/>
    <col min="7684" max="7684" width="3.42578125" style="764" customWidth="1"/>
    <col min="7685" max="7686" width="15" style="764" customWidth="1"/>
    <col min="7687" max="7687" width="16.7109375" style="764" customWidth="1"/>
    <col min="7688" max="7688" width="15" style="764" bestFit="1" customWidth="1"/>
    <col min="7689" max="7689" width="19.140625" style="764" bestFit="1" customWidth="1"/>
    <col min="7690" max="7690" width="18.42578125" style="764" customWidth="1"/>
    <col min="7691" max="7691" width="16.7109375" style="764" customWidth="1"/>
    <col min="7692" max="7692" width="21" style="764" bestFit="1" customWidth="1"/>
    <col min="7693" max="7693" width="20.140625" style="764" bestFit="1" customWidth="1"/>
    <col min="7694" max="7694" width="14.140625" style="764" bestFit="1" customWidth="1"/>
    <col min="7695" max="7695" width="16.7109375" style="764" customWidth="1"/>
    <col min="7696" max="7937" width="9.140625" style="764"/>
    <col min="7938" max="7938" width="2.42578125" style="764" customWidth="1"/>
    <col min="7939" max="7939" width="15.42578125" style="764" bestFit="1" customWidth="1"/>
    <col min="7940" max="7940" width="3.42578125" style="764" customWidth="1"/>
    <col min="7941" max="7942" width="15" style="764" customWidth="1"/>
    <col min="7943" max="7943" width="16.7109375" style="764" customWidth="1"/>
    <col min="7944" max="7944" width="15" style="764" bestFit="1" customWidth="1"/>
    <col min="7945" max="7945" width="19.140625" style="764" bestFit="1" customWidth="1"/>
    <col min="7946" max="7946" width="18.42578125" style="764" customWidth="1"/>
    <col min="7947" max="7947" width="16.7109375" style="764" customWidth="1"/>
    <col min="7948" max="7948" width="21" style="764" bestFit="1" customWidth="1"/>
    <col min="7949" max="7949" width="20.140625" style="764" bestFit="1" customWidth="1"/>
    <col min="7950" max="7950" width="14.140625" style="764" bestFit="1" customWidth="1"/>
    <col min="7951" max="7951" width="16.7109375" style="764" customWidth="1"/>
    <col min="7952" max="8193" width="9.140625" style="764"/>
    <col min="8194" max="8194" width="2.42578125" style="764" customWidth="1"/>
    <col min="8195" max="8195" width="15.42578125" style="764" bestFit="1" customWidth="1"/>
    <col min="8196" max="8196" width="3.42578125" style="764" customWidth="1"/>
    <col min="8197" max="8198" width="15" style="764" customWidth="1"/>
    <col min="8199" max="8199" width="16.7109375" style="764" customWidth="1"/>
    <col min="8200" max="8200" width="15" style="764" bestFit="1" customWidth="1"/>
    <col min="8201" max="8201" width="19.140625" style="764" bestFit="1" customWidth="1"/>
    <col min="8202" max="8202" width="18.42578125" style="764" customWidth="1"/>
    <col min="8203" max="8203" width="16.7109375" style="764" customWidth="1"/>
    <col min="8204" max="8204" width="21" style="764" bestFit="1" customWidth="1"/>
    <col min="8205" max="8205" width="20.140625" style="764" bestFit="1" customWidth="1"/>
    <col min="8206" max="8206" width="14.140625" style="764" bestFit="1" customWidth="1"/>
    <col min="8207" max="8207" width="16.7109375" style="764" customWidth="1"/>
    <col min="8208" max="8449" width="9.140625" style="764"/>
    <col min="8450" max="8450" width="2.42578125" style="764" customWidth="1"/>
    <col min="8451" max="8451" width="15.42578125" style="764" bestFit="1" customWidth="1"/>
    <col min="8452" max="8452" width="3.42578125" style="764" customWidth="1"/>
    <col min="8453" max="8454" width="15" style="764" customWidth="1"/>
    <col min="8455" max="8455" width="16.7109375" style="764" customWidth="1"/>
    <col min="8456" max="8456" width="15" style="764" bestFit="1" customWidth="1"/>
    <col min="8457" max="8457" width="19.140625" style="764" bestFit="1" customWidth="1"/>
    <col min="8458" max="8458" width="18.42578125" style="764" customWidth="1"/>
    <col min="8459" max="8459" width="16.7109375" style="764" customWidth="1"/>
    <col min="8460" max="8460" width="21" style="764" bestFit="1" customWidth="1"/>
    <col min="8461" max="8461" width="20.140625" style="764" bestFit="1" customWidth="1"/>
    <col min="8462" max="8462" width="14.140625" style="764" bestFit="1" customWidth="1"/>
    <col min="8463" max="8463" width="16.7109375" style="764" customWidth="1"/>
    <col min="8464" max="8705" width="9.140625" style="764"/>
    <col min="8706" max="8706" width="2.42578125" style="764" customWidth="1"/>
    <col min="8707" max="8707" width="15.42578125" style="764" bestFit="1" customWidth="1"/>
    <col min="8708" max="8708" width="3.42578125" style="764" customWidth="1"/>
    <col min="8709" max="8710" width="15" style="764" customWidth="1"/>
    <col min="8711" max="8711" width="16.7109375" style="764" customWidth="1"/>
    <col min="8712" max="8712" width="15" style="764" bestFit="1" customWidth="1"/>
    <col min="8713" max="8713" width="19.140625" style="764" bestFit="1" customWidth="1"/>
    <col min="8714" max="8714" width="18.42578125" style="764" customWidth="1"/>
    <col min="8715" max="8715" width="16.7109375" style="764" customWidth="1"/>
    <col min="8716" max="8716" width="21" style="764" bestFit="1" customWidth="1"/>
    <col min="8717" max="8717" width="20.140625" style="764" bestFit="1" customWidth="1"/>
    <col min="8718" max="8718" width="14.140625" style="764" bestFit="1" customWidth="1"/>
    <col min="8719" max="8719" width="16.7109375" style="764" customWidth="1"/>
    <col min="8720" max="8961" width="9.140625" style="764"/>
    <col min="8962" max="8962" width="2.42578125" style="764" customWidth="1"/>
    <col min="8963" max="8963" width="15.42578125" style="764" bestFit="1" customWidth="1"/>
    <col min="8964" max="8964" width="3.42578125" style="764" customWidth="1"/>
    <col min="8965" max="8966" width="15" style="764" customWidth="1"/>
    <col min="8967" max="8967" width="16.7109375" style="764" customWidth="1"/>
    <col min="8968" max="8968" width="15" style="764" bestFit="1" customWidth="1"/>
    <col min="8969" max="8969" width="19.140625" style="764" bestFit="1" customWidth="1"/>
    <col min="8970" max="8970" width="18.42578125" style="764" customWidth="1"/>
    <col min="8971" max="8971" width="16.7109375" style="764" customWidth="1"/>
    <col min="8972" max="8972" width="21" style="764" bestFit="1" customWidth="1"/>
    <col min="8973" max="8973" width="20.140625" style="764" bestFit="1" customWidth="1"/>
    <col min="8974" max="8974" width="14.140625" style="764" bestFit="1" customWidth="1"/>
    <col min="8975" max="8975" width="16.7109375" style="764" customWidth="1"/>
    <col min="8976" max="9217" width="9.140625" style="764"/>
    <col min="9218" max="9218" width="2.42578125" style="764" customWidth="1"/>
    <col min="9219" max="9219" width="15.42578125" style="764" bestFit="1" customWidth="1"/>
    <col min="9220" max="9220" width="3.42578125" style="764" customWidth="1"/>
    <col min="9221" max="9222" width="15" style="764" customWidth="1"/>
    <col min="9223" max="9223" width="16.7109375" style="764" customWidth="1"/>
    <col min="9224" max="9224" width="15" style="764" bestFit="1" customWidth="1"/>
    <col min="9225" max="9225" width="19.140625" style="764" bestFit="1" customWidth="1"/>
    <col min="9226" max="9226" width="18.42578125" style="764" customWidth="1"/>
    <col min="9227" max="9227" width="16.7109375" style="764" customWidth="1"/>
    <col min="9228" max="9228" width="21" style="764" bestFit="1" customWidth="1"/>
    <col min="9229" max="9229" width="20.140625" style="764" bestFit="1" customWidth="1"/>
    <col min="9230" max="9230" width="14.140625" style="764" bestFit="1" customWidth="1"/>
    <col min="9231" max="9231" width="16.7109375" style="764" customWidth="1"/>
    <col min="9232" max="9473" width="9.140625" style="764"/>
    <col min="9474" max="9474" width="2.42578125" style="764" customWidth="1"/>
    <col min="9475" max="9475" width="15.42578125" style="764" bestFit="1" customWidth="1"/>
    <col min="9476" max="9476" width="3.42578125" style="764" customWidth="1"/>
    <col min="9477" max="9478" width="15" style="764" customWidth="1"/>
    <col min="9479" max="9479" width="16.7109375" style="764" customWidth="1"/>
    <col min="9480" max="9480" width="15" style="764" bestFit="1" customWidth="1"/>
    <col min="9481" max="9481" width="19.140625" style="764" bestFit="1" customWidth="1"/>
    <col min="9482" max="9482" width="18.42578125" style="764" customWidth="1"/>
    <col min="9483" max="9483" width="16.7109375" style="764" customWidth="1"/>
    <col min="9484" max="9484" width="21" style="764" bestFit="1" customWidth="1"/>
    <col min="9485" max="9485" width="20.140625" style="764" bestFit="1" customWidth="1"/>
    <col min="9486" max="9486" width="14.140625" style="764" bestFit="1" customWidth="1"/>
    <col min="9487" max="9487" width="16.7109375" style="764" customWidth="1"/>
    <col min="9488" max="9729" width="9.140625" style="764"/>
    <col min="9730" max="9730" width="2.42578125" style="764" customWidth="1"/>
    <col min="9731" max="9731" width="15.42578125" style="764" bestFit="1" customWidth="1"/>
    <col min="9732" max="9732" width="3.42578125" style="764" customWidth="1"/>
    <col min="9733" max="9734" width="15" style="764" customWidth="1"/>
    <col min="9735" max="9735" width="16.7109375" style="764" customWidth="1"/>
    <col min="9736" max="9736" width="15" style="764" bestFit="1" customWidth="1"/>
    <col min="9737" max="9737" width="19.140625" style="764" bestFit="1" customWidth="1"/>
    <col min="9738" max="9738" width="18.42578125" style="764" customWidth="1"/>
    <col min="9739" max="9739" width="16.7109375" style="764" customWidth="1"/>
    <col min="9740" max="9740" width="21" style="764" bestFit="1" customWidth="1"/>
    <col min="9741" max="9741" width="20.140625" style="764" bestFit="1" customWidth="1"/>
    <col min="9742" max="9742" width="14.140625" style="764" bestFit="1" customWidth="1"/>
    <col min="9743" max="9743" width="16.7109375" style="764" customWidth="1"/>
    <col min="9744" max="9985" width="9.140625" style="764"/>
    <col min="9986" max="9986" width="2.42578125" style="764" customWidth="1"/>
    <col min="9987" max="9987" width="15.42578125" style="764" bestFit="1" customWidth="1"/>
    <col min="9988" max="9988" width="3.42578125" style="764" customWidth="1"/>
    <col min="9989" max="9990" width="15" style="764" customWidth="1"/>
    <col min="9991" max="9991" width="16.7109375" style="764" customWidth="1"/>
    <col min="9992" max="9992" width="15" style="764" bestFit="1" customWidth="1"/>
    <col min="9993" max="9993" width="19.140625" style="764" bestFit="1" customWidth="1"/>
    <col min="9994" max="9994" width="18.42578125" style="764" customWidth="1"/>
    <col min="9995" max="9995" width="16.7109375" style="764" customWidth="1"/>
    <col min="9996" max="9996" width="21" style="764" bestFit="1" customWidth="1"/>
    <col min="9997" max="9997" width="20.140625" style="764" bestFit="1" customWidth="1"/>
    <col min="9998" max="9998" width="14.140625" style="764" bestFit="1" customWidth="1"/>
    <col min="9999" max="9999" width="16.7109375" style="764" customWidth="1"/>
    <col min="10000" max="10241" width="9.140625" style="764"/>
    <col min="10242" max="10242" width="2.42578125" style="764" customWidth="1"/>
    <col min="10243" max="10243" width="15.42578125" style="764" bestFit="1" customWidth="1"/>
    <col min="10244" max="10244" width="3.42578125" style="764" customWidth="1"/>
    <col min="10245" max="10246" width="15" style="764" customWidth="1"/>
    <col min="10247" max="10247" width="16.7109375" style="764" customWidth="1"/>
    <col min="10248" max="10248" width="15" style="764" bestFit="1" customWidth="1"/>
    <col min="10249" max="10249" width="19.140625" style="764" bestFit="1" customWidth="1"/>
    <col min="10250" max="10250" width="18.42578125" style="764" customWidth="1"/>
    <col min="10251" max="10251" width="16.7109375" style="764" customWidth="1"/>
    <col min="10252" max="10252" width="21" style="764" bestFit="1" customWidth="1"/>
    <col min="10253" max="10253" width="20.140625" style="764" bestFit="1" customWidth="1"/>
    <col min="10254" max="10254" width="14.140625" style="764" bestFit="1" customWidth="1"/>
    <col min="10255" max="10255" width="16.7109375" style="764" customWidth="1"/>
    <col min="10256" max="10497" width="9.140625" style="764"/>
    <col min="10498" max="10498" width="2.42578125" style="764" customWidth="1"/>
    <col min="10499" max="10499" width="15.42578125" style="764" bestFit="1" customWidth="1"/>
    <col min="10500" max="10500" width="3.42578125" style="764" customWidth="1"/>
    <col min="10501" max="10502" width="15" style="764" customWidth="1"/>
    <col min="10503" max="10503" width="16.7109375" style="764" customWidth="1"/>
    <col min="10504" max="10504" width="15" style="764" bestFit="1" customWidth="1"/>
    <col min="10505" max="10505" width="19.140625" style="764" bestFit="1" customWidth="1"/>
    <col min="10506" max="10506" width="18.42578125" style="764" customWidth="1"/>
    <col min="10507" max="10507" width="16.7109375" style="764" customWidth="1"/>
    <col min="10508" max="10508" width="21" style="764" bestFit="1" customWidth="1"/>
    <col min="10509" max="10509" width="20.140625" style="764" bestFit="1" customWidth="1"/>
    <col min="10510" max="10510" width="14.140625" style="764" bestFit="1" customWidth="1"/>
    <col min="10511" max="10511" width="16.7109375" style="764" customWidth="1"/>
    <col min="10512" max="10753" width="9.140625" style="764"/>
    <col min="10754" max="10754" width="2.42578125" style="764" customWidth="1"/>
    <col min="10755" max="10755" width="15.42578125" style="764" bestFit="1" customWidth="1"/>
    <col min="10756" max="10756" width="3.42578125" style="764" customWidth="1"/>
    <col min="10757" max="10758" width="15" style="764" customWidth="1"/>
    <col min="10759" max="10759" width="16.7109375" style="764" customWidth="1"/>
    <col min="10760" max="10760" width="15" style="764" bestFit="1" customWidth="1"/>
    <col min="10761" max="10761" width="19.140625" style="764" bestFit="1" customWidth="1"/>
    <col min="10762" max="10762" width="18.42578125" style="764" customWidth="1"/>
    <col min="10763" max="10763" width="16.7109375" style="764" customWidth="1"/>
    <col min="10764" max="10764" width="21" style="764" bestFit="1" customWidth="1"/>
    <col min="10765" max="10765" width="20.140625" style="764" bestFit="1" customWidth="1"/>
    <col min="10766" max="10766" width="14.140625" style="764" bestFit="1" customWidth="1"/>
    <col min="10767" max="10767" width="16.7109375" style="764" customWidth="1"/>
    <col min="10768" max="11009" width="9.140625" style="764"/>
    <col min="11010" max="11010" width="2.42578125" style="764" customWidth="1"/>
    <col min="11011" max="11011" width="15.42578125" style="764" bestFit="1" customWidth="1"/>
    <col min="11012" max="11012" width="3.42578125" style="764" customWidth="1"/>
    <col min="11013" max="11014" width="15" style="764" customWidth="1"/>
    <col min="11015" max="11015" width="16.7109375" style="764" customWidth="1"/>
    <col min="11016" max="11016" width="15" style="764" bestFit="1" customWidth="1"/>
    <col min="11017" max="11017" width="19.140625" style="764" bestFit="1" customWidth="1"/>
    <col min="11018" max="11018" width="18.42578125" style="764" customWidth="1"/>
    <col min="11019" max="11019" width="16.7109375" style="764" customWidth="1"/>
    <col min="11020" max="11020" width="21" style="764" bestFit="1" customWidth="1"/>
    <col min="11021" max="11021" width="20.140625" style="764" bestFit="1" customWidth="1"/>
    <col min="11022" max="11022" width="14.140625" style="764" bestFit="1" customWidth="1"/>
    <col min="11023" max="11023" width="16.7109375" style="764" customWidth="1"/>
    <col min="11024" max="11265" width="9.140625" style="764"/>
    <col min="11266" max="11266" width="2.42578125" style="764" customWidth="1"/>
    <col min="11267" max="11267" width="15.42578125" style="764" bestFit="1" customWidth="1"/>
    <col min="11268" max="11268" width="3.42578125" style="764" customWidth="1"/>
    <col min="11269" max="11270" width="15" style="764" customWidth="1"/>
    <col min="11271" max="11271" width="16.7109375" style="764" customWidth="1"/>
    <col min="11272" max="11272" width="15" style="764" bestFit="1" customWidth="1"/>
    <col min="11273" max="11273" width="19.140625" style="764" bestFit="1" customWidth="1"/>
    <col min="11274" max="11274" width="18.42578125" style="764" customWidth="1"/>
    <col min="11275" max="11275" width="16.7109375" style="764" customWidth="1"/>
    <col min="11276" max="11276" width="21" style="764" bestFit="1" customWidth="1"/>
    <col min="11277" max="11277" width="20.140625" style="764" bestFit="1" customWidth="1"/>
    <col min="11278" max="11278" width="14.140625" style="764" bestFit="1" customWidth="1"/>
    <col min="11279" max="11279" width="16.7109375" style="764" customWidth="1"/>
    <col min="11280" max="11521" width="9.140625" style="764"/>
    <col min="11522" max="11522" width="2.42578125" style="764" customWidth="1"/>
    <col min="11523" max="11523" width="15.42578125" style="764" bestFit="1" customWidth="1"/>
    <col min="11524" max="11524" width="3.42578125" style="764" customWidth="1"/>
    <col min="11525" max="11526" width="15" style="764" customWidth="1"/>
    <col min="11527" max="11527" width="16.7109375" style="764" customWidth="1"/>
    <col min="11528" max="11528" width="15" style="764" bestFit="1" customWidth="1"/>
    <col min="11529" max="11529" width="19.140625" style="764" bestFit="1" customWidth="1"/>
    <col min="11530" max="11530" width="18.42578125" style="764" customWidth="1"/>
    <col min="11531" max="11531" width="16.7109375" style="764" customWidth="1"/>
    <col min="11532" max="11532" width="21" style="764" bestFit="1" customWidth="1"/>
    <col min="11533" max="11533" width="20.140625" style="764" bestFit="1" customWidth="1"/>
    <col min="11534" max="11534" width="14.140625" style="764" bestFit="1" customWidth="1"/>
    <col min="11535" max="11535" width="16.7109375" style="764" customWidth="1"/>
    <col min="11536" max="11777" width="9.140625" style="764"/>
    <col min="11778" max="11778" width="2.42578125" style="764" customWidth="1"/>
    <col min="11779" max="11779" width="15.42578125" style="764" bestFit="1" customWidth="1"/>
    <col min="11780" max="11780" width="3.42578125" style="764" customWidth="1"/>
    <col min="11781" max="11782" width="15" style="764" customWidth="1"/>
    <col min="11783" max="11783" width="16.7109375" style="764" customWidth="1"/>
    <col min="11784" max="11784" width="15" style="764" bestFit="1" customWidth="1"/>
    <col min="11785" max="11785" width="19.140625" style="764" bestFit="1" customWidth="1"/>
    <col min="11786" max="11786" width="18.42578125" style="764" customWidth="1"/>
    <col min="11787" max="11787" width="16.7109375" style="764" customWidth="1"/>
    <col min="11788" max="11788" width="21" style="764" bestFit="1" customWidth="1"/>
    <col min="11789" max="11789" width="20.140625" style="764" bestFit="1" customWidth="1"/>
    <col min="11790" max="11790" width="14.140625" style="764" bestFit="1" customWidth="1"/>
    <col min="11791" max="11791" width="16.7109375" style="764" customWidth="1"/>
    <col min="11792" max="12033" width="9.140625" style="764"/>
    <col min="12034" max="12034" width="2.42578125" style="764" customWidth="1"/>
    <col min="12035" max="12035" width="15.42578125" style="764" bestFit="1" customWidth="1"/>
    <col min="12036" max="12036" width="3.42578125" style="764" customWidth="1"/>
    <col min="12037" max="12038" width="15" style="764" customWidth="1"/>
    <col min="12039" max="12039" width="16.7109375" style="764" customWidth="1"/>
    <col min="12040" max="12040" width="15" style="764" bestFit="1" customWidth="1"/>
    <col min="12041" max="12041" width="19.140625" style="764" bestFit="1" customWidth="1"/>
    <col min="12042" max="12042" width="18.42578125" style="764" customWidth="1"/>
    <col min="12043" max="12043" width="16.7109375" style="764" customWidth="1"/>
    <col min="12044" max="12044" width="21" style="764" bestFit="1" customWidth="1"/>
    <col min="12045" max="12045" width="20.140625" style="764" bestFit="1" customWidth="1"/>
    <col min="12046" max="12046" width="14.140625" style="764" bestFit="1" customWidth="1"/>
    <col min="12047" max="12047" width="16.7109375" style="764" customWidth="1"/>
    <col min="12048" max="12289" width="9.140625" style="764"/>
    <col min="12290" max="12290" width="2.42578125" style="764" customWidth="1"/>
    <col min="12291" max="12291" width="15.42578125" style="764" bestFit="1" customWidth="1"/>
    <col min="12292" max="12292" width="3.42578125" style="764" customWidth="1"/>
    <col min="12293" max="12294" width="15" style="764" customWidth="1"/>
    <col min="12295" max="12295" width="16.7109375" style="764" customWidth="1"/>
    <col min="12296" max="12296" width="15" style="764" bestFit="1" customWidth="1"/>
    <col min="12297" max="12297" width="19.140625" style="764" bestFit="1" customWidth="1"/>
    <col min="12298" max="12298" width="18.42578125" style="764" customWidth="1"/>
    <col min="12299" max="12299" width="16.7109375" style="764" customWidth="1"/>
    <col min="12300" max="12300" width="21" style="764" bestFit="1" customWidth="1"/>
    <col min="12301" max="12301" width="20.140625" style="764" bestFit="1" customWidth="1"/>
    <col min="12302" max="12302" width="14.140625" style="764" bestFit="1" customWidth="1"/>
    <col min="12303" max="12303" width="16.7109375" style="764" customWidth="1"/>
    <col min="12304" max="12545" width="9.140625" style="764"/>
    <col min="12546" max="12546" width="2.42578125" style="764" customWidth="1"/>
    <col min="12547" max="12547" width="15.42578125" style="764" bestFit="1" customWidth="1"/>
    <col min="12548" max="12548" width="3.42578125" style="764" customWidth="1"/>
    <col min="12549" max="12550" width="15" style="764" customWidth="1"/>
    <col min="12551" max="12551" width="16.7109375" style="764" customWidth="1"/>
    <col min="12552" max="12552" width="15" style="764" bestFit="1" customWidth="1"/>
    <col min="12553" max="12553" width="19.140625" style="764" bestFit="1" customWidth="1"/>
    <col min="12554" max="12554" width="18.42578125" style="764" customWidth="1"/>
    <col min="12555" max="12555" width="16.7109375" style="764" customWidth="1"/>
    <col min="12556" max="12556" width="21" style="764" bestFit="1" customWidth="1"/>
    <col min="12557" max="12557" width="20.140625" style="764" bestFit="1" customWidth="1"/>
    <col min="12558" max="12558" width="14.140625" style="764" bestFit="1" customWidth="1"/>
    <col min="12559" max="12559" width="16.7109375" style="764" customWidth="1"/>
    <col min="12560" max="12801" width="9.140625" style="764"/>
    <col min="12802" max="12802" width="2.42578125" style="764" customWidth="1"/>
    <col min="12803" max="12803" width="15.42578125" style="764" bestFit="1" customWidth="1"/>
    <col min="12804" max="12804" width="3.42578125" style="764" customWidth="1"/>
    <col min="12805" max="12806" width="15" style="764" customWidth="1"/>
    <col min="12807" max="12807" width="16.7109375" style="764" customWidth="1"/>
    <col min="12808" max="12808" width="15" style="764" bestFit="1" customWidth="1"/>
    <col min="12809" max="12809" width="19.140625" style="764" bestFit="1" customWidth="1"/>
    <col min="12810" max="12810" width="18.42578125" style="764" customWidth="1"/>
    <col min="12811" max="12811" width="16.7109375" style="764" customWidth="1"/>
    <col min="12812" max="12812" width="21" style="764" bestFit="1" customWidth="1"/>
    <col min="12813" max="12813" width="20.140625" style="764" bestFit="1" customWidth="1"/>
    <col min="12814" max="12814" width="14.140625" style="764" bestFit="1" customWidth="1"/>
    <col min="12815" max="12815" width="16.7109375" style="764" customWidth="1"/>
    <col min="12816" max="13057" width="9.140625" style="764"/>
    <col min="13058" max="13058" width="2.42578125" style="764" customWidth="1"/>
    <col min="13059" max="13059" width="15.42578125" style="764" bestFit="1" customWidth="1"/>
    <col min="13060" max="13060" width="3.42578125" style="764" customWidth="1"/>
    <col min="13061" max="13062" width="15" style="764" customWidth="1"/>
    <col min="13063" max="13063" width="16.7109375" style="764" customWidth="1"/>
    <col min="13064" max="13064" width="15" style="764" bestFit="1" customWidth="1"/>
    <col min="13065" max="13065" width="19.140625" style="764" bestFit="1" customWidth="1"/>
    <col min="13066" max="13066" width="18.42578125" style="764" customWidth="1"/>
    <col min="13067" max="13067" width="16.7109375" style="764" customWidth="1"/>
    <col min="13068" max="13068" width="21" style="764" bestFit="1" customWidth="1"/>
    <col min="13069" max="13069" width="20.140625" style="764" bestFit="1" customWidth="1"/>
    <col min="13070" max="13070" width="14.140625" style="764" bestFit="1" customWidth="1"/>
    <col min="13071" max="13071" width="16.7109375" style="764" customWidth="1"/>
    <col min="13072" max="13313" width="9.140625" style="764"/>
    <col min="13314" max="13314" width="2.42578125" style="764" customWidth="1"/>
    <col min="13315" max="13315" width="15.42578125" style="764" bestFit="1" customWidth="1"/>
    <col min="13316" max="13316" width="3.42578125" style="764" customWidth="1"/>
    <col min="13317" max="13318" width="15" style="764" customWidth="1"/>
    <col min="13319" max="13319" width="16.7109375" style="764" customWidth="1"/>
    <col min="13320" max="13320" width="15" style="764" bestFit="1" customWidth="1"/>
    <col min="13321" max="13321" width="19.140625" style="764" bestFit="1" customWidth="1"/>
    <col min="13322" max="13322" width="18.42578125" style="764" customWidth="1"/>
    <col min="13323" max="13323" width="16.7109375" style="764" customWidth="1"/>
    <col min="13324" max="13324" width="21" style="764" bestFit="1" customWidth="1"/>
    <col min="13325" max="13325" width="20.140625" style="764" bestFit="1" customWidth="1"/>
    <col min="13326" max="13326" width="14.140625" style="764" bestFit="1" customWidth="1"/>
    <col min="13327" max="13327" width="16.7109375" style="764" customWidth="1"/>
    <col min="13328" max="13569" width="9.140625" style="764"/>
    <col min="13570" max="13570" width="2.42578125" style="764" customWidth="1"/>
    <col min="13571" max="13571" width="15.42578125" style="764" bestFit="1" customWidth="1"/>
    <col min="13572" max="13572" width="3.42578125" style="764" customWidth="1"/>
    <col min="13573" max="13574" width="15" style="764" customWidth="1"/>
    <col min="13575" max="13575" width="16.7109375" style="764" customWidth="1"/>
    <col min="13576" max="13576" width="15" style="764" bestFit="1" customWidth="1"/>
    <col min="13577" max="13577" width="19.140625" style="764" bestFit="1" customWidth="1"/>
    <col min="13578" max="13578" width="18.42578125" style="764" customWidth="1"/>
    <col min="13579" max="13579" width="16.7109375" style="764" customWidth="1"/>
    <col min="13580" max="13580" width="21" style="764" bestFit="1" customWidth="1"/>
    <col min="13581" max="13581" width="20.140625" style="764" bestFit="1" customWidth="1"/>
    <col min="13582" max="13582" width="14.140625" style="764" bestFit="1" customWidth="1"/>
    <col min="13583" max="13583" width="16.7109375" style="764" customWidth="1"/>
    <col min="13584" max="13825" width="9.140625" style="764"/>
    <col min="13826" max="13826" width="2.42578125" style="764" customWidth="1"/>
    <col min="13827" max="13827" width="15.42578125" style="764" bestFit="1" customWidth="1"/>
    <col min="13828" max="13828" width="3.42578125" style="764" customWidth="1"/>
    <col min="13829" max="13830" width="15" style="764" customWidth="1"/>
    <col min="13831" max="13831" width="16.7109375" style="764" customWidth="1"/>
    <col min="13832" max="13832" width="15" style="764" bestFit="1" customWidth="1"/>
    <col min="13833" max="13833" width="19.140625" style="764" bestFit="1" customWidth="1"/>
    <col min="13834" max="13834" width="18.42578125" style="764" customWidth="1"/>
    <col min="13835" max="13835" width="16.7109375" style="764" customWidth="1"/>
    <col min="13836" max="13836" width="21" style="764" bestFit="1" customWidth="1"/>
    <col min="13837" max="13837" width="20.140625" style="764" bestFit="1" customWidth="1"/>
    <col min="13838" max="13838" width="14.140625" style="764" bestFit="1" customWidth="1"/>
    <col min="13839" max="13839" width="16.7109375" style="764" customWidth="1"/>
    <col min="13840" max="14081" width="9.140625" style="764"/>
    <col min="14082" max="14082" width="2.42578125" style="764" customWidth="1"/>
    <col min="14083" max="14083" width="15.42578125" style="764" bestFit="1" customWidth="1"/>
    <col min="14084" max="14084" width="3.42578125" style="764" customWidth="1"/>
    <col min="14085" max="14086" width="15" style="764" customWidth="1"/>
    <col min="14087" max="14087" width="16.7109375" style="764" customWidth="1"/>
    <col min="14088" max="14088" width="15" style="764" bestFit="1" customWidth="1"/>
    <col min="14089" max="14089" width="19.140625" style="764" bestFit="1" customWidth="1"/>
    <col min="14090" max="14090" width="18.42578125" style="764" customWidth="1"/>
    <col min="14091" max="14091" width="16.7109375" style="764" customWidth="1"/>
    <col min="14092" max="14092" width="21" style="764" bestFit="1" customWidth="1"/>
    <col min="14093" max="14093" width="20.140625" style="764" bestFit="1" customWidth="1"/>
    <col min="14094" max="14094" width="14.140625" style="764" bestFit="1" customWidth="1"/>
    <col min="14095" max="14095" width="16.7109375" style="764" customWidth="1"/>
    <col min="14096" max="14337" width="9.140625" style="764"/>
    <col min="14338" max="14338" width="2.42578125" style="764" customWidth="1"/>
    <col min="14339" max="14339" width="15.42578125" style="764" bestFit="1" customWidth="1"/>
    <col min="14340" max="14340" width="3.42578125" style="764" customWidth="1"/>
    <col min="14341" max="14342" width="15" style="764" customWidth="1"/>
    <col min="14343" max="14343" width="16.7109375" style="764" customWidth="1"/>
    <col min="14344" max="14344" width="15" style="764" bestFit="1" customWidth="1"/>
    <col min="14345" max="14345" width="19.140625" style="764" bestFit="1" customWidth="1"/>
    <col min="14346" max="14346" width="18.42578125" style="764" customWidth="1"/>
    <col min="14347" max="14347" width="16.7109375" style="764" customWidth="1"/>
    <col min="14348" max="14348" width="21" style="764" bestFit="1" customWidth="1"/>
    <col min="14349" max="14349" width="20.140625" style="764" bestFit="1" customWidth="1"/>
    <col min="14350" max="14350" width="14.140625" style="764" bestFit="1" customWidth="1"/>
    <col min="14351" max="14351" width="16.7109375" style="764" customWidth="1"/>
    <col min="14352" max="14593" width="9.140625" style="764"/>
    <col min="14594" max="14594" width="2.42578125" style="764" customWidth="1"/>
    <col min="14595" max="14595" width="15.42578125" style="764" bestFit="1" customWidth="1"/>
    <col min="14596" max="14596" width="3.42578125" style="764" customWidth="1"/>
    <col min="14597" max="14598" width="15" style="764" customWidth="1"/>
    <col min="14599" max="14599" width="16.7109375" style="764" customWidth="1"/>
    <col min="14600" max="14600" width="15" style="764" bestFit="1" customWidth="1"/>
    <col min="14601" max="14601" width="19.140625" style="764" bestFit="1" customWidth="1"/>
    <col min="14602" max="14602" width="18.42578125" style="764" customWidth="1"/>
    <col min="14603" max="14603" width="16.7109375" style="764" customWidth="1"/>
    <col min="14604" max="14604" width="21" style="764" bestFit="1" customWidth="1"/>
    <col min="14605" max="14605" width="20.140625" style="764" bestFit="1" customWidth="1"/>
    <col min="14606" max="14606" width="14.140625" style="764" bestFit="1" customWidth="1"/>
    <col min="14607" max="14607" width="16.7109375" style="764" customWidth="1"/>
    <col min="14608" max="14849" width="9.140625" style="764"/>
    <col min="14850" max="14850" width="2.42578125" style="764" customWidth="1"/>
    <col min="14851" max="14851" width="15.42578125" style="764" bestFit="1" customWidth="1"/>
    <col min="14852" max="14852" width="3.42578125" style="764" customWidth="1"/>
    <col min="14853" max="14854" width="15" style="764" customWidth="1"/>
    <col min="14855" max="14855" width="16.7109375" style="764" customWidth="1"/>
    <col min="14856" max="14856" width="15" style="764" bestFit="1" customWidth="1"/>
    <col min="14857" max="14857" width="19.140625" style="764" bestFit="1" customWidth="1"/>
    <col min="14858" max="14858" width="18.42578125" style="764" customWidth="1"/>
    <col min="14859" max="14859" width="16.7109375" style="764" customWidth="1"/>
    <col min="14860" max="14860" width="21" style="764" bestFit="1" customWidth="1"/>
    <col min="14861" max="14861" width="20.140625" style="764" bestFit="1" customWidth="1"/>
    <col min="14862" max="14862" width="14.140625" style="764" bestFit="1" customWidth="1"/>
    <col min="14863" max="14863" width="16.7109375" style="764" customWidth="1"/>
    <col min="14864" max="15105" width="9.140625" style="764"/>
    <col min="15106" max="15106" width="2.42578125" style="764" customWidth="1"/>
    <col min="15107" max="15107" width="15.42578125" style="764" bestFit="1" customWidth="1"/>
    <col min="15108" max="15108" width="3.42578125" style="764" customWidth="1"/>
    <col min="15109" max="15110" width="15" style="764" customWidth="1"/>
    <col min="15111" max="15111" width="16.7109375" style="764" customWidth="1"/>
    <col min="15112" max="15112" width="15" style="764" bestFit="1" customWidth="1"/>
    <col min="15113" max="15113" width="19.140625" style="764" bestFit="1" customWidth="1"/>
    <col min="15114" max="15114" width="18.42578125" style="764" customWidth="1"/>
    <col min="15115" max="15115" width="16.7109375" style="764" customWidth="1"/>
    <col min="15116" max="15116" width="21" style="764" bestFit="1" customWidth="1"/>
    <col min="15117" max="15117" width="20.140625" style="764" bestFit="1" customWidth="1"/>
    <col min="15118" max="15118" width="14.140625" style="764" bestFit="1" customWidth="1"/>
    <col min="15119" max="15119" width="16.7109375" style="764" customWidth="1"/>
    <col min="15120" max="15361" width="9.140625" style="764"/>
    <col min="15362" max="15362" width="2.42578125" style="764" customWidth="1"/>
    <col min="15363" max="15363" width="15.42578125" style="764" bestFit="1" customWidth="1"/>
    <col min="15364" max="15364" width="3.42578125" style="764" customWidth="1"/>
    <col min="15365" max="15366" width="15" style="764" customWidth="1"/>
    <col min="15367" max="15367" width="16.7109375" style="764" customWidth="1"/>
    <col min="15368" max="15368" width="15" style="764" bestFit="1" customWidth="1"/>
    <col min="15369" max="15369" width="19.140625" style="764" bestFit="1" customWidth="1"/>
    <col min="15370" max="15370" width="18.42578125" style="764" customWidth="1"/>
    <col min="15371" max="15371" width="16.7109375" style="764" customWidth="1"/>
    <col min="15372" max="15372" width="21" style="764" bestFit="1" customWidth="1"/>
    <col min="15373" max="15373" width="20.140625" style="764" bestFit="1" customWidth="1"/>
    <col min="15374" max="15374" width="14.140625" style="764" bestFit="1" customWidth="1"/>
    <col min="15375" max="15375" width="16.7109375" style="764" customWidth="1"/>
    <col min="15376" max="15617" width="9.140625" style="764"/>
    <col min="15618" max="15618" width="2.42578125" style="764" customWidth="1"/>
    <col min="15619" max="15619" width="15.42578125" style="764" bestFit="1" customWidth="1"/>
    <col min="15620" max="15620" width="3.42578125" style="764" customWidth="1"/>
    <col min="15621" max="15622" width="15" style="764" customWidth="1"/>
    <col min="15623" max="15623" width="16.7109375" style="764" customWidth="1"/>
    <col min="15624" max="15624" width="15" style="764" bestFit="1" customWidth="1"/>
    <col min="15625" max="15625" width="19.140625" style="764" bestFit="1" customWidth="1"/>
    <col min="15626" max="15626" width="18.42578125" style="764" customWidth="1"/>
    <col min="15627" max="15627" width="16.7109375" style="764" customWidth="1"/>
    <col min="15628" max="15628" width="21" style="764" bestFit="1" customWidth="1"/>
    <col min="15629" max="15629" width="20.140625" style="764" bestFit="1" customWidth="1"/>
    <col min="15630" max="15630" width="14.140625" style="764" bestFit="1" customWidth="1"/>
    <col min="15631" max="15631" width="16.7109375" style="764" customWidth="1"/>
    <col min="15632" max="15873" width="9.140625" style="764"/>
    <col min="15874" max="15874" width="2.42578125" style="764" customWidth="1"/>
    <col min="15875" max="15875" width="15.42578125" style="764" bestFit="1" customWidth="1"/>
    <col min="15876" max="15876" width="3.42578125" style="764" customWidth="1"/>
    <col min="15877" max="15878" width="15" style="764" customWidth="1"/>
    <col min="15879" max="15879" width="16.7109375" style="764" customWidth="1"/>
    <col min="15880" max="15880" width="15" style="764" bestFit="1" customWidth="1"/>
    <col min="15881" max="15881" width="19.140625" style="764" bestFit="1" customWidth="1"/>
    <col min="15882" max="15882" width="18.42578125" style="764" customWidth="1"/>
    <col min="15883" max="15883" width="16.7109375" style="764" customWidth="1"/>
    <col min="15884" max="15884" width="21" style="764" bestFit="1" customWidth="1"/>
    <col min="15885" max="15885" width="20.140625" style="764" bestFit="1" customWidth="1"/>
    <col min="15886" max="15886" width="14.140625" style="764" bestFit="1" customWidth="1"/>
    <col min="15887" max="15887" width="16.7109375" style="764" customWidth="1"/>
    <col min="15888" max="16129" width="9.140625" style="764"/>
    <col min="16130" max="16130" width="2.42578125" style="764" customWidth="1"/>
    <col min="16131" max="16131" width="15.42578125" style="764" bestFit="1" customWidth="1"/>
    <col min="16132" max="16132" width="3.42578125" style="764" customWidth="1"/>
    <col min="16133" max="16134" width="15" style="764" customWidth="1"/>
    <col min="16135" max="16135" width="16.7109375" style="764" customWidth="1"/>
    <col min="16136" max="16136" width="15" style="764" bestFit="1" customWidth="1"/>
    <col min="16137" max="16137" width="19.140625" style="764" bestFit="1" customWidth="1"/>
    <col min="16138" max="16138" width="18.42578125" style="764" customWidth="1"/>
    <col min="16139" max="16139" width="16.7109375" style="764" customWidth="1"/>
    <col min="16140" max="16140" width="21" style="764" bestFit="1" customWidth="1"/>
    <col min="16141" max="16141" width="20.140625" style="764" bestFit="1" customWidth="1"/>
    <col min="16142" max="16142" width="14.140625" style="764" bestFit="1" customWidth="1"/>
    <col min="16143" max="16143" width="16.7109375" style="764" customWidth="1"/>
    <col min="16144" max="16384" width="9.140625" style="764"/>
  </cols>
  <sheetData>
    <row r="1" spans="1:16" ht="13.2">
      <c r="A1" s="528" t="s">
        <v>8</v>
      </c>
      <c r="C1" s="529"/>
      <c r="D1" s="529"/>
      <c r="E1" s="529"/>
      <c r="F1" s="529"/>
      <c r="G1" s="1210"/>
      <c r="H1" s="529"/>
      <c r="I1" s="530"/>
      <c r="J1" s="530"/>
      <c r="K1" s="530"/>
      <c r="L1" s="531"/>
      <c r="M1" s="531"/>
      <c r="N1" s="531"/>
      <c r="O1" s="531"/>
    </row>
    <row r="2" spans="1:16" ht="14.25" customHeight="1">
      <c r="A2" s="946" t="s">
        <v>815</v>
      </c>
      <c r="C2" s="529"/>
      <c r="D2" s="529"/>
      <c r="E2" s="529"/>
      <c r="F2" s="529"/>
      <c r="G2" s="1210"/>
      <c r="H2" s="529"/>
      <c r="I2" s="530"/>
      <c r="J2" s="530"/>
      <c r="K2" s="530"/>
      <c r="L2" s="531"/>
      <c r="M2" s="531"/>
      <c r="N2" s="531"/>
      <c r="O2" s="531"/>
    </row>
    <row r="3" spans="1:16" ht="13.2">
      <c r="A3" s="528" t="s">
        <v>775</v>
      </c>
      <c r="C3" s="529"/>
      <c r="D3" s="529"/>
      <c r="E3" s="529"/>
      <c r="F3" s="529"/>
      <c r="G3" s="1210"/>
      <c r="H3" s="529"/>
      <c r="I3" s="530"/>
      <c r="J3" s="530"/>
      <c r="K3" s="530"/>
      <c r="L3" s="531"/>
      <c r="M3" s="531"/>
      <c r="N3" s="531"/>
      <c r="O3" s="531"/>
    </row>
    <row r="4" spans="1:16" ht="13.2">
      <c r="A4" s="529"/>
      <c r="B4" s="40"/>
      <c r="C4" s="529"/>
      <c r="D4" s="529"/>
      <c r="E4" s="529"/>
      <c r="F4" s="529"/>
      <c r="G4" s="1210"/>
      <c r="H4" s="529"/>
      <c r="I4" s="530"/>
      <c r="J4" s="530"/>
      <c r="K4" s="530"/>
      <c r="L4" s="531"/>
      <c r="M4" s="531"/>
      <c r="N4" s="531"/>
      <c r="O4" s="531"/>
    </row>
    <row r="5" spans="1:16" ht="13.2">
      <c r="A5" s="529"/>
      <c r="B5" s="529"/>
      <c r="C5" s="529"/>
      <c r="D5" s="1118" t="s">
        <v>809</v>
      </c>
      <c r="E5" s="532"/>
      <c r="F5" s="533"/>
      <c r="G5" s="533"/>
      <c r="H5" s="1118" t="s">
        <v>820</v>
      </c>
      <c r="I5" s="535"/>
      <c r="J5" s="535"/>
      <c r="K5" s="535"/>
      <c r="L5" s="948" t="s">
        <v>819</v>
      </c>
      <c r="M5" s="536"/>
      <c r="N5" s="536"/>
      <c r="O5" s="536"/>
    </row>
    <row r="6" spans="1:16" ht="13.8" thickBot="1">
      <c r="A6" s="537"/>
      <c r="B6" s="537"/>
      <c r="C6" s="537"/>
      <c r="D6" s="538" t="s">
        <v>79</v>
      </c>
      <c r="E6" s="538" t="s">
        <v>79</v>
      </c>
      <c r="F6" s="539"/>
      <c r="G6" s="780"/>
      <c r="H6" s="540"/>
      <c r="I6" s="541"/>
      <c r="J6" s="541"/>
      <c r="K6" s="541"/>
      <c r="L6" s="541"/>
      <c r="M6" s="541"/>
      <c r="N6" s="541"/>
      <c r="O6" s="541"/>
    </row>
    <row r="7" spans="1:16" ht="13.8">
      <c r="A7" s="529"/>
      <c r="B7" s="529"/>
      <c r="C7" s="529"/>
      <c r="D7" s="534" t="s">
        <v>80</v>
      </c>
      <c r="E7" s="542" t="s">
        <v>2</v>
      </c>
      <c r="F7" s="543" t="s">
        <v>102</v>
      </c>
      <c r="G7" s="781"/>
      <c r="H7" s="534" t="s">
        <v>12</v>
      </c>
      <c r="I7" s="535" t="s">
        <v>13</v>
      </c>
      <c r="J7" s="535" t="s">
        <v>103</v>
      </c>
      <c r="K7" s="535" t="s">
        <v>11</v>
      </c>
      <c r="L7" s="542" t="s">
        <v>12</v>
      </c>
      <c r="M7" s="542" t="s">
        <v>13</v>
      </c>
      <c r="N7" s="544" t="s">
        <v>104</v>
      </c>
      <c r="O7" s="542" t="s">
        <v>105</v>
      </c>
      <c r="P7" s="487" t="s">
        <v>2</v>
      </c>
    </row>
    <row r="8" spans="1:16" ht="13.8">
      <c r="A8" s="531"/>
      <c r="B8" s="542" t="s">
        <v>687</v>
      </c>
      <c r="C8" s="545"/>
      <c r="D8" s="542" t="s">
        <v>21</v>
      </c>
      <c r="E8" s="542"/>
      <c r="F8" s="544" t="s">
        <v>2</v>
      </c>
      <c r="G8" s="546"/>
      <c r="H8" s="542" t="s">
        <v>3</v>
      </c>
      <c r="I8" s="546" t="s">
        <v>3</v>
      </c>
      <c r="J8" s="546" t="s">
        <v>681</v>
      </c>
      <c r="K8" s="546" t="s">
        <v>9</v>
      </c>
      <c r="L8" s="542" t="s">
        <v>17</v>
      </c>
      <c r="M8" s="544" t="s">
        <v>17</v>
      </c>
      <c r="N8" s="542" t="s">
        <v>11</v>
      </c>
      <c r="O8" s="542" t="s">
        <v>104</v>
      </c>
      <c r="P8" s="489" t="s">
        <v>30</v>
      </c>
    </row>
    <row r="9" spans="1:16" ht="13.8">
      <c r="A9" s="531"/>
      <c r="B9" s="542" t="s">
        <v>6</v>
      </c>
      <c r="C9" s="545"/>
      <c r="D9" s="546" t="s">
        <v>106</v>
      </c>
      <c r="E9" s="546" t="s">
        <v>24</v>
      </c>
      <c r="F9" s="544" t="s">
        <v>25</v>
      </c>
      <c r="G9" s="1879" t="s">
        <v>2735</v>
      </c>
      <c r="H9" s="546" t="s">
        <v>107</v>
      </c>
      <c r="I9" s="544" t="s">
        <v>688</v>
      </c>
      <c r="J9" s="546" t="s">
        <v>26</v>
      </c>
      <c r="K9" s="546" t="s">
        <v>109</v>
      </c>
      <c r="L9" s="546" t="s">
        <v>689</v>
      </c>
      <c r="M9" s="544" t="s">
        <v>690</v>
      </c>
      <c r="N9" s="546" t="s">
        <v>81</v>
      </c>
      <c r="O9" s="546" t="s">
        <v>112</v>
      </c>
      <c r="P9" s="489" t="s">
        <v>28</v>
      </c>
    </row>
    <row r="10" spans="1:16" ht="14.4" thickBot="1">
      <c r="A10" s="537"/>
      <c r="B10" s="547"/>
      <c r="C10" s="547"/>
      <c r="D10" s="541"/>
      <c r="E10" s="541"/>
      <c r="F10" s="548"/>
      <c r="G10" s="1880" t="s">
        <v>870</v>
      </c>
      <c r="H10" s="947" t="s">
        <v>774</v>
      </c>
      <c r="I10" s="548" t="s">
        <v>691</v>
      </c>
      <c r="J10" s="541"/>
      <c r="K10" s="541"/>
      <c r="L10" s="541" t="s">
        <v>692</v>
      </c>
      <c r="M10" s="549" t="s">
        <v>693</v>
      </c>
      <c r="N10" s="541"/>
      <c r="O10" s="541"/>
      <c r="P10" s="492"/>
    </row>
    <row r="11" spans="1:16" ht="13.8" hidden="1" outlineLevel="1">
      <c r="A11" s="531"/>
      <c r="B11" s="555">
        <v>41639</v>
      </c>
      <c r="C11" s="545"/>
      <c r="D11" s="546"/>
      <c r="E11" s="546"/>
      <c r="F11" s="544"/>
      <c r="G11" s="546"/>
      <c r="H11" s="799"/>
      <c r="I11" s="544"/>
      <c r="J11" s="546"/>
      <c r="K11" s="546"/>
      <c r="L11" s="546"/>
      <c r="M11" s="800"/>
      <c r="N11" s="546"/>
      <c r="O11" s="546"/>
      <c r="P11" s="578"/>
    </row>
    <row r="12" spans="1:16" ht="13.8" hidden="1" outlineLevel="1">
      <c r="A12" s="531"/>
      <c r="B12" s="555">
        <v>41670</v>
      </c>
      <c r="C12" s="545"/>
      <c r="D12" s="546"/>
      <c r="E12" s="546"/>
      <c r="F12" s="544"/>
      <c r="G12" s="546"/>
      <c r="H12" s="799"/>
      <c r="I12" s="544"/>
      <c r="J12" s="546"/>
      <c r="K12" s="546"/>
      <c r="L12" s="546"/>
      <c r="M12" s="800"/>
      <c r="N12" s="546"/>
      <c r="O12" s="546"/>
      <c r="P12" s="578"/>
    </row>
    <row r="13" spans="1:16" ht="13.8" hidden="1" outlineLevel="1">
      <c r="A13" s="531"/>
      <c r="B13" s="555">
        <v>41698</v>
      </c>
      <c r="C13" s="545"/>
      <c r="D13" s="546"/>
      <c r="E13" s="546"/>
      <c r="F13" s="544"/>
      <c r="G13" s="546"/>
      <c r="H13" s="799"/>
      <c r="I13" s="544"/>
      <c r="J13" s="546"/>
      <c r="K13" s="546"/>
      <c r="L13" s="546"/>
      <c r="M13" s="800"/>
      <c r="N13" s="546"/>
      <c r="O13" s="546"/>
      <c r="P13" s="578"/>
    </row>
    <row r="14" spans="1:16" ht="10.199999999999999" hidden="1" customHeight="1" outlineLevel="1">
      <c r="A14" s="529"/>
      <c r="B14" s="555">
        <v>41729</v>
      </c>
      <c r="C14" s="529"/>
      <c r="D14" s="534"/>
      <c r="E14" s="550"/>
      <c r="F14" s="551"/>
      <c r="G14" s="551"/>
      <c r="H14" s="534"/>
      <c r="I14" s="535"/>
      <c r="J14" s="552"/>
      <c r="K14" s="552"/>
      <c r="L14" s="553"/>
      <c r="M14" s="553"/>
      <c r="N14" s="553"/>
      <c r="O14" s="553"/>
    </row>
    <row r="15" spans="1:16" ht="13.2" hidden="1" outlineLevel="1">
      <c r="A15" s="529"/>
      <c r="B15" s="554">
        <v>41759</v>
      </c>
      <c r="C15" s="555"/>
      <c r="D15" s="556"/>
      <c r="E15" s="557">
        <f>E14+D15</f>
        <v>0</v>
      </c>
      <c r="F15" s="558"/>
      <c r="G15" s="885"/>
      <c r="H15" s="550"/>
      <c r="I15" s="559"/>
      <c r="J15" s="552"/>
      <c r="K15" s="552"/>
      <c r="L15" s="560">
        <f>(-D15*0.35)+(H15*0.35)</f>
        <v>0</v>
      </c>
      <c r="M15" s="560">
        <f>M14+L15</f>
        <v>0</v>
      </c>
      <c r="N15" s="560"/>
      <c r="O15" s="553"/>
    </row>
    <row r="16" spans="1:16" ht="13.2" hidden="1" outlineLevel="1">
      <c r="A16" s="529"/>
      <c r="B16" s="554">
        <v>41790</v>
      </c>
      <c r="C16" s="555"/>
      <c r="D16" s="561">
        <v>-165891.27794925836</v>
      </c>
      <c r="E16" s="561">
        <f>E15+D16</f>
        <v>-165891.27794925836</v>
      </c>
      <c r="F16" s="558"/>
      <c r="G16" s="885"/>
      <c r="H16" s="550"/>
      <c r="I16" s="559"/>
      <c r="J16" s="552"/>
      <c r="K16" s="552"/>
      <c r="L16" s="560">
        <f t="shared" ref="L16:L44" si="0">(-D16*0.35)+(H16*0.35)</f>
        <v>58061.94728224042</v>
      </c>
      <c r="M16" s="560">
        <f t="shared" ref="M16:M45" si="1">M15+L16</f>
        <v>58061.94728224042</v>
      </c>
      <c r="N16" s="560"/>
      <c r="O16" s="553"/>
      <c r="P16" s="568">
        <f>E16+I16+M16</f>
        <v>-107829.33066701794</v>
      </c>
    </row>
    <row r="17" spans="1:17" ht="13.2" hidden="1" outlineLevel="1">
      <c r="A17" s="529"/>
      <c r="B17" s="564">
        <v>41820</v>
      </c>
      <c r="C17" s="554"/>
      <c r="D17" s="562">
        <v>-285701.64535705606</v>
      </c>
      <c r="E17" s="562">
        <f>E16+D17</f>
        <v>-451592.92330631439</v>
      </c>
      <c r="F17" s="558"/>
      <c r="G17" s="885"/>
      <c r="H17" s="563"/>
      <c r="I17" s="552"/>
      <c r="J17" s="552"/>
      <c r="K17" s="552"/>
      <c r="L17" s="558">
        <f t="shared" si="0"/>
        <v>99995.575874969611</v>
      </c>
      <c r="M17" s="558">
        <f t="shared" si="1"/>
        <v>158057.52315721003</v>
      </c>
      <c r="N17" s="558"/>
      <c r="O17" s="553"/>
      <c r="P17" s="568">
        <f t="shared" ref="P17:P22" si="2">E17+I17+M17</f>
        <v>-293535.40014910436</v>
      </c>
      <c r="Q17" s="1126"/>
    </row>
    <row r="18" spans="1:17" ht="13.2" hidden="1" outlineLevel="1">
      <c r="A18" s="529"/>
      <c r="B18" s="554">
        <v>41851</v>
      </c>
      <c r="C18" s="554"/>
      <c r="D18" s="562">
        <v>-285701.64535705606</v>
      </c>
      <c r="E18" s="562">
        <f t="shared" ref="E18:E79" si="3">E17+D18</f>
        <v>-737294.56866337045</v>
      </c>
      <c r="F18" s="558"/>
      <c r="G18" s="885"/>
      <c r="H18" s="562"/>
      <c r="I18" s="558"/>
      <c r="J18" s="552"/>
      <c r="K18" s="552"/>
      <c r="L18" s="558">
        <f>(-D18*0.35)+(H18*0.35)</f>
        <v>99995.575874969611</v>
      </c>
      <c r="M18" s="558">
        <f>M17+L18</f>
        <v>258053.09903217963</v>
      </c>
      <c r="N18" s="558"/>
      <c r="O18" s="553"/>
      <c r="P18" s="568">
        <f t="shared" si="2"/>
        <v>-479241.46963119082</v>
      </c>
      <c r="Q18" s="1126"/>
    </row>
    <row r="19" spans="1:17" ht="13.2" hidden="1" outlineLevel="1">
      <c r="A19" s="529"/>
      <c r="B19" s="554">
        <v>41882</v>
      </c>
      <c r="C19" s="565"/>
      <c r="D19" s="562">
        <v>-285701.64535705606</v>
      </c>
      <c r="E19" s="562">
        <f t="shared" si="3"/>
        <v>-1022996.2140204265</v>
      </c>
      <c r="F19" s="558"/>
      <c r="G19" s="885"/>
      <c r="H19" s="562"/>
      <c r="I19" s="558"/>
      <c r="J19" s="552"/>
      <c r="K19" s="552"/>
      <c r="L19" s="558">
        <f t="shared" si="0"/>
        <v>99995.575874969611</v>
      </c>
      <c r="M19" s="558">
        <f t="shared" si="1"/>
        <v>358048.67490714922</v>
      </c>
      <c r="N19" s="562"/>
      <c r="O19" s="553"/>
      <c r="P19" s="568">
        <f t="shared" si="2"/>
        <v>-664947.53911327734</v>
      </c>
      <c r="Q19" s="1126"/>
    </row>
    <row r="20" spans="1:17" ht="13.2" hidden="1" outlineLevel="1">
      <c r="A20" s="529"/>
      <c r="B20" s="554">
        <v>41912</v>
      </c>
      <c r="C20" s="554"/>
      <c r="D20" s="562">
        <v>-285701.64535705606</v>
      </c>
      <c r="E20" s="562">
        <f t="shared" si="3"/>
        <v>-1308697.8593774824</v>
      </c>
      <c r="F20" s="558"/>
      <c r="G20" s="885"/>
      <c r="H20" s="562"/>
      <c r="I20" s="558"/>
      <c r="J20" s="558"/>
      <c r="K20" s="552"/>
      <c r="L20" s="558">
        <f>(-D20*0.35)+(H20*0.35)</f>
        <v>99995.575874969611</v>
      </c>
      <c r="M20" s="558">
        <f t="shared" si="1"/>
        <v>458044.25078211882</v>
      </c>
      <c r="N20" s="562"/>
      <c r="O20" s="553"/>
      <c r="P20" s="568">
        <f t="shared" si="2"/>
        <v>-850653.60859536356</v>
      </c>
      <c r="Q20" s="1126"/>
    </row>
    <row r="21" spans="1:17" ht="13.2" hidden="1" outlineLevel="1">
      <c r="A21" s="529"/>
      <c r="B21" s="554">
        <v>41943</v>
      </c>
      <c r="C21" s="554"/>
      <c r="D21" s="562">
        <v>-285701.64535705606</v>
      </c>
      <c r="E21" s="562">
        <f t="shared" si="3"/>
        <v>-1594399.5047345385</v>
      </c>
      <c r="F21" s="558"/>
      <c r="G21" s="885"/>
      <c r="H21" s="562"/>
      <c r="I21" s="558"/>
      <c r="J21" s="558"/>
      <c r="K21" s="558"/>
      <c r="L21" s="558">
        <f>(-D21*0.35)+(H21*0.35)</f>
        <v>99995.575874969611</v>
      </c>
      <c r="M21" s="558">
        <f t="shared" si="1"/>
        <v>558039.82665708847</v>
      </c>
      <c r="N21" s="562"/>
      <c r="O21" s="553"/>
      <c r="P21" s="568">
        <f t="shared" si="2"/>
        <v>-1036359.67807745</v>
      </c>
    </row>
    <row r="22" spans="1:17" ht="13.2" hidden="1" outlineLevel="1">
      <c r="A22" s="529"/>
      <c r="B22" s="554">
        <v>41973</v>
      </c>
      <c r="C22" s="554"/>
      <c r="D22" s="558">
        <v>-285701.64535705606</v>
      </c>
      <c r="E22" s="558">
        <f t="shared" si="3"/>
        <v>-1880101.1500915946</v>
      </c>
      <c r="F22" s="558">
        <f>(E15+E22+SUM(E16:E21)*2)/24</f>
        <v>-518410.24359143229</v>
      </c>
      <c r="G22" s="885"/>
      <c r="H22" s="562"/>
      <c r="I22" s="558"/>
      <c r="J22" s="558"/>
      <c r="K22" s="558"/>
      <c r="L22" s="558">
        <f t="shared" si="0"/>
        <v>99995.575874969611</v>
      </c>
      <c r="M22" s="558">
        <f t="shared" si="1"/>
        <v>658035.40253205807</v>
      </c>
      <c r="N22" s="558">
        <f>(M15+M22+SUM(M16:M21)*2)/24</f>
        <v>181443.58525700131</v>
      </c>
      <c r="O22" s="566">
        <f t="shared" ref="O22:O27" si="4">N22+K22</f>
        <v>181443.58525700131</v>
      </c>
      <c r="P22" s="568">
        <f t="shared" si="2"/>
        <v>-1222065.7475595365</v>
      </c>
    </row>
    <row r="23" spans="1:17" ht="13.2" hidden="1" outlineLevel="1">
      <c r="A23" s="529"/>
      <c r="B23" s="554">
        <v>42004</v>
      </c>
      <c r="C23" s="554"/>
      <c r="D23" s="562"/>
      <c r="E23" s="562">
        <f>E22+D23</f>
        <v>-1880101.1500915946</v>
      </c>
      <c r="F23" s="558">
        <f t="shared" ref="F23:F32" si="5">(E11+E23+SUM(E12:E22)*2)/24</f>
        <v>-675085.33943239856</v>
      </c>
      <c r="G23" s="885"/>
      <c r="H23" s="562">
        <f>E23/47</f>
        <v>-40002.152129608396</v>
      </c>
      <c r="I23" s="558">
        <f>I22-H23</f>
        <v>40002.152129608396</v>
      </c>
      <c r="J23" s="558">
        <f>(I16+I23+SUM(I17:I22)*2)/24</f>
        <v>1666.7563387336832</v>
      </c>
      <c r="K23" s="558">
        <f>F23+J23</f>
        <v>-673418.58309366484</v>
      </c>
      <c r="L23" s="558">
        <f>(-D23*0.35)+(H23*0.35)</f>
        <v>-14000.753245362937</v>
      </c>
      <c r="M23" s="558">
        <f t="shared" si="1"/>
        <v>644034.64928669517</v>
      </c>
      <c r="N23" s="558">
        <f>(M11+M23+SUM(M12:M22)*2)/24</f>
        <v>235696.50408278266</v>
      </c>
      <c r="O23" s="566">
        <f t="shared" si="4"/>
        <v>-437722.07901088218</v>
      </c>
      <c r="P23" s="813">
        <f>E23+I23+M23</f>
        <v>-1196064.3486752911</v>
      </c>
    </row>
    <row r="24" spans="1:17" ht="13.2" hidden="1" outlineLevel="1">
      <c r="A24" s="529"/>
      <c r="B24" s="554">
        <v>42035</v>
      </c>
      <c r="C24" s="554"/>
      <c r="D24" s="562"/>
      <c r="E24" s="562">
        <f t="shared" si="3"/>
        <v>-1880101.1500915946</v>
      </c>
      <c r="F24" s="558">
        <f t="shared" si="5"/>
        <v>-831760.43527336477</v>
      </c>
      <c r="G24" s="885"/>
      <c r="H24" s="562">
        <f t="shared" ref="H24:H34" si="6">E24/47</f>
        <v>-40002.152129608396</v>
      </c>
      <c r="I24" s="558">
        <f>I23-H24</f>
        <v>80004.304259216791</v>
      </c>
      <c r="J24" s="558">
        <f>(I16+I24+SUM(I17:I23)*2)/24</f>
        <v>6667.0253549347326</v>
      </c>
      <c r="K24" s="558">
        <f>F24+J24</f>
        <v>-825093.40991843003</v>
      </c>
      <c r="L24" s="558">
        <f t="shared" si="0"/>
        <v>-14000.753245362937</v>
      </c>
      <c r="M24" s="558">
        <f t="shared" si="1"/>
        <v>630033.89604133228</v>
      </c>
      <c r="N24" s="558">
        <f>(M12+M24+SUM(M13:M23)*2)/24</f>
        <v>288782.69347145053</v>
      </c>
      <c r="O24" s="566">
        <f t="shared" si="4"/>
        <v>-536310.71644697944</v>
      </c>
      <c r="P24" s="813">
        <f t="shared" ref="P24:P68" si="7">E24+I24+M24</f>
        <v>-1170062.9497910454</v>
      </c>
    </row>
    <row r="25" spans="1:17" ht="13.2" hidden="1" outlineLevel="1">
      <c r="A25" s="529"/>
      <c r="B25" s="554">
        <v>42063</v>
      </c>
      <c r="C25" s="554"/>
      <c r="D25" s="562"/>
      <c r="E25" s="562">
        <f t="shared" si="3"/>
        <v>-1880101.1500915946</v>
      </c>
      <c r="F25" s="558">
        <f t="shared" si="5"/>
        <v>-988435.53111433098</v>
      </c>
      <c r="G25" s="885"/>
      <c r="H25" s="562">
        <f t="shared" si="6"/>
        <v>-40002.152129608396</v>
      </c>
      <c r="I25" s="558">
        <f t="shared" ref="I25:I79" si="8">I24-H25</f>
        <v>120006.45638882519</v>
      </c>
      <c r="J25" s="558">
        <f>(I16+I25+SUM(I17:I24)*2)/24</f>
        <v>15000.807048603148</v>
      </c>
      <c r="K25" s="558">
        <f t="shared" ref="K25:K45" si="9">F25+J25</f>
        <v>-973434.72406572779</v>
      </c>
      <c r="L25" s="558">
        <f t="shared" si="0"/>
        <v>-14000.753245362937</v>
      </c>
      <c r="M25" s="558">
        <f t="shared" si="1"/>
        <v>616033.14279596938</v>
      </c>
      <c r="N25" s="558">
        <f>(M13+M25+SUM(M14:M24)*2)/24</f>
        <v>340702.15342300473</v>
      </c>
      <c r="O25" s="566">
        <f t="shared" si="4"/>
        <v>-632732.570642723</v>
      </c>
      <c r="P25" s="813">
        <f t="shared" si="7"/>
        <v>-1144061.5509068002</v>
      </c>
    </row>
    <row r="26" spans="1:17" ht="13.2" hidden="1" outlineLevel="1">
      <c r="A26" s="529"/>
      <c r="B26" s="554">
        <v>42094</v>
      </c>
      <c r="C26" s="554"/>
      <c r="D26" s="562"/>
      <c r="E26" s="562">
        <f t="shared" si="3"/>
        <v>-1880101.1500915946</v>
      </c>
      <c r="F26" s="558">
        <f t="shared" si="5"/>
        <v>-1145110.6269552971</v>
      </c>
      <c r="G26" s="885"/>
      <c r="H26" s="562">
        <f t="shared" si="6"/>
        <v>-40002.152129608396</v>
      </c>
      <c r="I26" s="558">
        <f>I25-H26</f>
        <v>160008.60851843358</v>
      </c>
      <c r="J26" s="558">
        <f>(I16+I26+SUM(I17:I25)*2)/24</f>
        <v>26668.10141973893</v>
      </c>
      <c r="K26" s="558">
        <f t="shared" si="9"/>
        <v>-1118442.5255355581</v>
      </c>
      <c r="L26" s="558">
        <f t="shared" si="0"/>
        <v>-14000.753245362937</v>
      </c>
      <c r="M26" s="558">
        <f t="shared" si="1"/>
        <v>602032.38955060649</v>
      </c>
      <c r="N26" s="558">
        <f>(M14+M26+SUM(M15:M25)*2)/24</f>
        <v>391454.88393744541</v>
      </c>
      <c r="O26" s="566">
        <f t="shared" si="4"/>
        <v>-726987.64159811265</v>
      </c>
      <c r="P26" s="813">
        <f t="shared" si="7"/>
        <v>-1118060.1520225545</v>
      </c>
    </row>
    <row r="27" spans="1:17" ht="13.2" hidden="1" outlineLevel="1">
      <c r="A27" s="529"/>
      <c r="B27" s="554">
        <v>42124</v>
      </c>
      <c r="C27" s="554"/>
      <c r="D27" s="562"/>
      <c r="E27" s="562">
        <f t="shared" si="3"/>
        <v>-1880101.1500915946</v>
      </c>
      <c r="F27" s="558">
        <f t="shared" si="5"/>
        <v>-1301785.7227962634</v>
      </c>
      <c r="G27" s="885"/>
      <c r="H27" s="562">
        <f t="shared" si="6"/>
        <v>-40002.152129608396</v>
      </c>
      <c r="I27" s="558">
        <f t="shared" si="8"/>
        <v>200010.76064804196</v>
      </c>
      <c r="J27" s="558">
        <f>(I16+I27+SUM(I17:I26)*2)/24</f>
        <v>41668.908468342073</v>
      </c>
      <c r="K27" s="558">
        <f t="shared" si="9"/>
        <v>-1260116.8143279213</v>
      </c>
      <c r="L27" s="558">
        <f t="shared" si="0"/>
        <v>-14000.753245362937</v>
      </c>
      <c r="M27" s="558">
        <f t="shared" si="1"/>
        <v>588031.63630524359</v>
      </c>
      <c r="N27" s="558">
        <f>(M15+M27+SUM(M16:M26)*2)/24</f>
        <v>441040.88501477247</v>
      </c>
      <c r="O27" s="566">
        <f t="shared" si="4"/>
        <v>-819075.92931314884</v>
      </c>
      <c r="P27" s="813">
        <f t="shared" si="7"/>
        <v>-1092058.7531383089</v>
      </c>
    </row>
    <row r="28" spans="1:17" ht="13.2" hidden="1" outlineLevel="1">
      <c r="A28" s="529"/>
      <c r="B28" s="554">
        <v>42155</v>
      </c>
      <c r="C28" s="554"/>
      <c r="D28" s="562"/>
      <c r="E28" s="562">
        <f t="shared" si="3"/>
        <v>-1880101.1500915946</v>
      </c>
      <c r="F28" s="558">
        <f t="shared" si="5"/>
        <v>-1451548.6820560105</v>
      </c>
      <c r="G28" s="885"/>
      <c r="H28" s="562">
        <f t="shared" si="6"/>
        <v>-40002.152129608396</v>
      </c>
      <c r="I28" s="558">
        <f t="shared" si="8"/>
        <v>240012.91277765034</v>
      </c>
      <c r="J28" s="558">
        <f>(I16+I28+SUM(I17:I27)*2)/24</f>
        <v>60003.228194412593</v>
      </c>
      <c r="K28" s="558">
        <f t="shared" si="9"/>
        <v>-1391545.4538615979</v>
      </c>
      <c r="L28" s="558">
        <f t="shared" si="0"/>
        <v>-14000.753245362937</v>
      </c>
      <c r="M28" s="558">
        <f t="shared" si="1"/>
        <v>574030.8830598807</v>
      </c>
      <c r="N28" s="558">
        <f t="shared" ref="N28:N40" si="10">(M16+M28+SUM(M17:M27)*2)/24</f>
        <v>487040.90885155933</v>
      </c>
      <c r="O28" s="566">
        <f t="shared" ref="O28:O40" si="11">N28+K28</f>
        <v>-904504.54501003865</v>
      </c>
      <c r="P28" s="813">
        <f t="shared" si="7"/>
        <v>-1066057.3542540635</v>
      </c>
    </row>
    <row r="29" spans="1:17" ht="13.2" hidden="1" outlineLevel="1">
      <c r="A29" s="529"/>
      <c r="B29" s="554">
        <v>42185</v>
      </c>
      <c r="C29" s="554"/>
      <c r="D29" s="562"/>
      <c r="E29" s="562">
        <f t="shared" si="3"/>
        <v>-1880101.1500915946</v>
      </c>
      <c r="F29" s="558">
        <f t="shared" si="5"/>
        <v>-1582495.2695113278</v>
      </c>
      <c r="G29" s="885"/>
      <c r="H29" s="562">
        <f t="shared" si="6"/>
        <v>-40002.152129608396</v>
      </c>
      <c r="I29" s="558">
        <f t="shared" si="8"/>
        <v>280015.06490725873</v>
      </c>
      <c r="J29" s="558">
        <f>(I17+I29+SUM(I18:I28)*2)/24</f>
        <v>81671.060597950476</v>
      </c>
      <c r="K29" s="558">
        <f t="shared" si="9"/>
        <v>-1500824.2089133775</v>
      </c>
      <c r="L29" s="558">
        <f t="shared" si="0"/>
        <v>-14000.753245362937</v>
      </c>
      <c r="M29" s="558">
        <f t="shared" si="1"/>
        <v>560030.1298145178</v>
      </c>
      <c r="N29" s="558">
        <f t="shared" si="10"/>
        <v>525288.47311968217</v>
      </c>
      <c r="O29" s="566">
        <f t="shared" si="11"/>
        <v>-975535.73579369532</v>
      </c>
      <c r="P29" s="813">
        <f t="shared" si="7"/>
        <v>-1040055.9553698179</v>
      </c>
    </row>
    <row r="30" spans="1:17" ht="13.2" hidden="1" outlineLevel="1">
      <c r="A30" s="529"/>
      <c r="B30" s="554">
        <v>42216</v>
      </c>
      <c r="C30" s="554"/>
      <c r="D30" s="562"/>
      <c r="E30" s="562">
        <f>E29+D30</f>
        <v>-1880101.1500915946</v>
      </c>
      <c r="F30" s="558">
        <f t="shared" si="5"/>
        <v>-1689633.3865202237</v>
      </c>
      <c r="G30" s="885"/>
      <c r="H30" s="562">
        <f t="shared" si="6"/>
        <v>-40002.152129608396</v>
      </c>
      <c r="I30" s="558">
        <f t="shared" si="8"/>
        <v>320017.21703686711</v>
      </c>
      <c r="J30" s="558">
        <f>(I18+I30+SUM(I19:I29)*2)/24</f>
        <v>106672.40567895571</v>
      </c>
      <c r="K30" s="558">
        <f t="shared" si="9"/>
        <v>-1582960.9808412681</v>
      </c>
      <c r="L30" s="558">
        <f>(-D30*0.35)+(H30*0.35)</f>
        <v>-14000.753245362937</v>
      </c>
      <c r="M30" s="558">
        <f t="shared" si="1"/>
        <v>546029.37656915491</v>
      </c>
      <c r="N30" s="558">
        <f t="shared" si="10"/>
        <v>554036.34329444391</v>
      </c>
      <c r="O30" s="566">
        <f t="shared" si="11"/>
        <v>-1028924.6375468242</v>
      </c>
      <c r="P30" s="813">
        <f t="shared" si="7"/>
        <v>-1014054.5564855726</v>
      </c>
    </row>
    <row r="31" spans="1:17" ht="13.2" hidden="1" outlineLevel="1">
      <c r="A31" s="529"/>
      <c r="B31" s="554">
        <v>42247</v>
      </c>
      <c r="C31" s="554"/>
      <c r="D31" s="562"/>
      <c r="E31" s="562">
        <f t="shared" si="3"/>
        <v>-1880101.1500915946</v>
      </c>
      <c r="F31" s="558">
        <f t="shared" si="5"/>
        <v>-1772963.0330826985</v>
      </c>
      <c r="G31" s="885"/>
      <c r="H31" s="562">
        <f t="shared" si="6"/>
        <v>-40002.152129608396</v>
      </c>
      <c r="I31" s="558">
        <f t="shared" si="8"/>
        <v>360019.36916647549</v>
      </c>
      <c r="J31" s="558">
        <f>(I19+I31+SUM(I20:I30)*2)/24</f>
        <v>135007.26343742831</v>
      </c>
      <c r="K31" s="558">
        <f t="shared" si="9"/>
        <v>-1637955.7696452702</v>
      </c>
      <c r="L31" s="558">
        <f>(-D31*0.35)+(H31*0.35)</f>
        <v>-14000.753245362937</v>
      </c>
      <c r="M31" s="558">
        <f t="shared" si="1"/>
        <v>532028.62332379201</v>
      </c>
      <c r="N31" s="558">
        <f t="shared" si="10"/>
        <v>573284.51937584463</v>
      </c>
      <c r="O31" s="566">
        <f>N31+K31</f>
        <v>-1064671.2502694256</v>
      </c>
      <c r="P31" s="813">
        <f t="shared" si="7"/>
        <v>-988053.15760132705</v>
      </c>
    </row>
    <row r="32" spans="1:17" ht="13.2" collapsed="1">
      <c r="A32" s="529"/>
      <c r="B32" s="554">
        <v>42277</v>
      </c>
      <c r="C32" s="554"/>
      <c r="D32" s="562"/>
      <c r="E32" s="562">
        <f t="shared" si="3"/>
        <v>-1880101.1500915946</v>
      </c>
      <c r="F32" s="558">
        <f t="shared" si="5"/>
        <v>-1832484.2091987517</v>
      </c>
      <c r="G32" s="885"/>
      <c r="H32" s="562">
        <f t="shared" si="6"/>
        <v>-40002.152129608396</v>
      </c>
      <c r="I32" s="558">
        <f t="shared" si="8"/>
        <v>400021.52129608387</v>
      </c>
      <c r="J32" s="558">
        <f t="shared" ref="J32:J40" si="12">(I20+I32+SUM(I21:I31)*2)/24</f>
        <v>166675.63387336829</v>
      </c>
      <c r="K32" s="558">
        <f t="shared" si="9"/>
        <v>-1665808.5753253833</v>
      </c>
      <c r="L32" s="558">
        <f>(-D32*0.35)+(H32*0.35)</f>
        <v>-14000.753245362937</v>
      </c>
      <c r="M32" s="558">
        <f t="shared" si="1"/>
        <v>518027.87007842906</v>
      </c>
      <c r="N32" s="558">
        <f t="shared" si="10"/>
        <v>583033.00136388431</v>
      </c>
      <c r="O32" s="566">
        <f t="shared" si="11"/>
        <v>-1082775.5739614991</v>
      </c>
      <c r="P32" s="813">
        <f t="shared" si="7"/>
        <v>-962051.75871708151</v>
      </c>
    </row>
    <row r="33" spans="1:18" ht="13.2">
      <c r="A33" s="529"/>
      <c r="B33" s="554">
        <v>42308</v>
      </c>
      <c r="C33" s="554"/>
      <c r="D33" s="562"/>
      <c r="E33" s="562">
        <f t="shared" si="3"/>
        <v>-1880101.1500915946</v>
      </c>
      <c r="F33" s="558">
        <f t="shared" ref="F33:F40" si="13">(E21+E33+SUM(E22:E32)*2)/24</f>
        <v>-1868196.9148683839</v>
      </c>
      <c r="G33" s="885"/>
      <c r="H33" s="562">
        <f t="shared" si="6"/>
        <v>-40002.152129608396</v>
      </c>
      <c r="I33" s="558">
        <f t="shared" si="8"/>
        <v>440023.67342569225</v>
      </c>
      <c r="J33" s="558">
        <f t="shared" si="12"/>
        <v>201677.51698677559</v>
      </c>
      <c r="K33" s="558">
        <f t="shared" si="9"/>
        <v>-1666519.3978816082</v>
      </c>
      <c r="L33" s="558">
        <f t="shared" si="0"/>
        <v>-14000.753245362937</v>
      </c>
      <c r="M33" s="558">
        <f t="shared" si="1"/>
        <v>504027.1168330661</v>
      </c>
      <c r="N33" s="558">
        <f t="shared" si="10"/>
        <v>583281.78925856296</v>
      </c>
      <c r="O33" s="566">
        <f t="shared" si="11"/>
        <v>-1083237.6086230453</v>
      </c>
      <c r="P33" s="813">
        <f t="shared" si="7"/>
        <v>-936050.35983283632</v>
      </c>
    </row>
    <row r="34" spans="1:18" ht="13.2">
      <c r="A34" s="529"/>
      <c r="B34" s="564">
        <v>42338</v>
      </c>
      <c r="C34" s="564"/>
      <c r="D34" s="558"/>
      <c r="E34" s="558">
        <f t="shared" si="3"/>
        <v>-1880101.1500915946</v>
      </c>
      <c r="F34" s="558">
        <f>(E22+E34+SUM(E23:E33)*2)/24</f>
        <v>-1880101.1500915948</v>
      </c>
      <c r="G34" s="885"/>
      <c r="H34" s="558">
        <f t="shared" si="6"/>
        <v>-40002.152129608396</v>
      </c>
      <c r="I34" s="558">
        <f t="shared" si="8"/>
        <v>480025.82555530063</v>
      </c>
      <c r="J34" s="558">
        <f>(I22+I34+SUM(I23:I33)*2)/24</f>
        <v>240012.91277765029</v>
      </c>
      <c r="K34" s="558">
        <f t="shared" si="9"/>
        <v>-1640088.2373139444</v>
      </c>
      <c r="L34" s="558">
        <f t="shared" si="0"/>
        <v>-14000.753245362937</v>
      </c>
      <c r="M34" s="558">
        <f t="shared" si="1"/>
        <v>490026.36358770315</v>
      </c>
      <c r="N34" s="558">
        <f>(M22+M34+SUM(M23:M33)*2)/24</f>
        <v>574030.88305988058</v>
      </c>
      <c r="O34" s="566">
        <f t="shared" si="11"/>
        <v>-1066057.3542540637</v>
      </c>
      <c r="P34" s="813">
        <f t="shared" si="7"/>
        <v>-910048.96094859089</v>
      </c>
    </row>
    <row r="35" spans="1:18" ht="13.2">
      <c r="A35" s="529"/>
      <c r="B35" s="555">
        <v>42369</v>
      </c>
      <c r="C35" s="554"/>
      <c r="D35" s="562"/>
      <c r="E35" s="562">
        <f t="shared" si="3"/>
        <v>-1880101.1500915946</v>
      </c>
      <c r="F35" s="558">
        <f>(E23+E35+SUM(E24:E34)*2)/24</f>
        <v>-1880101.1500915948</v>
      </c>
      <c r="G35" s="885"/>
      <c r="H35" s="558">
        <f>E35/47</f>
        <v>-40002.152129608396</v>
      </c>
      <c r="I35" s="558">
        <f t="shared" si="8"/>
        <v>520027.97768490901</v>
      </c>
      <c r="J35" s="558">
        <f>(I23+I35+SUM(I24:I34)*2)/24</f>
        <v>280015.06490725873</v>
      </c>
      <c r="K35" s="558">
        <f t="shared" si="9"/>
        <v>-1600086.0851843362</v>
      </c>
      <c r="L35" s="558">
        <f t="shared" si="0"/>
        <v>-14000.753245362937</v>
      </c>
      <c r="M35" s="558">
        <f t="shared" si="1"/>
        <v>476025.61034234019</v>
      </c>
      <c r="N35" s="558">
        <f>(M23+M35+SUM(M24:M34)*2)/24</f>
        <v>560030.1298145178</v>
      </c>
      <c r="O35" s="566">
        <f>N35+K35</f>
        <v>-1040055.9553698184</v>
      </c>
      <c r="P35" s="568">
        <f t="shared" si="7"/>
        <v>-884047.56206434534</v>
      </c>
    </row>
    <row r="36" spans="1:18" ht="13.2">
      <c r="A36" s="529"/>
      <c r="B36" s="555">
        <v>42400</v>
      </c>
      <c r="C36" s="555"/>
      <c r="D36" s="561"/>
      <c r="E36" s="561">
        <f t="shared" si="3"/>
        <v>-1880101.1500915946</v>
      </c>
      <c r="F36" s="558">
        <f t="shared" si="13"/>
        <v>-1880101.1500915948</v>
      </c>
      <c r="G36" s="885"/>
      <c r="H36" s="558">
        <f>E36/47</f>
        <v>-40002.152129608396</v>
      </c>
      <c r="I36" s="560">
        <f t="shared" si="8"/>
        <v>560030.12981451745</v>
      </c>
      <c r="J36" s="558">
        <f t="shared" si="12"/>
        <v>320017.21703686711</v>
      </c>
      <c r="K36" s="558">
        <f t="shared" si="9"/>
        <v>-1560083.9330547277</v>
      </c>
      <c r="L36" s="560">
        <f t="shared" si="0"/>
        <v>-14000.753245362937</v>
      </c>
      <c r="M36" s="560">
        <f t="shared" si="1"/>
        <v>462024.85709697724</v>
      </c>
      <c r="N36" s="558">
        <f t="shared" si="10"/>
        <v>546029.37656915491</v>
      </c>
      <c r="O36" s="566">
        <f t="shared" si="11"/>
        <v>-1014054.5564855728</v>
      </c>
      <c r="P36" s="568">
        <f t="shared" si="7"/>
        <v>-858046.1631800998</v>
      </c>
    </row>
    <row r="37" spans="1:18" ht="13.2">
      <c r="A37" s="529"/>
      <c r="B37" s="555">
        <v>42428</v>
      </c>
      <c r="C37" s="555"/>
      <c r="D37" s="561"/>
      <c r="E37" s="561">
        <f t="shared" si="3"/>
        <v>-1880101.1500915946</v>
      </c>
      <c r="F37" s="558">
        <f t="shared" si="13"/>
        <v>-1880101.1500915948</v>
      </c>
      <c r="G37" s="885"/>
      <c r="H37" s="558">
        <f t="shared" ref="H37:H68" si="14">E37/47</f>
        <v>-40002.152129608396</v>
      </c>
      <c r="I37" s="560">
        <f t="shared" si="8"/>
        <v>600032.28194412589</v>
      </c>
      <c r="J37" s="558">
        <f t="shared" si="12"/>
        <v>360019.36916647555</v>
      </c>
      <c r="K37" s="558">
        <f t="shared" si="9"/>
        <v>-1520081.7809251193</v>
      </c>
      <c r="L37" s="560">
        <f t="shared" si="0"/>
        <v>-14000.753245362937</v>
      </c>
      <c r="M37" s="560">
        <f t="shared" si="1"/>
        <v>448024.10385161429</v>
      </c>
      <c r="N37" s="558">
        <f t="shared" si="10"/>
        <v>532028.62332379201</v>
      </c>
      <c r="O37" s="566">
        <f t="shared" si="11"/>
        <v>-988053.15760132729</v>
      </c>
      <c r="P37" s="568">
        <f t="shared" si="7"/>
        <v>-832044.76429585437</v>
      </c>
    </row>
    <row r="38" spans="1:18" ht="13.2">
      <c r="A38" s="529"/>
      <c r="B38" s="555">
        <v>42460</v>
      </c>
      <c r="C38" s="555"/>
      <c r="D38" s="561"/>
      <c r="E38" s="561">
        <f t="shared" si="3"/>
        <v>-1880101.1500915946</v>
      </c>
      <c r="F38" s="558">
        <f t="shared" si="13"/>
        <v>-1880101.1500915948</v>
      </c>
      <c r="G38" s="885"/>
      <c r="H38" s="558">
        <f t="shared" si="14"/>
        <v>-40002.152129608396</v>
      </c>
      <c r="I38" s="560">
        <f t="shared" si="8"/>
        <v>640034.43407373433</v>
      </c>
      <c r="J38" s="558">
        <f t="shared" si="12"/>
        <v>400021.52129608393</v>
      </c>
      <c r="K38" s="558">
        <f t="shared" si="9"/>
        <v>-1480079.6287955109</v>
      </c>
      <c r="L38" s="560">
        <f t="shared" si="0"/>
        <v>-14000.753245362937</v>
      </c>
      <c r="M38" s="560">
        <f t="shared" si="1"/>
        <v>434023.35060625133</v>
      </c>
      <c r="N38" s="558">
        <f t="shared" si="10"/>
        <v>518027.87007842906</v>
      </c>
      <c r="O38" s="566">
        <f>N38+K38</f>
        <v>-962051.75871708174</v>
      </c>
      <c r="P38" s="568">
        <f t="shared" si="7"/>
        <v>-806043.36541160895</v>
      </c>
    </row>
    <row r="39" spans="1:18" ht="13.2">
      <c r="A39" s="529"/>
      <c r="B39" s="554">
        <v>42490</v>
      </c>
      <c r="C39" s="555"/>
      <c r="D39" s="561"/>
      <c r="E39" s="561">
        <f t="shared" si="3"/>
        <v>-1880101.1500915946</v>
      </c>
      <c r="F39" s="558">
        <f t="shared" si="13"/>
        <v>-1880101.1500915948</v>
      </c>
      <c r="G39" s="885"/>
      <c r="H39" s="558">
        <f t="shared" si="14"/>
        <v>-40002.152129608396</v>
      </c>
      <c r="I39" s="560">
        <f t="shared" si="8"/>
        <v>680036.58620334277</v>
      </c>
      <c r="J39" s="558">
        <f>(I27+I39+SUM(I28:I38)*2)/24</f>
        <v>440023.67342569231</v>
      </c>
      <c r="K39" s="558">
        <f t="shared" si="9"/>
        <v>-1440077.4766659024</v>
      </c>
      <c r="L39" s="560">
        <f t="shared" si="0"/>
        <v>-14000.753245362937</v>
      </c>
      <c r="M39" s="560">
        <f t="shared" si="1"/>
        <v>420022.59736088838</v>
      </c>
      <c r="N39" s="558">
        <f t="shared" si="10"/>
        <v>504027.1168330661</v>
      </c>
      <c r="O39" s="566">
        <f t="shared" si="11"/>
        <v>-936050.35983283632</v>
      </c>
      <c r="P39" s="568">
        <f t="shared" si="7"/>
        <v>-780041.9665273634</v>
      </c>
    </row>
    <row r="40" spans="1:18" ht="13.2">
      <c r="A40" s="529"/>
      <c r="B40" s="554">
        <v>42521</v>
      </c>
      <c r="C40" s="555"/>
      <c r="D40" s="561"/>
      <c r="E40" s="561">
        <f t="shared" si="3"/>
        <v>-1880101.1500915946</v>
      </c>
      <c r="F40" s="558">
        <f t="shared" si="13"/>
        <v>-1880101.1500915948</v>
      </c>
      <c r="G40" s="885"/>
      <c r="H40" s="558">
        <f t="shared" si="14"/>
        <v>-40002.152129608396</v>
      </c>
      <c r="I40" s="560">
        <f t="shared" si="8"/>
        <v>720038.73833295121</v>
      </c>
      <c r="J40" s="558">
        <f t="shared" si="12"/>
        <v>480025.82555530063</v>
      </c>
      <c r="K40" s="558">
        <f t="shared" si="9"/>
        <v>-1400075.3245362942</v>
      </c>
      <c r="L40" s="560">
        <f t="shared" si="0"/>
        <v>-14000.753245362937</v>
      </c>
      <c r="M40" s="560">
        <f t="shared" si="1"/>
        <v>406021.84411552543</v>
      </c>
      <c r="N40" s="558">
        <f t="shared" si="10"/>
        <v>490026.36358770309</v>
      </c>
      <c r="O40" s="566">
        <f t="shared" si="11"/>
        <v>-910048.96094859112</v>
      </c>
      <c r="P40" s="568">
        <f t="shared" si="7"/>
        <v>-754040.56764311786</v>
      </c>
    </row>
    <row r="41" spans="1:18" ht="13.2">
      <c r="A41" s="530"/>
      <c r="B41" s="564">
        <v>42551</v>
      </c>
      <c r="C41" s="567"/>
      <c r="D41" s="560"/>
      <c r="E41" s="558">
        <f t="shared" si="3"/>
        <v>-1880101.1500915946</v>
      </c>
      <c r="F41" s="558">
        <f t="shared" ref="F41:F46" si="15">(E29+E41+SUM(E30:E40)*2)/24</f>
        <v>-1880101.1500915948</v>
      </c>
      <c r="G41" s="885"/>
      <c r="H41" s="558">
        <f t="shared" si="14"/>
        <v>-40002.152129608396</v>
      </c>
      <c r="I41" s="558">
        <f t="shared" si="8"/>
        <v>760040.89046255965</v>
      </c>
      <c r="J41" s="558">
        <f t="shared" ref="J41:J46" si="16">(I29+I41+SUM(I30:I40)*2)/24</f>
        <v>520027.97768490919</v>
      </c>
      <c r="K41" s="558">
        <f t="shared" si="9"/>
        <v>-1360073.1724066855</v>
      </c>
      <c r="L41" s="558">
        <f t="shared" si="0"/>
        <v>-14000.753245362937</v>
      </c>
      <c r="M41" s="558">
        <f t="shared" si="1"/>
        <v>392021.09087016247</v>
      </c>
      <c r="N41" s="558">
        <f t="shared" ref="N41:N46" si="17">(M29+M41+SUM(M30:M40)*2)/24</f>
        <v>476025.61034234025</v>
      </c>
      <c r="O41" s="566">
        <f>N41+K41</f>
        <v>-884047.56206434523</v>
      </c>
      <c r="P41" s="568">
        <f t="shared" si="7"/>
        <v>-728039.16875887243</v>
      </c>
    </row>
    <row r="42" spans="1:18" ht="13.2">
      <c r="A42" s="530"/>
      <c r="B42" s="555">
        <v>42582</v>
      </c>
      <c r="C42" s="567"/>
      <c r="D42" s="560"/>
      <c r="E42" s="558">
        <f t="shared" si="3"/>
        <v>-1880101.1500915946</v>
      </c>
      <c r="F42" s="558">
        <f t="shared" si="15"/>
        <v>-1880101.1500915948</v>
      </c>
      <c r="G42" s="885"/>
      <c r="H42" s="558">
        <f t="shared" si="14"/>
        <v>-40002.152129608396</v>
      </c>
      <c r="I42" s="558">
        <f t="shared" si="8"/>
        <v>800043.04259216809</v>
      </c>
      <c r="J42" s="558">
        <f t="shared" si="16"/>
        <v>560030.12981451757</v>
      </c>
      <c r="K42" s="558">
        <f t="shared" si="9"/>
        <v>-1320071.0202770773</v>
      </c>
      <c r="L42" s="558">
        <f t="shared" si="0"/>
        <v>-14000.753245362937</v>
      </c>
      <c r="M42" s="558">
        <f t="shared" si="1"/>
        <v>378020.33762479952</v>
      </c>
      <c r="N42" s="558">
        <f t="shared" si="17"/>
        <v>462024.8570969773</v>
      </c>
      <c r="O42" s="566">
        <f t="shared" ref="O42:O79" si="18">N42+K42</f>
        <v>-858046.16318010003</v>
      </c>
      <c r="P42" s="568">
        <f t="shared" si="7"/>
        <v>-702037.769874627</v>
      </c>
    </row>
    <row r="43" spans="1:18" ht="13.2">
      <c r="A43" s="530"/>
      <c r="B43" s="555">
        <v>42613</v>
      </c>
      <c r="C43" s="567"/>
      <c r="D43" s="560"/>
      <c r="E43" s="558">
        <f t="shared" si="3"/>
        <v>-1880101.1500915946</v>
      </c>
      <c r="F43" s="558">
        <f t="shared" si="15"/>
        <v>-1880101.1500915948</v>
      </c>
      <c r="G43" s="885"/>
      <c r="H43" s="558">
        <f t="shared" si="14"/>
        <v>-40002.152129608396</v>
      </c>
      <c r="I43" s="558">
        <f t="shared" si="8"/>
        <v>840045.19472177653</v>
      </c>
      <c r="J43" s="558">
        <f t="shared" si="16"/>
        <v>600032.28194412601</v>
      </c>
      <c r="K43" s="558">
        <f t="shared" si="9"/>
        <v>-1280068.8681474687</v>
      </c>
      <c r="L43" s="558">
        <f t="shared" si="0"/>
        <v>-14000.753245362937</v>
      </c>
      <c r="M43" s="558">
        <f t="shared" si="1"/>
        <v>364019.58437943656</v>
      </c>
      <c r="N43" s="558">
        <f t="shared" si="17"/>
        <v>448024.10385161429</v>
      </c>
      <c r="O43" s="566">
        <f t="shared" si="18"/>
        <v>-832044.76429585437</v>
      </c>
      <c r="P43" s="568">
        <f t="shared" si="7"/>
        <v>-676036.37099038146</v>
      </c>
      <c r="R43" s="1127"/>
    </row>
    <row r="44" spans="1:18" ht="13.2">
      <c r="A44" s="530"/>
      <c r="B44" s="555">
        <v>42643</v>
      </c>
      <c r="C44" s="567"/>
      <c r="D44" s="560"/>
      <c r="E44" s="558">
        <f t="shared" si="3"/>
        <v>-1880101.1500915946</v>
      </c>
      <c r="F44" s="558">
        <f t="shared" si="15"/>
        <v>-1880101.1500915948</v>
      </c>
      <c r="G44" s="885"/>
      <c r="H44" s="558">
        <f t="shared" si="14"/>
        <v>-40002.152129608396</v>
      </c>
      <c r="I44" s="558">
        <f t="shared" si="8"/>
        <v>880047.34685138497</v>
      </c>
      <c r="J44" s="558">
        <f t="shared" si="16"/>
        <v>640034.43407373433</v>
      </c>
      <c r="K44" s="558">
        <f>F44+J44</f>
        <v>-1240066.7160178605</v>
      </c>
      <c r="L44" s="558">
        <f t="shared" si="0"/>
        <v>-14000.753245362937</v>
      </c>
      <c r="M44" s="558">
        <f t="shared" si="1"/>
        <v>350018.83113407361</v>
      </c>
      <c r="N44" s="558">
        <f t="shared" si="17"/>
        <v>434023.35060625133</v>
      </c>
      <c r="O44" s="566">
        <f t="shared" si="18"/>
        <v>-806043.36541160918</v>
      </c>
      <c r="P44" s="568">
        <f t="shared" si="7"/>
        <v>-650034.97210613592</v>
      </c>
    </row>
    <row r="45" spans="1:18" ht="13.2">
      <c r="A45" s="530"/>
      <c r="B45" s="555">
        <v>42674</v>
      </c>
      <c r="C45" s="567"/>
      <c r="D45" s="560"/>
      <c r="E45" s="558">
        <f t="shared" si="3"/>
        <v>-1880101.1500915946</v>
      </c>
      <c r="F45" s="558">
        <f t="shared" si="15"/>
        <v>-1880101.1500915948</v>
      </c>
      <c r="G45" s="885"/>
      <c r="H45" s="558">
        <f t="shared" si="14"/>
        <v>-40002.152129608396</v>
      </c>
      <c r="I45" s="558">
        <f t="shared" si="8"/>
        <v>920049.4989809934</v>
      </c>
      <c r="J45" s="558">
        <f t="shared" si="16"/>
        <v>680036.58620334277</v>
      </c>
      <c r="K45" s="558">
        <f t="shared" si="9"/>
        <v>-1200064.563888252</v>
      </c>
      <c r="L45" s="558">
        <f>(-D45*0.35)+(H45*0.35)</f>
        <v>-14000.753245362937</v>
      </c>
      <c r="M45" s="558">
        <f t="shared" si="1"/>
        <v>336018.07788871066</v>
      </c>
      <c r="N45" s="558">
        <f t="shared" si="17"/>
        <v>420022.59736088844</v>
      </c>
      <c r="O45" s="566">
        <f t="shared" si="18"/>
        <v>-780041.96652736352</v>
      </c>
      <c r="P45" s="568">
        <f t="shared" si="7"/>
        <v>-624033.57322189049</v>
      </c>
    </row>
    <row r="46" spans="1:18" ht="13.2">
      <c r="A46" s="530"/>
      <c r="B46" s="555">
        <v>42704</v>
      </c>
      <c r="C46" s="567"/>
      <c r="D46" s="560"/>
      <c r="E46" s="558">
        <f t="shared" si="3"/>
        <v>-1880101.1500915946</v>
      </c>
      <c r="F46" s="558">
        <f t="shared" si="15"/>
        <v>-1880101.1500915948</v>
      </c>
      <c r="G46" s="885"/>
      <c r="H46" s="558">
        <f t="shared" si="14"/>
        <v>-40002.152129608396</v>
      </c>
      <c r="I46" s="558">
        <f t="shared" si="8"/>
        <v>960051.65111060184</v>
      </c>
      <c r="J46" s="558">
        <f t="shared" si="16"/>
        <v>720038.73833295109</v>
      </c>
      <c r="K46" s="558">
        <f>F46+J46</f>
        <v>-1160062.4117586436</v>
      </c>
      <c r="L46" s="558">
        <f>(-D46*0.35)+(H46*0.35)</f>
        <v>-14000.753245362937</v>
      </c>
      <c r="M46" s="558">
        <f>M45+L46</f>
        <v>322017.3246433477</v>
      </c>
      <c r="N46" s="558">
        <f t="shared" si="17"/>
        <v>406021.84411552543</v>
      </c>
      <c r="O46" s="566">
        <f t="shared" si="18"/>
        <v>-754040.56764311809</v>
      </c>
      <c r="P46" s="568">
        <f t="shared" si="7"/>
        <v>-598032.17433764506</v>
      </c>
    </row>
    <row r="47" spans="1:18" ht="13.2">
      <c r="A47" s="530"/>
      <c r="B47" s="555">
        <v>42735</v>
      </c>
      <c r="C47" s="567"/>
      <c r="D47" s="560"/>
      <c r="E47" s="558">
        <f t="shared" si="3"/>
        <v>-1880101.1500915946</v>
      </c>
      <c r="F47" s="558">
        <f t="shared" ref="F47:F74" si="19">(E35+E47+SUM(E36:E46)*2)/24</f>
        <v>-1880101.1500915948</v>
      </c>
      <c r="G47" s="885"/>
      <c r="H47" s="558">
        <f t="shared" si="14"/>
        <v>-40002.152129608396</v>
      </c>
      <c r="I47" s="558">
        <f t="shared" si="8"/>
        <v>1000053.8032402103</v>
      </c>
      <c r="J47" s="558">
        <f t="shared" ref="J47:J79" si="20">(I35+I47+SUM(I36:I46)*2)/24</f>
        <v>760040.89046255965</v>
      </c>
      <c r="K47" s="558">
        <f t="shared" ref="K47:K68" si="21">F47+J47</f>
        <v>-1120060.2596290351</v>
      </c>
      <c r="L47" s="558">
        <f t="shared" ref="L47:L59" si="22">(-D47*0.35)+(H47*0.35)</f>
        <v>-14000.753245362937</v>
      </c>
      <c r="M47" s="558">
        <f t="shared" ref="M47:M68" si="23">M46+L47</f>
        <v>308016.57139798475</v>
      </c>
      <c r="N47" s="558">
        <f t="shared" ref="N47:N79" si="24">(M35+M47+SUM(M36:M46)*2)/24</f>
        <v>392021.09087016241</v>
      </c>
      <c r="O47" s="566">
        <f t="shared" si="18"/>
        <v>-728039.16875887266</v>
      </c>
      <c r="P47" s="568">
        <f t="shared" si="7"/>
        <v>-572030.77545339952</v>
      </c>
    </row>
    <row r="48" spans="1:18" ht="13.2">
      <c r="A48" s="529"/>
      <c r="B48" s="555">
        <v>42766</v>
      </c>
      <c r="C48" s="554"/>
      <c r="D48" s="561"/>
      <c r="E48" s="558">
        <f t="shared" si="3"/>
        <v>-1880101.1500915946</v>
      </c>
      <c r="F48" s="558">
        <f t="shared" si="19"/>
        <v>-1880101.1500915948</v>
      </c>
      <c r="G48" s="885"/>
      <c r="H48" s="558">
        <f t="shared" si="14"/>
        <v>-40002.152129608396</v>
      </c>
      <c r="I48" s="558">
        <f t="shared" si="8"/>
        <v>1040055.9553698187</v>
      </c>
      <c r="J48" s="558">
        <f t="shared" si="20"/>
        <v>800043.04259216797</v>
      </c>
      <c r="K48" s="558">
        <f t="shared" si="21"/>
        <v>-1080058.1074994267</v>
      </c>
      <c r="L48" s="558">
        <f t="shared" si="22"/>
        <v>-14000.753245362937</v>
      </c>
      <c r="M48" s="558">
        <f t="shared" si="23"/>
        <v>294015.8181526218</v>
      </c>
      <c r="N48" s="558">
        <f t="shared" si="24"/>
        <v>378020.33762479952</v>
      </c>
      <c r="O48" s="566">
        <f t="shared" si="18"/>
        <v>-702037.76987462724</v>
      </c>
      <c r="P48" s="568">
        <f t="shared" si="7"/>
        <v>-546029.37656915397</v>
      </c>
    </row>
    <row r="49" spans="1:16" ht="13.2">
      <c r="A49" s="529"/>
      <c r="B49" s="555">
        <v>42794</v>
      </c>
      <c r="C49" s="554"/>
      <c r="D49" s="561"/>
      <c r="E49" s="558">
        <f t="shared" si="3"/>
        <v>-1880101.1500915946</v>
      </c>
      <c r="F49" s="558">
        <f t="shared" si="19"/>
        <v>-1880101.1500915948</v>
      </c>
      <c r="G49" s="885"/>
      <c r="H49" s="558">
        <f t="shared" si="14"/>
        <v>-40002.152129608396</v>
      </c>
      <c r="I49" s="558">
        <f t="shared" si="8"/>
        <v>1080058.1074994272</v>
      </c>
      <c r="J49" s="558">
        <f t="shared" si="20"/>
        <v>840045.19472177653</v>
      </c>
      <c r="K49" s="558">
        <f t="shared" si="21"/>
        <v>-1040055.9553698183</v>
      </c>
      <c r="L49" s="558">
        <f t="shared" si="22"/>
        <v>-14000.753245362937</v>
      </c>
      <c r="M49" s="558">
        <f t="shared" si="23"/>
        <v>280015.06490725884</v>
      </c>
      <c r="N49" s="558">
        <f t="shared" si="24"/>
        <v>364019.58437943662</v>
      </c>
      <c r="O49" s="566">
        <f t="shared" si="18"/>
        <v>-676036.37099038158</v>
      </c>
      <c r="P49" s="568">
        <f t="shared" si="7"/>
        <v>-520027.97768490855</v>
      </c>
    </row>
    <row r="50" spans="1:16" ht="13.2">
      <c r="A50" s="529"/>
      <c r="B50" s="555">
        <v>42825</v>
      </c>
      <c r="C50" s="554"/>
      <c r="D50" s="561"/>
      <c r="E50" s="558">
        <f t="shared" si="3"/>
        <v>-1880101.1500915946</v>
      </c>
      <c r="F50" s="558">
        <f t="shared" si="19"/>
        <v>-1880101.1500915948</v>
      </c>
      <c r="G50" s="885"/>
      <c r="H50" s="558">
        <f t="shared" si="14"/>
        <v>-40002.152129608396</v>
      </c>
      <c r="I50" s="558">
        <f t="shared" si="8"/>
        <v>1120060.2596290356</v>
      </c>
      <c r="J50" s="558">
        <f t="shared" si="20"/>
        <v>880047.34685138473</v>
      </c>
      <c r="K50" s="558">
        <f t="shared" si="21"/>
        <v>-1000053.8032402101</v>
      </c>
      <c r="L50" s="558">
        <f t="shared" si="22"/>
        <v>-14000.753245362937</v>
      </c>
      <c r="M50" s="558">
        <f t="shared" si="23"/>
        <v>266014.31166189589</v>
      </c>
      <c r="N50" s="558">
        <f t="shared" si="24"/>
        <v>350018.83113407361</v>
      </c>
      <c r="O50" s="566">
        <f t="shared" si="18"/>
        <v>-650034.97210613638</v>
      </c>
      <c r="P50" s="568">
        <f t="shared" si="7"/>
        <v>-494026.57880066306</v>
      </c>
    </row>
    <row r="51" spans="1:16" ht="13.2">
      <c r="A51" s="529"/>
      <c r="B51" s="554">
        <v>42855</v>
      </c>
      <c r="C51" s="554"/>
      <c r="D51" s="561"/>
      <c r="E51" s="558">
        <f t="shared" si="3"/>
        <v>-1880101.1500915946</v>
      </c>
      <c r="F51" s="558">
        <f t="shared" si="19"/>
        <v>-1880101.1500915948</v>
      </c>
      <c r="G51" s="885"/>
      <c r="H51" s="558">
        <f t="shared" si="14"/>
        <v>-40002.152129608396</v>
      </c>
      <c r="I51" s="558">
        <f t="shared" si="8"/>
        <v>1160062.411758644</v>
      </c>
      <c r="J51" s="558">
        <f t="shared" si="20"/>
        <v>920049.4989809934</v>
      </c>
      <c r="K51" s="558">
        <f t="shared" si="21"/>
        <v>-960051.65111060138</v>
      </c>
      <c r="L51" s="558">
        <f t="shared" si="22"/>
        <v>-14000.753245362937</v>
      </c>
      <c r="M51" s="558">
        <f t="shared" si="23"/>
        <v>252013.55841653296</v>
      </c>
      <c r="N51" s="558">
        <f t="shared" si="24"/>
        <v>336018.07788871066</v>
      </c>
      <c r="O51" s="566">
        <f t="shared" si="18"/>
        <v>-624033.57322189072</v>
      </c>
      <c r="P51" s="568">
        <f t="shared" si="7"/>
        <v>-468025.17991641758</v>
      </c>
    </row>
    <row r="52" spans="1:16" ht="13.2">
      <c r="A52" s="529"/>
      <c r="B52" s="554">
        <v>42886</v>
      </c>
      <c r="C52" s="554"/>
      <c r="D52" s="561"/>
      <c r="E52" s="558">
        <f t="shared" si="3"/>
        <v>-1880101.1500915946</v>
      </c>
      <c r="F52" s="558">
        <f t="shared" si="19"/>
        <v>-1880101.1500915948</v>
      </c>
      <c r="G52" s="885"/>
      <c r="H52" s="558">
        <f t="shared" si="14"/>
        <v>-40002.152129608396</v>
      </c>
      <c r="I52" s="558">
        <f t="shared" si="8"/>
        <v>1200064.5638882525</v>
      </c>
      <c r="J52" s="558">
        <f t="shared" si="20"/>
        <v>960051.65111060208</v>
      </c>
      <c r="K52" s="558">
        <f t="shared" si="21"/>
        <v>-920049.49898099271</v>
      </c>
      <c r="L52" s="558">
        <f t="shared" si="22"/>
        <v>-14000.753245362937</v>
      </c>
      <c r="M52" s="558">
        <f t="shared" si="23"/>
        <v>238012.80517117004</v>
      </c>
      <c r="N52" s="558">
        <f t="shared" si="24"/>
        <v>322017.3246433477</v>
      </c>
      <c r="O52" s="566">
        <f t="shared" si="18"/>
        <v>-598032.17433764506</v>
      </c>
      <c r="P52" s="568">
        <f t="shared" si="7"/>
        <v>-442023.78103217203</v>
      </c>
    </row>
    <row r="53" spans="1:16" ht="13.2">
      <c r="A53" s="529"/>
      <c r="B53" s="564">
        <v>42916</v>
      </c>
      <c r="C53" s="554"/>
      <c r="D53" s="561"/>
      <c r="E53" s="558">
        <f t="shared" si="3"/>
        <v>-1880101.1500915946</v>
      </c>
      <c r="F53" s="558">
        <f t="shared" si="19"/>
        <v>-1880101.1500915948</v>
      </c>
      <c r="G53" s="885"/>
      <c r="H53" s="558">
        <f t="shared" si="14"/>
        <v>-40002.152129608396</v>
      </c>
      <c r="I53" s="558">
        <f t="shared" si="8"/>
        <v>1240066.7160178609</v>
      </c>
      <c r="J53" s="558">
        <f t="shared" si="20"/>
        <v>1000053.8032402103</v>
      </c>
      <c r="K53" s="558">
        <f t="shared" si="21"/>
        <v>-880047.3468513845</v>
      </c>
      <c r="L53" s="558">
        <f t="shared" si="22"/>
        <v>-14000.753245362937</v>
      </c>
      <c r="M53" s="558">
        <f t="shared" si="23"/>
        <v>224012.05192580711</v>
      </c>
      <c r="N53" s="558">
        <f t="shared" si="24"/>
        <v>308016.57139798475</v>
      </c>
      <c r="O53" s="566">
        <f t="shared" si="18"/>
        <v>-572030.77545339975</v>
      </c>
      <c r="P53" s="568">
        <f t="shared" si="7"/>
        <v>-416022.38214792649</v>
      </c>
    </row>
    <row r="54" spans="1:16" ht="13.2">
      <c r="A54" s="529"/>
      <c r="B54" s="555">
        <v>42947</v>
      </c>
      <c r="C54" s="554"/>
      <c r="D54" s="561"/>
      <c r="E54" s="558">
        <f t="shared" si="3"/>
        <v>-1880101.1500915946</v>
      </c>
      <c r="F54" s="558">
        <f t="shared" si="19"/>
        <v>-1880101.1500915948</v>
      </c>
      <c r="G54" s="885"/>
      <c r="H54" s="558">
        <f t="shared" si="14"/>
        <v>-40002.152129608396</v>
      </c>
      <c r="I54" s="558">
        <f t="shared" si="8"/>
        <v>1280068.8681474694</v>
      </c>
      <c r="J54" s="558">
        <f t="shared" si="20"/>
        <v>1040055.9553698186</v>
      </c>
      <c r="K54" s="558">
        <f t="shared" si="21"/>
        <v>-840045.19472177618</v>
      </c>
      <c r="L54" s="558">
        <f t="shared" si="22"/>
        <v>-14000.753245362937</v>
      </c>
      <c r="M54" s="558">
        <f t="shared" si="23"/>
        <v>210011.29868044419</v>
      </c>
      <c r="N54" s="558">
        <f t="shared" si="24"/>
        <v>294015.8181526218</v>
      </c>
      <c r="O54" s="566">
        <f t="shared" si="18"/>
        <v>-546029.37656915444</v>
      </c>
      <c r="P54" s="568">
        <f t="shared" si="7"/>
        <v>-390020.983263681</v>
      </c>
    </row>
    <row r="55" spans="1:16" ht="13.2">
      <c r="A55" s="529"/>
      <c r="B55" s="555">
        <v>42978</v>
      </c>
      <c r="C55" s="554"/>
      <c r="D55" s="561"/>
      <c r="E55" s="558">
        <f t="shared" si="3"/>
        <v>-1880101.1500915946</v>
      </c>
      <c r="F55" s="558">
        <f t="shared" si="19"/>
        <v>-1880101.1500915948</v>
      </c>
      <c r="G55" s="885"/>
      <c r="H55" s="558">
        <f t="shared" si="14"/>
        <v>-40002.152129608396</v>
      </c>
      <c r="I55" s="558">
        <f t="shared" si="8"/>
        <v>1320071.0202770778</v>
      </c>
      <c r="J55" s="558">
        <f t="shared" si="20"/>
        <v>1080058.1074994272</v>
      </c>
      <c r="K55" s="558">
        <f t="shared" si="21"/>
        <v>-800043.04259216762</v>
      </c>
      <c r="L55" s="558">
        <f t="shared" si="22"/>
        <v>-14000.753245362937</v>
      </c>
      <c r="M55" s="558">
        <f t="shared" si="23"/>
        <v>196010.54543508127</v>
      </c>
      <c r="N55" s="558">
        <f t="shared" si="24"/>
        <v>280015.0649072589</v>
      </c>
      <c r="O55" s="566">
        <f t="shared" si="18"/>
        <v>-520027.97768490872</v>
      </c>
      <c r="P55" s="568">
        <f t="shared" si="7"/>
        <v>-364019.58437943552</v>
      </c>
    </row>
    <row r="56" spans="1:16" ht="13.2">
      <c r="A56" s="529"/>
      <c r="B56" s="555">
        <v>43008</v>
      </c>
      <c r="C56" s="554"/>
      <c r="D56" s="561"/>
      <c r="E56" s="558">
        <f t="shared" si="3"/>
        <v>-1880101.1500915946</v>
      </c>
      <c r="F56" s="558">
        <f t="shared" si="19"/>
        <v>-1880101.1500915948</v>
      </c>
      <c r="G56" s="885"/>
      <c r="H56" s="558">
        <f t="shared" si="14"/>
        <v>-40002.152129608396</v>
      </c>
      <c r="I56" s="558">
        <f t="shared" si="8"/>
        <v>1360073.1724066862</v>
      </c>
      <c r="J56" s="558">
        <f t="shared" si="20"/>
        <v>1120060.2596290356</v>
      </c>
      <c r="K56" s="558">
        <f t="shared" si="21"/>
        <v>-760040.89046255918</v>
      </c>
      <c r="L56" s="558">
        <f t="shared" si="22"/>
        <v>-14000.753245362937</v>
      </c>
      <c r="M56" s="558">
        <f t="shared" si="23"/>
        <v>182009.79218971834</v>
      </c>
      <c r="N56" s="558">
        <f t="shared" si="24"/>
        <v>266014.31166189595</v>
      </c>
      <c r="O56" s="566">
        <f t="shared" si="18"/>
        <v>-494026.57880066324</v>
      </c>
      <c r="P56" s="568">
        <f t="shared" si="7"/>
        <v>-338018.18549518997</v>
      </c>
    </row>
    <row r="57" spans="1:16" ht="13.2">
      <c r="A57" s="529"/>
      <c r="B57" s="555">
        <v>43039</v>
      </c>
      <c r="C57" s="554"/>
      <c r="D57" s="561"/>
      <c r="E57" s="558">
        <f t="shared" si="3"/>
        <v>-1880101.1500915946</v>
      </c>
      <c r="F57" s="558">
        <f t="shared" si="19"/>
        <v>-1880101.1500915948</v>
      </c>
      <c r="G57" s="885"/>
      <c r="H57" s="558">
        <f t="shared" si="14"/>
        <v>-40002.152129608396</v>
      </c>
      <c r="I57" s="558">
        <f t="shared" si="8"/>
        <v>1400075.3245362947</v>
      </c>
      <c r="J57" s="558">
        <f t="shared" si="20"/>
        <v>1160062.411758644</v>
      </c>
      <c r="K57" s="558">
        <f t="shared" si="21"/>
        <v>-720038.73833295074</v>
      </c>
      <c r="L57" s="558">
        <f t="shared" si="22"/>
        <v>-14000.753245362937</v>
      </c>
      <c r="M57" s="558">
        <f t="shared" si="23"/>
        <v>168009.03894435542</v>
      </c>
      <c r="N57" s="558">
        <f t="shared" si="24"/>
        <v>252013.55841653296</v>
      </c>
      <c r="O57" s="566">
        <f t="shared" si="18"/>
        <v>-468025.17991641781</v>
      </c>
      <c r="P57" s="568">
        <f t="shared" si="7"/>
        <v>-312016.78661094443</v>
      </c>
    </row>
    <row r="58" spans="1:16" ht="13.2">
      <c r="A58" s="529"/>
      <c r="B58" s="555">
        <v>43069</v>
      </c>
      <c r="C58" s="554"/>
      <c r="D58" s="561"/>
      <c r="E58" s="558">
        <f t="shared" si="3"/>
        <v>-1880101.1500915946</v>
      </c>
      <c r="F58" s="558">
        <f t="shared" si="19"/>
        <v>-1880101.1500915948</v>
      </c>
      <c r="G58" s="885"/>
      <c r="H58" s="558">
        <f t="shared" si="14"/>
        <v>-40002.152129608396</v>
      </c>
      <c r="I58" s="558">
        <f t="shared" si="8"/>
        <v>1440077.4766659031</v>
      </c>
      <c r="J58" s="558">
        <f t="shared" si="20"/>
        <v>1200064.5638882525</v>
      </c>
      <c r="K58" s="558">
        <f t="shared" si="21"/>
        <v>-680036.5862033423</v>
      </c>
      <c r="L58" s="558">
        <f>(-D58*0.35)+(H58*0.35)</f>
        <v>-14000.753245362937</v>
      </c>
      <c r="M58" s="558">
        <f t="shared" si="23"/>
        <v>154008.28569899249</v>
      </c>
      <c r="N58" s="558">
        <f t="shared" si="24"/>
        <v>238012.80517117004</v>
      </c>
      <c r="O58" s="566">
        <f t="shared" si="18"/>
        <v>-442023.78103217226</v>
      </c>
      <c r="P58" s="568">
        <f t="shared" si="7"/>
        <v>-286015.38772669894</v>
      </c>
    </row>
    <row r="59" spans="1:16" ht="13.2">
      <c r="A59" s="529"/>
      <c r="B59" s="555">
        <v>43100</v>
      </c>
      <c r="C59" s="554"/>
      <c r="D59" s="561"/>
      <c r="E59" s="558">
        <f t="shared" si="3"/>
        <v>-1880101.1500915946</v>
      </c>
      <c r="F59" s="558">
        <f t="shared" si="19"/>
        <v>-1880101.1500915948</v>
      </c>
      <c r="G59" s="885"/>
      <c r="H59" s="558">
        <f t="shared" si="14"/>
        <v>-40002.152129608396</v>
      </c>
      <c r="I59" s="558">
        <f t="shared" si="8"/>
        <v>1480079.6287955116</v>
      </c>
      <c r="J59" s="558">
        <f t="shared" si="20"/>
        <v>1240066.7160178609</v>
      </c>
      <c r="K59" s="558">
        <f t="shared" si="21"/>
        <v>-640034.43407373386</v>
      </c>
      <c r="L59" s="558">
        <f t="shared" si="22"/>
        <v>-14000.753245362937</v>
      </c>
      <c r="M59" s="558">
        <f t="shared" si="23"/>
        <v>140007.53245362957</v>
      </c>
      <c r="N59" s="558">
        <f t="shared" si="24"/>
        <v>224012.05192580714</v>
      </c>
      <c r="O59" s="566">
        <f t="shared" si="18"/>
        <v>-416022.38214792672</v>
      </c>
      <c r="P59" s="568">
        <f t="shared" si="7"/>
        <v>-260013.98884245343</v>
      </c>
    </row>
    <row r="60" spans="1:16" ht="13.2">
      <c r="B60" s="555">
        <v>43131</v>
      </c>
      <c r="E60" s="558">
        <f t="shared" si="3"/>
        <v>-1880101.1500915946</v>
      </c>
      <c r="F60" s="558">
        <f t="shared" si="19"/>
        <v>-1880101.1500915948</v>
      </c>
      <c r="G60" s="885"/>
      <c r="H60" s="558">
        <f t="shared" si="14"/>
        <v>-40002.152129608396</v>
      </c>
      <c r="I60" s="558">
        <f t="shared" si="8"/>
        <v>1520081.78092512</v>
      </c>
      <c r="J60" s="558">
        <f t="shared" si="20"/>
        <v>1280068.8681474694</v>
      </c>
      <c r="K60" s="558">
        <f t="shared" si="21"/>
        <v>-600032.28194412543</v>
      </c>
      <c r="L60" s="558">
        <f t="shared" ref="L60:L87" si="25">(-D60*0.21)+(H60*0.21)</f>
        <v>-8400.4519472177635</v>
      </c>
      <c r="M60" s="558">
        <f t="shared" si="23"/>
        <v>131607.08050641179</v>
      </c>
      <c r="N60" s="558">
        <f t="shared" si="24"/>
        <v>210244.64456786693</v>
      </c>
      <c r="O60" s="566">
        <f t="shared" si="18"/>
        <v>-389787.6373762585</v>
      </c>
      <c r="P60" s="568">
        <f t="shared" si="7"/>
        <v>-228412.28866006277</v>
      </c>
    </row>
    <row r="61" spans="1:16" ht="13.2">
      <c r="B61" s="555">
        <v>43159</v>
      </c>
      <c r="E61" s="558">
        <f t="shared" si="3"/>
        <v>-1880101.1500915946</v>
      </c>
      <c r="F61" s="558">
        <f t="shared" si="19"/>
        <v>-1880101.1500915948</v>
      </c>
      <c r="G61" s="885"/>
      <c r="H61" s="558">
        <f t="shared" si="14"/>
        <v>-40002.152129608396</v>
      </c>
      <c r="I61" s="558">
        <f t="shared" si="8"/>
        <v>1560083.9330547284</v>
      </c>
      <c r="J61" s="558">
        <f t="shared" si="20"/>
        <v>1320071.0202770776</v>
      </c>
      <c r="K61" s="558">
        <f t="shared" si="21"/>
        <v>-560030.12981451722</v>
      </c>
      <c r="L61" s="558">
        <f t="shared" si="25"/>
        <v>-8400.4519472177635</v>
      </c>
      <c r="M61" s="558">
        <f t="shared" si="23"/>
        <v>123206.62855919403</v>
      </c>
      <c r="N61" s="558">
        <f t="shared" si="24"/>
        <v>196943.92898477215</v>
      </c>
      <c r="O61" s="566">
        <f t="shared" si="18"/>
        <v>-363086.20082974504</v>
      </c>
      <c r="P61" s="568">
        <f t="shared" si="7"/>
        <v>-196810.58847767208</v>
      </c>
    </row>
    <row r="62" spans="1:16" ht="13.2">
      <c r="B62" s="555">
        <v>43190</v>
      </c>
      <c r="E62" s="558">
        <f t="shared" si="3"/>
        <v>-1880101.1500915946</v>
      </c>
      <c r="F62" s="558">
        <f t="shared" si="19"/>
        <v>-1880101.1500915948</v>
      </c>
      <c r="G62" s="885"/>
      <c r="H62" s="558">
        <f t="shared" si="14"/>
        <v>-40002.152129608396</v>
      </c>
      <c r="I62" s="558">
        <f t="shared" si="8"/>
        <v>1600086.0851843369</v>
      </c>
      <c r="J62" s="558">
        <f t="shared" si="20"/>
        <v>1360073.1724066862</v>
      </c>
      <c r="K62" s="558">
        <f t="shared" si="21"/>
        <v>-520027.97768490855</v>
      </c>
      <c r="L62" s="558">
        <f t="shared" si="25"/>
        <v>-8400.4519472177635</v>
      </c>
      <c r="M62" s="558">
        <f t="shared" si="23"/>
        <v>114806.17661197626</v>
      </c>
      <c r="N62" s="558">
        <f t="shared" si="24"/>
        <v>184109.90517652279</v>
      </c>
      <c r="O62" s="566">
        <f t="shared" si="18"/>
        <v>-335918.07250838575</v>
      </c>
      <c r="P62" s="568">
        <f t="shared" si="7"/>
        <v>-165208.88829528142</v>
      </c>
    </row>
    <row r="63" spans="1:16" ht="13.2">
      <c r="B63" s="554">
        <v>43220</v>
      </c>
      <c r="E63" s="558">
        <f t="shared" si="3"/>
        <v>-1880101.1500915946</v>
      </c>
      <c r="F63" s="558">
        <f t="shared" si="19"/>
        <v>-1880101.1500915948</v>
      </c>
      <c r="G63" s="885"/>
      <c r="H63" s="558">
        <f t="shared" si="14"/>
        <v>-40002.152129608396</v>
      </c>
      <c r="I63" s="558">
        <f t="shared" si="8"/>
        <v>1640088.2373139453</v>
      </c>
      <c r="J63" s="558">
        <f t="shared" si="20"/>
        <v>1400075.3245362947</v>
      </c>
      <c r="K63" s="558">
        <f t="shared" si="21"/>
        <v>-480025.82555530011</v>
      </c>
      <c r="L63" s="558">
        <f t="shared" si="25"/>
        <v>-8400.4519472177635</v>
      </c>
      <c r="M63" s="558">
        <f t="shared" si="23"/>
        <v>106405.7246647585</v>
      </c>
      <c r="N63" s="558">
        <f t="shared" si="24"/>
        <v>171742.57314311885</v>
      </c>
      <c r="O63" s="566">
        <f t="shared" si="18"/>
        <v>-308283.25241218123</v>
      </c>
      <c r="P63" s="568">
        <f t="shared" si="7"/>
        <v>-133607.18811289076</v>
      </c>
    </row>
    <row r="64" spans="1:16" ht="13.2">
      <c r="B64" s="554">
        <v>43251</v>
      </c>
      <c r="E64" s="558">
        <f t="shared" si="3"/>
        <v>-1880101.1500915946</v>
      </c>
      <c r="F64" s="558">
        <f t="shared" si="19"/>
        <v>-1880101.1500915948</v>
      </c>
      <c r="G64" s="885"/>
      <c r="H64" s="558">
        <f t="shared" si="14"/>
        <v>-40002.152129608396</v>
      </c>
      <c r="I64" s="558">
        <f t="shared" si="8"/>
        <v>1680090.3894435538</v>
      </c>
      <c r="J64" s="558">
        <f t="shared" si="20"/>
        <v>1440077.4766659031</v>
      </c>
      <c r="K64" s="558">
        <f t="shared" si="21"/>
        <v>-440023.67342569167</v>
      </c>
      <c r="L64" s="558">
        <f t="shared" si="25"/>
        <v>-8400.4519472177635</v>
      </c>
      <c r="M64" s="558">
        <f t="shared" si="23"/>
        <v>98005.272717540734</v>
      </c>
      <c r="N64" s="558">
        <f t="shared" si="24"/>
        <v>159841.93288456037</v>
      </c>
      <c r="O64" s="566">
        <f t="shared" si="18"/>
        <v>-280181.74054113129</v>
      </c>
      <c r="P64" s="568">
        <f t="shared" si="7"/>
        <v>-102005.48793050006</v>
      </c>
    </row>
    <row r="65" spans="1:19" ht="13.2">
      <c r="B65" s="564">
        <v>43281</v>
      </c>
      <c r="E65" s="558">
        <f t="shared" si="3"/>
        <v>-1880101.1500915946</v>
      </c>
      <c r="F65" s="558">
        <f t="shared" si="19"/>
        <v>-1880101.1500915948</v>
      </c>
      <c r="G65" s="885"/>
      <c r="H65" s="558">
        <f t="shared" si="14"/>
        <v>-40002.152129608396</v>
      </c>
      <c r="I65" s="558">
        <f t="shared" si="8"/>
        <v>1720092.5415731622</v>
      </c>
      <c r="J65" s="558">
        <f t="shared" si="20"/>
        <v>1480079.6287955113</v>
      </c>
      <c r="K65" s="558">
        <f t="shared" si="21"/>
        <v>-400021.52129608346</v>
      </c>
      <c r="L65" s="558">
        <f t="shared" si="25"/>
        <v>-8400.4519472177635</v>
      </c>
      <c r="M65" s="558">
        <f t="shared" si="23"/>
        <v>89604.820770322971</v>
      </c>
      <c r="N65" s="558">
        <f t="shared" si="24"/>
        <v>148407.98440084732</v>
      </c>
      <c r="O65" s="566">
        <f t="shared" si="18"/>
        <v>-251613.53689523615</v>
      </c>
      <c r="P65" s="568">
        <f t="shared" si="7"/>
        <v>-70403.787748109389</v>
      </c>
    </row>
    <row r="66" spans="1:19" s="789" customFormat="1" ht="13.2">
      <c r="A66" s="1159"/>
      <c r="B66" s="660">
        <v>43312</v>
      </c>
      <c r="C66" s="1159"/>
      <c r="D66" s="1159"/>
      <c r="E66" s="885">
        <f t="shared" si="3"/>
        <v>-1880101.1500915946</v>
      </c>
      <c r="F66" s="885">
        <f t="shared" si="19"/>
        <v>-1880101.1500915948</v>
      </c>
      <c r="G66" s="885"/>
      <c r="H66" s="885">
        <f t="shared" si="14"/>
        <v>-40002.152129608396</v>
      </c>
      <c r="I66" s="885">
        <f t="shared" si="8"/>
        <v>1760094.6937027706</v>
      </c>
      <c r="J66" s="885">
        <f t="shared" si="20"/>
        <v>1520081.78092512</v>
      </c>
      <c r="K66" s="885">
        <f t="shared" si="21"/>
        <v>-360019.36916647479</v>
      </c>
      <c r="L66" s="885">
        <f t="shared" si="25"/>
        <v>-8400.4519472177635</v>
      </c>
      <c r="M66" s="885">
        <f t="shared" si="23"/>
        <v>81204.368823105207</v>
      </c>
      <c r="N66" s="885">
        <f t="shared" si="24"/>
        <v>137440.72769197964</v>
      </c>
      <c r="O66" s="885">
        <f t="shared" si="18"/>
        <v>-222578.64147449515</v>
      </c>
      <c r="P66" s="787">
        <f t="shared" si="7"/>
        <v>-38802.087565718713</v>
      </c>
    </row>
    <row r="67" spans="1:19" ht="13.2">
      <c r="B67" s="555">
        <v>43343</v>
      </c>
      <c r="E67" s="558">
        <f t="shared" si="3"/>
        <v>-1880101.1500915946</v>
      </c>
      <c r="F67" s="558">
        <f t="shared" si="19"/>
        <v>-1880101.1500915948</v>
      </c>
      <c r="G67" s="885"/>
      <c r="H67" s="558">
        <f t="shared" si="14"/>
        <v>-40002.152129608396</v>
      </c>
      <c r="I67" s="558">
        <f t="shared" si="8"/>
        <v>1800096.8458323791</v>
      </c>
      <c r="J67" s="558">
        <f t="shared" si="20"/>
        <v>1560083.9330547284</v>
      </c>
      <c r="K67" s="558">
        <f t="shared" si="21"/>
        <v>-320017.21703686635</v>
      </c>
      <c r="L67" s="558">
        <f t="shared" si="25"/>
        <v>-8400.4519472177635</v>
      </c>
      <c r="M67" s="558">
        <f t="shared" si="23"/>
        <v>72803.916875887444</v>
      </c>
      <c r="N67" s="558">
        <f t="shared" si="24"/>
        <v>126940.16275795747</v>
      </c>
      <c r="O67" s="566">
        <f t="shared" si="18"/>
        <v>-193077.05427890888</v>
      </c>
      <c r="P67" s="568">
        <f t="shared" si="7"/>
        <v>-7200.3873833280377</v>
      </c>
    </row>
    <row r="68" spans="1:19" ht="13.2">
      <c r="B68" s="555">
        <v>43373</v>
      </c>
      <c r="E68" s="558">
        <f t="shared" si="3"/>
        <v>-1880101.1500915946</v>
      </c>
      <c r="F68" s="558">
        <f t="shared" si="19"/>
        <v>-1880101.1500915948</v>
      </c>
      <c r="G68" s="885"/>
      <c r="H68" s="558">
        <f t="shared" si="14"/>
        <v>-40002.152129608396</v>
      </c>
      <c r="I68" s="558">
        <f t="shared" si="8"/>
        <v>1840098.9979619875</v>
      </c>
      <c r="J68" s="558">
        <f t="shared" si="20"/>
        <v>1600086.0851843366</v>
      </c>
      <c r="K68" s="558">
        <f t="shared" si="21"/>
        <v>-280015.06490725814</v>
      </c>
      <c r="L68" s="558">
        <f t="shared" si="25"/>
        <v>-8400.4519472177635</v>
      </c>
      <c r="M68" s="558">
        <f t="shared" si="23"/>
        <v>64403.46492866968</v>
      </c>
      <c r="N68" s="558">
        <f t="shared" si="24"/>
        <v>116906.2895987807</v>
      </c>
      <c r="O68" s="566">
        <f t="shared" si="18"/>
        <v>-163108.77530847746</v>
      </c>
      <c r="P68" s="568">
        <f t="shared" si="7"/>
        <v>24401.312799062638</v>
      </c>
    </row>
    <row r="69" spans="1:19" ht="13.2">
      <c r="B69" s="555">
        <v>43404</v>
      </c>
      <c r="E69" s="885">
        <f t="shared" si="3"/>
        <v>-1880101.1500915946</v>
      </c>
      <c r="F69" s="885">
        <f t="shared" si="19"/>
        <v>-1880101.1500915948</v>
      </c>
      <c r="G69" s="885"/>
      <c r="H69" s="787">
        <f>-1880101+1840099</f>
        <v>-40002</v>
      </c>
      <c r="I69" s="885">
        <f t="shared" si="8"/>
        <v>1880100.9979619875</v>
      </c>
      <c r="J69" s="885">
        <f t="shared" si="20"/>
        <v>1640088.2309752116</v>
      </c>
      <c r="K69" s="885">
        <f>F69+J69</f>
        <v>-240012.91911638319</v>
      </c>
      <c r="L69" s="885">
        <v>-8399</v>
      </c>
      <c r="M69" s="885">
        <f>M68+L69</f>
        <v>56004.46492866968</v>
      </c>
      <c r="N69" s="885">
        <f>(M57+M69+SUM(M58:M68)*2)/24</f>
        <v>107339.16871225009</v>
      </c>
      <c r="O69" s="566">
        <f t="shared" si="18"/>
        <v>-132673.75040413311</v>
      </c>
      <c r="P69" s="568">
        <f>E69+I69+M69</f>
        <v>56004.312799062638</v>
      </c>
      <c r="Q69" s="789"/>
      <c r="R69" s="789"/>
      <c r="S69" s="789"/>
    </row>
    <row r="70" spans="1:19" ht="13.2">
      <c r="B70" s="555">
        <v>43434</v>
      </c>
      <c r="E70" s="558">
        <f t="shared" si="3"/>
        <v>-1880101.1500915946</v>
      </c>
      <c r="F70" s="558">
        <f t="shared" si="19"/>
        <v>-1880101.1500915948</v>
      </c>
      <c r="G70" s="885"/>
      <c r="H70" s="561"/>
      <c r="I70" s="558">
        <f t="shared" si="8"/>
        <v>1880100.9979619875</v>
      </c>
      <c r="J70" s="558">
        <f>(I58+I70+SUM(I59:I69)*2)/24</f>
        <v>1678423.6140886189</v>
      </c>
      <c r="K70" s="558">
        <f t="shared" ref="K70:K79" si="26">F70+J70</f>
        <v>-201677.53600297589</v>
      </c>
      <c r="L70" s="558">
        <f t="shared" si="25"/>
        <v>0</v>
      </c>
      <c r="M70" s="558">
        <f t="shared" ref="M70:M87" si="27">M69+L70</f>
        <v>56004.46492866968</v>
      </c>
      <c r="N70" s="558">
        <f>(M58+M70+SUM(M59:M69)*2)/24</f>
        <v>98588.818929499728</v>
      </c>
      <c r="O70" s="566">
        <f t="shared" si="18"/>
        <v>-103088.71707347616</v>
      </c>
      <c r="P70" s="568">
        <f t="shared" ref="P70:P87" si="28">E70+I70+M70</f>
        <v>56004.312799062638</v>
      </c>
    </row>
    <row r="71" spans="1:19" s="789" customFormat="1" ht="13.2">
      <c r="A71" s="1159"/>
      <c r="B71" s="660">
        <v>43465</v>
      </c>
      <c r="C71" s="1159"/>
      <c r="D71" s="1159"/>
      <c r="E71" s="885">
        <f t="shared" si="3"/>
        <v>-1880101.1500915946</v>
      </c>
      <c r="F71" s="885">
        <f t="shared" si="19"/>
        <v>-1880101.1500915948</v>
      </c>
      <c r="G71" s="885"/>
      <c r="H71" s="885"/>
      <c r="I71" s="885">
        <f t="shared" si="8"/>
        <v>1880100.9979619875</v>
      </c>
      <c r="J71" s="885">
        <f>(I59+I71+SUM(I60:I70)*2)/24</f>
        <v>1713425.4845245585</v>
      </c>
      <c r="K71" s="885">
        <f t="shared" si="26"/>
        <v>-166675.66556703625</v>
      </c>
      <c r="L71" s="885">
        <f t="shared" si="25"/>
        <v>0</v>
      </c>
      <c r="M71" s="885">
        <f t="shared" si="27"/>
        <v>56004.46492866968</v>
      </c>
      <c r="N71" s="885">
        <f t="shared" si="24"/>
        <v>91005.198583862963</v>
      </c>
      <c r="O71" s="885">
        <f>N71+K71</f>
        <v>-75670.46698317329</v>
      </c>
      <c r="P71" s="787">
        <f t="shared" si="28"/>
        <v>56004.312799062638</v>
      </c>
    </row>
    <row r="72" spans="1:19" ht="13.2">
      <c r="B72" s="555">
        <v>43496</v>
      </c>
      <c r="E72" s="558">
        <f t="shared" si="3"/>
        <v>-1880101.1500915946</v>
      </c>
      <c r="F72" s="558">
        <f t="shared" si="19"/>
        <v>-1880101.1500915948</v>
      </c>
      <c r="G72" s="885"/>
      <c r="H72" s="561"/>
      <c r="I72" s="558">
        <f t="shared" si="8"/>
        <v>1880100.9979619875</v>
      </c>
      <c r="J72" s="558">
        <f t="shared" si="20"/>
        <v>1745093.8422830317</v>
      </c>
      <c r="K72" s="558">
        <f t="shared" si="26"/>
        <v>-135007.30780856311</v>
      </c>
      <c r="L72" s="558">
        <f t="shared" si="25"/>
        <v>0</v>
      </c>
      <c r="M72" s="558">
        <f t="shared" si="27"/>
        <v>56004.46492866968</v>
      </c>
      <c r="N72" s="558">
        <f t="shared" si="24"/>
        <v>84354.96178791704</v>
      </c>
      <c r="O72" s="566">
        <f t="shared" si="18"/>
        <v>-50652.346020646073</v>
      </c>
      <c r="P72" s="568">
        <f t="shared" si="28"/>
        <v>56004.312799062638</v>
      </c>
    </row>
    <row r="73" spans="1:19" ht="13.2">
      <c r="B73" s="555">
        <v>43524</v>
      </c>
      <c r="E73" s="558">
        <f t="shared" si="3"/>
        <v>-1880101.1500915946</v>
      </c>
      <c r="F73" s="558">
        <f t="shared" si="19"/>
        <v>-1880101.1500915948</v>
      </c>
      <c r="G73" s="885"/>
      <c r="H73" s="561"/>
      <c r="I73" s="558">
        <f t="shared" si="8"/>
        <v>1880100.9979619875</v>
      </c>
      <c r="J73" s="558">
        <f t="shared" si="20"/>
        <v>1773428.6873640369</v>
      </c>
      <c r="K73" s="558">
        <f t="shared" si="26"/>
        <v>-106672.46272755787</v>
      </c>
      <c r="L73" s="558">
        <f t="shared" si="25"/>
        <v>0</v>
      </c>
      <c r="M73" s="558">
        <f t="shared" si="27"/>
        <v>56004.46492866968</v>
      </c>
      <c r="N73" s="558">
        <f t="shared" si="24"/>
        <v>78404.762654239268</v>
      </c>
      <c r="O73" s="566">
        <f t="shared" si="18"/>
        <v>-28267.7000733186</v>
      </c>
      <c r="P73" s="568">
        <f t="shared" si="28"/>
        <v>56004.312799062638</v>
      </c>
    </row>
    <row r="74" spans="1:19" ht="13.2">
      <c r="B74" s="555">
        <v>43555</v>
      </c>
      <c r="E74" s="558">
        <f t="shared" si="3"/>
        <v>-1880101.1500915946</v>
      </c>
      <c r="F74" s="558">
        <f t="shared" si="19"/>
        <v>-1880101.1500915948</v>
      </c>
      <c r="G74" s="885"/>
      <c r="H74" s="561"/>
      <c r="I74" s="558">
        <f t="shared" si="8"/>
        <v>1880100.9979619875</v>
      </c>
      <c r="J74" s="558">
        <f t="shared" si="20"/>
        <v>1798430.0197675747</v>
      </c>
      <c r="K74" s="558">
        <f t="shared" si="26"/>
        <v>-81671.13032402005</v>
      </c>
      <c r="L74" s="558">
        <f t="shared" si="25"/>
        <v>0</v>
      </c>
      <c r="M74" s="558">
        <f t="shared" si="27"/>
        <v>56004.46492866968</v>
      </c>
      <c r="N74" s="558">
        <f t="shared" si="24"/>
        <v>73154.601182829632</v>
      </c>
      <c r="O74" s="566">
        <f t="shared" si="18"/>
        <v>-8516.5291411904182</v>
      </c>
      <c r="P74" s="568">
        <f t="shared" si="28"/>
        <v>56004.312799062638</v>
      </c>
    </row>
    <row r="75" spans="1:19" ht="13.2">
      <c r="B75" s="554">
        <v>43585</v>
      </c>
      <c r="E75" s="558">
        <f t="shared" si="3"/>
        <v>-1880101.1500915946</v>
      </c>
      <c r="F75" s="558">
        <f>(E63+E75+SUM(E64:E74)*2)/24</f>
        <v>-1880101.1500915948</v>
      </c>
      <c r="G75" s="885"/>
      <c r="H75" s="561"/>
      <c r="I75" s="558">
        <f t="shared" si="8"/>
        <v>1880100.9979619875</v>
      </c>
      <c r="J75" s="558">
        <f t="shared" si="20"/>
        <v>1820097.8394936451</v>
      </c>
      <c r="K75" s="558">
        <f t="shared" si="26"/>
        <v>-60003.310597949661</v>
      </c>
      <c r="L75" s="558">
        <f t="shared" si="25"/>
        <v>0</v>
      </c>
      <c r="M75" s="558">
        <f t="shared" si="27"/>
        <v>56004.46492866968</v>
      </c>
      <c r="N75" s="558">
        <f t="shared" si="24"/>
        <v>68604.477373688176</v>
      </c>
      <c r="O75" s="566">
        <f t="shared" si="18"/>
        <v>8601.1667757385148</v>
      </c>
      <c r="P75" s="568">
        <f t="shared" si="28"/>
        <v>56004.312799062638</v>
      </c>
    </row>
    <row r="76" spans="1:19" ht="13.2">
      <c r="B76" s="554">
        <v>43616</v>
      </c>
      <c r="E76" s="558">
        <f t="shared" si="3"/>
        <v>-1880101.1500915946</v>
      </c>
      <c r="F76" s="558">
        <f>(E64+E76+SUM(E65:E75)*2)/24</f>
        <v>-1880101.1500915948</v>
      </c>
      <c r="G76" s="885"/>
      <c r="H76" s="561"/>
      <c r="I76" s="558">
        <f t="shared" si="8"/>
        <v>1880100.9979619875</v>
      </c>
      <c r="J76" s="558">
        <f t="shared" si="20"/>
        <v>1838432.1465422483</v>
      </c>
      <c r="K76" s="558">
        <f t="shared" si="26"/>
        <v>-41669.003549346467</v>
      </c>
      <c r="L76" s="558">
        <f t="shared" si="25"/>
        <v>0</v>
      </c>
      <c r="M76" s="558">
        <f t="shared" si="27"/>
        <v>56004.46492866968</v>
      </c>
      <c r="N76" s="558">
        <f t="shared" si="24"/>
        <v>64754.391226814849</v>
      </c>
      <c r="O76" s="566">
        <f t="shared" si="18"/>
        <v>23085.387677468381</v>
      </c>
      <c r="P76" s="568">
        <f t="shared" si="28"/>
        <v>56004.312799062638</v>
      </c>
    </row>
    <row r="77" spans="1:19" ht="13.2">
      <c r="B77" s="564">
        <v>43646</v>
      </c>
      <c r="E77" s="558">
        <f t="shared" si="3"/>
        <v>-1880101.1500915946</v>
      </c>
      <c r="F77" s="558">
        <f>(E65+E77+SUM(E66:E76)*2)/24</f>
        <v>-1880101.1500915948</v>
      </c>
      <c r="G77" s="885"/>
      <c r="H77" s="561"/>
      <c r="I77" s="558">
        <f t="shared" si="8"/>
        <v>1880100.9979619875</v>
      </c>
      <c r="J77" s="558">
        <f t="shared" si="20"/>
        <v>1853432.9409133841</v>
      </c>
      <c r="K77" s="558">
        <f t="shared" si="26"/>
        <v>-26668.209178210702</v>
      </c>
      <c r="L77" s="558">
        <f t="shared" si="25"/>
        <v>0</v>
      </c>
      <c r="M77" s="558">
        <f t="shared" si="27"/>
        <v>56004.46492866968</v>
      </c>
      <c r="N77" s="558">
        <f t="shared" si="24"/>
        <v>61604.342742209672</v>
      </c>
      <c r="O77" s="566">
        <f t="shared" si="18"/>
        <v>34936.13356399897</v>
      </c>
      <c r="P77" s="568">
        <f t="shared" si="28"/>
        <v>56004.312799062638</v>
      </c>
    </row>
    <row r="78" spans="1:19" ht="13.2">
      <c r="B78" s="1123">
        <v>43677</v>
      </c>
      <c r="C78" s="1124"/>
      <c r="D78" s="1124"/>
      <c r="E78" s="1146">
        <f t="shared" si="3"/>
        <v>-1880101.1500915946</v>
      </c>
      <c r="F78" s="1146">
        <f>(E66+E78+SUM(E67:E77)*2)/24</f>
        <v>-1880101.1500915948</v>
      </c>
      <c r="G78" s="1146"/>
      <c r="H78" s="1125"/>
      <c r="I78" s="1146">
        <f t="shared" si="8"/>
        <v>1880100.9979619875</v>
      </c>
      <c r="J78" s="1146">
        <f t="shared" si="20"/>
        <v>1865100.2226070522</v>
      </c>
      <c r="K78" s="1146">
        <f t="shared" si="26"/>
        <v>-15000.927484542597</v>
      </c>
      <c r="L78" s="1146">
        <f t="shared" si="25"/>
        <v>0</v>
      </c>
      <c r="M78" s="1146">
        <f t="shared" si="27"/>
        <v>56004.46492866968</v>
      </c>
      <c r="N78" s="1146">
        <f t="shared" si="24"/>
        <v>59154.331919872631</v>
      </c>
      <c r="O78" s="1146">
        <f t="shared" si="18"/>
        <v>44153.404435330034</v>
      </c>
      <c r="P78" s="1125">
        <f t="shared" si="28"/>
        <v>56004.312799062638</v>
      </c>
    </row>
    <row r="79" spans="1:19" ht="13.2">
      <c r="B79" s="1123">
        <v>43708</v>
      </c>
      <c r="C79" s="1124"/>
      <c r="D79" s="1124"/>
      <c r="E79" s="1146">
        <f t="shared" si="3"/>
        <v>-1880101.1500915946</v>
      </c>
      <c r="F79" s="1146">
        <f>(E67+E79+SUM(E68:E78)*2)/24</f>
        <v>-1880101.1500915948</v>
      </c>
      <c r="G79" s="1146"/>
      <c r="H79" s="1125"/>
      <c r="I79" s="1146">
        <f t="shared" si="8"/>
        <v>1880100.9979619875</v>
      </c>
      <c r="J79" s="1146">
        <f t="shared" si="20"/>
        <v>1873433.9916232536</v>
      </c>
      <c r="K79" s="1146">
        <f t="shared" si="26"/>
        <v>-6667.158468341222</v>
      </c>
      <c r="L79" s="1146">
        <f t="shared" si="25"/>
        <v>0</v>
      </c>
      <c r="M79" s="1146">
        <f t="shared" si="27"/>
        <v>56004.46492866968</v>
      </c>
      <c r="N79" s="1146">
        <f t="shared" si="24"/>
        <v>57404.358759803756</v>
      </c>
      <c r="O79" s="1146">
        <f t="shared" si="18"/>
        <v>50737.200291462534</v>
      </c>
      <c r="P79" s="1125">
        <f t="shared" si="28"/>
        <v>56004.312799062638</v>
      </c>
    </row>
    <row r="80" spans="1:19" ht="13.2">
      <c r="B80" s="1071">
        <v>43738</v>
      </c>
      <c r="C80" s="1124"/>
      <c r="D80" s="1124"/>
      <c r="E80" s="1146">
        <f t="shared" ref="E80:E87" si="29">E79+D80</f>
        <v>-1880101.1500915946</v>
      </c>
      <c r="F80" s="1146">
        <f t="shared" ref="F80:F87" si="30">(E68+E80+SUM(E69:E79)*2)/24</f>
        <v>-1880101.1500915948</v>
      </c>
      <c r="G80" s="1146"/>
      <c r="H80" s="1125"/>
      <c r="I80" s="1146">
        <f t="shared" ref="I80:I87" si="31">I79-H80</f>
        <v>1880100.9979619875</v>
      </c>
      <c r="J80" s="1146">
        <f t="shared" ref="J80:J87" si="32">(I68+I80+SUM(I69:I79)*2)/24</f>
        <v>1878434.247961987</v>
      </c>
      <c r="K80" s="1146">
        <f t="shared" ref="K80:K87" si="33">F80+J80</f>
        <v>-1666.9021296077408</v>
      </c>
      <c r="L80" s="1146">
        <f t="shared" si="25"/>
        <v>0</v>
      </c>
      <c r="M80" s="1146">
        <f t="shared" si="27"/>
        <v>56004.46492866968</v>
      </c>
      <c r="N80" s="1146">
        <f t="shared" ref="N80:N87" si="34">(M68+M80+SUM(M69:M79)*2)/24</f>
        <v>56354.423262003016</v>
      </c>
      <c r="O80" s="1146">
        <f t="shared" ref="O80:O87" si="35">N80+K80</f>
        <v>54687.521132395275</v>
      </c>
      <c r="P80" s="1125">
        <f t="shared" si="28"/>
        <v>56004.312799062638</v>
      </c>
    </row>
    <row r="81" spans="2:16" ht="13.2">
      <c r="B81" s="1071">
        <v>43769</v>
      </c>
      <c r="C81" s="1124"/>
      <c r="D81" s="1124"/>
      <c r="E81" s="1146">
        <f t="shared" si="29"/>
        <v>-1880101.1500915946</v>
      </c>
      <c r="F81" s="1146">
        <f t="shared" si="30"/>
        <v>-1880101.1500915948</v>
      </c>
      <c r="G81" s="1146"/>
      <c r="H81" s="1125"/>
      <c r="I81" s="1146">
        <f t="shared" si="31"/>
        <v>1880100.9979619875</v>
      </c>
      <c r="J81" s="1146">
        <f t="shared" si="32"/>
        <v>1880100.997961987</v>
      </c>
      <c r="K81" s="1146">
        <f t="shared" si="33"/>
        <v>-0.15212960774078965</v>
      </c>
      <c r="L81" s="1146">
        <f t="shared" si="25"/>
        <v>0</v>
      </c>
      <c r="M81" s="1146">
        <f t="shared" si="27"/>
        <v>56004.46492866968</v>
      </c>
      <c r="N81" s="1146">
        <f t="shared" si="34"/>
        <v>56004.46492866968</v>
      </c>
      <c r="O81" s="1146">
        <f t="shared" si="35"/>
        <v>56004.31279906194</v>
      </c>
      <c r="P81" s="1125">
        <f t="shared" si="28"/>
        <v>56004.312799062638</v>
      </c>
    </row>
    <row r="82" spans="2:16" ht="13.2">
      <c r="B82" s="1123">
        <v>43799</v>
      </c>
      <c r="C82" s="1124"/>
      <c r="D82" s="1124"/>
      <c r="E82" s="1146">
        <f t="shared" si="29"/>
        <v>-1880101.1500915946</v>
      </c>
      <c r="F82" s="1146">
        <f t="shared" si="30"/>
        <v>-1880101.1500915948</v>
      </c>
      <c r="G82" s="1146"/>
      <c r="H82" s="1125"/>
      <c r="I82" s="1146">
        <f t="shared" si="31"/>
        <v>1880100.9979619875</v>
      </c>
      <c r="J82" s="1146">
        <f t="shared" si="32"/>
        <v>1880100.997961987</v>
      </c>
      <c r="K82" s="1146">
        <f t="shared" si="33"/>
        <v>-0.15212960774078965</v>
      </c>
      <c r="L82" s="1146">
        <f t="shared" si="25"/>
        <v>0</v>
      </c>
      <c r="M82" s="1146">
        <f t="shared" si="27"/>
        <v>56004.46492866968</v>
      </c>
      <c r="N82" s="1146">
        <f t="shared" si="34"/>
        <v>56004.46492866968</v>
      </c>
      <c r="O82" s="1146">
        <f t="shared" si="35"/>
        <v>56004.31279906194</v>
      </c>
      <c r="P82" s="1125">
        <f t="shared" si="28"/>
        <v>56004.312799062638</v>
      </c>
    </row>
    <row r="83" spans="2:16" ht="13.2">
      <c r="B83" s="1123">
        <v>43830</v>
      </c>
      <c r="C83" s="1124"/>
      <c r="D83" s="1124"/>
      <c r="E83" s="1146">
        <f t="shared" si="29"/>
        <v>-1880101.1500915946</v>
      </c>
      <c r="F83" s="1146">
        <f t="shared" si="30"/>
        <v>-1880101.1500915948</v>
      </c>
      <c r="G83" s="1146"/>
      <c r="H83" s="1125"/>
      <c r="I83" s="1146">
        <f t="shared" si="31"/>
        <v>1880100.9979619875</v>
      </c>
      <c r="J83" s="1146">
        <f t="shared" si="32"/>
        <v>1880100.997961987</v>
      </c>
      <c r="K83" s="1146">
        <f t="shared" si="33"/>
        <v>-0.15212960774078965</v>
      </c>
      <c r="L83" s="1146">
        <f t="shared" si="25"/>
        <v>0</v>
      </c>
      <c r="M83" s="1146">
        <f t="shared" si="27"/>
        <v>56004.46492866968</v>
      </c>
      <c r="N83" s="1146">
        <f t="shared" si="34"/>
        <v>56004.46492866968</v>
      </c>
      <c r="O83" s="1146">
        <f t="shared" si="35"/>
        <v>56004.31279906194</v>
      </c>
      <c r="P83" s="1125">
        <f t="shared" si="28"/>
        <v>56004.312799062638</v>
      </c>
    </row>
    <row r="84" spans="2:16" ht="13.2">
      <c r="B84" s="1071">
        <v>43861</v>
      </c>
      <c r="C84" s="1124"/>
      <c r="D84" s="1124"/>
      <c r="E84" s="1146">
        <f t="shared" si="29"/>
        <v>-1880101.1500915946</v>
      </c>
      <c r="F84" s="1146">
        <f t="shared" si="30"/>
        <v>-1880101.1500915948</v>
      </c>
      <c r="G84" s="1146"/>
      <c r="H84" s="1125"/>
      <c r="I84" s="1146">
        <f t="shared" si="31"/>
        <v>1880100.9979619875</v>
      </c>
      <c r="J84" s="1146">
        <f t="shared" si="32"/>
        <v>1880100.997961987</v>
      </c>
      <c r="K84" s="1146">
        <f t="shared" si="33"/>
        <v>-0.15212960774078965</v>
      </c>
      <c r="L84" s="1146">
        <f t="shared" si="25"/>
        <v>0</v>
      </c>
      <c r="M84" s="1146">
        <f t="shared" si="27"/>
        <v>56004.46492866968</v>
      </c>
      <c r="N84" s="1146">
        <f t="shared" si="34"/>
        <v>56004.46492866968</v>
      </c>
      <c r="O84" s="1146">
        <f t="shared" si="35"/>
        <v>56004.31279906194</v>
      </c>
      <c r="P84" s="1125">
        <f t="shared" si="28"/>
        <v>56004.312799062638</v>
      </c>
    </row>
    <row r="85" spans="2:16" ht="13.2">
      <c r="B85" s="1071">
        <v>43890</v>
      </c>
      <c r="C85" s="1124"/>
      <c r="D85" s="1124"/>
      <c r="E85" s="1146">
        <f t="shared" si="29"/>
        <v>-1880101.1500915946</v>
      </c>
      <c r="F85" s="1146">
        <f t="shared" si="30"/>
        <v>-1880101.1500915948</v>
      </c>
      <c r="G85" s="1146"/>
      <c r="H85" s="1125"/>
      <c r="I85" s="1146">
        <f t="shared" si="31"/>
        <v>1880100.9979619875</v>
      </c>
      <c r="J85" s="1146">
        <f t="shared" si="32"/>
        <v>1880100.997961987</v>
      </c>
      <c r="K85" s="1146">
        <f t="shared" si="33"/>
        <v>-0.15212960774078965</v>
      </c>
      <c r="L85" s="1146">
        <f t="shared" si="25"/>
        <v>0</v>
      </c>
      <c r="M85" s="1146">
        <f t="shared" si="27"/>
        <v>56004.46492866968</v>
      </c>
      <c r="N85" s="1146">
        <f t="shared" si="34"/>
        <v>56004.46492866968</v>
      </c>
      <c r="O85" s="1146">
        <f t="shared" si="35"/>
        <v>56004.31279906194</v>
      </c>
      <c r="P85" s="1125">
        <f t="shared" si="28"/>
        <v>56004.312799062638</v>
      </c>
    </row>
    <row r="86" spans="2:16" ht="13.2">
      <c r="B86" s="1123">
        <v>43921</v>
      </c>
      <c r="C86" s="1124"/>
      <c r="D86" s="1124"/>
      <c r="E86" s="1146">
        <f t="shared" si="29"/>
        <v>-1880101.1500915946</v>
      </c>
      <c r="F86" s="1146">
        <f t="shared" si="30"/>
        <v>-1880101.1500915948</v>
      </c>
      <c r="G86" s="1146"/>
      <c r="H86" s="1125"/>
      <c r="I86" s="1146">
        <f t="shared" si="31"/>
        <v>1880100.9979619875</v>
      </c>
      <c r="J86" s="1146">
        <f t="shared" si="32"/>
        <v>1880100.997961987</v>
      </c>
      <c r="K86" s="1146">
        <f t="shared" si="33"/>
        <v>-0.15212960774078965</v>
      </c>
      <c r="L86" s="1146">
        <f t="shared" si="25"/>
        <v>0</v>
      </c>
      <c r="M86" s="1146">
        <f t="shared" si="27"/>
        <v>56004.46492866968</v>
      </c>
      <c r="N86" s="1146">
        <f t="shared" si="34"/>
        <v>56004.46492866968</v>
      </c>
      <c r="O86" s="1146">
        <f t="shared" si="35"/>
        <v>56004.31279906194</v>
      </c>
      <c r="P86" s="1125">
        <f t="shared" si="28"/>
        <v>56004.312799062638</v>
      </c>
    </row>
    <row r="87" spans="2:16" ht="13.2">
      <c r="B87" s="1123">
        <v>43951</v>
      </c>
      <c r="C87" s="1124"/>
      <c r="D87" s="1124"/>
      <c r="E87" s="1146">
        <f t="shared" si="29"/>
        <v>-1880101.1500915946</v>
      </c>
      <c r="F87" s="1146">
        <f t="shared" si="30"/>
        <v>-1880101.1500915948</v>
      </c>
      <c r="G87" s="1146"/>
      <c r="H87" s="1125"/>
      <c r="I87" s="1146">
        <f t="shared" si="31"/>
        <v>1880100.9979619875</v>
      </c>
      <c r="J87" s="1146">
        <f t="shared" si="32"/>
        <v>1880100.997961987</v>
      </c>
      <c r="K87" s="1146">
        <f t="shared" si="33"/>
        <v>-0.15212960774078965</v>
      </c>
      <c r="L87" s="1146">
        <f t="shared" si="25"/>
        <v>0</v>
      </c>
      <c r="M87" s="1146">
        <f t="shared" si="27"/>
        <v>56004.46492866968</v>
      </c>
      <c r="N87" s="1146">
        <f t="shared" si="34"/>
        <v>56004.46492866968</v>
      </c>
      <c r="O87" s="1146">
        <f t="shared" si="35"/>
        <v>56004.31279906194</v>
      </c>
      <c r="P87" s="1125">
        <f t="shared" si="28"/>
        <v>56004.312799062638</v>
      </c>
    </row>
    <row r="88" spans="2:16" ht="13.2">
      <c r="B88" s="1071">
        <v>43982</v>
      </c>
      <c r="C88" s="1124"/>
      <c r="D88" s="1124"/>
      <c r="E88" s="1146">
        <f t="shared" ref="E88:E99" si="36">E87+D88</f>
        <v>-1880101.1500915946</v>
      </c>
      <c r="F88" s="1146">
        <f t="shared" ref="F88:F99" si="37">(E76+E88+SUM(E77:E87)*2)/24</f>
        <v>-1880101.1500915948</v>
      </c>
      <c r="G88" s="1146"/>
      <c r="H88" s="1125"/>
      <c r="I88" s="1146">
        <f t="shared" ref="I88:I99" si="38">I87-H88</f>
        <v>1880100.9979619875</v>
      </c>
      <c r="J88" s="1146">
        <f t="shared" ref="J88:J99" si="39">(I76+I88+SUM(I77:I87)*2)/24</f>
        <v>1880100.997961987</v>
      </c>
      <c r="K88" s="1146">
        <f t="shared" ref="K88:K99" si="40">F88+J88</f>
        <v>-0.15212960774078965</v>
      </c>
      <c r="L88" s="1146">
        <f t="shared" ref="L88:L99" si="41">(-D88*0.21)+(H88*0.21)</f>
        <v>0</v>
      </c>
      <c r="M88" s="1146">
        <f t="shared" ref="M88:M99" si="42">M87+L88</f>
        <v>56004.46492866968</v>
      </c>
      <c r="N88" s="1146">
        <f t="shared" ref="N88:N99" si="43">(M76+M88+SUM(M77:M87)*2)/24</f>
        <v>56004.46492866968</v>
      </c>
      <c r="O88" s="1146">
        <f t="shared" ref="O88:O99" si="44">N88+K88</f>
        <v>56004.31279906194</v>
      </c>
      <c r="P88" s="1125">
        <f t="shared" ref="P88:P99" si="45">E88+I88+M88</f>
        <v>56004.312799062638</v>
      </c>
    </row>
    <row r="89" spans="2:16" ht="13.2">
      <c r="B89" s="1071">
        <v>44012</v>
      </c>
      <c r="C89" s="1124"/>
      <c r="D89" s="1124"/>
      <c r="E89" s="1146">
        <f t="shared" si="36"/>
        <v>-1880101.1500915946</v>
      </c>
      <c r="F89" s="1146">
        <f t="shared" si="37"/>
        <v>-1880101.1500915948</v>
      </c>
      <c r="G89" s="1146"/>
      <c r="H89" s="1125"/>
      <c r="I89" s="1146">
        <f t="shared" si="38"/>
        <v>1880100.9979619875</v>
      </c>
      <c r="J89" s="1146">
        <f t="shared" si="39"/>
        <v>1880100.997961987</v>
      </c>
      <c r="K89" s="1146">
        <f t="shared" si="40"/>
        <v>-0.15212960774078965</v>
      </c>
      <c r="L89" s="1146">
        <f t="shared" si="41"/>
        <v>0</v>
      </c>
      <c r="M89" s="1146">
        <f t="shared" si="42"/>
        <v>56004.46492866968</v>
      </c>
      <c r="N89" s="1146">
        <f t="shared" si="43"/>
        <v>56004.46492866968</v>
      </c>
      <c r="O89" s="1146">
        <f t="shared" si="44"/>
        <v>56004.31279906194</v>
      </c>
      <c r="P89" s="1125">
        <f t="shared" si="45"/>
        <v>56004.312799062638</v>
      </c>
    </row>
    <row r="90" spans="2:16" ht="13.2">
      <c r="B90" s="555">
        <v>44043</v>
      </c>
      <c r="E90" s="558">
        <f t="shared" si="36"/>
        <v>-1880101.1500915946</v>
      </c>
      <c r="F90" s="558">
        <f t="shared" si="37"/>
        <v>-1880101.1500915948</v>
      </c>
      <c r="G90" s="885"/>
      <c r="H90" s="561"/>
      <c r="I90" s="558">
        <f t="shared" si="38"/>
        <v>1880100.9979619875</v>
      </c>
      <c r="J90" s="558">
        <f t="shared" si="39"/>
        <v>1880100.997961987</v>
      </c>
      <c r="K90" s="558">
        <f t="shared" si="40"/>
        <v>-0.15212960774078965</v>
      </c>
      <c r="L90" s="558">
        <f t="shared" si="41"/>
        <v>0</v>
      </c>
      <c r="M90" s="558">
        <f t="shared" si="42"/>
        <v>56004.46492866968</v>
      </c>
      <c r="N90" s="558">
        <f t="shared" si="43"/>
        <v>56004.46492866968</v>
      </c>
      <c r="O90" s="566">
        <f t="shared" si="44"/>
        <v>56004.31279906194</v>
      </c>
      <c r="P90" s="568">
        <f t="shared" si="45"/>
        <v>56004.312799062638</v>
      </c>
    </row>
    <row r="91" spans="2:16" ht="13.2">
      <c r="B91" s="555">
        <v>44074</v>
      </c>
      <c r="E91" s="558">
        <f t="shared" si="36"/>
        <v>-1880101.1500915946</v>
      </c>
      <c r="F91" s="558">
        <f t="shared" si="37"/>
        <v>-1880101.1500915948</v>
      </c>
      <c r="G91" s="885"/>
      <c r="H91" s="561"/>
      <c r="I91" s="558">
        <f t="shared" si="38"/>
        <v>1880100.9979619875</v>
      </c>
      <c r="J91" s="558">
        <f t="shared" si="39"/>
        <v>1880100.997961987</v>
      </c>
      <c r="K91" s="558">
        <f t="shared" si="40"/>
        <v>-0.15212960774078965</v>
      </c>
      <c r="L91" s="558">
        <f t="shared" si="41"/>
        <v>0</v>
      </c>
      <c r="M91" s="558">
        <f t="shared" si="42"/>
        <v>56004.46492866968</v>
      </c>
      <c r="N91" s="558">
        <f t="shared" si="43"/>
        <v>56004.46492866968</v>
      </c>
      <c r="O91" s="566">
        <f t="shared" si="44"/>
        <v>56004.31279906194</v>
      </c>
      <c r="P91" s="568">
        <f t="shared" si="45"/>
        <v>56004.312799062638</v>
      </c>
    </row>
    <row r="92" spans="2:16" ht="13.2">
      <c r="B92" s="554">
        <v>44104</v>
      </c>
      <c r="E92" s="558">
        <f t="shared" si="36"/>
        <v>-1880101.1500915946</v>
      </c>
      <c r="F92" s="558">
        <f t="shared" si="37"/>
        <v>-1880101.1500915948</v>
      </c>
      <c r="G92" s="1130">
        <f>EDIT!C12</f>
        <v>56003.91</v>
      </c>
      <c r="H92" s="561"/>
      <c r="I92" s="558">
        <f t="shared" si="38"/>
        <v>1880100.9979619875</v>
      </c>
      <c r="J92" s="558">
        <f t="shared" si="39"/>
        <v>1880100.997961987</v>
      </c>
      <c r="K92" s="558">
        <f t="shared" si="40"/>
        <v>-0.15212960774078965</v>
      </c>
      <c r="L92" s="558">
        <f t="shared" si="41"/>
        <v>0</v>
      </c>
      <c r="M92" s="1130">
        <f>ROUND(M91+L92-G92,-2)</f>
        <v>0</v>
      </c>
      <c r="N92" s="558">
        <f t="shared" si="43"/>
        <v>53670.945556641782</v>
      </c>
      <c r="O92" s="566">
        <f t="shared" si="44"/>
        <v>53670.793427034041</v>
      </c>
      <c r="P92" s="568">
        <f t="shared" si="45"/>
        <v>-0.15212960704229772</v>
      </c>
    </row>
    <row r="93" spans="2:16" ht="13.2">
      <c r="B93" s="564">
        <v>44135</v>
      </c>
      <c r="E93" s="1130">
        <f t="shared" si="36"/>
        <v>-1880101.1500915946</v>
      </c>
      <c r="F93" s="1130">
        <f t="shared" si="37"/>
        <v>-1880101.1500915948</v>
      </c>
      <c r="G93" s="1130"/>
      <c r="H93" s="1885"/>
      <c r="I93" s="1130">
        <f t="shared" si="38"/>
        <v>1880100.9979619875</v>
      </c>
      <c r="J93" s="1130">
        <f t="shared" si="39"/>
        <v>1880100.997961987</v>
      </c>
      <c r="K93" s="1130">
        <f t="shared" si="40"/>
        <v>-0.15212960774078965</v>
      </c>
      <c r="L93" s="1130">
        <f>(-D93*0.21)+(H93*0.21)</f>
        <v>0</v>
      </c>
      <c r="M93" s="1130">
        <f>M92+L93-G93</f>
        <v>0</v>
      </c>
      <c r="N93" s="1130">
        <f t="shared" si="43"/>
        <v>49003.90681258597</v>
      </c>
      <c r="O93" s="1130">
        <f t="shared" si="44"/>
        <v>49003.75468297823</v>
      </c>
      <c r="P93" s="1885">
        <f t="shared" si="45"/>
        <v>-0.15212960704229772</v>
      </c>
    </row>
    <row r="94" spans="2:16" ht="13.2">
      <c r="B94" s="555">
        <v>44165</v>
      </c>
      <c r="E94" s="558">
        <f t="shared" si="36"/>
        <v>-1880101.1500915946</v>
      </c>
      <c r="F94" s="558">
        <f t="shared" si="37"/>
        <v>-1880101.1500915948</v>
      </c>
      <c r="G94" s="885"/>
      <c r="H94" s="561"/>
      <c r="I94" s="558">
        <f t="shared" si="38"/>
        <v>1880100.9979619875</v>
      </c>
      <c r="J94" s="558">
        <f t="shared" si="39"/>
        <v>1880100.997961987</v>
      </c>
      <c r="K94" s="558">
        <f t="shared" si="40"/>
        <v>-0.15212960774078965</v>
      </c>
      <c r="L94" s="558">
        <f t="shared" si="41"/>
        <v>0</v>
      </c>
      <c r="M94" s="558">
        <f t="shared" si="42"/>
        <v>0</v>
      </c>
      <c r="N94" s="558">
        <f t="shared" si="43"/>
        <v>44336.868068530166</v>
      </c>
      <c r="O94" s="566">
        <f t="shared" si="44"/>
        <v>44336.715938922425</v>
      </c>
      <c r="P94" s="568">
        <f t="shared" si="45"/>
        <v>-0.15212960704229772</v>
      </c>
    </row>
    <row r="95" spans="2:16" ht="13.2">
      <c r="B95" s="555">
        <v>44196</v>
      </c>
      <c r="E95" s="558">
        <f t="shared" si="36"/>
        <v>-1880101.1500915946</v>
      </c>
      <c r="F95" s="558">
        <f t="shared" si="37"/>
        <v>-1880101.1500915948</v>
      </c>
      <c r="G95" s="885"/>
      <c r="H95" s="561"/>
      <c r="I95" s="558">
        <f t="shared" si="38"/>
        <v>1880100.9979619875</v>
      </c>
      <c r="J95" s="558">
        <f t="shared" si="39"/>
        <v>1880100.997961987</v>
      </c>
      <c r="K95" s="558">
        <f t="shared" si="40"/>
        <v>-0.15212960774078965</v>
      </c>
      <c r="L95" s="558">
        <f t="shared" si="41"/>
        <v>0</v>
      </c>
      <c r="M95" s="558">
        <f t="shared" si="42"/>
        <v>0</v>
      </c>
      <c r="N95" s="558">
        <f t="shared" si="43"/>
        <v>39669.829324474355</v>
      </c>
      <c r="O95" s="566">
        <f t="shared" si="44"/>
        <v>39669.677194866614</v>
      </c>
      <c r="P95" s="568">
        <f t="shared" si="45"/>
        <v>-0.15212960704229772</v>
      </c>
    </row>
    <row r="96" spans="2:16" ht="13.2">
      <c r="B96" s="554">
        <v>44227</v>
      </c>
      <c r="E96" s="558">
        <f t="shared" si="36"/>
        <v>-1880101.1500915946</v>
      </c>
      <c r="F96" s="558">
        <f t="shared" si="37"/>
        <v>-1880101.1500915948</v>
      </c>
      <c r="G96" s="885"/>
      <c r="H96" s="561"/>
      <c r="I96" s="558">
        <f t="shared" si="38"/>
        <v>1880100.9979619875</v>
      </c>
      <c r="J96" s="558">
        <f t="shared" si="39"/>
        <v>1880100.997961987</v>
      </c>
      <c r="K96" s="558">
        <f t="shared" si="40"/>
        <v>-0.15212960774078965</v>
      </c>
      <c r="L96" s="558">
        <f t="shared" si="41"/>
        <v>0</v>
      </c>
      <c r="M96" s="558">
        <f t="shared" si="42"/>
        <v>0</v>
      </c>
      <c r="N96" s="558">
        <f t="shared" si="43"/>
        <v>35002.79058041855</v>
      </c>
      <c r="O96" s="566">
        <f t="shared" si="44"/>
        <v>35002.638450810809</v>
      </c>
      <c r="P96" s="568">
        <f t="shared" si="45"/>
        <v>-0.15212960704229772</v>
      </c>
    </row>
    <row r="97" spans="1:16" ht="13.2">
      <c r="B97" s="564">
        <v>44255</v>
      </c>
      <c r="E97" s="558">
        <f t="shared" si="36"/>
        <v>-1880101.1500915946</v>
      </c>
      <c r="F97" s="558">
        <f t="shared" si="37"/>
        <v>-1880101.1500915948</v>
      </c>
      <c r="G97" s="885"/>
      <c r="H97" s="561"/>
      <c r="I97" s="558">
        <f t="shared" si="38"/>
        <v>1880100.9979619875</v>
      </c>
      <c r="J97" s="558">
        <f t="shared" si="39"/>
        <v>1880100.997961987</v>
      </c>
      <c r="K97" s="558">
        <f t="shared" si="40"/>
        <v>-0.15212960774078965</v>
      </c>
      <c r="L97" s="558">
        <f t="shared" si="41"/>
        <v>0</v>
      </c>
      <c r="M97" s="558">
        <f t="shared" si="42"/>
        <v>0</v>
      </c>
      <c r="N97" s="558">
        <f t="shared" si="43"/>
        <v>30335.751836362742</v>
      </c>
      <c r="O97" s="566">
        <f t="shared" si="44"/>
        <v>30335.599706755002</v>
      </c>
      <c r="P97" s="568">
        <f t="shared" si="45"/>
        <v>-0.15212960704229772</v>
      </c>
    </row>
    <row r="98" spans="1:16" ht="13.2">
      <c r="B98" s="554">
        <v>44286</v>
      </c>
      <c r="E98" s="558">
        <f t="shared" si="36"/>
        <v>-1880101.1500915946</v>
      </c>
      <c r="F98" s="558">
        <f t="shared" si="37"/>
        <v>-1880101.1500915948</v>
      </c>
      <c r="G98" s="885"/>
      <c r="H98" s="561"/>
      <c r="I98" s="558">
        <f t="shared" si="38"/>
        <v>1880100.9979619875</v>
      </c>
      <c r="J98" s="558">
        <f t="shared" si="39"/>
        <v>1880100.997961987</v>
      </c>
      <c r="K98" s="558">
        <f t="shared" si="40"/>
        <v>-0.15212960774078965</v>
      </c>
      <c r="L98" s="558">
        <f t="shared" si="41"/>
        <v>0</v>
      </c>
      <c r="M98" s="558">
        <f t="shared" si="42"/>
        <v>0</v>
      </c>
      <c r="N98" s="558">
        <f t="shared" si="43"/>
        <v>25668.713092306938</v>
      </c>
      <c r="O98" s="566">
        <f t="shared" si="44"/>
        <v>25668.560962699197</v>
      </c>
      <c r="P98" s="568">
        <f t="shared" si="45"/>
        <v>-0.15212960704229772</v>
      </c>
    </row>
    <row r="99" spans="1:16" ht="13.2">
      <c r="B99" s="564">
        <v>44316</v>
      </c>
      <c r="E99" s="558">
        <f t="shared" si="36"/>
        <v>-1880101.1500915946</v>
      </c>
      <c r="F99" s="558">
        <f t="shared" si="37"/>
        <v>-1880101.1500915948</v>
      </c>
      <c r="G99" s="885"/>
      <c r="H99" s="561"/>
      <c r="I99" s="558">
        <f t="shared" si="38"/>
        <v>1880100.9979619875</v>
      </c>
      <c r="J99" s="558">
        <f t="shared" si="39"/>
        <v>1880100.997961987</v>
      </c>
      <c r="K99" s="558">
        <f t="shared" si="40"/>
        <v>-0.15212960774078965</v>
      </c>
      <c r="L99" s="558">
        <f t="shared" si="41"/>
        <v>0</v>
      </c>
      <c r="M99" s="558">
        <f t="shared" si="42"/>
        <v>0</v>
      </c>
      <c r="N99" s="558">
        <f t="shared" si="43"/>
        <v>21001.67434825113</v>
      </c>
      <c r="O99" s="566">
        <f t="shared" si="44"/>
        <v>21001.522218643389</v>
      </c>
      <c r="P99" s="568">
        <f t="shared" si="45"/>
        <v>-0.15212960704229772</v>
      </c>
    </row>
    <row r="100" spans="1:16" s="789" customFormat="1" ht="13.2">
      <c r="A100" s="1159"/>
      <c r="B100" s="660">
        <v>44347</v>
      </c>
      <c r="C100" s="1159"/>
      <c r="D100" s="1159"/>
      <c r="E100" s="885">
        <f t="shared" ref="E100:E111" si="46">E99+D100</f>
        <v>-1880101.1500915946</v>
      </c>
      <c r="F100" s="885">
        <f t="shared" ref="F100:F111" si="47">(E88+E100+SUM(E89:E99)*2)/24</f>
        <v>-1880101.1500915948</v>
      </c>
      <c r="G100" s="885"/>
      <c r="H100" s="787"/>
      <c r="I100" s="885">
        <f t="shared" ref="I100:I111" si="48">I99-H100</f>
        <v>1880100.9979619875</v>
      </c>
      <c r="J100" s="885">
        <f t="shared" ref="J100:J111" si="49">(I88+I100+SUM(I89:I99)*2)/24</f>
        <v>1880100.997961987</v>
      </c>
      <c r="K100" s="885">
        <f t="shared" ref="K100:K111" si="50">F100+J100</f>
        <v>-0.15212960774078965</v>
      </c>
      <c r="L100" s="885">
        <f t="shared" ref="L100:L111" si="51">(-D100*0.21)+(H100*0.21)</f>
        <v>0</v>
      </c>
      <c r="M100" s="885">
        <f t="shared" ref="M100:M111" si="52">M99+L100</f>
        <v>0</v>
      </c>
      <c r="N100" s="885">
        <f t="shared" ref="N100:N111" si="53">(M88+M100+SUM(M89:M99)*2)/24</f>
        <v>16334.635604195324</v>
      </c>
      <c r="O100" s="885">
        <f t="shared" ref="O100:O111" si="54">N100+K100</f>
        <v>16334.483474587583</v>
      </c>
      <c r="P100" s="787">
        <f t="shared" ref="P100:P111" si="55">E100+I100+M100</f>
        <v>-0.15212960704229772</v>
      </c>
    </row>
    <row r="101" spans="1:16" s="789" customFormat="1" ht="13.2">
      <c r="A101" s="1159"/>
      <c r="B101" s="975">
        <v>44377</v>
      </c>
      <c r="C101" s="1151"/>
      <c r="D101" s="1151"/>
      <c r="E101" s="1154">
        <f t="shared" si="46"/>
        <v>-1880101.1500915946</v>
      </c>
      <c r="F101" s="1154">
        <f t="shared" si="47"/>
        <v>-1880101.1500915948</v>
      </c>
      <c r="G101" s="1154"/>
      <c r="H101" s="1153"/>
      <c r="I101" s="1154">
        <f t="shared" si="48"/>
        <v>1880100.9979619875</v>
      </c>
      <c r="J101" s="1154">
        <f t="shared" si="49"/>
        <v>1880100.997961987</v>
      </c>
      <c r="K101" s="1154">
        <f t="shared" si="50"/>
        <v>-0.15212960774078965</v>
      </c>
      <c r="L101" s="1154">
        <f t="shared" si="51"/>
        <v>0</v>
      </c>
      <c r="M101" s="1154">
        <f t="shared" si="52"/>
        <v>0</v>
      </c>
      <c r="N101" s="1154">
        <f t="shared" si="53"/>
        <v>11667.596860139516</v>
      </c>
      <c r="O101" s="1154">
        <f t="shared" si="54"/>
        <v>11667.444730531775</v>
      </c>
      <c r="P101" s="1153">
        <f t="shared" si="55"/>
        <v>-0.15212960704229772</v>
      </c>
    </row>
    <row r="102" spans="1:16" s="789" customFormat="1" ht="13.2">
      <c r="A102" s="1159"/>
      <c r="B102" s="975">
        <v>44408</v>
      </c>
      <c r="C102" s="1151"/>
      <c r="D102" s="1151"/>
      <c r="E102" s="1154">
        <f t="shared" si="46"/>
        <v>-1880101.1500915946</v>
      </c>
      <c r="F102" s="1154">
        <f t="shared" si="47"/>
        <v>-1880101.1500915948</v>
      </c>
      <c r="G102" s="1154"/>
      <c r="H102" s="1153"/>
      <c r="I102" s="1154">
        <f t="shared" si="48"/>
        <v>1880100.9979619875</v>
      </c>
      <c r="J102" s="1154">
        <f t="shared" si="49"/>
        <v>1880100.997961987</v>
      </c>
      <c r="K102" s="1154">
        <f t="shared" si="50"/>
        <v>-0.15212960774078965</v>
      </c>
      <c r="L102" s="1154">
        <f t="shared" si="51"/>
        <v>0</v>
      </c>
      <c r="M102" s="1154">
        <f t="shared" si="52"/>
        <v>0</v>
      </c>
      <c r="N102" s="1154">
        <f t="shared" si="53"/>
        <v>7000.55811608371</v>
      </c>
      <c r="O102" s="1154">
        <f t="shared" si="54"/>
        <v>7000.4059864759693</v>
      </c>
      <c r="P102" s="1153">
        <f t="shared" si="55"/>
        <v>-0.15212960704229772</v>
      </c>
    </row>
    <row r="103" spans="1:16" s="789" customFormat="1" ht="13.2">
      <c r="A103" s="1159"/>
      <c r="B103" s="975">
        <v>44439</v>
      </c>
      <c r="C103" s="1151"/>
      <c r="D103" s="1151"/>
      <c r="E103" s="1154">
        <f t="shared" si="46"/>
        <v>-1880101.1500915946</v>
      </c>
      <c r="F103" s="1154">
        <f t="shared" si="47"/>
        <v>-1880101.1500915948</v>
      </c>
      <c r="G103" s="1154"/>
      <c r="H103" s="1153"/>
      <c r="I103" s="1154">
        <f t="shared" si="48"/>
        <v>1880100.9979619875</v>
      </c>
      <c r="J103" s="1154">
        <f t="shared" si="49"/>
        <v>1880100.997961987</v>
      </c>
      <c r="K103" s="1154">
        <f t="shared" si="50"/>
        <v>-0.15212960774078965</v>
      </c>
      <c r="L103" s="1154">
        <f t="shared" si="51"/>
        <v>0</v>
      </c>
      <c r="M103" s="1154">
        <f t="shared" si="52"/>
        <v>0</v>
      </c>
      <c r="N103" s="1154">
        <f t="shared" si="53"/>
        <v>2333.5193720279035</v>
      </c>
      <c r="O103" s="1154">
        <f t="shared" si="54"/>
        <v>2333.3672424201627</v>
      </c>
      <c r="P103" s="1153">
        <f t="shared" si="55"/>
        <v>-0.15212960704229772</v>
      </c>
    </row>
    <row r="104" spans="1:16" s="789" customFormat="1" ht="13.2">
      <c r="A104" s="1159"/>
      <c r="B104" s="975">
        <v>44469</v>
      </c>
      <c r="C104" s="1151"/>
      <c r="D104" s="1151"/>
      <c r="E104" s="1154">
        <f t="shared" si="46"/>
        <v>-1880101.1500915946</v>
      </c>
      <c r="F104" s="1154">
        <f t="shared" si="47"/>
        <v>-1880101.1500915948</v>
      </c>
      <c r="G104" s="1154"/>
      <c r="H104" s="1153"/>
      <c r="I104" s="1154">
        <f t="shared" si="48"/>
        <v>1880100.9979619875</v>
      </c>
      <c r="J104" s="1154">
        <f t="shared" si="49"/>
        <v>1880100.997961987</v>
      </c>
      <c r="K104" s="1154">
        <f t="shared" si="50"/>
        <v>-0.15212960774078965</v>
      </c>
      <c r="L104" s="1154">
        <f t="shared" si="51"/>
        <v>0</v>
      </c>
      <c r="M104" s="1154">
        <f t="shared" si="52"/>
        <v>0</v>
      </c>
      <c r="N104" s="1154">
        <f t="shared" si="53"/>
        <v>0</v>
      </c>
      <c r="O104" s="1154">
        <f t="shared" si="54"/>
        <v>-0.15212960774078965</v>
      </c>
      <c r="P104" s="1153">
        <f t="shared" si="55"/>
        <v>-0.15212960704229772</v>
      </c>
    </row>
    <row r="105" spans="1:16" s="789" customFormat="1" ht="13.2">
      <c r="A105" s="1159"/>
      <c r="B105" s="975">
        <v>44500</v>
      </c>
      <c r="C105" s="1151"/>
      <c r="D105" s="1151"/>
      <c r="E105" s="1154">
        <f t="shared" si="46"/>
        <v>-1880101.1500915946</v>
      </c>
      <c r="F105" s="1154">
        <f t="shared" si="47"/>
        <v>-1880101.1500915948</v>
      </c>
      <c r="G105" s="1154"/>
      <c r="H105" s="1153"/>
      <c r="I105" s="1154">
        <f t="shared" si="48"/>
        <v>1880100.9979619875</v>
      </c>
      <c r="J105" s="1154">
        <f t="shared" si="49"/>
        <v>1880100.997961987</v>
      </c>
      <c r="K105" s="1154">
        <f t="shared" si="50"/>
        <v>-0.15212960774078965</v>
      </c>
      <c r="L105" s="1154">
        <f t="shared" si="51"/>
        <v>0</v>
      </c>
      <c r="M105" s="1154">
        <f t="shared" si="52"/>
        <v>0</v>
      </c>
      <c r="N105" s="1154">
        <f t="shared" si="53"/>
        <v>0</v>
      </c>
      <c r="O105" s="1154">
        <f t="shared" si="54"/>
        <v>-0.15212960774078965</v>
      </c>
      <c r="P105" s="1153">
        <f t="shared" si="55"/>
        <v>-0.15212960704229772</v>
      </c>
    </row>
    <row r="106" spans="1:16" s="789" customFormat="1" ht="13.2">
      <c r="A106" s="1159"/>
      <c r="B106" s="975">
        <v>44530</v>
      </c>
      <c r="C106" s="1151"/>
      <c r="D106" s="1151"/>
      <c r="E106" s="1154">
        <f t="shared" si="46"/>
        <v>-1880101.1500915946</v>
      </c>
      <c r="F106" s="1154">
        <f t="shared" si="47"/>
        <v>-1880101.1500915948</v>
      </c>
      <c r="G106" s="1154"/>
      <c r="H106" s="1153"/>
      <c r="I106" s="1154">
        <f t="shared" si="48"/>
        <v>1880100.9979619875</v>
      </c>
      <c r="J106" s="1154">
        <f t="shared" si="49"/>
        <v>1880100.997961987</v>
      </c>
      <c r="K106" s="1154">
        <f t="shared" si="50"/>
        <v>-0.15212960774078965</v>
      </c>
      <c r="L106" s="1154">
        <f t="shared" si="51"/>
        <v>0</v>
      </c>
      <c r="M106" s="1154">
        <f t="shared" si="52"/>
        <v>0</v>
      </c>
      <c r="N106" s="1154">
        <f t="shared" si="53"/>
        <v>0</v>
      </c>
      <c r="O106" s="1154">
        <f t="shared" si="54"/>
        <v>-0.15212960774078965</v>
      </c>
      <c r="P106" s="1153">
        <f t="shared" si="55"/>
        <v>-0.15212960704229772</v>
      </c>
    </row>
    <row r="107" spans="1:16" s="789" customFormat="1" ht="13.2">
      <c r="A107" s="1159"/>
      <c r="B107" s="975">
        <v>44561</v>
      </c>
      <c r="C107" s="1151"/>
      <c r="D107" s="1151"/>
      <c r="E107" s="1154">
        <f t="shared" si="46"/>
        <v>-1880101.1500915946</v>
      </c>
      <c r="F107" s="1154">
        <f t="shared" si="47"/>
        <v>-1880101.1500915948</v>
      </c>
      <c r="G107" s="1154"/>
      <c r="H107" s="1153"/>
      <c r="I107" s="1154">
        <f t="shared" si="48"/>
        <v>1880100.9979619875</v>
      </c>
      <c r="J107" s="1154">
        <f t="shared" si="49"/>
        <v>1880100.997961987</v>
      </c>
      <c r="K107" s="1154">
        <f t="shared" si="50"/>
        <v>-0.15212960774078965</v>
      </c>
      <c r="L107" s="1154">
        <f t="shared" si="51"/>
        <v>0</v>
      </c>
      <c r="M107" s="1154">
        <f t="shared" si="52"/>
        <v>0</v>
      </c>
      <c r="N107" s="1154">
        <f t="shared" si="53"/>
        <v>0</v>
      </c>
      <c r="O107" s="1154">
        <f t="shared" si="54"/>
        <v>-0.15212960774078965</v>
      </c>
      <c r="P107" s="1153">
        <f t="shared" si="55"/>
        <v>-0.15212960704229772</v>
      </c>
    </row>
    <row r="108" spans="1:16" s="789" customFormat="1" ht="13.2">
      <c r="A108" s="1159"/>
      <c r="B108" s="975">
        <v>44592</v>
      </c>
      <c r="C108" s="1151"/>
      <c r="D108" s="1151"/>
      <c r="E108" s="1154">
        <f t="shared" si="46"/>
        <v>-1880101.1500915946</v>
      </c>
      <c r="F108" s="1154">
        <f t="shared" si="47"/>
        <v>-1880101.1500915948</v>
      </c>
      <c r="G108" s="1154"/>
      <c r="H108" s="1153"/>
      <c r="I108" s="1154">
        <f t="shared" si="48"/>
        <v>1880100.9979619875</v>
      </c>
      <c r="J108" s="1154">
        <f t="shared" si="49"/>
        <v>1880100.997961987</v>
      </c>
      <c r="K108" s="1154">
        <f t="shared" si="50"/>
        <v>-0.15212960774078965</v>
      </c>
      <c r="L108" s="1154">
        <f t="shared" si="51"/>
        <v>0</v>
      </c>
      <c r="M108" s="1154">
        <f t="shared" si="52"/>
        <v>0</v>
      </c>
      <c r="N108" s="1154">
        <f t="shared" si="53"/>
        <v>0</v>
      </c>
      <c r="O108" s="1154">
        <f t="shared" si="54"/>
        <v>-0.15212960774078965</v>
      </c>
      <c r="P108" s="1153">
        <f t="shared" si="55"/>
        <v>-0.15212960704229772</v>
      </c>
    </row>
    <row r="109" spans="1:16" s="789" customFormat="1" ht="13.2">
      <c r="A109" s="1159"/>
      <c r="B109" s="975">
        <v>44620</v>
      </c>
      <c r="C109" s="1151"/>
      <c r="D109" s="1151"/>
      <c r="E109" s="1154">
        <f t="shared" si="46"/>
        <v>-1880101.1500915946</v>
      </c>
      <c r="F109" s="1154">
        <f t="shared" si="47"/>
        <v>-1880101.1500915948</v>
      </c>
      <c r="G109" s="1154"/>
      <c r="H109" s="1153"/>
      <c r="I109" s="1154">
        <f t="shared" si="48"/>
        <v>1880100.9979619875</v>
      </c>
      <c r="J109" s="1154">
        <f t="shared" si="49"/>
        <v>1880100.997961987</v>
      </c>
      <c r="K109" s="1154">
        <f t="shared" si="50"/>
        <v>-0.15212960774078965</v>
      </c>
      <c r="L109" s="1154">
        <f t="shared" si="51"/>
        <v>0</v>
      </c>
      <c r="M109" s="1154">
        <f t="shared" si="52"/>
        <v>0</v>
      </c>
      <c r="N109" s="1154">
        <f t="shared" si="53"/>
        <v>0</v>
      </c>
      <c r="O109" s="1154">
        <f t="shared" si="54"/>
        <v>-0.15212960774078965</v>
      </c>
      <c r="P109" s="1153">
        <f t="shared" si="55"/>
        <v>-0.15212960704229772</v>
      </c>
    </row>
    <row r="110" spans="1:16" ht="13.2">
      <c r="B110" s="975">
        <v>44651</v>
      </c>
      <c r="C110" s="1151"/>
      <c r="D110" s="1151"/>
      <c r="E110" s="1154">
        <f t="shared" si="46"/>
        <v>-1880101.1500915946</v>
      </c>
      <c r="F110" s="1154">
        <f t="shared" si="47"/>
        <v>-1880101.1500915948</v>
      </c>
      <c r="G110" s="1154"/>
      <c r="H110" s="1153"/>
      <c r="I110" s="1154">
        <f t="shared" si="48"/>
        <v>1880100.9979619875</v>
      </c>
      <c r="J110" s="1154">
        <f t="shared" si="49"/>
        <v>1880100.997961987</v>
      </c>
      <c r="K110" s="1154">
        <f t="shared" si="50"/>
        <v>-0.15212960774078965</v>
      </c>
      <c r="L110" s="1154">
        <f t="shared" si="51"/>
        <v>0</v>
      </c>
      <c r="M110" s="1154">
        <f t="shared" si="52"/>
        <v>0</v>
      </c>
      <c r="N110" s="1154">
        <f t="shared" si="53"/>
        <v>0</v>
      </c>
      <c r="O110" s="1154">
        <f t="shared" si="54"/>
        <v>-0.15212960774078965</v>
      </c>
      <c r="P110" s="1153">
        <f t="shared" si="55"/>
        <v>-0.15212960704229772</v>
      </c>
    </row>
    <row r="111" spans="1:16" ht="13.2">
      <c r="B111" s="975">
        <v>44681</v>
      </c>
      <c r="C111" s="1151"/>
      <c r="D111" s="1151"/>
      <c r="E111" s="1154">
        <f t="shared" si="46"/>
        <v>-1880101.1500915946</v>
      </c>
      <c r="F111" s="1154">
        <f t="shared" si="47"/>
        <v>-1880101.1500915948</v>
      </c>
      <c r="G111" s="1154"/>
      <c r="H111" s="1153"/>
      <c r="I111" s="1154">
        <f t="shared" si="48"/>
        <v>1880100.9979619875</v>
      </c>
      <c r="J111" s="1154">
        <f t="shared" si="49"/>
        <v>1880100.997961987</v>
      </c>
      <c r="K111" s="1154">
        <f t="shared" si="50"/>
        <v>-0.15212960774078965</v>
      </c>
      <c r="L111" s="1154">
        <f t="shared" si="51"/>
        <v>0</v>
      </c>
      <c r="M111" s="1154">
        <f t="shared" si="52"/>
        <v>0</v>
      </c>
      <c r="N111" s="1154">
        <f t="shared" si="53"/>
        <v>0</v>
      </c>
      <c r="O111" s="1154">
        <f t="shared" si="54"/>
        <v>-0.15212960774078965</v>
      </c>
      <c r="P111" s="1153">
        <f t="shared" si="55"/>
        <v>-0.15212960704229772</v>
      </c>
    </row>
    <row r="112" spans="1:16" s="789" customFormat="1" ht="13.2">
      <c r="A112" s="1159"/>
      <c r="B112" s="975">
        <v>44712</v>
      </c>
      <c r="C112" s="1151"/>
      <c r="D112" s="1151"/>
      <c r="E112" s="1154">
        <f>E111+D112</f>
        <v>-1880101.1500915946</v>
      </c>
      <c r="F112" s="1154">
        <f>(E100+E112+SUM(E101:E111)*2)/24</f>
        <v>-1880101.1500915948</v>
      </c>
      <c r="G112" s="1154"/>
      <c r="H112" s="1153"/>
      <c r="I112" s="1154">
        <f>I111-H112</f>
        <v>1880100.9979619875</v>
      </c>
      <c r="J112" s="1154">
        <f>(I100+I112+SUM(I101:I111)*2)/24</f>
        <v>1880100.997961987</v>
      </c>
      <c r="K112" s="1154">
        <f>F112+J112</f>
        <v>-0.15212960774078965</v>
      </c>
      <c r="L112" s="1154">
        <f>(-D112*0.21)+(H112*0.21)</f>
        <v>0</v>
      </c>
      <c r="M112" s="1154">
        <f>M111+L112</f>
        <v>0</v>
      </c>
      <c r="N112" s="1154">
        <f>(M100+M112+SUM(M101:M111)*2)/24</f>
        <v>0</v>
      </c>
      <c r="O112" s="1154">
        <f>N112+K112</f>
        <v>-0.15212960774078965</v>
      </c>
      <c r="P112" s="1153">
        <f>E112+I112+M112</f>
        <v>-0.15212960704229772</v>
      </c>
    </row>
    <row r="113" spans="1:16" s="789" customFormat="1" ht="13.2">
      <c r="A113" s="1159"/>
      <c r="B113" s="660"/>
      <c r="C113" s="1159"/>
      <c r="D113" s="1159"/>
      <c r="E113" s="885"/>
      <c r="F113" s="885"/>
      <c r="G113" s="885"/>
      <c r="H113" s="787"/>
      <c r="I113" s="885"/>
      <c r="J113" s="885"/>
      <c r="K113" s="885"/>
      <c r="L113" s="885"/>
      <c r="M113" s="885"/>
      <c r="N113" s="885"/>
      <c r="O113" s="885"/>
      <c r="P113" s="787"/>
    </row>
    <row r="114" spans="1:16" s="789" customFormat="1" ht="13.8" thickBot="1">
      <c r="A114" s="1159"/>
      <c r="B114" s="660"/>
      <c r="C114" s="1159"/>
      <c r="D114" s="1159"/>
      <c r="E114" s="885"/>
      <c r="F114" s="885"/>
      <c r="G114" s="885"/>
      <c r="H114" s="787"/>
      <c r="I114" s="885"/>
      <c r="J114" s="885"/>
      <c r="K114" s="885"/>
      <c r="L114" s="885"/>
      <c r="M114" s="885"/>
      <c r="N114" s="885"/>
      <c r="O114" s="885"/>
      <c r="P114" s="787"/>
    </row>
    <row r="115" spans="1:16" ht="13.8" thickBot="1">
      <c r="B115" s="1086" t="s">
        <v>875</v>
      </c>
      <c r="E115" s="558"/>
      <c r="F115" s="558"/>
      <c r="G115" s="885"/>
      <c r="H115" s="1087">
        <f>SUM(H78:H89)</f>
        <v>0</v>
      </c>
      <c r="I115" s="1087"/>
      <c r="J115" s="558"/>
      <c r="K115" s="558"/>
      <c r="L115" s="558"/>
      <c r="M115" s="558"/>
      <c r="N115" s="558"/>
      <c r="O115" s="566"/>
    </row>
    <row r="116" spans="1:16" ht="13.2">
      <c r="B116" s="1086" t="s">
        <v>876</v>
      </c>
      <c r="E116" s="558"/>
      <c r="F116" s="558"/>
      <c r="G116" s="885"/>
      <c r="H116" s="1087">
        <v>0</v>
      </c>
      <c r="I116" s="1087"/>
      <c r="J116" s="558"/>
      <c r="K116" s="558"/>
      <c r="L116" s="558"/>
      <c r="M116" s="558"/>
      <c r="N116" s="558"/>
      <c r="O116" s="566"/>
    </row>
    <row r="117" spans="1:16" ht="13.2">
      <c r="B117" s="555"/>
      <c r="E117" s="558"/>
      <c r="F117" s="558"/>
      <c r="G117" s="885"/>
      <c r="H117" s="561"/>
      <c r="I117" s="558"/>
      <c r="J117" s="558"/>
      <c r="K117" s="558"/>
      <c r="L117" s="558"/>
      <c r="M117" s="558"/>
      <c r="N117" s="558"/>
      <c r="O117" s="566"/>
    </row>
    <row r="118" spans="1:16" ht="13.2">
      <c r="B118" s="555"/>
      <c r="E118" s="1279"/>
      <c r="F118" s="1280"/>
      <c r="G118" s="1281"/>
      <c r="H118" s="1281"/>
      <c r="I118" s="1280"/>
      <c r="J118" s="1280"/>
      <c r="K118" s="1280"/>
      <c r="L118" s="1280"/>
      <c r="M118" s="1282"/>
      <c r="N118" s="558"/>
      <c r="O118" s="566"/>
    </row>
    <row r="119" spans="1:16" ht="13.2">
      <c r="B119" s="555"/>
      <c r="E119" s="1283" t="s">
        <v>933</v>
      </c>
      <c r="F119" s="558"/>
      <c r="G119" s="885"/>
      <c r="H119" s="1785" t="s">
        <v>2643</v>
      </c>
      <c r="I119" s="558"/>
      <c r="J119" s="558"/>
      <c r="K119" s="1293" t="s">
        <v>935</v>
      </c>
      <c r="L119" s="558"/>
      <c r="M119" s="1284"/>
      <c r="N119" s="558"/>
      <c r="O119" s="566"/>
    </row>
    <row r="120" spans="1:16" ht="13.2">
      <c r="B120" s="555"/>
      <c r="E120" s="1283" t="s">
        <v>932</v>
      </c>
      <c r="F120" s="558"/>
      <c r="G120" s="885"/>
      <c r="H120" s="1294" t="s">
        <v>6</v>
      </c>
      <c r="I120" s="1293" t="s">
        <v>931</v>
      </c>
      <c r="J120" s="1293" t="s">
        <v>588</v>
      </c>
      <c r="K120" s="1293" t="s">
        <v>9</v>
      </c>
      <c r="L120" s="1293" t="s">
        <v>2</v>
      </c>
      <c r="M120" s="1284"/>
      <c r="N120" s="558"/>
      <c r="O120" s="566"/>
    </row>
    <row r="121" spans="1:16" ht="13.2">
      <c r="B121" s="555"/>
      <c r="F121" s="506"/>
      <c r="G121" s="1175"/>
      <c r="H121" s="1286" t="s">
        <v>930</v>
      </c>
      <c r="I121" s="558"/>
      <c r="J121" s="558"/>
      <c r="K121" s="558"/>
      <c r="L121" s="558">
        <v>0</v>
      </c>
      <c r="M121" s="1284"/>
      <c r="N121" s="558"/>
      <c r="O121" s="566"/>
    </row>
    <row r="122" spans="1:16" ht="13.2">
      <c r="B122" s="555"/>
      <c r="E122" s="1283"/>
      <c r="F122" s="558"/>
      <c r="G122" s="885"/>
      <c r="H122" s="1287">
        <v>1</v>
      </c>
      <c r="I122" s="558">
        <v>0</v>
      </c>
      <c r="J122" s="558"/>
      <c r="K122" s="558">
        <v>0</v>
      </c>
      <c r="L122" s="558">
        <f>L121+I122-J122</f>
        <v>0</v>
      </c>
      <c r="M122" s="1284"/>
      <c r="N122" s="558"/>
      <c r="O122" s="566"/>
    </row>
    <row r="123" spans="1:16" ht="13.2">
      <c r="B123" s="555"/>
      <c r="E123" s="1283"/>
      <c r="F123" s="558"/>
      <c r="G123" s="885"/>
      <c r="H123" s="1287">
        <v>2</v>
      </c>
      <c r="I123" s="885">
        <v>0</v>
      </c>
      <c r="J123" s="885"/>
      <c r="K123" s="885">
        <v>0</v>
      </c>
      <c r="L123" s="558">
        <f t="shared" ref="L123:L133" si="56">L122+I123-J123</f>
        <v>0</v>
      </c>
      <c r="M123" s="1284"/>
      <c r="N123" s="558"/>
      <c r="O123" s="566"/>
    </row>
    <row r="124" spans="1:16" ht="13.2">
      <c r="B124" s="555"/>
      <c r="E124" s="1283"/>
      <c r="F124" s="558"/>
      <c r="G124" s="885"/>
      <c r="H124" s="1287">
        <v>3</v>
      </c>
      <c r="I124" s="885">
        <v>0</v>
      </c>
      <c r="J124" s="885"/>
      <c r="K124" s="885">
        <v>0</v>
      </c>
      <c r="L124" s="558">
        <f t="shared" si="56"/>
        <v>0</v>
      </c>
      <c r="M124" s="1284"/>
      <c r="N124" s="558"/>
      <c r="O124" s="566"/>
    </row>
    <row r="125" spans="1:16" ht="13.2">
      <c r="B125" s="555"/>
      <c r="E125" s="1283"/>
      <c r="F125" s="558"/>
      <c r="G125" s="885"/>
      <c r="H125" s="1287">
        <v>4</v>
      </c>
      <c r="I125" s="885">
        <v>0</v>
      </c>
      <c r="J125" s="885"/>
      <c r="K125" s="885">
        <v>0</v>
      </c>
      <c r="L125" s="558">
        <f t="shared" si="56"/>
        <v>0</v>
      </c>
      <c r="M125" s="1284"/>
      <c r="N125" s="558"/>
      <c r="O125" s="566"/>
    </row>
    <row r="126" spans="1:16" ht="13.2">
      <c r="B126" s="555"/>
      <c r="E126" s="1283"/>
      <c r="F126" s="558"/>
      <c r="G126" s="885"/>
      <c r="H126" s="1287">
        <v>5</v>
      </c>
      <c r="I126" s="885">
        <v>0</v>
      </c>
      <c r="J126" s="885"/>
      <c r="K126" s="885">
        <v>0</v>
      </c>
      <c r="L126" s="558">
        <f t="shared" si="56"/>
        <v>0</v>
      </c>
      <c r="M126" s="1284"/>
      <c r="N126" s="558"/>
      <c r="O126" s="566"/>
    </row>
    <row r="127" spans="1:16" ht="13.2">
      <c r="B127" s="554"/>
      <c r="E127" s="1283"/>
      <c r="F127" s="558"/>
      <c r="G127" s="885"/>
      <c r="H127" s="1287">
        <v>6</v>
      </c>
      <c r="I127" s="885">
        <v>0</v>
      </c>
      <c r="J127" s="885"/>
      <c r="K127" s="885">
        <v>0</v>
      </c>
      <c r="L127" s="558">
        <f t="shared" si="56"/>
        <v>0</v>
      </c>
      <c r="M127" s="1284"/>
      <c r="N127" s="558"/>
      <c r="O127" s="566"/>
    </row>
    <row r="128" spans="1:16" ht="13.2">
      <c r="B128" s="554"/>
      <c r="E128" s="1283"/>
      <c r="F128" s="558"/>
      <c r="G128" s="885"/>
      <c r="H128" s="1287">
        <v>7</v>
      </c>
      <c r="I128" s="885">
        <v>0</v>
      </c>
      <c r="J128" s="885"/>
      <c r="K128" s="885">
        <v>0</v>
      </c>
      <c r="L128" s="558">
        <f t="shared" si="56"/>
        <v>0</v>
      </c>
      <c r="M128" s="1284"/>
      <c r="N128" s="558"/>
      <c r="O128" s="566"/>
    </row>
    <row r="129" spans="2:15" ht="13.2">
      <c r="B129" s="564"/>
      <c r="E129" s="1283"/>
      <c r="F129" s="558"/>
      <c r="G129" s="885"/>
      <c r="H129" s="1287">
        <v>8</v>
      </c>
      <c r="I129" s="885">
        <v>0</v>
      </c>
      <c r="J129" s="885"/>
      <c r="K129" s="885">
        <v>0</v>
      </c>
      <c r="L129" s="558">
        <f t="shared" si="56"/>
        <v>0</v>
      </c>
      <c r="M129" s="1284"/>
      <c r="N129" s="558"/>
      <c r="O129" s="566"/>
    </row>
    <row r="130" spans="2:15" ht="13.2">
      <c r="B130" s="555"/>
      <c r="E130" s="1283"/>
      <c r="F130" s="558"/>
      <c r="G130" s="885"/>
      <c r="H130" s="1287">
        <v>9</v>
      </c>
      <c r="I130" s="885">
        <v>0</v>
      </c>
      <c r="J130" s="885"/>
      <c r="K130" s="885">
        <v>0</v>
      </c>
      <c r="L130" s="558">
        <f t="shared" si="56"/>
        <v>0</v>
      </c>
      <c r="M130" s="1284"/>
      <c r="N130" s="558"/>
      <c r="O130" s="566"/>
    </row>
    <row r="131" spans="2:15" ht="13.2">
      <c r="B131" s="555"/>
      <c r="E131" s="1283"/>
      <c r="F131" s="558"/>
      <c r="G131" s="885"/>
      <c r="H131" s="1287">
        <v>10</v>
      </c>
      <c r="I131" s="885">
        <v>0</v>
      </c>
      <c r="J131" s="885"/>
      <c r="K131" s="885">
        <v>0</v>
      </c>
      <c r="L131" s="558">
        <f t="shared" si="56"/>
        <v>0</v>
      </c>
      <c r="M131" s="1284"/>
      <c r="N131" s="558"/>
      <c r="O131" s="566"/>
    </row>
    <row r="132" spans="2:15" ht="13.2">
      <c r="E132" s="1285"/>
      <c r="F132" s="506"/>
      <c r="G132" s="1175"/>
      <c r="H132" s="1287">
        <v>11</v>
      </c>
      <c r="I132" s="885">
        <v>0</v>
      </c>
      <c r="J132" s="885"/>
      <c r="K132" s="885">
        <v>0</v>
      </c>
      <c r="L132" s="558">
        <f t="shared" si="56"/>
        <v>0</v>
      </c>
      <c r="M132" s="1288"/>
    </row>
    <row r="133" spans="2:15" ht="13.2">
      <c r="E133" s="1285"/>
      <c r="F133" s="506"/>
      <c r="G133" s="1175"/>
      <c r="H133" s="1287">
        <v>12</v>
      </c>
      <c r="I133" s="506"/>
      <c r="J133" s="506"/>
      <c r="K133" s="506"/>
      <c r="L133" s="558">
        <f t="shared" si="56"/>
        <v>0</v>
      </c>
      <c r="M133" s="1288"/>
    </row>
    <row r="134" spans="2:15">
      <c r="E134" s="1289"/>
      <c r="F134" s="1290"/>
      <c r="G134" s="1290"/>
      <c r="H134" s="1290"/>
      <c r="I134" s="1290"/>
      <c r="J134" s="1290"/>
      <c r="K134" s="1290"/>
      <c r="L134" s="1290"/>
      <c r="M134" s="1291"/>
    </row>
  </sheetData>
  <printOptions horizontalCentered="1"/>
  <pageMargins left="0.2" right="0.2" top="0.75" bottom="0.75" header="0.3" footer="0.3"/>
  <pageSetup scale="57" orientation="landscape" r:id="rId1"/>
  <headerFooter alignWithMargins="0"/>
  <customProperties>
    <customPr name="_pios_id" r:id="rId2"/>
    <customPr name="EpmWorksheetKeyString_GUID" r:id="rId3"/>
  </customProperties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38"/>
  <sheetViews>
    <sheetView zoomScaleNormal="100" workbookViewId="0">
      <pane xSplit="2" ySplit="13" topLeftCell="C14" activePane="bottomRight" state="frozen"/>
      <selection activeCell="K23" sqref="K23"/>
      <selection pane="topRight" activeCell="K23" sqref="K23"/>
      <selection pane="bottomLeft" activeCell="K23" sqref="K23"/>
      <selection pane="bottomRight" activeCell="N112" sqref="N112"/>
    </sheetView>
  </sheetViews>
  <sheetFormatPr defaultRowHeight="10.199999999999999" outlineLevelRow="1"/>
  <cols>
    <col min="1" max="1" width="2.42578125" style="505" customWidth="1"/>
    <col min="2" max="2" width="12" style="505" bestFit="1" customWidth="1"/>
    <col min="3" max="3" width="3.42578125" style="505" customWidth="1"/>
    <col min="4" max="4" width="13.42578125" style="505" bestFit="1" customWidth="1"/>
    <col min="5" max="5" width="15.140625" style="505" bestFit="1" customWidth="1"/>
    <col min="6" max="6" width="18.42578125" style="505" bestFit="1" customWidth="1"/>
    <col min="7" max="7" width="18.42578125" style="1159" customWidth="1"/>
    <col min="8" max="8" width="15.7109375" style="505" bestFit="1" customWidth="1"/>
    <col min="9" max="9" width="15.140625" style="505" bestFit="1" customWidth="1"/>
    <col min="10" max="10" width="15" style="505" bestFit="1" customWidth="1"/>
    <col min="11" max="11" width="15.140625" style="505" bestFit="1" customWidth="1"/>
    <col min="12" max="12" width="18.28515625" style="505" customWidth="1"/>
    <col min="13" max="13" width="15" style="505" customWidth="1"/>
    <col min="14" max="14" width="17" style="505" bestFit="1" customWidth="1"/>
    <col min="15" max="15" width="16.42578125" style="505" customWidth="1"/>
    <col min="16" max="16" width="15.140625" style="505" bestFit="1" customWidth="1"/>
    <col min="17" max="257" width="9.140625" style="505"/>
    <col min="258" max="258" width="2.42578125" style="505" customWidth="1"/>
    <col min="259" max="259" width="15.42578125" style="505" bestFit="1" customWidth="1"/>
    <col min="260" max="260" width="3.42578125" style="505" customWidth="1"/>
    <col min="261" max="262" width="15" style="505" customWidth="1"/>
    <col min="263" max="263" width="16.7109375" style="505" customWidth="1"/>
    <col min="264" max="264" width="15" style="505" bestFit="1" customWidth="1"/>
    <col min="265" max="265" width="19.140625" style="505" bestFit="1" customWidth="1"/>
    <col min="266" max="266" width="18.42578125" style="505" customWidth="1"/>
    <col min="267" max="267" width="16.7109375" style="505" customWidth="1"/>
    <col min="268" max="268" width="21" style="505" bestFit="1" customWidth="1"/>
    <col min="269" max="269" width="20.140625" style="505" bestFit="1" customWidth="1"/>
    <col min="270" max="270" width="14.140625" style="505" bestFit="1" customWidth="1"/>
    <col min="271" max="271" width="16.7109375" style="505" customWidth="1"/>
    <col min="272" max="513" width="9.140625" style="505"/>
    <col min="514" max="514" width="2.42578125" style="505" customWidth="1"/>
    <col min="515" max="515" width="15.42578125" style="505" bestFit="1" customWidth="1"/>
    <col min="516" max="516" width="3.42578125" style="505" customWidth="1"/>
    <col min="517" max="518" width="15" style="505" customWidth="1"/>
    <col min="519" max="519" width="16.7109375" style="505" customWidth="1"/>
    <col min="520" max="520" width="15" style="505" bestFit="1" customWidth="1"/>
    <col min="521" max="521" width="19.140625" style="505" bestFit="1" customWidth="1"/>
    <col min="522" max="522" width="18.42578125" style="505" customWidth="1"/>
    <col min="523" max="523" width="16.7109375" style="505" customWidth="1"/>
    <col min="524" max="524" width="21" style="505" bestFit="1" customWidth="1"/>
    <col min="525" max="525" width="20.140625" style="505" bestFit="1" customWidth="1"/>
    <col min="526" max="526" width="14.140625" style="505" bestFit="1" customWidth="1"/>
    <col min="527" max="527" width="16.7109375" style="505" customWidth="1"/>
    <col min="528" max="769" width="9.140625" style="505"/>
    <col min="770" max="770" width="2.42578125" style="505" customWidth="1"/>
    <col min="771" max="771" width="15.42578125" style="505" bestFit="1" customWidth="1"/>
    <col min="772" max="772" width="3.42578125" style="505" customWidth="1"/>
    <col min="773" max="774" width="15" style="505" customWidth="1"/>
    <col min="775" max="775" width="16.7109375" style="505" customWidth="1"/>
    <col min="776" max="776" width="15" style="505" bestFit="1" customWidth="1"/>
    <col min="777" max="777" width="19.140625" style="505" bestFit="1" customWidth="1"/>
    <col min="778" max="778" width="18.42578125" style="505" customWidth="1"/>
    <col min="779" max="779" width="16.7109375" style="505" customWidth="1"/>
    <col min="780" max="780" width="21" style="505" bestFit="1" customWidth="1"/>
    <col min="781" max="781" width="20.140625" style="505" bestFit="1" customWidth="1"/>
    <col min="782" max="782" width="14.140625" style="505" bestFit="1" customWidth="1"/>
    <col min="783" max="783" width="16.7109375" style="505" customWidth="1"/>
    <col min="784" max="1025" width="9.140625" style="505"/>
    <col min="1026" max="1026" width="2.42578125" style="505" customWidth="1"/>
    <col min="1027" max="1027" width="15.42578125" style="505" bestFit="1" customWidth="1"/>
    <col min="1028" max="1028" width="3.42578125" style="505" customWidth="1"/>
    <col min="1029" max="1030" width="15" style="505" customWidth="1"/>
    <col min="1031" max="1031" width="16.7109375" style="505" customWidth="1"/>
    <col min="1032" max="1032" width="15" style="505" bestFit="1" customWidth="1"/>
    <col min="1033" max="1033" width="19.140625" style="505" bestFit="1" customWidth="1"/>
    <col min="1034" max="1034" width="18.42578125" style="505" customWidth="1"/>
    <col min="1035" max="1035" width="16.7109375" style="505" customWidth="1"/>
    <col min="1036" max="1036" width="21" style="505" bestFit="1" customWidth="1"/>
    <col min="1037" max="1037" width="20.140625" style="505" bestFit="1" customWidth="1"/>
    <col min="1038" max="1038" width="14.140625" style="505" bestFit="1" customWidth="1"/>
    <col min="1039" max="1039" width="16.7109375" style="505" customWidth="1"/>
    <col min="1040" max="1281" width="9.140625" style="505"/>
    <col min="1282" max="1282" width="2.42578125" style="505" customWidth="1"/>
    <col min="1283" max="1283" width="15.42578125" style="505" bestFit="1" customWidth="1"/>
    <col min="1284" max="1284" width="3.42578125" style="505" customWidth="1"/>
    <col min="1285" max="1286" width="15" style="505" customWidth="1"/>
    <col min="1287" max="1287" width="16.7109375" style="505" customWidth="1"/>
    <col min="1288" max="1288" width="15" style="505" bestFit="1" customWidth="1"/>
    <col min="1289" max="1289" width="19.140625" style="505" bestFit="1" customWidth="1"/>
    <col min="1290" max="1290" width="18.42578125" style="505" customWidth="1"/>
    <col min="1291" max="1291" width="16.7109375" style="505" customWidth="1"/>
    <col min="1292" max="1292" width="21" style="505" bestFit="1" customWidth="1"/>
    <col min="1293" max="1293" width="20.140625" style="505" bestFit="1" customWidth="1"/>
    <col min="1294" max="1294" width="14.140625" style="505" bestFit="1" customWidth="1"/>
    <col min="1295" max="1295" width="16.7109375" style="505" customWidth="1"/>
    <col min="1296" max="1537" width="9.140625" style="505"/>
    <col min="1538" max="1538" width="2.42578125" style="505" customWidth="1"/>
    <col min="1539" max="1539" width="15.42578125" style="505" bestFit="1" customWidth="1"/>
    <col min="1540" max="1540" width="3.42578125" style="505" customWidth="1"/>
    <col min="1541" max="1542" width="15" style="505" customWidth="1"/>
    <col min="1543" max="1543" width="16.7109375" style="505" customWidth="1"/>
    <col min="1544" max="1544" width="15" style="505" bestFit="1" customWidth="1"/>
    <col min="1545" max="1545" width="19.140625" style="505" bestFit="1" customWidth="1"/>
    <col min="1546" max="1546" width="18.42578125" style="505" customWidth="1"/>
    <col min="1547" max="1547" width="16.7109375" style="505" customWidth="1"/>
    <col min="1548" max="1548" width="21" style="505" bestFit="1" customWidth="1"/>
    <col min="1549" max="1549" width="20.140625" style="505" bestFit="1" customWidth="1"/>
    <col min="1550" max="1550" width="14.140625" style="505" bestFit="1" customWidth="1"/>
    <col min="1551" max="1551" width="16.7109375" style="505" customWidth="1"/>
    <col min="1552" max="1793" width="9.140625" style="505"/>
    <col min="1794" max="1794" width="2.42578125" style="505" customWidth="1"/>
    <col min="1795" max="1795" width="15.42578125" style="505" bestFit="1" customWidth="1"/>
    <col min="1796" max="1796" width="3.42578125" style="505" customWidth="1"/>
    <col min="1797" max="1798" width="15" style="505" customWidth="1"/>
    <col min="1799" max="1799" width="16.7109375" style="505" customWidth="1"/>
    <col min="1800" max="1800" width="15" style="505" bestFit="1" customWidth="1"/>
    <col min="1801" max="1801" width="19.140625" style="505" bestFit="1" customWidth="1"/>
    <col min="1802" max="1802" width="18.42578125" style="505" customWidth="1"/>
    <col min="1803" max="1803" width="16.7109375" style="505" customWidth="1"/>
    <col min="1804" max="1804" width="21" style="505" bestFit="1" customWidth="1"/>
    <col min="1805" max="1805" width="20.140625" style="505" bestFit="1" customWidth="1"/>
    <col min="1806" max="1806" width="14.140625" style="505" bestFit="1" customWidth="1"/>
    <col min="1807" max="1807" width="16.7109375" style="505" customWidth="1"/>
    <col min="1808" max="2049" width="9.140625" style="505"/>
    <col min="2050" max="2050" width="2.42578125" style="505" customWidth="1"/>
    <col min="2051" max="2051" width="15.42578125" style="505" bestFit="1" customWidth="1"/>
    <col min="2052" max="2052" width="3.42578125" style="505" customWidth="1"/>
    <col min="2053" max="2054" width="15" style="505" customWidth="1"/>
    <col min="2055" max="2055" width="16.7109375" style="505" customWidth="1"/>
    <col min="2056" max="2056" width="15" style="505" bestFit="1" customWidth="1"/>
    <col min="2057" max="2057" width="19.140625" style="505" bestFit="1" customWidth="1"/>
    <col min="2058" max="2058" width="18.42578125" style="505" customWidth="1"/>
    <col min="2059" max="2059" width="16.7109375" style="505" customWidth="1"/>
    <col min="2060" max="2060" width="21" style="505" bestFit="1" customWidth="1"/>
    <col min="2061" max="2061" width="20.140625" style="505" bestFit="1" customWidth="1"/>
    <col min="2062" max="2062" width="14.140625" style="505" bestFit="1" customWidth="1"/>
    <col min="2063" max="2063" width="16.7109375" style="505" customWidth="1"/>
    <col min="2064" max="2305" width="9.140625" style="505"/>
    <col min="2306" max="2306" width="2.42578125" style="505" customWidth="1"/>
    <col min="2307" max="2307" width="15.42578125" style="505" bestFit="1" customWidth="1"/>
    <col min="2308" max="2308" width="3.42578125" style="505" customWidth="1"/>
    <col min="2309" max="2310" width="15" style="505" customWidth="1"/>
    <col min="2311" max="2311" width="16.7109375" style="505" customWidth="1"/>
    <col min="2312" max="2312" width="15" style="505" bestFit="1" customWidth="1"/>
    <col min="2313" max="2313" width="19.140625" style="505" bestFit="1" customWidth="1"/>
    <col min="2314" max="2314" width="18.42578125" style="505" customWidth="1"/>
    <col min="2315" max="2315" width="16.7109375" style="505" customWidth="1"/>
    <col min="2316" max="2316" width="21" style="505" bestFit="1" customWidth="1"/>
    <col min="2317" max="2317" width="20.140625" style="505" bestFit="1" customWidth="1"/>
    <col min="2318" max="2318" width="14.140625" style="505" bestFit="1" customWidth="1"/>
    <col min="2319" max="2319" width="16.7109375" style="505" customWidth="1"/>
    <col min="2320" max="2561" width="9.140625" style="505"/>
    <col min="2562" max="2562" width="2.42578125" style="505" customWidth="1"/>
    <col min="2563" max="2563" width="15.42578125" style="505" bestFit="1" customWidth="1"/>
    <col min="2564" max="2564" width="3.42578125" style="505" customWidth="1"/>
    <col min="2565" max="2566" width="15" style="505" customWidth="1"/>
    <col min="2567" max="2567" width="16.7109375" style="505" customWidth="1"/>
    <col min="2568" max="2568" width="15" style="505" bestFit="1" customWidth="1"/>
    <col min="2569" max="2569" width="19.140625" style="505" bestFit="1" customWidth="1"/>
    <col min="2570" max="2570" width="18.42578125" style="505" customWidth="1"/>
    <col min="2571" max="2571" width="16.7109375" style="505" customWidth="1"/>
    <col min="2572" max="2572" width="21" style="505" bestFit="1" customWidth="1"/>
    <col min="2573" max="2573" width="20.140625" style="505" bestFit="1" customWidth="1"/>
    <col min="2574" max="2574" width="14.140625" style="505" bestFit="1" customWidth="1"/>
    <col min="2575" max="2575" width="16.7109375" style="505" customWidth="1"/>
    <col min="2576" max="2817" width="9.140625" style="505"/>
    <col min="2818" max="2818" width="2.42578125" style="505" customWidth="1"/>
    <col min="2819" max="2819" width="15.42578125" style="505" bestFit="1" customWidth="1"/>
    <col min="2820" max="2820" width="3.42578125" style="505" customWidth="1"/>
    <col min="2821" max="2822" width="15" style="505" customWidth="1"/>
    <col min="2823" max="2823" width="16.7109375" style="505" customWidth="1"/>
    <col min="2824" max="2824" width="15" style="505" bestFit="1" customWidth="1"/>
    <col min="2825" max="2825" width="19.140625" style="505" bestFit="1" customWidth="1"/>
    <col min="2826" max="2826" width="18.42578125" style="505" customWidth="1"/>
    <col min="2827" max="2827" width="16.7109375" style="505" customWidth="1"/>
    <col min="2828" max="2828" width="21" style="505" bestFit="1" customWidth="1"/>
    <col min="2829" max="2829" width="20.140625" style="505" bestFit="1" customWidth="1"/>
    <col min="2830" max="2830" width="14.140625" style="505" bestFit="1" customWidth="1"/>
    <col min="2831" max="2831" width="16.7109375" style="505" customWidth="1"/>
    <col min="2832" max="3073" width="9.140625" style="505"/>
    <col min="3074" max="3074" width="2.42578125" style="505" customWidth="1"/>
    <col min="3075" max="3075" width="15.42578125" style="505" bestFit="1" customWidth="1"/>
    <col min="3076" max="3076" width="3.42578125" style="505" customWidth="1"/>
    <col min="3077" max="3078" width="15" style="505" customWidth="1"/>
    <col min="3079" max="3079" width="16.7109375" style="505" customWidth="1"/>
    <col min="3080" max="3080" width="15" style="505" bestFit="1" customWidth="1"/>
    <col min="3081" max="3081" width="19.140625" style="505" bestFit="1" customWidth="1"/>
    <col min="3082" max="3082" width="18.42578125" style="505" customWidth="1"/>
    <col min="3083" max="3083" width="16.7109375" style="505" customWidth="1"/>
    <col min="3084" max="3084" width="21" style="505" bestFit="1" customWidth="1"/>
    <col min="3085" max="3085" width="20.140625" style="505" bestFit="1" customWidth="1"/>
    <col min="3086" max="3086" width="14.140625" style="505" bestFit="1" customWidth="1"/>
    <col min="3087" max="3087" width="16.7109375" style="505" customWidth="1"/>
    <col min="3088" max="3329" width="9.140625" style="505"/>
    <col min="3330" max="3330" width="2.42578125" style="505" customWidth="1"/>
    <col min="3331" max="3331" width="15.42578125" style="505" bestFit="1" customWidth="1"/>
    <col min="3332" max="3332" width="3.42578125" style="505" customWidth="1"/>
    <col min="3333" max="3334" width="15" style="505" customWidth="1"/>
    <col min="3335" max="3335" width="16.7109375" style="505" customWidth="1"/>
    <col min="3336" max="3336" width="15" style="505" bestFit="1" customWidth="1"/>
    <col min="3337" max="3337" width="19.140625" style="505" bestFit="1" customWidth="1"/>
    <col min="3338" max="3338" width="18.42578125" style="505" customWidth="1"/>
    <col min="3339" max="3339" width="16.7109375" style="505" customWidth="1"/>
    <col min="3340" max="3340" width="21" style="505" bestFit="1" customWidth="1"/>
    <col min="3341" max="3341" width="20.140625" style="505" bestFit="1" customWidth="1"/>
    <col min="3342" max="3342" width="14.140625" style="505" bestFit="1" customWidth="1"/>
    <col min="3343" max="3343" width="16.7109375" style="505" customWidth="1"/>
    <col min="3344" max="3585" width="9.140625" style="505"/>
    <col min="3586" max="3586" width="2.42578125" style="505" customWidth="1"/>
    <col min="3587" max="3587" width="15.42578125" style="505" bestFit="1" customWidth="1"/>
    <col min="3588" max="3588" width="3.42578125" style="505" customWidth="1"/>
    <col min="3589" max="3590" width="15" style="505" customWidth="1"/>
    <col min="3591" max="3591" width="16.7109375" style="505" customWidth="1"/>
    <col min="3592" max="3592" width="15" style="505" bestFit="1" customWidth="1"/>
    <col min="3593" max="3593" width="19.140625" style="505" bestFit="1" customWidth="1"/>
    <col min="3594" max="3594" width="18.42578125" style="505" customWidth="1"/>
    <col min="3595" max="3595" width="16.7109375" style="505" customWidth="1"/>
    <col min="3596" max="3596" width="21" style="505" bestFit="1" customWidth="1"/>
    <col min="3597" max="3597" width="20.140625" style="505" bestFit="1" customWidth="1"/>
    <col min="3598" max="3598" width="14.140625" style="505" bestFit="1" customWidth="1"/>
    <col min="3599" max="3599" width="16.7109375" style="505" customWidth="1"/>
    <col min="3600" max="3841" width="9.140625" style="505"/>
    <col min="3842" max="3842" width="2.42578125" style="505" customWidth="1"/>
    <col min="3843" max="3843" width="15.42578125" style="505" bestFit="1" customWidth="1"/>
    <col min="3844" max="3844" width="3.42578125" style="505" customWidth="1"/>
    <col min="3845" max="3846" width="15" style="505" customWidth="1"/>
    <col min="3847" max="3847" width="16.7109375" style="505" customWidth="1"/>
    <col min="3848" max="3848" width="15" style="505" bestFit="1" customWidth="1"/>
    <col min="3849" max="3849" width="19.140625" style="505" bestFit="1" customWidth="1"/>
    <col min="3850" max="3850" width="18.42578125" style="505" customWidth="1"/>
    <col min="3851" max="3851" width="16.7109375" style="505" customWidth="1"/>
    <col min="3852" max="3852" width="21" style="505" bestFit="1" customWidth="1"/>
    <col min="3853" max="3853" width="20.140625" style="505" bestFit="1" customWidth="1"/>
    <col min="3854" max="3854" width="14.140625" style="505" bestFit="1" customWidth="1"/>
    <col min="3855" max="3855" width="16.7109375" style="505" customWidth="1"/>
    <col min="3856" max="4097" width="9.140625" style="505"/>
    <col min="4098" max="4098" width="2.42578125" style="505" customWidth="1"/>
    <col min="4099" max="4099" width="15.42578125" style="505" bestFit="1" customWidth="1"/>
    <col min="4100" max="4100" width="3.42578125" style="505" customWidth="1"/>
    <col min="4101" max="4102" width="15" style="505" customWidth="1"/>
    <col min="4103" max="4103" width="16.7109375" style="505" customWidth="1"/>
    <col min="4104" max="4104" width="15" style="505" bestFit="1" customWidth="1"/>
    <col min="4105" max="4105" width="19.140625" style="505" bestFit="1" customWidth="1"/>
    <col min="4106" max="4106" width="18.42578125" style="505" customWidth="1"/>
    <col min="4107" max="4107" width="16.7109375" style="505" customWidth="1"/>
    <col min="4108" max="4108" width="21" style="505" bestFit="1" customWidth="1"/>
    <col min="4109" max="4109" width="20.140625" style="505" bestFit="1" customWidth="1"/>
    <col min="4110" max="4110" width="14.140625" style="505" bestFit="1" customWidth="1"/>
    <col min="4111" max="4111" width="16.7109375" style="505" customWidth="1"/>
    <col min="4112" max="4353" width="9.140625" style="505"/>
    <col min="4354" max="4354" width="2.42578125" style="505" customWidth="1"/>
    <col min="4355" max="4355" width="15.42578125" style="505" bestFit="1" customWidth="1"/>
    <col min="4356" max="4356" width="3.42578125" style="505" customWidth="1"/>
    <col min="4357" max="4358" width="15" style="505" customWidth="1"/>
    <col min="4359" max="4359" width="16.7109375" style="505" customWidth="1"/>
    <col min="4360" max="4360" width="15" style="505" bestFit="1" customWidth="1"/>
    <col min="4361" max="4361" width="19.140625" style="505" bestFit="1" customWidth="1"/>
    <col min="4362" max="4362" width="18.42578125" style="505" customWidth="1"/>
    <col min="4363" max="4363" width="16.7109375" style="505" customWidth="1"/>
    <col min="4364" max="4364" width="21" style="505" bestFit="1" customWidth="1"/>
    <col min="4365" max="4365" width="20.140625" style="505" bestFit="1" customWidth="1"/>
    <col min="4366" max="4366" width="14.140625" style="505" bestFit="1" customWidth="1"/>
    <col min="4367" max="4367" width="16.7109375" style="505" customWidth="1"/>
    <col min="4368" max="4609" width="9.140625" style="505"/>
    <col min="4610" max="4610" width="2.42578125" style="505" customWidth="1"/>
    <col min="4611" max="4611" width="15.42578125" style="505" bestFit="1" customWidth="1"/>
    <col min="4612" max="4612" width="3.42578125" style="505" customWidth="1"/>
    <col min="4613" max="4614" width="15" style="505" customWidth="1"/>
    <col min="4615" max="4615" width="16.7109375" style="505" customWidth="1"/>
    <col min="4616" max="4616" width="15" style="505" bestFit="1" customWidth="1"/>
    <col min="4617" max="4617" width="19.140625" style="505" bestFit="1" customWidth="1"/>
    <col min="4618" max="4618" width="18.42578125" style="505" customWidth="1"/>
    <col min="4619" max="4619" width="16.7109375" style="505" customWidth="1"/>
    <col min="4620" max="4620" width="21" style="505" bestFit="1" customWidth="1"/>
    <col min="4621" max="4621" width="20.140625" style="505" bestFit="1" customWidth="1"/>
    <col min="4622" max="4622" width="14.140625" style="505" bestFit="1" customWidth="1"/>
    <col min="4623" max="4623" width="16.7109375" style="505" customWidth="1"/>
    <col min="4624" max="4865" width="9.140625" style="505"/>
    <col min="4866" max="4866" width="2.42578125" style="505" customWidth="1"/>
    <col min="4867" max="4867" width="15.42578125" style="505" bestFit="1" customWidth="1"/>
    <col min="4868" max="4868" width="3.42578125" style="505" customWidth="1"/>
    <col min="4869" max="4870" width="15" style="505" customWidth="1"/>
    <col min="4871" max="4871" width="16.7109375" style="505" customWidth="1"/>
    <col min="4872" max="4872" width="15" style="505" bestFit="1" customWidth="1"/>
    <col min="4873" max="4873" width="19.140625" style="505" bestFit="1" customWidth="1"/>
    <col min="4874" max="4874" width="18.42578125" style="505" customWidth="1"/>
    <col min="4875" max="4875" width="16.7109375" style="505" customWidth="1"/>
    <col min="4876" max="4876" width="21" style="505" bestFit="1" customWidth="1"/>
    <col min="4877" max="4877" width="20.140625" style="505" bestFit="1" customWidth="1"/>
    <col min="4878" max="4878" width="14.140625" style="505" bestFit="1" customWidth="1"/>
    <col min="4879" max="4879" width="16.7109375" style="505" customWidth="1"/>
    <col min="4880" max="5121" width="9.140625" style="505"/>
    <col min="5122" max="5122" width="2.42578125" style="505" customWidth="1"/>
    <col min="5123" max="5123" width="15.42578125" style="505" bestFit="1" customWidth="1"/>
    <col min="5124" max="5124" width="3.42578125" style="505" customWidth="1"/>
    <col min="5125" max="5126" width="15" style="505" customWidth="1"/>
    <col min="5127" max="5127" width="16.7109375" style="505" customWidth="1"/>
    <col min="5128" max="5128" width="15" style="505" bestFit="1" customWidth="1"/>
    <col min="5129" max="5129" width="19.140625" style="505" bestFit="1" customWidth="1"/>
    <col min="5130" max="5130" width="18.42578125" style="505" customWidth="1"/>
    <col min="5131" max="5131" width="16.7109375" style="505" customWidth="1"/>
    <col min="5132" max="5132" width="21" style="505" bestFit="1" customWidth="1"/>
    <col min="5133" max="5133" width="20.140625" style="505" bestFit="1" customWidth="1"/>
    <col min="5134" max="5134" width="14.140625" style="505" bestFit="1" customWidth="1"/>
    <col min="5135" max="5135" width="16.7109375" style="505" customWidth="1"/>
    <col min="5136" max="5377" width="9.140625" style="505"/>
    <col min="5378" max="5378" width="2.42578125" style="505" customWidth="1"/>
    <col min="5379" max="5379" width="15.42578125" style="505" bestFit="1" customWidth="1"/>
    <col min="5380" max="5380" width="3.42578125" style="505" customWidth="1"/>
    <col min="5381" max="5382" width="15" style="505" customWidth="1"/>
    <col min="5383" max="5383" width="16.7109375" style="505" customWidth="1"/>
    <col min="5384" max="5384" width="15" style="505" bestFit="1" customWidth="1"/>
    <col min="5385" max="5385" width="19.140625" style="505" bestFit="1" customWidth="1"/>
    <col min="5386" max="5386" width="18.42578125" style="505" customWidth="1"/>
    <col min="5387" max="5387" width="16.7109375" style="505" customWidth="1"/>
    <col min="5388" max="5388" width="21" style="505" bestFit="1" customWidth="1"/>
    <col min="5389" max="5389" width="20.140625" style="505" bestFit="1" customWidth="1"/>
    <col min="5390" max="5390" width="14.140625" style="505" bestFit="1" customWidth="1"/>
    <col min="5391" max="5391" width="16.7109375" style="505" customWidth="1"/>
    <col min="5392" max="5633" width="9.140625" style="505"/>
    <col min="5634" max="5634" width="2.42578125" style="505" customWidth="1"/>
    <col min="5635" max="5635" width="15.42578125" style="505" bestFit="1" customWidth="1"/>
    <col min="5636" max="5636" width="3.42578125" style="505" customWidth="1"/>
    <col min="5637" max="5638" width="15" style="505" customWidth="1"/>
    <col min="5639" max="5639" width="16.7109375" style="505" customWidth="1"/>
    <col min="5640" max="5640" width="15" style="505" bestFit="1" customWidth="1"/>
    <col min="5641" max="5641" width="19.140625" style="505" bestFit="1" customWidth="1"/>
    <col min="5642" max="5642" width="18.42578125" style="505" customWidth="1"/>
    <col min="5643" max="5643" width="16.7109375" style="505" customWidth="1"/>
    <col min="5644" max="5644" width="21" style="505" bestFit="1" customWidth="1"/>
    <col min="5645" max="5645" width="20.140625" style="505" bestFit="1" customWidth="1"/>
    <col min="5646" max="5646" width="14.140625" style="505" bestFit="1" customWidth="1"/>
    <col min="5647" max="5647" width="16.7109375" style="505" customWidth="1"/>
    <col min="5648" max="5889" width="9.140625" style="505"/>
    <col min="5890" max="5890" width="2.42578125" style="505" customWidth="1"/>
    <col min="5891" max="5891" width="15.42578125" style="505" bestFit="1" customWidth="1"/>
    <col min="5892" max="5892" width="3.42578125" style="505" customWidth="1"/>
    <col min="5893" max="5894" width="15" style="505" customWidth="1"/>
    <col min="5895" max="5895" width="16.7109375" style="505" customWidth="1"/>
    <col min="5896" max="5896" width="15" style="505" bestFit="1" customWidth="1"/>
    <col min="5897" max="5897" width="19.140625" style="505" bestFit="1" customWidth="1"/>
    <col min="5898" max="5898" width="18.42578125" style="505" customWidth="1"/>
    <col min="5899" max="5899" width="16.7109375" style="505" customWidth="1"/>
    <col min="5900" max="5900" width="21" style="505" bestFit="1" customWidth="1"/>
    <col min="5901" max="5901" width="20.140625" style="505" bestFit="1" customWidth="1"/>
    <col min="5902" max="5902" width="14.140625" style="505" bestFit="1" customWidth="1"/>
    <col min="5903" max="5903" width="16.7109375" style="505" customWidth="1"/>
    <col min="5904" max="6145" width="9.140625" style="505"/>
    <col min="6146" max="6146" width="2.42578125" style="505" customWidth="1"/>
    <col min="6147" max="6147" width="15.42578125" style="505" bestFit="1" customWidth="1"/>
    <col min="6148" max="6148" width="3.42578125" style="505" customWidth="1"/>
    <col min="6149" max="6150" width="15" style="505" customWidth="1"/>
    <col min="6151" max="6151" width="16.7109375" style="505" customWidth="1"/>
    <col min="6152" max="6152" width="15" style="505" bestFit="1" customWidth="1"/>
    <col min="6153" max="6153" width="19.140625" style="505" bestFit="1" customWidth="1"/>
    <col min="6154" max="6154" width="18.42578125" style="505" customWidth="1"/>
    <col min="6155" max="6155" width="16.7109375" style="505" customWidth="1"/>
    <col min="6156" max="6156" width="21" style="505" bestFit="1" customWidth="1"/>
    <col min="6157" max="6157" width="20.140625" style="505" bestFit="1" customWidth="1"/>
    <col min="6158" max="6158" width="14.140625" style="505" bestFit="1" customWidth="1"/>
    <col min="6159" max="6159" width="16.7109375" style="505" customWidth="1"/>
    <col min="6160" max="6401" width="9.140625" style="505"/>
    <col min="6402" max="6402" width="2.42578125" style="505" customWidth="1"/>
    <col min="6403" max="6403" width="15.42578125" style="505" bestFit="1" customWidth="1"/>
    <col min="6404" max="6404" width="3.42578125" style="505" customWidth="1"/>
    <col min="6405" max="6406" width="15" style="505" customWidth="1"/>
    <col min="6407" max="6407" width="16.7109375" style="505" customWidth="1"/>
    <col min="6408" max="6408" width="15" style="505" bestFit="1" customWidth="1"/>
    <col min="6409" max="6409" width="19.140625" style="505" bestFit="1" customWidth="1"/>
    <col min="6410" max="6410" width="18.42578125" style="505" customWidth="1"/>
    <col min="6411" max="6411" width="16.7109375" style="505" customWidth="1"/>
    <col min="6412" max="6412" width="21" style="505" bestFit="1" customWidth="1"/>
    <col min="6413" max="6413" width="20.140625" style="505" bestFit="1" customWidth="1"/>
    <col min="6414" max="6414" width="14.140625" style="505" bestFit="1" customWidth="1"/>
    <col min="6415" max="6415" width="16.7109375" style="505" customWidth="1"/>
    <col min="6416" max="6657" width="9.140625" style="505"/>
    <col min="6658" max="6658" width="2.42578125" style="505" customWidth="1"/>
    <col min="6659" max="6659" width="15.42578125" style="505" bestFit="1" customWidth="1"/>
    <col min="6660" max="6660" width="3.42578125" style="505" customWidth="1"/>
    <col min="6661" max="6662" width="15" style="505" customWidth="1"/>
    <col min="6663" max="6663" width="16.7109375" style="505" customWidth="1"/>
    <col min="6664" max="6664" width="15" style="505" bestFit="1" customWidth="1"/>
    <col min="6665" max="6665" width="19.140625" style="505" bestFit="1" customWidth="1"/>
    <col min="6666" max="6666" width="18.42578125" style="505" customWidth="1"/>
    <col min="6667" max="6667" width="16.7109375" style="505" customWidth="1"/>
    <col min="6668" max="6668" width="21" style="505" bestFit="1" customWidth="1"/>
    <col min="6669" max="6669" width="20.140625" style="505" bestFit="1" customWidth="1"/>
    <col min="6670" max="6670" width="14.140625" style="505" bestFit="1" customWidth="1"/>
    <col min="6671" max="6671" width="16.7109375" style="505" customWidth="1"/>
    <col min="6672" max="6913" width="9.140625" style="505"/>
    <col min="6914" max="6914" width="2.42578125" style="505" customWidth="1"/>
    <col min="6915" max="6915" width="15.42578125" style="505" bestFit="1" customWidth="1"/>
    <col min="6916" max="6916" width="3.42578125" style="505" customWidth="1"/>
    <col min="6917" max="6918" width="15" style="505" customWidth="1"/>
    <col min="6919" max="6919" width="16.7109375" style="505" customWidth="1"/>
    <col min="6920" max="6920" width="15" style="505" bestFit="1" customWidth="1"/>
    <col min="6921" max="6921" width="19.140625" style="505" bestFit="1" customWidth="1"/>
    <col min="6922" max="6922" width="18.42578125" style="505" customWidth="1"/>
    <col min="6923" max="6923" width="16.7109375" style="505" customWidth="1"/>
    <col min="6924" max="6924" width="21" style="505" bestFit="1" customWidth="1"/>
    <col min="6925" max="6925" width="20.140625" style="505" bestFit="1" customWidth="1"/>
    <col min="6926" max="6926" width="14.140625" style="505" bestFit="1" customWidth="1"/>
    <col min="6927" max="6927" width="16.7109375" style="505" customWidth="1"/>
    <col min="6928" max="7169" width="9.140625" style="505"/>
    <col min="7170" max="7170" width="2.42578125" style="505" customWidth="1"/>
    <col min="7171" max="7171" width="15.42578125" style="505" bestFit="1" customWidth="1"/>
    <col min="7172" max="7172" width="3.42578125" style="505" customWidth="1"/>
    <col min="7173" max="7174" width="15" style="505" customWidth="1"/>
    <col min="7175" max="7175" width="16.7109375" style="505" customWidth="1"/>
    <col min="7176" max="7176" width="15" style="505" bestFit="1" customWidth="1"/>
    <col min="7177" max="7177" width="19.140625" style="505" bestFit="1" customWidth="1"/>
    <col min="7178" max="7178" width="18.42578125" style="505" customWidth="1"/>
    <col min="7179" max="7179" width="16.7109375" style="505" customWidth="1"/>
    <col min="7180" max="7180" width="21" style="505" bestFit="1" customWidth="1"/>
    <col min="7181" max="7181" width="20.140625" style="505" bestFit="1" customWidth="1"/>
    <col min="7182" max="7182" width="14.140625" style="505" bestFit="1" customWidth="1"/>
    <col min="7183" max="7183" width="16.7109375" style="505" customWidth="1"/>
    <col min="7184" max="7425" width="9.140625" style="505"/>
    <col min="7426" max="7426" width="2.42578125" style="505" customWidth="1"/>
    <col min="7427" max="7427" width="15.42578125" style="505" bestFit="1" customWidth="1"/>
    <col min="7428" max="7428" width="3.42578125" style="505" customWidth="1"/>
    <col min="7429" max="7430" width="15" style="505" customWidth="1"/>
    <col min="7431" max="7431" width="16.7109375" style="505" customWidth="1"/>
    <col min="7432" max="7432" width="15" style="505" bestFit="1" customWidth="1"/>
    <col min="7433" max="7433" width="19.140625" style="505" bestFit="1" customWidth="1"/>
    <col min="7434" max="7434" width="18.42578125" style="505" customWidth="1"/>
    <col min="7435" max="7435" width="16.7109375" style="505" customWidth="1"/>
    <col min="7436" max="7436" width="21" style="505" bestFit="1" customWidth="1"/>
    <col min="7437" max="7437" width="20.140625" style="505" bestFit="1" customWidth="1"/>
    <col min="7438" max="7438" width="14.140625" style="505" bestFit="1" customWidth="1"/>
    <col min="7439" max="7439" width="16.7109375" style="505" customWidth="1"/>
    <col min="7440" max="7681" width="9.140625" style="505"/>
    <col min="7682" max="7682" width="2.42578125" style="505" customWidth="1"/>
    <col min="7683" max="7683" width="15.42578125" style="505" bestFit="1" customWidth="1"/>
    <col min="7684" max="7684" width="3.42578125" style="505" customWidth="1"/>
    <col min="7685" max="7686" width="15" style="505" customWidth="1"/>
    <col min="7687" max="7687" width="16.7109375" style="505" customWidth="1"/>
    <col min="7688" max="7688" width="15" style="505" bestFit="1" customWidth="1"/>
    <col min="7689" max="7689" width="19.140625" style="505" bestFit="1" customWidth="1"/>
    <col min="7690" max="7690" width="18.42578125" style="505" customWidth="1"/>
    <col min="7691" max="7691" width="16.7109375" style="505" customWidth="1"/>
    <col min="7692" max="7692" width="21" style="505" bestFit="1" customWidth="1"/>
    <col min="7693" max="7693" width="20.140625" style="505" bestFit="1" customWidth="1"/>
    <col min="7694" max="7694" width="14.140625" style="505" bestFit="1" customWidth="1"/>
    <col min="7695" max="7695" width="16.7109375" style="505" customWidth="1"/>
    <col min="7696" max="7937" width="9.140625" style="505"/>
    <col min="7938" max="7938" width="2.42578125" style="505" customWidth="1"/>
    <col min="7939" max="7939" width="15.42578125" style="505" bestFit="1" customWidth="1"/>
    <col min="7940" max="7940" width="3.42578125" style="505" customWidth="1"/>
    <col min="7941" max="7942" width="15" style="505" customWidth="1"/>
    <col min="7943" max="7943" width="16.7109375" style="505" customWidth="1"/>
    <col min="7944" max="7944" width="15" style="505" bestFit="1" customWidth="1"/>
    <col min="7945" max="7945" width="19.140625" style="505" bestFit="1" customWidth="1"/>
    <col min="7946" max="7946" width="18.42578125" style="505" customWidth="1"/>
    <col min="7947" max="7947" width="16.7109375" style="505" customWidth="1"/>
    <col min="7948" max="7948" width="21" style="505" bestFit="1" customWidth="1"/>
    <col min="7949" max="7949" width="20.140625" style="505" bestFit="1" customWidth="1"/>
    <col min="7950" max="7950" width="14.140625" style="505" bestFit="1" customWidth="1"/>
    <col min="7951" max="7951" width="16.7109375" style="505" customWidth="1"/>
    <col min="7952" max="8193" width="9.140625" style="505"/>
    <col min="8194" max="8194" width="2.42578125" style="505" customWidth="1"/>
    <col min="8195" max="8195" width="15.42578125" style="505" bestFit="1" customWidth="1"/>
    <col min="8196" max="8196" width="3.42578125" style="505" customWidth="1"/>
    <col min="8197" max="8198" width="15" style="505" customWidth="1"/>
    <col min="8199" max="8199" width="16.7109375" style="505" customWidth="1"/>
    <col min="8200" max="8200" width="15" style="505" bestFit="1" customWidth="1"/>
    <col min="8201" max="8201" width="19.140625" style="505" bestFit="1" customWidth="1"/>
    <col min="8202" max="8202" width="18.42578125" style="505" customWidth="1"/>
    <col min="8203" max="8203" width="16.7109375" style="505" customWidth="1"/>
    <col min="8204" max="8204" width="21" style="505" bestFit="1" customWidth="1"/>
    <col min="8205" max="8205" width="20.140625" style="505" bestFit="1" customWidth="1"/>
    <col min="8206" max="8206" width="14.140625" style="505" bestFit="1" customWidth="1"/>
    <col min="8207" max="8207" width="16.7109375" style="505" customWidth="1"/>
    <col min="8208" max="8449" width="9.140625" style="505"/>
    <col min="8450" max="8450" width="2.42578125" style="505" customWidth="1"/>
    <col min="8451" max="8451" width="15.42578125" style="505" bestFit="1" customWidth="1"/>
    <col min="8452" max="8452" width="3.42578125" style="505" customWidth="1"/>
    <col min="8453" max="8454" width="15" style="505" customWidth="1"/>
    <col min="8455" max="8455" width="16.7109375" style="505" customWidth="1"/>
    <col min="8456" max="8456" width="15" style="505" bestFit="1" customWidth="1"/>
    <col min="8457" max="8457" width="19.140625" style="505" bestFit="1" customWidth="1"/>
    <col min="8458" max="8458" width="18.42578125" style="505" customWidth="1"/>
    <col min="8459" max="8459" width="16.7109375" style="505" customWidth="1"/>
    <col min="8460" max="8460" width="21" style="505" bestFit="1" customWidth="1"/>
    <col min="8461" max="8461" width="20.140625" style="505" bestFit="1" customWidth="1"/>
    <col min="8462" max="8462" width="14.140625" style="505" bestFit="1" customWidth="1"/>
    <col min="8463" max="8463" width="16.7109375" style="505" customWidth="1"/>
    <col min="8464" max="8705" width="9.140625" style="505"/>
    <col min="8706" max="8706" width="2.42578125" style="505" customWidth="1"/>
    <col min="8707" max="8707" width="15.42578125" style="505" bestFit="1" customWidth="1"/>
    <col min="8708" max="8708" width="3.42578125" style="505" customWidth="1"/>
    <col min="8709" max="8710" width="15" style="505" customWidth="1"/>
    <col min="8711" max="8711" width="16.7109375" style="505" customWidth="1"/>
    <col min="8712" max="8712" width="15" style="505" bestFit="1" customWidth="1"/>
    <col min="8713" max="8713" width="19.140625" style="505" bestFit="1" customWidth="1"/>
    <col min="8714" max="8714" width="18.42578125" style="505" customWidth="1"/>
    <col min="8715" max="8715" width="16.7109375" style="505" customWidth="1"/>
    <col min="8716" max="8716" width="21" style="505" bestFit="1" customWidth="1"/>
    <col min="8717" max="8717" width="20.140625" style="505" bestFit="1" customWidth="1"/>
    <col min="8718" max="8718" width="14.140625" style="505" bestFit="1" customWidth="1"/>
    <col min="8719" max="8719" width="16.7109375" style="505" customWidth="1"/>
    <col min="8720" max="8961" width="9.140625" style="505"/>
    <col min="8962" max="8962" width="2.42578125" style="505" customWidth="1"/>
    <col min="8963" max="8963" width="15.42578125" style="505" bestFit="1" customWidth="1"/>
    <col min="8964" max="8964" width="3.42578125" style="505" customWidth="1"/>
    <col min="8965" max="8966" width="15" style="505" customWidth="1"/>
    <col min="8967" max="8967" width="16.7109375" style="505" customWidth="1"/>
    <col min="8968" max="8968" width="15" style="505" bestFit="1" customWidth="1"/>
    <col min="8969" max="8969" width="19.140625" style="505" bestFit="1" customWidth="1"/>
    <col min="8970" max="8970" width="18.42578125" style="505" customWidth="1"/>
    <col min="8971" max="8971" width="16.7109375" style="505" customWidth="1"/>
    <col min="8972" max="8972" width="21" style="505" bestFit="1" customWidth="1"/>
    <col min="8973" max="8973" width="20.140625" style="505" bestFit="1" customWidth="1"/>
    <col min="8974" max="8974" width="14.140625" style="505" bestFit="1" customWidth="1"/>
    <col min="8975" max="8975" width="16.7109375" style="505" customWidth="1"/>
    <col min="8976" max="9217" width="9.140625" style="505"/>
    <col min="9218" max="9218" width="2.42578125" style="505" customWidth="1"/>
    <col min="9219" max="9219" width="15.42578125" style="505" bestFit="1" customWidth="1"/>
    <col min="9220" max="9220" width="3.42578125" style="505" customWidth="1"/>
    <col min="9221" max="9222" width="15" style="505" customWidth="1"/>
    <col min="9223" max="9223" width="16.7109375" style="505" customWidth="1"/>
    <col min="9224" max="9224" width="15" style="505" bestFit="1" customWidth="1"/>
    <col min="9225" max="9225" width="19.140625" style="505" bestFit="1" customWidth="1"/>
    <col min="9226" max="9226" width="18.42578125" style="505" customWidth="1"/>
    <col min="9227" max="9227" width="16.7109375" style="505" customWidth="1"/>
    <col min="9228" max="9228" width="21" style="505" bestFit="1" customWidth="1"/>
    <col min="9229" max="9229" width="20.140625" style="505" bestFit="1" customWidth="1"/>
    <col min="9230" max="9230" width="14.140625" style="505" bestFit="1" customWidth="1"/>
    <col min="9231" max="9231" width="16.7109375" style="505" customWidth="1"/>
    <col min="9232" max="9473" width="9.140625" style="505"/>
    <col min="9474" max="9474" width="2.42578125" style="505" customWidth="1"/>
    <col min="9475" max="9475" width="15.42578125" style="505" bestFit="1" customWidth="1"/>
    <col min="9476" max="9476" width="3.42578125" style="505" customWidth="1"/>
    <col min="9477" max="9478" width="15" style="505" customWidth="1"/>
    <col min="9479" max="9479" width="16.7109375" style="505" customWidth="1"/>
    <col min="9480" max="9480" width="15" style="505" bestFit="1" customWidth="1"/>
    <col min="9481" max="9481" width="19.140625" style="505" bestFit="1" customWidth="1"/>
    <col min="9482" max="9482" width="18.42578125" style="505" customWidth="1"/>
    <col min="9483" max="9483" width="16.7109375" style="505" customWidth="1"/>
    <col min="9484" max="9484" width="21" style="505" bestFit="1" customWidth="1"/>
    <col min="9485" max="9485" width="20.140625" style="505" bestFit="1" customWidth="1"/>
    <col min="9486" max="9486" width="14.140625" style="505" bestFit="1" customWidth="1"/>
    <col min="9487" max="9487" width="16.7109375" style="505" customWidth="1"/>
    <col min="9488" max="9729" width="9.140625" style="505"/>
    <col min="9730" max="9730" width="2.42578125" style="505" customWidth="1"/>
    <col min="9731" max="9731" width="15.42578125" style="505" bestFit="1" customWidth="1"/>
    <col min="9732" max="9732" width="3.42578125" style="505" customWidth="1"/>
    <col min="9733" max="9734" width="15" style="505" customWidth="1"/>
    <col min="9735" max="9735" width="16.7109375" style="505" customWidth="1"/>
    <col min="9736" max="9736" width="15" style="505" bestFit="1" customWidth="1"/>
    <col min="9737" max="9737" width="19.140625" style="505" bestFit="1" customWidth="1"/>
    <col min="9738" max="9738" width="18.42578125" style="505" customWidth="1"/>
    <col min="9739" max="9739" width="16.7109375" style="505" customWidth="1"/>
    <col min="9740" max="9740" width="21" style="505" bestFit="1" customWidth="1"/>
    <col min="9741" max="9741" width="20.140625" style="505" bestFit="1" customWidth="1"/>
    <col min="9742" max="9742" width="14.140625" style="505" bestFit="1" customWidth="1"/>
    <col min="9743" max="9743" width="16.7109375" style="505" customWidth="1"/>
    <col min="9744" max="9985" width="9.140625" style="505"/>
    <col min="9986" max="9986" width="2.42578125" style="505" customWidth="1"/>
    <col min="9987" max="9987" width="15.42578125" style="505" bestFit="1" customWidth="1"/>
    <col min="9988" max="9988" width="3.42578125" style="505" customWidth="1"/>
    <col min="9989" max="9990" width="15" style="505" customWidth="1"/>
    <col min="9991" max="9991" width="16.7109375" style="505" customWidth="1"/>
    <col min="9992" max="9992" width="15" style="505" bestFit="1" customWidth="1"/>
    <col min="9993" max="9993" width="19.140625" style="505" bestFit="1" customWidth="1"/>
    <col min="9994" max="9994" width="18.42578125" style="505" customWidth="1"/>
    <col min="9995" max="9995" width="16.7109375" style="505" customWidth="1"/>
    <col min="9996" max="9996" width="21" style="505" bestFit="1" customWidth="1"/>
    <col min="9997" max="9997" width="20.140625" style="505" bestFit="1" customWidth="1"/>
    <col min="9998" max="9998" width="14.140625" style="505" bestFit="1" customWidth="1"/>
    <col min="9999" max="9999" width="16.7109375" style="505" customWidth="1"/>
    <col min="10000" max="10241" width="9.140625" style="505"/>
    <col min="10242" max="10242" width="2.42578125" style="505" customWidth="1"/>
    <col min="10243" max="10243" width="15.42578125" style="505" bestFit="1" customWidth="1"/>
    <col min="10244" max="10244" width="3.42578125" style="505" customWidth="1"/>
    <col min="10245" max="10246" width="15" style="505" customWidth="1"/>
    <col min="10247" max="10247" width="16.7109375" style="505" customWidth="1"/>
    <col min="10248" max="10248" width="15" style="505" bestFit="1" customWidth="1"/>
    <col min="10249" max="10249" width="19.140625" style="505" bestFit="1" customWidth="1"/>
    <col min="10250" max="10250" width="18.42578125" style="505" customWidth="1"/>
    <col min="10251" max="10251" width="16.7109375" style="505" customWidth="1"/>
    <col min="10252" max="10252" width="21" style="505" bestFit="1" customWidth="1"/>
    <col min="10253" max="10253" width="20.140625" style="505" bestFit="1" customWidth="1"/>
    <col min="10254" max="10254" width="14.140625" style="505" bestFit="1" customWidth="1"/>
    <col min="10255" max="10255" width="16.7109375" style="505" customWidth="1"/>
    <col min="10256" max="10497" width="9.140625" style="505"/>
    <col min="10498" max="10498" width="2.42578125" style="505" customWidth="1"/>
    <col min="10499" max="10499" width="15.42578125" style="505" bestFit="1" customWidth="1"/>
    <col min="10500" max="10500" width="3.42578125" style="505" customWidth="1"/>
    <col min="10501" max="10502" width="15" style="505" customWidth="1"/>
    <col min="10503" max="10503" width="16.7109375" style="505" customWidth="1"/>
    <col min="10504" max="10504" width="15" style="505" bestFit="1" customWidth="1"/>
    <col min="10505" max="10505" width="19.140625" style="505" bestFit="1" customWidth="1"/>
    <col min="10506" max="10506" width="18.42578125" style="505" customWidth="1"/>
    <col min="10507" max="10507" width="16.7109375" style="505" customWidth="1"/>
    <col min="10508" max="10508" width="21" style="505" bestFit="1" customWidth="1"/>
    <col min="10509" max="10509" width="20.140625" style="505" bestFit="1" customWidth="1"/>
    <col min="10510" max="10510" width="14.140625" style="505" bestFit="1" customWidth="1"/>
    <col min="10511" max="10511" width="16.7109375" style="505" customWidth="1"/>
    <col min="10512" max="10753" width="9.140625" style="505"/>
    <col min="10754" max="10754" width="2.42578125" style="505" customWidth="1"/>
    <col min="10755" max="10755" width="15.42578125" style="505" bestFit="1" customWidth="1"/>
    <col min="10756" max="10756" width="3.42578125" style="505" customWidth="1"/>
    <col min="10757" max="10758" width="15" style="505" customWidth="1"/>
    <col min="10759" max="10759" width="16.7109375" style="505" customWidth="1"/>
    <col min="10760" max="10760" width="15" style="505" bestFit="1" customWidth="1"/>
    <col min="10761" max="10761" width="19.140625" style="505" bestFit="1" customWidth="1"/>
    <col min="10762" max="10762" width="18.42578125" style="505" customWidth="1"/>
    <col min="10763" max="10763" width="16.7109375" style="505" customWidth="1"/>
    <col min="10764" max="10764" width="21" style="505" bestFit="1" customWidth="1"/>
    <col min="10765" max="10765" width="20.140625" style="505" bestFit="1" customWidth="1"/>
    <col min="10766" max="10766" width="14.140625" style="505" bestFit="1" customWidth="1"/>
    <col min="10767" max="10767" width="16.7109375" style="505" customWidth="1"/>
    <col min="10768" max="11009" width="9.140625" style="505"/>
    <col min="11010" max="11010" width="2.42578125" style="505" customWidth="1"/>
    <col min="11011" max="11011" width="15.42578125" style="505" bestFit="1" customWidth="1"/>
    <col min="11012" max="11012" width="3.42578125" style="505" customWidth="1"/>
    <col min="11013" max="11014" width="15" style="505" customWidth="1"/>
    <col min="11015" max="11015" width="16.7109375" style="505" customWidth="1"/>
    <col min="11016" max="11016" width="15" style="505" bestFit="1" customWidth="1"/>
    <col min="11017" max="11017" width="19.140625" style="505" bestFit="1" customWidth="1"/>
    <col min="11018" max="11018" width="18.42578125" style="505" customWidth="1"/>
    <col min="11019" max="11019" width="16.7109375" style="505" customWidth="1"/>
    <col min="11020" max="11020" width="21" style="505" bestFit="1" customWidth="1"/>
    <col min="11021" max="11021" width="20.140625" style="505" bestFit="1" customWidth="1"/>
    <col min="11022" max="11022" width="14.140625" style="505" bestFit="1" customWidth="1"/>
    <col min="11023" max="11023" width="16.7109375" style="505" customWidth="1"/>
    <col min="11024" max="11265" width="9.140625" style="505"/>
    <col min="11266" max="11266" width="2.42578125" style="505" customWidth="1"/>
    <col min="11267" max="11267" width="15.42578125" style="505" bestFit="1" customWidth="1"/>
    <col min="11268" max="11268" width="3.42578125" style="505" customWidth="1"/>
    <col min="11269" max="11270" width="15" style="505" customWidth="1"/>
    <col min="11271" max="11271" width="16.7109375" style="505" customWidth="1"/>
    <col min="11272" max="11272" width="15" style="505" bestFit="1" customWidth="1"/>
    <col min="11273" max="11273" width="19.140625" style="505" bestFit="1" customWidth="1"/>
    <col min="11274" max="11274" width="18.42578125" style="505" customWidth="1"/>
    <col min="11275" max="11275" width="16.7109375" style="505" customWidth="1"/>
    <col min="11276" max="11276" width="21" style="505" bestFit="1" customWidth="1"/>
    <col min="11277" max="11277" width="20.140625" style="505" bestFit="1" customWidth="1"/>
    <col min="11278" max="11278" width="14.140625" style="505" bestFit="1" customWidth="1"/>
    <col min="11279" max="11279" width="16.7109375" style="505" customWidth="1"/>
    <col min="11280" max="11521" width="9.140625" style="505"/>
    <col min="11522" max="11522" width="2.42578125" style="505" customWidth="1"/>
    <col min="11523" max="11523" width="15.42578125" style="505" bestFit="1" customWidth="1"/>
    <col min="11524" max="11524" width="3.42578125" style="505" customWidth="1"/>
    <col min="11525" max="11526" width="15" style="505" customWidth="1"/>
    <col min="11527" max="11527" width="16.7109375" style="505" customWidth="1"/>
    <col min="11528" max="11528" width="15" style="505" bestFit="1" customWidth="1"/>
    <col min="11529" max="11529" width="19.140625" style="505" bestFit="1" customWidth="1"/>
    <col min="11530" max="11530" width="18.42578125" style="505" customWidth="1"/>
    <col min="11531" max="11531" width="16.7109375" style="505" customWidth="1"/>
    <col min="11532" max="11532" width="21" style="505" bestFit="1" customWidth="1"/>
    <col min="11533" max="11533" width="20.140625" style="505" bestFit="1" customWidth="1"/>
    <col min="11534" max="11534" width="14.140625" style="505" bestFit="1" customWidth="1"/>
    <col min="11535" max="11535" width="16.7109375" style="505" customWidth="1"/>
    <col min="11536" max="11777" width="9.140625" style="505"/>
    <col min="11778" max="11778" width="2.42578125" style="505" customWidth="1"/>
    <col min="11779" max="11779" width="15.42578125" style="505" bestFit="1" customWidth="1"/>
    <col min="11780" max="11780" width="3.42578125" style="505" customWidth="1"/>
    <col min="11781" max="11782" width="15" style="505" customWidth="1"/>
    <col min="11783" max="11783" width="16.7109375" style="505" customWidth="1"/>
    <col min="11784" max="11784" width="15" style="505" bestFit="1" customWidth="1"/>
    <col min="11785" max="11785" width="19.140625" style="505" bestFit="1" customWidth="1"/>
    <col min="11786" max="11786" width="18.42578125" style="505" customWidth="1"/>
    <col min="11787" max="11787" width="16.7109375" style="505" customWidth="1"/>
    <col min="11788" max="11788" width="21" style="505" bestFit="1" customWidth="1"/>
    <col min="11789" max="11789" width="20.140625" style="505" bestFit="1" customWidth="1"/>
    <col min="11790" max="11790" width="14.140625" style="505" bestFit="1" customWidth="1"/>
    <col min="11791" max="11791" width="16.7109375" style="505" customWidth="1"/>
    <col min="11792" max="12033" width="9.140625" style="505"/>
    <col min="12034" max="12034" width="2.42578125" style="505" customWidth="1"/>
    <col min="12035" max="12035" width="15.42578125" style="505" bestFit="1" customWidth="1"/>
    <col min="12036" max="12036" width="3.42578125" style="505" customWidth="1"/>
    <col min="12037" max="12038" width="15" style="505" customWidth="1"/>
    <col min="12039" max="12039" width="16.7109375" style="505" customWidth="1"/>
    <col min="12040" max="12040" width="15" style="505" bestFit="1" customWidth="1"/>
    <col min="12041" max="12041" width="19.140625" style="505" bestFit="1" customWidth="1"/>
    <col min="12042" max="12042" width="18.42578125" style="505" customWidth="1"/>
    <col min="12043" max="12043" width="16.7109375" style="505" customWidth="1"/>
    <col min="12044" max="12044" width="21" style="505" bestFit="1" customWidth="1"/>
    <col min="12045" max="12045" width="20.140625" style="505" bestFit="1" customWidth="1"/>
    <col min="12046" max="12046" width="14.140625" style="505" bestFit="1" customWidth="1"/>
    <col min="12047" max="12047" width="16.7109375" style="505" customWidth="1"/>
    <col min="12048" max="12289" width="9.140625" style="505"/>
    <col min="12290" max="12290" width="2.42578125" style="505" customWidth="1"/>
    <col min="12291" max="12291" width="15.42578125" style="505" bestFit="1" customWidth="1"/>
    <col min="12292" max="12292" width="3.42578125" style="505" customWidth="1"/>
    <col min="12293" max="12294" width="15" style="505" customWidth="1"/>
    <col min="12295" max="12295" width="16.7109375" style="505" customWidth="1"/>
    <col min="12296" max="12296" width="15" style="505" bestFit="1" customWidth="1"/>
    <col min="12297" max="12297" width="19.140625" style="505" bestFit="1" customWidth="1"/>
    <col min="12298" max="12298" width="18.42578125" style="505" customWidth="1"/>
    <col min="12299" max="12299" width="16.7109375" style="505" customWidth="1"/>
    <col min="12300" max="12300" width="21" style="505" bestFit="1" customWidth="1"/>
    <col min="12301" max="12301" width="20.140625" style="505" bestFit="1" customWidth="1"/>
    <col min="12302" max="12302" width="14.140625" style="505" bestFit="1" customWidth="1"/>
    <col min="12303" max="12303" width="16.7109375" style="505" customWidth="1"/>
    <col min="12304" max="12545" width="9.140625" style="505"/>
    <col min="12546" max="12546" width="2.42578125" style="505" customWidth="1"/>
    <col min="12547" max="12547" width="15.42578125" style="505" bestFit="1" customWidth="1"/>
    <col min="12548" max="12548" width="3.42578125" style="505" customWidth="1"/>
    <col min="12549" max="12550" width="15" style="505" customWidth="1"/>
    <col min="12551" max="12551" width="16.7109375" style="505" customWidth="1"/>
    <col min="12552" max="12552" width="15" style="505" bestFit="1" customWidth="1"/>
    <col min="12553" max="12553" width="19.140625" style="505" bestFit="1" customWidth="1"/>
    <col min="12554" max="12554" width="18.42578125" style="505" customWidth="1"/>
    <col min="12555" max="12555" width="16.7109375" style="505" customWidth="1"/>
    <col min="12556" max="12556" width="21" style="505" bestFit="1" customWidth="1"/>
    <col min="12557" max="12557" width="20.140625" style="505" bestFit="1" customWidth="1"/>
    <col min="12558" max="12558" width="14.140625" style="505" bestFit="1" customWidth="1"/>
    <col min="12559" max="12559" width="16.7109375" style="505" customWidth="1"/>
    <col min="12560" max="12801" width="9.140625" style="505"/>
    <col min="12802" max="12802" width="2.42578125" style="505" customWidth="1"/>
    <col min="12803" max="12803" width="15.42578125" style="505" bestFit="1" customWidth="1"/>
    <col min="12804" max="12804" width="3.42578125" style="505" customWidth="1"/>
    <col min="12805" max="12806" width="15" style="505" customWidth="1"/>
    <col min="12807" max="12807" width="16.7109375" style="505" customWidth="1"/>
    <col min="12808" max="12808" width="15" style="505" bestFit="1" customWidth="1"/>
    <col min="12809" max="12809" width="19.140625" style="505" bestFit="1" customWidth="1"/>
    <col min="12810" max="12810" width="18.42578125" style="505" customWidth="1"/>
    <col min="12811" max="12811" width="16.7109375" style="505" customWidth="1"/>
    <col min="12812" max="12812" width="21" style="505" bestFit="1" customWidth="1"/>
    <col min="12813" max="12813" width="20.140625" style="505" bestFit="1" customWidth="1"/>
    <col min="12814" max="12814" width="14.140625" style="505" bestFit="1" customWidth="1"/>
    <col min="12815" max="12815" width="16.7109375" style="505" customWidth="1"/>
    <col min="12816" max="13057" width="9.140625" style="505"/>
    <col min="13058" max="13058" width="2.42578125" style="505" customWidth="1"/>
    <col min="13059" max="13059" width="15.42578125" style="505" bestFit="1" customWidth="1"/>
    <col min="13060" max="13060" width="3.42578125" style="505" customWidth="1"/>
    <col min="13061" max="13062" width="15" style="505" customWidth="1"/>
    <col min="13063" max="13063" width="16.7109375" style="505" customWidth="1"/>
    <col min="13064" max="13064" width="15" style="505" bestFit="1" customWidth="1"/>
    <col min="13065" max="13065" width="19.140625" style="505" bestFit="1" customWidth="1"/>
    <col min="13066" max="13066" width="18.42578125" style="505" customWidth="1"/>
    <col min="13067" max="13067" width="16.7109375" style="505" customWidth="1"/>
    <col min="13068" max="13068" width="21" style="505" bestFit="1" customWidth="1"/>
    <col min="13069" max="13069" width="20.140625" style="505" bestFit="1" customWidth="1"/>
    <col min="13070" max="13070" width="14.140625" style="505" bestFit="1" customWidth="1"/>
    <col min="13071" max="13071" width="16.7109375" style="505" customWidth="1"/>
    <col min="13072" max="13313" width="9.140625" style="505"/>
    <col min="13314" max="13314" width="2.42578125" style="505" customWidth="1"/>
    <col min="13315" max="13315" width="15.42578125" style="505" bestFit="1" customWidth="1"/>
    <col min="13316" max="13316" width="3.42578125" style="505" customWidth="1"/>
    <col min="13317" max="13318" width="15" style="505" customWidth="1"/>
    <col min="13319" max="13319" width="16.7109375" style="505" customWidth="1"/>
    <col min="13320" max="13320" width="15" style="505" bestFit="1" customWidth="1"/>
    <col min="13321" max="13321" width="19.140625" style="505" bestFit="1" customWidth="1"/>
    <col min="13322" max="13322" width="18.42578125" style="505" customWidth="1"/>
    <col min="13323" max="13323" width="16.7109375" style="505" customWidth="1"/>
    <col min="13324" max="13324" width="21" style="505" bestFit="1" customWidth="1"/>
    <col min="13325" max="13325" width="20.140625" style="505" bestFit="1" customWidth="1"/>
    <col min="13326" max="13326" width="14.140625" style="505" bestFit="1" customWidth="1"/>
    <col min="13327" max="13327" width="16.7109375" style="505" customWidth="1"/>
    <col min="13328" max="13569" width="9.140625" style="505"/>
    <col min="13570" max="13570" width="2.42578125" style="505" customWidth="1"/>
    <col min="13571" max="13571" width="15.42578125" style="505" bestFit="1" customWidth="1"/>
    <col min="13572" max="13572" width="3.42578125" style="505" customWidth="1"/>
    <col min="13573" max="13574" width="15" style="505" customWidth="1"/>
    <col min="13575" max="13575" width="16.7109375" style="505" customWidth="1"/>
    <col min="13576" max="13576" width="15" style="505" bestFit="1" customWidth="1"/>
    <col min="13577" max="13577" width="19.140625" style="505" bestFit="1" customWidth="1"/>
    <col min="13578" max="13578" width="18.42578125" style="505" customWidth="1"/>
    <col min="13579" max="13579" width="16.7109375" style="505" customWidth="1"/>
    <col min="13580" max="13580" width="21" style="505" bestFit="1" customWidth="1"/>
    <col min="13581" max="13581" width="20.140625" style="505" bestFit="1" customWidth="1"/>
    <col min="13582" max="13582" width="14.140625" style="505" bestFit="1" customWidth="1"/>
    <col min="13583" max="13583" width="16.7109375" style="505" customWidth="1"/>
    <col min="13584" max="13825" width="9.140625" style="505"/>
    <col min="13826" max="13826" width="2.42578125" style="505" customWidth="1"/>
    <col min="13827" max="13827" width="15.42578125" style="505" bestFit="1" customWidth="1"/>
    <col min="13828" max="13828" width="3.42578125" style="505" customWidth="1"/>
    <col min="13829" max="13830" width="15" style="505" customWidth="1"/>
    <col min="13831" max="13831" width="16.7109375" style="505" customWidth="1"/>
    <col min="13832" max="13832" width="15" style="505" bestFit="1" customWidth="1"/>
    <col min="13833" max="13833" width="19.140625" style="505" bestFit="1" customWidth="1"/>
    <col min="13834" max="13834" width="18.42578125" style="505" customWidth="1"/>
    <col min="13835" max="13835" width="16.7109375" style="505" customWidth="1"/>
    <col min="13836" max="13836" width="21" style="505" bestFit="1" customWidth="1"/>
    <col min="13837" max="13837" width="20.140625" style="505" bestFit="1" customWidth="1"/>
    <col min="13838" max="13838" width="14.140625" style="505" bestFit="1" customWidth="1"/>
    <col min="13839" max="13839" width="16.7109375" style="505" customWidth="1"/>
    <col min="13840" max="14081" width="9.140625" style="505"/>
    <col min="14082" max="14082" width="2.42578125" style="505" customWidth="1"/>
    <col min="14083" max="14083" width="15.42578125" style="505" bestFit="1" customWidth="1"/>
    <col min="14084" max="14084" width="3.42578125" style="505" customWidth="1"/>
    <col min="14085" max="14086" width="15" style="505" customWidth="1"/>
    <col min="14087" max="14087" width="16.7109375" style="505" customWidth="1"/>
    <col min="14088" max="14088" width="15" style="505" bestFit="1" customWidth="1"/>
    <col min="14089" max="14089" width="19.140625" style="505" bestFit="1" customWidth="1"/>
    <col min="14090" max="14090" width="18.42578125" style="505" customWidth="1"/>
    <col min="14091" max="14091" width="16.7109375" style="505" customWidth="1"/>
    <col min="14092" max="14092" width="21" style="505" bestFit="1" customWidth="1"/>
    <col min="14093" max="14093" width="20.140625" style="505" bestFit="1" customWidth="1"/>
    <col min="14094" max="14094" width="14.140625" style="505" bestFit="1" customWidth="1"/>
    <col min="14095" max="14095" width="16.7109375" style="505" customWidth="1"/>
    <col min="14096" max="14337" width="9.140625" style="505"/>
    <col min="14338" max="14338" width="2.42578125" style="505" customWidth="1"/>
    <col min="14339" max="14339" width="15.42578125" style="505" bestFit="1" customWidth="1"/>
    <col min="14340" max="14340" width="3.42578125" style="505" customWidth="1"/>
    <col min="14341" max="14342" width="15" style="505" customWidth="1"/>
    <col min="14343" max="14343" width="16.7109375" style="505" customWidth="1"/>
    <col min="14344" max="14344" width="15" style="505" bestFit="1" customWidth="1"/>
    <col min="14345" max="14345" width="19.140625" style="505" bestFit="1" customWidth="1"/>
    <col min="14346" max="14346" width="18.42578125" style="505" customWidth="1"/>
    <col min="14347" max="14347" width="16.7109375" style="505" customWidth="1"/>
    <col min="14348" max="14348" width="21" style="505" bestFit="1" customWidth="1"/>
    <col min="14349" max="14349" width="20.140625" style="505" bestFit="1" customWidth="1"/>
    <col min="14350" max="14350" width="14.140625" style="505" bestFit="1" customWidth="1"/>
    <col min="14351" max="14351" width="16.7109375" style="505" customWidth="1"/>
    <col min="14352" max="14593" width="9.140625" style="505"/>
    <col min="14594" max="14594" width="2.42578125" style="505" customWidth="1"/>
    <col min="14595" max="14595" width="15.42578125" style="505" bestFit="1" customWidth="1"/>
    <col min="14596" max="14596" width="3.42578125" style="505" customWidth="1"/>
    <col min="14597" max="14598" width="15" style="505" customWidth="1"/>
    <col min="14599" max="14599" width="16.7109375" style="505" customWidth="1"/>
    <col min="14600" max="14600" width="15" style="505" bestFit="1" customWidth="1"/>
    <col min="14601" max="14601" width="19.140625" style="505" bestFit="1" customWidth="1"/>
    <col min="14602" max="14602" width="18.42578125" style="505" customWidth="1"/>
    <col min="14603" max="14603" width="16.7109375" style="505" customWidth="1"/>
    <col min="14604" max="14604" width="21" style="505" bestFit="1" customWidth="1"/>
    <col min="14605" max="14605" width="20.140625" style="505" bestFit="1" customWidth="1"/>
    <col min="14606" max="14606" width="14.140625" style="505" bestFit="1" customWidth="1"/>
    <col min="14607" max="14607" width="16.7109375" style="505" customWidth="1"/>
    <col min="14608" max="14849" width="9.140625" style="505"/>
    <col min="14850" max="14850" width="2.42578125" style="505" customWidth="1"/>
    <col min="14851" max="14851" width="15.42578125" style="505" bestFit="1" customWidth="1"/>
    <col min="14852" max="14852" width="3.42578125" style="505" customWidth="1"/>
    <col min="14853" max="14854" width="15" style="505" customWidth="1"/>
    <col min="14855" max="14855" width="16.7109375" style="505" customWidth="1"/>
    <col min="14856" max="14856" width="15" style="505" bestFit="1" customWidth="1"/>
    <col min="14857" max="14857" width="19.140625" style="505" bestFit="1" customWidth="1"/>
    <col min="14858" max="14858" width="18.42578125" style="505" customWidth="1"/>
    <col min="14859" max="14859" width="16.7109375" style="505" customWidth="1"/>
    <col min="14860" max="14860" width="21" style="505" bestFit="1" customWidth="1"/>
    <col min="14861" max="14861" width="20.140625" style="505" bestFit="1" customWidth="1"/>
    <col min="14862" max="14862" width="14.140625" style="505" bestFit="1" customWidth="1"/>
    <col min="14863" max="14863" width="16.7109375" style="505" customWidth="1"/>
    <col min="14864" max="15105" width="9.140625" style="505"/>
    <col min="15106" max="15106" width="2.42578125" style="505" customWidth="1"/>
    <col min="15107" max="15107" width="15.42578125" style="505" bestFit="1" customWidth="1"/>
    <col min="15108" max="15108" width="3.42578125" style="505" customWidth="1"/>
    <col min="15109" max="15110" width="15" style="505" customWidth="1"/>
    <col min="15111" max="15111" width="16.7109375" style="505" customWidth="1"/>
    <col min="15112" max="15112" width="15" style="505" bestFit="1" customWidth="1"/>
    <col min="15113" max="15113" width="19.140625" style="505" bestFit="1" customWidth="1"/>
    <col min="15114" max="15114" width="18.42578125" style="505" customWidth="1"/>
    <col min="15115" max="15115" width="16.7109375" style="505" customWidth="1"/>
    <col min="15116" max="15116" width="21" style="505" bestFit="1" customWidth="1"/>
    <col min="15117" max="15117" width="20.140625" style="505" bestFit="1" customWidth="1"/>
    <col min="15118" max="15118" width="14.140625" style="505" bestFit="1" customWidth="1"/>
    <col min="15119" max="15119" width="16.7109375" style="505" customWidth="1"/>
    <col min="15120" max="15361" width="9.140625" style="505"/>
    <col min="15362" max="15362" width="2.42578125" style="505" customWidth="1"/>
    <col min="15363" max="15363" width="15.42578125" style="505" bestFit="1" customWidth="1"/>
    <col min="15364" max="15364" width="3.42578125" style="505" customWidth="1"/>
    <col min="15365" max="15366" width="15" style="505" customWidth="1"/>
    <col min="15367" max="15367" width="16.7109375" style="505" customWidth="1"/>
    <col min="15368" max="15368" width="15" style="505" bestFit="1" customWidth="1"/>
    <col min="15369" max="15369" width="19.140625" style="505" bestFit="1" customWidth="1"/>
    <col min="15370" max="15370" width="18.42578125" style="505" customWidth="1"/>
    <col min="15371" max="15371" width="16.7109375" style="505" customWidth="1"/>
    <col min="15372" max="15372" width="21" style="505" bestFit="1" customWidth="1"/>
    <col min="15373" max="15373" width="20.140625" style="505" bestFit="1" customWidth="1"/>
    <col min="15374" max="15374" width="14.140625" style="505" bestFit="1" customWidth="1"/>
    <col min="15375" max="15375" width="16.7109375" style="505" customWidth="1"/>
    <col min="15376" max="15617" width="9.140625" style="505"/>
    <col min="15618" max="15618" width="2.42578125" style="505" customWidth="1"/>
    <col min="15619" max="15619" width="15.42578125" style="505" bestFit="1" customWidth="1"/>
    <col min="15620" max="15620" width="3.42578125" style="505" customWidth="1"/>
    <col min="15621" max="15622" width="15" style="505" customWidth="1"/>
    <col min="15623" max="15623" width="16.7109375" style="505" customWidth="1"/>
    <col min="15624" max="15624" width="15" style="505" bestFit="1" customWidth="1"/>
    <col min="15625" max="15625" width="19.140625" style="505" bestFit="1" customWidth="1"/>
    <col min="15626" max="15626" width="18.42578125" style="505" customWidth="1"/>
    <col min="15627" max="15627" width="16.7109375" style="505" customWidth="1"/>
    <col min="15628" max="15628" width="21" style="505" bestFit="1" customWidth="1"/>
    <col min="15629" max="15629" width="20.140625" style="505" bestFit="1" customWidth="1"/>
    <col min="15630" max="15630" width="14.140625" style="505" bestFit="1" customWidth="1"/>
    <col min="15631" max="15631" width="16.7109375" style="505" customWidth="1"/>
    <col min="15632" max="15873" width="9.140625" style="505"/>
    <col min="15874" max="15874" width="2.42578125" style="505" customWidth="1"/>
    <col min="15875" max="15875" width="15.42578125" style="505" bestFit="1" customWidth="1"/>
    <col min="15876" max="15876" width="3.42578125" style="505" customWidth="1"/>
    <col min="15877" max="15878" width="15" style="505" customWidth="1"/>
    <col min="15879" max="15879" width="16.7109375" style="505" customWidth="1"/>
    <col min="15880" max="15880" width="15" style="505" bestFit="1" customWidth="1"/>
    <col min="15881" max="15881" width="19.140625" style="505" bestFit="1" customWidth="1"/>
    <col min="15882" max="15882" width="18.42578125" style="505" customWidth="1"/>
    <col min="15883" max="15883" width="16.7109375" style="505" customWidth="1"/>
    <col min="15884" max="15884" width="21" style="505" bestFit="1" customWidth="1"/>
    <col min="15885" max="15885" width="20.140625" style="505" bestFit="1" customWidth="1"/>
    <col min="15886" max="15886" width="14.140625" style="505" bestFit="1" customWidth="1"/>
    <col min="15887" max="15887" width="16.7109375" style="505" customWidth="1"/>
    <col min="15888" max="16129" width="9.140625" style="505"/>
    <col min="16130" max="16130" width="2.42578125" style="505" customWidth="1"/>
    <col min="16131" max="16131" width="15.42578125" style="505" bestFit="1" customWidth="1"/>
    <col min="16132" max="16132" width="3.42578125" style="505" customWidth="1"/>
    <col min="16133" max="16134" width="15" style="505" customWidth="1"/>
    <col min="16135" max="16135" width="16.7109375" style="505" customWidth="1"/>
    <col min="16136" max="16136" width="15" style="505" bestFit="1" customWidth="1"/>
    <col min="16137" max="16137" width="19.140625" style="505" bestFit="1" customWidth="1"/>
    <col min="16138" max="16138" width="18.42578125" style="505" customWidth="1"/>
    <col min="16139" max="16139" width="16.7109375" style="505" customWidth="1"/>
    <col min="16140" max="16140" width="21" style="505" bestFit="1" customWidth="1"/>
    <col min="16141" max="16141" width="20.140625" style="505" bestFit="1" customWidth="1"/>
    <col min="16142" max="16142" width="14.140625" style="505" bestFit="1" customWidth="1"/>
    <col min="16143" max="16143" width="16.7109375" style="505" customWidth="1"/>
    <col min="16144" max="16384" width="9.140625" style="505"/>
  </cols>
  <sheetData>
    <row r="1" spans="1:18" ht="13.2">
      <c r="A1" s="528" t="s">
        <v>8</v>
      </c>
      <c r="C1" s="529"/>
      <c r="D1" s="529"/>
      <c r="E1" s="529"/>
      <c r="F1" s="529"/>
      <c r="G1" s="1210"/>
      <c r="H1" s="529"/>
      <c r="I1" s="530"/>
      <c r="J1" s="530"/>
      <c r="K1" s="530"/>
      <c r="L1" s="531"/>
      <c r="M1" s="531"/>
      <c r="N1" s="531"/>
      <c r="O1" s="531"/>
    </row>
    <row r="2" spans="1:18" ht="14.25" customHeight="1">
      <c r="A2" s="946" t="s">
        <v>814</v>
      </c>
      <c r="C2" s="529"/>
      <c r="D2" s="529"/>
      <c r="E2" s="529"/>
      <c r="F2" s="529"/>
      <c r="G2" s="1210"/>
      <c r="H2" s="529"/>
      <c r="I2" s="530"/>
      <c r="J2" s="530"/>
      <c r="K2" s="530"/>
      <c r="L2" s="531"/>
      <c r="M2" s="531"/>
      <c r="N2" s="531"/>
      <c r="O2" s="531"/>
    </row>
    <row r="3" spans="1:18" ht="13.2">
      <c r="A3" s="528" t="s">
        <v>773</v>
      </c>
      <c r="C3" s="529"/>
      <c r="D3" s="529"/>
      <c r="E3" s="529"/>
      <c r="F3" s="529"/>
      <c r="G3" s="1210"/>
      <c r="H3" s="529"/>
      <c r="I3" s="530"/>
      <c r="J3" s="530"/>
      <c r="K3" s="530"/>
      <c r="L3" s="531"/>
      <c r="M3" s="531"/>
      <c r="N3" s="531"/>
      <c r="O3" s="531"/>
    </row>
    <row r="4" spans="1:18" s="1120" customFormat="1" ht="13.2">
      <c r="A4" s="530"/>
      <c r="B4" s="40"/>
      <c r="C4" s="530"/>
      <c r="D4" s="530"/>
      <c r="E4" s="1118" t="s">
        <v>810</v>
      </c>
      <c r="F4" s="530"/>
      <c r="G4" s="1210"/>
      <c r="H4" s="530"/>
      <c r="I4" s="530"/>
      <c r="J4" s="530"/>
      <c r="K4" s="530"/>
      <c r="L4" s="1119"/>
      <c r="M4" s="1119"/>
      <c r="N4" s="1119"/>
      <c r="O4" s="1119"/>
    </row>
    <row r="5" spans="1:18" s="1120" customFormat="1" ht="13.2">
      <c r="A5" s="530"/>
      <c r="B5" s="530"/>
      <c r="C5" s="530"/>
      <c r="D5" s="948" t="s">
        <v>776</v>
      </c>
      <c r="E5" s="948" t="s">
        <v>777</v>
      </c>
      <c r="F5" s="948"/>
      <c r="G5" s="1137"/>
      <c r="H5" s="535" t="s">
        <v>821</v>
      </c>
      <c r="I5" s="535"/>
      <c r="J5" s="535"/>
      <c r="K5" s="535"/>
      <c r="L5" s="1121" t="s">
        <v>778</v>
      </c>
      <c r="M5" s="536"/>
      <c r="N5" s="536"/>
      <c r="O5" s="536"/>
    </row>
    <row r="6" spans="1:18" ht="13.8" thickBot="1">
      <c r="A6" s="537"/>
      <c r="B6" s="537"/>
      <c r="C6" s="537"/>
      <c r="D6" s="538" t="s">
        <v>79</v>
      </c>
      <c r="E6" s="538" t="s">
        <v>79</v>
      </c>
      <c r="F6" s="539"/>
      <c r="G6" s="780"/>
      <c r="H6" s="540"/>
      <c r="I6" s="541"/>
      <c r="J6" s="541"/>
      <c r="K6" s="541"/>
      <c r="L6" s="538" t="s">
        <v>79</v>
      </c>
      <c r="M6" s="541"/>
      <c r="N6" s="541"/>
      <c r="O6" s="541"/>
    </row>
    <row r="7" spans="1:18" ht="13.8">
      <c r="A7" s="529"/>
      <c r="B7" s="529"/>
      <c r="C7" s="529"/>
      <c r="D7" s="534" t="s">
        <v>80</v>
      </c>
      <c r="E7" s="542" t="s">
        <v>2</v>
      </c>
      <c r="F7" s="543" t="s">
        <v>102</v>
      </c>
      <c r="G7" s="781"/>
      <c r="H7" s="534" t="s">
        <v>12</v>
      </c>
      <c r="I7" s="535" t="s">
        <v>13</v>
      </c>
      <c r="J7" s="535" t="s">
        <v>103</v>
      </c>
      <c r="K7" s="535" t="s">
        <v>11</v>
      </c>
      <c r="L7" s="542" t="s">
        <v>12</v>
      </c>
      <c r="M7" s="542" t="s">
        <v>13</v>
      </c>
      <c r="N7" s="544" t="s">
        <v>104</v>
      </c>
      <c r="O7" s="542" t="s">
        <v>105</v>
      </c>
      <c r="P7" s="487" t="s">
        <v>2</v>
      </c>
    </row>
    <row r="8" spans="1:18" ht="13.8">
      <c r="A8" s="531"/>
      <c r="B8" s="542" t="s">
        <v>687</v>
      </c>
      <c r="C8" s="545"/>
      <c r="D8" s="542" t="s">
        <v>21</v>
      </c>
      <c r="E8" s="542"/>
      <c r="F8" s="544" t="s">
        <v>2</v>
      </c>
      <c r="G8" s="546"/>
      <c r="H8" s="542" t="s">
        <v>3</v>
      </c>
      <c r="I8" s="546" t="s">
        <v>3</v>
      </c>
      <c r="J8" s="546" t="s">
        <v>681</v>
      </c>
      <c r="K8" s="546" t="s">
        <v>9</v>
      </c>
      <c r="L8" s="542" t="s">
        <v>17</v>
      </c>
      <c r="M8" s="544" t="s">
        <v>17</v>
      </c>
      <c r="N8" s="542" t="s">
        <v>11</v>
      </c>
      <c r="O8" s="542" t="s">
        <v>104</v>
      </c>
      <c r="P8" s="489" t="s">
        <v>30</v>
      </c>
    </row>
    <row r="9" spans="1:18" ht="13.8">
      <c r="A9" s="531"/>
      <c r="B9" s="542" t="s">
        <v>6</v>
      </c>
      <c r="C9" s="545"/>
      <c r="D9" s="546" t="s">
        <v>106</v>
      </c>
      <c r="E9" s="546" t="s">
        <v>24</v>
      </c>
      <c r="F9" s="544" t="s">
        <v>25</v>
      </c>
      <c r="G9" s="1879" t="s">
        <v>2735</v>
      </c>
      <c r="H9" s="546" t="s">
        <v>107</v>
      </c>
      <c r="I9" s="544" t="s">
        <v>688</v>
      </c>
      <c r="J9" s="546" t="s">
        <v>26</v>
      </c>
      <c r="K9" s="546" t="s">
        <v>109</v>
      </c>
      <c r="L9" s="546" t="s">
        <v>689</v>
      </c>
      <c r="M9" s="544" t="s">
        <v>690</v>
      </c>
      <c r="N9" s="546" t="s">
        <v>81</v>
      </c>
      <c r="O9" s="546" t="s">
        <v>112</v>
      </c>
      <c r="P9" s="489" t="s">
        <v>28</v>
      </c>
    </row>
    <row r="10" spans="1:18" ht="14.4" thickBot="1">
      <c r="A10" s="537"/>
      <c r="B10" s="547"/>
      <c r="C10" s="547"/>
      <c r="D10" s="541"/>
      <c r="E10" s="541"/>
      <c r="F10" s="548"/>
      <c r="G10" s="1880" t="s">
        <v>870</v>
      </c>
      <c r="H10" s="947" t="s">
        <v>774</v>
      </c>
      <c r="I10" s="548" t="s">
        <v>691</v>
      </c>
      <c r="J10" s="541"/>
      <c r="K10" s="541"/>
      <c r="L10" s="541" t="s">
        <v>692</v>
      </c>
      <c r="M10" s="549" t="s">
        <v>693</v>
      </c>
      <c r="N10" s="541"/>
      <c r="O10" s="541"/>
      <c r="P10" s="492"/>
    </row>
    <row r="11" spans="1:18" ht="13.8" hidden="1" outlineLevel="1">
      <c r="A11" s="531"/>
      <c r="B11" s="554">
        <v>42004</v>
      </c>
      <c r="C11" s="545"/>
      <c r="D11" s="546"/>
      <c r="E11" s="546"/>
      <c r="F11" s="544"/>
      <c r="G11" s="546"/>
      <c r="H11" s="799"/>
      <c r="I11" s="544"/>
      <c r="J11" s="546"/>
      <c r="K11" s="546"/>
      <c r="L11" s="546"/>
      <c r="M11" s="800"/>
      <c r="N11" s="546"/>
      <c r="O11" s="546"/>
      <c r="P11" s="578"/>
    </row>
    <row r="12" spans="1:18" ht="13.8" hidden="1" outlineLevel="1">
      <c r="A12" s="531"/>
      <c r="B12" s="554">
        <v>42035</v>
      </c>
      <c r="C12" s="545"/>
      <c r="D12" s="546"/>
      <c r="E12" s="546"/>
      <c r="F12" s="544"/>
      <c r="G12" s="546"/>
      <c r="H12" s="799"/>
      <c r="I12" s="544"/>
      <c r="J12" s="546"/>
      <c r="K12" s="546"/>
      <c r="L12" s="546"/>
      <c r="M12" s="800"/>
      <c r="N12" s="546"/>
      <c r="O12" s="546"/>
      <c r="P12" s="578"/>
    </row>
    <row r="13" spans="1:18" ht="12.6" hidden="1" customHeight="1" outlineLevel="1">
      <c r="A13" s="529"/>
      <c r="B13" s="554">
        <v>42063</v>
      </c>
      <c r="C13" s="529"/>
      <c r="D13" s="534"/>
      <c r="E13" s="550"/>
      <c r="F13" s="551"/>
      <c r="G13" s="551"/>
      <c r="H13" s="534"/>
      <c r="I13" s="535"/>
      <c r="J13" s="552"/>
      <c r="K13" s="552"/>
      <c r="L13" s="553"/>
      <c r="M13" s="553"/>
      <c r="N13" s="553"/>
      <c r="O13" s="553"/>
    </row>
    <row r="14" spans="1:18" ht="13.2" hidden="1" outlineLevel="1">
      <c r="A14" s="529"/>
      <c r="B14" s="554">
        <v>42094</v>
      </c>
      <c r="C14" s="555"/>
      <c r="D14" s="556"/>
      <c r="E14" s="557">
        <f>E13+D14</f>
        <v>0</v>
      </c>
      <c r="F14" s="558"/>
      <c r="G14" s="885"/>
      <c r="H14" s="550"/>
      <c r="I14" s="559"/>
      <c r="J14" s="552"/>
      <c r="K14" s="552"/>
      <c r="L14" s="560">
        <f>(-D14*0.35)+(H14*0.35)</f>
        <v>0</v>
      </c>
      <c r="M14" s="560">
        <f>M13+L14</f>
        <v>0</v>
      </c>
      <c r="N14" s="560"/>
      <c r="O14" s="553"/>
    </row>
    <row r="15" spans="1:18" ht="13.8" hidden="1" outlineLevel="1">
      <c r="A15" s="529"/>
      <c r="B15" s="554">
        <v>41759</v>
      </c>
      <c r="C15" s="555"/>
      <c r="D15" s="561">
        <v>-209506.55064940077</v>
      </c>
      <c r="E15" s="561">
        <f>E14+D15</f>
        <v>-209506.55064940077</v>
      </c>
      <c r="F15" s="558"/>
      <c r="G15" s="885"/>
      <c r="H15" s="550"/>
      <c r="I15" s="559"/>
      <c r="J15" s="552"/>
      <c r="K15" s="552"/>
      <c r="L15" s="560">
        <f t="shared" ref="L15:L43" si="0">(-D15*0.35)+(H15*0.35)</f>
        <v>73327.29272729026</v>
      </c>
      <c r="M15" s="560">
        <f t="shared" ref="M15:M44" si="1">M14+L15</f>
        <v>73327.29272729026</v>
      </c>
      <c r="N15" s="560"/>
      <c r="O15" s="553"/>
      <c r="P15" s="568">
        <f>E15+I15+M15</f>
        <v>-136179.2579221105</v>
      </c>
      <c r="R15" s="630"/>
    </row>
    <row r="16" spans="1:18" ht="13.8" hidden="1" outlineLevel="1">
      <c r="A16" s="529"/>
      <c r="B16" s="554">
        <v>41790</v>
      </c>
      <c r="C16" s="554"/>
      <c r="D16" s="562">
        <v>-897885.21706886054</v>
      </c>
      <c r="E16" s="562">
        <f>E15+D16</f>
        <v>-1107391.7677182613</v>
      </c>
      <c r="F16" s="558"/>
      <c r="G16" s="885"/>
      <c r="H16" s="563"/>
      <c r="I16" s="552"/>
      <c r="J16" s="552"/>
      <c r="K16" s="552"/>
      <c r="L16" s="558">
        <f t="shared" si="0"/>
        <v>314259.82597410114</v>
      </c>
      <c r="M16" s="558">
        <f t="shared" si="1"/>
        <v>387587.11870139139</v>
      </c>
      <c r="N16" s="558"/>
      <c r="O16" s="553"/>
      <c r="P16" s="568">
        <f t="shared" ref="P16:P68" si="2">E16+I16+M16</f>
        <v>-719804.64901686995</v>
      </c>
      <c r="Q16" s="506"/>
      <c r="R16" s="630"/>
    </row>
    <row r="17" spans="1:31" ht="13.8" hidden="1" outlineLevel="1">
      <c r="A17" s="529"/>
      <c r="B17" s="564">
        <v>41820</v>
      </c>
      <c r="C17" s="554"/>
      <c r="D17" s="562">
        <v>-897885.21706886054</v>
      </c>
      <c r="E17" s="562">
        <f t="shared" ref="E17:E80" si="3">E16+D17</f>
        <v>-2005276.9847871219</v>
      </c>
      <c r="F17" s="558"/>
      <c r="G17" s="885"/>
      <c r="H17" s="562"/>
      <c r="I17" s="558"/>
      <c r="J17" s="552"/>
      <c r="K17" s="552"/>
      <c r="L17" s="558">
        <f>(-D17*0.35)+(H17*0.35)</f>
        <v>314259.82597410114</v>
      </c>
      <c r="M17" s="558">
        <f t="shared" si="1"/>
        <v>701846.94467549259</v>
      </c>
      <c r="N17" s="558"/>
      <c r="O17" s="553"/>
      <c r="P17" s="568">
        <f t="shared" si="2"/>
        <v>-1303430.0401116293</v>
      </c>
      <c r="Q17" s="506"/>
      <c r="R17" s="630"/>
    </row>
    <row r="18" spans="1:31" ht="13.8" hidden="1" outlineLevel="1">
      <c r="A18" s="529"/>
      <c r="B18" s="554">
        <v>41851</v>
      </c>
      <c r="C18" s="565"/>
      <c r="D18" s="562">
        <v>-897885.21706886054</v>
      </c>
      <c r="E18" s="562">
        <f t="shared" si="3"/>
        <v>-2903162.2018559827</v>
      </c>
      <c r="F18" s="558"/>
      <c r="G18" s="885"/>
      <c r="H18" s="562"/>
      <c r="I18" s="558"/>
      <c r="J18" s="552"/>
      <c r="K18" s="552"/>
      <c r="L18" s="558">
        <f t="shared" si="0"/>
        <v>314259.82597410114</v>
      </c>
      <c r="M18" s="558">
        <f t="shared" si="1"/>
        <v>1016106.7706495938</v>
      </c>
      <c r="N18" s="562"/>
      <c r="O18" s="553"/>
      <c r="P18" s="568">
        <f t="shared" si="2"/>
        <v>-1887055.4312063889</v>
      </c>
      <c r="Q18" s="506"/>
      <c r="R18" s="630"/>
    </row>
    <row r="19" spans="1:31" ht="13.8" hidden="1" outlineLevel="1">
      <c r="A19" s="529"/>
      <c r="B19" s="554">
        <v>41882</v>
      </c>
      <c r="C19" s="554"/>
      <c r="D19" s="562">
        <v>-897885.21706886054</v>
      </c>
      <c r="E19" s="562">
        <f t="shared" si="3"/>
        <v>-3801047.418924843</v>
      </c>
      <c r="F19" s="558"/>
      <c r="G19" s="885"/>
      <c r="H19" s="562"/>
      <c r="I19" s="558"/>
      <c r="J19" s="558"/>
      <c r="K19" s="552"/>
      <c r="L19" s="558">
        <f>(-D19*0.35)+(H19*0.35)</f>
        <v>314259.82597410114</v>
      </c>
      <c r="M19" s="558">
        <f t="shared" si="1"/>
        <v>1330366.596623695</v>
      </c>
      <c r="N19" s="562"/>
      <c r="O19" s="553"/>
      <c r="P19" s="568">
        <f t="shared" si="2"/>
        <v>-2470680.822301148</v>
      </c>
      <c r="Q19" s="506"/>
      <c r="R19" s="630"/>
    </row>
    <row r="20" spans="1:31" ht="13.8" hidden="1" outlineLevel="1">
      <c r="A20" s="529"/>
      <c r="B20" s="554">
        <v>41912</v>
      </c>
      <c r="C20" s="554"/>
      <c r="D20" s="562">
        <v>-897885.21706886054</v>
      </c>
      <c r="E20" s="562">
        <f t="shared" si="3"/>
        <v>-4698932.6359937033</v>
      </c>
      <c r="F20" s="558"/>
      <c r="G20" s="885"/>
      <c r="H20" s="562"/>
      <c r="I20" s="558"/>
      <c r="J20" s="558"/>
      <c r="K20" s="558"/>
      <c r="L20" s="558">
        <f>(-D20*0.35)+(H20*0.35)</f>
        <v>314259.82597410114</v>
      </c>
      <c r="M20" s="558">
        <f t="shared" si="1"/>
        <v>1644626.4225977962</v>
      </c>
      <c r="N20" s="562"/>
      <c r="O20" s="553"/>
      <c r="P20" s="568">
        <f t="shared" si="2"/>
        <v>-3054306.2133959071</v>
      </c>
      <c r="R20" s="630"/>
    </row>
    <row r="21" spans="1:31" ht="13.8" hidden="1" outlineLevel="1">
      <c r="A21" s="529"/>
      <c r="B21" s="554">
        <v>41943</v>
      </c>
      <c r="C21" s="554"/>
      <c r="D21" s="562">
        <v>-897885.21706886054</v>
      </c>
      <c r="E21" s="562">
        <f t="shared" si="3"/>
        <v>-5596817.8530625636</v>
      </c>
      <c r="F21" s="558"/>
      <c r="G21" s="885"/>
      <c r="H21" s="562"/>
      <c r="I21" s="558"/>
      <c r="J21" s="558"/>
      <c r="K21" s="558"/>
      <c r="L21" s="558">
        <f t="shared" si="0"/>
        <v>314259.82597410114</v>
      </c>
      <c r="M21" s="558">
        <f t="shared" si="1"/>
        <v>1958886.2485718974</v>
      </c>
      <c r="N21" s="562"/>
      <c r="O21" s="553"/>
      <c r="P21" s="568">
        <f>E21+I21+M21</f>
        <v>-3637931.6044906662</v>
      </c>
      <c r="R21" s="630"/>
    </row>
    <row r="22" spans="1:31" ht="13.8" hidden="1" outlineLevel="1">
      <c r="A22" s="529"/>
      <c r="B22" s="554">
        <v>41973</v>
      </c>
      <c r="C22" s="554"/>
      <c r="D22" s="562">
        <v>-897885.21706886054</v>
      </c>
      <c r="E22" s="562">
        <f t="shared" si="3"/>
        <v>-6494703.0701314239</v>
      </c>
      <c r="F22" s="558">
        <f>(E14+E22+SUM(E15:E21)*2)/24</f>
        <v>-1964123.9123381323</v>
      </c>
      <c r="G22" s="885"/>
      <c r="H22" s="562"/>
      <c r="I22" s="558"/>
      <c r="J22" s="558"/>
      <c r="K22" s="558">
        <f>F22+J22</f>
        <v>-1964123.9123381323</v>
      </c>
      <c r="L22" s="558">
        <f t="shared" si="0"/>
        <v>314259.82597410114</v>
      </c>
      <c r="M22" s="558">
        <f>M21+L22</f>
        <v>2273146.0745459986</v>
      </c>
      <c r="N22" s="558">
        <f>(M14+M22+SUM(M15:M21)*2)/24</f>
        <v>687443.36931834638</v>
      </c>
      <c r="O22" s="566">
        <f>N22+K22</f>
        <v>-1276680.543019786</v>
      </c>
      <c r="P22" s="568">
        <f t="shared" si="2"/>
        <v>-4221556.9955854248</v>
      </c>
      <c r="R22" s="630"/>
    </row>
    <row r="23" spans="1:31" ht="13.8" hidden="1" outlineLevel="1">
      <c r="A23" s="529"/>
      <c r="B23" s="554">
        <v>42004</v>
      </c>
      <c r="C23" s="554"/>
      <c r="D23" s="562"/>
      <c r="E23" s="562">
        <f t="shared" si="3"/>
        <v>-6494703.0701314239</v>
      </c>
      <c r="F23" s="558">
        <f>(E11+E23+SUM(E12:E22)*2)/24</f>
        <v>-2505349.1681824178</v>
      </c>
      <c r="G23" s="885"/>
      <c r="H23" s="562">
        <f>E23/47</f>
        <v>-138185.17170492391</v>
      </c>
      <c r="I23" s="558">
        <f>I22-H23</f>
        <v>138185.17170492391</v>
      </c>
      <c r="J23" s="558">
        <f>(I15+I23+SUM(I16:I22)*2)/24</f>
        <v>5757.7154877051626</v>
      </c>
      <c r="K23" s="558">
        <f>F23+J23</f>
        <v>-2499591.4526947127</v>
      </c>
      <c r="L23" s="558">
        <f t="shared" si="0"/>
        <v>-48364.810096723362</v>
      </c>
      <c r="M23" s="558">
        <f t="shared" si="1"/>
        <v>2224781.2644492751</v>
      </c>
      <c r="N23" s="558">
        <f>(M11+M23+SUM(M12:M22)*2)/24</f>
        <v>874857.00844314939</v>
      </c>
      <c r="O23" s="566">
        <f>N23+K23</f>
        <v>-1624734.4442515634</v>
      </c>
      <c r="P23" s="813">
        <f>E23+I23+M23</f>
        <v>-4131736.6339772251</v>
      </c>
      <c r="Q23" s="764"/>
      <c r="R23" s="630"/>
      <c r="S23" s="764"/>
      <c r="T23" s="764"/>
      <c r="U23" s="764"/>
      <c r="V23" s="764"/>
      <c r="W23" s="764"/>
      <c r="X23" s="764"/>
      <c r="Y23" s="764"/>
      <c r="Z23" s="764"/>
      <c r="AA23" s="764"/>
      <c r="AB23" s="764"/>
      <c r="AC23" s="764"/>
      <c r="AD23" s="764"/>
      <c r="AE23" s="764"/>
    </row>
    <row r="24" spans="1:31" ht="13.8" hidden="1" outlineLevel="1">
      <c r="A24" s="529"/>
      <c r="B24" s="554">
        <v>42035</v>
      </c>
      <c r="C24" s="554"/>
      <c r="D24" s="562"/>
      <c r="E24" s="562">
        <f t="shared" si="3"/>
        <v>-6494703.0701314239</v>
      </c>
      <c r="F24" s="558">
        <f t="shared" ref="F24:F29" si="4">(E12+E24+SUM(E13:E23)*2)/24</f>
        <v>-3046574.4240267035</v>
      </c>
      <c r="G24" s="885"/>
      <c r="H24" s="562">
        <f t="shared" ref="H24:H34" si="5">E24/47</f>
        <v>-138185.17170492391</v>
      </c>
      <c r="I24" s="558">
        <f t="shared" ref="I24:I68" si="6">I23-H24</f>
        <v>276370.34340984782</v>
      </c>
      <c r="J24" s="558">
        <f>(I15+I24+SUM(I16:I23)*2)/24</f>
        <v>23030.86195082065</v>
      </c>
      <c r="K24" s="558">
        <f t="shared" ref="K24:K44" si="7">F24+J24</f>
        <v>-3023543.5620758827</v>
      </c>
      <c r="L24" s="558">
        <f>(-D24*0.35)+(H24*0.35)</f>
        <v>-48364.810096723362</v>
      </c>
      <c r="M24" s="558">
        <f t="shared" si="1"/>
        <v>2176416.4543525516</v>
      </c>
      <c r="N24" s="558">
        <f t="shared" ref="N24:N31" si="8">(M12+M24+SUM(M13:M23)*2)/24</f>
        <v>1058240.2467265588</v>
      </c>
      <c r="O24" s="566">
        <f>N24+K24</f>
        <v>-1965303.3153493239</v>
      </c>
      <c r="P24" s="813">
        <f t="shared" si="2"/>
        <v>-4041916.2723690248</v>
      </c>
      <c r="Q24" s="764"/>
      <c r="R24" s="630"/>
      <c r="S24" s="764"/>
      <c r="T24" s="764"/>
      <c r="U24" s="764"/>
      <c r="V24" s="764"/>
      <c r="W24" s="764"/>
      <c r="X24" s="764"/>
      <c r="Y24" s="764"/>
      <c r="Z24" s="764"/>
      <c r="AA24" s="764"/>
      <c r="AB24" s="764"/>
      <c r="AC24" s="764"/>
      <c r="AD24" s="764"/>
      <c r="AE24" s="764"/>
    </row>
    <row r="25" spans="1:31" ht="13.8" hidden="1" outlineLevel="1">
      <c r="A25" s="529"/>
      <c r="B25" s="554">
        <v>42063</v>
      </c>
      <c r="C25" s="554"/>
      <c r="D25" s="562"/>
      <c r="E25" s="562">
        <f t="shared" si="3"/>
        <v>-6494703.0701314239</v>
      </c>
      <c r="F25" s="558">
        <f t="shared" si="4"/>
        <v>-3587799.6798709887</v>
      </c>
      <c r="G25" s="885"/>
      <c r="H25" s="562">
        <f t="shared" si="5"/>
        <v>-138185.17170492391</v>
      </c>
      <c r="I25" s="558">
        <f>I24-H25</f>
        <v>414555.51511477173</v>
      </c>
      <c r="J25" s="558">
        <f>(I15+I25+SUM(I16:I24)*2)/24</f>
        <v>51819.439389346466</v>
      </c>
      <c r="K25" s="558">
        <f t="shared" si="7"/>
        <v>-3535980.2404816421</v>
      </c>
      <c r="L25" s="558">
        <f t="shared" si="0"/>
        <v>-48364.810096723362</v>
      </c>
      <c r="M25" s="558">
        <f t="shared" si="1"/>
        <v>2128051.6442558281</v>
      </c>
      <c r="N25" s="558">
        <f t="shared" si="8"/>
        <v>1237593.0841685748</v>
      </c>
      <c r="O25" s="566">
        <f>N25+K25</f>
        <v>-2298387.1563130673</v>
      </c>
      <c r="P25" s="813">
        <f t="shared" si="2"/>
        <v>-3952095.9107608236</v>
      </c>
      <c r="Q25" s="764"/>
      <c r="R25" s="630"/>
      <c r="S25" s="764"/>
      <c r="T25" s="764"/>
      <c r="U25" s="764"/>
      <c r="V25" s="764"/>
      <c r="W25" s="764"/>
      <c r="X25" s="764"/>
      <c r="Y25" s="764"/>
      <c r="Z25" s="764"/>
      <c r="AA25" s="764"/>
      <c r="AB25" s="764"/>
      <c r="AC25" s="764"/>
      <c r="AD25" s="764"/>
      <c r="AE25" s="764"/>
    </row>
    <row r="26" spans="1:31" s="764" customFormat="1" ht="13.8" hidden="1" outlineLevel="1">
      <c r="A26" s="529"/>
      <c r="B26" s="554">
        <v>42094</v>
      </c>
      <c r="C26" s="554"/>
      <c r="D26" s="562"/>
      <c r="E26" s="562">
        <f t="shared" si="3"/>
        <v>-6494703.0701314239</v>
      </c>
      <c r="F26" s="558">
        <f t="shared" si="4"/>
        <v>-4129024.9357152735</v>
      </c>
      <c r="G26" s="885"/>
      <c r="H26" s="562">
        <f t="shared" si="5"/>
        <v>-138185.17170492391</v>
      </c>
      <c r="I26" s="558">
        <f t="shared" si="6"/>
        <v>552740.68681969563</v>
      </c>
      <c r="J26" s="558">
        <f>(I15+I26+SUM(I16:I25)*2)/24</f>
        <v>92123.447803282601</v>
      </c>
      <c r="K26" s="558">
        <f t="shared" si="7"/>
        <v>-4036901.4879119908</v>
      </c>
      <c r="L26" s="558">
        <f t="shared" si="0"/>
        <v>-48364.810096723362</v>
      </c>
      <c r="M26" s="558">
        <f t="shared" si="1"/>
        <v>2079686.8341591049</v>
      </c>
      <c r="N26" s="558">
        <f t="shared" si="8"/>
        <v>1412915.5207691968</v>
      </c>
      <c r="O26" s="566">
        <f t="shared" ref="O26:O39" si="9">N26+K26</f>
        <v>-2623985.9671427943</v>
      </c>
      <c r="P26" s="813">
        <f t="shared" si="2"/>
        <v>-3862275.5491526229</v>
      </c>
      <c r="R26" s="630"/>
    </row>
    <row r="27" spans="1:31" s="764" customFormat="1" ht="13.8" hidden="1" outlineLevel="1">
      <c r="A27" s="529"/>
      <c r="B27" s="554">
        <v>42124</v>
      </c>
      <c r="C27" s="554"/>
      <c r="D27" s="562"/>
      <c r="E27" s="562">
        <f t="shared" si="3"/>
        <v>-6494703.0701314239</v>
      </c>
      <c r="F27" s="558">
        <f t="shared" si="4"/>
        <v>-4661520.7519491669</v>
      </c>
      <c r="G27" s="885"/>
      <c r="H27" s="562">
        <f t="shared" si="5"/>
        <v>-138185.17170492391</v>
      </c>
      <c r="I27" s="558">
        <f t="shared" si="6"/>
        <v>690925.8585246196</v>
      </c>
      <c r="J27" s="558">
        <f>(I15+I27+SUM(I16:I26)*2)/24</f>
        <v>143942.88719262907</v>
      </c>
      <c r="K27" s="558">
        <f t="shared" si="7"/>
        <v>-4517577.8647565376</v>
      </c>
      <c r="L27" s="558">
        <f t="shared" si="0"/>
        <v>-48364.810096723362</v>
      </c>
      <c r="M27" s="558">
        <f t="shared" si="1"/>
        <v>2031322.0240623816</v>
      </c>
      <c r="N27" s="558">
        <f t="shared" si="8"/>
        <v>1581152.2526647884</v>
      </c>
      <c r="O27" s="566">
        <f t="shared" si="9"/>
        <v>-2936425.612091749</v>
      </c>
      <c r="P27" s="813">
        <f t="shared" si="2"/>
        <v>-3772455.1875444227</v>
      </c>
      <c r="R27" s="630"/>
    </row>
    <row r="28" spans="1:31" s="764" customFormat="1" ht="13.8" hidden="1" outlineLevel="1">
      <c r="A28" s="529"/>
      <c r="B28" s="554">
        <v>42155</v>
      </c>
      <c r="C28" s="554"/>
      <c r="D28" s="562"/>
      <c r="E28" s="562">
        <f t="shared" si="3"/>
        <v>-6494703.0701314239</v>
      </c>
      <c r="F28" s="558">
        <f t="shared" si="4"/>
        <v>-5147875.2445281325</v>
      </c>
      <c r="G28" s="885"/>
      <c r="H28" s="562">
        <f t="shared" si="5"/>
        <v>-138185.17170492391</v>
      </c>
      <c r="I28" s="558">
        <f t="shared" si="6"/>
        <v>829111.03022954357</v>
      </c>
      <c r="J28" s="558">
        <f>(I16+I28+SUM(I17:I27)*2)/24</f>
        <v>207277.75755738586</v>
      </c>
      <c r="K28" s="558">
        <f t="shared" si="7"/>
        <v>-4940597.4869707469</v>
      </c>
      <c r="L28" s="558">
        <f t="shared" si="0"/>
        <v>-48364.810096723362</v>
      </c>
      <c r="M28" s="558">
        <f t="shared" si="1"/>
        <v>1982957.2139656583</v>
      </c>
      <c r="N28" s="558">
        <f t="shared" si="8"/>
        <v>1729209.1204397616</v>
      </c>
      <c r="O28" s="566">
        <f t="shared" si="9"/>
        <v>-3211388.3665309856</v>
      </c>
      <c r="P28" s="813">
        <f t="shared" si="2"/>
        <v>-3682634.8259362224</v>
      </c>
      <c r="R28" s="630"/>
    </row>
    <row r="29" spans="1:31" ht="13.8" hidden="1" outlineLevel="1">
      <c r="A29" s="529"/>
      <c r="B29" s="554">
        <v>42185</v>
      </c>
      <c r="C29" s="554"/>
      <c r="D29" s="562"/>
      <c r="E29" s="562">
        <f>E28+D29</f>
        <v>-6494703.0701314239</v>
      </c>
      <c r="F29" s="558">
        <f t="shared" si="4"/>
        <v>-5559405.9690180263</v>
      </c>
      <c r="G29" s="885"/>
      <c r="H29" s="562">
        <f t="shared" si="5"/>
        <v>-138185.17170492391</v>
      </c>
      <c r="I29" s="558">
        <f t="shared" si="6"/>
        <v>967296.20193446754</v>
      </c>
      <c r="J29" s="558">
        <f>(I17+I29+SUM(I18:I28)*2)/24</f>
        <v>282128.05889755301</v>
      </c>
      <c r="K29" s="558">
        <f t="shared" si="7"/>
        <v>-5277277.9101204732</v>
      </c>
      <c r="L29" s="558">
        <f>(-D29*0.35)+(H29*0.35)</f>
        <v>-48364.810096723362</v>
      </c>
      <c r="M29" s="558">
        <f t="shared" si="1"/>
        <v>1934592.4038689351</v>
      </c>
      <c r="N29" s="558">
        <f t="shared" si="8"/>
        <v>1847047.2685421659</v>
      </c>
      <c r="O29" s="566">
        <f t="shared" si="9"/>
        <v>-3430230.6415783074</v>
      </c>
      <c r="P29" s="813">
        <f t="shared" si="2"/>
        <v>-3592814.4643280217</v>
      </c>
      <c r="Q29" s="764"/>
      <c r="R29" s="630"/>
      <c r="S29" s="764"/>
      <c r="T29" s="764"/>
      <c r="U29" s="764"/>
      <c r="V29" s="764"/>
      <c r="W29" s="764"/>
      <c r="X29" s="764"/>
      <c r="Y29" s="764"/>
      <c r="Z29" s="764"/>
      <c r="AA29" s="764"/>
      <c r="AB29" s="764"/>
      <c r="AC29" s="764"/>
      <c r="AD29" s="764"/>
      <c r="AE29" s="764"/>
    </row>
    <row r="30" spans="1:31" ht="13.8" hidden="1" outlineLevel="1">
      <c r="A30" s="529"/>
      <c r="B30" s="554">
        <v>42216</v>
      </c>
      <c r="C30" s="554"/>
      <c r="D30" s="562"/>
      <c r="E30" s="562">
        <f t="shared" si="3"/>
        <v>-6494703.0701314239</v>
      </c>
      <c r="F30" s="558">
        <f>(E18+E30+SUM(E19:E29)*2)/24</f>
        <v>-5896112.9254188491</v>
      </c>
      <c r="G30" s="885"/>
      <c r="H30" s="562">
        <f t="shared" si="5"/>
        <v>-138185.17170492391</v>
      </c>
      <c r="I30" s="558">
        <f t="shared" si="6"/>
        <v>1105481.3736393915</v>
      </c>
      <c r="J30" s="558">
        <f>(I18+I30+SUM(I19:I29)*2)/24</f>
        <v>368493.7912131304</v>
      </c>
      <c r="K30" s="558">
        <f t="shared" si="7"/>
        <v>-5527619.1342057185</v>
      </c>
      <c r="L30" s="558">
        <f>(-D30*0.35)+(H30*0.35)</f>
        <v>-48364.810096723362</v>
      </c>
      <c r="M30" s="558">
        <f t="shared" si="1"/>
        <v>1886227.5937722118</v>
      </c>
      <c r="N30" s="558">
        <f>(M18+M30+SUM(M19:M29)*2)/24</f>
        <v>1934666.696972002</v>
      </c>
      <c r="O30" s="566">
        <f>N30+K30</f>
        <v>-3592952.4372337162</v>
      </c>
      <c r="P30" s="813">
        <f t="shared" si="2"/>
        <v>-3502994.1027198201</v>
      </c>
      <c r="Q30" s="764"/>
      <c r="R30" s="630"/>
      <c r="S30" s="764"/>
      <c r="T30" s="764"/>
      <c r="U30" s="764"/>
      <c r="V30" s="764"/>
      <c r="W30" s="764"/>
      <c r="X30" s="764"/>
      <c r="Y30" s="764"/>
      <c r="Z30" s="764"/>
      <c r="AA30" s="764"/>
      <c r="AB30" s="764"/>
      <c r="AC30" s="764"/>
      <c r="AD30" s="764"/>
      <c r="AE30" s="764"/>
    </row>
    <row r="31" spans="1:31" s="764" customFormat="1" ht="13.8" hidden="1" outlineLevel="1">
      <c r="A31" s="529"/>
      <c r="B31" s="554">
        <v>42247</v>
      </c>
      <c r="C31" s="554"/>
      <c r="D31" s="562"/>
      <c r="E31" s="562">
        <f t="shared" si="3"/>
        <v>-6494703.0701314239</v>
      </c>
      <c r="F31" s="558">
        <f>(E19+E31+SUM(E20:E30)*2)/24</f>
        <v>-6157996.113730601</v>
      </c>
      <c r="G31" s="885"/>
      <c r="H31" s="562">
        <f t="shared" si="5"/>
        <v>-138185.17170492391</v>
      </c>
      <c r="I31" s="558">
        <f t="shared" si="6"/>
        <v>1243666.5453443155</v>
      </c>
      <c r="J31" s="558">
        <f t="shared" ref="J31:J39" si="10">(I19+I31+SUM(I20:I30)*2)/24</f>
        <v>466374.95450411824</v>
      </c>
      <c r="K31" s="558">
        <f t="shared" si="7"/>
        <v>-5691621.1592264827</v>
      </c>
      <c r="L31" s="558">
        <f>(-D31*0.35)+(H31*0.35)</f>
        <v>-48364.810096723362</v>
      </c>
      <c r="M31" s="558">
        <f t="shared" si="1"/>
        <v>1837862.7836754886</v>
      </c>
      <c r="N31" s="558">
        <f t="shared" si="8"/>
        <v>1992067.4057292689</v>
      </c>
      <c r="O31" s="566">
        <f t="shared" si="9"/>
        <v>-3699553.7534972141</v>
      </c>
      <c r="P31" s="813">
        <f t="shared" si="2"/>
        <v>-3413173.7411116199</v>
      </c>
      <c r="R31" s="630"/>
    </row>
    <row r="32" spans="1:31" s="764" customFormat="1" ht="13.8" hidden="1" outlineLevel="1">
      <c r="A32" s="529"/>
      <c r="B32" s="554">
        <v>42277</v>
      </c>
      <c r="C32" s="554"/>
      <c r="D32" s="562"/>
      <c r="E32" s="562">
        <f t="shared" si="3"/>
        <v>-6494703.0701314239</v>
      </c>
      <c r="F32" s="558">
        <f t="shared" ref="F32:F39" si="11">(E20+E32+SUM(E21:E31)*2)/24</f>
        <v>-6345055.5339532802</v>
      </c>
      <c r="G32" s="885"/>
      <c r="H32" s="562">
        <f t="shared" si="5"/>
        <v>-138185.17170492391</v>
      </c>
      <c r="I32" s="558">
        <f t="shared" si="6"/>
        <v>1381851.7170492394</v>
      </c>
      <c r="J32" s="558">
        <f t="shared" si="10"/>
        <v>575771.5487705163</v>
      </c>
      <c r="K32" s="558">
        <f t="shared" si="7"/>
        <v>-5769283.985182764</v>
      </c>
      <c r="L32" s="558">
        <f t="shared" si="0"/>
        <v>-48364.810096723362</v>
      </c>
      <c r="M32" s="558">
        <f t="shared" si="1"/>
        <v>1789497.9735787653</v>
      </c>
      <c r="N32" s="558">
        <f t="shared" ref="N32:N39" si="12">(M20+M32+SUM(M21:M31)*2)/24</f>
        <v>2019249.3948139676</v>
      </c>
      <c r="O32" s="566">
        <f t="shared" si="9"/>
        <v>-3750034.5903687961</v>
      </c>
      <c r="P32" s="813">
        <f t="shared" si="2"/>
        <v>-3323353.3795034196</v>
      </c>
      <c r="R32" s="630"/>
    </row>
    <row r="33" spans="1:31" ht="13.8" hidden="1" outlineLevel="1">
      <c r="A33" s="529"/>
      <c r="B33" s="554">
        <v>42308</v>
      </c>
      <c r="C33" s="554"/>
      <c r="D33" s="562"/>
      <c r="E33" s="562">
        <f t="shared" si="3"/>
        <v>-6494703.0701314239</v>
      </c>
      <c r="F33" s="558">
        <f t="shared" si="11"/>
        <v>-6457291.1860868866</v>
      </c>
      <c r="G33" s="885"/>
      <c r="H33" s="562">
        <f t="shared" si="5"/>
        <v>-138185.17170492391</v>
      </c>
      <c r="I33" s="558">
        <f t="shared" si="6"/>
        <v>1520036.8887541634</v>
      </c>
      <c r="J33" s="558">
        <f t="shared" si="10"/>
        <v>696683.5740123248</v>
      </c>
      <c r="K33" s="558">
        <f t="shared" si="7"/>
        <v>-5760607.6120745614</v>
      </c>
      <c r="L33" s="558">
        <f t="shared" si="0"/>
        <v>-48364.810096723362</v>
      </c>
      <c r="M33" s="558">
        <f t="shared" si="1"/>
        <v>1741133.163482042</v>
      </c>
      <c r="N33" s="558">
        <f t="shared" si="12"/>
        <v>2016212.6642260973</v>
      </c>
      <c r="O33" s="566">
        <f t="shared" si="9"/>
        <v>-3744394.9478484644</v>
      </c>
      <c r="P33" s="813">
        <f t="shared" si="2"/>
        <v>-3233533.017895218</v>
      </c>
      <c r="Q33" s="764"/>
      <c r="R33" s="630"/>
      <c r="S33" s="764"/>
      <c r="T33" s="764"/>
      <c r="U33" s="764"/>
      <c r="V33" s="764"/>
      <c r="W33" s="764"/>
      <c r="X33" s="764"/>
      <c r="Y33" s="764"/>
      <c r="Z33" s="764"/>
      <c r="AA33" s="764"/>
      <c r="AB33" s="764"/>
      <c r="AC33" s="764"/>
      <c r="AD33" s="764"/>
      <c r="AE33" s="764"/>
    </row>
    <row r="34" spans="1:31" ht="13.8" hidden="1" outlineLevel="1">
      <c r="A34" s="529"/>
      <c r="B34" s="554">
        <v>42338</v>
      </c>
      <c r="C34" s="554"/>
      <c r="D34" s="562"/>
      <c r="E34" s="562">
        <f t="shared" si="3"/>
        <v>-6494703.0701314239</v>
      </c>
      <c r="F34" s="558">
        <f>(E22+E34+SUM(E23:E33)*2)/24</f>
        <v>-6494703.070131422</v>
      </c>
      <c r="G34" s="885"/>
      <c r="H34" s="562">
        <f t="shared" si="5"/>
        <v>-138185.17170492391</v>
      </c>
      <c r="I34" s="558">
        <f t="shared" si="6"/>
        <v>1658222.0604590874</v>
      </c>
      <c r="J34" s="558">
        <f>(I22+I34+SUM(I23:I33)*2)/24</f>
        <v>829111.03022954368</v>
      </c>
      <c r="K34" s="558">
        <f t="shared" si="7"/>
        <v>-5665592.0399018787</v>
      </c>
      <c r="L34" s="558">
        <f t="shared" si="0"/>
        <v>-48364.810096723362</v>
      </c>
      <c r="M34" s="558">
        <f t="shared" si="1"/>
        <v>1692768.3533853188</v>
      </c>
      <c r="N34" s="558">
        <f>(M22+M34+SUM(M23:M33)*2)/24</f>
        <v>1982957.2139656583</v>
      </c>
      <c r="O34" s="566">
        <f>N34+K34</f>
        <v>-3682634.8259362206</v>
      </c>
      <c r="P34" s="813">
        <f t="shared" si="2"/>
        <v>-3143712.6562870173</v>
      </c>
      <c r="Q34" s="764"/>
      <c r="R34" s="630"/>
      <c r="S34" s="764"/>
      <c r="T34" s="764"/>
      <c r="U34" s="764"/>
      <c r="V34" s="764"/>
      <c r="W34" s="764"/>
      <c r="X34" s="764"/>
      <c r="Y34" s="764"/>
      <c r="Z34" s="764"/>
      <c r="AA34" s="764"/>
      <c r="AB34" s="764"/>
      <c r="AC34" s="764"/>
      <c r="AD34" s="764"/>
      <c r="AE34" s="764"/>
    </row>
    <row r="35" spans="1:31" s="764" customFormat="1" ht="13.8" hidden="1" outlineLevel="1">
      <c r="A35" s="529"/>
      <c r="B35" s="555">
        <v>42369</v>
      </c>
      <c r="C35" s="555"/>
      <c r="D35" s="561"/>
      <c r="E35" s="561">
        <f t="shared" si="3"/>
        <v>-6494703.0701314239</v>
      </c>
      <c r="F35" s="558">
        <f t="shared" si="11"/>
        <v>-6494703.070131422</v>
      </c>
      <c r="G35" s="885"/>
      <c r="H35" s="561">
        <f>E35/47</f>
        <v>-138185.17170492391</v>
      </c>
      <c r="I35" s="560">
        <f t="shared" si="6"/>
        <v>1796407.2321640113</v>
      </c>
      <c r="J35" s="558">
        <f t="shared" si="10"/>
        <v>967296.20193446754</v>
      </c>
      <c r="K35" s="558">
        <f t="shared" si="7"/>
        <v>-5527406.868196955</v>
      </c>
      <c r="L35" s="560">
        <f t="shared" si="0"/>
        <v>-48364.810096723362</v>
      </c>
      <c r="M35" s="560">
        <f t="shared" si="1"/>
        <v>1644403.5432885955</v>
      </c>
      <c r="N35" s="558">
        <f t="shared" si="12"/>
        <v>1934592.4038689351</v>
      </c>
      <c r="O35" s="566">
        <f t="shared" si="9"/>
        <v>-3592814.4643280199</v>
      </c>
      <c r="P35" s="568">
        <f t="shared" si="2"/>
        <v>-3053892.294678817</v>
      </c>
      <c r="R35" s="630"/>
    </row>
    <row r="36" spans="1:31" s="764" customFormat="1" ht="13.8" hidden="1" outlineLevel="1">
      <c r="A36" s="529"/>
      <c r="B36" s="555">
        <v>42400</v>
      </c>
      <c r="C36" s="555"/>
      <c r="D36" s="561"/>
      <c r="E36" s="561">
        <f t="shared" si="3"/>
        <v>-6494703.0701314239</v>
      </c>
      <c r="F36" s="558">
        <f t="shared" si="11"/>
        <v>-6494703.070131422</v>
      </c>
      <c r="G36" s="885"/>
      <c r="H36" s="561">
        <f t="shared" ref="H36:H68" si="13">E36/47</f>
        <v>-138185.17170492391</v>
      </c>
      <c r="I36" s="560">
        <f>I35-H36</f>
        <v>1934592.4038689353</v>
      </c>
      <c r="J36" s="558">
        <f t="shared" si="10"/>
        <v>1105481.3736393915</v>
      </c>
      <c r="K36" s="558">
        <f t="shared" si="7"/>
        <v>-5389221.6964920303</v>
      </c>
      <c r="L36" s="560">
        <f t="shared" si="0"/>
        <v>-48364.810096723362</v>
      </c>
      <c r="M36" s="560">
        <f t="shared" si="1"/>
        <v>1596038.7331918722</v>
      </c>
      <c r="N36" s="558">
        <f t="shared" si="12"/>
        <v>1886227.593772212</v>
      </c>
      <c r="O36" s="566">
        <f t="shared" si="9"/>
        <v>-3502994.1027198182</v>
      </c>
      <c r="P36" s="568">
        <f t="shared" si="2"/>
        <v>-2964071.9330706168</v>
      </c>
      <c r="R36" s="630"/>
    </row>
    <row r="37" spans="1:31" ht="13.8" hidden="1" outlineLevel="1">
      <c r="A37" s="529"/>
      <c r="B37" s="555">
        <v>42428</v>
      </c>
      <c r="C37" s="555"/>
      <c r="D37" s="561"/>
      <c r="E37" s="561">
        <f t="shared" si="3"/>
        <v>-6494703.0701314239</v>
      </c>
      <c r="F37" s="558">
        <f t="shared" si="11"/>
        <v>-6494703.070131422</v>
      </c>
      <c r="G37" s="885"/>
      <c r="H37" s="561">
        <f t="shared" si="13"/>
        <v>-138185.17170492391</v>
      </c>
      <c r="I37" s="560">
        <f t="shared" si="6"/>
        <v>2072777.5755738593</v>
      </c>
      <c r="J37" s="558">
        <f t="shared" si="10"/>
        <v>1243666.5453443155</v>
      </c>
      <c r="K37" s="558">
        <f t="shared" si="7"/>
        <v>-5251036.5247871066</v>
      </c>
      <c r="L37" s="560">
        <f t="shared" si="0"/>
        <v>-48364.810096723362</v>
      </c>
      <c r="M37" s="560">
        <f t="shared" si="1"/>
        <v>1547673.923095149</v>
      </c>
      <c r="N37" s="558">
        <f t="shared" si="12"/>
        <v>1837862.7836754888</v>
      </c>
      <c r="O37" s="566">
        <f t="shared" si="9"/>
        <v>-3413173.7411116175</v>
      </c>
      <c r="P37" s="568">
        <f t="shared" si="2"/>
        <v>-2874251.5714624161</v>
      </c>
      <c r="Q37" s="764"/>
      <c r="R37" s="630"/>
      <c r="S37" s="764"/>
      <c r="T37" s="764"/>
      <c r="U37" s="764"/>
      <c r="V37" s="764"/>
      <c r="W37" s="764"/>
      <c r="X37" s="764"/>
      <c r="Y37" s="764"/>
      <c r="Z37" s="764"/>
      <c r="AA37" s="764"/>
      <c r="AB37" s="764"/>
      <c r="AC37" s="764"/>
      <c r="AD37" s="764"/>
      <c r="AE37" s="764"/>
    </row>
    <row r="38" spans="1:31" ht="13.8" hidden="1" outlineLevel="1">
      <c r="A38" s="529"/>
      <c r="B38" s="555">
        <v>42460</v>
      </c>
      <c r="C38" s="555"/>
      <c r="D38" s="561"/>
      <c r="E38" s="561">
        <f t="shared" si="3"/>
        <v>-6494703.0701314239</v>
      </c>
      <c r="F38" s="558">
        <f t="shared" si="11"/>
        <v>-6494703.070131422</v>
      </c>
      <c r="G38" s="885"/>
      <c r="H38" s="561">
        <f t="shared" si="13"/>
        <v>-138185.17170492391</v>
      </c>
      <c r="I38" s="560">
        <f t="shared" si="6"/>
        <v>2210962.747278783</v>
      </c>
      <c r="J38" s="558">
        <f>(I26+I38+SUM(I27:I37)*2)/24</f>
        <v>1381851.7170492394</v>
      </c>
      <c r="K38" s="558">
        <f t="shared" si="7"/>
        <v>-5112851.3530821828</v>
      </c>
      <c r="L38" s="560">
        <f t="shared" si="0"/>
        <v>-48364.810096723362</v>
      </c>
      <c r="M38" s="560">
        <f t="shared" si="1"/>
        <v>1499309.1129984257</v>
      </c>
      <c r="N38" s="558">
        <f t="shared" si="12"/>
        <v>1789497.9735787653</v>
      </c>
      <c r="O38" s="566">
        <f t="shared" si="9"/>
        <v>-3323353.3795034178</v>
      </c>
      <c r="P38" s="568">
        <f t="shared" si="2"/>
        <v>-2784431.2098542154</v>
      </c>
      <c r="R38" s="630"/>
    </row>
    <row r="39" spans="1:31" s="764" customFormat="1" ht="13.8" hidden="1" outlineLevel="1">
      <c r="A39" s="529"/>
      <c r="B39" s="554">
        <v>42490</v>
      </c>
      <c r="C39" s="555"/>
      <c r="D39" s="561"/>
      <c r="E39" s="561">
        <f t="shared" si="3"/>
        <v>-6494703.0701314239</v>
      </c>
      <c r="F39" s="558">
        <f t="shared" si="11"/>
        <v>-6494703.070131422</v>
      </c>
      <c r="G39" s="885"/>
      <c r="H39" s="561">
        <f>E39/47</f>
        <v>-138185.17170492391</v>
      </c>
      <c r="I39" s="560">
        <f t="shared" si="6"/>
        <v>2349147.9189837067</v>
      </c>
      <c r="J39" s="558">
        <f t="shared" si="10"/>
        <v>1520036.8887541636</v>
      </c>
      <c r="K39" s="558">
        <f t="shared" si="7"/>
        <v>-4974666.1813772582</v>
      </c>
      <c r="L39" s="560">
        <f t="shared" si="0"/>
        <v>-48364.810096723362</v>
      </c>
      <c r="M39" s="560">
        <f t="shared" si="1"/>
        <v>1450944.3029017025</v>
      </c>
      <c r="N39" s="558">
        <f t="shared" si="12"/>
        <v>1741133.163482042</v>
      </c>
      <c r="O39" s="566">
        <f t="shared" si="9"/>
        <v>-3233533.0178952161</v>
      </c>
      <c r="P39" s="568">
        <f t="shared" si="2"/>
        <v>-2694610.8482460147</v>
      </c>
      <c r="R39" s="630"/>
    </row>
    <row r="40" spans="1:31" ht="13.8" hidden="1" outlineLevel="1">
      <c r="A40" s="530"/>
      <c r="B40" s="554">
        <v>42521</v>
      </c>
      <c r="C40" s="567"/>
      <c r="D40" s="560"/>
      <c r="E40" s="558">
        <f t="shared" si="3"/>
        <v>-6494703.0701314239</v>
      </c>
      <c r="F40" s="558">
        <f t="shared" ref="F40:F45" si="14">(E28+E40+SUM(E29:E39)*2)/24</f>
        <v>-6494703.070131422</v>
      </c>
      <c r="G40" s="885"/>
      <c r="H40" s="561">
        <f t="shared" si="13"/>
        <v>-138185.17170492391</v>
      </c>
      <c r="I40" s="558">
        <f t="shared" si="6"/>
        <v>2487333.0906886305</v>
      </c>
      <c r="J40" s="558">
        <f t="shared" ref="J40:J45" si="15">(I28+I40+SUM(I29:I39)*2)/24</f>
        <v>1658222.0604590876</v>
      </c>
      <c r="K40" s="558">
        <f t="shared" si="7"/>
        <v>-4836481.0096723344</v>
      </c>
      <c r="L40" s="558">
        <f t="shared" si="0"/>
        <v>-48364.810096723362</v>
      </c>
      <c r="M40" s="558">
        <f t="shared" si="1"/>
        <v>1402579.4928049792</v>
      </c>
      <c r="N40" s="558">
        <f t="shared" ref="N40:N45" si="16">(M28+M40+SUM(M29:M39)*2)/24</f>
        <v>1692768.353385319</v>
      </c>
      <c r="O40" s="566">
        <f>N40+K40</f>
        <v>-3143712.6562870154</v>
      </c>
      <c r="P40" s="568">
        <f t="shared" si="2"/>
        <v>-2604790.486637814</v>
      </c>
      <c r="R40" s="630"/>
    </row>
    <row r="41" spans="1:31" s="764" customFormat="1" ht="13.8" hidden="1" outlineLevel="1">
      <c r="A41" s="530"/>
      <c r="B41" s="564">
        <v>42551</v>
      </c>
      <c r="C41" s="567"/>
      <c r="D41" s="560"/>
      <c r="E41" s="558">
        <f t="shared" si="3"/>
        <v>-6494703.0701314239</v>
      </c>
      <c r="F41" s="558">
        <f t="shared" si="14"/>
        <v>-6494703.070131422</v>
      </c>
      <c r="G41" s="885"/>
      <c r="H41" s="561">
        <f t="shared" si="13"/>
        <v>-138185.17170492391</v>
      </c>
      <c r="I41" s="558">
        <f t="shared" si="6"/>
        <v>2625518.2623935542</v>
      </c>
      <c r="J41" s="558">
        <f t="shared" si="15"/>
        <v>1796407.2321640113</v>
      </c>
      <c r="K41" s="558">
        <f t="shared" si="7"/>
        <v>-4698295.8379674107</v>
      </c>
      <c r="L41" s="558">
        <f t="shared" si="0"/>
        <v>-48364.810096723362</v>
      </c>
      <c r="M41" s="558">
        <f t="shared" si="1"/>
        <v>1354214.6827082559</v>
      </c>
      <c r="N41" s="558">
        <f t="shared" si="16"/>
        <v>1644403.5432885957</v>
      </c>
      <c r="O41" s="566">
        <f t="shared" ref="O41:O87" si="17">N41+K41</f>
        <v>-3053892.2946788147</v>
      </c>
      <c r="P41" s="568">
        <f t="shared" si="2"/>
        <v>-2514970.1250296137</v>
      </c>
      <c r="R41" s="630"/>
    </row>
    <row r="42" spans="1:31" ht="13.8" hidden="1" outlineLevel="1">
      <c r="A42" s="530"/>
      <c r="B42" s="555">
        <v>42582</v>
      </c>
      <c r="C42" s="567"/>
      <c r="D42" s="560"/>
      <c r="E42" s="558">
        <f t="shared" si="3"/>
        <v>-6494703.0701314239</v>
      </c>
      <c r="F42" s="558">
        <f t="shared" si="14"/>
        <v>-6494703.070131422</v>
      </c>
      <c r="G42" s="885"/>
      <c r="H42" s="561">
        <f t="shared" si="13"/>
        <v>-138185.17170492391</v>
      </c>
      <c r="I42" s="558">
        <f t="shared" si="6"/>
        <v>2763703.4340984779</v>
      </c>
      <c r="J42" s="558">
        <f t="shared" si="15"/>
        <v>1934592.4038689351</v>
      </c>
      <c r="K42" s="558">
        <f t="shared" si="7"/>
        <v>-4560110.6662624869</v>
      </c>
      <c r="L42" s="558">
        <f t="shared" si="0"/>
        <v>-48364.810096723362</v>
      </c>
      <c r="M42" s="558">
        <f t="shared" si="1"/>
        <v>1305849.8726115327</v>
      </c>
      <c r="N42" s="558">
        <f t="shared" si="16"/>
        <v>1596038.7331918722</v>
      </c>
      <c r="O42" s="566">
        <f t="shared" si="17"/>
        <v>-2964071.9330706149</v>
      </c>
      <c r="P42" s="568">
        <f t="shared" si="2"/>
        <v>-2425149.7634214135</v>
      </c>
      <c r="R42" s="630"/>
    </row>
    <row r="43" spans="1:31" ht="13.8" hidden="1" outlineLevel="1">
      <c r="A43" s="530"/>
      <c r="B43" s="555">
        <v>42613</v>
      </c>
      <c r="C43" s="567"/>
      <c r="D43" s="560"/>
      <c r="E43" s="558">
        <f t="shared" si="3"/>
        <v>-6494703.0701314239</v>
      </c>
      <c r="F43" s="558">
        <f t="shared" si="14"/>
        <v>-6494703.070131422</v>
      </c>
      <c r="G43" s="885"/>
      <c r="H43" s="561">
        <f t="shared" si="13"/>
        <v>-138185.17170492391</v>
      </c>
      <c r="I43" s="558">
        <f t="shared" si="6"/>
        <v>2901888.6058034017</v>
      </c>
      <c r="J43" s="558">
        <f t="shared" si="15"/>
        <v>2072777.5755738588</v>
      </c>
      <c r="K43" s="558">
        <f>F43+J43</f>
        <v>-4421925.4945575632</v>
      </c>
      <c r="L43" s="558">
        <f t="shared" si="0"/>
        <v>-48364.810096723362</v>
      </c>
      <c r="M43" s="558">
        <f t="shared" si="1"/>
        <v>1257485.0625148094</v>
      </c>
      <c r="N43" s="558">
        <f t="shared" si="16"/>
        <v>1547673.923095149</v>
      </c>
      <c r="O43" s="566">
        <f t="shared" si="17"/>
        <v>-2874251.5714624142</v>
      </c>
      <c r="P43" s="568">
        <f>E43+I43+M43</f>
        <v>-2335329.4018132128</v>
      </c>
      <c r="R43" s="630"/>
    </row>
    <row r="44" spans="1:31" ht="13.8" hidden="1" outlineLevel="1">
      <c r="A44" s="530"/>
      <c r="B44" s="555">
        <v>42643</v>
      </c>
      <c r="C44" s="567"/>
      <c r="D44" s="560"/>
      <c r="E44" s="558">
        <f t="shared" si="3"/>
        <v>-6494703.0701314239</v>
      </c>
      <c r="F44" s="558">
        <f t="shared" si="14"/>
        <v>-6494703.070131422</v>
      </c>
      <c r="G44" s="885"/>
      <c r="H44" s="561">
        <f t="shared" si="13"/>
        <v>-138185.17170492391</v>
      </c>
      <c r="I44" s="558">
        <f t="shared" si="6"/>
        <v>3040073.7775083254</v>
      </c>
      <c r="J44" s="558">
        <f t="shared" si="15"/>
        <v>2210962.747278783</v>
      </c>
      <c r="K44" s="558">
        <f t="shared" si="7"/>
        <v>-4283740.3228526395</v>
      </c>
      <c r="L44" s="558">
        <f>(-D44*0.35)+(H44*0.35)</f>
        <v>-48364.810096723362</v>
      </c>
      <c r="M44" s="558">
        <f t="shared" si="1"/>
        <v>1209120.2524180862</v>
      </c>
      <c r="N44" s="558">
        <f t="shared" si="16"/>
        <v>1499309.1129984257</v>
      </c>
      <c r="O44" s="566">
        <f t="shared" si="17"/>
        <v>-2784431.2098542135</v>
      </c>
      <c r="P44" s="568">
        <f t="shared" si="2"/>
        <v>-2245509.0402050121</v>
      </c>
      <c r="R44" s="630"/>
    </row>
    <row r="45" spans="1:31" ht="13.8" hidden="1" outlineLevel="1">
      <c r="A45" s="530"/>
      <c r="B45" s="555">
        <v>42674</v>
      </c>
      <c r="C45" s="567"/>
      <c r="D45" s="560"/>
      <c r="E45" s="558">
        <f t="shared" si="3"/>
        <v>-6494703.0701314239</v>
      </c>
      <c r="F45" s="558">
        <f t="shared" si="14"/>
        <v>-6494703.070131422</v>
      </c>
      <c r="G45" s="885"/>
      <c r="H45" s="561">
        <f t="shared" si="13"/>
        <v>-138185.17170492391</v>
      </c>
      <c r="I45" s="558">
        <f t="shared" si="6"/>
        <v>3178258.9492132491</v>
      </c>
      <c r="J45" s="558">
        <f t="shared" si="15"/>
        <v>2349147.9189837067</v>
      </c>
      <c r="K45" s="558">
        <f>F45+J45</f>
        <v>-4145555.1511477153</v>
      </c>
      <c r="L45" s="558">
        <f>(-D45*0.35)+(H45*0.35)</f>
        <v>-48364.810096723362</v>
      </c>
      <c r="M45" s="558">
        <f>M44+L45</f>
        <v>1160755.4423213629</v>
      </c>
      <c r="N45" s="558">
        <f t="shared" si="16"/>
        <v>1450944.3029017027</v>
      </c>
      <c r="O45" s="566">
        <f t="shared" si="17"/>
        <v>-2694610.8482460128</v>
      </c>
      <c r="P45" s="568">
        <f t="shared" si="2"/>
        <v>-2155688.6785968118</v>
      </c>
      <c r="R45" s="630"/>
    </row>
    <row r="46" spans="1:31" ht="13.8" hidden="1" outlineLevel="1">
      <c r="A46" s="530"/>
      <c r="B46" s="555">
        <v>42704</v>
      </c>
      <c r="C46" s="567"/>
      <c r="D46" s="560"/>
      <c r="E46" s="558">
        <f t="shared" si="3"/>
        <v>-6494703.0701314239</v>
      </c>
      <c r="F46" s="558">
        <f t="shared" ref="F46:F73" si="18">(E34+E46+SUM(E35:E45)*2)/24</f>
        <v>-6494703.070131422</v>
      </c>
      <c r="G46" s="885"/>
      <c r="H46" s="561">
        <f t="shared" si="13"/>
        <v>-138185.17170492391</v>
      </c>
      <c r="I46" s="558">
        <f t="shared" si="6"/>
        <v>3316444.1209181729</v>
      </c>
      <c r="J46" s="558">
        <f t="shared" ref="J46:J88" si="19">(I34+I46+SUM(I35:I45)*2)/24</f>
        <v>2487333.0906886305</v>
      </c>
      <c r="K46" s="558">
        <f t="shared" ref="K46:K68" si="20">F46+J46</f>
        <v>-4007369.9794427915</v>
      </c>
      <c r="L46" s="558">
        <f t="shared" ref="L46:L59" si="21">(-D46*0.35)+(H46*0.35)</f>
        <v>-48364.810096723362</v>
      </c>
      <c r="M46" s="558">
        <f t="shared" ref="M46:M88" si="22">M45+L46</f>
        <v>1112390.6322246396</v>
      </c>
      <c r="N46" s="558">
        <f t="shared" ref="N46:N88" si="23">(M34+M46+SUM(M35:M45)*2)/24</f>
        <v>1402579.4928049792</v>
      </c>
      <c r="O46" s="566">
        <f t="shared" si="17"/>
        <v>-2604790.4866378121</v>
      </c>
      <c r="P46" s="568">
        <f t="shared" si="2"/>
        <v>-2065868.3169886114</v>
      </c>
      <c r="R46" s="630"/>
    </row>
    <row r="47" spans="1:31" ht="13.8" hidden="1" outlineLevel="1">
      <c r="A47" s="529"/>
      <c r="B47" s="555">
        <v>42735</v>
      </c>
      <c r="C47" s="554"/>
      <c r="D47" s="561"/>
      <c r="E47" s="558">
        <f t="shared" si="3"/>
        <v>-6494703.0701314239</v>
      </c>
      <c r="F47" s="558">
        <f t="shared" si="18"/>
        <v>-6494703.070131422</v>
      </c>
      <c r="G47" s="885"/>
      <c r="H47" s="561">
        <f t="shared" si="13"/>
        <v>-138185.17170492391</v>
      </c>
      <c r="I47" s="558">
        <f t="shared" si="6"/>
        <v>3454629.2926230966</v>
      </c>
      <c r="J47" s="558">
        <f t="shared" si="19"/>
        <v>2625518.2623935542</v>
      </c>
      <c r="K47" s="558">
        <f t="shared" si="20"/>
        <v>-3869184.8077378678</v>
      </c>
      <c r="L47" s="558">
        <f t="shared" si="21"/>
        <v>-48364.810096723362</v>
      </c>
      <c r="M47" s="558">
        <f t="shared" si="22"/>
        <v>1064025.8221279164</v>
      </c>
      <c r="N47" s="558">
        <f t="shared" si="23"/>
        <v>1354214.6827082562</v>
      </c>
      <c r="O47" s="566">
        <f t="shared" si="17"/>
        <v>-2514970.1250296114</v>
      </c>
      <c r="P47" s="568">
        <f t="shared" si="2"/>
        <v>-1976047.9553804109</v>
      </c>
      <c r="R47" s="630"/>
    </row>
    <row r="48" spans="1:31" ht="13.8" hidden="1" outlineLevel="1">
      <c r="A48" s="529"/>
      <c r="B48" s="555">
        <v>42766</v>
      </c>
      <c r="C48" s="554"/>
      <c r="D48" s="561"/>
      <c r="E48" s="558">
        <f t="shared" si="3"/>
        <v>-6494703.0701314239</v>
      </c>
      <c r="F48" s="558">
        <f t="shared" si="18"/>
        <v>-6494703.070131422</v>
      </c>
      <c r="G48" s="885"/>
      <c r="H48" s="561">
        <f t="shared" si="13"/>
        <v>-138185.17170492391</v>
      </c>
      <c r="I48" s="558">
        <f t="shared" si="6"/>
        <v>3592814.4643280203</v>
      </c>
      <c r="J48" s="558">
        <f t="shared" si="19"/>
        <v>2763703.4340984779</v>
      </c>
      <c r="K48" s="558">
        <f t="shared" si="20"/>
        <v>-3730999.6360329441</v>
      </c>
      <c r="L48" s="558">
        <f t="shared" si="21"/>
        <v>-48364.810096723362</v>
      </c>
      <c r="M48" s="558">
        <f t="shared" si="22"/>
        <v>1015661.012031193</v>
      </c>
      <c r="N48" s="558">
        <f t="shared" si="23"/>
        <v>1305849.8726115327</v>
      </c>
      <c r="O48" s="566">
        <f t="shared" si="17"/>
        <v>-2425149.7634214116</v>
      </c>
      <c r="P48" s="568">
        <f t="shared" si="2"/>
        <v>-1886227.5937722106</v>
      </c>
      <c r="R48" s="630"/>
    </row>
    <row r="49" spans="1:18" ht="13.8" hidden="1" outlineLevel="1">
      <c r="A49" s="529"/>
      <c r="B49" s="555">
        <v>42794</v>
      </c>
      <c r="C49" s="554"/>
      <c r="D49" s="561"/>
      <c r="E49" s="558">
        <f t="shared" si="3"/>
        <v>-6494703.0701314239</v>
      </c>
      <c r="F49" s="558">
        <f t="shared" si="18"/>
        <v>-6494703.070131422</v>
      </c>
      <c r="G49" s="885"/>
      <c r="H49" s="561">
        <f t="shared" si="13"/>
        <v>-138185.17170492391</v>
      </c>
      <c r="I49" s="558">
        <f t="shared" si="6"/>
        <v>3730999.6360329441</v>
      </c>
      <c r="J49" s="558">
        <f t="shared" si="19"/>
        <v>2901888.6058034017</v>
      </c>
      <c r="K49" s="558">
        <f t="shared" si="20"/>
        <v>-3592814.4643280203</v>
      </c>
      <c r="L49" s="558">
        <f t="shared" si="21"/>
        <v>-48364.810096723362</v>
      </c>
      <c r="M49" s="558">
        <f t="shared" si="22"/>
        <v>967296.20193446963</v>
      </c>
      <c r="N49" s="558">
        <f t="shared" si="23"/>
        <v>1257485.0625148097</v>
      </c>
      <c r="O49" s="566">
        <f t="shared" si="17"/>
        <v>-2335329.4018132109</v>
      </c>
      <c r="P49" s="568">
        <f t="shared" si="2"/>
        <v>-1796407.2321640102</v>
      </c>
      <c r="R49" s="630"/>
    </row>
    <row r="50" spans="1:18" ht="13.8" hidden="1" outlineLevel="1">
      <c r="A50" s="529"/>
      <c r="B50" s="555">
        <v>42825</v>
      </c>
      <c r="C50" s="554"/>
      <c r="D50" s="561"/>
      <c r="E50" s="558">
        <f t="shared" si="3"/>
        <v>-6494703.0701314239</v>
      </c>
      <c r="F50" s="558">
        <f t="shared" si="18"/>
        <v>-6494703.070131422</v>
      </c>
      <c r="G50" s="885"/>
      <c r="H50" s="561">
        <f t="shared" si="13"/>
        <v>-138185.17170492391</v>
      </c>
      <c r="I50" s="558">
        <f t="shared" si="6"/>
        <v>3869184.8077378678</v>
      </c>
      <c r="J50" s="558">
        <f t="shared" si="19"/>
        <v>3040073.7775083254</v>
      </c>
      <c r="K50" s="558">
        <f t="shared" si="20"/>
        <v>-3454629.2926230966</v>
      </c>
      <c r="L50" s="558">
        <f t="shared" si="21"/>
        <v>-48364.810096723362</v>
      </c>
      <c r="M50" s="558">
        <f t="shared" si="22"/>
        <v>918931.39183774625</v>
      </c>
      <c r="N50" s="558">
        <f t="shared" si="23"/>
        <v>1209120.2524180862</v>
      </c>
      <c r="O50" s="566">
        <f t="shared" si="17"/>
        <v>-2245509.0402050102</v>
      </c>
      <c r="P50" s="568">
        <f t="shared" si="2"/>
        <v>-1706586.8705558097</v>
      </c>
      <c r="R50" s="630"/>
    </row>
    <row r="51" spans="1:18" ht="16.5" hidden="1" customHeight="1" outlineLevel="1">
      <c r="A51" s="529"/>
      <c r="B51" s="554">
        <v>42855</v>
      </c>
      <c r="C51" s="554"/>
      <c r="D51" s="561"/>
      <c r="E51" s="558">
        <f t="shared" si="3"/>
        <v>-6494703.0701314239</v>
      </c>
      <c r="F51" s="558">
        <f t="shared" si="18"/>
        <v>-6494703.070131422</v>
      </c>
      <c r="G51" s="885"/>
      <c r="H51" s="561">
        <f t="shared" si="13"/>
        <v>-138185.17170492391</v>
      </c>
      <c r="I51" s="558">
        <f t="shared" si="6"/>
        <v>4007369.9794427915</v>
      </c>
      <c r="J51" s="558">
        <f t="shared" si="19"/>
        <v>3178258.9492132491</v>
      </c>
      <c r="K51" s="558">
        <f t="shared" si="20"/>
        <v>-3316444.1209181729</v>
      </c>
      <c r="L51" s="558">
        <f t="shared" si="21"/>
        <v>-48364.810096723362</v>
      </c>
      <c r="M51" s="558">
        <f t="shared" si="22"/>
        <v>870566.58174102288</v>
      </c>
      <c r="N51" s="558">
        <f t="shared" si="23"/>
        <v>1160755.4423213627</v>
      </c>
      <c r="O51" s="566">
        <f t="shared" si="17"/>
        <v>-2155688.6785968104</v>
      </c>
      <c r="P51" s="568">
        <f t="shared" si="2"/>
        <v>-1616766.5089476095</v>
      </c>
      <c r="R51" s="630"/>
    </row>
    <row r="52" spans="1:18" ht="13.8" hidden="1" outlineLevel="1">
      <c r="A52" s="529"/>
      <c r="B52" s="554">
        <v>42886</v>
      </c>
      <c r="C52" s="554"/>
      <c r="D52" s="561"/>
      <c r="E52" s="558">
        <f t="shared" si="3"/>
        <v>-6494703.0701314239</v>
      </c>
      <c r="F52" s="558">
        <f t="shared" si="18"/>
        <v>-6494703.070131422</v>
      </c>
      <c r="G52" s="885"/>
      <c r="H52" s="561">
        <f t="shared" si="13"/>
        <v>-138185.17170492391</v>
      </c>
      <c r="I52" s="558">
        <f t="shared" si="6"/>
        <v>4145555.1511477153</v>
      </c>
      <c r="J52" s="558">
        <f t="shared" si="19"/>
        <v>3316444.1209181729</v>
      </c>
      <c r="K52" s="558">
        <f t="shared" si="20"/>
        <v>-3178258.9492132491</v>
      </c>
      <c r="L52" s="558">
        <f t="shared" si="21"/>
        <v>-48364.810096723362</v>
      </c>
      <c r="M52" s="558">
        <f t="shared" si="22"/>
        <v>822201.7716442995</v>
      </c>
      <c r="N52" s="558">
        <f t="shared" si="23"/>
        <v>1112390.6322246396</v>
      </c>
      <c r="O52" s="566">
        <f t="shared" si="17"/>
        <v>-2065868.3169886095</v>
      </c>
      <c r="P52" s="568">
        <f t="shared" si="2"/>
        <v>-1526946.1473394092</v>
      </c>
      <c r="R52" s="630"/>
    </row>
    <row r="53" spans="1:18" ht="13.8" hidden="1" outlineLevel="1">
      <c r="A53" s="529"/>
      <c r="B53" s="554">
        <v>42916</v>
      </c>
      <c r="C53" s="554"/>
      <c r="D53" s="561"/>
      <c r="E53" s="558">
        <f t="shared" si="3"/>
        <v>-6494703.0701314239</v>
      </c>
      <c r="F53" s="558">
        <f t="shared" si="18"/>
        <v>-6494703.070131422</v>
      </c>
      <c r="G53" s="885"/>
      <c r="H53" s="561">
        <f t="shared" si="13"/>
        <v>-138185.17170492391</v>
      </c>
      <c r="I53" s="558">
        <f t="shared" si="6"/>
        <v>4283740.3228526395</v>
      </c>
      <c r="J53" s="558">
        <f t="shared" si="19"/>
        <v>3454629.2926230966</v>
      </c>
      <c r="K53" s="558">
        <f t="shared" si="20"/>
        <v>-3040073.7775083254</v>
      </c>
      <c r="L53" s="558">
        <f t="shared" si="21"/>
        <v>-48364.810096723362</v>
      </c>
      <c r="M53" s="558">
        <f t="shared" si="22"/>
        <v>773836.96154757612</v>
      </c>
      <c r="N53" s="558">
        <f t="shared" si="23"/>
        <v>1064025.8221279162</v>
      </c>
      <c r="O53" s="566">
        <f t="shared" si="17"/>
        <v>-1976047.9553804093</v>
      </c>
      <c r="P53" s="568">
        <f t="shared" si="2"/>
        <v>-1437125.7857312083</v>
      </c>
      <c r="R53" s="630"/>
    </row>
    <row r="54" spans="1:18" s="1076" customFormat="1" ht="13.8" hidden="1" outlineLevel="1">
      <c r="A54" s="1092"/>
      <c r="B54" s="1082">
        <v>42947</v>
      </c>
      <c r="C54" s="1093"/>
      <c r="D54" s="1080"/>
      <c r="E54" s="1077">
        <f t="shared" si="3"/>
        <v>-6494703.0701314239</v>
      </c>
      <c r="F54" s="1077">
        <f t="shared" si="18"/>
        <v>-6494703.070131422</v>
      </c>
      <c r="G54" s="1078"/>
      <c r="H54" s="1080">
        <f t="shared" si="13"/>
        <v>-138185.17170492391</v>
      </c>
      <c r="I54" s="1077">
        <f t="shared" si="6"/>
        <v>4421925.4945575632</v>
      </c>
      <c r="J54" s="1077">
        <f t="shared" si="19"/>
        <v>3592814.4643280203</v>
      </c>
      <c r="K54" s="1077">
        <f t="shared" si="20"/>
        <v>-2901888.6058034017</v>
      </c>
      <c r="L54" s="1077">
        <f t="shared" si="21"/>
        <v>-48364.810096723362</v>
      </c>
      <c r="M54" s="1077">
        <f t="shared" si="22"/>
        <v>725472.15145085275</v>
      </c>
      <c r="N54" s="1077">
        <f t="shared" si="23"/>
        <v>1015661.0120311929</v>
      </c>
      <c r="O54" s="1078">
        <f t="shared" si="17"/>
        <v>-1886227.5937722088</v>
      </c>
      <c r="P54" s="1079">
        <f t="shared" si="2"/>
        <v>-1347305.4241230078</v>
      </c>
      <c r="R54" s="1081"/>
    </row>
    <row r="55" spans="1:18" ht="13.8" hidden="1" outlineLevel="1">
      <c r="A55" s="529"/>
      <c r="B55" s="555">
        <v>42978</v>
      </c>
      <c r="C55" s="554"/>
      <c r="D55" s="561"/>
      <c r="E55" s="558">
        <f t="shared" si="3"/>
        <v>-6494703.0701314239</v>
      </c>
      <c r="F55" s="558">
        <f t="shared" si="18"/>
        <v>-6494703.070131422</v>
      </c>
      <c r="G55" s="885"/>
      <c r="H55" s="561">
        <f t="shared" si="13"/>
        <v>-138185.17170492391</v>
      </c>
      <c r="I55" s="558">
        <f t="shared" si="6"/>
        <v>4560110.6662624869</v>
      </c>
      <c r="J55" s="558">
        <f t="shared" si="19"/>
        <v>3730999.6360329445</v>
      </c>
      <c r="K55" s="558">
        <f t="shared" si="20"/>
        <v>-2763703.4340984775</v>
      </c>
      <c r="L55" s="558">
        <f t="shared" si="21"/>
        <v>-48364.810096723362</v>
      </c>
      <c r="M55" s="558">
        <f t="shared" si="22"/>
        <v>677107.34135412937</v>
      </c>
      <c r="N55" s="558">
        <f t="shared" si="23"/>
        <v>967296.20193446951</v>
      </c>
      <c r="O55" s="566">
        <f t="shared" si="17"/>
        <v>-1796407.2321640081</v>
      </c>
      <c r="P55" s="568">
        <f t="shared" si="2"/>
        <v>-1257485.0625148076</v>
      </c>
      <c r="R55" s="630"/>
    </row>
    <row r="56" spans="1:18" ht="13.8" hidden="1" outlineLevel="1">
      <c r="A56" s="529"/>
      <c r="B56" s="555">
        <v>43008</v>
      </c>
      <c r="C56" s="554"/>
      <c r="D56" s="561"/>
      <c r="E56" s="558">
        <f t="shared" si="3"/>
        <v>-6494703.0701314239</v>
      </c>
      <c r="F56" s="558">
        <f t="shared" si="18"/>
        <v>-6494703.070131422</v>
      </c>
      <c r="G56" s="885"/>
      <c r="H56" s="561">
        <f t="shared" si="13"/>
        <v>-138185.17170492391</v>
      </c>
      <c r="I56" s="558">
        <f t="shared" si="6"/>
        <v>4698295.8379674107</v>
      </c>
      <c r="J56" s="558">
        <f t="shared" si="19"/>
        <v>3869184.8077378669</v>
      </c>
      <c r="K56" s="558">
        <f t="shared" si="20"/>
        <v>-2625518.2623935551</v>
      </c>
      <c r="L56" s="558">
        <f t="shared" si="21"/>
        <v>-48364.810096723362</v>
      </c>
      <c r="M56" s="558">
        <f t="shared" si="22"/>
        <v>628742.53125740599</v>
      </c>
      <c r="N56" s="558">
        <f t="shared" si="23"/>
        <v>918931.39183774625</v>
      </c>
      <c r="O56" s="566">
        <f t="shared" si="17"/>
        <v>-1706586.8705558088</v>
      </c>
      <c r="P56" s="568">
        <f t="shared" si="2"/>
        <v>-1167664.7009066073</v>
      </c>
      <c r="R56" s="630"/>
    </row>
    <row r="57" spans="1:18" ht="13.8" hidden="1" outlineLevel="1">
      <c r="A57" s="529"/>
      <c r="B57" s="555">
        <v>43039</v>
      </c>
      <c r="C57" s="554"/>
      <c r="D57" s="561"/>
      <c r="E57" s="558">
        <f t="shared" si="3"/>
        <v>-6494703.0701314239</v>
      </c>
      <c r="F57" s="558">
        <f t="shared" si="18"/>
        <v>-6494703.070131422</v>
      </c>
      <c r="G57" s="885"/>
      <c r="H57" s="561">
        <f t="shared" si="13"/>
        <v>-138185.17170492391</v>
      </c>
      <c r="I57" s="558">
        <f t="shared" si="6"/>
        <v>4836481.0096723344</v>
      </c>
      <c r="J57" s="558">
        <f t="shared" si="19"/>
        <v>4007369.9794427906</v>
      </c>
      <c r="K57" s="558">
        <f t="shared" si="20"/>
        <v>-2487333.0906886314</v>
      </c>
      <c r="L57" s="558">
        <f t="shared" si="21"/>
        <v>-48364.810096723362</v>
      </c>
      <c r="M57" s="558">
        <f t="shared" si="22"/>
        <v>580377.72116068262</v>
      </c>
      <c r="N57" s="558">
        <f t="shared" si="23"/>
        <v>870566.58174102276</v>
      </c>
      <c r="O57" s="566">
        <f t="shared" si="17"/>
        <v>-1616766.5089476085</v>
      </c>
      <c r="P57" s="568">
        <f t="shared" si="2"/>
        <v>-1077844.3392984068</v>
      </c>
      <c r="R57" s="630"/>
    </row>
    <row r="58" spans="1:18" ht="13.8" hidden="1" outlineLevel="1">
      <c r="A58" s="529"/>
      <c r="B58" s="555">
        <v>43069</v>
      </c>
      <c r="C58" s="554"/>
      <c r="D58" s="561"/>
      <c r="E58" s="558">
        <f t="shared" si="3"/>
        <v>-6494703.0701314239</v>
      </c>
      <c r="F58" s="558">
        <f t="shared" si="18"/>
        <v>-6494703.070131422</v>
      </c>
      <c r="G58" s="885"/>
      <c r="H58" s="561">
        <f t="shared" si="13"/>
        <v>-138185.17170492391</v>
      </c>
      <c r="I58" s="558">
        <f t="shared" si="6"/>
        <v>4974666.1813772582</v>
      </c>
      <c r="J58" s="558">
        <f t="shared" si="19"/>
        <v>4145555.1511477157</v>
      </c>
      <c r="K58" s="558">
        <f t="shared" si="20"/>
        <v>-2349147.9189837063</v>
      </c>
      <c r="L58" s="558">
        <f t="shared" si="21"/>
        <v>-48364.810096723362</v>
      </c>
      <c r="M58" s="558">
        <f t="shared" si="22"/>
        <v>532012.91106395924</v>
      </c>
      <c r="N58" s="558">
        <f t="shared" si="23"/>
        <v>822201.77164429938</v>
      </c>
      <c r="O58" s="566">
        <f t="shared" si="17"/>
        <v>-1526946.1473394069</v>
      </c>
      <c r="P58" s="568">
        <f t="shared" si="2"/>
        <v>-988023.97769020649</v>
      </c>
      <c r="R58" s="630"/>
    </row>
    <row r="59" spans="1:18" ht="13.8" hidden="1" outlineLevel="1">
      <c r="B59" s="555">
        <v>43100</v>
      </c>
      <c r="D59" s="764"/>
      <c r="E59" s="558">
        <f t="shared" si="3"/>
        <v>-6494703.0701314239</v>
      </c>
      <c r="F59" s="558">
        <f t="shared" si="18"/>
        <v>-6494703.070131422</v>
      </c>
      <c r="G59" s="885"/>
      <c r="H59" s="561">
        <f t="shared" si="13"/>
        <v>-138185.17170492391</v>
      </c>
      <c r="I59" s="558">
        <f t="shared" si="6"/>
        <v>5112851.3530821819</v>
      </c>
      <c r="J59" s="558">
        <f t="shared" si="19"/>
        <v>4283740.3228526404</v>
      </c>
      <c r="K59" s="558">
        <f t="shared" si="20"/>
        <v>-2210962.7472787816</v>
      </c>
      <c r="L59" s="558">
        <f t="shared" si="21"/>
        <v>-48364.810096723362</v>
      </c>
      <c r="M59" s="558">
        <f t="shared" si="22"/>
        <v>483648.10096723586</v>
      </c>
      <c r="N59" s="558">
        <f t="shared" si="23"/>
        <v>773836.96154757601</v>
      </c>
      <c r="O59" s="566">
        <f t="shared" si="17"/>
        <v>-1437125.7857312057</v>
      </c>
      <c r="P59" s="568">
        <f t="shared" si="2"/>
        <v>-898203.61608200613</v>
      </c>
      <c r="Q59" s="764"/>
      <c r="R59" s="630"/>
    </row>
    <row r="60" spans="1:18" s="1094" customFormat="1" ht="13.8" hidden="1" outlineLevel="1">
      <c r="B60" s="1095">
        <v>43131</v>
      </c>
      <c r="E60" s="1096">
        <f t="shared" si="3"/>
        <v>-6494703.0701314239</v>
      </c>
      <c r="F60" s="1096">
        <f t="shared" si="18"/>
        <v>-6494703.070131422</v>
      </c>
      <c r="G60" s="1154"/>
      <c r="H60" s="1097">
        <f t="shared" si="13"/>
        <v>-138185.17170492391</v>
      </c>
      <c r="I60" s="1096">
        <f t="shared" si="6"/>
        <v>5251036.5247871056</v>
      </c>
      <c r="J60" s="1096">
        <f t="shared" si="19"/>
        <v>4421925.4945575632</v>
      </c>
      <c r="K60" s="1096">
        <f t="shared" si="20"/>
        <v>-2072777.5755738588</v>
      </c>
      <c r="L60" s="1096">
        <f t="shared" ref="L60:L71" si="24">(-D60*0.21)+(H60*0.21)</f>
        <v>-29018.886058034019</v>
      </c>
      <c r="M60" s="1096">
        <f t="shared" si="22"/>
        <v>454629.21490920184</v>
      </c>
      <c r="N60" s="1096">
        <f t="shared" si="23"/>
        <v>726278.2316191314</v>
      </c>
      <c r="O60" s="1098">
        <f t="shared" si="17"/>
        <v>-1346499.3439547275</v>
      </c>
      <c r="P60" s="1099">
        <f t="shared" si="2"/>
        <v>-789037.33043511643</v>
      </c>
      <c r="R60" s="1100"/>
    </row>
    <row r="61" spans="1:18" ht="13.8" hidden="1" outlineLevel="1">
      <c r="B61" s="555">
        <v>43159</v>
      </c>
      <c r="D61" s="764"/>
      <c r="E61" s="558">
        <f t="shared" si="3"/>
        <v>-6494703.0701314239</v>
      </c>
      <c r="F61" s="558">
        <f t="shared" si="18"/>
        <v>-6494703.070131422</v>
      </c>
      <c r="G61" s="885"/>
      <c r="H61" s="561">
        <f t="shared" si="13"/>
        <v>-138185.17170492391</v>
      </c>
      <c r="I61" s="558">
        <f t="shared" si="6"/>
        <v>5389221.6964920294</v>
      </c>
      <c r="J61" s="558">
        <f t="shared" si="19"/>
        <v>4560110.666262486</v>
      </c>
      <c r="K61" s="558">
        <f t="shared" si="20"/>
        <v>-1934592.403868936</v>
      </c>
      <c r="L61" s="558">
        <f t="shared" si="24"/>
        <v>-29018.886058034019</v>
      </c>
      <c r="M61" s="558">
        <f t="shared" si="22"/>
        <v>425610.32885116781</v>
      </c>
      <c r="N61" s="558">
        <f t="shared" si="23"/>
        <v>680331.66202724422</v>
      </c>
      <c r="O61" s="566">
        <f t="shared" si="17"/>
        <v>-1254260.7418416918</v>
      </c>
      <c r="P61" s="568">
        <f t="shared" si="2"/>
        <v>-679871.04478822672</v>
      </c>
      <c r="Q61" s="764"/>
      <c r="R61" s="630"/>
    </row>
    <row r="62" spans="1:18" ht="13.8" hidden="1" outlineLevel="1">
      <c r="B62" s="555">
        <v>43190</v>
      </c>
      <c r="D62" s="764"/>
      <c r="E62" s="558">
        <f t="shared" si="3"/>
        <v>-6494703.0701314239</v>
      </c>
      <c r="F62" s="558">
        <f t="shared" si="18"/>
        <v>-6494703.070131422</v>
      </c>
      <c r="G62" s="885"/>
      <c r="H62" s="561">
        <f t="shared" si="13"/>
        <v>-138185.17170492391</v>
      </c>
      <c r="I62" s="558">
        <f t="shared" si="6"/>
        <v>5527406.8681969531</v>
      </c>
      <c r="J62" s="558">
        <f t="shared" si="19"/>
        <v>4698295.8379674116</v>
      </c>
      <c r="K62" s="558">
        <f t="shared" si="20"/>
        <v>-1796407.2321640104</v>
      </c>
      <c r="L62" s="558">
        <f t="shared" si="24"/>
        <v>-29018.886058034019</v>
      </c>
      <c r="M62" s="558">
        <f t="shared" si="22"/>
        <v>396591.44279313379</v>
      </c>
      <c r="N62" s="558">
        <f t="shared" si="23"/>
        <v>635997.25277191459</v>
      </c>
      <c r="O62" s="566">
        <f t="shared" si="17"/>
        <v>-1160409.9793920959</v>
      </c>
      <c r="P62" s="568">
        <f t="shared" si="2"/>
        <v>-570704.75914133701</v>
      </c>
      <c r="Q62" s="764"/>
      <c r="R62" s="630"/>
    </row>
    <row r="63" spans="1:18" ht="13.8" hidden="1" outlineLevel="1">
      <c r="B63" s="554">
        <v>43220</v>
      </c>
      <c r="D63" s="764"/>
      <c r="E63" s="558">
        <f t="shared" si="3"/>
        <v>-6494703.0701314239</v>
      </c>
      <c r="F63" s="558">
        <f t="shared" si="18"/>
        <v>-6494703.070131422</v>
      </c>
      <c r="G63" s="885"/>
      <c r="H63" s="561">
        <f t="shared" si="13"/>
        <v>-138185.17170492391</v>
      </c>
      <c r="I63" s="558">
        <f t="shared" si="6"/>
        <v>5665592.0399018768</v>
      </c>
      <c r="J63" s="558">
        <f t="shared" si="19"/>
        <v>4836481.0096723344</v>
      </c>
      <c r="K63" s="558">
        <f t="shared" si="20"/>
        <v>-1658222.0604590876</v>
      </c>
      <c r="L63" s="558">
        <f t="shared" si="24"/>
        <v>-29018.886058034019</v>
      </c>
      <c r="M63" s="558">
        <f t="shared" si="22"/>
        <v>367572.55673509976</v>
      </c>
      <c r="N63" s="558">
        <f t="shared" si="23"/>
        <v>593275.00385314215</v>
      </c>
      <c r="O63" s="566">
        <f t="shared" si="17"/>
        <v>-1064947.0566059453</v>
      </c>
      <c r="P63" s="568">
        <f t="shared" si="2"/>
        <v>-461538.4734944473</v>
      </c>
      <c r="Q63" s="764"/>
      <c r="R63" s="630"/>
    </row>
    <row r="64" spans="1:18" ht="13.8" hidden="1" outlineLevel="1">
      <c r="B64" s="554">
        <v>43251</v>
      </c>
      <c r="D64" s="764"/>
      <c r="E64" s="558">
        <f t="shared" si="3"/>
        <v>-6494703.0701314239</v>
      </c>
      <c r="F64" s="558">
        <f t="shared" si="18"/>
        <v>-6494703.070131422</v>
      </c>
      <c r="G64" s="885"/>
      <c r="H64" s="561">
        <f t="shared" si="13"/>
        <v>-138185.17170492391</v>
      </c>
      <c r="I64" s="558">
        <f t="shared" si="6"/>
        <v>5803777.2116068006</v>
      </c>
      <c r="J64" s="558">
        <f t="shared" si="19"/>
        <v>4974666.1813772582</v>
      </c>
      <c r="K64" s="558">
        <f t="shared" si="20"/>
        <v>-1520036.8887541639</v>
      </c>
      <c r="L64" s="558">
        <f t="shared" si="24"/>
        <v>-29018.886058034019</v>
      </c>
      <c r="M64" s="558">
        <f t="shared" si="22"/>
        <v>338553.67067706573</v>
      </c>
      <c r="N64" s="558">
        <f t="shared" si="23"/>
        <v>552164.91527092725</v>
      </c>
      <c r="O64" s="566">
        <f t="shared" si="17"/>
        <v>-967871.97348323662</v>
      </c>
      <c r="P64" s="568">
        <f t="shared" si="2"/>
        <v>-352372.18784755759</v>
      </c>
      <c r="Q64" s="764"/>
      <c r="R64" s="630"/>
    </row>
    <row r="65" spans="2:19" s="1076" customFormat="1" ht="13.8" hidden="1" outlineLevel="1">
      <c r="B65" s="1082">
        <v>43281</v>
      </c>
      <c r="E65" s="1077">
        <f t="shared" si="3"/>
        <v>-6494703.0701314239</v>
      </c>
      <c r="F65" s="1077">
        <f t="shared" si="18"/>
        <v>-6494703.070131422</v>
      </c>
      <c r="G65" s="1078"/>
      <c r="H65" s="1080">
        <f t="shared" si="13"/>
        <v>-138185.17170492391</v>
      </c>
      <c r="I65" s="1077">
        <f t="shared" si="6"/>
        <v>5941962.3833117243</v>
      </c>
      <c r="J65" s="1077">
        <f t="shared" si="19"/>
        <v>5112851.3530821819</v>
      </c>
      <c r="K65" s="1077">
        <f t="shared" si="20"/>
        <v>-1381851.7170492401</v>
      </c>
      <c r="L65" s="1077">
        <f t="shared" si="24"/>
        <v>-29018.886058034019</v>
      </c>
      <c r="M65" s="1077">
        <f t="shared" si="22"/>
        <v>309534.78461903171</v>
      </c>
      <c r="N65" s="1077">
        <f t="shared" si="23"/>
        <v>512666.98702526983</v>
      </c>
      <c r="O65" s="1078">
        <f t="shared" si="17"/>
        <v>-869184.73002397036</v>
      </c>
      <c r="P65" s="1079">
        <f t="shared" si="2"/>
        <v>-243205.90220066789</v>
      </c>
      <c r="R65" s="1081"/>
    </row>
    <row r="66" spans="2:19" ht="13.8" hidden="1" outlineLevel="1">
      <c r="B66" s="555">
        <v>43312</v>
      </c>
      <c r="D66" s="764"/>
      <c r="E66" s="558">
        <f t="shared" si="3"/>
        <v>-6494703.0701314239</v>
      </c>
      <c r="F66" s="558">
        <f t="shared" si="18"/>
        <v>-6494703.070131422</v>
      </c>
      <c r="G66" s="885"/>
      <c r="H66" s="561">
        <f t="shared" si="13"/>
        <v>-138185.17170492391</v>
      </c>
      <c r="I66" s="558">
        <f t="shared" si="6"/>
        <v>6080147.555016648</v>
      </c>
      <c r="J66" s="558">
        <f t="shared" si="19"/>
        <v>5251036.5247871066</v>
      </c>
      <c r="K66" s="558">
        <f t="shared" si="20"/>
        <v>-1243666.5453443155</v>
      </c>
      <c r="L66" s="558">
        <f t="shared" si="24"/>
        <v>-29018.886058034019</v>
      </c>
      <c r="M66" s="558">
        <f t="shared" si="22"/>
        <v>280515.89856099768</v>
      </c>
      <c r="N66" s="558">
        <f t="shared" si="23"/>
        <v>474781.21911616996</v>
      </c>
      <c r="O66" s="566">
        <f t="shared" si="17"/>
        <v>-768885.32622814551</v>
      </c>
      <c r="P66" s="568">
        <f t="shared" si="2"/>
        <v>-134039.61655377818</v>
      </c>
      <c r="Q66" s="764"/>
      <c r="R66" s="630"/>
    </row>
    <row r="67" spans="2:19" ht="13.8" hidden="1" outlineLevel="1">
      <c r="B67" s="555">
        <v>43343</v>
      </c>
      <c r="D67" s="764"/>
      <c r="E67" s="558">
        <f t="shared" si="3"/>
        <v>-6494703.0701314239</v>
      </c>
      <c r="F67" s="558">
        <f t="shared" si="18"/>
        <v>-6494703.070131422</v>
      </c>
      <c r="G67" s="885"/>
      <c r="H67" s="561">
        <f t="shared" si="13"/>
        <v>-138185.17170492391</v>
      </c>
      <c r="I67" s="558">
        <f t="shared" si="6"/>
        <v>6218332.7267215718</v>
      </c>
      <c r="J67" s="558">
        <f t="shared" si="19"/>
        <v>5389221.6964920303</v>
      </c>
      <c r="K67" s="558">
        <f t="shared" si="20"/>
        <v>-1105481.3736393917</v>
      </c>
      <c r="L67" s="558">
        <f t="shared" si="24"/>
        <v>-29018.886058034019</v>
      </c>
      <c r="M67" s="558">
        <f t="shared" si="22"/>
        <v>251497.01250296365</v>
      </c>
      <c r="N67" s="558">
        <f t="shared" si="23"/>
        <v>438507.6115436274</v>
      </c>
      <c r="O67" s="566">
        <f t="shared" si="17"/>
        <v>-666973.76209576428</v>
      </c>
      <c r="P67" s="568">
        <f t="shared" si="2"/>
        <v>-24873.33090688847</v>
      </c>
      <c r="Q67" s="764"/>
      <c r="R67" s="630"/>
    </row>
    <row r="68" spans="2:19" ht="13.2" hidden="1" outlineLevel="1">
      <c r="B68" s="555">
        <v>43373</v>
      </c>
      <c r="D68" s="764"/>
      <c r="E68" s="558">
        <f t="shared" si="3"/>
        <v>-6494703.0701314239</v>
      </c>
      <c r="F68" s="558">
        <f t="shared" si="18"/>
        <v>-6494703.070131422</v>
      </c>
      <c r="G68" s="885"/>
      <c r="H68" s="561">
        <f t="shared" si="13"/>
        <v>-138185.17170492391</v>
      </c>
      <c r="I68" s="558">
        <f t="shared" si="6"/>
        <v>6356517.8984264955</v>
      </c>
      <c r="J68" s="558">
        <f t="shared" si="19"/>
        <v>5527406.8681969531</v>
      </c>
      <c r="K68" s="558">
        <f t="shared" si="20"/>
        <v>-967296.20193446893</v>
      </c>
      <c r="L68" s="558">
        <f t="shared" si="24"/>
        <v>-29018.886058034019</v>
      </c>
      <c r="M68" s="558">
        <f t="shared" si="22"/>
        <v>222478.12644492963</v>
      </c>
      <c r="N68" s="558">
        <f t="shared" si="23"/>
        <v>403846.16430764232</v>
      </c>
      <c r="O68" s="566">
        <f t="shared" si="17"/>
        <v>-563450.03762682667</v>
      </c>
      <c r="P68" s="568">
        <f t="shared" si="2"/>
        <v>84292.954740001238</v>
      </c>
      <c r="Q68" s="1779" t="s">
        <v>878</v>
      </c>
      <c r="R68" s="973"/>
      <c r="S68" s="1122"/>
    </row>
    <row r="69" spans="2:19" s="1159" customFormat="1" ht="13.2" collapsed="1">
      <c r="B69" s="567">
        <v>43404</v>
      </c>
      <c r="E69" s="885">
        <f t="shared" si="3"/>
        <v>-6494703.0701314239</v>
      </c>
      <c r="F69" s="885">
        <f t="shared" si="18"/>
        <v>-6494703.070131422</v>
      </c>
      <c r="G69" s="885"/>
      <c r="H69" s="1783">
        <f>E69/47</f>
        <v>-138185.17170492391</v>
      </c>
      <c r="I69" s="1784">
        <f>I68-H69</f>
        <v>6494703.0701314192</v>
      </c>
      <c r="J69" s="1784">
        <f t="shared" si="19"/>
        <v>5665592.0399018759</v>
      </c>
      <c r="K69" s="1784">
        <f>F69+J69</f>
        <v>-829111.03022954613</v>
      </c>
      <c r="L69" s="1784">
        <f t="shared" si="24"/>
        <v>-29018.886058034019</v>
      </c>
      <c r="M69" s="1765">
        <f t="shared" si="22"/>
        <v>193459.2403868956</v>
      </c>
      <c r="N69" s="885">
        <f t="shared" si="23"/>
        <v>370796.87740821461</v>
      </c>
      <c r="O69" s="885">
        <f t="shared" si="17"/>
        <v>-458314.15282133152</v>
      </c>
      <c r="P69" s="787">
        <f>E69+I69+M69</f>
        <v>193459.24038689095</v>
      </c>
    </row>
    <row r="70" spans="2:19" s="1159" customFormat="1" ht="13.2">
      <c r="B70" s="567">
        <v>43434</v>
      </c>
      <c r="E70" s="885">
        <f t="shared" si="3"/>
        <v>-6494703.0701314239</v>
      </c>
      <c r="F70" s="885">
        <f t="shared" si="18"/>
        <v>-6494703.070131422</v>
      </c>
      <c r="G70" s="885"/>
      <c r="H70" s="787">
        <v>0</v>
      </c>
      <c r="I70" s="885">
        <f t="shared" ref="I70:I88" si="25">I69-H70</f>
        <v>6494703.0701314192</v>
      </c>
      <c r="J70" s="885">
        <f t="shared" si="19"/>
        <v>5798019.4961190959</v>
      </c>
      <c r="K70" s="885">
        <f>F70+J70</f>
        <v>-696683.57401232608</v>
      </c>
      <c r="L70" s="885">
        <f t="shared" si="24"/>
        <v>0</v>
      </c>
      <c r="M70" s="1205">
        <f t="shared" si="22"/>
        <v>193459.2403868956</v>
      </c>
      <c r="N70" s="885">
        <f t="shared" si="23"/>
        <v>340568.87109776255</v>
      </c>
      <c r="O70" s="885">
        <f>N70+K70</f>
        <v>-356114.70291456353</v>
      </c>
      <c r="P70" s="787">
        <f t="shared" ref="P70:P88" si="26">E70+I70+M70</f>
        <v>193459.24038689095</v>
      </c>
    </row>
    <row r="71" spans="2:19" s="1159" customFormat="1" ht="13.2">
      <c r="B71" s="567">
        <v>43465</v>
      </c>
      <c r="E71" s="885">
        <f t="shared" si="3"/>
        <v>-6494703.0701314239</v>
      </c>
      <c r="F71" s="885">
        <f t="shared" si="18"/>
        <v>-6494703.070131422</v>
      </c>
      <c r="G71" s="885"/>
      <c r="H71" s="787">
        <v>0</v>
      </c>
      <c r="I71" s="885">
        <f t="shared" si="25"/>
        <v>6494703.0701314192</v>
      </c>
      <c r="J71" s="885">
        <f t="shared" si="19"/>
        <v>5918931.521360904</v>
      </c>
      <c r="K71" s="885">
        <f t="shared" ref="K71:K88" si="27">F71+J71</f>
        <v>-575771.54877051804</v>
      </c>
      <c r="L71" s="885">
        <f t="shared" si="24"/>
        <v>0</v>
      </c>
      <c r="M71" s="1205">
        <f t="shared" si="22"/>
        <v>193459.2403868956</v>
      </c>
      <c r="N71" s="885">
        <f>(M59+M71+SUM(M60:M70)*2)/24</f>
        <v>314371.2656287041</v>
      </c>
      <c r="O71" s="885">
        <f>N71+K71</f>
        <v>-261400.28314181394</v>
      </c>
      <c r="P71" s="787">
        <f t="shared" si="26"/>
        <v>193459.24038689095</v>
      </c>
    </row>
    <row r="72" spans="2:19" s="1159" customFormat="1" ht="13.2">
      <c r="B72" s="567">
        <v>43496</v>
      </c>
      <c r="E72" s="885">
        <f t="shared" si="3"/>
        <v>-6494703.0701314239</v>
      </c>
      <c r="F72" s="885">
        <f t="shared" si="18"/>
        <v>-6494703.070131422</v>
      </c>
      <c r="G72" s="885"/>
      <c r="H72" s="787"/>
      <c r="I72" s="885">
        <f t="shared" si="25"/>
        <v>6494703.0701314192</v>
      </c>
      <c r="J72" s="885">
        <f t="shared" si="19"/>
        <v>6028328.1156273028</v>
      </c>
      <c r="K72" s="885">
        <f t="shared" si="27"/>
        <v>-466374.95450411923</v>
      </c>
      <c r="L72" s="885">
        <f t="shared" ref="L72:L77" si="28">(-D72*0.35)+(H72*0.35)</f>
        <v>0</v>
      </c>
      <c r="M72" s="1205">
        <f t="shared" si="22"/>
        <v>193459.2403868956</v>
      </c>
      <c r="N72" s="885">
        <f t="shared" si="23"/>
        <v>291397.98083276051</v>
      </c>
      <c r="O72" s="885">
        <f t="shared" si="17"/>
        <v>-174976.97367135872</v>
      </c>
      <c r="P72" s="787">
        <f t="shared" si="26"/>
        <v>193459.24038689095</v>
      </c>
    </row>
    <row r="73" spans="2:19" ht="13.2">
      <c r="B73" s="555">
        <v>43524</v>
      </c>
      <c r="E73" s="558">
        <f t="shared" si="3"/>
        <v>-6494703.0701314239</v>
      </c>
      <c r="F73" s="558">
        <f t="shared" si="18"/>
        <v>-6494703.070131422</v>
      </c>
      <c r="G73" s="885"/>
      <c r="H73" s="561"/>
      <c r="I73" s="558">
        <f t="shared" si="25"/>
        <v>6494703.0701314192</v>
      </c>
      <c r="J73" s="558">
        <f t="shared" si="19"/>
        <v>6126209.2789182896</v>
      </c>
      <c r="K73" s="558">
        <f t="shared" si="27"/>
        <v>-368493.79121313244</v>
      </c>
      <c r="L73" s="558">
        <f t="shared" si="28"/>
        <v>0</v>
      </c>
      <c r="M73" s="812">
        <f t="shared" si="22"/>
        <v>193459.2403868956</v>
      </c>
      <c r="N73" s="558">
        <f t="shared" si="23"/>
        <v>270842.93654165306</v>
      </c>
      <c r="O73" s="566">
        <f t="shared" si="17"/>
        <v>-97650.854671479377</v>
      </c>
      <c r="P73" s="568">
        <f t="shared" si="26"/>
        <v>193459.24038689095</v>
      </c>
    </row>
    <row r="74" spans="2:19" ht="13.2">
      <c r="B74" s="555">
        <v>43555</v>
      </c>
      <c r="E74" s="558">
        <f t="shared" si="3"/>
        <v>-6494703.0701314239</v>
      </c>
      <c r="F74" s="558">
        <f t="shared" ref="F74:F88" si="29">(E62+E74+SUM(E63:E73)*2)/24</f>
        <v>-6494703.070131422</v>
      </c>
      <c r="G74" s="885"/>
      <c r="H74" s="561"/>
      <c r="I74" s="558">
        <f t="shared" si="25"/>
        <v>6494703.0701314192</v>
      </c>
      <c r="J74" s="558">
        <f t="shared" si="19"/>
        <v>6212575.0112338671</v>
      </c>
      <c r="K74" s="558">
        <f t="shared" si="27"/>
        <v>-282128.05889755487</v>
      </c>
      <c r="L74" s="558">
        <f t="shared" si="28"/>
        <v>0</v>
      </c>
      <c r="M74" s="812">
        <f t="shared" si="22"/>
        <v>193459.2403868956</v>
      </c>
      <c r="N74" s="558">
        <f t="shared" si="23"/>
        <v>252706.13275538178</v>
      </c>
      <c r="O74" s="566">
        <f t="shared" si="17"/>
        <v>-29421.926142173092</v>
      </c>
      <c r="P74" s="568">
        <f t="shared" si="26"/>
        <v>193459.24038689095</v>
      </c>
    </row>
    <row r="75" spans="2:19" ht="13.2">
      <c r="B75" s="554">
        <v>43585</v>
      </c>
      <c r="E75" s="558">
        <f t="shared" si="3"/>
        <v>-6494703.0701314239</v>
      </c>
      <c r="F75" s="558">
        <f t="shared" si="29"/>
        <v>-6494703.070131422</v>
      </c>
      <c r="G75" s="885"/>
      <c r="H75" s="561"/>
      <c r="I75" s="558">
        <f t="shared" si="25"/>
        <v>6494703.0701314192</v>
      </c>
      <c r="J75" s="558">
        <f t="shared" si="19"/>
        <v>6287425.3125740336</v>
      </c>
      <c r="K75" s="558">
        <f t="shared" si="27"/>
        <v>-207277.7575573884</v>
      </c>
      <c r="L75" s="558">
        <f t="shared" si="28"/>
        <v>0</v>
      </c>
      <c r="M75" s="812">
        <f t="shared" si="22"/>
        <v>193459.2403868956</v>
      </c>
      <c r="N75" s="558">
        <f t="shared" si="23"/>
        <v>236987.56947394667</v>
      </c>
      <c r="O75" s="566">
        <f t="shared" si="17"/>
        <v>29709.811916558276</v>
      </c>
      <c r="P75" s="568">
        <f t="shared" si="26"/>
        <v>193459.24038689095</v>
      </c>
    </row>
    <row r="76" spans="2:19" ht="13.2">
      <c r="B76" s="554">
        <v>43616</v>
      </c>
      <c r="E76" s="558">
        <f t="shared" si="3"/>
        <v>-6494703.0701314239</v>
      </c>
      <c r="F76" s="558">
        <f t="shared" si="29"/>
        <v>-6494703.070131422</v>
      </c>
      <c r="G76" s="885"/>
      <c r="H76" s="561"/>
      <c r="I76" s="558">
        <f t="shared" si="25"/>
        <v>6494703.0701314192</v>
      </c>
      <c r="J76" s="558">
        <f t="shared" si="19"/>
        <v>6350760.1829387909</v>
      </c>
      <c r="K76" s="558">
        <f t="shared" si="27"/>
        <v>-143942.88719263114</v>
      </c>
      <c r="L76" s="558">
        <f t="shared" si="28"/>
        <v>0</v>
      </c>
      <c r="M76" s="812">
        <f t="shared" si="22"/>
        <v>193459.2403868956</v>
      </c>
      <c r="N76" s="558">
        <f t="shared" si="23"/>
        <v>223687.24669734776</v>
      </c>
      <c r="O76" s="566">
        <f t="shared" si="17"/>
        <v>79744.359504716616</v>
      </c>
      <c r="P76" s="568">
        <f t="shared" si="26"/>
        <v>193459.24038689095</v>
      </c>
    </row>
    <row r="77" spans="2:19" ht="13.2">
      <c r="B77" s="564">
        <v>43646</v>
      </c>
      <c r="E77" s="558">
        <f t="shared" si="3"/>
        <v>-6494703.0701314239</v>
      </c>
      <c r="F77" s="558">
        <f t="shared" si="29"/>
        <v>-6494703.070131422</v>
      </c>
      <c r="G77" s="885"/>
      <c r="H77" s="561"/>
      <c r="I77" s="558">
        <f t="shared" si="25"/>
        <v>6494703.0701314192</v>
      </c>
      <c r="J77" s="558">
        <f t="shared" si="19"/>
        <v>6402579.622328137</v>
      </c>
      <c r="K77" s="558">
        <f t="shared" si="27"/>
        <v>-92123.447803284973</v>
      </c>
      <c r="L77" s="558">
        <f t="shared" si="28"/>
        <v>0</v>
      </c>
      <c r="M77" s="812">
        <f t="shared" si="22"/>
        <v>193459.2403868956</v>
      </c>
      <c r="N77" s="558">
        <f t="shared" si="23"/>
        <v>212805.16442558495</v>
      </c>
      <c r="O77" s="566">
        <f t="shared" si="17"/>
        <v>120681.71662229998</v>
      </c>
      <c r="P77" s="568">
        <f t="shared" si="26"/>
        <v>193459.24038689095</v>
      </c>
    </row>
    <row r="78" spans="2:19" ht="13.2">
      <c r="B78" s="1123">
        <v>43677</v>
      </c>
      <c r="C78" s="1124"/>
      <c r="D78" s="1124"/>
      <c r="E78" s="1146">
        <f t="shared" si="3"/>
        <v>-6494703.0701314239</v>
      </c>
      <c r="F78" s="1146">
        <f t="shared" si="29"/>
        <v>-6494703.070131422</v>
      </c>
      <c r="G78" s="1146"/>
      <c r="H78" s="1125"/>
      <c r="I78" s="1146">
        <f t="shared" si="25"/>
        <v>6494703.0701314192</v>
      </c>
      <c r="J78" s="1146">
        <f t="shared" si="19"/>
        <v>6442883.6307420731</v>
      </c>
      <c r="K78" s="1146">
        <f t="shared" si="27"/>
        <v>-51819.439389348961</v>
      </c>
      <c r="L78" s="1146"/>
      <c r="M78" s="1062">
        <f t="shared" si="22"/>
        <v>193459.2403868956</v>
      </c>
      <c r="N78" s="1146">
        <f t="shared" si="23"/>
        <v>204341.32265865835</v>
      </c>
      <c r="O78" s="1146">
        <f t="shared" si="17"/>
        <v>152521.88326930939</v>
      </c>
      <c r="P78" s="1125">
        <f t="shared" si="26"/>
        <v>193459.24038689095</v>
      </c>
    </row>
    <row r="79" spans="2:19" ht="13.2">
      <c r="B79" s="1123">
        <v>43708</v>
      </c>
      <c r="C79" s="1124"/>
      <c r="D79" s="1124"/>
      <c r="E79" s="1146">
        <f t="shared" si="3"/>
        <v>-6494703.0701314239</v>
      </c>
      <c r="F79" s="1146">
        <f t="shared" si="29"/>
        <v>-6494703.070131422</v>
      </c>
      <c r="G79" s="1146"/>
      <c r="H79" s="1125"/>
      <c r="I79" s="1146">
        <f t="shared" si="25"/>
        <v>6494703.0701314192</v>
      </c>
      <c r="J79" s="1146">
        <f t="shared" si="19"/>
        <v>6471672.2081805989</v>
      </c>
      <c r="K79" s="1146">
        <f t="shared" si="27"/>
        <v>-23030.861950823106</v>
      </c>
      <c r="L79" s="1146"/>
      <c r="M79" s="1062">
        <f t="shared" si="22"/>
        <v>193459.2403868956</v>
      </c>
      <c r="N79" s="1146">
        <f t="shared" si="23"/>
        <v>198295.72139656797</v>
      </c>
      <c r="O79" s="1146">
        <f t="shared" si="17"/>
        <v>175264.85944574486</v>
      </c>
      <c r="P79" s="1125">
        <f t="shared" si="26"/>
        <v>193459.24038689095</v>
      </c>
    </row>
    <row r="80" spans="2:19" ht="13.2">
      <c r="B80" s="1123">
        <v>43738</v>
      </c>
      <c r="C80" s="1124"/>
      <c r="D80" s="1124"/>
      <c r="E80" s="1146">
        <f t="shared" si="3"/>
        <v>-6494703.0701314239</v>
      </c>
      <c r="F80" s="1146">
        <f t="shared" si="29"/>
        <v>-6494703.070131422</v>
      </c>
      <c r="G80" s="1146"/>
      <c r="H80" s="1125"/>
      <c r="I80" s="1146">
        <f t="shared" si="25"/>
        <v>6494703.0701314192</v>
      </c>
      <c r="J80" s="1146">
        <f t="shared" si="19"/>
        <v>6488945.3546437146</v>
      </c>
      <c r="K80" s="1146">
        <f t="shared" si="27"/>
        <v>-5757.7154877074063</v>
      </c>
      <c r="L80" s="1146"/>
      <c r="M80" s="1062">
        <f t="shared" si="22"/>
        <v>193459.2403868956</v>
      </c>
      <c r="N80" s="1146">
        <f t="shared" si="23"/>
        <v>194668.36063931367</v>
      </c>
      <c r="O80" s="1146">
        <f t="shared" si="17"/>
        <v>188910.64515160627</v>
      </c>
      <c r="P80" s="1125">
        <f t="shared" si="26"/>
        <v>193459.24038689095</v>
      </c>
    </row>
    <row r="81" spans="2:16" ht="13.2">
      <c r="B81" s="1123">
        <v>43769</v>
      </c>
      <c r="C81" s="1124"/>
      <c r="D81" s="1124"/>
      <c r="E81" s="1146">
        <f t="shared" ref="E81:E88" si="30">E80+D81</f>
        <v>-6494703.0701314239</v>
      </c>
      <c r="F81" s="1146">
        <f t="shared" si="29"/>
        <v>-6494703.070131422</v>
      </c>
      <c r="G81" s="1146"/>
      <c r="H81" s="1125"/>
      <c r="I81" s="1146">
        <f t="shared" si="25"/>
        <v>6494703.0701314192</v>
      </c>
      <c r="J81" s="1146">
        <f t="shared" si="19"/>
        <v>6494703.0701314202</v>
      </c>
      <c r="K81" s="1146">
        <f t="shared" si="27"/>
        <v>0</v>
      </c>
      <c r="L81" s="1146"/>
      <c r="M81" s="1062">
        <f t="shared" si="22"/>
        <v>193459.2403868956</v>
      </c>
      <c r="N81" s="1146">
        <f t="shared" si="23"/>
        <v>193459.2403868956</v>
      </c>
      <c r="O81" s="1146">
        <f t="shared" si="17"/>
        <v>193459.2403868956</v>
      </c>
      <c r="P81" s="1125">
        <f t="shared" si="26"/>
        <v>193459.24038689095</v>
      </c>
    </row>
    <row r="82" spans="2:16" ht="13.2">
      <c r="B82" s="1123">
        <v>43799</v>
      </c>
      <c r="C82" s="1124"/>
      <c r="D82" s="1124"/>
      <c r="E82" s="1146">
        <f t="shared" si="30"/>
        <v>-6494703.0701314239</v>
      </c>
      <c r="F82" s="1146">
        <f t="shared" si="29"/>
        <v>-6494703.070131422</v>
      </c>
      <c r="G82" s="1146"/>
      <c r="H82" s="1125"/>
      <c r="I82" s="1146">
        <f t="shared" si="25"/>
        <v>6494703.0701314192</v>
      </c>
      <c r="J82" s="1146">
        <f t="shared" si="19"/>
        <v>6494703.0701314202</v>
      </c>
      <c r="K82" s="1146">
        <f t="shared" si="27"/>
        <v>0</v>
      </c>
      <c r="L82" s="1146"/>
      <c r="M82" s="1062">
        <f t="shared" si="22"/>
        <v>193459.2403868956</v>
      </c>
      <c r="N82" s="1146">
        <f t="shared" si="23"/>
        <v>193459.2403868956</v>
      </c>
      <c r="O82" s="1146">
        <f t="shared" si="17"/>
        <v>193459.2403868956</v>
      </c>
      <c r="P82" s="1125">
        <f t="shared" si="26"/>
        <v>193459.24038689095</v>
      </c>
    </row>
    <row r="83" spans="2:16" ht="13.2">
      <c r="B83" s="1123">
        <v>43830</v>
      </c>
      <c r="C83" s="1124"/>
      <c r="D83" s="1124"/>
      <c r="E83" s="1146">
        <f t="shared" si="30"/>
        <v>-6494703.0701314239</v>
      </c>
      <c r="F83" s="1146">
        <f t="shared" si="29"/>
        <v>-6494703.070131422</v>
      </c>
      <c r="G83" s="1146"/>
      <c r="H83" s="1125"/>
      <c r="I83" s="1146">
        <f t="shared" si="25"/>
        <v>6494703.0701314192</v>
      </c>
      <c r="J83" s="1146">
        <f t="shared" si="19"/>
        <v>6494703.0701314202</v>
      </c>
      <c r="K83" s="1146">
        <f t="shared" si="27"/>
        <v>0</v>
      </c>
      <c r="L83" s="1146"/>
      <c r="M83" s="1062">
        <f t="shared" si="22"/>
        <v>193459.2403868956</v>
      </c>
      <c r="N83" s="1146">
        <f t="shared" si="23"/>
        <v>193459.2403868956</v>
      </c>
      <c r="O83" s="1146">
        <f t="shared" si="17"/>
        <v>193459.2403868956</v>
      </c>
      <c r="P83" s="1125">
        <f t="shared" si="26"/>
        <v>193459.24038689095</v>
      </c>
    </row>
    <row r="84" spans="2:16" ht="13.2">
      <c r="B84" s="1123">
        <v>43861</v>
      </c>
      <c r="C84" s="1124"/>
      <c r="D84" s="1124"/>
      <c r="E84" s="1146">
        <f t="shared" si="30"/>
        <v>-6494703.0701314239</v>
      </c>
      <c r="F84" s="1146">
        <f t="shared" si="29"/>
        <v>-6494703.070131422</v>
      </c>
      <c r="G84" s="1146"/>
      <c r="H84" s="1125"/>
      <c r="I84" s="1146">
        <f t="shared" si="25"/>
        <v>6494703.0701314192</v>
      </c>
      <c r="J84" s="1146">
        <f t="shared" si="19"/>
        <v>6494703.0701314202</v>
      </c>
      <c r="K84" s="1146">
        <f t="shared" si="27"/>
        <v>0</v>
      </c>
      <c r="L84" s="1146"/>
      <c r="M84" s="1062">
        <f t="shared" si="22"/>
        <v>193459.2403868956</v>
      </c>
      <c r="N84" s="1146">
        <f t="shared" si="23"/>
        <v>193459.2403868956</v>
      </c>
      <c r="O84" s="1146">
        <f t="shared" si="17"/>
        <v>193459.2403868956</v>
      </c>
      <c r="P84" s="1125">
        <f t="shared" si="26"/>
        <v>193459.24038689095</v>
      </c>
    </row>
    <row r="85" spans="2:16" ht="13.2">
      <c r="B85" s="1123">
        <v>43890</v>
      </c>
      <c r="C85" s="1124"/>
      <c r="D85" s="1124"/>
      <c r="E85" s="1146">
        <f t="shared" si="30"/>
        <v>-6494703.0701314239</v>
      </c>
      <c r="F85" s="1146">
        <f t="shared" si="29"/>
        <v>-6494703.070131422</v>
      </c>
      <c r="G85" s="1146"/>
      <c r="H85" s="1125"/>
      <c r="I85" s="1146">
        <f t="shared" si="25"/>
        <v>6494703.0701314192</v>
      </c>
      <c r="J85" s="1146">
        <f t="shared" si="19"/>
        <v>6494703.0701314202</v>
      </c>
      <c r="K85" s="1146">
        <f t="shared" si="27"/>
        <v>0</v>
      </c>
      <c r="L85" s="1146"/>
      <c r="M85" s="1062">
        <f t="shared" si="22"/>
        <v>193459.2403868956</v>
      </c>
      <c r="N85" s="1146">
        <f t="shared" si="23"/>
        <v>193459.2403868956</v>
      </c>
      <c r="O85" s="1146">
        <f t="shared" si="17"/>
        <v>193459.2403868956</v>
      </c>
      <c r="P85" s="1125">
        <f t="shared" si="26"/>
        <v>193459.24038689095</v>
      </c>
    </row>
    <row r="86" spans="2:16" ht="13.2">
      <c r="B86" s="1123">
        <v>43921</v>
      </c>
      <c r="C86" s="1124"/>
      <c r="D86" s="1124"/>
      <c r="E86" s="1146">
        <f t="shared" si="30"/>
        <v>-6494703.0701314239</v>
      </c>
      <c r="F86" s="1146">
        <f t="shared" si="29"/>
        <v>-6494703.070131422</v>
      </c>
      <c r="G86" s="1146"/>
      <c r="H86" s="1125"/>
      <c r="I86" s="1146">
        <f t="shared" si="25"/>
        <v>6494703.0701314192</v>
      </c>
      <c r="J86" s="1146">
        <f t="shared" si="19"/>
        <v>6494703.0701314202</v>
      </c>
      <c r="K86" s="1146">
        <f t="shared" si="27"/>
        <v>0</v>
      </c>
      <c r="L86" s="1146"/>
      <c r="M86" s="1062">
        <f t="shared" si="22"/>
        <v>193459.2403868956</v>
      </c>
      <c r="N86" s="1146">
        <f t="shared" si="23"/>
        <v>193459.2403868956</v>
      </c>
      <c r="O86" s="1146">
        <f t="shared" si="17"/>
        <v>193459.2403868956</v>
      </c>
      <c r="P86" s="1125">
        <f t="shared" si="26"/>
        <v>193459.24038689095</v>
      </c>
    </row>
    <row r="87" spans="2:16" ht="13.2">
      <c r="B87" s="1123">
        <v>43951</v>
      </c>
      <c r="C87" s="1124"/>
      <c r="D87" s="1124"/>
      <c r="E87" s="1146">
        <f t="shared" si="30"/>
        <v>-6494703.0701314239</v>
      </c>
      <c r="F87" s="1146">
        <f t="shared" si="29"/>
        <v>-6494703.070131422</v>
      </c>
      <c r="G87" s="1146"/>
      <c r="H87" s="1125"/>
      <c r="I87" s="1146">
        <f t="shared" si="25"/>
        <v>6494703.0701314192</v>
      </c>
      <c r="J87" s="1146">
        <f t="shared" si="19"/>
        <v>6494703.0701314202</v>
      </c>
      <c r="K87" s="1146">
        <f t="shared" si="27"/>
        <v>0</v>
      </c>
      <c r="L87" s="1146"/>
      <c r="M87" s="1062">
        <f t="shared" si="22"/>
        <v>193459.2403868956</v>
      </c>
      <c r="N87" s="1146">
        <f t="shared" si="23"/>
        <v>193459.2403868956</v>
      </c>
      <c r="O87" s="1146">
        <f t="shared" si="17"/>
        <v>193459.2403868956</v>
      </c>
      <c r="P87" s="1125">
        <f t="shared" si="26"/>
        <v>193459.24038689095</v>
      </c>
    </row>
    <row r="88" spans="2:16" ht="13.2">
      <c r="B88" s="1123">
        <v>43982</v>
      </c>
      <c r="C88" s="1124"/>
      <c r="D88" s="1124"/>
      <c r="E88" s="1146">
        <f t="shared" si="30"/>
        <v>-6494703.0701314239</v>
      </c>
      <c r="F88" s="1146">
        <f t="shared" si="29"/>
        <v>-6494703.070131422</v>
      </c>
      <c r="G88" s="1146"/>
      <c r="H88" s="1125"/>
      <c r="I88" s="1146">
        <f t="shared" si="25"/>
        <v>6494703.0701314192</v>
      </c>
      <c r="J88" s="1146">
        <f t="shared" si="19"/>
        <v>6494703.0701314202</v>
      </c>
      <c r="K88" s="1146">
        <f t="shared" si="27"/>
        <v>0</v>
      </c>
      <c r="L88" s="1146"/>
      <c r="M88" s="1062">
        <f t="shared" si="22"/>
        <v>193459.2403868956</v>
      </c>
      <c r="N88" s="1146">
        <f t="shared" si="23"/>
        <v>193459.2403868956</v>
      </c>
      <c r="O88" s="1146">
        <f>N88+K88</f>
        <v>193459.2403868956</v>
      </c>
      <c r="P88" s="1125">
        <f t="shared" si="26"/>
        <v>193459.24038689095</v>
      </c>
    </row>
    <row r="89" spans="2:16" ht="13.2">
      <c r="B89" s="1123">
        <v>44012</v>
      </c>
      <c r="C89" s="1124"/>
      <c r="D89" s="1124"/>
      <c r="E89" s="1146">
        <f t="shared" ref="E89:E99" si="31">E88+D89</f>
        <v>-6494703.0701314239</v>
      </c>
      <c r="F89" s="1146">
        <f t="shared" ref="F89:F99" si="32">(E77+E89+SUM(E78:E88)*2)/24</f>
        <v>-6494703.070131422</v>
      </c>
      <c r="G89" s="1146"/>
      <c r="H89" s="1125"/>
      <c r="I89" s="1146">
        <f t="shared" ref="I89:I99" si="33">I88-H89</f>
        <v>6494703.0701314192</v>
      </c>
      <c r="J89" s="1146">
        <f t="shared" ref="J89:J99" si="34">(I77+I89+SUM(I78:I88)*2)/24</f>
        <v>6494703.0701314202</v>
      </c>
      <c r="K89" s="1146">
        <f t="shared" ref="K89:K99" si="35">F89+J89</f>
        <v>0</v>
      </c>
      <c r="L89" s="1146"/>
      <c r="M89" s="1062">
        <f t="shared" ref="M89:M99" si="36">M88+L89</f>
        <v>193459.2403868956</v>
      </c>
      <c r="N89" s="1146">
        <f t="shared" ref="N89:N99" si="37">(M77+M89+SUM(M78:M88)*2)/24</f>
        <v>193459.2403868956</v>
      </c>
      <c r="O89" s="1146">
        <f t="shared" ref="O89:O99" si="38">N89+K89</f>
        <v>193459.2403868956</v>
      </c>
      <c r="P89" s="1125">
        <f t="shared" ref="P89:P99" si="39">E89+I89+M89</f>
        <v>193459.24038689095</v>
      </c>
    </row>
    <row r="90" spans="2:16" ht="13.2">
      <c r="B90" s="555">
        <v>44043</v>
      </c>
      <c r="E90" s="558">
        <f t="shared" si="31"/>
        <v>-6494703.0701314239</v>
      </c>
      <c r="F90" s="558">
        <f t="shared" si="32"/>
        <v>-6494703.070131422</v>
      </c>
      <c r="G90" s="885"/>
      <c r="H90" s="561"/>
      <c r="I90" s="558">
        <f t="shared" si="33"/>
        <v>6494703.0701314192</v>
      </c>
      <c r="J90" s="558">
        <f t="shared" si="34"/>
        <v>6494703.0701314202</v>
      </c>
      <c r="K90" s="558">
        <f t="shared" si="35"/>
        <v>0</v>
      </c>
      <c r="L90" s="558"/>
      <c r="M90" s="812">
        <f t="shared" si="36"/>
        <v>193459.2403868956</v>
      </c>
      <c r="N90" s="558">
        <f t="shared" si="37"/>
        <v>193459.2403868956</v>
      </c>
      <c r="O90" s="566">
        <f t="shared" si="38"/>
        <v>193459.2403868956</v>
      </c>
      <c r="P90" s="568">
        <f t="shared" si="39"/>
        <v>193459.24038689095</v>
      </c>
    </row>
    <row r="91" spans="2:16" ht="13.2">
      <c r="B91" s="555">
        <v>44074</v>
      </c>
      <c r="E91" s="558">
        <f t="shared" si="31"/>
        <v>-6494703.0701314239</v>
      </c>
      <c r="F91" s="558">
        <f t="shared" si="32"/>
        <v>-6494703.070131422</v>
      </c>
      <c r="G91" s="885"/>
      <c r="H91" s="561"/>
      <c r="I91" s="558">
        <f t="shared" si="33"/>
        <v>6494703.0701314192</v>
      </c>
      <c r="J91" s="558">
        <f t="shared" si="34"/>
        <v>6494703.0701314202</v>
      </c>
      <c r="K91" s="558">
        <f t="shared" si="35"/>
        <v>0</v>
      </c>
      <c r="L91" s="558"/>
      <c r="M91" s="812">
        <f t="shared" si="36"/>
        <v>193459.2403868956</v>
      </c>
      <c r="N91" s="558">
        <f t="shared" si="37"/>
        <v>193459.2403868956</v>
      </c>
      <c r="O91" s="566">
        <f t="shared" si="38"/>
        <v>193459.2403868956</v>
      </c>
      <c r="P91" s="568">
        <f t="shared" si="39"/>
        <v>193459.24038689095</v>
      </c>
    </row>
    <row r="92" spans="2:16" ht="13.2">
      <c r="B92" s="555">
        <v>44104</v>
      </c>
      <c r="E92" s="558">
        <f t="shared" si="31"/>
        <v>-6494703.0701314239</v>
      </c>
      <c r="F92" s="558">
        <f t="shared" si="32"/>
        <v>-6494703.070131422</v>
      </c>
      <c r="G92" s="885">
        <f>EDIT!C13</f>
        <v>193460.24</v>
      </c>
      <c r="H92" s="561"/>
      <c r="I92" s="558">
        <f t="shared" si="33"/>
        <v>6494703.0701314192</v>
      </c>
      <c r="J92" s="558">
        <f t="shared" si="34"/>
        <v>6494703.0701314202</v>
      </c>
      <c r="K92" s="558">
        <f t="shared" si="35"/>
        <v>0</v>
      </c>
      <c r="L92" s="558"/>
      <c r="M92" s="1205">
        <f>ROUND(M91+L92-G92,-2)</f>
        <v>0</v>
      </c>
      <c r="N92" s="558">
        <f t="shared" si="37"/>
        <v>185398.43870410827</v>
      </c>
      <c r="O92" s="566">
        <f t="shared" si="38"/>
        <v>185398.43870410827</v>
      </c>
      <c r="P92" s="568">
        <f t="shared" si="39"/>
        <v>-4.6566128730773926E-9</v>
      </c>
    </row>
    <row r="93" spans="2:16" ht="13.2">
      <c r="B93" s="555">
        <v>44135</v>
      </c>
      <c r="E93" s="558">
        <f t="shared" si="31"/>
        <v>-6494703.0701314239</v>
      </c>
      <c r="F93" s="558">
        <f t="shared" si="32"/>
        <v>-6494703.070131422</v>
      </c>
      <c r="G93" s="885"/>
      <c r="H93" s="561"/>
      <c r="I93" s="558">
        <f t="shared" si="33"/>
        <v>6494703.0701314192</v>
      </c>
      <c r="J93" s="558">
        <f t="shared" si="34"/>
        <v>6494703.0701314202</v>
      </c>
      <c r="K93" s="558">
        <f t="shared" si="35"/>
        <v>0</v>
      </c>
      <c r="L93" s="558"/>
      <c r="M93" s="812">
        <f>M92+L93-G93</f>
        <v>0</v>
      </c>
      <c r="N93" s="558">
        <f t="shared" si="37"/>
        <v>169276.83533853365</v>
      </c>
      <c r="O93" s="566">
        <f t="shared" si="38"/>
        <v>169276.83533853365</v>
      </c>
      <c r="P93" s="568">
        <f t="shared" si="39"/>
        <v>-4.6566128730773926E-9</v>
      </c>
    </row>
    <row r="94" spans="2:16" ht="13.2">
      <c r="B94" s="555">
        <v>44165</v>
      </c>
      <c r="E94" s="558">
        <f t="shared" si="31"/>
        <v>-6494703.0701314239</v>
      </c>
      <c r="F94" s="558">
        <f t="shared" si="32"/>
        <v>-6494703.070131422</v>
      </c>
      <c r="G94" s="885"/>
      <c r="H94" s="561"/>
      <c r="I94" s="558">
        <f t="shared" si="33"/>
        <v>6494703.0701314192</v>
      </c>
      <c r="J94" s="558">
        <f t="shared" si="34"/>
        <v>6494703.0701314202</v>
      </c>
      <c r="K94" s="558">
        <f t="shared" si="35"/>
        <v>0</v>
      </c>
      <c r="L94" s="558"/>
      <c r="M94" s="812">
        <f t="shared" si="36"/>
        <v>0</v>
      </c>
      <c r="N94" s="558">
        <f t="shared" si="37"/>
        <v>153155.23197295901</v>
      </c>
      <c r="O94" s="566">
        <f t="shared" si="38"/>
        <v>153155.23197295901</v>
      </c>
      <c r="P94" s="568">
        <f t="shared" si="39"/>
        <v>-4.6566128730773926E-9</v>
      </c>
    </row>
    <row r="95" spans="2:16" ht="13.2">
      <c r="B95" s="555">
        <v>44196</v>
      </c>
      <c r="E95" s="558">
        <f t="shared" si="31"/>
        <v>-6494703.0701314239</v>
      </c>
      <c r="F95" s="558">
        <f t="shared" si="32"/>
        <v>-6494703.070131422</v>
      </c>
      <c r="G95" s="885"/>
      <c r="H95" s="561"/>
      <c r="I95" s="558">
        <f t="shared" si="33"/>
        <v>6494703.0701314192</v>
      </c>
      <c r="J95" s="558">
        <f t="shared" si="34"/>
        <v>6494703.0701314202</v>
      </c>
      <c r="K95" s="558">
        <f t="shared" si="35"/>
        <v>0</v>
      </c>
      <c r="L95" s="558"/>
      <c r="M95" s="812">
        <f t="shared" si="36"/>
        <v>0</v>
      </c>
      <c r="N95" s="558">
        <f t="shared" si="37"/>
        <v>137033.62860738439</v>
      </c>
      <c r="O95" s="566">
        <f t="shared" si="38"/>
        <v>137033.62860738439</v>
      </c>
      <c r="P95" s="568">
        <f t="shared" si="39"/>
        <v>-4.6566128730773926E-9</v>
      </c>
    </row>
    <row r="96" spans="2:16" ht="13.2">
      <c r="B96" s="555">
        <v>44227</v>
      </c>
      <c r="E96" s="558">
        <f t="shared" si="31"/>
        <v>-6494703.0701314239</v>
      </c>
      <c r="F96" s="558">
        <f t="shared" si="32"/>
        <v>-6494703.070131422</v>
      </c>
      <c r="G96" s="885"/>
      <c r="H96" s="561"/>
      <c r="I96" s="558">
        <f t="shared" si="33"/>
        <v>6494703.0701314192</v>
      </c>
      <c r="J96" s="558">
        <f t="shared" si="34"/>
        <v>6494703.0701314202</v>
      </c>
      <c r="K96" s="558">
        <f t="shared" si="35"/>
        <v>0</v>
      </c>
      <c r="L96" s="558"/>
      <c r="M96" s="812">
        <f t="shared" si="36"/>
        <v>0</v>
      </c>
      <c r="N96" s="558">
        <f t="shared" si="37"/>
        <v>120912.02524180974</v>
      </c>
      <c r="O96" s="566">
        <f t="shared" si="38"/>
        <v>120912.02524180974</v>
      </c>
      <c r="P96" s="568">
        <f t="shared" si="39"/>
        <v>-4.6566128730773926E-9</v>
      </c>
    </row>
    <row r="97" spans="2:16" ht="13.2">
      <c r="B97" s="555">
        <v>44255</v>
      </c>
      <c r="E97" s="558">
        <f t="shared" si="31"/>
        <v>-6494703.0701314239</v>
      </c>
      <c r="F97" s="558">
        <f t="shared" si="32"/>
        <v>-6494703.070131422</v>
      </c>
      <c r="G97" s="885"/>
      <c r="H97" s="561"/>
      <c r="I97" s="558">
        <f t="shared" si="33"/>
        <v>6494703.0701314192</v>
      </c>
      <c r="J97" s="558">
        <f t="shared" si="34"/>
        <v>6494703.0701314202</v>
      </c>
      <c r="K97" s="558">
        <f t="shared" si="35"/>
        <v>0</v>
      </c>
      <c r="L97" s="558"/>
      <c r="M97" s="812">
        <f t="shared" si="36"/>
        <v>0</v>
      </c>
      <c r="N97" s="558">
        <f t="shared" si="37"/>
        <v>104790.42187623512</v>
      </c>
      <c r="O97" s="566">
        <f t="shared" si="38"/>
        <v>104790.42187623512</v>
      </c>
      <c r="P97" s="568">
        <f t="shared" si="39"/>
        <v>-4.6566128730773926E-9</v>
      </c>
    </row>
    <row r="98" spans="2:16" ht="13.2">
      <c r="B98" s="555">
        <v>44286</v>
      </c>
      <c r="E98" s="558">
        <f t="shared" si="31"/>
        <v>-6494703.0701314239</v>
      </c>
      <c r="F98" s="558">
        <f t="shared" si="32"/>
        <v>-6494703.070131422</v>
      </c>
      <c r="G98" s="885"/>
      <c r="H98" s="561"/>
      <c r="I98" s="558">
        <f t="shared" si="33"/>
        <v>6494703.0701314192</v>
      </c>
      <c r="J98" s="558">
        <f t="shared" si="34"/>
        <v>6494703.0701314202</v>
      </c>
      <c r="K98" s="558">
        <f t="shared" si="35"/>
        <v>0</v>
      </c>
      <c r="L98" s="558"/>
      <c r="M98" s="812">
        <f t="shared" si="36"/>
        <v>0</v>
      </c>
      <c r="N98" s="558">
        <f t="shared" si="37"/>
        <v>88668.81851066048</v>
      </c>
      <c r="O98" s="566">
        <f t="shared" si="38"/>
        <v>88668.81851066048</v>
      </c>
      <c r="P98" s="568">
        <f t="shared" si="39"/>
        <v>-4.6566128730773926E-9</v>
      </c>
    </row>
    <row r="99" spans="2:16" ht="13.2">
      <c r="B99" s="555">
        <v>44316</v>
      </c>
      <c r="E99" s="558">
        <f t="shared" si="31"/>
        <v>-6494703.0701314239</v>
      </c>
      <c r="F99" s="558">
        <f t="shared" si="32"/>
        <v>-6494703.070131422</v>
      </c>
      <c r="G99" s="885"/>
      <c r="H99" s="561"/>
      <c r="I99" s="558">
        <f t="shared" si="33"/>
        <v>6494703.0701314192</v>
      </c>
      <c r="J99" s="558">
        <f t="shared" si="34"/>
        <v>6494703.0701314202</v>
      </c>
      <c r="K99" s="558">
        <f t="shared" si="35"/>
        <v>0</v>
      </c>
      <c r="L99" s="558"/>
      <c r="M99" s="812">
        <f t="shared" si="36"/>
        <v>0</v>
      </c>
      <c r="N99" s="885">
        <f t="shared" si="37"/>
        <v>72547.215145085851</v>
      </c>
      <c r="O99" s="566">
        <f t="shared" si="38"/>
        <v>72547.215145085851</v>
      </c>
      <c r="P99" s="568">
        <f t="shared" si="39"/>
        <v>-4.6566128730773926E-9</v>
      </c>
    </row>
    <row r="100" spans="2:16" s="1159" customFormat="1" ht="13.2">
      <c r="B100" s="567">
        <v>44347</v>
      </c>
      <c r="E100" s="885">
        <f t="shared" ref="E100:E112" si="40">E99+D100</f>
        <v>-6494703.0701314239</v>
      </c>
      <c r="F100" s="885">
        <f t="shared" ref="F100:F112" si="41">(E88+E100+SUM(E89:E99)*2)/24</f>
        <v>-6494703.070131422</v>
      </c>
      <c r="G100" s="885"/>
      <c r="H100" s="787"/>
      <c r="I100" s="885">
        <f t="shared" ref="I100:I112" si="42">I99-H100</f>
        <v>6494703.0701314192</v>
      </c>
      <c r="J100" s="885">
        <f t="shared" ref="J100:J112" si="43">(I88+I100+SUM(I89:I99)*2)/24</f>
        <v>6494703.0701314202</v>
      </c>
      <c r="K100" s="885">
        <f t="shared" ref="K100:K112" si="44">F100+J100</f>
        <v>0</v>
      </c>
      <c r="L100" s="885"/>
      <c r="M100" s="1205">
        <f t="shared" ref="M100:M112" si="45">M99+L100</f>
        <v>0</v>
      </c>
      <c r="N100" s="885">
        <f t="shared" ref="N100:N112" si="46">(M88+M100+SUM(M89:M99)*2)/24</f>
        <v>56425.611779511215</v>
      </c>
      <c r="O100" s="885">
        <f t="shared" ref="O100:O112" si="47">N100+K100</f>
        <v>56425.611779511215</v>
      </c>
      <c r="P100" s="787">
        <f t="shared" ref="P100:P112" si="48">E100+I100+M100</f>
        <v>-4.6566128730773926E-9</v>
      </c>
    </row>
    <row r="101" spans="2:16" s="1159" customFormat="1" ht="13.2">
      <c r="B101" s="567">
        <v>44377</v>
      </c>
      <c r="E101" s="885">
        <f t="shared" si="40"/>
        <v>-6494703.0701314239</v>
      </c>
      <c r="F101" s="885">
        <f t="shared" si="41"/>
        <v>-6494703.070131422</v>
      </c>
      <c r="G101" s="885"/>
      <c r="H101" s="787"/>
      <c r="I101" s="885">
        <f t="shared" si="42"/>
        <v>6494703.0701314192</v>
      </c>
      <c r="J101" s="885">
        <f t="shared" si="43"/>
        <v>6494703.0701314202</v>
      </c>
      <c r="K101" s="885">
        <f t="shared" si="44"/>
        <v>0</v>
      </c>
      <c r="L101" s="885"/>
      <c r="M101" s="1205">
        <f t="shared" si="45"/>
        <v>0</v>
      </c>
      <c r="N101" s="885">
        <f t="shared" si="46"/>
        <v>40304.008413936586</v>
      </c>
      <c r="O101" s="885">
        <f t="shared" si="47"/>
        <v>40304.008413936586</v>
      </c>
      <c r="P101" s="787">
        <f t="shared" si="48"/>
        <v>-4.6566128730773926E-9</v>
      </c>
    </row>
    <row r="102" spans="2:16" s="1159" customFormat="1" ht="13.2">
      <c r="B102" s="567">
        <v>44408</v>
      </c>
      <c r="E102" s="885">
        <f t="shared" si="40"/>
        <v>-6494703.0701314239</v>
      </c>
      <c r="F102" s="885">
        <f t="shared" si="41"/>
        <v>-6494703.070131422</v>
      </c>
      <c r="G102" s="885"/>
      <c r="H102" s="787"/>
      <c r="I102" s="885">
        <f t="shared" si="42"/>
        <v>6494703.0701314192</v>
      </c>
      <c r="J102" s="885">
        <f t="shared" si="43"/>
        <v>6494703.0701314202</v>
      </c>
      <c r="K102" s="885">
        <f t="shared" si="44"/>
        <v>0</v>
      </c>
      <c r="L102" s="885"/>
      <c r="M102" s="1205">
        <f t="shared" si="45"/>
        <v>0</v>
      </c>
      <c r="N102" s="885">
        <f t="shared" si="46"/>
        <v>24182.40504836195</v>
      </c>
      <c r="O102" s="885">
        <f t="shared" si="47"/>
        <v>24182.40504836195</v>
      </c>
      <c r="P102" s="787">
        <f t="shared" si="48"/>
        <v>-4.6566128730773926E-9</v>
      </c>
    </row>
    <row r="103" spans="2:16" s="1159" customFormat="1" ht="13.2">
      <c r="B103" s="567">
        <v>44439</v>
      </c>
      <c r="E103" s="885">
        <f t="shared" si="40"/>
        <v>-6494703.0701314239</v>
      </c>
      <c r="F103" s="885">
        <f t="shared" si="41"/>
        <v>-6494703.070131422</v>
      </c>
      <c r="G103" s="885"/>
      <c r="H103" s="787"/>
      <c r="I103" s="885">
        <f t="shared" si="42"/>
        <v>6494703.0701314192</v>
      </c>
      <c r="J103" s="885">
        <f t="shared" si="43"/>
        <v>6494703.0701314202</v>
      </c>
      <c r="K103" s="885">
        <f t="shared" si="44"/>
        <v>0</v>
      </c>
      <c r="L103" s="885"/>
      <c r="M103" s="1205">
        <f t="shared" si="45"/>
        <v>0</v>
      </c>
      <c r="N103" s="885">
        <f t="shared" si="46"/>
        <v>8060.8016827873171</v>
      </c>
      <c r="O103" s="885">
        <f t="shared" si="47"/>
        <v>8060.8016827873171</v>
      </c>
      <c r="P103" s="787">
        <f t="shared" si="48"/>
        <v>-4.6566128730773926E-9</v>
      </c>
    </row>
    <row r="104" spans="2:16" s="1159" customFormat="1" ht="13.2">
      <c r="B104" s="567">
        <v>44469</v>
      </c>
      <c r="E104" s="885">
        <f t="shared" si="40"/>
        <v>-6494703.0701314239</v>
      </c>
      <c r="F104" s="885">
        <f t="shared" si="41"/>
        <v>-6494703.070131422</v>
      </c>
      <c r="G104" s="885"/>
      <c r="H104" s="787"/>
      <c r="I104" s="885">
        <f t="shared" si="42"/>
        <v>6494703.0701314192</v>
      </c>
      <c r="J104" s="885">
        <f t="shared" si="43"/>
        <v>6494703.0701314202</v>
      </c>
      <c r="K104" s="885">
        <f t="shared" si="44"/>
        <v>0</v>
      </c>
      <c r="L104" s="885"/>
      <c r="M104" s="1205">
        <f t="shared" si="45"/>
        <v>0</v>
      </c>
      <c r="N104" s="885">
        <f t="shared" si="46"/>
        <v>0</v>
      </c>
      <c r="O104" s="885">
        <f t="shared" si="47"/>
        <v>0</v>
      </c>
      <c r="P104" s="787">
        <f t="shared" si="48"/>
        <v>-4.6566128730773926E-9</v>
      </c>
    </row>
    <row r="105" spans="2:16" s="1159" customFormat="1" ht="13.2">
      <c r="B105" s="567">
        <v>44500</v>
      </c>
      <c r="E105" s="885">
        <f t="shared" si="40"/>
        <v>-6494703.0701314239</v>
      </c>
      <c r="F105" s="885">
        <f t="shared" si="41"/>
        <v>-6494703.070131422</v>
      </c>
      <c r="G105" s="885"/>
      <c r="H105" s="787"/>
      <c r="I105" s="885">
        <f t="shared" si="42"/>
        <v>6494703.0701314192</v>
      </c>
      <c r="J105" s="885">
        <f t="shared" si="43"/>
        <v>6494703.0701314202</v>
      </c>
      <c r="K105" s="885">
        <f t="shared" si="44"/>
        <v>0</v>
      </c>
      <c r="L105" s="885"/>
      <c r="M105" s="1205">
        <f t="shared" si="45"/>
        <v>0</v>
      </c>
      <c r="N105" s="885">
        <f t="shared" si="46"/>
        <v>0</v>
      </c>
      <c r="O105" s="885">
        <f t="shared" si="47"/>
        <v>0</v>
      </c>
      <c r="P105" s="787">
        <f t="shared" si="48"/>
        <v>-4.6566128730773926E-9</v>
      </c>
    </row>
    <row r="106" spans="2:16" s="1159" customFormat="1" ht="13.2">
      <c r="B106" s="567">
        <v>44530</v>
      </c>
      <c r="E106" s="885">
        <f t="shared" si="40"/>
        <v>-6494703.0701314239</v>
      </c>
      <c r="F106" s="885">
        <f t="shared" si="41"/>
        <v>-6494703.070131422</v>
      </c>
      <c r="G106" s="885"/>
      <c r="H106" s="787"/>
      <c r="I106" s="885">
        <f t="shared" si="42"/>
        <v>6494703.0701314192</v>
      </c>
      <c r="J106" s="885">
        <f t="shared" si="43"/>
        <v>6494703.0701314202</v>
      </c>
      <c r="K106" s="885">
        <f t="shared" si="44"/>
        <v>0</v>
      </c>
      <c r="L106" s="885"/>
      <c r="M106" s="1205">
        <f t="shared" si="45"/>
        <v>0</v>
      </c>
      <c r="N106" s="885">
        <f t="shared" si="46"/>
        <v>0</v>
      </c>
      <c r="O106" s="885">
        <f t="shared" si="47"/>
        <v>0</v>
      </c>
      <c r="P106" s="787">
        <f t="shared" si="48"/>
        <v>-4.6566128730773926E-9</v>
      </c>
    </row>
    <row r="107" spans="2:16" ht="13.2">
      <c r="B107" s="567">
        <v>44561</v>
      </c>
      <c r="C107" s="1159"/>
      <c r="D107" s="1159"/>
      <c r="E107" s="885">
        <f t="shared" si="40"/>
        <v>-6494703.0701314239</v>
      </c>
      <c r="F107" s="885">
        <f t="shared" si="41"/>
        <v>-6494703.070131422</v>
      </c>
      <c r="G107" s="885"/>
      <c r="H107" s="787"/>
      <c r="I107" s="885">
        <f t="shared" si="42"/>
        <v>6494703.0701314192</v>
      </c>
      <c r="J107" s="885">
        <f t="shared" si="43"/>
        <v>6494703.0701314202</v>
      </c>
      <c r="K107" s="885">
        <f t="shared" si="44"/>
        <v>0</v>
      </c>
      <c r="L107" s="885"/>
      <c r="M107" s="1205">
        <f t="shared" si="45"/>
        <v>0</v>
      </c>
      <c r="N107" s="885">
        <f t="shared" si="46"/>
        <v>0</v>
      </c>
      <c r="O107" s="885">
        <f t="shared" si="47"/>
        <v>0</v>
      </c>
      <c r="P107" s="787">
        <f t="shared" si="48"/>
        <v>-4.6566128730773926E-9</v>
      </c>
    </row>
    <row r="108" spans="2:16" ht="13.2">
      <c r="B108" s="567">
        <v>44592</v>
      </c>
      <c r="C108" s="1159"/>
      <c r="D108" s="1159"/>
      <c r="E108" s="885">
        <f t="shared" si="40"/>
        <v>-6494703.0701314239</v>
      </c>
      <c r="F108" s="885">
        <f t="shared" si="41"/>
        <v>-6494703.070131422</v>
      </c>
      <c r="G108" s="885"/>
      <c r="H108" s="787"/>
      <c r="I108" s="885">
        <f t="shared" si="42"/>
        <v>6494703.0701314192</v>
      </c>
      <c r="J108" s="885">
        <f t="shared" si="43"/>
        <v>6494703.0701314202</v>
      </c>
      <c r="K108" s="885">
        <f t="shared" si="44"/>
        <v>0</v>
      </c>
      <c r="L108" s="885"/>
      <c r="M108" s="1205">
        <f t="shared" si="45"/>
        <v>0</v>
      </c>
      <c r="N108" s="885">
        <f t="shared" si="46"/>
        <v>0</v>
      </c>
      <c r="O108" s="885">
        <f t="shared" si="47"/>
        <v>0</v>
      </c>
      <c r="P108" s="787">
        <f t="shared" si="48"/>
        <v>-4.6566128730773926E-9</v>
      </c>
    </row>
    <row r="109" spans="2:16" ht="13.2">
      <c r="B109" s="567">
        <v>44620</v>
      </c>
      <c r="C109" s="1159"/>
      <c r="D109" s="1159"/>
      <c r="E109" s="885">
        <f t="shared" si="40"/>
        <v>-6494703.0701314239</v>
      </c>
      <c r="F109" s="885">
        <f t="shared" si="41"/>
        <v>-6494703.070131422</v>
      </c>
      <c r="G109" s="885"/>
      <c r="H109" s="787"/>
      <c r="I109" s="885">
        <f t="shared" si="42"/>
        <v>6494703.0701314192</v>
      </c>
      <c r="J109" s="885">
        <f t="shared" si="43"/>
        <v>6494703.0701314202</v>
      </c>
      <c r="K109" s="885">
        <f t="shared" si="44"/>
        <v>0</v>
      </c>
      <c r="L109" s="885"/>
      <c r="M109" s="1205">
        <f t="shared" si="45"/>
        <v>0</v>
      </c>
      <c r="N109" s="885">
        <f t="shared" si="46"/>
        <v>0</v>
      </c>
      <c r="O109" s="885">
        <f t="shared" si="47"/>
        <v>0</v>
      </c>
      <c r="P109" s="787">
        <f t="shared" si="48"/>
        <v>-4.6566128730773926E-9</v>
      </c>
    </row>
    <row r="110" spans="2:16" ht="13.2">
      <c r="B110" s="567">
        <v>44651</v>
      </c>
      <c r="C110" s="1159"/>
      <c r="D110" s="1159"/>
      <c r="E110" s="885">
        <f t="shared" si="40"/>
        <v>-6494703.0701314239</v>
      </c>
      <c r="F110" s="885">
        <f t="shared" si="41"/>
        <v>-6494703.070131422</v>
      </c>
      <c r="G110" s="885"/>
      <c r="H110" s="787"/>
      <c r="I110" s="885">
        <f t="shared" si="42"/>
        <v>6494703.0701314192</v>
      </c>
      <c r="J110" s="885">
        <f t="shared" si="43"/>
        <v>6494703.0701314202</v>
      </c>
      <c r="K110" s="885">
        <f t="shared" si="44"/>
        <v>0</v>
      </c>
      <c r="L110" s="885"/>
      <c r="M110" s="1205">
        <f t="shared" si="45"/>
        <v>0</v>
      </c>
      <c r="N110" s="885">
        <f t="shared" si="46"/>
        <v>0</v>
      </c>
      <c r="O110" s="885">
        <f t="shared" si="47"/>
        <v>0</v>
      </c>
      <c r="P110" s="787">
        <f t="shared" si="48"/>
        <v>-4.6566128730773926E-9</v>
      </c>
    </row>
    <row r="111" spans="2:16" ht="13.2">
      <c r="B111" s="567">
        <v>44681</v>
      </c>
      <c r="C111" s="1159"/>
      <c r="D111" s="1159"/>
      <c r="E111" s="885">
        <f t="shared" si="40"/>
        <v>-6494703.0701314239</v>
      </c>
      <c r="F111" s="885">
        <f t="shared" si="41"/>
        <v>-6494703.070131422</v>
      </c>
      <c r="G111" s="885"/>
      <c r="H111" s="787"/>
      <c r="I111" s="885">
        <f t="shared" si="42"/>
        <v>6494703.0701314192</v>
      </c>
      <c r="J111" s="885">
        <f t="shared" si="43"/>
        <v>6494703.0701314202</v>
      </c>
      <c r="K111" s="885">
        <f t="shared" si="44"/>
        <v>0</v>
      </c>
      <c r="L111" s="885"/>
      <c r="M111" s="1205">
        <f t="shared" si="45"/>
        <v>0</v>
      </c>
      <c r="N111" s="885">
        <f t="shared" si="46"/>
        <v>0</v>
      </c>
      <c r="O111" s="885">
        <f t="shared" si="47"/>
        <v>0</v>
      </c>
      <c r="P111" s="787">
        <f t="shared" si="48"/>
        <v>-4.6566128730773926E-9</v>
      </c>
    </row>
    <row r="112" spans="2:16" ht="13.2">
      <c r="B112" s="567">
        <v>44712</v>
      </c>
      <c r="C112" s="1159"/>
      <c r="D112" s="1159"/>
      <c r="E112" s="885">
        <f t="shared" si="40"/>
        <v>-6494703.0701314239</v>
      </c>
      <c r="F112" s="885">
        <f t="shared" si="41"/>
        <v>-6494703.070131422</v>
      </c>
      <c r="G112" s="885"/>
      <c r="H112" s="787"/>
      <c r="I112" s="885">
        <f t="shared" si="42"/>
        <v>6494703.0701314192</v>
      </c>
      <c r="J112" s="885">
        <f t="shared" si="43"/>
        <v>6494703.0701314202</v>
      </c>
      <c r="K112" s="885">
        <f t="shared" si="44"/>
        <v>0</v>
      </c>
      <c r="L112" s="885"/>
      <c r="M112" s="1205">
        <f t="shared" si="45"/>
        <v>0</v>
      </c>
      <c r="N112" s="885">
        <f t="shared" si="46"/>
        <v>0</v>
      </c>
      <c r="O112" s="885">
        <f t="shared" si="47"/>
        <v>0</v>
      </c>
      <c r="P112" s="787">
        <f t="shared" si="48"/>
        <v>-4.6566128730773926E-9</v>
      </c>
    </row>
    <row r="113" spans="2:15" ht="13.8" thickBot="1">
      <c r="B113" s="555"/>
      <c r="E113" s="558"/>
      <c r="F113" s="558"/>
      <c r="G113" s="885"/>
      <c r="H113" s="561"/>
      <c r="I113" s="558"/>
      <c r="J113" s="558"/>
      <c r="K113" s="558"/>
      <c r="L113" s="558"/>
      <c r="M113" s="558"/>
      <c r="N113" s="558"/>
      <c r="O113" s="566"/>
    </row>
    <row r="114" spans="2:15" ht="13.2">
      <c r="B114" s="1088" t="s">
        <v>875</v>
      </c>
      <c r="E114" s="558"/>
      <c r="F114" s="558"/>
      <c r="G114" s="885"/>
      <c r="H114" s="1090">
        <f>SUM(H78:H89)</f>
        <v>0</v>
      </c>
      <c r="I114" s="558"/>
      <c r="J114" s="558"/>
      <c r="K114" s="558"/>
      <c r="L114" s="558"/>
      <c r="M114" s="558"/>
      <c r="N114" s="558"/>
      <c r="O114" s="566"/>
    </row>
    <row r="115" spans="2:15" ht="13.8" thickBot="1">
      <c r="B115" s="1089" t="s">
        <v>876</v>
      </c>
      <c r="E115" s="558"/>
      <c r="F115" s="558"/>
      <c r="G115" s="885"/>
      <c r="H115" s="1091">
        <v>0</v>
      </c>
      <c r="I115" s="558"/>
      <c r="J115" s="558"/>
      <c r="K115" s="558"/>
      <c r="L115" s="558"/>
      <c r="M115" s="558"/>
      <c r="N115" s="558"/>
      <c r="O115" s="566"/>
    </row>
    <row r="116" spans="2:15" ht="13.2">
      <c r="B116" s="555"/>
      <c r="E116" s="558"/>
      <c r="F116" s="558"/>
      <c r="G116" s="885"/>
      <c r="H116" s="561"/>
      <c r="I116" s="558"/>
      <c r="J116" s="558"/>
      <c r="K116" s="558"/>
      <c r="L116" s="558"/>
      <c r="M116" s="558"/>
      <c r="N116" s="558"/>
      <c r="O116" s="566"/>
    </row>
    <row r="117" spans="2:15" ht="13.2">
      <c r="B117" s="554"/>
      <c r="E117" s="558"/>
      <c r="F117" s="558"/>
      <c r="G117" s="885"/>
      <c r="H117" s="561"/>
      <c r="I117" s="558"/>
      <c r="J117" s="558"/>
      <c r="K117" s="558"/>
      <c r="L117" s="558"/>
      <c r="M117" s="558"/>
      <c r="N117" s="558"/>
      <c r="O117" s="566"/>
    </row>
    <row r="118" spans="2:15" ht="13.2">
      <c r="B118" s="554"/>
      <c r="E118" s="558"/>
      <c r="F118" s="1279"/>
      <c r="G118" s="1281"/>
      <c r="H118" s="1280"/>
      <c r="I118" s="1281"/>
      <c r="J118" s="1280"/>
      <c r="K118" s="1280"/>
      <c r="L118" s="1280"/>
      <c r="M118" s="1280"/>
      <c r="N118" s="1282"/>
      <c r="O118" s="566"/>
    </row>
    <row r="119" spans="2:15" ht="13.2">
      <c r="B119" s="554"/>
      <c r="E119" s="558"/>
      <c r="F119" s="1283"/>
      <c r="G119" s="885"/>
      <c r="H119" s="558"/>
      <c r="I119" s="1785" t="s">
        <v>2643</v>
      </c>
      <c r="J119" s="558"/>
      <c r="K119" s="558"/>
      <c r="L119" s="1293" t="s">
        <v>935</v>
      </c>
      <c r="M119" s="558"/>
      <c r="N119" s="1284"/>
      <c r="O119" s="566"/>
    </row>
    <row r="120" spans="2:15" ht="13.2">
      <c r="B120" s="564"/>
      <c r="E120" s="558"/>
      <c r="F120" s="1283" t="s">
        <v>933</v>
      </c>
      <c r="G120" s="885"/>
      <c r="H120" s="558"/>
      <c r="I120" s="562" t="s">
        <v>6</v>
      </c>
      <c r="J120" s="1293" t="s">
        <v>931</v>
      </c>
      <c r="K120" s="1293" t="s">
        <v>588</v>
      </c>
      <c r="L120" s="1293" t="s">
        <v>9</v>
      </c>
      <c r="M120" s="1293" t="s">
        <v>2</v>
      </c>
      <c r="N120" s="1284"/>
      <c r="O120" s="566"/>
    </row>
    <row r="121" spans="2:15" ht="13.2">
      <c r="B121" s="555"/>
      <c r="E121" s="558"/>
      <c r="F121" s="1283" t="s">
        <v>934</v>
      </c>
      <c r="G121" s="885"/>
      <c r="H121" s="506"/>
      <c r="I121" s="1286" t="s">
        <v>930</v>
      </c>
      <c r="J121" s="558"/>
      <c r="K121" s="558"/>
      <c r="L121" s="558"/>
      <c r="M121" s="558">
        <v>0</v>
      </c>
      <c r="N121" s="1284"/>
      <c r="O121" s="566"/>
    </row>
    <row r="122" spans="2:15" ht="13.2">
      <c r="B122" s="555"/>
      <c r="E122" s="558"/>
      <c r="F122" s="1283"/>
      <c r="G122" s="885"/>
      <c r="H122" s="558"/>
      <c r="I122" s="1287">
        <v>1</v>
      </c>
      <c r="J122" s="558">
        <v>0</v>
      </c>
      <c r="K122" s="558"/>
      <c r="L122" s="885">
        <v>0</v>
      </c>
      <c r="M122" s="558">
        <f>M121+J122-K122</f>
        <v>0</v>
      </c>
      <c r="N122" s="1284"/>
      <c r="O122" s="566"/>
    </row>
    <row r="123" spans="2:15" ht="13.2">
      <c r="B123" s="555"/>
      <c r="E123" s="558"/>
      <c r="F123" s="1283"/>
      <c r="G123" s="885"/>
      <c r="H123" s="558"/>
      <c r="I123" s="1287">
        <v>2</v>
      </c>
      <c r="J123" s="558">
        <v>0</v>
      </c>
      <c r="K123" s="558"/>
      <c r="L123" s="885">
        <v>0</v>
      </c>
      <c r="M123" s="558">
        <f t="shared" ref="M123:M133" si="49">M122+J123-K123</f>
        <v>0</v>
      </c>
      <c r="N123" s="1284"/>
      <c r="O123" s="566"/>
    </row>
    <row r="124" spans="2:15" ht="13.2">
      <c r="B124" s="555"/>
      <c r="E124" s="558"/>
      <c r="F124" s="1283"/>
      <c r="G124" s="885"/>
      <c r="H124" s="558"/>
      <c r="I124" s="1287">
        <v>3</v>
      </c>
      <c r="J124" s="558">
        <v>0</v>
      </c>
      <c r="K124" s="558"/>
      <c r="L124" s="885">
        <v>0</v>
      </c>
      <c r="M124" s="558">
        <f t="shared" si="49"/>
        <v>0</v>
      </c>
      <c r="N124" s="1284"/>
      <c r="O124" s="566"/>
    </row>
    <row r="125" spans="2:15" ht="13.2">
      <c r="B125" s="555"/>
      <c r="E125" s="558"/>
      <c r="F125" s="1283"/>
      <c r="G125" s="885"/>
      <c r="H125" s="558"/>
      <c r="I125" s="1287">
        <v>4</v>
      </c>
      <c r="J125" s="558">
        <v>0</v>
      </c>
      <c r="K125" s="558"/>
      <c r="L125" s="885">
        <v>0</v>
      </c>
      <c r="M125" s="558">
        <f t="shared" si="49"/>
        <v>0</v>
      </c>
      <c r="N125" s="1284"/>
      <c r="O125" s="566"/>
    </row>
    <row r="126" spans="2:15" ht="13.2">
      <c r="B126" s="555"/>
      <c r="E126" s="558"/>
      <c r="F126" s="1283"/>
      <c r="G126" s="885"/>
      <c r="H126" s="558"/>
      <c r="I126" s="1287">
        <v>5</v>
      </c>
      <c r="J126" s="558">
        <v>0</v>
      </c>
      <c r="K126" s="558"/>
      <c r="L126" s="885">
        <v>0</v>
      </c>
      <c r="M126" s="558">
        <f t="shared" si="49"/>
        <v>0</v>
      </c>
      <c r="N126" s="1284"/>
      <c r="O126" s="566"/>
    </row>
    <row r="127" spans="2:15" ht="13.2">
      <c r="B127" s="555"/>
      <c r="E127" s="558"/>
      <c r="F127" s="1283"/>
      <c r="G127" s="885"/>
      <c r="H127" s="558"/>
      <c r="I127" s="1287">
        <v>6</v>
      </c>
      <c r="J127" s="558">
        <v>0</v>
      </c>
      <c r="K127" s="558"/>
      <c r="L127" s="885">
        <v>0</v>
      </c>
      <c r="M127" s="558">
        <f t="shared" si="49"/>
        <v>0</v>
      </c>
      <c r="N127" s="1284"/>
      <c r="O127" s="566"/>
    </row>
    <row r="128" spans="2:15" ht="13.2">
      <c r="B128" s="555"/>
      <c r="E128" s="558"/>
      <c r="F128" s="1283"/>
      <c r="G128" s="885"/>
      <c r="H128" s="558"/>
      <c r="I128" s="1287">
        <v>7</v>
      </c>
      <c r="J128" s="558">
        <v>0</v>
      </c>
      <c r="K128" s="558"/>
      <c r="L128" s="885">
        <v>0</v>
      </c>
      <c r="M128" s="558">
        <f t="shared" si="49"/>
        <v>0</v>
      </c>
      <c r="N128" s="1284"/>
      <c r="O128" s="566"/>
    </row>
    <row r="129" spans="2:15" ht="13.2">
      <c r="B129" s="555"/>
      <c r="E129" s="558"/>
      <c r="F129" s="1283"/>
      <c r="G129" s="885"/>
      <c r="H129" s="558"/>
      <c r="I129" s="1287">
        <v>8</v>
      </c>
      <c r="J129" s="558">
        <v>0</v>
      </c>
      <c r="K129" s="558"/>
      <c r="L129" s="885">
        <v>0</v>
      </c>
      <c r="M129" s="558">
        <f t="shared" si="49"/>
        <v>0</v>
      </c>
      <c r="N129" s="1284"/>
      <c r="O129" s="566"/>
    </row>
    <row r="130" spans="2:15" ht="13.2">
      <c r="B130" s="554"/>
      <c r="E130" s="558"/>
      <c r="F130" s="1283"/>
      <c r="G130" s="885"/>
      <c r="H130" s="558"/>
      <c r="I130" s="1287">
        <v>9</v>
      </c>
      <c r="J130" s="558">
        <v>0</v>
      </c>
      <c r="K130" s="558"/>
      <c r="L130" s="885">
        <v>0</v>
      </c>
      <c r="M130" s="558">
        <f t="shared" si="49"/>
        <v>0</v>
      </c>
      <c r="N130" s="1284"/>
      <c r="O130" s="566"/>
    </row>
    <row r="131" spans="2:15" ht="13.2">
      <c r="B131" s="554"/>
      <c r="E131" s="558"/>
      <c r="F131" s="1283"/>
      <c r="G131" s="885"/>
      <c r="H131" s="558"/>
      <c r="I131" s="1287">
        <v>10</v>
      </c>
      <c r="J131" s="558">
        <v>0</v>
      </c>
      <c r="K131" s="558"/>
      <c r="L131" s="885">
        <v>0</v>
      </c>
      <c r="M131" s="558">
        <f t="shared" si="49"/>
        <v>0</v>
      </c>
      <c r="N131" s="1284"/>
      <c r="O131" s="566"/>
    </row>
    <row r="132" spans="2:15" ht="13.2">
      <c r="B132" s="564"/>
      <c r="E132" s="558"/>
      <c r="F132" s="1285"/>
      <c r="G132" s="1175"/>
      <c r="H132" s="506"/>
      <c r="I132" s="1287">
        <v>11</v>
      </c>
      <c r="J132" s="885">
        <v>0</v>
      </c>
      <c r="K132" s="506"/>
      <c r="L132" s="885">
        <v>0</v>
      </c>
      <c r="M132" s="558">
        <f t="shared" si="49"/>
        <v>0</v>
      </c>
      <c r="N132" s="1288"/>
      <c r="O132" s="566"/>
    </row>
    <row r="133" spans="2:15" ht="13.2">
      <c r="B133" s="555"/>
      <c r="E133" s="558"/>
      <c r="F133" s="1285"/>
      <c r="G133" s="1175"/>
      <c r="H133" s="506"/>
      <c r="I133" s="1287">
        <v>12</v>
      </c>
      <c r="J133" s="885">
        <v>0</v>
      </c>
      <c r="K133" s="506"/>
      <c r="L133" s="885">
        <v>0</v>
      </c>
      <c r="M133" s="558">
        <f t="shared" si="49"/>
        <v>0</v>
      </c>
      <c r="N133" s="1288"/>
      <c r="O133" s="566"/>
    </row>
    <row r="134" spans="2:15" ht="13.2">
      <c r="B134" s="555"/>
      <c r="E134" s="558"/>
      <c r="F134" s="1289"/>
      <c r="G134" s="1290"/>
      <c r="H134" s="1290"/>
      <c r="I134" s="1290"/>
      <c r="J134" s="1290"/>
      <c r="K134" s="1290"/>
      <c r="L134" s="1290"/>
      <c r="M134" s="1290"/>
      <c r="N134" s="1291"/>
      <c r="O134" s="566"/>
    </row>
    <row r="135" spans="2:15" ht="13.2">
      <c r="B135" s="555"/>
      <c r="E135" s="558"/>
      <c r="F135" s="558"/>
      <c r="G135" s="885"/>
      <c r="I135" s="558"/>
      <c r="J135" s="558"/>
      <c r="K135" s="558"/>
      <c r="L135" s="558"/>
      <c r="M135" s="558"/>
      <c r="N135" s="558"/>
      <c r="O135" s="566"/>
    </row>
    <row r="136" spans="2:15" ht="13.2">
      <c r="B136" s="555"/>
      <c r="E136" s="558"/>
      <c r="F136" s="558"/>
      <c r="G136" s="885"/>
      <c r="I136" s="558"/>
      <c r="J136" s="558"/>
      <c r="K136" s="558"/>
      <c r="L136" s="558"/>
      <c r="M136" s="558"/>
      <c r="N136" s="558"/>
      <c r="O136" s="566"/>
    </row>
    <row r="138" spans="2:15">
      <c r="J138" s="1292"/>
      <c r="L138" s="1292"/>
    </row>
  </sheetData>
  <printOptions horizontalCentered="1"/>
  <pageMargins left="0.2" right="0.2" top="0.75" bottom="0.75" header="0.3" footer="0.3"/>
  <pageSetup scale="57" orientation="portrait" r:id="rId1"/>
  <headerFooter alignWithMargins="0"/>
  <customProperties>
    <customPr name="_pios_id" r:id="rId2"/>
    <customPr name="EpmWorksheetKeyString_GUID" r:id="rId3"/>
  </customProperties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Q122"/>
  <sheetViews>
    <sheetView zoomScaleNormal="100" workbookViewId="0">
      <pane xSplit="2" ySplit="9" topLeftCell="D74" activePane="bottomRight" state="frozen"/>
      <selection activeCell="K23" sqref="K23"/>
      <selection pane="topRight" activeCell="K23" sqref="K23"/>
      <selection pane="bottomLeft" activeCell="K23" sqref="K23"/>
      <selection pane="bottomRight" activeCell="P76" sqref="P76:Q76"/>
    </sheetView>
  </sheetViews>
  <sheetFormatPr defaultColWidth="16" defaultRowHeight="10.199999999999999" outlineLevelRow="1" outlineLevelCol="1"/>
  <cols>
    <col min="1" max="1" width="3.42578125" customWidth="1"/>
    <col min="2" max="2" width="10.28515625" customWidth="1"/>
    <col min="3" max="3" width="14.7109375" customWidth="1"/>
    <col min="4" max="4" width="14.42578125" bestFit="1" customWidth="1"/>
    <col min="5" max="5" width="16.140625" bestFit="1" customWidth="1"/>
    <col min="6" max="6" width="16.140625" customWidth="1"/>
    <col min="7" max="7" width="15.42578125" customWidth="1"/>
    <col min="8" max="8" width="20.7109375" customWidth="1"/>
    <col min="11" max="11" width="20.140625" bestFit="1" customWidth="1"/>
    <col min="16" max="16" width="16" customWidth="1" outlineLevel="1"/>
  </cols>
  <sheetData>
    <row r="1" spans="1:15" ht="13.2">
      <c r="A1" s="458"/>
      <c r="B1" s="459" t="s">
        <v>8</v>
      </c>
      <c r="C1" s="458"/>
      <c r="D1" s="458"/>
      <c r="E1" s="458"/>
      <c r="F1" s="1210"/>
      <c r="G1" s="458"/>
      <c r="H1" s="460"/>
      <c r="I1" s="460"/>
      <c r="J1" s="460"/>
      <c r="K1" s="461"/>
      <c r="L1" s="461"/>
      <c r="M1" s="461"/>
      <c r="N1" s="461"/>
    </row>
    <row r="2" spans="1:15" ht="13.2">
      <c r="A2" s="458"/>
      <c r="B2" s="927" t="s">
        <v>858</v>
      </c>
      <c r="C2" s="967"/>
      <c r="D2" s="967"/>
      <c r="E2" s="967"/>
      <c r="F2" s="967"/>
      <c r="G2" s="967"/>
      <c r="H2" s="967"/>
      <c r="I2" s="460"/>
      <c r="J2" s="460"/>
      <c r="K2" s="461"/>
      <c r="L2" s="461"/>
      <c r="M2" s="461"/>
      <c r="N2" s="461"/>
    </row>
    <row r="3" spans="1:15" ht="13.2">
      <c r="A3" s="458"/>
      <c r="B3" s="459" t="s">
        <v>783</v>
      </c>
      <c r="C3" s="458"/>
      <c r="D3" s="458"/>
      <c r="E3" s="458"/>
      <c r="F3" s="1210"/>
      <c r="G3" s="458"/>
      <c r="H3" s="460"/>
      <c r="I3" s="460"/>
      <c r="J3" s="460"/>
      <c r="K3" s="461"/>
      <c r="L3" s="461"/>
      <c r="M3" s="461"/>
      <c r="N3" s="461"/>
    </row>
    <row r="4" spans="1:15" ht="13.2">
      <c r="A4" s="458"/>
      <c r="B4" s="458"/>
      <c r="C4" s="968" t="s">
        <v>797</v>
      </c>
      <c r="D4" s="928"/>
      <c r="E4" s="930"/>
      <c r="F4" s="1137"/>
      <c r="G4" s="931" t="s">
        <v>695</v>
      </c>
      <c r="H4" s="463"/>
      <c r="I4" s="463"/>
      <c r="J4" s="463"/>
      <c r="L4" s="464"/>
      <c r="M4" s="464"/>
      <c r="N4" s="464"/>
    </row>
    <row r="5" spans="1:15" ht="15.6" customHeight="1">
      <c r="A5" s="461"/>
      <c r="B5" s="461"/>
      <c r="C5" s="943" t="s">
        <v>700</v>
      </c>
      <c r="D5" s="933"/>
      <c r="E5" s="934"/>
      <c r="F5" s="1121"/>
      <c r="G5" s="935" t="s">
        <v>694</v>
      </c>
      <c r="H5" s="467"/>
      <c r="I5" s="467"/>
      <c r="J5" s="467"/>
      <c r="K5" s="937" t="s">
        <v>767</v>
      </c>
      <c r="L5" s="467"/>
      <c r="M5" s="467"/>
      <c r="N5" s="467"/>
    </row>
    <row r="6" spans="1:15" ht="14.4">
      <c r="A6" s="589"/>
      <c r="B6" s="590"/>
      <c r="C6" s="591" t="s">
        <v>80</v>
      </c>
      <c r="D6" s="591" t="s">
        <v>2</v>
      </c>
      <c r="E6" s="592" t="s">
        <v>102</v>
      </c>
      <c r="F6" s="592"/>
      <c r="G6" s="591" t="s">
        <v>12</v>
      </c>
      <c r="H6" s="591" t="s">
        <v>13</v>
      </c>
      <c r="I6" s="591" t="s">
        <v>103</v>
      </c>
      <c r="J6" s="591" t="s">
        <v>11</v>
      </c>
      <c r="K6" s="591" t="s">
        <v>12</v>
      </c>
      <c r="L6" s="591" t="s">
        <v>13</v>
      </c>
      <c r="M6" s="592" t="s">
        <v>104</v>
      </c>
      <c r="N6" s="593" t="s">
        <v>105</v>
      </c>
      <c r="O6" s="594" t="s">
        <v>2</v>
      </c>
    </row>
    <row r="7" spans="1:15" ht="14.4">
      <c r="A7" s="595"/>
      <c r="B7" s="608" t="s">
        <v>10</v>
      </c>
      <c r="C7" s="596" t="s">
        <v>21</v>
      </c>
      <c r="D7" s="596"/>
      <c r="E7" s="598" t="s">
        <v>2</v>
      </c>
      <c r="F7" s="598"/>
      <c r="G7" s="596" t="s">
        <v>3</v>
      </c>
      <c r="H7" s="596" t="s">
        <v>3</v>
      </c>
      <c r="I7" s="596" t="s">
        <v>681</v>
      </c>
      <c r="J7" s="596" t="s">
        <v>9</v>
      </c>
      <c r="K7" s="596" t="s">
        <v>17</v>
      </c>
      <c r="L7" s="598" t="s">
        <v>17</v>
      </c>
      <c r="M7" s="596" t="s">
        <v>11</v>
      </c>
      <c r="N7" s="599" t="s">
        <v>104</v>
      </c>
      <c r="O7" s="600" t="s">
        <v>30</v>
      </c>
    </row>
    <row r="8" spans="1:15" ht="27">
      <c r="A8" s="595"/>
      <c r="B8" s="597"/>
      <c r="C8" s="596" t="s">
        <v>106</v>
      </c>
      <c r="D8" s="596" t="s">
        <v>24</v>
      </c>
      <c r="E8" s="598" t="s">
        <v>25</v>
      </c>
      <c r="F8" s="1883" t="s">
        <v>2736</v>
      </c>
      <c r="G8" s="596" t="s">
        <v>107</v>
      </c>
      <c r="H8" s="598" t="s">
        <v>115</v>
      </c>
      <c r="I8" s="596" t="s">
        <v>26</v>
      </c>
      <c r="J8" s="596" t="s">
        <v>109</v>
      </c>
      <c r="K8" s="596" t="s">
        <v>110</v>
      </c>
      <c r="L8" s="598" t="s">
        <v>781</v>
      </c>
      <c r="M8" s="596" t="s">
        <v>81</v>
      </c>
      <c r="N8" s="599" t="s">
        <v>112</v>
      </c>
      <c r="O8" s="600" t="s">
        <v>28</v>
      </c>
    </row>
    <row r="9" spans="1:15" ht="14.4">
      <c r="A9" s="601"/>
      <c r="B9" s="602"/>
      <c r="C9" s="603"/>
      <c r="D9" s="603"/>
      <c r="E9" s="604"/>
      <c r="F9" s="604"/>
      <c r="G9" s="936" t="s">
        <v>857</v>
      </c>
      <c r="H9" s="633"/>
      <c r="I9" s="603"/>
      <c r="J9" s="603"/>
      <c r="K9" s="603" t="s">
        <v>114</v>
      </c>
      <c r="L9" s="604" t="s">
        <v>782</v>
      </c>
      <c r="M9" s="603"/>
      <c r="N9" s="606"/>
      <c r="O9" s="634"/>
    </row>
    <row r="10" spans="1:15" ht="14.4">
      <c r="A10" s="595"/>
      <c r="B10" s="608" t="s">
        <v>5</v>
      </c>
      <c r="C10" s="596"/>
      <c r="D10" s="617">
        <v>0</v>
      </c>
      <c r="E10" s="611"/>
      <c r="F10" s="611"/>
      <c r="G10" s="596"/>
      <c r="H10" s="596"/>
      <c r="I10" s="610"/>
      <c r="J10" s="610"/>
      <c r="K10" s="612"/>
      <c r="L10" s="612"/>
      <c r="M10" s="612"/>
      <c r="N10" s="613"/>
      <c r="O10" s="635"/>
    </row>
    <row r="11" spans="1:15" ht="14.4" hidden="1">
      <c r="A11" s="595"/>
      <c r="B11" s="615">
        <v>41425</v>
      </c>
      <c r="C11" s="610"/>
      <c r="D11" s="617">
        <f>D10+C11</f>
        <v>0</v>
      </c>
      <c r="E11" s="636"/>
      <c r="F11" s="679"/>
      <c r="G11" s="610"/>
      <c r="H11" s="610"/>
      <c r="I11" s="610"/>
      <c r="J11" s="610"/>
      <c r="K11" s="636">
        <f>(-C11*0.35)+(G11*0.35)</f>
        <v>0</v>
      </c>
      <c r="L11" s="636">
        <f t="shared" ref="L11:L74" si="0">L10+K11</f>
        <v>0</v>
      </c>
      <c r="M11" s="636"/>
      <c r="N11" s="613"/>
      <c r="O11" s="637"/>
    </row>
    <row r="12" spans="1:15" ht="4.2" customHeight="1">
      <c r="A12" s="595"/>
      <c r="B12" s="615">
        <v>41455</v>
      </c>
      <c r="C12" s="638">
        <v>0</v>
      </c>
      <c r="D12" s="638">
        <f>D11+C12</f>
        <v>0</v>
      </c>
      <c r="E12" s="636"/>
      <c r="F12" s="679"/>
      <c r="G12" s="610"/>
      <c r="H12" s="610"/>
      <c r="I12" s="610"/>
      <c r="J12" s="610"/>
      <c r="K12" s="636">
        <f t="shared" ref="K12:K66" si="1">(-C12*0.35)+(G12*0.35)</f>
        <v>0</v>
      </c>
      <c r="L12" s="636">
        <f t="shared" si="0"/>
        <v>0</v>
      </c>
      <c r="M12" s="636"/>
      <c r="N12" s="613"/>
      <c r="O12" s="637"/>
    </row>
    <row r="13" spans="1:15" ht="14.4" hidden="1" outlineLevel="1">
      <c r="A13" s="595"/>
      <c r="B13" s="615">
        <v>41486</v>
      </c>
      <c r="C13" s="636">
        <v>225109.72608819039</v>
      </c>
      <c r="D13" s="636">
        <f>D12+C13</f>
        <v>225109.72608819039</v>
      </c>
      <c r="E13" s="636"/>
      <c r="F13" s="679"/>
      <c r="G13" s="610"/>
      <c r="H13" s="610"/>
      <c r="I13" s="610"/>
      <c r="J13" s="610"/>
      <c r="K13" s="636">
        <f t="shared" si="1"/>
        <v>-78788.404130866635</v>
      </c>
      <c r="L13" s="636">
        <f t="shared" si="0"/>
        <v>-78788.404130866635</v>
      </c>
      <c r="M13" s="636"/>
      <c r="N13" s="613"/>
      <c r="O13" s="619">
        <f>+D13+H13+L13</f>
        <v>146321.32195732376</v>
      </c>
    </row>
    <row r="14" spans="1:15" ht="14.4" hidden="1" outlineLevel="1">
      <c r="A14" s="595"/>
      <c r="B14" s="615">
        <v>41517</v>
      </c>
      <c r="C14" s="636">
        <v>997539.79684667266</v>
      </c>
      <c r="D14" s="636">
        <f>D13+C14</f>
        <v>1222649.5229348631</v>
      </c>
      <c r="E14" s="636"/>
      <c r="F14" s="679"/>
      <c r="G14" s="638"/>
      <c r="H14" s="636">
        <f t="shared" ref="H14:H77" si="2">H13-G14</f>
        <v>0</v>
      </c>
      <c r="I14" s="610"/>
      <c r="J14" s="610"/>
      <c r="K14" s="636">
        <f>(-C14*0.35)+(G14*0.35)</f>
        <v>-349138.92889633542</v>
      </c>
      <c r="L14" s="636">
        <f t="shared" si="0"/>
        <v>-427927.33302720205</v>
      </c>
      <c r="M14" s="636"/>
      <c r="N14" s="613"/>
      <c r="O14" s="619">
        <f t="shared" ref="O14:O77" si="3">+D14+H14+L14</f>
        <v>794722.18990766106</v>
      </c>
    </row>
    <row r="15" spans="1:15" ht="14.4" hidden="1" outlineLevel="1">
      <c r="A15" s="595"/>
      <c r="B15" s="615">
        <v>41547</v>
      </c>
      <c r="C15" s="636">
        <v>987576.85778201919</v>
      </c>
      <c r="D15" s="636">
        <f t="shared" ref="D15:D77" si="4">D14+C15</f>
        <v>2210226.3807168822</v>
      </c>
      <c r="E15" s="636"/>
      <c r="F15" s="679"/>
      <c r="G15" s="638"/>
      <c r="H15" s="636">
        <f t="shared" si="2"/>
        <v>0</v>
      </c>
      <c r="I15" s="610"/>
      <c r="J15" s="610"/>
      <c r="K15" s="636">
        <f t="shared" si="1"/>
        <v>-345651.90022370667</v>
      </c>
      <c r="L15" s="636">
        <f t="shared" si="0"/>
        <v>-773579.23325090879</v>
      </c>
      <c r="M15" s="636"/>
      <c r="N15" s="613"/>
      <c r="O15" s="619">
        <f t="shared" si="3"/>
        <v>1436647.1474659734</v>
      </c>
    </row>
    <row r="16" spans="1:15" ht="14.4" hidden="1" outlineLevel="1">
      <c r="A16" s="595"/>
      <c r="B16" s="615">
        <v>41578</v>
      </c>
      <c r="C16" s="636">
        <v>1000693.2562625039</v>
      </c>
      <c r="D16" s="636">
        <f t="shared" si="4"/>
        <v>3210919.6369793862</v>
      </c>
      <c r="E16" s="636"/>
      <c r="F16" s="679"/>
      <c r="G16" s="638"/>
      <c r="H16" s="636">
        <f>H15-G16</f>
        <v>0</v>
      </c>
      <c r="I16" s="610"/>
      <c r="J16" s="610"/>
      <c r="K16" s="636">
        <f>(-C16*0.35)+(G16*0.35)</f>
        <v>-350242.63969187636</v>
      </c>
      <c r="L16" s="636">
        <f t="shared" si="0"/>
        <v>-1123821.8729427853</v>
      </c>
      <c r="M16" s="636"/>
      <c r="N16" s="613"/>
      <c r="O16" s="639">
        <f t="shared" si="3"/>
        <v>2087097.7640366009</v>
      </c>
    </row>
    <row r="17" spans="1:15" ht="14.4" hidden="1" outlineLevel="1">
      <c r="A17" s="595"/>
      <c r="B17" s="615">
        <v>41608</v>
      </c>
      <c r="C17" s="636"/>
      <c r="D17" s="636">
        <f t="shared" si="4"/>
        <v>3210919.6369793862</v>
      </c>
      <c r="E17" s="636">
        <f>(D13+D17+SUM(D14:D16)*2)/24</f>
        <v>696817.5185137433</v>
      </c>
      <c r="F17" s="679"/>
      <c r="G17" s="636">
        <v>44597</v>
      </c>
      <c r="H17" s="636">
        <f t="shared" si="2"/>
        <v>-44597</v>
      </c>
      <c r="I17" s="636">
        <f>(H13+H17+SUM(H14:H16)*2)/24</f>
        <v>-1858.2083333333333</v>
      </c>
      <c r="J17" s="636">
        <f>E17+I17</f>
        <v>694959.31018040993</v>
      </c>
      <c r="K17" s="636">
        <f>(-C17*0.35)+(G17*0.35)</f>
        <v>15608.949999999999</v>
      </c>
      <c r="L17" s="636">
        <f t="shared" si="0"/>
        <v>-1108212.9229427853</v>
      </c>
      <c r="M17" s="636">
        <f>(L13+L17+SUM(L14:L16)*2)/24</f>
        <v>-243235.75856314352</v>
      </c>
      <c r="N17" s="613">
        <f t="shared" ref="N17:N22" si="5">M17+J17</f>
        <v>451723.55161726638</v>
      </c>
      <c r="O17" s="639">
        <f t="shared" si="3"/>
        <v>2058109.7140366009</v>
      </c>
    </row>
    <row r="18" spans="1:15" ht="14.4" hidden="1" outlineLevel="1">
      <c r="A18" s="595"/>
      <c r="B18" s="615">
        <v>41639</v>
      </c>
      <c r="C18" s="638"/>
      <c r="D18" s="636">
        <f t="shared" si="4"/>
        <v>3210919.6369793862</v>
      </c>
      <c r="E18" s="636">
        <f>(D13+D18+SUM(D14:D17)*2)/24</f>
        <v>964394.15492869203</v>
      </c>
      <c r="F18" s="679"/>
      <c r="G18" s="636">
        <v>45253</v>
      </c>
      <c r="H18" s="636">
        <f>H17-G18</f>
        <v>-89850</v>
      </c>
      <c r="I18" s="636">
        <f>(H13+H18+SUM(H14:H17)*2)/24</f>
        <v>-7460.166666666667</v>
      </c>
      <c r="J18" s="636">
        <f t="shared" ref="J18:J81" si="6">E18+I18</f>
        <v>956933.98826202541</v>
      </c>
      <c r="K18" s="636">
        <f t="shared" si="1"/>
        <v>15838.55</v>
      </c>
      <c r="L18" s="636">
        <f t="shared" si="0"/>
        <v>-1092374.3729427853</v>
      </c>
      <c r="M18" s="636">
        <f>(L13+L18+SUM(L14:L17)*2)/24</f>
        <v>-334926.89589170896</v>
      </c>
      <c r="N18" s="613">
        <f t="shared" si="5"/>
        <v>622007.09237031639</v>
      </c>
      <c r="O18" s="639">
        <f t="shared" si="3"/>
        <v>2028695.2640366009</v>
      </c>
    </row>
    <row r="19" spans="1:15" ht="14.4" hidden="1" outlineLevel="1">
      <c r="A19" s="595"/>
      <c r="B19" s="615">
        <v>41670</v>
      </c>
      <c r="C19" s="638"/>
      <c r="D19" s="636">
        <f t="shared" si="4"/>
        <v>3210919.6369793862</v>
      </c>
      <c r="E19" s="636">
        <f>(D13+D19+SUM(D14:D18)*2)/24</f>
        <v>1231970.7913436408</v>
      </c>
      <c r="F19" s="679"/>
      <c r="G19" s="636">
        <f>44124.8348434544-1599</f>
        <v>42525.834843454402</v>
      </c>
      <c r="H19" s="636">
        <f t="shared" si="2"/>
        <v>-132375.83484345442</v>
      </c>
      <c r="I19" s="636">
        <f>(H13+H19+SUM(H14:H18)*2)/24</f>
        <v>-16719.576451810601</v>
      </c>
      <c r="J19" s="636">
        <f t="shared" si="6"/>
        <v>1215251.2148918302</v>
      </c>
      <c r="K19" s="636">
        <f t="shared" si="1"/>
        <v>14884.04219520904</v>
      </c>
      <c r="L19" s="636">
        <f t="shared" si="0"/>
        <v>-1077490.3307475762</v>
      </c>
      <c r="M19" s="636">
        <f>(L13+L19+SUM(L14:L18)*2)/24</f>
        <v>-425337.92521214066</v>
      </c>
      <c r="N19" s="613">
        <f t="shared" si="5"/>
        <v>789913.28967968957</v>
      </c>
      <c r="O19" s="639">
        <f t="shared" si="3"/>
        <v>2001053.4713883556</v>
      </c>
    </row>
    <row r="20" spans="1:15" ht="14.4" hidden="1" outlineLevel="1">
      <c r="A20" s="595"/>
      <c r="B20" s="615">
        <v>41698</v>
      </c>
      <c r="C20" s="638"/>
      <c r="D20" s="636">
        <f t="shared" si="4"/>
        <v>3210919.6369793862</v>
      </c>
      <c r="E20" s="636">
        <f>(D13+D20+SUM(D14:D19)*2)/24</f>
        <v>1499547.4277585896</v>
      </c>
      <c r="F20" s="679"/>
      <c r="G20" s="636">
        <v>44125</v>
      </c>
      <c r="H20" s="636">
        <f t="shared" si="2"/>
        <v>-176500.83484345442</v>
      </c>
      <c r="I20" s="636">
        <f>(H13+H20+SUM(H14:H19)*2)/24</f>
        <v>-29589.437688765134</v>
      </c>
      <c r="J20" s="636">
        <f t="shared" si="6"/>
        <v>1469957.9900698245</v>
      </c>
      <c r="K20" s="636">
        <f t="shared" si="1"/>
        <v>15443.749999999998</v>
      </c>
      <c r="L20" s="636">
        <f t="shared" si="0"/>
        <v>-1062046.5807475762</v>
      </c>
      <c r="M20" s="636">
        <f>(L13+L20+SUM(L14:L19)*2)/24</f>
        <v>-514485.29652443872</v>
      </c>
      <c r="N20" s="613">
        <f t="shared" si="5"/>
        <v>955472.69354538573</v>
      </c>
      <c r="O20" s="639">
        <f t="shared" si="3"/>
        <v>1972372.2213883556</v>
      </c>
    </row>
    <row r="21" spans="1:15" ht="14.4" hidden="1" outlineLevel="1">
      <c r="A21" s="595"/>
      <c r="B21" s="615">
        <v>41729</v>
      </c>
      <c r="C21" s="638"/>
      <c r="D21" s="636">
        <f t="shared" si="4"/>
        <v>3210919.6369793862</v>
      </c>
      <c r="E21" s="636">
        <f>(D13+D21+SUM(D14:D20)*2)/24</f>
        <v>1767124.0641735385</v>
      </c>
      <c r="F21" s="679"/>
      <c r="G21" s="636">
        <f t="shared" ref="G21:G29" si="7">G20</f>
        <v>44125</v>
      </c>
      <c r="H21" s="636">
        <f t="shared" si="2"/>
        <v>-220625.83484345442</v>
      </c>
      <c r="I21" s="636">
        <f t="shared" ref="I21:I28" si="8">(H9+H21+SUM(H10:H20)*2)/24</f>
        <v>-46136.382259053004</v>
      </c>
      <c r="J21" s="636">
        <f t="shared" si="6"/>
        <v>1720987.6819144855</v>
      </c>
      <c r="K21" s="636">
        <f t="shared" si="1"/>
        <v>15443.749999999998</v>
      </c>
      <c r="L21" s="636">
        <f t="shared" si="0"/>
        <v>-1046602.8307475762</v>
      </c>
      <c r="M21" s="636">
        <f>(L13+L21+SUM(L14:L20)*2)/24</f>
        <v>-602345.68867007003</v>
      </c>
      <c r="N21" s="613">
        <f t="shared" si="5"/>
        <v>1118641.9932444156</v>
      </c>
      <c r="O21" s="639">
        <f t="shared" si="3"/>
        <v>1943690.9713883556</v>
      </c>
    </row>
    <row r="22" spans="1:15" ht="14.4" hidden="1" outlineLevel="1">
      <c r="A22" s="595"/>
      <c r="B22" s="615">
        <v>41759</v>
      </c>
      <c r="C22" s="638"/>
      <c r="D22" s="636">
        <f t="shared" si="4"/>
        <v>3210919.6369793862</v>
      </c>
      <c r="E22" s="636">
        <f t="shared" ref="E22:E27" si="9">(D10+D22+SUM(D11:D21)*2)/24</f>
        <v>2044080.2725088289</v>
      </c>
      <c r="F22" s="679"/>
      <c r="G22" s="636">
        <f t="shared" si="7"/>
        <v>44125</v>
      </c>
      <c r="H22" s="636">
        <f>H21-G22</f>
        <v>-264750.83484345442</v>
      </c>
      <c r="I22" s="636">
        <f t="shared" si="8"/>
        <v>-66360.410162674205</v>
      </c>
      <c r="J22" s="636">
        <f>E22+I22</f>
        <v>1977719.8623461546</v>
      </c>
      <c r="K22" s="636">
        <f t="shared" si="1"/>
        <v>15443.749999999998</v>
      </c>
      <c r="L22" s="636">
        <f t="shared" si="0"/>
        <v>-1031159.0807475762</v>
      </c>
      <c r="M22" s="636">
        <f>(L13+L22+SUM(L14:L21)*2)/24</f>
        <v>-688919.10164903477</v>
      </c>
      <c r="N22" s="620">
        <f t="shared" si="5"/>
        <v>1288800.7606971199</v>
      </c>
      <c r="O22" s="639">
        <f>+D22+H22+L22</f>
        <v>1915009.7213883556</v>
      </c>
    </row>
    <row r="23" spans="1:15" ht="14.4" hidden="1" outlineLevel="1">
      <c r="A23" s="595"/>
      <c r="B23" s="615">
        <v>41790</v>
      </c>
      <c r="C23" s="638"/>
      <c r="D23" s="636">
        <f t="shared" si="4"/>
        <v>3210919.6369793862</v>
      </c>
      <c r="E23" s="636">
        <f t="shared" si="9"/>
        <v>2311656.9089237778</v>
      </c>
      <c r="F23" s="679"/>
      <c r="G23" s="636">
        <f t="shared" si="7"/>
        <v>44125</v>
      </c>
      <c r="H23" s="636">
        <f t="shared" si="2"/>
        <v>-308875.83484345442</v>
      </c>
      <c r="I23" s="636">
        <f t="shared" si="8"/>
        <v>-90261.521399628735</v>
      </c>
      <c r="J23" s="636">
        <f t="shared" si="6"/>
        <v>2221395.3875241489</v>
      </c>
      <c r="K23" s="636">
        <f t="shared" si="1"/>
        <v>15443.749999999998</v>
      </c>
      <c r="L23" s="636">
        <f t="shared" si="0"/>
        <v>-1015715.3307475762</v>
      </c>
      <c r="M23" s="636">
        <f>(L13+L23+SUM(L14:L22)*2)/24</f>
        <v>-774205.53546133277</v>
      </c>
      <c r="N23" s="613">
        <f t="shared" ref="N23:N36" si="10">M23+J23</f>
        <v>1447189.8520628163</v>
      </c>
      <c r="O23" s="639">
        <f t="shared" si="3"/>
        <v>1886328.4713883556</v>
      </c>
    </row>
    <row r="24" spans="1:15" ht="14.4" hidden="1" outlineLevel="1">
      <c r="A24" s="595"/>
      <c r="B24" s="615">
        <v>41820</v>
      </c>
      <c r="C24" s="638"/>
      <c r="D24" s="636">
        <f t="shared" si="4"/>
        <v>3210919.6369793862</v>
      </c>
      <c r="E24" s="636">
        <f t="shared" si="9"/>
        <v>2579233.5453387266</v>
      </c>
      <c r="F24" s="679"/>
      <c r="G24" s="636">
        <f t="shared" si="7"/>
        <v>44125</v>
      </c>
      <c r="H24" s="636">
        <f>H23-G24</f>
        <v>-353000.83484345442</v>
      </c>
      <c r="I24" s="636">
        <f t="shared" si="8"/>
        <v>-117839.71596991661</v>
      </c>
      <c r="J24" s="636">
        <f t="shared" si="6"/>
        <v>2461393.8293688102</v>
      </c>
      <c r="K24" s="636">
        <f t="shared" si="1"/>
        <v>15443.749999999998</v>
      </c>
      <c r="L24" s="636">
        <f t="shared" si="0"/>
        <v>-1000271.5807475762</v>
      </c>
      <c r="M24" s="636">
        <f>(L13+L24+SUM(L14:L23)*2)/24</f>
        <v>-858204.99010696413</v>
      </c>
      <c r="N24" s="620">
        <f t="shared" si="10"/>
        <v>1603188.8392618462</v>
      </c>
      <c r="O24" s="639">
        <f t="shared" si="3"/>
        <v>1857647.2213883556</v>
      </c>
    </row>
    <row r="25" spans="1:15" ht="14.4" hidden="1" outlineLevel="1">
      <c r="A25" s="595"/>
      <c r="B25" s="615">
        <v>41851</v>
      </c>
      <c r="C25" s="638"/>
      <c r="D25" s="636">
        <f t="shared" si="4"/>
        <v>3210919.6369793862</v>
      </c>
      <c r="E25" s="636">
        <f t="shared" si="9"/>
        <v>2837430.6098333341</v>
      </c>
      <c r="F25" s="679"/>
      <c r="G25" s="636">
        <f t="shared" si="7"/>
        <v>44125</v>
      </c>
      <c r="H25" s="636">
        <f t="shared" si="2"/>
        <v>-397125.83484345442</v>
      </c>
      <c r="I25" s="636">
        <f t="shared" si="8"/>
        <v>-149094.99387353781</v>
      </c>
      <c r="J25" s="636">
        <f t="shared" si="6"/>
        <v>2688335.6159597961</v>
      </c>
      <c r="K25" s="636">
        <f t="shared" si="1"/>
        <v>15443.749999999998</v>
      </c>
      <c r="L25" s="636">
        <f t="shared" si="0"/>
        <v>-984827.8307475762</v>
      </c>
      <c r="M25" s="636">
        <f t="shared" ref="M25:M36" si="11">(L13+L25+SUM(L14:L24)*2)/24</f>
        <v>-940917.46558592888</v>
      </c>
      <c r="N25" s="620">
        <f t="shared" si="10"/>
        <v>1747418.1503738672</v>
      </c>
      <c r="O25" s="639">
        <f t="shared" si="3"/>
        <v>1828965.9713883556</v>
      </c>
    </row>
    <row r="26" spans="1:15" ht="14.4" hidden="1" outlineLevel="1">
      <c r="A26" s="595"/>
      <c r="B26" s="615">
        <v>41882</v>
      </c>
      <c r="C26" s="638"/>
      <c r="D26" s="636">
        <f>D25+C26</f>
        <v>3210919.6369793862</v>
      </c>
      <c r="E26" s="636">
        <f t="shared" si="9"/>
        <v>3044683.9442056562</v>
      </c>
      <c r="F26" s="679"/>
      <c r="G26" s="636">
        <f t="shared" si="7"/>
        <v>44125</v>
      </c>
      <c r="H26" s="636">
        <f>H25-G26</f>
        <v>-441250.83484345442</v>
      </c>
      <c r="I26" s="636">
        <f t="shared" si="8"/>
        <v>-184027.35511049232</v>
      </c>
      <c r="J26" s="636">
        <f t="shared" si="6"/>
        <v>2860656.5890951641</v>
      </c>
      <c r="K26" s="636">
        <f>(-C26*0.35)+(G26*0.35)</f>
        <v>15443.749999999998</v>
      </c>
      <c r="L26" s="636">
        <f t="shared" si="0"/>
        <v>-969384.0807475762</v>
      </c>
      <c r="M26" s="636">
        <f t="shared" si="11"/>
        <v>-1001229.8061833073</v>
      </c>
      <c r="N26" s="620">
        <f t="shared" si="10"/>
        <v>1859426.7829118567</v>
      </c>
      <c r="O26" s="639">
        <f t="shared" si="3"/>
        <v>1800284.7213883556</v>
      </c>
    </row>
    <row r="27" spans="1:15" ht="14.4" hidden="1" outlineLevel="1">
      <c r="A27" s="595"/>
      <c r="B27" s="615">
        <v>41912</v>
      </c>
      <c r="C27" s="638"/>
      <c r="D27" s="636">
        <f t="shared" si="4"/>
        <v>3210919.6369793862</v>
      </c>
      <c r="E27" s="636">
        <f t="shared" si="9"/>
        <v>3169224.0846351148</v>
      </c>
      <c r="F27" s="679"/>
      <c r="G27" s="636">
        <f t="shared" si="7"/>
        <v>44125</v>
      </c>
      <c r="H27" s="636">
        <f t="shared" ref="H27:H32" si="12">H26-G27</f>
        <v>-485375.83484345442</v>
      </c>
      <c r="I27" s="636">
        <f t="shared" si="8"/>
        <v>-222636.79968078024</v>
      </c>
      <c r="J27" s="636">
        <f t="shared" si="6"/>
        <v>2946587.2849543346</v>
      </c>
      <c r="K27" s="636">
        <f>(-C27*0.35)+(G27*0.35)</f>
        <v>15443.749999999998</v>
      </c>
      <c r="L27" s="636">
        <f t="shared" si="0"/>
        <v>-953940.3307475762</v>
      </c>
      <c r="M27" s="636">
        <f>(L15+L27+SUM(L16:L26)*2)/24</f>
        <v>-1031305.5497340175</v>
      </c>
      <c r="N27" s="620">
        <f>M27+J27</f>
        <v>1915281.7352203173</v>
      </c>
      <c r="O27" s="639">
        <f t="shared" si="3"/>
        <v>1771603.4713883556</v>
      </c>
    </row>
    <row r="28" spans="1:15" ht="14.4" hidden="1" outlineLevel="1">
      <c r="A28" s="595"/>
      <c r="B28" s="615">
        <v>41943</v>
      </c>
      <c r="C28" s="638"/>
      <c r="D28" s="636">
        <f t="shared" si="4"/>
        <v>3210919.6369793862</v>
      </c>
      <c r="E28" s="636">
        <f t="shared" ref="E28:E36" si="13">(D16+D28+SUM(D17:D27)*2)/24</f>
        <v>3210919.6369793862</v>
      </c>
      <c r="F28" s="679"/>
      <c r="G28" s="636">
        <f t="shared" si="7"/>
        <v>44125</v>
      </c>
      <c r="H28" s="636">
        <f t="shared" si="12"/>
        <v>-529500.83484345442</v>
      </c>
      <c r="I28" s="636">
        <f t="shared" si="8"/>
        <v>-264923.32758440141</v>
      </c>
      <c r="J28" s="636">
        <f t="shared" si="6"/>
        <v>2945996.309394985</v>
      </c>
      <c r="K28" s="636">
        <f>(-C28*0.35)+(G28*0.35)</f>
        <v>15443.749999999998</v>
      </c>
      <c r="L28" s="636">
        <f t="shared" si="0"/>
        <v>-938496.5807475762</v>
      </c>
      <c r="M28" s="636">
        <f t="shared" si="11"/>
        <v>-1031098.7082882449</v>
      </c>
      <c r="N28" s="620">
        <f t="shared" si="10"/>
        <v>1914897.6011067401</v>
      </c>
      <c r="O28" s="639">
        <f t="shared" si="3"/>
        <v>1742922.2213883556</v>
      </c>
    </row>
    <row r="29" spans="1:15" ht="14.4" hidden="1" outlineLevel="1">
      <c r="A29" s="595"/>
      <c r="B29" s="615">
        <v>41973</v>
      </c>
      <c r="C29" s="638"/>
      <c r="D29" s="636">
        <f t="shared" si="4"/>
        <v>3210919.6369793862</v>
      </c>
      <c r="E29" s="636">
        <f t="shared" si="13"/>
        <v>3210919.6369793862</v>
      </c>
      <c r="F29" s="679"/>
      <c r="G29" s="636">
        <f t="shared" si="7"/>
        <v>44125</v>
      </c>
      <c r="H29" s="636">
        <f t="shared" si="12"/>
        <v>-573625.83484345442</v>
      </c>
      <c r="I29" s="636">
        <f t="shared" ref="I29:I36" si="14">(H17+H29+SUM(H18:H28)*2)/24</f>
        <v>-309028.73048802261</v>
      </c>
      <c r="J29" s="636">
        <f t="shared" si="6"/>
        <v>2901890.9064913634</v>
      </c>
      <c r="K29" s="636">
        <f t="shared" si="1"/>
        <v>15443.749999999998</v>
      </c>
      <c r="L29" s="636">
        <f t="shared" si="0"/>
        <v>-923052.8307475762</v>
      </c>
      <c r="M29" s="636">
        <f t="shared" si="11"/>
        <v>-1015661.8172719775</v>
      </c>
      <c r="N29" s="620">
        <f t="shared" si="10"/>
        <v>1886229.0892193858</v>
      </c>
      <c r="O29" s="639">
        <f t="shared" si="3"/>
        <v>1714240.9713883556</v>
      </c>
    </row>
    <row r="30" spans="1:15" ht="14.4" hidden="1" outlineLevel="1">
      <c r="A30" s="595"/>
      <c r="B30" s="615">
        <v>42004</v>
      </c>
      <c r="C30" s="638"/>
      <c r="D30" s="636">
        <f t="shared" si="4"/>
        <v>3210919.6369793862</v>
      </c>
      <c r="E30" s="636">
        <f t="shared" si="13"/>
        <v>3210919.6369793862</v>
      </c>
      <c r="F30" s="679"/>
      <c r="G30" s="636">
        <f>(D29+H29)/47</f>
        <v>56112.634087998551</v>
      </c>
      <c r="H30" s="636">
        <f t="shared" si="12"/>
        <v>-629738.46893145295</v>
      </c>
      <c r="I30" s="636">
        <f>(H18+H30+SUM(H19:H29)*2)/24</f>
        <v>-353566.95147864375</v>
      </c>
      <c r="J30" s="636">
        <f>E30+I30</f>
        <v>2857352.6855007424</v>
      </c>
      <c r="K30" s="636">
        <f t="shared" si="1"/>
        <v>19639.42193079949</v>
      </c>
      <c r="L30" s="636">
        <f t="shared" si="0"/>
        <v>-903413.4088167767</v>
      </c>
      <c r="M30" s="636">
        <f t="shared" si="11"/>
        <v>-1000073.4399252599</v>
      </c>
      <c r="N30" s="620">
        <f>M30+J30</f>
        <v>1857279.2455754825</v>
      </c>
      <c r="O30" s="639">
        <f t="shared" si="3"/>
        <v>1677767.7592311567</v>
      </c>
    </row>
    <row r="31" spans="1:15" ht="14.4" hidden="1" outlineLevel="1">
      <c r="A31" s="595"/>
      <c r="B31" s="615">
        <v>42035</v>
      </c>
      <c r="C31" s="638"/>
      <c r="D31" s="636">
        <f t="shared" si="4"/>
        <v>3210919.6369793862</v>
      </c>
      <c r="E31" s="636">
        <f t="shared" si="13"/>
        <v>3210919.6369793862</v>
      </c>
      <c r="F31" s="679"/>
      <c r="G31" s="636">
        <f t="shared" ref="G31:G76" si="15">G30</f>
        <v>56112.634087998551</v>
      </c>
      <c r="H31" s="636">
        <f t="shared" si="12"/>
        <v>-685851.10301945149</v>
      </c>
      <c r="I31" s="636">
        <f t="shared" si="14"/>
        <v>-399123.7738581209</v>
      </c>
      <c r="J31" s="636">
        <f t="shared" si="6"/>
        <v>2811795.8631212655</v>
      </c>
      <c r="K31" s="636">
        <f t="shared" si="1"/>
        <v>19639.42193079949</v>
      </c>
      <c r="L31" s="636">
        <f t="shared" si="0"/>
        <v>-883773.98688597721</v>
      </c>
      <c r="M31" s="636">
        <f t="shared" si="11"/>
        <v>-984128.5520924431</v>
      </c>
      <c r="N31" s="620">
        <f t="shared" si="10"/>
        <v>1827667.3110288223</v>
      </c>
      <c r="O31" s="619">
        <f t="shared" si="3"/>
        <v>1641294.5470739573</v>
      </c>
    </row>
    <row r="32" spans="1:15" ht="14.4" hidden="1" outlineLevel="1">
      <c r="A32" s="595"/>
      <c r="B32" s="615">
        <v>42063</v>
      </c>
      <c r="C32" s="638"/>
      <c r="D32" s="636">
        <f t="shared" si="4"/>
        <v>3210919.6369793862</v>
      </c>
      <c r="E32" s="636">
        <f t="shared" si="13"/>
        <v>3210919.6369793862</v>
      </c>
      <c r="F32" s="679"/>
      <c r="G32" s="636">
        <f t="shared" si="15"/>
        <v>56112.634087998551</v>
      </c>
      <c r="H32" s="636">
        <f t="shared" si="12"/>
        <v>-741963.73710745003</v>
      </c>
      <c r="I32" s="636">
        <f t="shared" si="14"/>
        <v>-445746.19762645388</v>
      </c>
      <c r="J32" s="636">
        <f t="shared" si="6"/>
        <v>2765173.4393529324</v>
      </c>
      <c r="K32" s="636">
        <f t="shared" si="1"/>
        <v>19639.42193079949</v>
      </c>
      <c r="L32" s="636">
        <f t="shared" si="0"/>
        <v>-864134.56495517772</v>
      </c>
      <c r="M32" s="636">
        <f t="shared" si="11"/>
        <v>-967810.70377352647</v>
      </c>
      <c r="N32" s="620">
        <f t="shared" si="10"/>
        <v>1797362.7355794059</v>
      </c>
      <c r="O32" s="639">
        <f t="shared" si="3"/>
        <v>1604821.3349167584</v>
      </c>
    </row>
    <row r="33" spans="1:15" ht="14.4" hidden="1" outlineLevel="1">
      <c r="A33" s="595"/>
      <c r="B33" s="615">
        <v>42094</v>
      </c>
      <c r="C33" s="638"/>
      <c r="D33" s="636">
        <f t="shared" si="4"/>
        <v>3210919.6369793862</v>
      </c>
      <c r="E33" s="636">
        <f t="shared" si="13"/>
        <v>3210919.6369793862</v>
      </c>
      <c r="F33" s="679"/>
      <c r="G33" s="636">
        <f t="shared" si="15"/>
        <v>56112.634087998551</v>
      </c>
      <c r="H33" s="636">
        <f t="shared" si="2"/>
        <v>-798076.37119544856</v>
      </c>
      <c r="I33" s="636">
        <f t="shared" si="14"/>
        <v>-493367.59090212011</v>
      </c>
      <c r="J33" s="636">
        <f t="shared" si="6"/>
        <v>2717552.0460772663</v>
      </c>
      <c r="K33" s="636">
        <f t="shared" si="1"/>
        <v>19639.42193079949</v>
      </c>
      <c r="L33" s="636">
        <f t="shared" si="0"/>
        <v>-844495.14302437822</v>
      </c>
      <c r="M33" s="636">
        <f t="shared" si="11"/>
        <v>-951143.21612704347</v>
      </c>
      <c r="N33" s="620">
        <f t="shared" si="10"/>
        <v>1766408.8299502227</v>
      </c>
      <c r="O33" s="619">
        <f t="shared" si="3"/>
        <v>1568348.1227595594</v>
      </c>
    </row>
    <row r="34" spans="1:15" ht="14.4" hidden="1" outlineLevel="1">
      <c r="A34" s="595"/>
      <c r="B34" s="615">
        <v>42124</v>
      </c>
      <c r="C34" s="638"/>
      <c r="D34" s="636">
        <f t="shared" si="4"/>
        <v>3210919.6369793862</v>
      </c>
      <c r="E34" s="636">
        <f t="shared" si="13"/>
        <v>3210919.6369793862</v>
      </c>
      <c r="F34" s="679"/>
      <c r="G34" s="636">
        <f t="shared" si="15"/>
        <v>56112.634087998551</v>
      </c>
      <c r="H34" s="636">
        <f t="shared" si="2"/>
        <v>-854189.0052834471</v>
      </c>
      <c r="I34" s="636">
        <f t="shared" si="14"/>
        <v>-541987.95368511963</v>
      </c>
      <c r="J34" s="636">
        <f t="shared" si="6"/>
        <v>2668931.6832942665</v>
      </c>
      <c r="K34" s="636">
        <f t="shared" si="1"/>
        <v>19639.42193079949</v>
      </c>
      <c r="L34" s="636">
        <f t="shared" si="0"/>
        <v>-824855.72109357873</v>
      </c>
      <c r="M34" s="636">
        <f t="shared" si="11"/>
        <v>-934126.08915299329</v>
      </c>
      <c r="N34" s="620">
        <f t="shared" si="10"/>
        <v>1734805.5941412733</v>
      </c>
      <c r="O34" s="639">
        <f t="shared" si="3"/>
        <v>1531874.9106023605</v>
      </c>
    </row>
    <row r="35" spans="1:15" ht="14.4" hidden="1" outlineLevel="1">
      <c r="A35" s="595"/>
      <c r="B35" s="615">
        <v>42155</v>
      </c>
      <c r="C35" s="638"/>
      <c r="D35" s="636">
        <f t="shared" si="4"/>
        <v>3210919.6369793862</v>
      </c>
      <c r="E35" s="636">
        <f t="shared" si="13"/>
        <v>3210919.6369793862</v>
      </c>
      <c r="F35" s="679"/>
      <c r="G35" s="636">
        <f t="shared" si="15"/>
        <v>56112.634087998551</v>
      </c>
      <c r="H35" s="636">
        <f t="shared" si="2"/>
        <v>-910301.63937144564</v>
      </c>
      <c r="I35" s="636">
        <f t="shared" si="14"/>
        <v>-591607.28597545216</v>
      </c>
      <c r="J35" s="636">
        <f t="shared" si="6"/>
        <v>2619312.3510039342</v>
      </c>
      <c r="K35" s="636">
        <f t="shared" si="1"/>
        <v>19639.42193079949</v>
      </c>
      <c r="L35" s="636">
        <f t="shared" si="0"/>
        <v>-805216.29916277924</v>
      </c>
      <c r="M35" s="636">
        <f t="shared" si="11"/>
        <v>-916759.32285137696</v>
      </c>
      <c r="N35" s="620">
        <f t="shared" si="10"/>
        <v>1702553.0281525571</v>
      </c>
      <c r="O35" s="639">
        <f t="shared" si="3"/>
        <v>1495401.6984451616</v>
      </c>
    </row>
    <row r="36" spans="1:15" ht="14.4" hidden="1" outlineLevel="1">
      <c r="A36" s="595"/>
      <c r="B36" s="615">
        <v>42185</v>
      </c>
      <c r="C36" s="638"/>
      <c r="D36" s="636">
        <f t="shared" si="4"/>
        <v>3210919.6369793862</v>
      </c>
      <c r="E36" s="636">
        <f t="shared" si="13"/>
        <v>3210919.6369793862</v>
      </c>
      <c r="F36" s="679"/>
      <c r="G36" s="636">
        <f t="shared" si="15"/>
        <v>56112.634087998551</v>
      </c>
      <c r="H36" s="636">
        <f t="shared" si="2"/>
        <v>-966414.27345944417</v>
      </c>
      <c r="I36" s="636">
        <f t="shared" si="14"/>
        <v>-642225.58777311805</v>
      </c>
      <c r="J36" s="636">
        <f t="shared" si="6"/>
        <v>2568694.049206268</v>
      </c>
      <c r="K36" s="636">
        <f t="shared" si="1"/>
        <v>19639.42193079949</v>
      </c>
      <c r="L36" s="636">
        <f t="shared" si="0"/>
        <v>-785576.87723197974</v>
      </c>
      <c r="M36" s="636">
        <f t="shared" si="11"/>
        <v>-899042.91722219391</v>
      </c>
      <c r="N36" s="620">
        <f t="shared" si="10"/>
        <v>1669651.1319840741</v>
      </c>
      <c r="O36" s="619">
        <f t="shared" si="3"/>
        <v>1458928.4862879622</v>
      </c>
    </row>
    <row r="37" spans="1:15" ht="14.4" hidden="1" outlineLevel="1">
      <c r="A37" s="595"/>
      <c r="B37" s="615">
        <v>42216</v>
      </c>
      <c r="C37" s="636"/>
      <c r="D37" s="636">
        <f t="shared" si="4"/>
        <v>3210919.6369793862</v>
      </c>
      <c r="E37" s="636">
        <f>(D25+D37+SUM(D26:D36)*2)/24</f>
        <v>3210919.6369793862</v>
      </c>
      <c r="F37" s="679"/>
      <c r="G37" s="636">
        <f t="shared" si="15"/>
        <v>56112.634087998551</v>
      </c>
      <c r="H37" s="636">
        <f t="shared" si="2"/>
        <v>-1022526.9075474427</v>
      </c>
      <c r="I37" s="636">
        <f>(H25+H37+SUM(H26:H36)*2)/24</f>
        <v>-693842.85907811706</v>
      </c>
      <c r="J37" s="636">
        <f t="shared" si="6"/>
        <v>2517076.777901269</v>
      </c>
      <c r="K37" s="636">
        <f t="shared" si="1"/>
        <v>19639.42193079949</v>
      </c>
      <c r="L37" s="636">
        <f t="shared" si="0"/>
        <v>-765937.45530118025</v>
      </c>
      <c r="M37" s="636">
        <f>(L25+L37+SUM(L26:L36)*2)/24</f>
        <v>-880976.87226544414</v>
      </c>
      <c r="N37" s="620">
        <f>M37+J37</f>
        <v>1636099.9056358249</v>
      </c>
      <c r="O37" s="639">
        <f t="shared" si="3"/>
        <v>1422455.2741307633</v>
      </c>
    </row>
    <row r="38" spans="1:15" ht="14.4" hidden="1" outlineLevel="1">
      <c r="A38" s="595"/>
      <c r="B38" s="615">
        <v>42247</v>
      </c>
      <c r="C38" s="636"/>
      <c r="D38" s="636">
        <f t="shared" si="4"/>
        <v>3210919.6369793862</v>
      </c>
      <c r="E38" s="636">
        <f t="shared" ref="E38:E88" si="16">(D26+D38+SUM(D27:D37)*2)/24</f>
        <v>3210919.6369793862</v>
      </c>
      <c r="F38" s="679"/>
      <c r="G38" s="636">
        <f t="shared" si="15"/>
        <v>56112.634087998551</v>
      </c>
      <c r="H38" s="636">
        <f t="shared" si="2"/>
        <v>-1078639.5416354414</v>
      </c>
      <c r="I38" s="636">
        <f t="shared" ref="I38:I100" si="17">(H26+H38+SUM(H27:H37)*2)/24</f>
        <v>-746459.09989044943</v>
      </c>
      <c r="J38" s="636">
        <f t="shared" si="6"/>
        <v>2464460.5370889367</v>
      </c>
      <c r="K38" s="636">
        <f t="shared" si="1"/>
        <v>19639.42193079949</v>
      </c>
      <c r="L38" s="640">
        <f t="shared" si="0"/>
        <v>-746298.03337038076</v>
      </c>
      <c r="M38" s="636">
        <f>(L26+L38+SUM(L27:L37)*2)/24</f>
        <v>-862561.18798112788</v>
      </c>
      <c r="N38" s="620">
        <f t="shared" ref="N38:N100" si="18">M38+J38</f>
        <v>1601899.3491078089</v>
      </c>
      <c r="O38" s="619">
        <f t="shared" si="3"/>
        <v>1385982.0619735639</v>
      </c>
    </row>
    <row r="39" spans="1:15" ht="14.4" hidden="1" outlineLevel="1">
      <c r="A39" s="595"/>
      <c r="B39" s="615">
        <v>42277</v>
      </c>
      <c r="C39" s="636"/>
      <c r="D39" s="636">
        <f t="shared" si="4"/>
        <v>3210919.6369793862</v>
      </c>
      <c r="E39" s="636">
        <f t="shared" si="16"/>
        <v>3210919.6369793862</v>
      </c>
      <c r="F39" s="679"/>
      <c r="G39" s="636">
        <f t="shared" si="15"/>
        <v>56112.634087998551</v>
      </c>
      <c r="H39" s="636">
        <f t="shared" si="2"/>
        <v>-1134752.17572344</v>
      </c>
      <c r="I39" s="636">
        <f t="shared" si="17"/>
        <v>-800074.31021011481</v>
      </c>
      <c r="J39" s="636">
        <f t="shared" si="6"/>
        <v>2410845.3267692714</v>
      </c>
      <c r="K39" s="636">
        <f t="shared" si="1"/>
        <v>19639.42193079949</v>
      </c>
      <c r="L39" s="640">
        <f t="shared" si="0"/>
        <v>-726658.61143958126</v>
      </c>
      <c r="M39" s="636">
        <f>(L27+L39+SUM(L28:L38)*2)/24</f>
        <v>-843795.8643692449</v>
      </c>
      <c r="N39" s="620">
        <f t="shared" si="18"/>
        <v>1567049.4624000266</v>
      </c>
      <c r="O39" s="619">
        <f t="shared" si="3"/>
        <v>1349508.8498163649</v>
      </c>
    </row>
    <row r="40" spans="1:15" ht="14.4" hidden="1" outlineLevel="1">
      <c r="A40" s="595"/>
      <c r="B40" s="615">
        <v>42308</v>
      </c>
      <c r="C40" s="636"/>
      <c r="D40" s="636">
        <f t="shared" si="4"/>
        <v>3210919.6369793862</v>
      </c>
      <c r="E40" s="636">
        <f t="shared" si="16"/>
        <v>3210919.6369793862</v>
      </c>
      <c r="F40" s="679"/>
      <c r="G40" s="636">
        <f t="shared" si="15"/>
        <v>56112.634087998551</v>
      </c>
      <c r="H40" s="636">
        <f t="shared" si="2"/>
        <v>-1190864.8098114387</v>
      </c>
      <c r="I40" s="636">
        <f t="shared" si="17"/>
        <v>-854688.49003711378</v>
      </c>
      <c r="J40" s="636">
        <f t="shared" si="6"/>
        <v>2356231.1469422723</v>
      </c>
      <c r="K40" s="636">
        <f t="shared" si="1"/>
        <v>19639.42193079949</v>
      </c>
      <c r="L40" s="640">
        <f t="shared" si="0"/>
        <v>-707019.18950878177</v>
      </c>
      <c r="M40" s="636">
        <f>(L28+L40+SUM(L29:L39)*2)/24</f>
        <v>-824680.90142979554</v>
      </c>
      <c r="N40" s="620">
        <f t="shared" si="18"/>
        <v>1531550.2455124767</v>
      </c>
      <c r="O40" s="639">
        <f t="shared" si="3"/>
        <v>1313035.6376591658</v>
      </c>
    </row>
    <row r="41" spans="1:15" ht="14.4" hidden="1" outlineLevel="1">
      <c r="A41" s="595"/>
      <c r="B41" s="615">
        <v>42338</v>
      </c>
      <c r="C41" s="636"/>
      <c r="D41" s="636">
        <f t="shared" si="4"/>
        <v>3210919.6369793862</v>
      </c>
      <c r="E41" s="636">
        <f t="shared" si="16"/>
        <v>3210919.6369793862</v>
      </c>
      <c r="F41" s="679"/>
      <c r="G41" s="636">
        <f t="shared" si="15"/>
        <v>56112.634087998551</v>
      </c>
      <c r="H41" s="636">
        <f t="shared" si="2"/>
        <v>-1246977.4438994373</v>
      </c>
      <c r="I41" s="636">
        <f t="shared" si="17"/>
        <v>-910301.63937144575</v>
      </c>
      <c r="J41" s="636">
        <f t="shared" si="6"/>
        <v>2300617.9976079403</v>
      </c>
      <c r="K41" s="636">
        <f t="shared" si="1"/>
        <v>19639.42193079949</v>
      </c>
      <c r="L41" s="640">
        <f t="shared" si="0"/>
        <v>-687379.76757798227</v>
      </c>
      <c r="M41" s="636">
        <f t="shared" ref="M41:M100" si="19">(L29+L41+SUM(L30:L40)*2)/24</f>
        <v>-805216.29916277935</v>
      </c>
      <c r="N41" s="620">
        <f t="shared" si="18"/>
        <v>1495401.6984451609</v>
      </c>
      <c r="O41" s="639">
        <f t="shared" si="3"/>
        <v>1276562.4255019666</v>
      </c>
    </row>
    <row r="42" spans="1:15" ht="14.4" hidden="1" outlineLevel="1">
      <c r="A42" s="595"/>
      <c r="B42" s="615">
        <v>42369</v>
      </c>
      <c r="C42" s="636"/>
      <c r="D42" s="636">
        <f t="shared" si="4"/>
        <v>3210919.6369793862</v>
      </c>
      <c r="E42" s="636">
        <f t="shared" si="16"/>
        <v>3210919.6369793862</v>
      </c>
      <c r="F42" s="679"/>
      <c r="G42" s="636">
        <f t="shared" si="15"/>
        <v>56112.634087998551</v>
      </c>
      <c r="H42" s="636">
        <f t="shared" si="2"/>
        <v>-1303090.077987436</v>
      </c>
      <c r="I42" s="636">
        <f t="shared" si="17"/>
        <v>-966414.27345944429</v>
      </c>
      <c r="J42" s="636">
        <f t="shared" si="6"/>
        <v>2244505.3635199419</v>
      </c>
      <c r="K42" s="636">
        <f t="shared" si="1"/>
        <v>19639.42193079949</v>
      </c>
      <c r="L42" s="640">
        <f t="shared" si="0"/>
        <v>-667740.34564718278</v>
      </c>
      <c r="M42" s="636">
        <f t="shared" si="19"/>
        <v>-785576.87723197974</v>
      </c>
      <c r="N42" s="620">
        <f t="shared" si="18"/>
        <v>1458928.4862879622</v>
      </c>
      <c r="O42" s="619">
        <f t="shared" si="3"/>
        <v>1240089.2133447675</v>
      </c>
    </row>
    <row r="43" spans="1:15" ht="13.8" hidden="1" outlineLevel="1">
      <c r="A43" s="583"/>
      <c r="B43" s="468">
        <v>42400</v>
      </c>
      <c r="C43" s="469"/>
      <c r="D43" s="836">
        <f t="shared" si="4"/>
        <v>3210919.6369793862</v>
      </c>
      <c r="E43" s="836">
        <f t="shared" si="16"/>
        <v>3210919.6369793862</v>
      </c>
      <c r="F43" s="836"/>
      <c r="G43" s="836">
        <f>G42</f>
        <v>56112.634087998551</v>
      </c>
      <c r="H43" s="836">
        <f t="shared" si="2"/>
        <v>-1359202.7120754346</v>
      </c>
      <c r="I43" s="836">
        <f t="shared" si="17"/>
        <v>-1022526.9075474428</v>
      </c>
      <c r="J43" s="836">
        <f t="shared" si="6"/>
        <v>2188392.7294319435</v>
      </c>
      <c r="K43" s="836">
        <f t="shared" si="1"/>
        <v>19639.42193079949</v>
      </c>
      <c r="L43" s="839">
        <f t="shared" si="0"/>
        <v>-648100.92371638329</v>
      </c>
      <c r="M43" s="836">
        <f t="shared" si="19"/>
        <v>-765937.45530118037</v>
      </c>
      <c r="N43" s="837">
        <f t="shared" si="18"/>
        <v>1422455.274130763</v>
      </c>
      <c r="O43" s="842">
        <f t="shared" si="3"/>
        <v>1203616.0011875683</v>
      </c>
    </row>
    <row r="44" spans="1:15" ht="13.8" hidden="1" outlineLevel="1">
      <c r="A44" s="582"/>
      <c r="B44" s="468">
        <v>42428</v>
      </c>
      <c r="C44" s="470"/>
      <c r="D44" s="836">
        <f t="shared" si="4"/>
        <v>3210919.6369793862</v>
      </c>
      <c r="E44" s="836">
        <f t="shared" si="16"/>
        <v>3210919.6369793862</v>
      </c>
      <c r="F44" s="836"/>
      <c r="G44" s="836">
        <f t="shared" si="15"/>
        <v>56112.634087998551</v>
      </c>
      <c r="H44" s="836">
        <f t="shared" si="2"/>
        <v>-1415315.3461634333</v>
      </c>
      <c r="I44" s="836">
        <f t="shared" si="17"/>
        <v>-1078639.5416354416</v>
      </c>
      <c r="J44" s="836">
        <f t="shared" si="6"/>
        <v>2132280.0953439446</v>
      </c>
      <c r="K44" s="836">
        <f t="shared" si="1"/>
        <v>19639.42193079949</v>
      </c>
      <c r="L44" s="839">
        <f t="shared" si="0"/>
        <v>-628461.50178558379</v>
      </c>
      <c r="M44" s="836">
        <f t="shared" si="19"/>
        <v>-746298.03337038076</v>
      </c>
      <c r="N44" s="837">
        <f t="shared" si="18"/>
        <v>1385982.0619735639</v>
      </c>
      <c r="O44" s="838">
        <f t="shared" si="3"/>
        <v>1167142.7890303691</v>
      </c>
    </row>
    <row r="45" spans="1:15" ht="13.8" hidden="1" outlineLevel="1">
      <c r="A45" s="843"/>
      <c r="B45" s="468">
        <v>42460</v>
      </c>
      <c r="C45" s="1"/>
      <c r="D45" s="836">
        <f t="shared" si="4"/>
        <v>3210919.6369793862</v>
      </c>
      <c r="E45" s="836">
        <f t="shared" si="16"/>
        <v>3210919.6369793862</v>
      </c>
      <c r="F45" s="836"/>
      <c r="G45" s="836">
        <f t="shared" si="15"/>
        <v>56112.634087998551</v>
      </c>
      <c r="H45" s="836">
        <f t="shared" si="2"/>
        <v>-1471427.9802514319</v>
      </c>
      <c r="I45" s="836">
        <f t="shared" si="17"/>
        <v>-1134752.1757234402</v>
      </c>
      <c r="J45" s="836">
        <f t="shared" si="6"/>
        <v>2076167.461255946</v>
      </c>
      <c r="K45" s="836">
        <f t="shared" si="1"/>
        <v>19639.42193079949</v>
      </c>
      <c r="L45" s="839">
        <f t="shared" si="0"/>
        <v>-608822.0798547843</v>
      </c>
      <c r="M45" s="836">
        <f t="shared" si="19"/>
        <v>-726658.61143958138</v>
      </c>
      <c r="N45" s="837">
        <f t="shared" si="18"/>
        <v>1349508.8498163647</v>
      </c>
      <c r="O45" s="842">
        <f t="shared" si="3"/>
        <v>1130669.57687317</v>
      </c>
    </row>
    <row r="46" spans="1:15" ht="13.8" hidden="1" outlineLevel="1">
      <c r="A46" s="631"/>
      <c r="B46" s="468">
        <v>42490</v>
      </c>
      <c r="C46" s="1"/>
      <c r="D46" s="836">
        <f t="shared" si="4"/>
        <v>3210919.6369793862</v>
      </c>
      <c r="E46" s="836">
        <f t="shared" si="16"/>
        <v>3210919.6369793862</v>
      </c>
      <c r="F46" s="836"/>
      <c r="G46" s="836">
        <f t="shared" si="15"/>
        <v>56112.634087998551</v>
      </c>
      <c r="H46" s="836">
        <f t="shared" si="2"/>
        <v>-1527540.6143394306</v>
      </c>
      <c r="I46" s="836">
        <f t="shared" si="17"/>
        <v>-1190864.8098114387</v>
      </c>
      <c r="J46" s="836">
        <f t="shared" si="6"/>
        <v>2020054.8271679475</v>
      </c>
      <c r="K46" s="836">
        <f t="shared" si="1"/>
        <v>19639.42193079949</v>
      </c>
      <c r="L46" s="839">
        <f t="shared" si="0"/>
        <v>-589182.65792398481</v>
      </c>
      <c r="M46" s="836">
        <f t="shared" si="19"/>
        <v>-707019.18950878177</v>
      </c>
      <c r="N46" s="837">
        <f t="shared" si="18"/>
        <v>1313035.6376591658</v>
      </c>
      <c r="O46" s="838">
        <f t="shared" si="3"/>
        <v>1094196.3647159708</v>
      </c>
    </row>
    <row r="47" spans="1:15" ht="13.8" hidden="1" outlineLevel="1">
      <c r="A47" s="843"/>
      <c r="B47" s="468">
        <v>42521</v>
      </c>
      <c r="C47" s="1"/>
      <c r="D47" s="836">
        <f t="shared" si="4"/>
        <v>3210919.6369793862</v>
      </c>
      <c r="E47" s="836">
        <f t="shared" si="16"/>
        <v>3210919.6369793862</v>
      </c>
      <c r="F47" s="836"/>
      <c r="G47" s="836">
        <f t="shared" si="15"/>
        <v>56112.634087998551</v>
      </c>
      <c r="H47" s="836">
        <f t="shared" si="2"/>
        <v>-1583653.2484274292</v>
      </c>
      <c r="I47" s="836">
        <f t="shared" si="17"/>
        <v>-1246977.4438994373</v>
      </c>
      <c r="J47" s="836">
        <f t="shared" si="6"/>
        <v>1963942.1930799489</v>
      </c>
      <c r="K47" s="836">
        <f t="shared" si="1"/>
        <v>19639.42193079949</v>
      </c>
      <c r="L47" s="839">
        <f t="shared" si="0"/>
        <v>-569543.23599318531</v>
      </c>
      <c r="M47" s="836">
        <f t="shared" si="19"/>
        <v>-687379.76757798227</v>
      </c>
      <c r="N47" s="837">
        <f t="shared" si="18"/>
        <v>1276562.4255019666</v>
      </c>
      <c r="O47" s="842">
        <f t="shared" si="3"/>
        <v>1057723.1525587717</v>
      </c>
    </row>
    <row r="48" spans="1:15" ht="13.8" hidden="1" outlineLevel="1">
      <c r="A48" s="843"/>
      <c r="B48" s="471">
        <v>42551</v>
      </c>
      <c r="C48" s="1"/>
      <c r="D48" s="836">
        <f t="shared" si="4"/>
        <v>3210919.6369793862</v>
      </c>
      <c r="E48" s="836">
        <f t="shared" si="16"/>
        <v>3210919.6369793862</v>
      </c>
      <c r="F48" s="836"/>
      <c r="G48" s="836">
        <f t="shared" si="15"/>
        <v>56112.634087998551</v>
      </c>
      <c r="H48" s="836">
        <f t="shared" si="2"/>
        <v>-1639765.8825154279</v>
      </c>
      <c r="I48" s="836">
        <f t="shared" si="17"/>
        <v>-1303090.077987436</v>
      </c>
      <c r="J48" s="836">
        <f t="shared" si="6"/>
        <v>1907829.5589919502</v>
      </c>
      <c r="K48" s="836">
        <f t="shared" si="1"/>
        <v>19639.42193079949</v>
      </c>
      <c r="L48" s="839">
        <f t="shared" si="0"/>
        <v>-549903.81406238582</v>
      </c>
      <c r="M48" s="836">
        <f t="shared" si="19"/>
        <v>-667740.34564718278</v>
      </c>
      <c r="N48" s="837">
        <f t="shared" si="18"/>
        <v>1240089.2133447675</v>
      </c>
      <c r="O48" s="842">
        <f t="shared" si="3"/>
        <v>1021249.9404015725</v>
      </c>
    </row>
    <row r="49" spans="1:15" ht="13.8" hidden="1" outlineLevel="1">
      <c r="A49" s="843"/>
      <c r="B49" s="468">
        <v>42582</v>
      </c>
      <c r="C49" s="1"/>
      <c r="D49" s="836">
        <f t="shared" si="4"/>
        <v>3210919.6369793862</v>
      </c>
      <c r="E49" s="836">
        <f t="shared" si="16"/>
        <v>3210919.6369793862</v>
      </c>
      <c r="F49" s="836"/>
      <c r="G49" s="836">
        <f t="shared" si="15"/>
        <v>56112.634087998551</v>
      </c>
      <c r="H49" s="836">
        <f t="shared" si="2"/>
        <v>-1695878.5166034265</v>
      </c>
      <c r="I49" s="836">
        <f t="shared" si="17"/>
        <v>-1359202.7120754344</v>
      </c>
      <c r="J49" s="836">
        <f t="shared" si="6"/>
        <v>1851716.9249039518</v>
      </c>
      <c r="K49" s="836">
        <f t="shared" si="1"/>
        <v>19639.42193079949</v>
      </c>
      <c r="L49" s="839">
        <f t="shared" si="0"/>
        <v>-530264.39213158633</v>
      </c>
      <c r="M49" s="836">
        <f t="shared" si="19"/>
        <v>-648100.9237163834</v>
      </c>
      <c r="N49" s="837">
        <f t="shared" si="18"/>
        <v>1203616.0011875685</v>
      </c>
      <c r="O49" s="842">
        <f t="shared" si="3"/>
        <v>984776.72824437334</v>
      </c>
    </row>
    <row r="50" spans="1:15" ht="13.8" hidden="1" outlineLevel="1">
      <c r="A50" s="631"/>
      <c r="B50" s="468">
        <v>42613</v>
      </c>
      <c r="C50" s="1"/>
      <c r="D50" s="836">
        <f t="shared" si="4"/>
        <v>3210919.6369793862</v>
      </c>
      <c r="E50" s="836">
        <f t="shared" si="16"/>
        <v>3210919.6369793862</v>
      </c>
      <c r="F50" s="836"/>
      <c r="G50" s="836">
        <f t="shared" si="15"/>
        <v>56112.634087998551</v>
      </c>
      <c r="H50" s="836">
        <f t="shared" si="2"/>
        <v>-1751991.1506914252</v>
      </c>
      <c r="I50" s="836">
        <f t="shared" si="17"/>
        <v>-1415315.3461634333</v>
      </c>
      <c r="J50" s="836">
        <f t="shared" si="6"/>
        <v>1795604.2908159529</v>
      </c>
      <c r="K50" s="836">
        <f t="shared" si="1"/>
        <v>19639.42193079949</v>
      </c>
      <c r="L50" s="839">
        <f t="shared" si="0"/>
        <v>-510624.97020078683</v>
      </c>
      <c r="M50" s="836">
        <f t="shared" si="19"/>
        <v>-628461.50178558391</v>
      </c>
      <c r="N50" s="837">
        <f t="shared" si="18"/>
        <v>1167142.7890303689</v>
      </c>
      <c r="O50" s="838">
        <f t="shared" si="3"/>
        <v>948303.51608717418</v>
      </c>
    </row>
    <row r="51" spans="1:15" ht="13.8" hidden="1" outlineLevel="1">
      <c r="A51" s="843"/>
      <c r="B51" s="468">
        <v>42643</v>
      </c>
      <c r="C51" s="1"/>
      <c r="D51" s="836">
        <f t="shared" si="4"/>
        <v>3210919.6369793862</v>
      </c>
      <c r="E51" s="836">
        <f t="shared" si="16"/>
        <v>3210919.6369793862</v>
      </c>
      <c r="F51" s="836"/>
      <c r="G51" s="836">
        <f t="shared" si="15"/>
        <v>56112.634087998551</v>
      </c>
      <c r="H51" s="836">
        <f t="shared" si="2"/>
        <v>-1808103.7847794238</v>
      </c>
      <c r="I51" s="836">
        <f t="shared" si="17"/>
        <v>-1471427.9802514322</v>
      </c>
      <c r="J51" s="836">
        <f t="shared" si="6"/>
        <v>1739491.656727954</v>
      </c>
      <c r="K51" s="836">
        <f t="shared" si="1"/>
        <v>19639.42193079949</v>
      </c>
      <c r="L51" s="839">
        <f t="shared" si="0"/>
        <v>-490985.54826998734</v>
      </c>
      <c r="M51" s="836">
        <f t="shared" si="19"/>
        <v>-608822.07985478442</v>
      </c>
      <c r="N51" s="837">
        <f t="shared" si="18"/>
        <v>1130669.5768731697</v>
      </c>
      <c r="O51" s="838">
        <f t="shared" si="3"/>
        <v>911830.30392997502</v>
      </c>
    </row>
    <row r="52" spans="1:15" ht="13.8" hidden="1" outlineLevel="1">
      <c r="A52" s="631"/>
      <c r="B52" s="468">
        <v>42674</v>
      </c>
      <c r="C52" s="98"/>
      <c r="D52" s="836">
        <f t="shared" si="4"/>
        <v>3210919.6369793862</v>
      </c>
      <c r="E52" s="836">
        <f t="shared" si="16"/>
        <v>3210919.6369793862</v>
      </c>
      <c r="F52" s="836"/>
      <c r="G52" s="836">
        <f t="shared" si="15"/>
        <v>56112.634087998551</v>
      </c>
      <c r="H52" s="836">
        <f t="shared" si="2"/>
        <v>-1864216.4188674225</v>
      </c>
      <c r="I52" s="836">
        <f t="shared" si="17"/>
        <v>-1527540.6143394308</v>
      </c>
      <c r="J52" s="836">
        <f t="shared" si="6"/>
        <v>1683379.0226399554</v>
      </c>
      <c r="K52" s="836">
        <f t="shared" si="1"/>
        <v>19639.42193079949</v>
      </c>
      <c r="L52" s="839">
        <f t="shared" si="0"/>
        <v>-471346.12633918785</v>
      </c>
      <c r="M52" s="836">
        <f t="shared" si="19"/>
        <v>-589182.65792398481</v>
      </c>
      <c r="N52" s="837">
        <f t="shared" si="18"/>
        <v>1094196.3647159706</v>
      </c>
      <c r="O52" s="838">
        <f t="shared" si="3"/>
        <v>875357.09177277586</v>
      </c>
    </row>
    <row r="53" spans="1:15" ht="13.8" hidden="1" outlineLevel="1">
      <c r="A53" s="631"/>
      <c r="B53" s="468">
        <v>42704</v>
      </c>
      <c r="C53" s="98"/>
      <c r="D53" s="836">
        <f t="shared" si="4"/>
        <v>3210919.6369793862</v>
      </c>
      <c r="E53" s="836">
        <f t="shared" si="16"/>
        <v>3210919.6369793862</v>
      </c>
      <c r="F53" s="836"/>
      <c r="G53" s="836">
        <f t="shared" si="15"/>
        <v>56112.634087998551</v>
      </c>
      <c r="H53" s="836">
        <f t="shared" si="2"/>
        <v>-1920329.0529554212</v>
      </c>
      <c r="I53" s="836">
        <f t="shared" si="17"/>
        <v>-1583653.2484274292</v>
      </c>
      <c r="J53" s="836">
        <f t="shared" si="6"/>
        <v>1627266.388551957</v>
      </c>
      <c r="K53" s="836">
        <f t="shared" si="1"/>
        <v>19639.42193079949</v>
      </c>
      <c r="L53" s="839">
        <f t="shared" si="0"/>
        <v>-451706.70440838835</v>
      </c>
      <c r="M53" s="836">
        <f t="shared" si="19"/>
        <v>-569543.23599318531</v>
      </c>
      <c r="N53" s="837">
        <f t="shared" si="18"/>
        <v>1057723.1525587717</v>
      </c>
      <c r="O53" s="838">
        <f t="shared" si="3"/>
        <v>838883.8796155767</v>
      </c>
    </row>
    <row r="54" spans="1:15" ht="13.8" hidden="1" outlineLevel="1">
      <c r="A54" s="631"/>
      <c r="B54" s="468">
        <v>42735</v>
      </c>
      <c r="C54" s="98"/>
      <c r="D54" s="836">
        <f t="shared" si="4"/>
        <v>3210919.6369793862</v>
      </c>
      <c r="E54" s="836">
        <f t="shared" si="16"/>
        <v>3210919.6369793862</v>
      </c>
      <c r="F54" s="836"/>
      <c r="G54" s="836">
        <f t="shared" si="15"/>
        <v>56112.634087998551</v>
      </c>
      <c r="H54" s="836">
        <f t="shared" si="2"/>
        <v>-1976441.6870434198</v>
      </c>
      <c r="I54" s="836">
        <f t="shared" si="17"/>
        <v>-1639765.8825154279</v>
      </c>
      <c r="J54" s="836">
        <f t="shared" si="6"/>
        <v>1571153.7544639583</v>
      </c>
      <c r="K54" s="836">
        <f t="shared" si="1"/>
        <v>19639.42193079949</v>
      </c>
      <c r="L54" s="839">
        <f t="shared" si="0"/>
        <v>-432067.28247758886</v>
      </c>
      <c r="M54" s="836">
        <f t="shared" si="19"/>
        <v>-549903.81406238594</v>
      </c>
      <c r="N54" s="837">
        <f t="shared" si="18"/>
        <v>1021249.9404015724</v>
      </c>
      <c r="O54" s="838">
        <f t="shared" si="3"/>
        <v>802410.66745837755</v>
      </c>
    </row>
    <row r="55" spans="1:15" ht="13.8" collapsed="1">
      <c r="A55" s="631"/>
      <c r="B55" s="468">
        <v>42766</v>
      </c>
      <c r="C55" s="98"/>
      <c r="D55" s="836">
        <f t="shared" si="4"/>
        <v>3210919.6369793862</v>
      </c>
      <c r="E55" s="836">
        <f t="shared" si="16"/>
        <v>3210919.6369793862</v>
      </c>
      <c r="F55" s="836"/>
      <c r="G55" s="836">
        <f t="shared" si="15"/>
        <v>56112.634087998551</v>
      </c>
      <c r="H55" s="836">
        <f t="shared" si="2"/>
        <v>-2032554.3211314185</v>
      </c>
      <c r="I55" s="836">
        <f t="shared" si="17"/>
        <v>-1695878.5166034263</v>
      </c>
      <c r="J55" s="836">
        <f t="shared" si="6"/>
        <v>1515041.1203759599</v>
      </c>
      <c r="K55" s="836">
        <f>(-C55*0.35)+(G55*0.35)+2.19</f>
        <v>19641.611930799489</v>
      </c>
      <c r="L55" s="839">
        <f t="shared" si="0"/>
        <v>-412425.67054678936</v>
      </c>
      <c r="M55" s="836">
        <f t="shared" si="19"/>
        <v>-530264.30088158639</v>
      </c>
      <c r="N55" s="837">
        <f t="shared" si="18"/>
        <v>984776.81949437351</v>
      </c>
      <c r="O55" s="838">
        <f t="shared" si="3"/>
        <v>765939.64530117833</v>
      </c>
    </row>
    <row r="56" spans="1:15" ht="13.8">
      <c r="A56" s="631"/>
      <c r="B56" s="468">
        <v>42794</v>
      </c>
      <c r="C56" s="98"/>
      <c r="D56" s="836">
        <f t="shared" si="4"/>
        <v>3210919.6369793862</v>
      </c>
      <c r="E56" s="836">
        <f t="shared" si="16"/>
        <v>3210919.6369793862</v>
      </c>
      <c r="F56" s="836"/>
      <c r="G56" s="836">
        <f t="shared" si="15"/>
        <v>56112.634087998551</v>
      </c>
      <c r="H56" s="836">
        <f t="shared" si="2"/>
        <v>-2088666.9552194171</v>
      </c>
      <c r="I56" s="836">
        <f t="shared" si="17"/>
        <v>-1751991.1506914252</v>
      </c>
      <c r="J56" s="836">
        <f t="shared" si="6"/>
        <v>1458928.486287961</v>
      </c>
      <c r="K56" s="1109">
        <f t="shared" si="1"/>
        <v>19639.42193079949</v>
      </c>
      <c r="L56" s="839">
        <f t="shared" si="0"/>
        <v>-392786.24861598987</v>
      </c>
      <c r="M56" s="836">
        <f t="shared" si="19"/>
        <v>-510624.69645078684</v>
      </c>
      <c r="N56" s="837">
        <f t="shared" si="18"/>
        <v>948303.78983717412</v>
      </c>
      <c r="O56" s="838">
        <f t="shared" si="3"/>
        <v>729466.43314397917</v>
      </c>
    </row>
    <row r="57" spans="1:15" ht="13.8">
      <c r="A57" s="631"/>
      <c r="B57" s="468">
        <v>42825</v>
      </c>
      <c r="C57" s="98"/>
      <c r="D57" s="836">
        <f t="shared" si="4"/>
        <v>3210919.6369793862</v>
      </c>
      <c r="E57" s="836">
        <f t="shared" si="16"/>
        <v>3210919.6369793862</v>
      </c>
      <c r="F57" s="836"/>
      <c r="G57" s="836">
        <f t="shared" si="15"/>
        <v>56112.634087998551</v>
      </c>
      <c r="H57" s="836">
        <f t="shared" si="2"/>
        <v>-2144779.5893074158</v>
      </c>
      <c r="I57" s="836">
        <f t="shared" si="17"/>
        <v>-1808103.7847794238</v>
      </c>
      <c r="J57" s="836">
        <f t="shared" si="6"/>
        <v>1402815.8521999624</v>
      </c>
      <c r="K57" s="1109">
        <f t="shared" si="1"/>
        <v>19639.42193079949</v>
      </c>
      <c r="L57" s="839">
        <f t="shared" si="0"/>
        <v>-373146.82668519038</v>
      </c>
      <c r="M57" s="836">
        <f t="shared" si="19"/>
        <v>-490985.09201998729</v>
      </c>
      <c r="N57" s="837">
        <f t="shared" si="18"/>
        <v>911830.76017997507</v>
      </c>
      <c r="O57" s="838">
        <f t="shared" si="3"/>
        <v>692993.22098678001</v>
      </c>
    </row>
    <row r="58" spans="1:15" ht="13.8">
      <c r="A58" s="631"/>
      <c r="B58" s="468">
        <v>42855</v>
      </c>
      <c r="C58" s="98"/>
      <c r="D58" s="836">
        <f t="shared" si="4"/>
        <v>3210919.6369793862</v>
      </c>
      <c r="E58" s="836">
        <f t="shared" si="16"/>
        <v>3210919.6369793862</v>
      </c>
      <c r="F58" s="836"/>
      <c r="G58" s="836">
        <f t="shared" si="15"/>
        <v>56112.634087998551</v>
      </c>
      <c r="H58" s="836">
        <f t="shared" si="2"/>
        <v>-2200892.2233954142</v>
      </c>
      <c r="I58" s="836">
        <f t="shared" si="17"/>
        <v>-1864216.4188674223</v>
      </c>
      <c r="J58" s="836">
        <f t="shared" si="6"/>
        <v>1346703.2181119639</v>
      </c>
      <c r="K58" s="1109">
        <f t="shared" si="1"/>
        <v>19639.42193079949</v>
      </c>
      <c r="L58" s="839">
        <f t="shared" si="0"/>
        <v>-353507.40475439088</v>
      </c>
      <c r="M58" s="836">
        <f t="shared" si="19"/>
        <v>-471345.48758918786</v>
      </c>
      <c r="N58" s="837">
        <f t="shared" si="18"/>
        <v>875357.73052277602</v>
      </c>
      <c r="O58" s="838">
        <f t="shared" si="3"/>
        <v>656520.00882958109</v>
      </c>
    </row>
    <row r="59" spans="1:15" ht="13.8">
      <c r="A59" s="631"/>
      <c r="B59" s="468">
        <v>42886</v>
      </c>
      <c r="C59" s="98"/>
      <c r="D59" s="836">
        <f t="shared" si="4"/>
        <v>3210919.6369793862</v>
      </c>
      <c r="E59" s="836">
        <f t="shared" si="16"/>
        <v>3210919.6369793862</v>
      </c>
      <c r="F59" s="836"/>
      <c r="G59" s="836">
        <f t="shared" si="15"/>
        <v>56112.634087998551</v>
      </c>
      <c r="H59" s="836">
        <f t="shared" si="2"/>
        <v>-2257004.8574834126</v>
      </c>
      <c r="I59" s="836">
        <f t="shared" si="17"/>
        <v>-1920329.0529554214</v>
      </c>
      <c r="J59" s="836">
        <f t="shared" si="6"/>
        <v>1290590.5840239648</v>
      </c>
      <c r="K59" s="1109">
        <f t="shared" si="1"/>
        <v>19639.42193079949</v>
      </c>
      <c r="L59" s="839">
        <f t="shared" si="0"/>
        <v>-333867.98282359139</v>
      </c>
      <c r="M59" s="836">
        <f t="shared" si="19"/>
        <v>-451705.88315838826</v>
      </c>
      <c r="N59" s="837">
        <f t="shared" si="18"/>
        <v>838884.70086557651</v>
      </c>
      <c r="O59" s="838">
        <f t="shared" si="3"/>
        <v>620046.79667238216</v>
      </c>
    </row>
    <row r="60" spans="1:15" ht="13.8">
      <c r="A60" s="631"/>
      <c r="B60" s="471">
        <v>42916</v>
      </c>
      <c r="C60" s="98"/>
      <c r="D60" s="836">
        <f t="shared" si="4"/>
        <v>3210919.6369793862</v>
      </c>
      <c r="E60" s="836">
        <f t="shared" si="16"/>
        <v>3210919.6369793862</v>
      </c>
      <c r="F60" s="836"/>
      <c r="G60" s="836">
        <f t="shared" si="15"/>
        <v>56112.634087998551</v>
      </c>
      <c r="H60" s="836">
        <f t="shared" si="2"/>
        <v>-2313117.491571411</v>
      </c>
      <c r="I60" s="836">
        <f t="shared" si="17"/>
        <v>-1976441.68704342</v>
      </c>
      <c r="J60" s="836">
        <f t="shared" si="6"/>
        <v>1234477.9499359662</v>
      </c>
      <c r="K60" s="1109">
        <f t="shared" si="1"/>
        <v>19639.42193079949</v>
      </c>
      <c r="L60" s="839">
        <f t="shared" si="0"/>
        <v>-314228.56089279189</v>
      </c>
      <c r="M60" s="836">
        <f t="shared" si="19"/>
        <v>-432066.27872758877</v>
      </c>
      <c r="N60" s="837">
        <f t="shared" si="18"/>
        <v>802411.67120837746</v>
      </c>
      <c r="O60" s="838">
        <f t="shared" si="3"/>
        <v>583573.58451518323</v>
      </c>
    </row>
    <row r="61" spans="1:15" ht="13.8">
      <c r="A61" s="631"/>
      <c r="B61" s="468">
        <v>42947</v>
      </c>
      <c r="C61" s="98"/>
      <c r="D61" s="836">
        <f t="shared" si="4"/>
        <v>3210919.6369793862</v>
      </c>
      <c r="E61" s="836">
        <f t="shared" si="16"/>
        <v>3210919.6369793862</v>
      </c>
      <c r="F61" s="836"/>
      <c r="G61" s="836">
        <f t="shared" si="15"/>
        <v>56112.634087998551</v>
      </c>
      <c r="H61" s="836">
        <f t="shared" si="2"/>
        <v>-2369230.1256594094</v>
      </c>
      <c r="I61" s="836">
        <f t="shared" si="17"/>
        <v>-2032554.3211314185</v>
      </c>
      <c r="J61" s="836">
        <f t="shared" si="6"/>
        <v>1178365.3158479678</v>
      </c>
      <c r="K61" s="1109">
        <f t="shared" si="1"/>
        <v>19639.42193079949</v>
      </c>
      <c r="L61" s="839">
        <f t="shared" si="0"/>
        <v>-294589.1389619924</v>
      </c>
      <c r="M61" s="836">
        <f t="shared" si="19"/>
        <v>-412426.67429678934</v>
      </c>
      <c r="N61" s="837">
        <f t="shared" si="18"/>
        <v>765938.64155117841</v>
      </c>
      <c r="O61" s="838">
        <f t="shared" si="3"/>
        <v>547100.37235798431</v>
      </c>
    </row>
    <row r="62" spans="1:15" ht="13.8">
      <c r="A62" s="631"/>
      <c r="B62" s="468">
        <v>42978</v>
      </c>
      <c r="C62" s="98"/>
      <c r="D62" s="836">
        <f t="shared" si="4"/>
        <v>3210919.6369793862</v>
      </c>
      <c r="E62" s="836">
        <f t="shared" si="16"/>
        <v>3210919.6369793862</v>
      </c>
      <c r="F62" s="836"/>
      <c r="G62" s="836">
        <f t="shared" si="15"/>
        <v>56112.634087998551</v>
      </c>
      <c r="H62" s="836">
        <f t="shared" si="2"/>
        <v>-2425342.7597474079</v>
      </c>
      <c r="I62" s="836">
        <f t="shared" si="17"/>
        <v>-2088666.9552194171</v>
      </c>
      <c r="J62" s="836">
        <f t="shared" si="6"/>
        <v>1122252.6817599691</v>
      </c>
      <c r="K62" s="1109">
        <f t="shared" si="1"/>
        <v>19639.42193079949</v>
      </c>
      <c r="L62" s="839">
        <f t="shared" si="0"/>
        <v>-274949.71703119291</v>
      </c>
      <c r="M62" s="836">
        <f t="shared" si="19"/>
        <v>-392787.06986598991</v>
      </c>
      <c r="N62" s="837">
        <f t="shared" si="18"/>
        <v>729465.61189397913</v>
      </c>
      <c r="O62" s="838">
        <f t="shared" si="3"/>
        <v>510627.16020078544</v>
      </c>
    </row>
    <row r="63" spans="1:15" ht="13.8">
      <c r="A63" s="631"/>
      <c r="B63" s="468">
        <v>43008</v>
      </c>
      <c r="C63" s="98"/>
      <c r="D63" s="836">
        <f t="shared" si="4"/>
        <v>3210919.6369793862</v>
      </c>
      <c r="E63" s="836">
        <f t="shared" si="16"/>
        <v>3210919.6369793862</v>
      </c>
      <c r="F63" s="836"/>
      <c r="G63" s="836">
        <f t="shared" si="15"/>
        <v>56112.634087998551</v>
      </c>
      <c r="H63" s="836">
        <f t="shared" si="2"/>
        <v>-2481455.3938354063</v>
      </c>
      <c r="I63" s="836">
        <f t="shared" si="17"/>
        <v>-2144779.5893074158</v>
      </c>
      <c r="J63" s="836">
        <f t="shared" si="6"/>
        <v>1066140.0476719704</v>
      </c>
      <c r="K63" s="1109">
        <f t="shared" si="1"/>
        <v>19639.42193079949</v>
      </c>
      <c r="L63" s="839">
        <f t="shared" si="0"/>
        <v>-255310.29510039341</v>
      </c>
      <c r="M63" s="836">
        <f t="shared" si="19"/>
        <v>-373147.46543519036</v>
      </c>
      <c r="N63" s="837">
        <f t="shared" si="18"/>
        <v>692992.58223678009</v>
      </c>
      <c r="O63" s="838">
        <f t="shared" si="3"/>
        <v>474153.94804358651</v>
      </c>
    </row>
    <row r="64" spans="1:15" ht="13.8">
      <c r="A64" s="631"/>
      <c r="B64" s="468">
        <v>43039</v>
      </c>
      <c r="C64" s="98"/>
      <c r="D64" s="836">
        <f t="shared" si="4"/>
        <v>3210919.6369793862</v>
      </c>
      <c r="E64" s="836">
        <f t="shared" si="16"/>
        <v>3210919.6369793862</v>
      </c>
      <c r="F64" s="836"/>
      <c r="G64" s="836">
        <f t="shared" si="15"/>
        <v>56112.634087998551</v>
      </c>
      <c r="H64" s="836">
        <f t="shared" si="2"/>
        <v>-2537568.0279234047</v>
      </c>
      <c r="I64" s="836">
        <f t="shared" si="17"/>
        <v>-2200892.2233954142</v>
      </c>
      <c r="J64" s="836">
        <f t="shared" si="6"/>
        <v>1010027.413583972</v>
      </c>
      <c r="K64" s="1109">
        <f t="shared" si="1"/>
        <v>19639.42193079949</v>
      </c>
      <c r="L64" s="839">
        <f t="shared" si="0"/>
        <v>-235670.87316959392</v>
      </c>
      <c r="M64" s="836">
        <f t="shared" si="19"/>
        <v>-353507.86100439081</v>
      </c>
      <c r="N64" s="837">
        <f t="shared" si="18"/>
        <v>656519.55257958127</v>
      </c>
      <c r="O64" s="838">
        <f t="shared" si="3"/>
        <v>437680.73588638759</v>
      </c>
    </row>
    <row r="65" spans="1:17" ht="13.8">
      <c r="A65" s="631"/>
      <c r="B65" s="468">
        <v>43069</v>
      </c>
      <c r="C65" s="98"/>
      <c r="D65" s="836">
        <f t="shared" si="4"/>
        <v>3210919.6369793862</v>
      </c>
      <c r="E65" s="836">
        <f t="shared" si="16"/>
        <v>3210919.6369793862</v>
      </c>
      <c r="F65" s="836"/>
      <c r="G65" s="836">
        <f t="shared" si="15"/>
        <v>56112.634087998551</v>
      </c>
      <c r="H65" s="836">
        <f t="shared" si="2"/>
        <v>-2593680.6620114031</v>
      </c>
      <c r="I65" s="836">
        <f t="shared" si="17"/>
        <v>-2257004.8574834126</v>
      </c>
      <c r="J65" s="836">
        <f t="shared" si="6"/>
        <v>953914.77949597361</v>
      </c>
      <c r="K65" s="1109">
        <f t="shared" si="1"/>
        <v>19639.42193079949</v>
      </c>
      <c r="L65" s="839">
        <f t="shared" si="0"/>
        <v>-216031.45123879443</v>
      </c>
      <c r="M65" s="836">
        <f t="shared" si="19"/>
        <v>-333868.25657359138</v>
      </c>
      <c r="N65" s="837">
        <f t="shared" si="18"/>
        <v>620046.52292238222</v>
      </c>
      <c r="O65" s="838">
        <f t="shared" si="3"/>
        <v>401207.52372918866</v>
      </c>
    </row>
    <row r="66" spans="1:17" ht="13.8">
      <c r="A66" s="631"/>
      <c r="B66" s="468">
        <v>43100</v>
      </c>
      <c r="C66" s="98"/>
      <c r="D66" s="836">
        <f t="shared" si="4"/>
        <v>3210919.6369793862</v>
      </c>
      <c r="E66" s="836">
        <f t="shared" si="16"/>
        <v>3210919.6369793862</v>
      </c>
      <c r="F66" s="836"/>
      <c r="G66" s="836">
        <f t="shared" si="15"/>
        <v>56112.634087998551</v>
      </c>
      <c r="H66" s="836">
        <f t="shared" si="2"/>
        <v>-2649793.2960994015</v>
      </c>
      <c r="I66" s="836">
        <f t="shared" si="17"/>
        <v>-2313117.491571411</v>
      </c>
      <c r="J66" s="836">
        <f t="shared" si="6"/>
        <v>897802.14540797519</v>
      </c>
      <c r="K66" s="1109">
        <f t="shared" si="1"/>
        <v>19639.42193079949</v>
      </c>
      <c r="L66" s="839">
        <f t="shared" si="0"/>
        <v>-196392.02930799493</v>
      </c>
      <c r="M66" s="836">
        <f t="shared" si="19"/>
        <v>-314228.65214279183</v>
      </c>
      <c r="N66" s="837">
        <f t="shared" si="18"/>
        <v>583573.49326518341</v>
      </c>
      <c r="O66" s="838">
        <f t="shared" si="3"/>
        <v>364734.31157198973</v>
      </c>
    </row>
    <row r="67" spans="1:17" ht="13.8">
      <c r="A67" s="631"/>
      <c r="B67" s="660">
        <v>43131</v>
      </c>
      <c r="C67" s="98"/>
      <c r="D67" s="836">
        <f t="shared" si="4"/>
        <v>3210919.6369793862</v>
      </c>
      <c r="E67" s="836">
        <f t="shared" si="16"/>
        <v>3210919.6369793862</v>
      </c>
      <c r="F67" s="836"/>
      <c r="G67" s="836">
        <f t="shared" si="15"/>
        <v>56112.634087998551</v>
      </c>
      <c r="H67" s="836">
        <f t="shared" si="2"/>
        <v>-2705905.9301874</v>
      </c>
      <c r="I67" s="836">
        <f t="shared" si="17"/>
        <v>-2369230.1256594094</v>
      </c>
      <c r="J67" s="836">
        <f t="shared" si="6"/>
        <v>841689.51131997677</v>
      </c>
      <c r="K67" s="1109">
        <f>(-C67*0.21)+(G67*0.21)</f>
        <v>11783.653158479696</v>
      </c>
      <c r="L67" s="839">
        <f t="shared" si="0"/>
        <v>-184608.37614951524</v>
      </c>
      <c r="M67" s="836">
        <f t="shared" si="19"/>
        <v>-294916.46266083902</v>
      </c>
      <c r="N67" s="837">
        <f t="shared" si="18"/>
        <v>546773.04865913768</v>
      </c>
      <c r="O67" s="838">
        <f t="shared" si="3"/>
        <v>320405.33064247097</v>
      </c>
    </row>
    <row r="68" spans="1:17" ht="13.8">
      <c r="A68" s="631"/>
      <c r="B68" s="468">
        <v>43159</v>
      </c>
      <c r="C68" s="98"/>
      <c r="D68" s="836">
        <f t="shared" si="4"/>
        <v>3210919.6369793862</v>
      </c>
      <c r="E68" s="836">
        <f t="shared" si="16"/>
        <v>3210919.6369793862</v>
      </c>
      <c r="F68" s="836"/>
      <c r="G68" s="836">
        <f t="shared" si="15"/>
        <v>56112.634087998551</v>
      </c>
      <c r="H68" s="836">
        <f t="shared" si="2"/>
        <v>-2762018.5642753984</v>
      </c>
      <c r="I68" s="836">
        <f t="shared" si="17"/>
        <v>-2425342.7597474079</v>
      </c>
      <c r="J68" s="836">
        <f t="shared" si="6"/>
        <v>785576.87723197835</v>
      </c>
      <c r="K68" s="1109">
        <f t="shared" ref="K68:K119" si="20">(-C68*0.21)+(G68*0.21)</f>
        <v>11783.653158479696</v>
      </c>
      <c r="L68" s="839">
        <f t="shared" si="0"/>
        <v>-172824.72299103555</v>
      </c>
      <c r="M68" s="836">
        <f t="shared" si="19"/>
        <v>-276259.01182657952</v>
      </c>
      <c r="N68" s="837">
        <f t="shared" si="18"/>
        <v>509317.86540539883</v>
      </c>
      <c r="O68" s="838">
        <f t="shared" si="3"/>
        <v>276076.34971295227</v>
      </c>
    </row>
    <row r="69" spans="1:17" ht="13.8">
      <c r="A69" s="631"/>
      <c r="B69" s="468">
        <v>43190</v>
      </c>
      <c r="C69" s="98"/>
      <c r="D69" s="836">
        <f t="shared" si="4"/>
        <v>3210919.6369793862</v>
      </c>
      <c r="E69" s="836">
        <f t="shared" si="16"/>
        <v>3210919.6369793862</v>
      </c>
      <c r="F69" s="836"/>
      <c r="G69" s="836">
        <f t="shared" si="15"/>
        <v>56112.634087998551</v>
      </c>
      <c r="H69" s="836">
        <f t="shared" si="2"/>
        <v>-2818131.1983633968</v>
      </c>
      <c r="I69" s="836">
        <f t="shared" si="17"/>
        <v>-2481455.3938354063</v>
      </c>
      <c r="J69" s="836">
        <f t="shared" si="6"/>
        <v>729464.24314397993</v>
      </c>
      <c r="K69" s="1109">
        <f t="shared" si="20"/>
        <v>11783.653158479696</v>
      </c>
      <c r="L69" s="839">
        <f t="shared" si="0"/>
        <v>-161041.06983255586</v>
      </c>
      <c r="M69" s="836">
        <f t="shared" si="19"/>
        <v>-258256.20839001331</v>
      </c>
      <c r="N69" s="837">
        <f t="shared" si="18"/>
        <v>471208.03475396661</v>
      </c>
      <c r="O69" s="838">
        <f t="shared" si="3"/>
        <v>231747.36878343354</v>
      </c>
    </row>
    <row r="70" spans="1:17" ht="13.8">
      <c r="A70" s="631"/>
      <c r="B70" s="468">
        <v>43220</v>
      </c>
      <c r="C70" s="98"/>
      <c r="D70" s="836">
        <f t="shared" si="4"/>
        <v>3210919.6369793862</v>
      </c>
      <c r="E70" s="836">
        <f t="shared" si="16"/>
        <v>3210919.6369793862</v>
      </c>
      <c r="F70" s="836"/>
      <c r="G70" s="836">
        <f t="shared" si="15"/>
        <v>56112.634087998551</v>
      </c>
      <c r="H70" s="836">
        <f t="shared" si="2"/>
        <v>-2874243.8324513952</v>
      </c>
      <c r="I70" s="836">
        <f t="shared" si="17"/>
        <v>-2537568.0279234047</v>
      </c>
      <c r="J70" s="836">
        <f t="shared" si="6"/>
        <v>673351.60905598151</v>
      </c>
      <c r="K70" s="1109">
        <f t="shared" si="20"/>
        <v>11783.653158479696</v>
      </c>
      <c r="L70" s="839">
        <f t="shared" si="0"/>
        <v>-149257.41667407617</v>
      </c>
      <c r="M70" s="836">
        <f t="shared" si="19"/>
        <v>-240908.05235114042</v>
      </c>
      <c r="N70" s="837">
        <f t="shared" si="18"/>
        <v>432443.55670484109</v>
      </c>
      <c r="O70" s="838">
        <f t="shared" si="3"/>
        <v>187418.38785391481</v>
      </c>
    </row>
    <row r="71" spans="1:17" ht="13.8">
      <c r="A71" s="631"/>
      <c r="B71" s="468">
        <v>43251</v>
      </c>
      <c r="C71" s="98"/>
      <c r="D71" s="836">
        <f t="shared" si="4"/>
        <v>3210919.6369793862</v>
      </c>
      <c r="E71" s="836">
        <f t="shared" si="16"/>
        <v>3210919.6369793862</v>
      </c>
      <c r="F71" s="836"/>
      <c r="G71" s="836">
        <f t="shared" si="15"/>
        <v>56112.634087998551</v>
      </c>
      <c r="H71" s="836">
        <f t="shared" si="2"/>
        <v>-2930356.4665393936</v>
      </c>
      <c r="I71" s="836">
        <f t="shared" si="17"/>
        <v>-2593680.6620114031</v>
      </c>
      <c r="J71" s="836">
        <f t="shared" si="6"/>
        <v>617238.97496798309</v>
      </c>
      <c r="K71" s="1109">
        <f t="shared" si="20"/>
        <v>11783.653158479696</v>
      </c>
      <c r="L71" s="839">
        <f t="shared" si="0"/>
        <v>-137473.76351559648</v>
      </c>
      <c r="M71" s="836">
        <f t="shared" si="19"/>
        <v>-224214.54370996091</v>
      </c>
      <c r="N71" s="837">
        <f t="shared" si="18"/>
        <v>393024.4312580222</v>
      </c>
      <c r="O71" s="838">
        <f t="shared" si="3"/>
        <v>143089.40692439608</v>
      </c>
    </row>
    <row r="72" spans="1:17" s="81" customFormat="1" ht="13.8">
      <c r="A72" s="843"/>
      <c r="B72" s="660">
        <v>43281</v>
      </c>
      <c r="C72" s="1"/>
      <c r="D72" s="836">
        <f t="shared" si="4"/>
        <v>3210919.6369793862</v>
      </c>
      <c r="E72" s="836">
        <f t="shared" si="16"/>
        <v>3210919.6369793862</v>
      </c>
      <c r="F72" s="836"/>
      <c r="G72" s="836">
        <f t="shared" si="15"/>
        <v>56112.634087998551</v>
      </c>
      <c r="H72" s="836">
        <f t="shared" si="2"/>
        <v>-2986469.1006273921</v>
      </c>
      <c r="I72" s="836">
        <f t="shared" si="17"/>
        <v>-2649793.2960994015</v>
      </c>
      <c r="J72" s="836">
        <f t="shared" si="6"/>
        <v>561126.34087998467</v>
      </c>
      <c r="K72" s="1109">
        <f t="shared" si="20"/>
        <v>11783.653158479696</v>
      </c>
      <c r="L72" s="839">
        <f t="shared" si="0"/>
        <v>-125690.11035711679</v>
      </c>
      <c r="M72" s="836">
        <f t="shared" si="19"/>
        <v>-208175.68246647462</v>
      </c>
      <c r="N72" s="837">
        <f t="shared" si="18"/>
        <v>352950.65841351007</v>
      </c>
      <c r="O72" s="842">
        <f t="shared" si="3"/>
        <v>98760.425994877354</v>
      </c>
    </row>
    <row r="73" spans="1:17" ht="13.8">
      <c r="A73" s="631"/>
      <c r="B73" s="468">
        <v>43312</v>
      </c>
      <c r="C73" s="98"/>
      <c r="D73" s="836">
        <f t="shared" si="4"/>
        <v>3210919.6369793862</v>
      </c>
      <c r="E73" s="836">
        <f t="shared" si="16"/>
        <v>3210919.6369793862</v>
      </c>
      <c r="F73" s="836"/>
      <c r="G73" s="836">
        <f t="shared" si="15"/>
        <v>56112.634087998551</v>
      </c>
      <c r="H73" s="836">
        <f t="shared" si="2"/>
        <v>-3042581.7347153905</v>
      </c>
      <c r="I73" s="836">
        <f t="shared" si="17"/>
        <v>-2705905.9301874</v>
      </c>
      <c r="J73" s="836">
        <f t="shared" si="6"/>
        <v>505013.70679198625</v>
      </c>
      <c r="K73" s="1109">
        <f t="shared" si="20"/>
        <v>11783.653158479696</v>
      </c>
      <c r="L73" s="839">
        <f t="shared" si="0"/>
        <v>-113906.4571986371</v>
      </c>
      <c r="M73" s="836">
        <f t="shared" si="19"/>
        <v>-192791.4686206817</v>
      </c>
      <c r="N73" s="837">
        <f t="shared" si="18"/>
        <v>312222.23817130458</v>
      </c>
      <c r="O73" s="838">
        <f t="shared" si="3"/>
        <v>54431.445065358625</v>
      </c>
    </row>
    <row r="74" spans="1:17" ht="13.8">
      <c r="A74" s="631"/>
      <c r="B74" s="468">
        <v>43343</v>
      </c>
      <c r="C74" s="98"/>
      <c r="D74" s="836">
        <f t="shared" si="4"/>
        <v>3210919.6369793862</v>
      </c>
      <c r="E74" s="836">
        <f t="shared" si="16"/>
        <v>3210919.6369793862</v>
      </c>
      <c r="F74" s="836"/>
      <c r="G74" s="836">
        <f t="shared" si="15"/>
        <v>56112.634087998551</v>
      </c>
      <c r="H74" s="836">
        <f t="shared" si="2"/>
        <v>-3098694.3688033889</v>
      </c>
      <c r="I74" s="836">
        <f t="shared" si="17"/>
        <v>-2762018.5642753984</v>
      </c>
      <c r="J74" s="836">
        <f t="shared" si="6"/>
        <v>448901.07270398783</v>
      </c>
      <c r="K74" s="1109">
        <f t="shared" si="20"/>
        <v>11783.653158479696</v>
      </c>
      <c r="L74" s="839">
        <f t="shared" si="0"/>
        <v>-102122.80404015741</v>
      </c>
      <c r="M74" s="836">
        <f t="shared" si="19"/>
        <v>-178061.90217258208</v>
      </c>
      <c r="N74" s="837">
        <f t="shared" si="18"/>
        <v>270839.17053140572</v>
      </c>
      <c r="O74" s="838">
        <f t="shared" si="3"/>
        <v>10102.464135839895</v>
      </c>
    </row>
    <row r="75" spans="1:17" ht="13.8">
      <c r="A75" s="631"/>
      <c r="B75" s="468">
        <v>43373</v>
      </c>
      <c r="C75" s="98"/>
      <c r="D75" s="836">
        <f t="shared" si="4"/>
        <v>3210919.6369793862</v>
      </c>
      <c r="E75" s="836">
        <f t="shared" si="16"/>
        <v>3210919.6369793862</v>
      </c>
      <c r="F75" s="836"/>
      <c r="G75" s="836">
        <f t="shared" si="15"/>
        <v>56112.634087998551</v>
      </c>
      <c r="H75" s="836">
        <f t="shared" si="2"/>
        <v>-3154807.0028913873</v>
      </c>
      <c r="I75" s="836">
        <f t="shared" si="17"/>
        <v>-2818131.1983633968</v>
      </c>
      <c r="J75" s="836">
        <f t="shared" si="6"/>
        <v>392788.43861598941</v>
      </c>
      <c r="K75" s="1109">
        <f t="shared" si="20"/>
        <v>11783.653158479696</v>
      </c>
      <c r="L75" s="839">
        <f t="shared" ref="L75:L98" si="21">L74+K75</f>
        <v>-90339.15088167772</v>
      </c>
      <c r="M75" s="836">
        <f t="shared" si="19"/>
        <v>-163986.98312217579</v>
      </c>
      <c r="N75" s="837">
        <f t="shared" si="18"/>
        <v>228801.45549381361</v>
      </c>
      <c r="O75" s="838">
        <f t="shared" si="3"/>
        <v>-34226.516793678835</v>
      </c>
    </row>
    <row r="76" spans="1:17" ht="13.8">
      <c r="A76" s="631"/>
      <c r="B76" s="468">
        <v>43404</v>
      </c>
      <c r="C76" s="98"/>
      <c r="D76" s="1108">
        <f t="shared" si="4"/>
        <v>3210919.6369793862</v>
      </c>
      <c r="E76" s="836">
        <f t="shared" si="16"/>
        <v>3210919.6369793862</v>
      </c>
      <c r="F76" s="836"/>
      <c r="G76" s="836">
        <f t="shared" si="15"/>
        <v>56112.634087998551</v>
      </c>
      <c r="H76" s="1108">
        <f t="shared" si="2"/>
        <v>-3210919.6369793857</v>
      </c>
      <c r="I76" s="836">
        <f t="shared" si="17"/>
        <v>-2874243.8324513952</v>
      </c>
      <c r="J76" s="836">
        <f t="shared" si="6"/>
        <v>336675.80452799099</v>
      </c>
      <c r="K76" s="1109">
        <f t="shared" si="20"/>
        <v>11783.653158479696</v>
      </c>
      <c r="L76" s="839">
        <f t="shared" si="21"/>
        <v>-78555.49772319803</v>
      </c>
      <c r="M76" s="836">
        <f t="shared" si="19"/>
        <v>-150566.71146946281</v>
      </c>
      <c r="N76" s="837">
        <f t="shared" si="18"/>
        <v>186109.09305852817</v>
      </c>
      <c r="O76" s="838">
        <f t="shared" si="3"/>
        <v>-78555.497723197564</v>
      </c>
      <c r="P76" s="81"/>
      <c r="Q76" s="81"/>
    </row>
    <row r="77" spans="1:17" ht="13.8">
      <c r="A77" s="631"/>
      <c r="B77" s="468">
        <v>43434</v>
      </c>
      <c r="C77" s="98"/>
      <c r="D77" s="836">
        <f t="shared" si="4"/>
        <v>3210919.6369793862</v>
      </c>
      <c r="E77" s="836">
        <f t="shared" si="16"/>
        <v>3210919.6369793862</v>
      </c>
      <c r="F77" s="836"/>
      <c r="G77" s="836"/>
      <c r="H77" s="836">
        <f t="shared" si="2"/>
        <v>-3210919.6369793857</v>
      </c>
      <c r="I77" s="836">
        <f t="shared" si="17"/>
        <v>-2928018.4401190602</v>
      </c>
      <c r="J77" s="836">
        <f t="shared" si="6"/>
        <v>282901.19686032599</v>
      </c>
      <c r="K77" s="1109">
        <f t="shared" si="20"/>
        <v>0</v>
      </c>
      <c r="L77" s="839">
        <f t="shared" si="21"/>
        <v>-78555.49772319803</v>
      </c>
      <c r="M77" s="836">
        <f t="shared" si="19"/>
        <v>-138292.07276271313</v>
      </c>
      <c r="N77" s="837">
        <f t="shared" si="18"/>
        <v>144609.12409761286</v>
      </c>
      <c r="O77" s="838">
        <f t="shared" si="3"/>
        <v>-78555.497723197564</v>
      </c>
    </row>
    <row r="78" spans="1:17" s="81" customFormat="1" ht="13.8">
      <c r="A78" s="843"/>
      <c r="B78" s="660">
        <v>43465</v>
      </c>
      <c r="C78" s="1"/>
      <c r="D78" s="836">
        <f t="shared" ref="D78:D100" si="22">D77+C78</f>
        <v>3210919.6369793862</v>
      </c>
      <c r="E78" s="836">
        <f t="shared" si="16"/>
        <v>3210919.6369793862</v>
      </c>
      <c r="F78" s="836"/>
      <c r="G78" s="836"/>
      <c r="H78" s="836">
        <f t="shared" ref="H78:H100" si="23">H77-G78</f>
        <v>-3210919.6369793857</v>
      </c>
      <c r="I78" s="836">
        <f t="shared" si="17"/>
        <v>-2977116.9949460588</v>
      </c>
      <c r="J78" s="836">
        <f t="shared" si="6"/>
        <v>233802.64203332737</v>
      </c>
      <c r="K78" s="1109">
        <f t="shared" si="20"/>
        <v>0</v>
      </c>
      <c r="L78" s="839">
        <f t="shared" si="21"/>
        <v>-78555.49772319803</v>
      </c>
      <c r="M78" s="836">
        <f t="shared" si="19"/>
        <v>-127654.05255019672</v>
      </c>
      <c r="N78" s="837">
        <f t="shared" si="18"/>
        <v>106148.58948313065</v>
      </c>
      <c r="O78" s="838">
        <f t="shared" ref="O78:O119" si="24">+D78+H78+L78</f>
        <v>-78555.497723197564</v>
      </c>
    </row>
    <row r="79" spans="1:17" ht="13.8">
      <c r="A79" s="631"/>
      <c r="B79" s="468">
        <v>43496</v>
      </c>
      <c r="C79" s="98"/>
      <c r="D79" s="836">
        <f t="shared" si="22"/>
        <v>3210919.6369793862</v>
      </c>
      <c r="E79" s="836">
        <f t="shared" si="16"/>
        <v>3210919.6369793862</v>
      </c>
      <c r="F79" s="836"/>
      <c r="G79" s="836"/>
      <c r="H79" s="836">
        <f t="shared" si="23"/>
        <v>-3210919.6369793857</v>
      </c>
      <c r="I79" s="836">
        <f t="shared" si="17"/>
        <v>-3021539.4969323911</v>
      </c>
      <c r="J79" s="836">
        <f t="shared" si="6"/>
        <v>189380.14004699513</v>
      </c>
      <c r="K79" s="1109">
        <f t="shared" si="20"/>
        <v>0</v>
      </c>
      <c r="L79" s="839">
        <f t="shared" si="21"/>
        <v>-78555.49772319803</v>
      </c>
      <c r="M79" s="836">
        <f t="shared" si="19"/>
        <v>-118325.32713306697</v>
      </c>
      <c r="N79" s="837">
        <f t="shared" si="18"/>
        <v>71054.812913928166</v>
      </c>
      <c r="O79" s="838">
        <f t="shared" si="24"/>
        <v>-78555.497723197564</v>
      </c>
    </row>
    <row r="80" spans="1:17" ht="13.8">
      <c r="A80" s="631"/>
      <c r="B80" s="468">
        <v>43524</v>
      </c>
      <c r="C80" s="98"/>
      <c r="D80" s="836">
        <f t="shared" si="22"/>
        <v>3210919.6369793862</v>
      </c>
      <c r="E80" s="836">
        <f t="shared" si="16"/>
        <v>3210919.6369793862</v>
      </c>
      <c r="F80" s="836"/>
      <c r="G80" s="836"/>
      <c r="H80" s="836">
        <f t="shared" si="23"/>
        <v>-3210919.6369793857</v>
      </c>
      <c r="I80" s="836">
        <f t="shared" si="17"/>
        <v>-3061285.9460780565</v>
      </c>
      <c r="J80" s="836">
        <f t="shared" si="6"/>
        <v>149633.69090132974</v>
      </c>
      <c r="K80" s="1109">
        <f t="shared" si="20"/>
        <v>0</v>
      </c>
      <c r="L80" s="839">
        <f t="shared" si="21"/>
        <v>-78555.49772319803</v>
      </c>
      <c r="M80" s="836">
        <f t="shared" si="19"/>
        <v>-109978.5728124772</v>
      </c>
      <c r="N80" s="837">
        <f t="shared" si="18"/>
        <v>39655.118088852541</v>
      </c>
      <c r="O80" s="838">
        <f t="shared" si="24"/>
        <v>-78555.497723197564</v>
      </c>
    </row>
    <row r="81" spans="1:15" ht="13.8">
      <c r="A81" s="631"/>
      <c r="B81" s="468">
        <v>43555</v>
      </c>
      <c r="C81" s="98"/>
      <c r="D81" s="836">
        <f t="shared" si="22"/>
        <v>3210919.6369793862</v>
      </c>
      <c r="E81" s="836">
        <f t="shared" si="16"/>
        <v>3210919.6369793862</v>
      </c>
      <c r="F81" s="836"/>
      <c r="G81" s="836"/>
      <c r="H81" s="836">
        <f t="shared" si="23"/>
        <v>-3210919.6369793857</v>
      </c>
      <c r="I81" s="836">
        <f t="shared" si="17"/>
        <v>-3096356.3423830555</v>
      </c>
      <c r="J81" s="836">
        <f t="shared" si="6"/>
        <v>114563.29459633073</v>
      </c>
      <c r="K81" s="1109">
        <f t="shared" si="20"/>
        <v>0</v>
      </c>
      <c r="L81" s="839">
        <f t="shared" si="21"/>
        <v>-78555.49772319803</v>
      </c>
      <c r="M81" s="836">
        <f t="shared" si="19"/>
        <v>-102613.78958842739</v>
      </c>
      <c r="N81" s="837">
        <f t="shared" si="18"/>
        <v>11949.505007903339</v>
      </c>
      <c r="O81" s="838">
        <f t="shared" si="24"/>
        <v>-78555.497723197564</v>
      </c>
    </row>
    <row r="82" spans="1:15" ht="13.8">
      <c r="A82" s="631"/>
      <c r="B82" s="468">
        <v>43585</v>
      </c>
      <c r="C82" s="98"/>
      <c r="D82" s="836">
        <f t="shared" si="22"/>
        <v>3210919.6369793862</v>
      </c>
      <c r="E82" s="836">
        <f t="shared" si="16"/>
        <v>3210919.6369793862</v>
      </c>
      <c r="F82" s="836"/>
      <c r="G82" s="836"/>
      <c r="H82" s="836">
        <f t="shared" si="23"/>
        <v>-3210919.6369793857</v>
      </c>
      <c r="I82" s="836">
        <f t="shared" si="17"/>
        <v>-3126750.6858473881</v>
      </c>
      <c r="J82" s="836">
        <f t="shared" ref="J82:J100" si="25">E82+I82</f>
        <v>84168.951131998096</v>
      </c>
      <c r="K82" s="1109">
        <f t="shared" si="20"/>
        <v>0</v>
      </c>
      <c r="L82" s="839">
        <f t="shared" si="21"/>
        <v>-78555.49772319803</v>
      </c>
      <c r="M82" s="836">
        <f t="shared" si="19"/>
        <v>-96230.977460917566</v>
      </c>
      <c r="N82" s="837">
        <f t="shared" si="18"/>
        <v>-12062.02632891947</v>
      </c>
      <c r="O82" s="838">
        <f t="shared" si="24"/>
        <v>-78555.497723197564</v>
      </c>
    </row>
    <row r="83" spans="1:15" ht="13.8">
      <c r="A83" s="631"/>
      <c r="B83" s="468">
        <v>43616</v>
      </c>
      <c r="C83" s="98"/>
      <c r="D83" s="836">
        <f t="shared" si="22"/>
        <v>3210919.6369793862</v>
      </c>
      <c r="E83" s="836">
        <f t="shared" si="16"/>
        <v>3210919.6369793862</v>
      </c>
      <c r="F83" s="836"/>
      <c r="G83" s="836"/>
      <c r="H83" s="836">
        <f t="shared" si="23"/>
        <v>-3210919.6369793857</v>
      </c>
      <c r="I83" s="836">
        <f t="shared" si="17"/>
        <v>-3152468.9764710539</v>
      </c>
      <c r="J83" s="836">
        <f t="shared" si="25"/>
        <v>58450.660508332308</v>
      </c>
      <c r="K83" s="1109">
        <f t="shared" si="20"/>
        <v>0</v>
      </c>
      <c r="L83" s="839">
        <f t="shared" si="21"/>
        <v>-78555.49772319803</v>
      </c>
      <c r="M83" s="836">
        <f t="shared" si="19"/>
        <v>-90830.136429947699</v>
      </c>
      <c r="N83" s="837">
        <f t="shared" si="18"/>
        <v>-32379.475921615391</v>
      </c>
      <c r="O83" s="838">
        <f t="shared" si="24"/>
        <v>-78555.497723197564</v>
      </c>
    </row>
    <row r="84" spans="1:15" ht="13.8">
      <c r="A84" s="631"/>
      <c r="B84" s="471">
        <v>43646</v>
      </c>
      <c r="C84" s="98"/>
      <c r="D84" s="836">
        <f t="shared" si="22"/>
        <v>3210919.6369793862</v>
      </c>
      <c r="E84" s="836">
        <f t="shared" si="16"/>
        <v>3210919.6369793862</v>
      </c>
      <c r="F84" s="836"/>
      <c r="G84" s="836"/>
      <c r="H84" s="836">
        <f t="shared" si="23"/>
        <v>-3210919.6369793857</v>
      </c>
      <c r="I84" s="836">
        <f t="shared" si="17"/>
        <v>-3173511.2142540533</v>
      </c>
      <c r="J84" s="836">
        <f t="shared" si="25"/>
        <v>37408.422725332901</v>
      </c>
      <c r="K84" s="1109">
        <f t="shared" si="20"/>
        <v>0</v>
      </c>
      <c r="L84" s="839">
        <f t="shared" si="21"/>
        <v>-78555.49772319803</v>
      </c>
      <c r="M84" s="836">
        <f t="shared" si="19"/>
        <v>-86411.266495517819</v>
      </c>
      <c r="N84" s="837">
        <f t="shared" si="18"/>
        <v>-49002.843770184918</v>
      </c>
      <c r="O84" s="838">
        <f t="shared" si="24"/>
        <v>-78555.497723197564</v>
      </c>
    </row>
    <row r="85" spans="1:15" ht="13.8">
      <c r="A85" s="631"/>
      <c r="B85" s="1071">
        <v>43677</v>
      </c>
      <c r="C85" s="1067"/>
      <c r="D85" s="1068">
        <f t="shared" si="22"/>
        <v>3210919.6369793862</v>
      </c>
      <c r="E85" s="1068">
        <f t="shared" si="16"/>
        <v>3210919.6369793862</v>
      </c>
      <c r="F85" s="1068"/>
      <c r="G85" s="1068"/>
      <c r="H85" s="1068">
        <f t="shared" si="23"/>
        <v>-3210919.6369793857</v>
      </c>
      <c r="I85" s="1068">
        <f t="shared" si="17"/>
        <v>-3189877.3991963863</v>
      </c>
      <c r="J85" s="1068">
        <f t="shared" si="25"/>
        <v>21042.237782999873</v>
      </c>
      <c r="K85" s="1109">
        <f t="shared" si="20"/>
        <v>0</v>
      </c>
      <c r="L85" s="1069">
        <f t="shared" si="21"/>
        <v>-78555.49772319803</v>
      </c>
      <c r="M85" s="1068">
        <f t="shared" si="19"/>
        <v>-82974.36765762791</v>
      </c>
      <c r="N85" s="1070">
        <f t="shared" si="18"/>
        <v>-61932.129874628037</v>
      </c>
      <c r="O85" s="838">
        <f t="shared" si="24"/>
        <v>-78555.497723197564</v>
      </c>
    </row>
    <row r="86" spans="1:15" ht="13.8">
      <c r="A86" s="631"/>
      <c r="B86" s="1071">
        <v>43708</v>
      </c>
      <c r="C86" s="1067"/>
      <c r="D86" s="1068">
        <f t="shared" si="22"/>
        <v>3210919.6369793862</v>
      </c>
      <c r="E86" s="1068">
        <f t="shared" si="16"/>
        <v>3210919.6369793862</v>
      </c>
      <c r="F86" s="1068"/>
      <c r="G86" s="1068"/>
      <c r="H86" s="1068">
        <f t="shared" si="23"/>
        <v>-3210919.6369793857</v>
      </c>
      <c r="I86" s="1068">
        <f t="shared" si="17"/>
        <v>-3201567.5312980525</v>
      </c>
      <c r="J86" s="1068">
        <f t="shared" si="25"/>
        <v>9352.1056813336909</v>
      </c>
      <c r="K86" s="1109">
        <f t="shared" si="20"/>
        <v>0</v>
      </c>
      <c r="L86" s="1069">
        <f t="shared" si="21"/>
        <v>-78555.49772319803</v>
      </c>
      <c r="M86" s="1068">
        <f t="shared" si="19"/>
        <v>-80519.439916277988</v>
      </c>
      <c r="N86" s="1070">
        <f t="shared" si="18"/>
        <v>-71167.334234944297</v>
      </c>
      <c r="O86" s="838">
        <f t="shared" si="24"/>
        <v>-78555.497723197564</v>
      </c>
    </row>
    <row r="87" spans="1:15" ht="13.8">
      <c r="A87" s="631"/>
      <c r="B87" s="1071">
        <v>43738</v>
      </c>
      <c r="C87" s="1067"/>
      <c r="D87" s="1068">
        <f t="shared" si="22"/>
        <v>3210919.6369793862</v>
      </c>
      <c r="E87" s="1068">
        <f t="shared" si="16"/>
        <v>3210919.6369793862</v>
      </c>
      <c r="F87" s="1068"/>
      <c r="G87" s="1068"/>
      <c r="H87" s="1068">
        <f t="shared" si="23"/>
        <v>-3210919.6369793857</v>
      </c>
      <c r="I87" s="1068">
        <f t="shared" si="17"/>
        <v>-3208581.6105590523</v>
      </c>
      <c r="J87" s="1068">
        <f>E87+I87</f>
        <v>2338.0264203338884</v>
      </c>
      <c r="K87" s="1109">
        <f t="shared" si="20"/>
        <v>0</v>
      </c>
      <c r="L87" s="1069">
        <f t="shared" si="21"/>
        <v>-78555.49772319803</v>
      </c>
      <c r="M87" s="1068">
        <f t="shared" si="19"/>
        <v>-79046.483271468009</v>
      </c>
      <c r="N87" s="1070">
        <f t="shared" si="18"/>
        <v>-76708.45685113412</v>
      </c>
      <c r="O87" s="838">
        <f t="shared" si="24"/>
        <v>-78555.497723197564</v>
      </c>
    </row>
    <row r="88" spans="1:15" ht="13.8">
      <c r="A88" s="631"/>
      <c r="B88" s="1071">
        <v>43769</v>
      </c>
      <c r="C88" s="1067"/>
      <c r="D88" s="1068">
        <f t="shared" si="22"/>
        <v>3210919.6369793862</v>
      </c>
      <c r="E88" s="1068">
        <f t="shared" si="16"/>
        <v>3210919.6369793862</v>
      </c>
      <c r="F88" s="1068"/>
      <c r="G88" s="1068"/>
      <c r="H88" s="1068">
        <f t="shared" si="23"/>
        <v>-3210919.6369793857</v>
      </c>
      <c r="I88" s="1068">
        <f>(H76+H88+SUM(H77:H87)*2)/24</f>
        <v>-3210919.6369793857</v>
      </c>
      <c r="J88" s="1068">
        <f t="shared" si="25"/>
        <v>0</v>
      </c>
      <c r="K88" s="1109">
        <f t="shared" si="20"/>
        <v>0</v>
      </c>
      <c r="L88" s="1069">
        <f t="shared" si="21"/>
        <v>-78555.49772319803</v>
      </c>
      <c r="M88" s="1068">
        <f t="shared" si="19"/>
        <v>-78555.49772319803</v>
      </c>
      <c r="N88" s="1070">
        <f t="shared" si="18"/>
        <v>-78555.49772319803</v>
      </c>
      <c r="O88" s="838">
        <f t="shared" si="24"/>
        <v>-78555.497723197564</v>
      </c>
    </row>
    <row r="89" spans="1:15" ht="13.8">
      <c r="A89" s="631"/>
      <c r="B89" s="1071">
        <v>43799</v>
      </c>
      <c r="C89" s="1067"/>
      <c r="D89" s="1068">
        <f t="shared" si="22"/>
        <v>3210919.6369793862</v>
      </c>
      <c r="E89" s="1068">
        <f t="shared" ref="E89:E100" si="26">(D77+D89+SUM(D78:D88)*2)/24</f>
        <v>3210919.6369793862</v>
      </c>
      <c r="F89" s="1068"/>
      <c r="G89" s="1068"/>
      <c r="H89" s="1068">
        <f t="shared" si="23"/>
        <v>-3210919.6369793857</v>
      </c>
      <c r="I89" s="1068">
        <f t="shared" si="17"/>
        <v>-3210919.6369793857</v>
      </c>
      <c r="J89" s="1068">
        <f t="shared" si="25"/>
        <v>0</v>
      </c>
      <c r="K89" s="1109">
        <f t="shared" si="20"/>
        <v>0</v>
      </c>
      <c r="L89" s="1069">
        <f t="shared" si="21"/>
        <v>-78555.49772319803</v>
      </c>
      <c r="M89" s="1068">
        <f t="shared" si="19"/>
        <v>-78555.49772319803</v>
      </c>
      <c r="N89" s="1070">
        <f t="shared" si="18"/>
        <v>-78555.49772319803</v>
      </c>
      <c r="O89" s="838">
        <f t="shared" si="24"/>
        <v>-78555.497723197564</v>
      </c>
    </row>
    <row r="90" spans="1:15" ht="13.8">
      <c r="A90" s="631"/>
      <c r="B90" s="1071">
        <v>43830</v>
      </c>
      <c r="C90" s="1067"/>
      <c r="D90" s="1068">
        <f t="shared" si="22"/>
        <v>3210919.6369793862</v>
      </c>
      <c r="E90" s="1068">
        <f t="shared" si="26"/>
        <v>3210919.6369793862</v>
      </c>
      <c r="F90" s="1068"/>
      <c r="G90" s="1068"/>
      <c r="H90" s="1068">
        <f t="shared" si="23"/>
        <v>-3210919.6369793857</v>
      </c>
      <c r="I90" s="1068">
        <f t="shared" si="17"/>
        <v>-3210919.6369793857</v>
      </c>
      <c r="J90" s="1068">
        <f t="shared" si="25"/>
        <v>0</v>
      </c>
      <c r="K90" s="1109">
        <f t="shared" si="20"/>
        <v>0</v>
      </c>
      <c r="L90" s="1069">
        <f t="shared" si="21"/>
        <v>-78555.49772319803</v>
      </c>
      <c r="M90" s="1068">
        <f t="shared" si="19"/>
        <v>-78555.49772319803</v>
      </c>
      <c r="N90" s="1070">
        <f t="shared" si="18"/>
        <v>-78555.49772319803</v>
      </c>
      <c r="O90" s="838">
        <f t="shared" si="24"/>
        <v>-78555.497723197564</v>
      </c>
    </row>
    <row r="91" spans="1:15" ht="13.8">
      <c r="A91" s="631"/>
      <c r="B91" s="1071">
        <v>43861</v>
      </c>
      <c r="C91" s="1067"/>
      <c r="D91" s="1068">
        <f t="shared" si="22"/>
        <v>3210919.6369793862</v>
      </c>
      <c r="E91" s="1068">
        <f t="shared" si="26"/>
        <v>3210919.6369793862</v>
      </c>
      <c r="F91" s="1068"/>
      <c r="G91" s="1781"/>
      <c r="H91" s="1068">
        <f t="shared" si="23"/>
        <v>-3210919.6369793857</v>
      </c>
      <c r="I91" s="1068">
        <f t="shared" si="17"/>
        <v>-3210919.6369793857</v>
      </c>
      <c r="J91" s="1068">
        <f t="shared" si="25"/>
        <v>0</v>
      </c>
      <c r="K91" s="1109">
        <f t="shared" si="20"/>
        <v>0</v>
      </c>
      <c r="L91" s="1069">
        <f t="shared" si="21"/>
        <v>-78555.49772319803</v>
      </c>
      <c r="M91" s="1068">
        <f t="shared" si="19"/>
        <v>-78555.49772319803</v>
      </c>
      <c r="N91" s="1070">
        <f t="shared" si="18"/>
        <v>-78555.49772319803</v>
      </c>
      <c r="O91" s="838">
        <f t="shared" si="24"/>
        <v>-78555.497723197564</v>
      </c>
    </row>
    <row r="92" spans="1:15" ht="13.8">
      <c r="A92" s="631"/>
      <c r="B92" s="1071">
        <v>43889</v>
      </c>
      <c r="C92" s="1067"/>
      <c r="D92" s="1068">
        <f t="shared" si="22"/>
        <v>3210919.6369793862</v>
      </c>
      <c r="E92" s="1068">
        <f t="shared" si="26"/>
        <v>3210919.6369793862</v>
      </c>
      <c r="F92" s="1068"/>
      <c r="G92" s="1781"/>
      <c r="H92" s="1068">
        <f t="shared" si="23"/>
        <v>-3210919.6369793857</v>
      </c>
      <c r="I92" s="1068">
        <f t="shared" si="17"/>
        <v>-3210919.6369793857</v>
      </c>
      <c r="J92" s="1068">
        <f t="shared" si="25"/>
        <v>0</v>
      </c>
      <c r="K92" s="1109">
        <f t="shared" si="20"/>
        <v>0</v>
      </c>
      <c r="L92" s="1069">
        <f t="shared" si="21"/>
        <v>-78555.49772319803</v>
      </c>
      <c r="M92" s="1068">
        <f t="shared" si="19"/>
        <v>-78555.49772319803</v>
      </c>
      <c r="N92" s="1070">
        <f t="shared" si="18"/>
        <v>-78555.49772319803</v>
      </c>
      <c r="O92" s="838">
        <f t="shared" si="24"/>
        <v>-78555.497723197564</v>
      </c>
    </row>
    <row r="93" spans="1:15" ht="13.8">
      <c r="A93" s="631"/>
      <c r="B93" s="1071">
        <v>43921</v>
      </c>
      <c r="C93" s="1067"/>
      <c r="D93" s="1068">
        <f t="shared" si="22"/>
        <v>3210919.6369793862</v>
      </c>
      <c r="E93" s="1068">
        <f t="shared" si="26"/>
        <v>3210919.6369793862</v>
      </c>
      <c r="F93" s="1068"/>
      <c r="G93" s="1781"/>
      <c r="H93" s="1068">
        <f t="shared" si="23"/>
        <v>-3210919.6369793857</v>
      </c>
      <c r="I93" s="1068">
        <f t="shared" si="17"/>
        <v>-3210919.6369793857</v>
      </c>
      <c r="J93" s="1068">
        <f t="shared" si="25"/>
        <v>0</v>
      </c>
      <c r="K93" s="1109">
        <f t="shared" si="20"/>
        <v>0</v>
      </c>
      <c r="L93" s="1069">
        <f t="shared" si="21"/>
        <v>-78555.49772319803</v>
      </c>
      <c r="M93" s="1068">
        <f t="shared" si="19"/>
        <v>-78555.49772319803</v>
      </c>
      <c r="N93" s="1070">
        <f t="shared" si="18"/>
        <v>-78555.49772319803</v>
      </c>
      <c r="O93" s="838">
        <f t="shared" si="24"/>
        <v>-78555.497723197564</v>
      </c>
    </row>
    <row r="94" spans="1:15" ht="13.8">
      <c r="A94" s="631"/>
      <c r="B94" s="1071">
        <v>43951</v>
      </c>
      <c r="C94" s="1067"/>
      <c r="D94" s="1068">
        <f t="shared" si="22"/>
        <v>3210919.6369793862</v>
      </c>
      <c r="E94" s="1068">
        <f t="shared" si="26"/>
        <v>3210919.6369793862</v>
      </c>
      <c r="F94" s="1068"/>
      <c r="G94" s="1781"/>
      <c r="H94" s="1068">
        <f t="shared" si="23"/>
        <v>-3210919.6369793857</v>
      </c>
      <c r="I94" s="1068">
        <f t="shared" si="17"/>
        <v>-3210919.6369793857</v>
      </c>
      <c r="J94" s="1068">
        <f t="shared" si="25"/>
        <v>0</v>
      </c>
      <c r="K94" s="1109">
        <f t="shared" si="20"/>
        <v>0</v>
      </c>
      <c r="L94" s="1069">
        <f t="shared" si="21"/>
        <v>-78555.49772319803</v>
      </c>
      <c r="M94" s="1068">
        <f t="shared" si="19"/>
        <v>-78555.49772319803</v>
      </c>
      <c r="N94" s="1070">
        <f t="shared" si="18"/>
        <v>-78555.49772319803</v>
      </c>
      <c r="O94" s="838">
        <f t="shared" si="24"/>
        <v>-78555.497723197564</v>
      </c>
    </row>
    <row r="95" spans="1:15" ht="13.8">
      <c r="A95" s="631"/>
      <c r="B95" s="1071">
        <v>43982</v>
      </c>
      <c r="C95" s="1067"/>
      <c r="D95" s="1068">
        <f t="shared" si="22"/>
        <v>3210919.6369793862</v>
      </c>
      <c r="E95" s="1068">
        <f t="shared" si="26"/>
        <v>3210919.6369793862</v>
      </c>
      <c r="F95" s="1068"/>
      <c r="G95" s="1781"/>
      <c r="H95" s="1068">
        <f t="shared" si="23"/>
        <v>-3210919.6369793857</v>
      </c>
      <c r="I95" s="1068">
        <f t="shared" si="17"/>
        <v>-3210919.6369793857</v>
      </c>
      <c r="J95" s="1068">
        <f t="shared" si="25"/>
        <v>0</v>
      </c>
      <c r="K95" s="1109">
        <f t="shared" si="20"/>
        <v>0</v>
      </c>
      <c r="L95" s="1069">
        <f t="shared" si="21"/>
        <v>-78555.49772319803</v>
      </c>
      <c r="M95" s="1068">
        <f t="shared" si="19"/>
        <v>-78555.49772319803</v>
      </c>
      <c r="N95" s="1070">
        <f t="shared" si="18"/>
        <v>-78555.49772319803</v>
      </c>
      <c r="O95" s="838">
        <f t="shared" si="24"/>
        <v>-78555.497723197564</v>
      </c>
    </row>
    <row r="96" spans="1:15" ht="13.8">
      <c r="A96" s="631"/>
      <c r="B96" s="1071">
        <v>44012</v>
      </c>
      <c r="C96" s="1067"/>
      <c r="D96" s="1068">
        <f t="shared" si="22"/>
        <v>3210919.6369793862</v>
      </c>
      <c r="E96" s="1068">
        <f t="shared" si="26"/>
        <v>3210919.6369793862</v>
      </c>
      <c r="F96" s="1068"/>
      <c r="G96" s="1781"/>
      <c r="H96" s="1068">
        <f t="shared" si="23"/>
        <v>-3210919.6369793857</v>
      </c>
      <c r="I96" s="1068">
        <f t="shared" si="17"/>
        <v>-3210919.6369793857</v>
      </c>
      <c r="J96" s="1068">
        <f t="shared" si="25"/>
        <v>0</v>
      </c>
      <c r="K96" s="1109">
        <f t="shared" si="20"/>
        <v>0</v>
      </c>
      <c r="L96" s="1069">
        <f t="shared" si="21"/>
        <v>-78555.49772319803</v>
      </c>
      <c r="M96" s="1068">
        <f t="shared" si="19"/>
        <v>-78555.49772319803</v>
      </c>
      <c r="N96" s="1070">
        <f t="shared" si="18"/>
        <v>-78555.49772319803</v>
      </c>
      <c r="O96" s="838">
        <f t="shared" si="24"/>
        <v>-78555.497723197564</v>
      </c>
    </row>
    <row r="97" spans="1:15" ht="13.8">
      <c r="A97" s="631"/>
      <c r="B97" s="468">
        <v>44043</v>
      </c>
      <c r="C97" s="98"/>
      <c r="D97" s="836">
        <f t="shared" si="22"/>
        <v>3210919.6369793862</v>
      </c>
      <c r="E97" s="836">
        <f t="shared" si="26"/>
        <v>3210919.6369793862</v>
      </c>
      <c r="F97" s="836"/>
      <c r="G97" s="840"/>
      <c r="H97" s="836">
        <f t="shared" si="23"/>
        <v>-3210919.6369793857</v>
      </c>
      <c r="I97" s="836">
        <f t="shared" si="17"/>
        <v>-3210919.6369793857</v>
      </c>
      <c r="J97" s="836">
        <f t="shared" si="25"/>
        <v>0</v>
      </c>
      <c r="K97" s="1109">
        <f t="shared" si="20"/>
        <v>0</v>
      </c>
      <c r="L97" s="839">
        <f t="shared" si="21"/>
        <v>-78555.49772319803</v>
      </c>
      <c r="M97" s="836">
        <f t="shared" si="19"/>
        <v>-78555.49772319803</v>
      </c>
      <c r="N97" s="837">
        <f t="shared" si="18"/>
        <v>-78555.49772319803</v>
      </c>
      <c r="O97" s="838">
        <f t="shared" si="24"/>
        <v>-78555.497723197564</v>
      </c>
    </row>
    <row r="98" spans="1:15" ht="13.8">
      <c r="A98" s="631"/>
      <c r="B98" s="468">
        <v>44074</v>
      </c>
      <c r="C98" s="98"/>
      <c r="D98" s="836">
        <f t="shared" si="22"/>
        <v>3210919.6369793862</v>
      </c>
      <c r="E98" s="836">
        <f t="shared" si="26"/>
        <v>3210919.6369793862</v>
      </c>
      <c r="F98" s="836"/>
      <c r="G98" s="840"/>
      <c r="H98" s="836">
        <f t="shared" si="23"/>
        <v>-3210919.6369793857</v>
      </c>
      <c r="I98" s="836">
        <f t="shared" si="17"/>
        <v>-3210919.6369793857</v>
      </c>
      <c r="J98" s="836">
        <f t="shared" si="25"/>
        <v>0</v>
      </c>
      <c r="K98" s="1109">
        <f t="shared" si="20"/>
        <v>0</v>
      </c>
      <c r="L98" s="839">
        <f t="shared" si="21"/>
        <v>-78555.49772319803</v>
      </c>
      <c r="M98" s="836">
        <f t="shared" si="19"/>
        <v>-78555.49772319803</v>
      </c>
      <c r="N98" s="837">
        <f t="shared" si="18"/>
        <v>-78555.49772319803</v>
      </c>
      <c r="O98" s="838">
        <f t="shared" si="24"/>
        <v>-78555.497723197564</v>
      </c>
    </row>
    <row r="99" spans="1:15" ht="13.8">
      <c r="A99" s="631"/>
      <c r="B99" s="468">
        <v>44104</v>
      </c>
      <c r="C99" s="98"/>
      <c r="D99" s="836">
        <f t="shared" si="22"/>
        <v>3210919.6369793862</v>
      </c>
      <c r="E99" s="836">
        <f t="shared" si="26"/>
        <v>3210919.6369793862</v>
      </c>
      <c r="F99" s="1926">
        <f>EDIT!C9</f>
        <v>-78556.27</v>
      </c>
      <c r="G99" s="840"/>
      <c r="H99" s="836">
        <f t="shared" si="23"/>
        <v>-3210919.6369793857</v>
      </c>
      <c r="I99" s="836">
        <f t="shared" si="17"/>
        <v>-3210919.6369793857</v>
      </c>
      <c r="J99" s="836">
        <f t="shared" si="25"/>
        <v>0</v>
      </c>
      <c r="K99" s="1109">
        <f t="shared" si="20"/>
        <v>0</v>
      </c>
      <c r="L99" s="1205">
        <f>ROUND(L98+K99-F99,-2)</f>
        <v>0</v>
      </c>
      <c r="M99" s="836">
        <f t="shared" si="19"/>
        <v>-75282.351984731446</v>
      </c>
      <c r="N99" s="837">
        <f t="shared" si="18"/>
        <v>-75282.351984731446</v>
      </c>
      <c r="O99" s="838">
        <f t="shared" si="24"/>
        <v>4.6566128730773926E-10</v>
      </c>
    </row>
    <row r="100" spans="1:15" ht="13.8">
      <c r="A100" s="631"/>
      <c r="B100" s="468">
        <v>44135</v>
      </c>
      <c r="C100" s="1884"/>
      <c r="D100" s="836">
        <f t="shared" si="22"/>
        <v>3210919.6369793862</v>
      </c>
      <c r="E100" s="836">
        <f t="shared" si="26"/>
        <v>3210919.6369793862</v>
      </c>
      <c r="F100" s="1884"/>
      <c r="G100" s="840"/>
      <c r="H100" s="836">
        <f t="shared" si="23"/>
        <v>-3210919.6369793857</v>
      </c>
      <c r="I100" s="836">
        <f t="shared" si="17"/>
        <v>-3210919.6369793857</v>
      </c>
      <c r="J100" s="836">
        <f t="shared" si="25"/>
        <v>0</v>
      </c>
      <c r="K100" s="1109">
        <f>(-C100*0.21)+(G100*0.21)</f>
        <v>0</v>
      </c>
      <c r="L100" s="472">
        <f>L99+K100-F100</f>
        <v>0</v>
      </c>
      <c r="M100" s="469">
        <f t="shared" si="19"/>
        <v>-68736.060507798276</v>
      </c>
      <c r="N100" s="584">
        <f t="shared" si="18"/>
        <v>-68736.060507798276</v>
      </c>
      <c r="O100" s="838">
        <f t="shared" si="24"/>
        <v>4.6566128730773926E-10</v>
      </c>
    </row>
    <row r="101" spans="1:15" ht="13.8">
      <c r="A101" s="631"/>
      <c r="B101" s="468">
        <v>44165</v>
      </c>
      <c r="C101" s="98"/>
      <c r="D101" s="836">
        <f t="shared" ref="D101:D106" si="27">D100+C101</f>
        <v>3210919.6369793862</v>
      </c>
      <c r="E101" s="836">
        <f t="shared" ref="E101:E106" si="28">(D89+D101+SUM(D90:D100)*2)/24</f>
        <v>3210919.6369793862</v>
      </c>
      <c r="F101" s="836"/>
      <c r="G101" s="840"/>
      <c r="H101" s="836">
        <f t="shared" ref="H101:H106" si="29">H100-G101</f>
        <v>-3210919.6369793857</v>
      </c>
      <c r="I101" s="836">
        <f t="shared" ref="I101:I106" si="30">(H89+H101+SUM(H90:H100)*2)/24</f>
        <v>-3210919.6369793857</v>
      </c>
      <c r="J101" s="836">
        <f t="shared" ref="J101:J106" si="31">E101+I101</f>
        <v>0</v>
      </c>
      <c r="K101" s="1109">
        <f t="shared" si="20"/>
        <v>0</v>
      </c>
      <c r="L101" s="472">
        <f t="shared" ref="L101:L106" si="32">L100+K101</f>
        <v>0</v>
      </c>
      <c r="M101" s="469">
        <f t="shared" ref="M101:M106" si="33">(L89+L101+SUM(L90:L100)*2)/24</f>
        <v>-62189.769030865107</v>
      </c>
      <c r="N101" s="584">
        <f t="shared" ref="N101:N106" si="34">M101+J101</f>
        <v>-62189.769030865107</v>
      </c>
      <c r="O101" s="838">
        <f t="shared" si="24"/>
        <v>4.6566128730773926E-10</v>
      </c>
    </row>
    <row r="102" spans="1:15" ht="13.8">
      <c r="A102" s="631"/>
      <c r="B102" s="468">
        <v>44196</v>
      </c>
      <c r="C102" s="98"/>
      <c r="D102" s="836">
        <f t="shared" si="27"/>
        <v>3210919.6369793862</v>
      </c>
      <c r="E102" s="836">
        <f t="shared" si="28"/>
        <v>3210919.6369793862</v>
      </c>
      <c r="F102" s="836"/>
      <c r="G102" s="840"/>
      <c r="H102" s="836">
        <f t="shared" si="29"/>
        <v>-3210919.6369793857</v>
      </c>
      <c r="I102" s="836">
        <f t="shared" si="30"/>
        <v>-3210919.6369793857</v>
      </c>
      <c r="J102" s="836">
        <f t="shared" si="31"/>
        <v>0</v>
      </c>
      <c r="K102" s="1109">
        <f t="shared" si="20"/>
        <v>0</v>
      </c>
      <c r="L102" s="472">
        <f t="shared" si="32"/>
        <v>0</v>
      </c>
      <c r="M102" s="469">
        <f t="shared" si="33"/>
        <v>-55643.477553931938</v>
      </c>
      <c r="N102" s="584">
        <f t="shared" si="34"/>
        <v>-55643.477553931938</v>
      </c>
      <c r="O102" s="838">
        <f t="shared" si="24"/>
        <v>4.6566128730773926E-10</v>
      </c>
    </row>
    <row r="103" spans="1:15" ht="13.8">
      <c r="A103" s="631"/>
      <c r="B103" s="468">
        <v>44227</v>
      </c>
      <c r="C103" s="98"/>
      <c r="D103" s="836">
        <f t="shared" si="27"/>
        <v>3210919.6369793862</v>
      </c>
      <c r="E103" s="836">
        <f t="shared" si="28"/>
        <v>3210919.6369793862</v>
      </c>
      <c r="F103" s="836"/>
      <c r="G103" s="840"/>
      <c r="H103" s="836">
        <f t="shared" si="29"/>
        <v>-3210919.6369793857</v>
      </c>
      <c r="I103" s="836">
        <f t="shared" si="30"/>
        <v>-3210919.6369793857</v>
      </c>
      <c r="J103" s="836">
        <f t="shared" si="31"/>
        <v>0</v>
      </c>
      <c r="K103" s="1109">
        <f t="shared" si="20"/>
        <v>0</v>
      </c>
      <c r="L103" s="472">
        <f t="shared" si="32"/>
        <v>0</v>
      </c>
      <c r="M103" s="469">
        <f t="shared" si="33"/>
        <v>-49097.186076998769</v>
      </c>
      <c r="N103" s="584">
        <f t="shared" si="34"/>
        <v>-49097.186076998769</v>
      </c>
      <c r="O103" s="838">
        <f t="shared" si="24"/>
        <v>4.6566128730773926E-10</v>
      </c>
    </row>
    <row r="104" spans="1:15" ht="13.8">
      <c r="A104" s="631"/>
      <c r="B104" s="468">
        <v>44255</v>
      </c>
      <c r="C104" s="98"/>
      <c r="D104" s="836">
        <f t="shared" si="27"/>
        <v>3210919.6369793862</v>
      </c>
      <c r="E104" s="836">
        <f t="shared" si="28"/>
        <v>3210919.6369793862</v>
      </c>
      <c r="F104" s="836"/>
      <c r="G104" s="840"/>
      <c r="H104" s="836">
        <f t="shared" si="29"/>
        <v>-3210919.6369793857</v>
      </c>
      <c r="I104" s="836">
        <f t="shared" si="30"/>
        <v>-3210919.6369793857</v>
      </c>
      <c r="J104" s="836">
        <f t="shared" si="31"/>
        <v>0</v>
      </c>
      <c r="K104" s="1109">
        <f t="shared" si="20"/>
        <v>0</v>
      </c>
      <c r="L104" s="472">
        <f t="shared" si="32"/>
        <v>0</v>
      </c>
      <c r="M104" s="469">
        <f t="shared" si="33"/>
        <v>-42550.8946000656</v>
      </c>
      <c r="N104" s="584">
        <f t="shared" si="34"/>
        <v>-42550.8946000656</v>
      </c>
      <c r="O104" s="838">
        <f t="shared" si="24"/>
        <v>4.6566128730773926E-10</v>
      </c>
    </row>
    <row r="105" spans="1:15" ht="13.8">
      <c r="A105" s="631"/>
      <c r="B105" s="468">
        <v>44286</v>
      </c>
      <c r="C105" s="98"/>
      <c r="D105" s="836">
        <f t="shared" si="27"/>
        <v>3210919.6369793862</v>
      </c>
      <c r="E105" s="836">
        <f t="shared" si="28"/>
        <v>3210919.6369793862</v>
      </c>
      <c r="F105" s="836"/>
      <c r="G105" s="840"/>
      <c r="H105" s="836">
        <f t="shared" si="29"/>
        <v>-3210919.6369793857</v>
      </c>
      <c r="I105" s="836">
        <f t="shared" si="30"/>
        <v>-3210919.6369793857</v>
      </c>
      <c r="J105" s="836">
        <f t="shared" si="31"/>
        <v>0</v>
      </c>
      <c r="K105" s="1109">
        <f t="shared" si="20"/>
        <v>0</v>
      </c>
      <c r="L105" s="472">
        <f t="shared" si="32"/>
        <v>0</v>
      </c>
      <c r="M105" s="469">
        <f t="shared" si="33"/>
        <v>-36004.60312313243</v>
      </c>
      <c r="N105" s="584">
        <f t="shared" si="34"/>
        <v>-36004.60312313243</v>
      </c>
      <c r="O105" s="838">
        <f t="shared" si="24"/>
        <v>4.6566128730773926E-10</v>
      </c>
    </row>
    <row r="106" spans="1:15" ht="13.8">
      <c r="A106" s="631"/>
      <c r="B106" s="468">
        <v>44316</v>
      </c>
      <c r="C106" s="98"/>
      <c r="D106" s="836">
        <f t="shared" si="27"/>
        <v>3210919.6369793862</v>
      </c>
      <c r="E106" s="836">
        <f t="shared" si="28"/>
        <v>3210919.6369793862</v>
      </c>
      <c r="F106" s="836"/>
      <c r="G106" s="840"/>
      <c r="H106" s="836">
        <f t="shared" si="29"/>
        <v>-3210919.6369793857</v>
      </c>
      <c r="I106" s="836">
        <f t="shared" si="30"/>
        <v>-3210919.6369793857</v>
      </c>
      <c r="J106" s="836">
        <f t="shared" si="31"/>
        <v>0</v>
      </c>
      <c r="K106" s="1109">
        <f t="shared" si="20"/>
        <v>0</v>
      </c>
      <c r="L106" s="472">
        <f t="shared" si="32"/>
        <v>0</v>
      </c>
      <c r="M106" s="1274">
        <f t="shared" si="33"/>
        <v>-29458.311646199261</v>
      </c>
      <c r="N106" s="584">
        <f t="shared" si="34"/>
        <v>-29458.311646199261</v>
      </c>
      <c r="O106" s="838">
        <f t="shared" si="24"/>
        <v>4.6566128730773926E-10</v>
      </c>
    </row>
    <row r="107" spans="1:15" ht="13.8">
      <c r="A107" s="631"/>
      <c r="B107" s="660">
        <v>44347</v>
      </c>
      <c r="C107" s="98"/>
      <c r="D107" s="836">
        <f t="shared" ref="D107:D119" si="35">D106+C107</f>
        <v>3210919.6369793862</v>
      </c>
      <c r="E107" s="836">
        <f t="shared" ref="E107:E119" si="36">(D95+D107+SUM(D96:D106)*2)/24</f>
        <v>3210919.6369793862</v>
      </c>
      <c r="F107" s="836"/>
      <c r="G107" s="840"/>
      <c r="H107" s="836">
        <f t="shared" ref="H107:H119" si="37">H106-G107</f>
        <v>-3210919.6369793857</v>
      </c>
      <c r="I107" s="836">
        <f t="shared" ref="I107:I119" si="38">(H95+H107+SUM(H96:H106)*2)/24</f>
        <v>-3210919.6369793857</v>
      </c>
      <c r="J107" s="836">
        <f t="shared" ref="J107:J119" si="39">E107+I107</f>
        <v>0</v>
      </c>
      <c r="K107" s="1109">
        <f t="shared" si="20"/>
        <v>0</v>
      </c>
      <c r="L107" s="1205">
        <f t="shared" ref="L107:L119" si="40">L106+K107</f>
        <v>0</v>
      </c>
      <c r="M107" s="885">
        <f t="shared" ref="M107:M119" si="41">(L95+L107+SUM(L96:L106)*2)/24</f>
        <v>-22912.020169266092</v>
      </c>
      <c r="N107" s="1284">
        <f t="shared" ref="N107:N119" si="42">M107+J107</f>
        <v>-22912.020169266092</v>
      </c>
      <c r="O107" s="838">
        <f t="shared" si="24"/>
        <v>4.6566128730773926E-10</v>
      </c>
    </row>
    <row r="108" spans="1:15" ht="13.8">
      <c r="A108" s="631"/>
      <c r="B108" s="660">
        <v>44377</v>
      </c>
      <c r="C108" s="98"/>
      <c r="D108" s="836">
        <f t="shared" si="35"/>
        <v>3210919.6369793862</v>
      </c>
      <c r="E108" s="836">
        <f t="shared" si="36"/>
        <v>3210919.6369793862</v>
      </c>
      <c r="F108" s="836"/>
      <c r="G108" s="840"/>
      <c r="H108" s="836">
        <f t="shared" si="37"/>
        <v>-3210919.6369793857</v>
      </c>
      <c r="I108" s="836">
        <f t="shared" si="38"/>
        <v>-3210919.6369793857</v>
      </c>
      <c r="J108" s="836">
        <f t="shared" si="39"/>
        <v>0</v>
      </c>
      <c r="K108" s="1109">
        <f t="shared" si="20"/>
        <v>0</v>
      </c>
      <c r="L108" s="1205">
        <f t="shared" si="40"/>
        <v>0</v>
      </c>
      <c r="M108" s="885">
        <f t="shared" si="41"/>
        <v>-16365.728692332923</v>
      </c>
      <c r="N108" s="1284">
        <f t="shared" si="42"/>
        <v>-16365.728692332923</v>
      </c>
      <c r="O108" s="838">
        <f t="shared" si="24"/>
        <v>4.6566128730773926E-10</v>
      </c>
    </row>
    <row r="109" spans="1:15" ht="13.8">
      <c r="A109" s="631"/>
      <c r="B109" s="660">
        <v>44408</v>
      </c>
      <c r="C109" s="98"/>
      <c r="D109" s="836">
        <f t="shared" si="35"/>
        <v>3210919.6369793862</v>
      </c>
      <c r="E109" s="836">
        <f t="shared" si="36"/>
        <v>3210919.6369793862</v>
      </c>
      <c r="F109" s="836"/>
      <c r="G109" s="840"/>
      <c r="H109" s="836">
        <f t="shared" si="37"/>
        <v>-3210919.6369793857</v>
      </c>
      <c r="I109" s="836">
        <f t="shared" si="38"/>
        <v>-3210919.6369793857</v>
      </c>
      <c r="J109" s="836">
        <f t="shared" si="39"/>
        <v>0</v>
      </c>
      <c r="K109" s="1109">
        <f t="shared" si="20"/>
        <v>0</v>
      </c>
      <c r="L109" s="1205">
        <f t="shared" si="40"/>
        <v>0</v>
      </c>
      <c r="M109" s="1275">
        <f t="shared" si="41"/>
        <v>-9819.4372153997538</v>
      </c>
      <c r="N109" s="1284">
        <f t="shared" si="42"/>
        <v>-9819.4372153997538</v>
      </c>
      <c r="O109" s="838">
        <f t="shared" si="24"/>
        <v>4.6566128730773926E-10</v>
      </c>
    </row>
    <row r="110" spans="1:15" ht="13.8">
      <c r="A110" s="631"/>
      <c r="B110" s="660">
        <v>44439</v>
      </c>
      <c r="C110" s="98"/>
      <c r="D110" s="836">
        <f t="shared" si="35"/>
        <v>3210919.6369793862</v>
      </c>
      <c r="E110" s="836">
        <f t="shared" si="36"/>
        <v>3210919.6369793862</v>
      </c>
      <c r="F110" s="836"/>
      <c r="G110" s="840"/>
      <c r="H110" s="836">
        <f t="shared" si="37"/>
        <v>-3210919.6369793857</v>
      </c>
      <c r="I110" s="836">
        <f t="shared" si="38"/>
        <v>-3210919.6369793857</v>
      </c>
      <c r="J110" s="836">
        <f t="shared" si="39"/>
        <v>0</v>
      </c>
      <c r="K110" s="1109">
        <f t="shared" si="20"/>
        <v>0</v>
      </c>
      <c r="L110" s="1205">
        <f t="shared" si="40"/>
        <v>0</v>
      </c>
      <c r="M110" s="885">
        <f t="shared" si="41"/>
        <v>-3273.1457384665846</v>
      </c>
      <c r="N110" s="1284">
        <f t="shared" si="42"/>
        <v>-3273.1457384665846</v>
      </c>
      <c r="O110" s="838">
        <f t="shared" si="24"/>
        <v>4.6566128730773926E-10</v>
      </c>
    </row>
    <row r="111" spans="1:15" ht="13.8">
      <c r="A111" s="631"/>
      <c r="B111" s="660">
        <v>44469</v>
      </c>
      <c r="C111" s="98"/>
      <c r="D111" s="836">
        <f t="shared" si="35"/>
        <v>3210919.6369793862</v>
      </c>
      <c r="E111" s="836">
        <f t="shared" si="36"/>
        <v>3210919.6369793862</v>
      </c>
      <c r="F111" s="836"/>
      <c r="G111" s="840"/>
      <c r="H111" s="836">
        <f t="shared" si="37"/>
        <v>-3210919.6369793857</v>
      </c>
      <c r="I111" s="836">
        <f t="shared" si="38"/>
        <v>-3210919.6369793857</v>
      </c>
      <c r="J111" s="836">
        <f t="shared" si="39"/>
        <v>0</v>
      </c>
      <c r="K111" s="1109">
        <f t="shared" si="20"/>
        <v>0</v>
      </c>
      <c r="L111" s="1205">
        <f t="shared" si="40"/>
        <v>0</v>
      </c>
      <c r="M111" s="885">
        <f t="shared" si="41"/>
        <v>0</v>
      </c>
      <c r="N111" s="1284">
        <f t="shared" si="42"/>
        <v>0</v>
      </c>
      <c r="O111" s="838">
        <f t="shared" si="24"/>
        <v>4.6566128730773926E-10</v>
      </c>
    </row>
    <row r="112" spans="1:15" ht="13.8">
      <c r="A112" s="631"/>
      <c r="B112" s="660">
        <v>44500</v>
      </c>
      <c r="C112" s="98"/>
      <c r="D112" s="836">
        <f t="shared" si="35"/>
        <v>3210919.6369793862</v>
      </c>
      <c r="E112" s="836">
        <f t="shared" si="36"/>
        <v>3210919.6369793862</v>
      </c>
      <c r="F112" s="836"/>
      <c r="G112" s="840"/>
      <c r="H112" s="836">
        <f t="shared" si="37"/>
        <v>-3210919.6369793857</v>
      </c>
      <c r="I112" s="836">
        <f t="shared" si="38"/>
        <v>-3210919.6369793857</v>
      </c>
      <c r="J112" s="836">
        <f t="shared" si="39"/>
        <v>0</v>
      </c>
      <c r="K112" s="1109">
        <f t="shared" si="20"/>
        <v>0</v>
      </c>
      <c r="L112" s="1205">
        <f t="shared" si="40"/>
        <v>0</v>
      </c>
      <c r="M112" s="1275">
        <f t="shared" si="41"/>
        <v>0</v>
      </c>
      <c r="N112" s="1284">
        <f t="shared" si="42"/>
        <v>0</v>
      </c>
      <c r="O112" s="838">
        <f t="shared" si="24"/>
        <v>4.6566128730773926E-10</v>
      </c>
    </row>
    <row r="113" spans="1:15" ht="13.8">
      <c r="A113" s="631"/>
      <c r="B113" s="660">
        <v>44530</v>
      </c>
      <c r="C113" s="98"/>
      <c r="D113" s="836">
        <f t="shared" si="35"/>
        <v>3210919.6369793862</v>
      </c>
      <c r="E113" s="836">
        <f t="shared" si="36"/>
        <v>3210919.6369793862</v>
      </c>
      <c r="F113" s="836"/>
      <c r="G113" s="840"/>
      <c r="H113" s="836">
        <f t="shared" si="37"/>
        <v>-3210919.6369793857</v>
      </c>
      <c r="I113" s="836">
        <f t="shared" si="38"/>
        <v>-3210919.6369793857</v>
      </c>
      <c r="J113" s="836">
        <f t="shared" si="39"/>
        <v>0</v>
      </c>
      <c r="K113" s="1109">
        <f t="shared" si="20"/>
        <v>0</v>
      </c>
      <c r="L113" s="1205">
        <f t="shared" si="40"/>
        <v>0</v>
      </c>
      <c r="M113" s="885">
        <f t="shared" si="41"/>
        <v>0</v>
      </c>
      <c r="N113" s="1284">
        <f t="shared" si="42"/>
        <v>0</v>
      </c>
      <c r="O113" s="838">
        <f t="shared" si="24"/>
        <v>4.6566128730773926E-10</v>
      </c>
    </row>
    <row r="114" spans="1:15" ht="13.8">
      <c r="A114" s="631"/>
      <c r="B114" s="660">
        <v>44561</v>
      </c>
      <c r="C114" s="98"/>
      <c r="D114" s="836">
        <f t="shared" si="35"/>
        <v>3210919.6369793862</v>
      </c>
      <c r="E114" s="836">
        <f t="shared" si="36"/>
        <v>3210919.6369793862</v>
      </c>
      <c r="F114" s="836"/>
      <c r="G114" s="840"/>
      <c r="H114" s="836">
        <f t="shared" si="37"/>
        <v>-3210919.6369793857</v>
      </c>
      <c r="I114" s="836">
        <f t="shared" si="38"/>
        <v>-3210919.6369793857</v>
      </c>
      <c r="J114" s="836">
        <f t="shared" si="39"/>
        <v>0</v>
      </c>
      <c r="K114" s="1109">
        <f t="shared" si="20"/>
        <v>0</v>
      </c>
      <c r="L114" s="1205">
        <f t="shared" si="40"/>
        <v>0</v>
      </c>
      <c r="M114" s="885">
        <f t="shared" si="41"/>
        <v>0</v>
      </c>
      <c r="N114" s="1284">
        <f t="shared" si="42"/>
        <v>0</v>
      </c>
      <c r="O114" s="838">
        <f t="shared" si="24"/>
        <v>4.6566128730773926E-10</v>
      </c>
    </row>
    <row r="115" spans="1:15" ht="13.8">
      <c r="A115" s="631"/>
      <c r="B115" s="660">
        <v>44592</v>
      </c>
      <c r="C115" s="98"/>
      <c r="D115" s="836">
        <f t="shared" si="35"/>
        <v>3210919.6369793862</v>
      </c>
      <c r="E115" s="836">
        <f t="shared" si="36"/>
        <v>3210919.6369793862</v>
      </c>
      <c r="F115" s="836"/>
      <c r="G115" s="840"/>
      <c r="H115" s="836">
        <f t="shared" si="37"/>
        <v>-3210919.6369793857</v>
      </c>
      <c r="I115" s="836">
        <f t="shared" si="38"/>
        <v>-3210919.6369793857</v>
      </c>
      <c r="J115" s="836">
        <f t="shared" si="39"/>
        <v>0</v>
      </c>
      <c r="K115" s="1109">
        <f t="shared" si="20"/>
        <v>0</v>
      </c>
      <c r="L115" s="1205">
        <f t="shared" si="40"/>
        <v>0</v>
      </c>
      <c r="M115" s="1275">
        <f t="shared" si="41"/>
        <v>0</v>
      </c>
      <c r="N115" s="1284">
        <f t="shared" si="42"/>
        <v>0</v>
      </c>
      <c r="O115" s="838">
        <f t="shared" si="24"/>
        <v>4.6566128730773926E-10</v>
      </c>
    </row>
    <row r="116" spans="1:15" ht="13.8">
      <c r="A116" s="631"/>
      <c r="B116" s="660">
        <v>44620</v>
      </c>
      <c r="C116" s="98"/>
      <c r="D116" s="836">
        <f t="shared" si="35"/>
        <v>3210919.6369793862</v>
      </c>
      <c r="E116" s="836">
        <f t="shared" si="36"/>
        <v>3210919.6369793862</v>
      </c>
      <c r="F116" s="836"/>
      <c r="G116" s="840"/>
      <c r="H116" s="836">
        <f t="shared" si="37"/>
        <v>-3210919.6369793857</v>
      </c>
      <c r="I116" s="836">
        <f t="shared" si="38"/>
        <v>-3210919.6369793857</v>
      </c>
      <c r="J116" s="836">
        <f t="shared" si="39"/>
        <v>0</v>
      </c>
      <c r="K116" s="1109">
        <f t="shared" si="20"/>
        <v>0</v>
      </c>
      <c r="L116" s="1205">
        <f t="shared" si="40"/>
        <v>0</v>
      </c>
      <c r="M116" s="885">
        <f t="shared" si="41"/>
        <v>0</v>
      </c>
      <c r="N116" s="1284">
        <f t="shared" si="42"/>
        <v>0</v>
      </c>
      <c r="O116" s="838">
        <f t="shared" si="24"/>
        <v>4.6566128730773926E-10</v>
      </c>
    </row>
    <row r="117" spans="1:15" ht="13.8">
      <c r="A117" s="631"/>
      <c r="B117" s="660">
        <v>44651</v>
      </c>
      <c r="C117" s="98"/>
      <c r="D117" s="836">
        <f t="shared" si="35"/>
        <v>3210919.6369793862</v>
      </c>
      <c r="E117" s="836">
        <f t="shared" si="36"/>
        <v>3210919.6369793862</v>
      </c>
      <c r="F117" s="836"/>
      <c r="G117" s="840"/>
      <c r="H117" s="836">
        <f t="shared" si="37"/>
        <v>-3210919.6369793857</v>
      </c>
      <c r="I117" s="836">
        <f t="shared" si="38"/>
        <v>-3210919.6369793857</v>
      </c>
      <c r="J117" s="836">
        <f t="shared" si="39"/>
        <v>0</v>
      </c>
      <c r="K117" s="1109">
        <f t="shared" si="20"/>
        <v>0</v>
      </c>
      <c r="L117" s="1205">
        <f t="shared" si="40"/>
        <v>0</v>
      </c>
      <c r="M117" s="885">
        <f t="shared" si="41"/>
        <v>0</v>
      </c>
      <c r="N117" s="1284">
        <f t="shared" si="42"/>
        <v>0</v>
      </c>
      <c r="O117" s="838">
        <f t="shared" si="24"/>
        <v>4.6566128730773926E-10</v>
      </c>
    </row>
    <row r="118" spans="1:15" ht="13.8">
      <c r="A118" s="631"/>
      <c r="B118" s="660">
        <v>44681</v>
      </c>
      <c r="C118" s="98"/>
      <c r="D118" s="836">
        <f t="shared" si="35"/>
        <v>3210919.6369793862</v>
      </c>
      <c r="E118" s="836">
        <f t="shared" si="36"/>
        <v>3210919.6369793862</v>
      </c>
      <c r="F118" s="836"/>
      <c r="G118" s="840"/>
      <c r="H118" s="836">
        <f t="shared" si="37"/>
        <v>-3210919.6369793857</v>
      </c>
      <c r="I118" s="836">
        <f t="shared" si="38"/>
        <v>-3210919.6369793857</v>
      </c>
      <c r="J118" s="836">
        <f t="shared" si="39"/>
        <v>0</v>
      </c>
      <c r="K118" s="1109">
        <f t="shared" si="20"/>
        <v>0</v>
      </c>
      <c r="L118" s="1205">
        <f t="shared" si="40"/>
        <v>0</v>
      </c>
      <c r="M118" s="1275">
        <f t="shared" si="41"/>
        <v>0</v>
      </c>
      <c r="N118" s="1284">
        <f t="shared" si="42"/>
        <v>0</v>
      </c>
      <c r="O118" s="838">
        <f t="shared" si="24"/>
        <v>4.6566128730773926E-10</v>
      </c>
    </row>
    <row r="119" spans="1:15" ht="13.8">
      <c r="A119" s="632"/>
      <c r="B119" s="660">
        <v>44712</v>
      </c>
      <c r="C119" s="98"/>
      <c r="D119" s="836">
        <f t="shared" si="35"/>
        <v>3210919.6369793862</v>
      </c>
      <c r="E119" s="836">
        <f t="shared" si="36"/>
        <v>3210919.6369793862</v>
      </c>
      <c r="F119" s="836"/>
      <c r="G119" s="840"/>
      <c r="H119" s="836">
        <f t="shared" si="37"/>
        <v>-3210919.6369793857</v>
      </c>
      <c r="I119" s="836">
        <f t="shared" si="38"/>
        <v>-3210919.6369793857</v>
      </c>
      <c r="J119" s="836">
        <f t="shared" si="39"/>
        <v>0</v>
      </c>
      <c r="K119" s="1109">
        <f t="shared" si="20"/>
        <v>0</v>
      </c>
      <c r="L119" s="1205">
        <f t="shared" si="40"/>
        <v>0</v>
      </c>
      <c r="M119" s="885">
        <f t="shared" si="41"/>
        <v>0</v>
      </c>
      <c r="N119" s="1284">
        <f t="shared" si="42"/>
        <v>0</v>
      </c>
      <c r="O119" s="838">
        <f t="shared" si="24"/>
        <v>4.6566128730773926E-10</v>
      </c>
    </row>
    <row r="120" spans="1:15">
      <c r="D120" s="841"/>
      <c r="E120" s="841"/>
      <c r="F120" s="841"/>
      <c r="G120" s="841"/>
      <c r="H120" s="841"/>
      <c r="I120" s="841"/>
      <c r="J120" s="841"/>
      <c r="K120" s="841"/>
    </row>
    <row r="121" spans="1:15">
      <c r="E121" t="s">
        <v>875</v>
      </c>
      <c r="G121" s="912">
        <f>SUM(G85:G96)</f>
        <v>0</v>
      </c>
    </row>
    <row r="122" spans="1:15">
      <c r="E122" t="s">
        <v>876</v>
      </c>
      <c r="G122" s="912">
        <v>0</v>
      </c>
    </row>
  </sheetData>
  <printOptions horizontalCentered="1"/>
  <pageMargins left="0.2" right="0.2" top="0.75" bottom="0.75" header="0.3" footer="0.3"/>
  <pageSetup scale="75" fitToHeight="0" orientation="landscape" r:id="rId1"/>
  <customProperties>
    <customPr name="_pios_id" r:id="rId2"/>
    <customPr name="EpmWorksheetKeyString_GUID" r:id="rId3"/>
  </customProperties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7"/>
  <sheetViews>
    <sheetView zoomScale="90" zoomScaleNormal="90" workbookViewId="0">
      <pane ySplit="16" topLeftCell="A17" activePane="bottomLeft" state="frozen"/>
      <selection activeCell="K23" sqref="K23"/>
      <selection pane="bottomLeft" activeCell="E91" sqref="E91"/>
    </sheetView>
  </sheetViews>
  <sheetFormatPr defaultRowHeight="10.199999999999999" outlineLevelRow="1"/>
  <cols>
    <col min="1" max="1" width="2.7109375" style="776" customWidth="1"/>
    <col min="2" max="2" width="25.140625" style="776" customWidth="1"/>
    <col min="3" max="3" width="14.7109375" style="776" bestFit="1" customWidth="1"/>
    <col min="4" max="4" width="18.42578125" style="776" bestFit="1" customWidth="1"/>
    <col min="5" max="5" width="18.42578125" style="1159" customWidth="1"/>
    <col min="6" max="6" width="18.28515625" style="776" bestFit="1" customWidth="1"/>
    <col min="7" max="7" width="20.42578125" style="776" customWidth="1"/>
    <col min="8" max="8" width="15.7109375" style="776" bestFit="1" customWidth="1"/>
    <col min="9" max="9" width="15.28515625" style="776" customWidth="1"/>
    <col min="10" max="10" width="14.140625" style="776" customWidth="1"/>
    <col min="11" max="11" width="21.42578125" style="776" bestFit="1" customWidth="1"/>
    <col min="12" max="12" width="18.7109375" style="776" bestFit="1" customWidth="1"/>
    <col min="13" max="13" width="15.28515625" style="776" bestFit="1" customWidth="1"/>
    <col min="14" max="14" width="15.140625" style="776" bestFit="1" customWidth="1"/>
    <col min="15" max="15" width="12.28515625" bestFit="1" customWidth="1"/>
    <col min="257" max="257" width="2.7109375" customWidth="1"/>
    <col min="258" max="258" width="17.140625" bestFit="1" customWidth="1"/>
    <col min="259" max="259" width="3.7109375" customWidth="1"/>
    <col min="260" max="261" width="16.42578125" customWidth="1"/>
    <col min="262" max="262" width="18.42578125" customWidth="1"/>
    <col min="263" max="263" width="16.42578125" bestFit="1" customWidth="1"/>
    <col min="264" max="264" width="21.140625" bestFit="1" customWidth="1"/>
    <col min="265" max="265" width="20.42578125" customWidth="1"/>
    <col min="266" max="266" width="18.42578125" customWidth="1"/>
    <col min="267" max="267" width="23.140625" bestFit="1" customWidth="1"/>
    <col min="268" max="268" width="22.28515625" bestFit="1" customWidth="1"/>
    <col min="269" max="269" width="15.42578125" bestFit="1" customWidth="1"/>
    <col min="270" max="270" width="18.42578125" customWidth="1"/>
    <col min="513" max="513" width="2.7109375" customWidth="1"/>
    <col min="514" max="514" width="17.140625" bestFit="1" customWidth="1"/>
    <col min="515" max="515" width="3.7109375" customWidth="1"/>
    <col min="516" max="517" width="16.42578125" customWidth="1"/>
    <col min="518" max="518" width="18.42578125" customWidth="1"/>
    <col min="519" max="519" width="16.42578125" bestFit="1" customWidth="1"/>
    <col min="520" max="520" width="21.140625" bestFit="1" customWidth="1"/>
    <col min="521" max="521" width="20.42578125" customWidth="1"/>
    <col min="522" max="522" width="18.42578125" customWidth="1"/>
    <col min="523" max="523" width="23.140625" bestFit="1" customWidth="1"/>
    <col min="524" max="524" width="22.28515625" bestFit="1" customWidth="1"/>
    <col min="525" max="525" width="15.42578125" bestFit="1" customWidth="1"/>
    <col min="526" max="526" width="18.42578125" customWidth="1"/>
    <col min="769" max="769" width="2.7109375" customWidth="1"/>
    <col min="770" max="770" width="17.140625" bestFit="1" customWidth="1"/>
    <col min="771" max="771" width="3.7109375" customWidth="1"/>
    <col min="772" max="773" width="16.42578125" customWidth="1"/>
    <col min="774" max="774" width="18.42578125" customWidth="1"/>
    <col min="775" max="775" width="16.42578125" bestFit="1" customWidth="1"/>
    <col min="776" max="776" width="21.140625" bestFit="1" customWidth="1"/>
    <col min="777" max="777" width="20.42578125" customWidth="1"/>
    <col min="778" max="778" width="18.42578125" customWidth="1"/>
    <col min="779" max="779" width="23.140625" bestFit="1" customWidth="1"/>
    <col min="780" max="780" width="22.28515625" bestFit="1" customWidth="1"/>
    <col min="781" max="781" width="15.42578125" bestFit="1" customWidth="1"/>
    <col min="782" max="782" width="18.42578125" customWidth="1"/>
    <col min="1025" max="1025" width="2.7109375" customWidth="1"/>
    <col min="1026" max="1026" width="17.140625" bestFit="1" customWidth="1"/>
    <col min="1027" max="1027" width="3.7109375" customWidth="1"/>
    <col min="1028" max="1029" width="16.42578125" customWidth="1"/>
    <col min="1030" max="1030" width="18.42578125" customWidth="1"/>
    <col min="1031" max="1031" width="16.42578125" bestFit="1" customWidth="1"/>
    <col min="1032" max="1032" width="21.140625" bestFit="1" customWidth="1"/>
    <col min="1033" max="1033" width="20.42578125" customWidth="1"/>
    <col min="1034" max="1034" width="18.42578125" customWidth="1"/>
    <col min="1035" max="1035" width="23.140625" bestFit="1" customWidth="1"/>
    <col min="1036" max="1036" width="22.28515625" bestFit="1" customWidth="1"/>
    <col min="1037" max="1037" width="15.42578125" bestFit="1" customWidth="1"/>
    <col min="1038" max="1038" width="18.42578125" customWidth="1"/>
    <col min="1281" max="1281" width="2.7109375" customWidth="1"/>
    <col min="1282" max="1282" width="17.140625" bestFit="1" customWidth="1"/>
    <col min="1283" max="1283" width="3.7109375" customWidth="1"/>
    <col min="1284" max="1285" width="16.42578125" customWidth="1"/>
    <col min="1286" max="1286" width="18.42578125" customWidth="1"/>
    <col min="1287" max="1287" width="16.42578125" bestFit="1" customWidth="1"/>
    <col min="1288" max="1288" width="21.140625" bestFit="1" customWidth="1"/>
    <col min="1289" max="1289" width="20.42578125" customWidth="1"/>
    <col min="1290" max="1290" width="18.42578125" customWidth="1"/>
    <col min="1291" max="1291" width="23.140625" bestFit="1" customWidth="1"/>
    <col min="1292" max="1292" width="22.28515625" bestFit="1" customWidth="1"/>
    <col min="1293" max="1293" width="15.42578125" bestFit="1" customWidth="1"/>
    <col min="1294" max="1294" width="18.42578125" customWidth="1"/>
    <col min="1537" max="1537" width="2.7109375" customWidth="1"/>
    <col min="1538" max="1538" width="17.140625" bestFit="1" customWidth="1"/>
    <col min="1539" max="1539" width="3.7109375" customWidth="1"/>
    <col min="1540" max="1541" width="16.42578125" customWidth="1"/>
    <col min="1542" max="1542" width="18.42578125" customWidth="1"/>
    <col min="1543" max="1543" width="16.42578125" bestFit="1" customWidth="1"/>
    <col min="1544" max="1544" width="21.140625" bestFit="1" customWidth="1"/>
    <col min="1545" max="1545" width="20.42578125" customWidth="1"/>
    <col min="1546" max="1546" width="18.42578125" customWidth="1"/>
    <col min="1547" max="1547" width="23.140625" bestFit="1" customWidth="1"/>
    <col min="1548" max="1548" width="22.28515625" bestFit="1" customWidth="1"/>
    <col min="1549" max="1549" width="15.42578125" bestFit="1" customWidth="1"/>
    <col min="1550" max="1550" width="18.42578125" customWidth="1"/>
    <col min="1793" max="1793" width="2.7109375" customWidth="1"/>
    <col min="1794" max="1794" width="17.140625" bestFit="1" customWidth="1"/>
    <col min="1795" max="1795" width="3.7109375" customWidth="1"/>
    <col min="1796" max="1797" width="16.42578125" customWidth="1"/>
    <col min="1798" max="1798" width="18.42578125" customWidth="1"/>
    <col min="1799" max="1799" width="16.42578125" bestFit="1" customWidth="1"/>
    <col min="1800" max="1800" width="21.140625" bestFit="1" customWidth="1"/>
    <col min="1801" max="1801" width="20.42578125" customWidth="1"/>
    <col min="1802" max="1802" width="18.42578125" customWidth="1"/>
    <col min="1803" max="1803" width="23.140625" bestFit="1" customWidth="1"/>
    <col min="1804" max="1804" width="22.28515625" bestFit="1" customWidth="1"/>
    <col min="1805" max="1805" width="15.42578125" bestFit="1" customWidth="1"/>
    <col min="1806" max="1806" width="18.42578125" customWidth="1"/>
    <col min="2049" max="2049" width="2.7109375" customWidth="1"/>
    <col min="2050" max="2050" width="17.140625" bestFit="1" customWidth="1"/>
    <col min="2051" max="2051" width="3.7109375" customWidth="1"/>
    <col min="2052" max="2053" width="16.42578125" customWidth="1"/>
    <col min="2054" max="2054" width="18.42578125" customWidth="1"/>
    <col min="2055" max="2055" width="16.42578125" bestFit="1" customWidth="1"/>
    <col min="2056" max="2056" width="21.140625" bestFit="1" customWidth="1"/>
    <col min="2057" max="2057" width="20.42578125" customWidth="1"/>
    <col min="2058" max="2058" width="18.42578125" customWidth="1"/>
    <col min="2059" max="2059" width="23.140625" bestFit="1" customWidth="1"/>
    <col min="2060" max="2060" width="22.28515625" bestFit="1" customWidth="1"/>
    <col min="2061" max="2061" width="15.42578125" bestFit="1" customWidth="1"/>
    <col min="2062" max="2062" width="18.42578125" customWidth="1"/>
    <col min="2305" max="2305" width="2.7109375" customWidth="1"/>
    <col min="2306" max="2306" width="17.140625" bestFit="1" customWidth="1"/>
    <col min="2307" max="2307" width="3.7109375" customWidth="1"/>
    <col min="2308" max="2309" width="16.42578125" customWidth="1"/>
    <col min="2310" max="2310" width="18.42578125" customWidth="1"/>
    <col min="2311" max="2311" width="16.42578125" bestFit="1" customWidth="1"/>
    <col min="2312" max="2312" width="21.140625" bestFit="1" customWidth="1"/>
    <col min="2313" max="2313" width="20.42578125" customWidth="1"/>
    <col min="2314" max="2314" width="18.42578125" customWidth="1"/>
    <col min="2315" max="2315" width="23.140625" bestFit="1" customWidth="1"/>
    <col min="2316" max="2316" width="22.28515625" bestFit="1" customWidth="1"/>
    <col min="2317" max="2317" width="15.42578125" bestFit="1" customWidth="1"/>
    <col min="2318" max="2318" width="18.42578125" customWidth="1"/>
    <col min="2561" max="2561" width="2.7109375" customWidth="1"/>
    <col min="2562" max="2562" width="17.140625" bestFit="1" customWidth="1"/>
    <col min="2563" max="2563" width="3.7109375" customWidth="1"/>
    <col min="2564" max="2565" width="16.42578125" customWidth="1"/>
    <col min="2566" max="2566" width="18.42578125" customWidth="1"/>
    <col min="2567" max="2567" width="16.42578125" bestFit="1" customWidth="1"/>
    <col min="2568" max="2568" width="21.140625" bestFit="1" customWidth="1"/>
    <col min="2569" max="2569" width="20.42578125" customWidth="1"/>
    <col min="2570" max="2570" width="18.42578125" customWidth="1"/>
    <col min="2571" max="2571" width="23.140625" bestFit="1" customWidth="1"/>
    <col min="2572" max="2572" width="22.28515625" bestFit="1" customWidth="1"/>
    <col min="2573" max="2573" width="15.42578125" bestFit="1" customWidth="1"/>
    <col min="2574" max="2574" width="18.42578125" customWidth="1"/>
    <col min="2817" max="2817" width="2.7109375" customWidth="1"/>
    <col min="2818" max="2818" width="17.140625" bestFit="1" customWidth="1"/>
    <col min="2819" max="2819" width="3.7109375" customWidth="1"/>
    <col min="2820" max="2821" width="16.42578125" customWidth="1"/>
    <col min="2822" max="2822" width="18.42578125" customWidth="1"/>
    <col min="2823" max="2823" width="16.42578125" bestFit="1" customWidth="1"/>
    <col min="2824" max="2824" width="21.140625" bestFit="1" customWidth="1"/>
    <col min="2825" max="2825" width="20.42578125" customWidth="1"/>
    <col min="2826" max="2826" width="18.42578125" customWidth="1"/>
    <col min="2827" max="2827" width="23.140625" bestFit="1" customWidth="1"/>
    <col min="2828" max="2828" width="22.28515625" bestFit="1" customWidth="1"/>
    <col min="2829" max="2829" width="15.42578125" bestFit="1" customWidth="1"/>
    <col min="2830" max="2830" width="18.42578125" customWidth="1"/>
    <col min="3073" max="3073" width="2.7109375" customWidth="1"/>
    <col min="3074" max="3074" width="17.140625" bestFit="1" customWidth="1"/>
    <col min="3075" max="3075" width="3.7109375" customWidth="1"/>
    <col min="3076" max="3077" width="16.42578125" customWidth="1"/>
    <col min="3078" max="3078" width="18.42578125" customWidth="1"/>
    <col min="3079" max="3079" width="16.42578125" bestFit="1" customWidth="1"/>
    <col min="3080" max="3080" width="21.140625" bestFit="1" customWidth="1"/>
    <col min="3081" max="3081" width="20.42578125" customWidth="1"/>
    <col min="3082" max="3082" width="18.42578125" customWidth="1"/>
    <col min="3083" max="3083" width="23.140625" bestFit="1" customWidth="1"/>
    <col min="3084" max="3084" width="22.28515625" bestFit="1" customWidth="1"/>
    <col min="3085" max="3085" width="15.42578125" bestFit="1" customWidth="1"/>
    <col min="3086" max="3086" width="18.42578125" customWidth="1"/>
    <col min="3329" max="3329" width="2.7109375" customWidth="1"/>
    <col min="3330" max="3330" width="17.140625" bestFit="1" customWidth="1"/>
    <col min="3331" max="3331" width="3.7109375" customWidth="1"/>
    <col min="3332" max="3333" width="16.42578125" customWidth="1"/>
    <col min="3334" max="3334" width="18.42578125" customWidth="1"/>
    <col min="3335" max="3335" width="16.42578125" bestFit="1" customWidth="1"/>
    <col min="3336" max="3336" width="21.140625" bestFit="1" customWidth="1"/>
    <col min="3337" max="3337" width="20.42578125" customWidth="1"/>
    <col min="3338" max="3338" width="18.42578125" customWidth="1"/>
    <col min="3339" max="3339" width="23.140625" bestFit="1" customWidth="1"/>
    <col min="3340" max="3340" width="22.28515625" bestFit="1" customWidth="1"/>
    <col min="3341" max="3341" width="15.42578125" bestFit="1" customWidth="1"/>
    <col min="3342" max="3342" width="18.42578125" customWidth="1"/>
    <col min="3585" max="3585" width="2.7109375" customWidth="1"/>
    <col min="3586" max="3586" width="17.140625" bestFit="1" customWidth="1"/>
    <col min="3587" max="3587" width="3.7109375" customWidth="1"/>
    <col min="3588" max="3589" width="16.42578125" customWidth="1"/>
    <col min="3590" max="3590" width="18.42578125" customWidth="1"/>
    <col min="3591" max="3591" width="16.42578125" bestFit="1" customWidth="1"/>
    <col min="3592" max="3592" width="21.140625" bestFit="1" customWidth="1"/>
    <col min="3593" max="3593" width="20.42578125" customWidth="1"/>
    <col min="3594" max="3594" width="18.42578125" customWidth="1"/>
    <col min="3595" max="3595" width="23.140625" bestFit="1" customWidth="1"/>
    <col min="3596" max="3596" width="22.28515625" bestFit="1" customWidth="1"/>
    <col min="3597" max="3597" width="15.42578125" bestFit="1" customWidth="1"/>
    <col min="3598" max="3598" width="18.42578125" customWidth="1"/>
    <col min="3841" max="3841" width="2.7109375" customWidth="1"/>
    <col min="3842" max="3842" width="17.140625" bestFit="1" customWidth="1"/>
    <col min="3843" max="3843" width="3.7109375" customWidth="1"/>
    <col min="3844" max="3845" width="16.42578125" customWidth="1"/>
    <col min="3846" max="3846" width="18.42578125" customWidth="1"/>
    <col min="3847" max="3847" width="16.42578125" bestFit="1" customWidth="1"/>
    <col min="3848" max="3848" width="21.140625" bestFit="1" customWidth="1"/>
    <col min="3849" max="3849" width="20.42578125" customWidth="1"/>
    <col min="3850" max="3850" width="18.42578125" customWidth="1"/>
    <col min="3851" max="3851" width="23.140625" bestFit="1" customWidth="1"/>
    <col min="3852" max="3852" width="22.28515625" bestFit="1" customWidth="1"/>
    <col min="3853" max="3853" width="15.42578125" bestFit="1" customWidth="1"/>
    <col min="3854" max="3854" width="18.42578125" customWidth="1"/>
    <col min="4097" max="4097" width="2.7109375" customWidth="1"/>
    <col min="4098" max="4098" width="17.140625" bestFit="1" customWidth="1"/>
    <col min="4099" max="4099" width="3.7109375" customWidth="1"/>
    <col min="4100" max="4101" width="16.42578125" customWidth="1"/>
    <col min="4102" max="4102" width="18.42578125" customWidth="1"/>
    <col min="4103" max="4103" width="16.42578125" bestFit="1" customWidth="1"/>
    <col min="4104" max="4104" width="21.140625" bestFit="1" customWidth="1"/>
    <col min="4105" max="4105" width="20.42578125" customWidth="1"/>
    <col min="4106" max="4106" width="18.42578125" customWidth="1"/>
    <col min="4107" max="4107" width="23.140625" bestFit="1" customWidth="1"/>
    <col min="4108" max="4108" width="22.28515625" bestFit="1" customWidth="1"/>
    <col min="4109" max="4109" width="15.42578125" bestFit="1" customWidth="1"/>
    <col min="4110" max="4110" width="18.42578125" customWidth="1"/>
    <col min="4353" max="4353" width="2.7109375" customWidth="1"/>
    <col min="4354" max="4354" width="17.140625" bestFit="1" customWidth="1"/>
    <col min="4355" max="4355" width="3.7109375" customWidth="1"/>
    <col min="4356" max="4357" width="16.42578125" customWidth="1"/>
    <col min="4358" max="4358" width="18.42578125" customWidth="1"/>
    <col min="4359" max="4359" width="16.42578125" bestFit="1" customWidth="1"/>
    <col min="4360" max="4360" width="21.140625" bestFit="1" customWidth="1"/>
    <col min="4361" max="4361" width="20.42578125" customWidth="1"/>
    <col min="4362" max="4362" width="18.42578125" customWidth="1"/>
    <col min="4363" max="4363" width="23.140625" bestFit="1" customWidth="1"/>
    <col min="4364" max="4364" width="22.28515625" bestFit="1" customWidth="1"/>
    <col min="4365" max="4365" width="15.42578125" bestFit="1" customWidth="1"/>
    <col min="4366" max="4366" width="18.42578125" customWidth="1"/>
    <col min="4609" max="4609" width="2.7109375" customWidth="1"/>
    <col min="4610" max="4610" width="17.140625" bestFit="1" customWidth="1"/>
    <col min="4611" max="4611" width="3.7109375" customWidth="1"/>
    <col min="4612" max="4613" width="16.42578125" customWidth="1"/>
    <col min="4614" max="4614" width="18.42578125" customWidth="1"/>
    <col min="4615" max="4615" width="16.42578125" bestFit="1" customWidth="1"/>
    <col min="4616" max="4616" width="21.140625" bestFit="1" customWidth="1"/>
    <col min="4617" max="4617" width="20.42578125" customWidth="1"/>
    <col min="4618" max="4618" width="18.42578125" customWidth="1"/>
    <col min="4619" max="4619" width="23.140625" bestFit="1" customWidth="1"/>
    <col min="4620" max="4620" width="22.28515625" bestFit="1" customWidth="1"/>
    <col min="4621" max="4621" width="15.42578125" bestFit="1" customWidth="1"/>
    <col min="4622" max="4622" width="18.42578125" customWidth="1"/>
    <col min="4865" max="4865" width="2.7109375" customWidth="1"/>
    <col min="4866" max="4866" width="17.140625" bestFit="1" customWidth="1"/>
    <col min="4867" max="4867" width="3.7109375" customWidth="1"/>
    <col min="4868" max="4869" width="16.42578125" customWidth="1"/>
    <col min="4870" max="4870" width="18.42578125" customWidth="1"/>
    <col min="4871" max="4871" width="16.42578125" bestFit="1" customWidth="1"/>
    <col min="4872" max="4872" width="21.140625" bestFit="1" customWidth="1"/>
    <col min="4873" max="4873" width="20.42578125" customWidth="1"/>
    <col min="4874" max="4874" width="18.42578125" customWidth="1"/>
    <col min="4875" max="4875" width="23.140625" bestFit="1" customWidth="1"/>
    <col min="4876" max="4876" width="22.28515625" bestFit="1" customWidth="1"/>
    <col min="4877" max="4877" width="15.42578125" bestFit="1" customWidth="1"/>
    <col min="4878" max="4878" width="18.42578125" customWidth="1"/>
    <col min="5121" max="5121" width="2.7109375" customWidth="1"/>
    <col min="5122" max="5122" width="17.140625" bestFit="1" customWidth="1"/>
    <col min="5123" max="5123" width="3.7109375" customWidth="1"/>
    <col min="5124" max="5125" width="16.42578125" customWidth="1"/>
    <col min="5126" max="5126" width="18.42578125" customWidth="1"/>
    <col min="5127" max="5127" width="16.42578125" bestFit="1" customWidth="1"/>
    <col min="5128" max="5128" width="21.140625" bestFit="1" customWidth="1"/>
    <col min="5129" max="5129" width="20.42578125" customWidth="1"/>
    <col min="5130" max="5130" width="18.42578125" customWidth="1"/>
    <col min="5131" max="5131" width="23.140625" bestFit="1" customWidth="1"/>
    <col min="5132" max="5132" width="22.28515625" bestFit="1" customWidth="1"/>
    <col min="5133" max="5133" width="15.42578125" bestFit="1" customWidth="1"/>
    <col min="5134" max="5134" width="18.42578125" customWidth="1"/>
    <col min="5377" max="5377" width="2.7109375" customWidth="1"/>
    <col min="5378" max="5378" width="17.140625" bestFit="1" customWidth="1"/>
    <col min="5379" max="5379" width="3.7109375" customWidth="1"/>
    <col min="5380" max="5381" width="16.42578125" customWidth="1"/>
    <col min="5382" max="5382" width="18.42578125" customWidth="1"/>
    <col min="5383" max="5383" width="16.42578125" bestFit="1" customWidth="1"/>
    <col min="5384" max="5384" width="21.140625" bestFit="1" customWidth="1"/>
    <col min="5385" max="5385" width="20.42578125" customWidth="1"/>
    <col min="5386" max="5386" width="18.42578125" customWidth="1"/>
    <col min="5387" max="5387" width="23.140625" bestFit="1" customWidth="1"/>
    <col min="5388" max="5388" width="22.28515625" bestFit="1" customWidth="1"/>
    <col min="5389" max="5389" width="15.42578125" bestFit="1" customWidth="1"/>
    <col min="5390" max="5390" width="18.42578125" customWidth="1"/>
    <col min="5633" max="5633" width="2.7109375" customWidth="1"/>
    <col min="5634" max="5634" width="17.140625" bestFit="1" customWidth="1"/>
    <col min="5635" max="5635" width="3.7109375" customWidth="1"/>
    <col min="5636" max="5637" width="16.42578125" customWidth="1"/>
    <col min="5638" max="5638" width="18.42578125" customWidth="1"/>
    <col min="5639" max="5639" width="16.42578125" bestFit="1" customWidth="1"/>
    <col min="5640" max="5640" width="21.140625" bestFit="1" customWidth="1"/>
    <col min="5641" max="5641" width="20.42578125" customWidth="1"/>
    <col min="5642" max="5642" width="18.42578125" customWidth="1"/>
    <col min="5643" max="5643" width="23.140625" bestFit="1" customWidth="1"/>
    <col min="5644" max="5644" width="22.28515625" bestFit="1" customWidth="1"/>
    <col min="5645" max="5645" width="15.42578125" bestFit="1" customWidth="1"/>
    <col min="5646" max="5646" width="18.42578125" customWidth="1"/>
    <col min="5889" max="5889" width="2.7109375" customWidth="1"/>
    <col min="5890" max="5890" width="17.140625" bestFit="1" customWidth="1"/>
    <col min="5891" max="5891" width="3.7109375" customWidth="1"/>
    <col min="5892" max="5893" width="16.42578125" customWidth="1"/>
    <col min="5894" max="5894" width="18.42578125" customWidth="1"/>
    <col min="5895" max="5895" width="16.42578125" bestFit="1" customWidth="1"/>
    <col min="5896" max="5896" width="21.140625" bestFit="1" customWidth="1"/>
    <col min="5897" max="5897" width="20.42578125" customWidth="1"/>
    <col min="5898" max="5898" width="18.42578125" customWidth="1"/>
    <col min="5899" max="5899" width="23.140625" bestFit="1" customWidth="1"/>
    <col min="5900" max="5900" width="22.28515625" bestFit="1" customWidth="1"/>
    <col min="5901" max="5901" width="15.42578125" bestFit="1" customWidth="1"/>
    <col min="5902" max="5902" width="18.42578125" customWidth="1"/>
    <col min="6145" max="6145" width="2.7109375" customWidth="1"/>
    <col min="6146" max="6146" width="17.140625" bestFit="1" customWidth="1"/>
    <col min="6147" max="6147" width="3.7109375" customWidth="1"/>
    <col min="6148" max="6149" width="16.42578125" customWidth="1"/>
    <col min="6150" max="6150" width="18.42578125" customWidth="1"/>
    <col min="6151" max="6151" width="16.42578125" bestFit="1" customWidth="1"/>
    <col min="6152" max="6152" width="21.140625" bestFit="1" customWidth="1"/>
    <col min="6153" max="6153" width="20.42578125" customWidth="1"/>
    <col min="6154" max="6154" width="18.42578125" customWidth="1"/>
    <col min="6155" max="6155" width="23.140625" bestFit="1" customWidth="1"/>
    <col min="6156" max="6156" width="22.28515625" bestFit="1" customWidth="1"/>
    <col min="6157" max="6157" width="15.42578125" bestFit="1" customWidth="1"/>
    <col min="6158" max="6158" width="18.42578125" customWidth="1"/>
    <col min="6401" max="6401" width="2.7109375" customWidth="1"/>
    <col min="6402" max="6402" width="17.140625" bestFit="1" customWidth="1"/>
    <col min="6403" max="6403" width="3.7109375" customWidth="1"/>
    <col min="6404" max="6405" width="16.42578125" customWidth="1"/>
    <col min="6406" max="6406" width="18.42578125" customWidth="1"/>
    <col min="6407" max="6407" width="16.42578125" bestFit="1" customWidth="1"/>
    <col min="6408" max="6408" width="21.140625" bestFit="1" customWidth="1"/>
    <col min="6409" max="6409" width="20.42578125" customWidth="1"/>
    <col min="6410" max="6410" width="18.42578125" customWidth="1"/>
    <col min="6411" max="6411" width="23.140625" bestFit="1" customWidth="1"/>
    <col min="6412" max="6412" width="22.28515625" bestFit="1" customWidth="1"/>
    <col min="6413" max="6413" width="15.42578125" bestFit="1" customWidth="1"/>
    <col min="6414" max="6414" width="18.42578125" customWidth="1"/>
    <col min="6657" max="6657" width="2.7109375" customWidth="1"/>
    <col min="6658" max="6658" width="17.140625" bestFit="1" customWidth="1"/>
    <col min="6659" max="6659" width="3.7109375" customWidth="1"/>
    <col min="6660" max="6661" width="16.42578125" customWidth="1"/>
    <col min="6662" max="6662" width="18.42578125" customWidth="1"/>
    <col min="6663" max="6663" width="16.42578125" bestFit="1" customWidth="1"/>
    <col min="6664" max="6664" width="21.140625" bestFit="1" customWidth="1"/>
    <col min="6665" max="6665" width="20.42578125" customWidth="1"/>
    <col min="6666" max="6666" width="18.42578125" customWidth="1"/>
    <col min="6667" max="6667" width="23.140625" bestFit="1" customWidth="1"/>
    <col min="6668" max="6668" width="22.28515625" bestFit="1" customWidth="1"/>
    <col min="6669" max="6669" width="15.42578125" bestFit="1" customWidth="1"/>
    <col min="6670" max="6670" width="18.42578125" customWidth="1"/>
    <col min="6913" max="6913" width="2.7109375" customWidth="1"/>
    <col min="6914" max="6914" width="17.140625" bestFit="1" customWidth="1"/>
    <col min="6915" max="6915" width="3.7109375" customWidth="1"/>
    <col min="6916" max="6917" width="16.42578125" customWidth="1"/>
    <col min="6918" max="6918" width="18.42578125" customWidth="1"/>
    <col min="6919" max="6919" width="16.42578125" bestFit="1" customWidth="1"/>
    <col min="6920" max="6920" width="21.140625" bestFit="1" customWidth="1"/>
    <col min="6921" max="6921" width="20.42578125" customWidth="1"/>
    <col min="6922" max="6922" width="18.42578125" customWidth="1"/>
    <col min="6923" max="6923" width="23.140625" bestFit="1" customWidth="1"/>
    <col min="6924" max="6924" width="22.28515625" bestFit="1" customWidth="1"/>
    <col min="6925" max="6925" width="15.42578125" bestFit="1" customWidth="1"/>
    <col min="6926" max="6926" width="18.42578125" customWidth="1"/>
    <col min="7169" max="7169" width="2.7109375" customWidth="1"/>
    <col min="7170" max="7170" width="17.140625" bestFit="1" customWidth="1"/>
    <col min="7171" max="7171" width="3.7109375" customWidth="1"/>
    <col min="7172" max="7173" width="16.42578125" customWidth="1"/>
    <col min="7174" max="7174" width="18.42578125" customWidth="1"/>
    <col min="7175" max="7175" width="16.42578125" bestFit="1" customWidth="1"/>
    <col min="7176" max="7176" width="21.140625" bestFit="1" customWidth="1"/>
    <col min="7177" max="7177" width="20.42578125" customWidth="1"/>
    <col min="7178" max="7178" width="18.42578125" customWidth="1"/>
    <col min="7179" max="7179" width="23.140625" bestFit="1" customWidth="1"/>
    <col min="7180" max="7180" width="22.28515625" bestFit="1" customWidth="1"/>
    <col min="7181" max="7181" width="15.42578125" bestFit="1" customWidth="1"/>
    <col min="7182" max="7182" width="18.42578125" customWidth="1"/>
    <col min="7425" max="7425" width="2.7109375" customWidth="1"/>
    <col min="7426" max="7426" width="17.140625" bestFit="1" customWidth="1"/>
    <col min="7427" max="7427" width="3.7109375" customWidth="1"/>
    <col min="7428" max="7429" width="16.42578125" customWidth="1"/>
    <col min="7430" max="7430" width="18.42578125" customWidth="1"/>
    <col min="7431" max="7431" width="16.42578125" bestFit="1" customWidth="1"/>
    <col min="7432" max="7432" width="21.140625" bestFit="1" customWidth="1"/>
    <col min="7433" max="7433" width="20.42578125" customWidth="1"/>
    <col min="7434" max="7434" width="18.42578125" customWidth="1"/>
    <col min="7435" max="7435" width="23.140625" bestFit="1" customWidth="1"/>
    <col min="7436" max="7436" width="22.28515625" bestFit="1" customWidth="1"/>
    <col min="7437" max="7437" width="15.42578125" bestFit="1" customWidth="1"/>
    <col min="7438" max="7438" width="18.42578125" customWidth="1"/>
    <col min="7681" max="7681" width="2.7109375" customWidth="1"/>
    <col min="7682" max="7682" width="17.140625" bestFit="1" customWidth="1"/>
    <col min="7683" max="7683" width="3.7109375" customWidth="1"/>
    <col min="7684" max="7685" width="16.42578125" customWidth="1"/>
    <col min="7686" max="7686" width="18.42578125" customWidth="1"/>
    <col min="7687" max="7687" width="16.42578125" bestFit="1" customWidth="1"/>
    <col min="7688" max="7688" width="21.140625" bestFit="1" customWidth="1"/>
    <col min="7689" max="7689" width="20.42578125" customWidth="1"/>
    <col min="7690" max="7690" width="18.42578125" customWidth="1"/>
    <col min="7691" max="7691" width="23.140625" bestFit="1" customWidth="1"/>
    <col min="7692" max="7692" width="22.28515625" bestFit="1" customWidth="1"/>
    <col min="7693" max="7693" width="15.42578125" bestFit="1" customWidth="1"/>
    <col min="7694" max="7694" width="18.42578125" customWidth="1"/>
    <col min="7937" max="7937" width="2.7109375" customWidth="1"/>
    <col min="7938" max="7938" width="17.140625" bestFit="1" customWidth="1"/>
    <col min="7939" max="7939" width="3.7109375" customWidth="1"/>
    <col min="7940" max="7941" width="16.42578125" customWidth="1"/>
    <col min="7942" max="7942" width="18.42578125" customWidth="1"/>
    <col min="7943" max="7943" width="16.42578125" bestFit="1" customWidth="1"/>
    <col min="7944" max="7944" width="21.140625" bestFit="1" customWidth="1"/>
    <col min="7945" max="7945" width="20.42578125" customWidth="1"/>
    <col min="7946" max="7946" width="18.42578125" customWidth="1"/>
    <col min="7947" max="7947" width="23.140625" bestFit="1" customWidth="1"/>
    <col min="7948" max="7948" width="22.28515625" bestFit="1" customWidth="1"/>
    <col min="7949" max="7949" width="15.42578125" bestFit="1" customWidth="1"/>
    <col min="7950" max="7950" width="18.42578125" customWidth="1"/>
    <col min="8193" max="8193" width="2.7109375" customWidth="1"/>
    <col min="8194" max="8194" width="17.140625" bestFit="1" customWidth="1"/>
    <col min="8195" max="8195" width="3.7109375" customWidth="1"/>
    <col min="8196" max="8197" width="16.42578125" customWidth="1"/>
    <col min="8198" max="8198" width="18.42578125" customWidth="1"/>
    <col min="8199" max="8199" width="16.42578125" bestFit="1" customWidth="1"/>
    <col min="8200" max="8200" width="21.140625" bestFit="1" customWidth="1"/>
    <col min="8201" max="8201" width="20.42578125" customWidth="1"/>
    <col min="8202" max="8202" width="18.42578125" customWidth="1"/>
    <col min="8203" max="8203" width="23.140625" bestFit="1" customWidth="1"/>
    <col min="8204" max="8204" width="22.28515625" bestFit="1" customWidth="1"/>
    <col min="8205" max="8205" width="15.42578125" bestFit="1" customWidth="1"/>
    <col min="8206" max="8206" width="18.42578125" customWidth="1"/>
    <col min="8449" max="8449" width="2.7109375" customWidth="1"/>
    <col min="8450" max="8450" width="17.140625" bestFit="1" customWidth="1"/>
    <col min="8451" max="8451" width="3.7109375" customWidth="1"/>
    <col min="8452" max="8453" width="16.42578125" customWidth="1"/>
    <col min="8454" max="8454" width="18.42578125" customWidth="1"/>
    <col min="8455" max="8455" width="16.42578125" bestFit="1" customWidth="1"/>
    <col min="8456" max="8456" width="21.140625" bestFit="1" customWidth="1"/>
    <col min="8457" max="8457" width="20.42578125" customWidth="1"/>
    <col min="8458" max="8458" width="18.42578125" customWidth="1"/>
    <col min="8459" max="8459" width="23.140625" bestFit="1" customWidth="1"/>
    <col min="8460" max="8460" width="22.28515625" bestFit="1" customWidth="1"/>
    <col min="8461" max="8461" width="15.42578125" bestFit="1" customWidth="1"/>
    <col min="8462" max="8462" width="18.42578125" customWidth="1"/>
    <col min="8705" max="8705" width="2.7109375" customWidth="1"/>
    <col min="8706" max="8706" width="17.140625" bestFit="1" customWidth="1"/>
    <col min="8707" max="8707" width="3.7109375" customWidth="1"/>
    <col min="8708" max="8709" width="16.42578125" customWidth="1"/>
    <col min="8710" max="8710" width="18.42578125" customWidth="1"/>
    <col min="8711" max="8711" width="16.42578125" bestFit="1" customWidth="1"/>
    <col min="8712" max="8712" width="21.140625" bestFit="1" customWidth="1"/>
    <col min="8713" max="8713" width="20.42578125" customWidth="1"/>
    <col min="8714" max="8714" width="18.42578125" customWidth="1"/>
    <col min="8715" max="8715" width="23.140625" bestFit="1" customWidth="1"/>
    <col min="8716" max="8716" width="22.28515625" bestFit="1" customWidth="1"/>
    <col min="8717" max="8717" width="15.42578125" bestFit="1" customWidth="1"/>
    <col min="8718" max="8718" width="18.42578125" customWidth="1"/>
    <col min="8961" max="8961" width="2.7109375" customWidth="1"/>
    <col min="8962" max="8962" width="17.140625" bestFit="1" customWidth="1"/>
    <col min="8963" max="8963" width="3.7109375" customWidth="1"/>
    <col min="8964" max="8965" width="16.42578125" customWidth="1"/>
    <col min="8966" max="8966" width="18.42578125" customWidth="1"/>
    <col min="8967" max="8967" width="16.42578125" bestFit="1" customWidth="1"/>
    <col min="8968" max="8968" width="21.140625" bestFit="1" customWidth="1"/>
    <col min="8969" max="8969" width="20.42578125" customWidth="1"/>
    <col min="8970" max="8970" width="18.42578125" customWidth="1"/>
    <col min="8971" max="8971" width="23.140625" bestFit="1" customWidth="1"/>
    <col min="8972" max="8972" width="22.28515625" bestFit="1" customWidth="1"/>
    <col min="8973" max="8973" width="15.42578125" bestFit="1" customWidth="1"/>
    <col min="8974" max="8974" width="18.42578125" customWidth="1"/>
    <col min="9217" max="9217" width="2.7109375" customWidth="1"/>
    <col min="9218" max="9218" width="17.140625" bestFit="1" customWidth="1"/>
    <col min="9219" max="9219" width="3.7109375" customWidth="1"/>
    <col min="9220" max="9221" width="16.42578125" customWidth="1"/>
    <col min="9222" max="9222" width="18.42578125" customWidth="1"/>
    <col min="9223" max="9223" width="16.42578125" bestFit="1" customWidth="1"/>
    <col min="9224" max="9224" width="21.140625" bestFit="1" customWidth="1"/>
    <col min="9225" max="9225" width="20.42578125" customWidth="1"/>
    <col min="9226" max="9226" width="18.42578125" customWidth="1"/>
    <col min="9227" max="9227" width="23.140625" bestFit="1" customWidth="1"/>
    <col min="9228" max="9228" width="22.28515625" bestFit="1" customWidth="1"/>
    <col min="9229" max="9229" width="15.42578125" bestFit="1" customWidth="1"/>
    <col min="9230" max="9230" width="18.42578125" customWidth="1"/>
    <col min="9473" max="9473" width="2.7109375" customWidth="1"/>
    <col min="9474" max="9474" width="17.140625" bestFit="1" customWidth="1"/>
    <col min="9475" max="9475" width="3.7109375" customWidth="1"/>
    <col min="9476" max="9477" width="16.42578125" customWidth="1"/>
    <col min="9478" max="9478" width="18.42578125" customWidth="1"/>
    <col min="9479" max="9479" width="16.42578125" bestFit="1" customWidth="1"/>
    <col min="9480" max="9480" width="21.140625" bestFit="1" customWidth="1"/>
    <col min="9481" max="9481" width="20.42578125" customWidth="1"/>
    <col min="9482" max="9482" width="18.42578125" customWidth="1"/>
    <col min="9483" max="9483" width="23.140625" bestFit="1" customWidth="1"/>
    <col min="9484" max="9484" width="22.28515625" bestFit="1" customWidth="1"/>
    <col min="9485" max="9485" width="15.42578125" bestFit="1" customWidth="1"/>
    <col min="9486" max="9486" width="18.42578125" customWidth="1"/>
    <col min="9729" max="9729" width="2.7109375" customWidth="1"/>
    <col min="9730" max="9730" width="17.140625" bestFit="1" customWidth="1"/>
    <col min="9731" max="9731" width="3.7109375" customWidth="1"/>
    <col min="9732" max="9733" width="16.42578125" customWidth="1"/>
    <col min="9734" max="9734" width="18.42578125" customWidth="1"/>
    <col min="9735" max="9735" width="16.42578125" bestFit="1" customWidth="1"/>
    <col min="9736" max="9736" width="21.140625" bestFit="1" customWidth="1"/>
    <col min="9737" max="9737" width="20.42578125" customWidth="1"/>
    <col min="9738" max="9738" width="18.42578125" customWidth="1"/>
    <col min="9739" max="9739" width="23.140625" bestFit="1" customWidth="1"/>
    <col min="9740" max="9740" width="22.28515625" bestFit="1" customWidth="1"/>
    <col min="9741" max="9741" width="15.42578125" bestFit="1" customWidth="1"/>
    <col min="9742" max="9742" width="18.42578125" customWidth="1"/>
    <col min="9985" max="9985" width="2.7109375" customWidth="1"/>
    <col min="9986" max="9986" width="17.140625" bestFit="1" customWidth="1"/>
    <col min="9987" max="9987" width="3.7109375" customWidth="1"/>
    <col min="9988" max="9989" width="16.42578125" customWidth="1"/>
    <col min="9990" max="9990" width="18.42578125" customWidth="1"/>
    <col min="9991" max="9991" width="16.42578125" bestFit="1" customWidth="1"/>
    <col min="9992" max="9992" width="21.140625" bestFit="1" customWidth="1"/>
    <col min="9993" max="9993" width="20.42578125" customWidth="1"/>
    <col min="9994" max="9994" width="18.42578125" customWidth="1"/>
    <col min="9995" max="9995" width="23.140625" bestFit="1" customWidth="1"/>
    <col min="9996" max="9996" width="22.28515625" bestFit="1" customWidth="1"/>
    <col min="9997" max="9997" width="15.42578125" bestFit="1" customWidth="1"/>
    <col min="9998" max="9998" width="18.42578125" customWidth="1"/>
    <col min="10241" max="10241" width="2.7109375" customWidth="1"/>
    <col min="10242" max="10242" width="17.140625" bestFit="1" customWidth="1"/>
    <col min="10243" max="10243" width="3.7109375" customWidth="1"/>
    <col min="10244" max="10245" width="16.42578125" customWidth="1"/>
    <col min="10246" max="10246" width="18.42578125" customWidth="1"/>
    <col min="10247" max="10247" width="16.42578125" bestFit="1" customWidth="1"/>
    <col min="10248" max="10248" width="21.140625" bestFit="1" customWidth="1"/>
    <col min="10249" max="10249" width="20.42578125" customWidth="1"/>
    <col min="10250" max="10250" width="18.42578125" customWidth="1"/>
    <col min="10251" max="10251" width="23.140625" bestFit="1" customWidth="1"/>
    <col min="10252" max="10252" width="22.28515625" bestFit="1" customWidth="1"/>
    <col min="10253" max="10253" width="15.42578125" bestFit="1" customWidth="1"/>
    <col min="10254" max="10254" width="18.42578125" customWidth="1"/>
    <col min="10497" max="10497" width="2.7109375" customWidth="1"/>
    <col min="10498" max="10498" width="17.140625" bestFit="1" customWidth="1"/>
    <col min="10499" max="10499" width="3.7109375" customWidth="1"/>
    <col min="10500" max="10501" width="16.42578125" customWidth="1"/>
    <col min="10502" max="10502" width="18.42578125" customWidth="1"/>
    <col min="10503" max="10503" width="16.42578125" bestFit="1" customWidth="1"/>
    <col min="10504" max="10504" width="21.140625" bestFit="1" customWidth="1"/>
    <col min="10505" max="10505" width="20.42578125" customWidth="1"/>
    <col min="10506" max="10506" width="18.42578125" customWidth="1"/>
    <col min="10507" max="10507" width="23.140625" bestFit="1" customWidth="1"/>
    <col min="10508" max="10508" width="22.28515625" bestFit="1" customWidth="1"/>
    <col min="10509" max="10509" width="15.42578125" bestFit="1" customWidth="1"/>
    <col min="10510" max="10510" width="18.42578125" customWidth="1"/>
    <col min="10753" max="10753" width="2.7109375" customWidth="1"/>
    <col min="10754" max="10754" width="17.140625" bestFit="1" customWidth="1"/>
    <col min="10755" max="10755" width="3.7109375" customWidth="1"/>
    <col min="10756" max="10757" width="16.42578125" customWidth="1"/>
    <col min="10758" max="10758" width="18.42578125" customWidth="1"/>
    <col min="10759" max="10759" width="16.42578125" bestFit="1" customWidth="1"/>
    <col min="10760" max="10760" width="21.140625" bestFit="1" customWidth="1"/>
    <col min="10761" max="10761" width="20.42578125" customWidth="1"/>
    <col min="10762" max="10762" width="18.42578125" customWidth="1"/>
    <col min="10763" max="10763" width="23.140625" bestFit="1" customWidth="1"/>
    <col min="10764" max="10764" width="22.28515625" bestFit="1" customWidth="1"/>
    <col min="10765" max="10765" width="15.42578125" bestFit="1" customWidth="1"/>
    <col min="10766" max="10766" width="18.42578125" customWidth="1"/>
    <col min="11009" max="11009" width="2.7109375" customWidth="1"/>
    <col min="11010" max="11010" width="17.140625" bestFit="1" customWidth="1"/>
    <col min="11011" max="11011" width="3.7109375" customWidth="1"/>
    <col min="11012" max="11013" width="16.42578125" customWidth="1"/>
    <col min="11014" max="11014" width="18.42578125" customWidth="1"/>
    <col min="11015" max="11015" width="16.42578125" bestFit="1" customWidth="1"/>
    <col min="11016" max="11016" width="21.140625" bestFit="1" customWidth="1"/>
    <col min="11017" max="11017" width="20.42578125" customWidth="1"/>
    <col min="11018" max="11018" width="18.42578125" customWidth="1"/>
    <col min="11019" max="11019" width="23.140625" bestFit="1" customWidth="1"/>
    <col min="11020" max="11020" width="22.28515625" bestFit="1" customWidth="1"/>
    <col min="11021" max="11021" width="15.42578125" bestFit="1" customWidth="1"/>
    <col min="11022" max="11022" width="18.42578125" customWidth="1"/>
    <col min="11265" max="11265" width="2.7109375" customWidth="1"/>
    <col min="11266" max="11266" width="17.140625" bestFit="1" customWidth="1"/>
    <col min="11267" max="11267" width="3.7109375" customWidth="1"/>
    <col min="11268" max="11269" width="16.42578125" customWidth="1"/>
    <col min="11270" max="11270" width="18.42578125" customWidth="1"/>
    <col min="11271" max="11271" width="16.42578125" bestFit="1" customWidth="1"/>
    <col min="11272" max="11272" width="21.140625" bestFit="1" customWidth="1"/>
    <col min="11273" max="11273" width="20.42578125" customWidth="1"/>
    <col min="11274" max="11274" width="18.42578125" customWidth="1"/>
    <col min="11275" max="11275" width="23.140625" bestFit="1" customWidth="1"/>
    <col min="11276" max="11276" width="22.28515625" bestFit="1" customWidth="1"/>
    <col min="11277" max="11277" width="15.42578125" bestFit="1" customWidth="1"/>
    <col min="11278" max="11278" width="18.42578125" customWidth="1"/>
    <col min="11521" max="11521" width="2.7109375" customWidth="1"/>
    <col min="11522" max="11522" width="17.140625" bestFit="1" customWidth="1"/>
    <col min="11523" max="11523" width="3.7109375" customWidth="1"/>
    <col min="11524" max="11525" width="16.42578125" customWidth="1"/>
    <col min="11526" max="11526" width="18.42578125" customWidth="1"/>
    <col min="11527" max="11527" width="16.42578125" bestFit="1" customWidth="1"/>
    <col min="11528" max="11528" width="21.140625" bestFit="1" customWidth="1"/>
    <col min="11529" max="11529" width="20.42578125" customWidth="1"/>
    <col min="11530" max="11530" width="18.42578125" customWidth="1"/>
    <col min="11531" max="11531" width="23.140625" bestFit="1" customWidth="1"/>
    <col min="11532" max="11532" width="22.28515625" bestFit="1" customWidth="1"/>
    <col min="11533" max="11533" width="15.42578125" bestFit="1" customWidth="1"/>
    <col min="11534" max="11534" width="18.42578125" customWidth="1"/>
    <col min="11777" max="11777" width="2.7109375" customWidth="1"/>
    <col min="11778" max="11778" width="17.140625" bestFit="1" customWidth="1"/>
    <col min="11779" max="11779" width="3.7109375" customWidth="1"/>
    <col min="11780" max="11781" width="16.42578125" customWidth="1"/>
    <col min="11782" max="11782" width="18.42578125" customWidth="1"/>
    <col min="11783" max="11783" width="16.42578125" bestFit="1" customWidth="1"/>
    <col min="11784" max="11784" width="21.140625" bestFit="1" customWidth="1"/>
    <col min="11785" max="11785" width="20.42578125" customWidth="1"/>
    <col min="11786" max="11786" width="18.42578125" customWidth="1"/>
    <col min="11787" max="11787" width="23.140625" bestFit="1" customWidth="1"/>
    <col min="11788" max="11788" width="22.28515625" bestFit="1" customWidth="1"/>
    <col min="11789" max="11789" width="15.42578125" bestFit="1" customWidth="1"/>
    <col min="11790" max="11790" width="18.42578125" customWidth="1"/>
    <col min="12033" max="12033" width="2.7109375" customWidth="1"/>
    <col min="12034" max="12034" width="17.140625" bestFit="1" customWidth="1"/>
    <col min="12035" max="12035" width="3.7109375" customWidth="1"/>
    <col min="12036" max="12037" width="16.42578125" customWidth="1"/>
    <col min="12038" max="12038" width="18.42578125" customWidth="1"/>
    <col min="12039" max="12039" width="16.42578125" bestFit="1" customWidth="1"/>
    <col min="12040" max="12040" width="21.140625" bestFit="1" customWidth="1"/>
    <col min="12041" max="12041" width="20.42578125" customWidth="1"/>
    <col min="12042" max="12042" width="18.42578125" customWidth="1"/>
    <col min="12043" max="12043" width="23.140625" bestFit="1" customWidth="1"/>
    <col min="12044" max="12044" width="22.28515625" bestFit="1" customWidth="1"/>
    <col min="12045" max="12045" width="15.42578125" bestFit="1" customWidth="1"/>
    <col min="12046" max="12046" width="18.42578125" customWidth="1"/>
    <col min="12289" max="12289" width="2.7109375" customWidth="1"/>
    <col min="12290" max="12290" width="17.140625" bestFit="1" customWidth="1"/>
    <col min="12291" max="12291" width="3.7109375" customWidth="1"/>
    <col min="12292" max="12293" width="16.42578125" customWidth="1"/>
    <col min="12294" max="12294" width="18.42578125" customWidth="1"/>
    <col min="12295" max="12295" width="16.42578125" bestFit="1" customWidth="1"/>
    <col min="12296" max="12296" width="21.140625" bestFit="1" customWidth="1"/>
    <col min="12297" max="12297" width="20.42578125" customWidth="1"/>
    <col min="12298" max="12298" width="18.42578125" customWidth="1"/>
    <col min="12299" max="12299" width="23.140625" bestFit="1" customWidth="1"/>
    <col min="12300" max="12300" width="22.28515625" bestFit="1" customWidth="1"/>
    <col min="12301" max="12301" width="15.42578125" bestFit="1" customWidth="1"/>
    <col min="12302" max="12302" width="18.42578125" customWidth="1"/>
    <col min="12545" max="12545" width="2.7109375" customWidth="1"/>
    <col min="12546" max="12546" width="17.140625" bestFit="1" customWidth="1"/>
    <col min="12547" max="12547" width="3.7109375" customWidth="1"/>
    <col min="12548" max="12549" width="16.42578125" customWidth="1"/>
    <col min="12550" max="12550" width="18.42578125" customWidth="1"/>
    <col min="12551" max="12551" width="16.42578125" bestFit="1" customWidth="1"/>
    <col min="12552" max="12552" width="21.140625" bestFit="1" customWidth="1"/>
    <col min="12553" max="12553" width="20.42578125" customWidth="1"/>
    <col min="12554" max="12554" width="18.42578125" customWidth="1"/>
    <col min="12555" max="12555" width="23.140625" bestFit="1" customWidth="1"/>
    <col min="12556" max="12556" width="22.28515625" bestFit="1" customWidth="1"/>
    <col min="12557" max="12557" width="15.42578125" bestFit="1" customWidth="1"/>
    <col min="12558" max="12558" width="18.42578125" customWidth="1"/>
    <col min="12801" max="12801" width="2.7109375" customWidth="1"/>
    <col min="12802" max="12802" width="17.140625" bestFit="1" customWidth="1"/>
    <col min="12803" max="12803" width="3.7109375" customWidth="1"/>
    <col min="12804" max="12805" width="16.42578125" customWidth="1"/>
    <col min="12806" max="12806" width="18.42578125" customWidth="1"/>
    <col min="12807" max="12807" width="16.42578125" bestFit="1" customWidth="1"/>
    <col min="12808" max="12808" width="21.140625" bestFit="1" customWidth="1"/>
    <col min="12809" max="12809" width="20.42578125" customWidth="1"/>
    <col min="12810" max="12810" width="18.42578125" customWidth="1"/>
    <col min="12811" max="12811" width="23.140625" bestFit="1" customWidth="1"/>
    <col min="12812" max="12812" width="22.28515625" bestFit="1" customWidth="1"/>
    <col min="12813" max="12813" width="15.42578125" bestFit="1" customWidth="1"/>
    <col min="12814" max="12814" width="18.42578125" customWidth="1"/>
    <col min="13057" max="13057" width="2.7109375" customWidth="1"/>
    <col min="13058" max="13058" width="17.140625" bestFit="1" customWidth="1"/>
    <col min="13059" max="13059" width="3.7109375" customWidth="1"/>
    <col min="13060" max="13061" width="16.42578125" customWidth="1"/>
    <col min="13062" max="13062" width="18.42578125" customWidth="1"/>
    <col min="13063" max="13063" width="16.42578125" bestFit="1" customWidth="1"/>
    <col min="13064" max="13064" width="21.140625" bestFit="1" customWidth="1"/>
    <col min="13065" max="13065" width="20.42578125" customWidth="1"/>
    <col min="13066" max="13066" width="18.42578125" customWidth="1"/>
    <col min="13067" max="13067" width="23.140625" bestFit="1" customWidth="1"/>
    <col min="13068" max="13068" width="22.28515625" bestFit="1" customWidth="1"/>
    <col min="13069" max="13069" width="15.42578125" bestFit="1" customWidth="1"/>
    <col min="13070" max="13070" width="18.42578125" customWidth="1"/>
    <col min="13313" max="13313" width="2.7109375" customWidth="1"/>
    <col min="13314" max="13314" width="17.140625" bestFit="1" customWidth="1"/>
    <col min="13315" max="13315" width="3.7109375" customWidth="1"/>
    <col min="13316" max="13317" width="16.42578125" customWidth="1"/>
    <col min="13318" max="13318" width="18.42578125" customWidth="1"/>
    <col min="13319" max="13319" width="16.42578125" bestFit="1" customWidth="1"/>
    <col min="13320" max="13320" width="21.140625" bestFit="1" customWidth="1"/>
    <col min="13321" max="13321" width="20.42578125" customWidth="1"/>
    <col min="13322" max="13322" width="18.42578125" customWidth="1"/>
    <col min="13323" max="13323" width="23.140625" bestFit="1" customWidth="1"/>
    <col min="13324" max="13324" width="22.28515625" bestFit="1" customWidth="1"/>
    <col min="13325" max="13325" width="15.42578125" bestFit="1" customWidth="1"/>
    <col min="13326" max="13326" width="18.42578125" customWidth="1"/>
    <col min="13569" max="13569" width="2.7109375" customWidth="1"/>
    <col min="13570" max="13570" width="17.140625" bestFit="1" customWidth="1"/>
    <col min="13571" max="13571" width="3.7109375" customWidth="1"/>
    <col min="13572" max="13573" width="16.42578125" customWidth="1"/>
    <col min="13574" max="13574" width="18.42578125" customWidth="1"/>
    <col min="13575" max="13575" width="16.42578125" bestFit="1" customWidth="1"/>
    <col min="13576" max="13576" width="21.140625" bestFit="1" customWidth="1"/>
    <col min="13577" max="13577" width="20.42578125" customWidth="1"/>
    <col min="13578" max="13578" width="18.42578125" customWidth="1"/>
    <col min="13579" max="13579" width="23.140625" bestFit="1" customWidth="1"/>
    <col min="13580" max="13580" width="22.28515625" bestFit="1" customWidth="1"/>
    <col min="13581" max="13581" width="15.42578125" bestFit="1" customWidth="1"/>
    <col min="13582" max="13582" width="18.42578125" customWidth="1"/>
    <col min="13825" max="13825" width="2.7109375" customWidth="1"/>
    <col min="13826" max="13826" width="17.140625" bestFit="1" customWidth="1"/>
    <col min="13827" max="13827" width="3.7109375" customWidth="1"/>
    <col min="13828" max="13829" width="16.42578125" customWidth="1"/>
    <col min="13830" max="13830" width="18.42578125" customWidth="1"/>
    <col min="13831" max="13831" width="16.42578125" bestFit="1" customWidth="1"/>
    <col min="13832" max="13832" width="21.140625" bestFit="1" customWidth="1"/>
    <col min="13833" max="13833" width="20.42578125" customWidth="1"/>
    <col min="13834" max="13834" width="18.42578125" customWidth="1"/>
    <col min="13835" max="13835" width="23.140625" bestFit="1" customWidth="1"/>
    <col min="13836" max="13836" width="22.28515625" bestFit="1" customWidth="1"/>
    <col min="13837" max="13837" width="15.42578125" bestFit="1" customWidth="1"/>
    <col min="13838" max="13838" width="18.42578125" customWidth="1"/>
    <col min="14081" max="14081" width="2.7109375" customWidth="1"/>
    <col min="14082" max="14082" width="17.140625" bestFit="1" customWidth="1"/>
    <col min="14083" max="14083" width="3.7109375" customWidth="1"/>
    <col min="14084" max="14085" width="16.42578125" customWidth="1"/>
    <col min="14086" max="14086" width="18.42578125" customWidth="1"/>
    <col min="14087" max="14087" width="16.42578125" bestFit="1" customWidth="1"/>
    <col min="14088" max="14088" width="21.140625" bestFit="1" customWidth="1"/>
    <col min="14089" max="14089" width="20.42578125" customWidth="1"/>
    <col min="14090" max="14090" width="18.42578125" customWidth="1"/>
    <col min="14091" max="14091" width="23.140625" bestFit="1" customWidth="1"/>
    <col min="14092" max="14092" width="22.28515625" bestFit="1" customWidth="1"/>
    <col min="14093" max="14093" width="15.42578125" bestFit="1" customWidth="1"/>
    <col min="14094" max="14094" width="18.42578125" customWidth="1"/>
    <col min="14337" max="14337" width="2.7109375" customWidth="1"/>
    <col min="14338" max="14338" width="17.140625" bestFit="1" customWidth="1"/>
    <col min="14339" max="14339" width="3.7109375" customWidth="1"/>
    <col min="14340" max="14341" width="16.42578125" customWidth="1"/>
    <col min="14342" max="14342" width="18.42578125" customWidth="1"/>
    <col min="14343" max="14343" width="16.42578125" bestFit="1" customWidth="1"/>
    <col min="14344" max="14344" width="21.140625" bestFit="1" customWidth="1"/>
    <col min="14345" max="14345" width="20.42578125" customWidth="1"/>
    <col min="14346" max="14346" width="18.42578125" customWidth="1"/>
    <col min="14347" max="14347" width="23.140625" bestFit="1" customWidth="1"/>
    <col min="14348" max="14348" width="22.28515625" bestFit="1" customWidth="1"/>
    <col min="14349" max="14349" width="15.42578125" bestFit="1" customWidth="1"/>
    <col min="14350" max="14350" width="18.42578125" customWidth="1"/>
    <col min="14593" max="14593" width="2.7109375" customWidth="1"/>
    <col min="14594" max="14594" width="17.140625" bestFit="1" customWidth="1"/>
    <col min="14595" max="14595" width="3.7109375" customWidth="1"/>
    <col min="14596" max="14597" width="16.42578125" customWidth="1"/>
    <col min="14598" max="14598" width="18.42578125" customWidth="1"/>
    <col min="14599" max="14599" width="16.42578125" bestFit="1" customWidth="1"/>
    <col min="14600" max="14600" width="21.140625" bestFit="1" customWidth="1"/>
    <col min="14601" max="14601" width="20.42578125" customWidth="1"/>
    <col min="14602" max="14602" width="18.42578125" customWidth="1"/>
    <col min="14603" max="14603" width="23.140625" bestFit="1" customWidth="1"/>
    <col min="14604" max="14604" width="22.28515625" bestFit="1" customWidth="1"/>
    <col min="14605" max="14605" width="15.42578125" bestFit="1" customWidth="1"/>
    <col min="14606" max="14606" width="18.42578125" customWidth="1"/>
    <col min="14849" max="14849" width="2.7109375" customWidth="1"/>
    <col min="14850" max="14850" width="17.140625" bestFit="1" customWidth="1"/>
    <col min="14851" max="14851" width="3.7109375" customWidth="1"/>
    <col min="14852" max="14853" width="16.42578125" customWidth="1"/>
    <col min="14854" max="14854" width="18.42578125" customWidth="1"/>
    <col min="14855" max="14855" width="16.42578125" bestFit="1" customWidth="1"/>
    <col min="14856" max="14856" width="21.140625" bestFit="1" customWidth="1"/>
    <col min="14857" max="14857" width="20.42578125" customWidth="1"/>
    <col min="14858" max="14858" width="18.42578125" customWidth="1"/>
    <col min="14859" max="14859" width="23.140625" bestFit="1" customWidth="1"/>
    <col min="14860" max="14860" width="22.28515625" bestFit="1" customWidth="1"/>
    <col min="14861" max="14861" width="15.42578125" bestFit="1" customWidth="1"/>
    <col min="14862" max="14862" width="18.42578125" customWidth="1"/>
    <col min="15105" max="15105" width="2.7109375" customWidth="1"/>
    <col min="15106" max="15106" width="17.140625" bestFit="1" customWidth="1"/>
    <col min="15107" max="15107" width="3.7109375" customWidth="1"/>
    <col min="15108" max="15109" width="16.42578125" customWidth="1"/>
    <col min="15110" max="15110" width="18.42578125" customWidth="1"/>
    <col min="15111" max="15111" width="16.42578125" bestFit="1" customWidth="1"/>
    <col min="15112" max="15112" width="21.140625" bestFit="1" customWidth="1"/>
    <col min="15113" max="15113" width="20.42578125" customWidth="1"/>
    <col min="15114" max="15114" width="18.42578125" customWidth="1"/>
    <col min="15115" max="15115" width="23.140625" bestFit="1" customWidth="1"/>
    <col min="15116" max="15116" width="22.28515625" bestFit="1" customWidth="1"/>
    <col min="15117" max="15117" width="15.42578125" bestFit="1" customWidth="1"/>
    <col min="15118" max="15118" width="18.42578125" customWidth="1"/>
    <col min="15361" max="15361" width="2.7109375" customWidth="1"/>
    <col min="15362" max="15362" width="17.140625" bestFit="1" customWidth="1"/>
    <col min="15363" max="15363" width="3.7109375" customWidth="1"/>
    <col min="15364" max="15365" width="16.42578125" customWidth="1"/>
    <col min="15366" max="15366" width="18.42578125" customWidth="1"/>
    <col min="15367" max="15367" width="16.42578125" bestFit="1" customWidth="1"/>
    <col min="15368" max="15368" width="21.140625" bestFit="1" customWidth="1"/>
    <col min="15369" max="15369" width="20.42578125" customWidth="1"/>
    <col min="15370" max="15370" width="18.42578125" customWidth="1"/>
    <col min="15371" max="15371" width="23.140625" bestFit="1" customWidth="1"/>
    <col min="15372" max="15372" width="22.28515625" bestFit="1" customWidth="1"/>
    <col min="15373" max="15373" width="15.42578125" bestFit="1" customWidth="1"/>
    <col min="15374" max="15374" width="18.42578125" customWidth="1"/>
    <col min="15617" max="15617" width="2.7109375" customWidth="1"/>
    <col min="15618" max="15618" width="17.140625" bestFit="1" customWidth="1"/>
    <col min="15619" max="15619" width="3.7109375" customWidth="1"/>
    <col min="15620" max="15621" width="16.42578125" customWidth="1"/>
    <col min="15622" max="15622" width="18.42578125" customWidth="1"/>
    <col min="15623" max="15623" width="16.42578125" bestFit="1" customWidth="1"/>
    <col min="15624" max="15624" width="21.140625" bestFit="1" customWidth="1"/>
    <col min="15625" max="15625" width="20.42578125" customWidth="1"/>
    <col min="15626" max="15626" width="18.42578125" customWidth="1"/>
    <col min="15627" max="15627" width="23.140625" bestFit="1" customWidth="1"/>
    <col min="15628" max="15628" width="22.28515625" bestFit="1" customWidth="1"/>
    <col min="15629" max="15629" width="15.42578125" bestFit="1" customWidth="1"/>
    <col min="15630" max="15630" width="18.42578125" customWidth="1"/>
    <col min="15873" max="15873" width="2.7109375" customWidth="1"/>
    <col min="15874" max="15874" width="17.140625" bestFit="1" customWidth="1"/>
    <col min="15875" max="15875" width="3.7109375" customWidth="1"/>
    <col min="15876" max="15877" width="16.42578125" customWidth="1"/>
    <col min="15878" max="15878" width="18.42578125" customWidth="1"/>
    <col min="15879" max="15879" width="16.42578125" bestFit="1" customWidth="1"/>
    <col min="15880" max="15880" width="21.140625" bestFit="1" customWidth="1"/>
    <col min="15881" max="15881" width="20.42578125" customWidth="1"/>
    <col min="15882" max="15882" width="18.42578125" customWidth="1"/>
    <col min="15883" max="15883" width="23.140625" bestFit="1" customWidth="1"/>
    <col min="15884" max="15884" width="22.28515625" bestFit="1" customWidth="1"/>
    <col min="15885" max="15885" width="15.42578125" bestFit="1" customWidth="1"/>
    <col min="15886" max="15886" width="18.42578125" customWidth="1"/>
    <col min="16129" max="16129" width="2.7109375" customWidth="1"/>
    <col min="16130" max="16130" width="17.140625" bestFit="1" customWidth="1"/>
    <col min="16131" max="16131" width="3.7109375" customWidth="1"/>
    <col min="16132" max="16133" width="16.42578125" customWidth="1"/>
    <col min="16134" max="16134" width="18.42578125" customWidth="1"/>
    <col min="16135" max="16135" width="16.42578125" bestFit="1" customWidth="1"/>
    <col min="16136" max="16136" width="21.140625" bestFit="1" customWidth="1"/>
    <col min="16137" max="16137" width="20.42578125" customWidth="1"/>
    <col min="16138" max="16138" width="18.42578125" customWidth="1"/>
    <col min="16139" max="16139" width="23.140625" bestFit="1" customWidth="1"/>
    <col min="16140" max="16140" width="22.28515625" bestFit="1" customWidth="1"/>
    <col min="16141" max="16141" width="15.42578125" bestFit="1" customWidth="1"/>
    <col min="16142" max="16142" width="18.42578125" customWidth="1"/>
  </cols>
  <sheetData>
    <row r="1" spans="1:14" ht="13.2">
      <c r="A1" s="460"/>
      <c r="B1" s="459" t="s">
        <v>8</v>
      </c>
      <c r="C1" s="460"/>
      <c r="D1" s="460"/>
      <c r="E1" s="1210"/>
      <c r="F1" s="460"/>
      <c r="G1" s="460"/>
      <c r="H1" s="460"/>
      <c r="I1" s="460"/>
      <c r="J1" s="475"/>
      <c r="K1" s="475"/>
      <c r="L1" s="475"/>
      <c r="M1" s="475"/>
      <c r="N1" s="475"/>
    </row>
    <row r="2" spans="1:14" ht="13.2">
      <c r="A2" s="460"/>
      <c r="B2" s="459" t="s">
        <v>813</v>
      </c>
      <c r="C2" s="460"/>
      <c r="D2" s="460"/>
      <c r="E2" s="1210"/>
      <c r="F2" s="460"/>
      <c r="G2" s="460"/>
      <c r="H2" s="460"/>
      <c r="I2" s="460"/>
      <c r="J2" s="475"/>
      <c r="K2" s="112"/>
      <c r="L2" s="475"/>
      <c r="M2" s="475"/>
      <c r="N2" s="475"/>
    </row>
    <row r="3" spans="1:14" ht="13.2">
      <c r="A3" s="460"/>
      <c r="B3" s="459" t="s">
        <v>803</v>
      </c>
      <c r="C3" s="460"/>
      <c r="D3" s="460"/>
      <c r="E3" s="1210"/>
      <c r="F3" s="460"/>
      <c r="G3" s="460"/>
      <c r="H3" s="460"/>
      <c r="I3" s="462">
        <v>48</v>
      </c>
      <c r="J3" s="464" t="s">
        <v>83</v>
      </c>
      <c r="K3" s="808"/>
      <c r="L3" s="475"/>
      <c r="M3" s="475"/>
      <c r="N3" s="475"/>
    </row>
    <row r="4" spans="1:14" ht="17.399999999999999">
      <c r="A4" s="460"/>
      <c r="B4" s="949" t="s">
        <v>816</v>
      </c>
      <c r="C4" s="777" t="s">
        <v>158</v>
      </c>
      <c r="D4" s="778"/>
      <c r="E4" s="778"/>
      <c r="F4" s="809"/>
      <c r="G4" s="809"/>
      <c r="H4" s="463"/>
      <c r="I4" s="463"/>
      <c r="J4" s="464"/>
      <c r="K4" s="464"/>
      <c r="L4" s="464"/>
      <c r="M4" s="464"/>
      <c r="N4" s="464"/>
    </row>
    <row r="5" spans="1:14" ht="13.8" thickBot="1">
      <c r="A5" s="779"/>
      <c r="B5" s="779"/>
      <c r="C5" s="790" t="s">
        <v>808</v>
      </c>
      <c r="D5" s="780"/>
      <c r="E5" s="780"/>
      <c r="F5" s="465" t="s">
        <v>877</v>
      </c>
      <c r="G5" s="465"/>
      <c r="H5" s="465"/>
      <c r="I5" s="465"/>
      <c r="J5" s="790" t="s">
        <v>812</v>
      </c>
      <c r="K5" s="465"/>
      <c r="L5" s="465"/>
      <c r="M5" s="465"/>
      <c r="N5" s="467"/>
    </row>
    <row r="6" spans="1:14" ht="13.8">
      <c r="A6" s="460"/>
      <c r="B6" s="460"/>
      <c r="C6" s="467" t="s">
        <v>804</v>
      </c>
      <c r="D6" s="781" t="s">
        <v>102</v>
      </c>
      <c r="E6" s="781"/>
      <c r="F6" s="463" t="s">
        <v>12</v>
      </c>
      <c r="G6" s="463" t="s">
        <v>13</v>
      </c>
      <c r="H6" s="463" t="s">
        <v>103</v>
      </c>
      <c r="I6" s="463" t="s">
        <v>9</v>
      </c>
      <c r="J6" s="467" t="s">
        <v>12</v>
      </c>
      <c r="K6" s="467" t="s">
        <v>13</v>
      </c>
      <c r="L6" s="466" t="s">
        <v>104</v>
      </c>
      <c r="M6" s="467" t="s">
        <v>805</v>
      </c>
      <c r="N6" s="487" t="s">
        <v>2</v>
      </c>
    </row>
    <row r="7" spans="1:14" ht="13.8">
      <c r="A7" s="475"/>
      <c r="B7" s="782" t="s">
        <v>10</v>
      </c>
      <c r="C7" s="467" t="s">
        <v>806</v>
      </c>
      <c r="D7" s="466" t="s">
        <v>2</v>
      </c>
      <c r="E7" s="546"/>
      <c r="F7" s="467" t="s">
        <v>3</v>
      </c>
      <c r="G7" s="467" t="s">
        <v>3</v>
      </c>
      <c r="H7" s="467" t="s">
        <v>3</v>
      </c>
      <c r="I7" s="467" t="s">
        <v>11</v>
      </c>
      <c r="J7" s="467" t="s">
        <v>17</v>
      </c>
      <c r="K7" s="466" t="s">
        <v>17</v>
      </c>
      <c r="L7" s="467" t="s">
        <v>11</v>
      </c>
      <c r="M7" s="467" t="s">
        <v>807</v>
      </c>
      <c r="N7" s="489" t="s">
        <v>30</v>
      </c>
    </row>
    <row r="8" spans="1:14" ht="27">
      <c r="A8" s="475"/>
      <c r="B8" s="467" t="s">
        <v>106</v>
      </c>
      <c r="C8" s="467" t="s">
        <v>24</v>
      </c>
      <c r="D8" s="466" t="s">
        <v>25</v>
      </c>
      <c r="E8" s="1883" t="s">
        <v>2736</v>
      </c>
      <c r="F8" s="467" t="s">
        <v>107</v>
      </c>
      <c r="G8" s="466" t="s">
        <v>115</v>
      </c>
      <c r="H8" s="467" t="s">
        <v>26</v>
      </c>
      <c r="I8" s="467" t="s">
        <v>109</v>
      </c>
      <c r="J8" s="467" t="s">
        <v>110</v>
      </c>
      <c r="K8" s="466" t="s">
        <v>116</v>
      </c>
      <c r="L8" s="467" t="s">
        <v>81</v>
      </c>
      <c r="M8" s="467" t="s">
        <v>112</v>
      </c>
      <c r="N8" s="489" t="s">
        <v>28</v>
      </c>
    </row>
    <row r="9" spans="1:14" ht="13.8">
      <c r="A9" s="475"/>
      <c r="B9" s="467"/>
      <c r="C9" s="467"/>
      <c r="D9" s="466"/>
      <c r="E9" s="546"/>
      <c r="F9" s="467"/>
      <c r="G9" s="466"/>
      <c r="H9" s="467"/>
      <c r="I9" s="467"/>
      <c r="J9" s="465" t="s">
        <v>114</v>
      </c>
      <c r="K9" s="466"/>
      <c r="L9" s="467"/>
      <c r="M9" s="467"/>
      <c r="N9" s="489"/>
    </row>
    <row r="10" spans="1:14" ht="13.8" hidden="1" outlineLevel="1">
      <c r="A10" s="475"/>
      <c r="B10" s="471">
        <v>41639</v>
      </c>
      <c r="C10" s="467"/>
      <c r="D10" s="466"/>
      <c r="E10" s="546"/>
      <c r="F10" s="467"/>
      <c r="G10" s="466"/>
      <c r="H10" s="467"/>
      <c r="I10" s="467"/>
      <c r="J10" s="467"/>
      <c r="K10" s="466"/>
      <c r="L10" s="467"/>
      <c r="M10" s="467"/>
      <c r="N10" s="489"/>
    </row>
    <row r="11" spans="1:14" ht="13.8" hidden="1" outlineLevel="1">
      <c r="A11" s="475"/>
      <c r="B11" s="471">
        <v>41670</v>
      </c>
      <c r="C11" s="467"/>
      <c r="D11" s="466"/>
      <c r="E11" s="546"/>
      <c r="F11" s="467"/>
      <c r="G11" s="466"/>
      <c r="H11" s="467"/>
      <c r="I11" s="467"/>
      <c r="J11" s="467"/>
      <c r="K11" s="466"/>
      <c r="L11" s="467"/>
      <c r="M11" s="467"/>
      <c r="N11" s="489"/>
    </row>
    <row r="12" spans="1:14" ht="13.8" hidden="1" outlineLevel="1">
      <c r="A12" s="475"/>
      <c r="B12" s="471">
        <v>41698</v>
      </c>
      <c r="C12" s="467"/>
      <c r="D12" s="466"/>
      <c r="E12" s="546"/>
      <c r="F12" s="467"/>
      <c r="G12" s="466"/>
      <c r="H12" s="467"/>
      <c r="I12" s="467"/>
      <c r="J12" s="467"/>
      <c r="K12" s="466"/>
      <c r="L12" s="467"/>
      <c r="M12" s="467"/>
      <c r="N12" s="489"/>
    </row>
    <row r="13" spans="1:14" ht="13.8" hidden="1" outlineLevel="1">
      <c r="A13" s="475"/>
      <c r="B13" s="471">
        <v>41729</v>
      </c>
      <c r="C13" s="467"/>
      <c r="D13" s="466"/>
      <c r="E13" s="546"/>
      <c r="F13" s="467"/>
      <c r="G13" s="466"/>
      <c r="H13" s="467"/>
      <c r="I13" s="467"/>
      <c r="J13" s="467"/>
      <c r="K13" s="466"/>
      <c r="L13" s="467"/>
      <c r="M13" s="467"/>
      <c r="N13" s="489"/>
    </row>
    <row r="14" spans="1:14" ht="13.8" hidden="1" outlineLevel="1">
      <c r="A14" s="475"/>
      <c r="B14" s="471">
        <v>41759</v>
      </c>
      <c r="C14" s="467"/>
      <c r="D14" s="466"/>
      <c r="E14" s="546"/>
      <c r="F14" s="467"/>
      <c r="G14" s="466"/>
      <c r="H14" s="467"/>
      <c r="I14" s="467"/>
      <c r="J14" s="467"/>
      <c r="K14" s="466"/>
      <c r="L14" s="467"/>
      <c r="M14" s="467"/>
      <c r="N14" s="489"/>
    </row>
    <row r="15" spans="1:14" ht="13.8" hidden="1" outlineLevel="1">
      <c r="A15" s="475"/>
      <c r="B15" s="471">
        <v>41790</v>
      </c>
      <c r="C15" s="467"/>
      <c r="D15" s="466"/>
      <c r="E15" s="546"/>
      <c r="F15" s="467"/>
      <c r="G15" s="466"/>
      <c r="H15" s="467"/>
      <c r="I15" s="467"/>
      <c r="J15" s="467"/>
      <c r="K15" s="466"/>
      <c r="L15" s="467"/>
      <c r="M15" s="467"/>
      <c r="N15" s="489"/>
    </row>
    <row r="16" spans="1:14" ht="14.4" hidden="1" outlineLevel="1" thickBot="1">
      <c r="A16" s="779"/>
      <c r="B16" s="471">
        <v>41820</v>
      </c>
      <c r="C16" s="465"/>
      <c r="D16" s="783"/>
      <c r="E16" s="783"/>
      <c r="F16" s="784"/>
      <c r="G16" s="783"/>
      <c r="H16" s="465"/>
      <c r="I16" s="465"/>
      <c r="K16" s="783"/>
      <c r="L16" s="465"/>
      <c r="M16" s="465"/>
      <c r="N16" s="492"/>
    </row>
    <row r="17" spans="1:14" ht="13.2" hidden="1" outlineLevel="1">
      <c r="A17" s="460"/>
      <c r="B17" s="471">
        <v>41851</v>
      </c>
      <c r="C17" s="785"/>
      <c r="D17" s="791"/>
      <c r="E17" s="791"/>
      <c r="F17" s="792"/>
      <c r="G17" s="792"/>
      <c r="H17" s="791"/>
      <c r="I17" s="793">
        <f t="shared" ref="I17:I69" si="0">D17+H17</f>
        <v>0</v>
      </c>
      <c r="J17" s="794">
        <f>(-C17*0.35)+(F17*0.35)</f>
        <v>0</v>
      </c>
      <c r="K17" s="794">
        <f>K16+J17</f>
        <v>0</v>
      </c>
      <c r="L17" s="791"/>
      <c r="M17" s="795">
        <f>I17+L17</f>
        <v>0</v>
      </c>
      <c r="N17" s="788">
        <f>C17+G17+K17</f>
        <v>0</v>
      </c>
    </row>
    <row r="18" spans="1:14" ht="12.75" hidden="1" customHeight="1" outlineLevel="1">
      <c r="A18" s="460"/>
      <c r="B18" s="474">
        <v>41852</v>
      </c>
      <c r="C18" s="787"/>
      <c r="D18" s="786">
        <f>(0+C18+SUM(C$17:C17)*2)/24</f>
        <v>0</v>
      </c>
      <c r="E18" s="885"/>
      <c r="F18" s="786"/>
      <c r="G18" s="787">
        <f>G17-F18</f>
        <v>0</v>
      </c>
      <c r="H18" s="786">
        <f>(0+G18+SUM(G$17:G17)*2)/24</f>
        <v>0</v>
      </c>
      <c r="I18" s="786">
        <f t="shared" si="0"/>
        <v>0</v>
      </c>
      <c r="J18" s="787">
        <f>+(F18*0.35)</f>
        <v>0</v>
      </c>
      <c r="K18" s="787">
        <f>K17+J18</f>
        <v>0</v>
      </c>
      <c r="L18" s="786">
        <f>(0+K18+SUM(K$17:K17)*2)/24</f>
        <v>0</v>
      </c>
      <c r="M18" s="788">
        <f t="shared" ref="M18:M70" si="1">I18+L18</f>
        <v>0</v>
      </c>
      <c r="N18" s="788">
        <f t="shared" ref="N18:N70" si="2">C18+G18+K18</f>
        <v>0</v>
      </c>
    </row>
    <row r="19" spans="1:14" ht="12.75" hidden="1" customHeight="1" outlineLevel="1">
      <c r="A19" s="460"/>
      <c r="B19" s="474">
        <v>41912</v>
      </c>
      <c r="C19" s="787"/>
      <c r="D19" s="786">
        <f>(0+C19+SUM(C$17:C18)*2)/24</f>
        <v>0</v>
      </c>
      <c r="E19" s="885"/>
      <c r="F19" s="786">
        <f>F18</f>
        <v>0</v>
      </c>
      <c r="G19" s="787">
        <f t="shared" ref="G19:G70" si="3">G18-F19</f>
        <v>0</v>
      </c>
      <c r="H19" s="786">
        <f>(0+G19+SUM(G$17:G18)*2)/24</f>
        <v>0</v>
      </c>
      <c r="I19" s="786">
        <f t="shared" si="0"/>
        <v>0</v>
      </c>
      <c r="J19" s="787">
        <f>+(F19*0.35)</f>
        <v>0</v>
      </c>
      <c r="K19" s="787">
        <f t="shared" ref="K19:K69" si="4">K18+J19</f>
        <v>0</v>
      </c>
      <c r="L19" s="786">
        <f>(0+K19+SUM(K$17:K18)*2)/24</f>
        <v>0</v>
      </c>
      <c r="M19" s="788">
        <f t="shared" si="1"/>
        <v>0</v>
      </c>
      <c r="N19" s="788">
        <f t="shared" si="2"/>
        <v>0</v>
      </c>
    </row>
    <row r="20" spans="1:14" ht="12.75" hidden="1" customHeight="1" outlineLevel="1">
      <c r="A20" s="460"/>
      <c r="B20" s="474">
        <v>41943</v>
      </c>
      <c r="C20" s="787"/>
      <c r="D20" s="786">
        <f>(0+C20+SUM(C$17:C19)*2)/24</f>
        <v>0</v>
      </c>
      <c r="E20" s="885"/>
      <c r="F20" s="786">
        <f>F19</f>
        <v>0</v>
      </c>
      <c r="G20" s="787">
        <f t="shared" si="3"/>
        <v>0</v>
      </c>
      <c r="H20" s="786">
        <f>(0+G20+SUM(G$17:G19)*2)/24</f>
        <v>0</v>
      </c>
      <c r="I20" s="786">
        <f t="shared" si="0"/>
        <v>0</v>
      </c>
      <c r="J20" s="787">
        <f t="shared" ref="J20:J58" si="5">+(F20*0.35)</f>
        <v>0</v>
      </c>
      <c r="K20" s="787">
        <f t="shared" si="4"/>
        <v>0</v>
      </c>
      <c r="L20" s="786">
        <f>(0+K20+SUM(K$17:K19)*2)/24</f>
        <v>0</v>
      </c>
      <c r="M20" s="788">
        <f t="shared" si="1"/>
        <v>0</v>
      </c>
      <c r="N20" s="788">
        <f t="shared" si="2"/>
        <v>0</v>
      </c>
    </row>
    <row r="21" spans="1:14" ht="13.2" hidden="1" outlineLevel="1">
      <c r="A21" s="460"/>
      <c r="B21" s="474">
        <v>41973</v>
      </c>
      <c r="C21" s="787">
        <v>14431226</v>
      </c>
      <c r="D21" s="786">
        <f>(0+C21+SUM(C$17:C20)*2)/24</f>
        <v>601301.08333333337</v>
      </c>
      <c r="E21" s="885"/>
      <c r="F21" s="786">
        <f>F20</f>
        <v>0</v>
      </c>
      <c r="G21" s="787">
        <f>G20-F21</f>
        <v>0</v>
      </c>
      <c r="H21" s="786">
        <f>(0+G21+SUM(G$17:G20)*2)/24</f>
        <v>0</v>
      </c>
      <c r="I21" s="786">
        <f t="shared" si="0"/>
        <v>601301.08333333337</v>
      </c>
      <c r="J21" s="787">
        <f t="shared" si="5"/>
        <v>0</v>
      </c>
      <c r="K21" s="787">
        <f t="shared" si="4"/>
        <v>0</v>
      </c>
      <c r="L21" s="786">
        <f>(0+K21+SUM(K$17:K20)*2)/24</f>
        <v>0</v>
      </c>
      <c r="M21" s="788">
        <f t="shared" si="1"/>
        <v>601301.08333333337</v>
      </c>
      <c r="N21" s="788">
        <f>C21+G21+K21</f>
        <v>14431226</v>
      </c>
    </row>
    <row r="22" spans="1:14" ht="13.2" hidden="1" outlineLevel="1">
      <c r="A22" s="460"/>
      <c r="B22" s="471">
        <v>42004</v>
      </c>
      <c r="C22" s="786">
        <f t="shared" ref="C22:C85" si="6">C21</f>
        <v>14431226</v>
      </c>
      <c r="D22" s="786">
        <f>(C10+C22+SUM(C$11:C21)*2)/24</f>
        <v>1803903.25</v>
      </c>
      <c r="E22" s="885"/>
      <c r="F22" s="786">
        <f>282625+140907</f>
        <v>423532</v>
      </c>
      <c r="G22" s="786">
        <f t="shared" si="3"/>
        <v>-423532</v>
      </c>
      <c r="H22" s="786">
        <f>(G10+G22+SUM(G$11:G21)*2)/24</f>
        <v>-17647.166666666668</v>
      </c>
      <c r="I22" s="786">
        <f t="shared" si="0"/>
        <v>1786256.0833333333</v>
      </c>
      <c r="J22" s="786">
        <v>-4902692.9000000004</v>
      </c>
      <c r="K22" s="786">
        <f>K21+J22</f>
        <v>-4902692.9000000004</v>
      </c>
      <c r="L22" s="786">
        <f>(0+K22+SUM(K$17:K21)*2)/24</f>
        <v>-204278.87083333335</v>
      </c>
      <c r="M22" s="788">
        <f t="shared" si="1"/>
        <v>1581977.2124999999</v>
      </c>
      <c r="N22" s="788">
        <f t="shared" si="2"/>
        <v>9105001.0999999996</v>
      </c>
    </row>
    <row r="23" spans="1:14" ht="13.2" hidden="1" outlineLevel="1">
      <c r="A23" s="460"/>
      <c r="B23" s="471">
        <v>42035</v>
      </c>
      <c r="C23" s="786">
        <f t="shared" si="6"/>
        <v>14431226</v>
      </c>
      <c r="D23" s="786">
        <f>(C11+C23+SUM(C$11:C22)*2)/24</f>
        <v>3006505.4166666665</v>
      </c>
      <c r="E23" s="885"/>
      <c r="F23" s="786">
        <f>282625-88404.87-140907</f>
        <v>53313.130000000005</v>
      </c>
      <c r="G23" s="786">
        <f t="shared" si="3"/>
        <v>-476845.13</v>
      </c>
      <c r="H23" s="786">
        <f>(G11+G23+SUM(G$11:G22)*2)/24</f>
        <v>-55162.88041666666</v>
      </c>
      <c r="I23" s="786">
        <f>D23+H23</f>
        <v>2951342.5362499999</v>
      </c>
      <c r="J23" s="786">
        <v>18659.599999999999</v>
      </c>
      <c r="K23" s="786">
        <f t="shared" si="4"/>
        <v>-4884033.3000000007</v>
      </c>
      <c r="L23" s="786">
        <f>(0+K23+SUM(K$17:K22)*2)/24</f>
        <v>-612059.12916666677</v>
      </c>
      <c r="M23" s="788">
        <f t="shared" si="1"/>
        <v>2339283.407083333</v>
      </c>
      <c r="N23" s="788">
        <f t="shared" si="2"/>
        <v>9070347.5699999984</v>
      </c>
    </row>
    <row r="24" spans="1:14" ht="13.2" hidden="1" outlineLevel="1">
      <c r="A24" s="460"/>
      <c r="B24" s="471">
        <v>42063</v>
      </c>
      <c r="C24" s="786">
        <f t="shared" si="6"/>
        <v>14431226</v>
      </c>
      <c r="D24" s="786">
        <f>(C12+C24+SUM(C13:C23)*2)/24</f>
        <v>4209107.583333333</v>
      </c>
      <c r="E24" s="885"/>
      <c r="F24" s="786">
        <v>282625</v>
      </c>
      <c r="G24" s="786">
        <f t="shared" si="3"/>
        <v>-759470.13</v>
      </c>
      <c r="H24" s="786">
        <f>(G12+G24+SUM(G$11:G23)*2)/24</f>
        <v>-106676.01625</v>
      </c>
      <c r="I24" s="786">
        <f t="shared" si="0"/>
        <v>4102431.5670833332</v>
      </c>
      <c r="J24" s="786">
        <f>+(F24*0.35)</f>
        <v>98918.75</v>
      </c>
      <c r="K24" s="786">
        <f t="shared" si="4"/>
        <v>-4785114.5500000007</v>
      </c>
      <c r="L24" s="786">
        <f>(0+K24+SUM(K$17:K23)*2)/24</f>
        <v>-1014940.2895833334</v>
      </c>
      <c r="M24" s="788">
        <f t="shared" si="1"/>
        <v>3087491.2774999999</v>
      </c>
      <c r="N24" s="788">
        <f t="shared" si="2"/>
        <v>8886641.3199999984</v>
      </c>
    </row>
    <row r="25" spans="1:14" ht="13.2" hidden="1" outlineLevel="1">
      <c r="A25" s="460"/>
      <c r="B25" s="471">
        <v>42094</v>
      </c>
      <c r="C25" s="786">
        <f t="shared" si="6"/>
        <v>14431226</v>
      </c>
      <c r="D25" s="786">
        <f>(C13+C25+SUM(C14:C24)*2)/24</f>
        <v>5411709.75</v>
      </c>
      <c r="E25" s="885"/>
      <c r="F25" s="786">
        <f t="shared" ref="F25:F65" si="7">F24</f>
        <v>282625</v>
      </c>
      <c r="G25" s="786">
        <f t="shared" si="3"/>
        <v>-1042095.13</v>
      </c>
      <c r="H25" s="786">
        <f t="shared" ref="H25:H31" si="8">(G13+G25+SUM(G14:G24)*2)/24</f>
        <v>-181741.23541666669</v>
      </c>
      <c r="I25" s="786">
        <f t="shared" si="0"/>
        <v>5229968.5145833334</v>
      </c>
      <c r="J25" s="786">
        <f t="shared" si="5"/>
        <v>98918.75</v>
      </c>
      <c r="K25" s="786">
        <f t="shared" si="4"/>
        <v>-4686195.8000000007</v>
      </c>
      <c r="L25" s="786">
        <f>(0+K25+SUM(K$17:K24)*2)/24</f>
        <v>-1409578.2208333334</v>
      </c>
      <c r="M25" s="788">
        <f t="shared" si="1"/>
        <v>3820390.2937500002</v>
      </c>
      <c r="N25" s="788">
        <f t="shared" si="2"/>
        <v>8702935.0699999984</v>
      </c>
    </row>
    <row r="26" spans="1:14" ht="13.2" hidden="1" outlineLevel="1">
      <c r="A26" s="460"/>
      <c r="B26" s="471">
        <v>42124</v>
      </c>
      <c r="C26" s="786">
        <f>+C25-179513-88405</f>
        <v>14163308</v>
      </c>
      <c r="D26" s="786">
        <f>(C14+C26+SUM(C15:C25)*2)/24</f>
        <v>6603148.666666667</v>
      </c>
      <c r="E26" s="885"/>
      <c r="F26" s="786">
        <f t="shared" si="7"/>
        <v>282625</v>
      </c>
      <c r="G26" s="786">
        <f t="shared" si="3"/>
        <v>-1324720.1299999999</v>
      </c>
      <c r="H26" s="786">
        <f t="shared" si="8"/>
        <v>-280358.53791666665</v>
      </c>
      <c r="I26" s="786">
        <f t="shared" si="0"/>
        <v>6322790.1287500001</v>
      </c>
      <c r="J26" s="786">
        <f>+(F26*0.35)+93771</f>
        <v>192689.75</v>
      </c>
      <c r="K26" s="786">
        <f>K25+J26</f>
        <v>-4493506.0500000007</v>
      </c>
      <c r="L26" s="786">
        <f>(0+K26+SUM(K$17:K25)*2)/24</f>
        <v>-1792065.7979166668</v>
      </c>
      <c r="M26" s="788">
        <f t="shared" si="1"/>
        <v>4530724.3308333335</v>
      </c>
      <c r="N26" s="788">
        <f t="shared" si="2"/>
        <v>8345081.8200000003</v>
      </c>
    </row>
    <row r="27" spans="1:14" ht="13.2" hidden="1" outlineLevel="1">
      <c r="A27" s="460"/>
      <c r="B27" s="471">
        <v>42155</v>
      </c>
      <c r="C27" s="786">
        <f t="shared" si="6"/>
        <v>14163308</v>
      </c>
      <c r="D27" s="786">
        <f>(C15+C27+SUM(C16:C26)*2)/24</f>
        <v>7783424.333333333</v>
      </c>
      <c r="E27" s="885"/>
      <c r="F27" s="786">
        <f t="shared" si="7"/>
        <v>282625</v>
      </c>
      <c r="G27" s="786">
        <f t="shared" si="3"/>
        <v>-1607345.13</v>
      </c>
      <c r="H27" s="786">
        <f t="shared" si="8"/>
        <v>-402527.92375000002</v>
      </c>
      <c r="I27" s="786">
        <f t="shared" si="0"/>
        <v>7380896.4095833329</v>
      </c>
      <c r="J27" s="786">
        <f t="shared" si="5"/>
        <v>98918.75</v>
      </c>
      <c r="K27" s="786">
        <f>K26+J27</f>
        <v>-4394587.3000000007</v>
      </c>
      <c r="L27" s="786">
        <f>(0+K27+SUM(K$17:K26)*2)/24</f>
        <v>-2162403.020833334</v>
      </c>
      <c r="M27" s="788">
        <f t="shared" si="1"/>
        <v>5218493.388749999</v>
      </c>
      <c r="N27" s="788">
        <f t="shared" si="2"/>
        <v>8161375.5700000003</v>
      </c>
    </row>
    <row r="28" spans="1:14" ht="13.2" hidden="1" outlineLevel="1">
      <c r="A28" s="460"/>
      <c r="B28" s="471">
        <v>42185</v>
      </c>
      <c r="C28" s="786">
        <f t="shared" si="6"/>
        <v>14163308</v>
      </c>
      <c r="D28" s="786">
        <f>(C16+C28+SUM(C17:C27)*2)/24</f>
        <v>8963700</v>
      </c>
      <c r="E28" s="885"/>
      <c r="F28" s="786">
        <f>F27+4959.6</f>
        <v>287584.59999999998</v>
      </c>
      <c r="G28" s="786">
        <f t="shared" si="3"/>
        <v>-1894929.73</v>
      </c>
      <c r="H28" s="786">
        <f t="shared" si="8"/>
        <v>-548456.04291666672</v>
      </c>
      <c r="I28" s="786">
        <f t="shared" si="0"/>
        <v>8415243.9570833333</v>
      </c>
      <c r="J28" s="786">
        <f>+(F28*0.35)</f>
        <v>100654.60999999999</v>
      </c>
      <c r="K28" s="786">
        <f t="shared" si="4"/>
        <v>-4293932.6900000004</v>
      </c>
      <c r="L28" s="786">
        <f>(0+K28+SUM(K$17:K27)*2)/24</f>
        <v>-2524424.6870833337</v>
      </c>
      <c r="M28" s="788">
        <f t="shared" si="1"/>
        <v>5890819.2699999996</v>
      </c>
      <c r="N28" s="788">
        <f t="shared" si="2"/>
        <v>7974445.5799999991</v>
      </c>
    </row>
    <row r="29" spans="1:14" ht="13.2" hidden="1" outlineLevel="1">
      <c r="A29" s="460"/>
      <c r="B29" s="471">
        <v>42216</v>
      </c>
      <c r="C29" s="786">
        <f t="shared" si="6"/>
        <v>14163308</v>
      </c>
      <c r="D29" s="786">
        <f>(C17+C29+SUM(C$11:C28)*2)/24</f>
        <v>10143975.666666666</v>
      </c>
      <c r="E29" s="885"/>
      <c r="F29" s="786">
        <f>F27</f>
        <v>282625</v>
      </c>
      <c r="G29" s="786">
        <f t="shared" si="3"/>
        <v>-2177554.73</v>
      </c>
      <c r="H29" s="786">
        <f t="shared" si="8"/>
        <v>-718142.89541666675</v>
      </c>
      <c r="I29" s="786">
        <f t="shared" si="0"/>
        <v>9425832.7712499984</v>
      </c>
      <c r="J29" s="786">
        <f t="shared" si="5"/>
        <v>98918.75</v>
      </c>
      <c r="K29" s="786">
        <f t="shared" si="4"/>
        <v>-4195013.9400000004</v>
      </c>
      <c r="L29" s="786">
        <f>(K16+K29+SUM(K17:K28)*2)/24</f>
        <v>-2878130.7966666673</v>
      </c>
      <c r="M29" s="788">
        <f t="shared" si="1"/>
        <v>6547701.9745833315</v>
      </c>
      <c r="N29" s="788">
        <f t="shared" si="2"/>
        <v>7790739.3299999991</v>
      </c>
    </row>
    <row r="30" spans="1:14" ht="13.2" hidden="1" outlineLevel="1">
      <c r="A30" s="460"/>
      <c r="B30" s="471">
        <v>42247</v>
      </c>
      <c r="C30" s="786">
        <f t="shared" si="6"/>
        <v>14163308</v>
      </c>
      <c r="D30" s="786">
        <f>(C17+C30+SUM(C18:C29)*2)/24</f>
        <v>11324251.333333334</v>
      </c>
      <c r="E30" s="885"/>
      <c r="F30" s="786">
        <f t="shared" si="7"/>
        <v>282625</v>
      </c>
      <c r="G30" s="786">
        <f t="shared" si="3"/>
        <v>-2460179.73</v>
      </c>
      <c r="H30" s="786">
        <f t="shared" si="8"/>
        <v>-911381.83125000016</v>
      </c>
      <c r="I30" s="786">
        <f t="shared" si="0"/>
        <v>10412869.502083333</v>
      </c>
      <c r="J30" s="786">
        <f t="shared" si="5"/>
        <v>98918.75</v>
      </c>
      <c r="K30" s="786">
        <f t="shared" si="4"/>
        <v>-4096095.1900000004</v>
      </c>
      <c r="L30" s="786">
        <f>(K17+K30+SUM(K18:K29)*2)/24</f>
        <v>-3223593.677083334</v>
      </c>
      <c r="M30" s="788">
        <f>I30+L30</f>
        <v>7189275.8249999993</v>
      </c>
      <c r="N30" s="788">
        <f t="shared" si="2"/>
        <v>7607033.0799999991</v>
      </c>
    </row>
    <row r="31" spans="1:14" ht="13.2" hidden="1" outlineLevel="1">
      <c r="A31" s="460"/>
      <c r="B31" s="471">
        <v>42277</v>
      </c>
      <c r="C31" s="786">
        <f t="shared" si="6"/>
        <v>14163308</v>
      </c>
      <c r="D31" s="786">
        <f>(C18+C31+SUM(C19:C30)*2)/24</f>
        <v>12504527</v>
      </c>
      <c r="E31" s="885"/>
      <c r="F31" s="786">
        <f t="shared" si="7"/>
        <v>282625</v>
      </c>
      <c r="G31" s="786">
        <f t="shared" si="3"/>
        <v>-2742804.73</v>
      </c>
      <c r="H31" s="786">
        <f t="shared" si="8"/>
        <v>-1128172.8504166668</v>
      </c>
      <c r="I31" s="786">
        <f t="shared" si="0"/>
        <v>11376354.149583332</v>
      </c>
      <c r="J31" s="786">
        <f t="shared" si="5"/>
        <v>98918.75</v>
      </c>
      <c r="K31" s="786">
        <f t="shared" si="4"/>
        <v>-3997176.4400000004</v>
      </c>
      <c r="L31" s="786">
        <f>(K18+K31+SUM(K19:K30)*2)/24</f>
        <v>-3560813.3283333336</v>
      </c>
      <c r="M31" s="788">
        <f t="shared" si="1"/>
        <v>7815540.8212499991</v>
      </c>
      <c r="N31" s="788">
        <f t="shared" si="2"/>
        <v>7423326.8299999991</v>
      </c>
    </row>
    <row r="32" spans="1:14" ht="13.2" hidden="1" outlineLevel="1">
      <c r="A32" s="460"/>
      <c r="B32" s="471">
        <v>42308</v>
      </c>
      <c r="C32" s="786">
        <f t="shared" si="6"/>
        <v>14163308</v>
      </c>
      <c r="D32" s="786">
        <f>(C19+C32+SUM(C21:C31)*2)/24</f>
        <v>13684802.666666666</v>
      </c>
      <c r="E32" s="885"/>
      <c r="F32" s="786">
        <f t="shared" si="7"/>
        <v>282625</v>
      </c>
      <c r="G32" s="786">
        <f t="shared" si="3"/>
        <v>-3025429.73</v>
      </c>
      <c r="H32" s="786">
        <f>(G19+G32+SUM(G21:G31)*2)/24</f>
        <v>-1368515.9529166669</v>
      </c>
      <c r="I32" s="786">
        <f t="shared" si="0"/>
        <v>12316286.713749999</v>
      </c>
      <c r="J32" s="786">
        <f t="shared" si="5"/>
        <v>98918.75</v>
      </c>
      <c r="K32" s="786">
        <f t="shared" si="4"/>
        <v>-3898257.6900000004</v>
      </c>
      <c r="L32" s="786">
        <f>(K19+K32+SUM(K21:K31)*2)/24</f>
        <v>-3889789.7504166667</v>
      </c>
      <c r="M32" s="788">
        <f t="shared" si="1"/>
        <v>8426496.9633333329</v>
      </c>
      <c r="N32" s="788">
        <f t="shared" si="2"/>
        <v>7239620.5799999991</v>
      </c>
    </row>
    <row r="33" spans="1:14" ht="13.2" hidden="1" outlineLevel="1">
      <c r="A33" s="460"/>
      <c r="B33" s="471">
        <v>42338</v>
      </c>
      <c r="C33" s="786">
        <f t="shared" si="6"/>
        <v>14163308</v>
      </c>
      <c r="D33" s="786">
        <f>(C21+C33+SUM(C22:C32)*2)/24</f>
        <v>14263777.25</v>
      </c>
      <c r="E33" s="885"/>
      <c r="F33" s="786">
        <f>F32+3320.43</f>
        <v>285945.43</v>
      </c>
      <c r="G33" s="786">
        <f t="shared" si="3"/>
        <v>-3311375.16</v>
      </c>
      <c r="H33" s="786">
        <f t="shared" ref="H33:H70" si="9">(G21+G33+SUM(G22:G32)*2)/24</f>
        <v>-1632549.4900000002</v>
      </c>
      <c r="I33" s="786">
        <f>D33+H33</f>
        <v>12631227.76</v>
      </c>
      <c r="J33" s="786">
        <f t="shared" si="5"/>
        <v>100080.90049999999</v>
      </c>
      <c r="K33" s="786">
        <f t="shared" si="4"/>
        <v>-3798176.7895000004</v>
      </c>
      <c r="L33" s="786">
        <f t="shared" ref="L33:L58" si="10">(K21+K33+SUM(K22:K32)*2)/24</f>
        <v>-4210474.5203958331</v>
      </c>
      <c r="M33" s="788">
        <f t="shared" si="1"/>
        <v>8420753.2396041676</v>
      </c>
      <c r="N33" s="788">
        <f t="shared" si="2"/>
        <v>7053756.0504999999</v>
      </c>
    </row>
    <row r="34" spans="1:14" ht="13.2" hidden="1" outlineLevel="1">
      <c r="A34" s="460"/>
      <c r="B34" s="471">
        <v>42369</v>
      </c>
      <c r="C34" s="786">
        <f t="shared" si="6"/>
        <v>14163308</v>
      </c>
      <c r="D34" s="786">
        <f t="shared" ref="D34:D39" si="11">(C22+C34+SUM(C23:C33)*2)/24</f>
        <v>14241450.75</v>
      </c>
      <c r="E34" s="885"/>
      <c r="F34" s="786">
        <f>F32</f>
        <v>282625</v>
      </c>
      <c r="G34" s="786">
        <f t="shared" si="3"/>
        <v>-3594000.16</v>
      </c>
      <c r="H34" s="786">
        <f t="shared" si="9"/>
        <v>-1902626.2949999999</v>
      </c>
      <c r="I34" s="786">
        <f t="shared" si="0"/>
        <v>12338824.455</v>
      </c>
      <c r="J34" s="786">
        <f t="shared" si="5"/>
        <v>98918.75</v>
      </c>
      <c r="K34" s="786">
        <f t="shared" si="4"/>
        <v>-3699258.0395000004</v>
      </c>
      <c r="L34" s="786">
        <f t="shared" si="10"/>
        <v>-4318588.7674374999</v>
      </c>
      <c r="M34" s="788">
        <f t="shared" si="1"/>
        <v>8020235.6875625001</v>
      </c>
      <c r="N34" s="788">
        <f t="shared" si="2"/>
        <v>6870049.8004999999</v>
      </c>
    </row>
    <row r="35" spans="1:14" ht="13.2" hidden="1" outlineLevel="1">
      <c r="A35" s="460"/>
      <c r="B35" s="471">
        <v>42400</v>
      </c>
      <c r="C35" s="786">
        <f t="shared" si="6"/>
        <v>14163308</v>
      </c>
      <c r="D35" s="786">
        <f t="shared" si="11"/>
        <v>14219124.25</v>
      </c>
      <c r="E35" s="885"/>
      <c r="F35" s="786">
        <f t="shared" si="7"/>
        <v>282625</v>
      </c>
      <c r="G35" s="786">
        <f t="shared" si="3"/>
        <v>-3876625.16</v>
      </c>
      <c r="H35" s="786">
        <f t="shared" si="9"/>
        <v>-2176386.63625</v>
      </c>
      <c r="I35" s="786">
        <f t="shared" si="0"/>
        <v>12042737.61375</v>
      </c>
      <c r="J35" s="786">
        <f t="shared" si="5"/>
        <v>98918.75</v>
      </c>
      <c r="K35" s="786">
        <f t="shared" si="4"/>
        <v>-3600339.2895000004</v>
      </c>
      <c r="L35" s="786">
        <f t="shared" si="10"/>
        <v>-4214958.3978124997</v>
      </c>
      <c r="M35" s="788">
        <f>I35+L35</f>
        <v>7827779.2159374999</v>
      </c>
      <c r="N35" s="788">
        <f t="shared" si="2"/>
        <v>6686343.5504999999</v>
      </c>
    </row>
    <row r="36" spans="1:14" ht="13.2" hidden="1" outlineLevel="1">
      <c r="A36" s="460"/>
      <c r="B36" s="474">
        <v>42429</v>
      </c>
      <c r="C36" s="787">
        <f t="shared" si="6"/>
        <v>14163308</v>
      </c>
      <c r="D36" s="786">
        <f t="shared" si="11"/>
        <v>14196797.75</v>
      </c>
      <c r="E36" s="885"/>
      <c r="F36" s="786">
        <f t="shared" si="7"/>
        <v>282625</v>
      </c>
      <c r="G36" s="787">
        <f t="shared" si="3"/>
        <v>-4159250.16</v>
      </c>
      <c r="H36" s="786">
        <f t="shared" si="9"/>
        <v>-2459701.6387500004</v>
      </c>
      <c r="I36" s="786">
        <f t="shared" si="0"/>
        <v>11737096.11125</v>
      </c>
      <c r="J36" s="787">
        <f t="shared" si="5"/>
        <v>98918.75</v>
      </c>
      <c r="K36" s="787">
        <f t="shared" si="4"/>
        <v>-3501420.5395000004</v>
      </c>
      <c r="L36" s="786">
        <f t="shared" si="10"/>
        <v>-4107983.8969375002</v>
      </c>
      <c r="M36" s="788">
        <f t="shared" si="1"/>
        <v>7629112.2143124994</v>
      </c>
      <c r="N36" s="788">
        <f t="shared" si="2"/>
        <v>6502637.3004999999</v>
      </c>
    </row>
    <row r="37" spans="1:14" ht="13.2" hidden="1" outlineLevel="1">
      <c r="A37" s="460"/>
      <c r="B37" s="474">
        <v>42460</v>
      </c>
      <c r="C37" s="787">
        <f t="shared" si="6"/>
        <v>14163308</v>
      </c>
      <c r="D37" s="786">
        <f t="shared" si="11"/>
        <v>14174471.25</v>
      </c>
      <c r="E37" s="885"/>
      <c r="F37" s="786">
        <f t="shared" si="7"/>
        <v>282625</v>
      </c>
      <c r="G37" s="787">
        <f t="shared" si="3"/>
        <v>-4441875.16</v>
      </c>
      <c r="H37" s="786">
        <f t="shared" si="9"/>
        <v>-2743016.6412499999</v>
      </c>
      <c r="I37" s="786">
        <f t="shared" si="0"/>
        <v>11431454.608750001</v>
      </c>
      <c r="J37" s="787">
        <f t="shared" si="5"/>
        <v>98918.75</v>
      </c>
      <c r="K37" s="787">
        <f t="shared" si="4"/>
        <v>-3402501.7895000004</v>
      </c>
      <c r="L37" s="786">
        <f t="shared" si="10"/>
        <v>-4001009.3960625003</v>
      </c>
      <c r="M37" s="788">
        <f t="shared" si="1"/>
        <v>7430445.2126874998</v>
      </c>
      <c r="N37" s="788">
        <f t="shared" si="2"/>
        <v>6318931.0504999999</v>
      </c>
    </row>
    <row r="38" spans="1:14" ht="13.2" hidden="1" outlineLevel="1">
      <c r="A38" s="460"/>
      <c r="B38" s="474">
        <v>42490</v>
      </c>
      <c r="C38" s="787">
        <f t="shared" si="6"/>
        <v>14163308</v>
      </c>
      <c r="D38" s="786">
        <f t="shared" si="11"/>
        <v>14163308</v>
      </c>
      <c r="E38" s="885"/>
      <c r="F38" s="786">
        <f t="shared" si="7"/>
        <v>282625</v>
      </c>
      <c r="G38" s="786">
        <f t="shared" si="3"/>
        <v>-4724500.16</v>
      </c>
      <c r="H38" s="786">
        <f t="shared" si="9"/>
        <v>-3026331.6437500003</v>
      </c>
      <c r="I38" s="786">
        <f t="shared" si="0"/>
        <v>11136976.356249999</v>
      </c>
      <c r="J38" s="786">
        <f t="shared" si="5"/>
        <v>98918.75</v>
      </c>
      <c r="K38" s="786">
        <f t="shared" si="4"/>
        <v>-3303583.0395000004</v>
      </c>
      <c r="L38" s="786">
        <f t="shared" si="10"/>
        <v>-3897942.0201875004</v>
      </c>
      <c r="M38" s="788">
        <f t="shared" si="1"/>
        <v>7239034.3360624984</v>
      </c>
      <c r="N38" s="788">
        <f t="shared" si="2"/>
        <v>6135224.8004999999</v>
      </c>
    </row>
    <row r="39" spans="1:14" ht="13.2" hidden="1" outlineLevel="1">
      <c r="A39" s="460"/>
      <c r="B39" s="474">
        <v>42521</v>
      </c>
      <c r="C39" s="787">
        <f t="shared" si="6"/>
        <v>14163308</v>
      </c>
      <c r="D39" s="786">
        <f t="shared" si="11"/>
        <v>14163308</v>
      </c>
      <c r="E39" s="885"/>
      <c r="F39" s="786">
        <f t="shared" si="7"/>
        <v>282625</v>
      </c>
      <c r="G39" s="786">
        <f t="shared" si="3"/>
        <v>-5007125.16</v>
      </c>
      <c r="H39" s="786">
        <f t="shared" si="9"/>
        <v>-3309646.6462500002</v>
      </c>
      <c r="I39" s="786">
        <f t="shared" si="0"/>
        <v>10853661.35375</v>
      </c>
      <c r="J39" s="786">
        <f t="shared" si="5"/>
        <v>98918.75</v>
      </c>
      <c r="K39" s="786">
        <f t="shared" si="4"/>
        <v>-3204664.2895000004</v>
      </c>
      <c r="L39" s="786">
        <f t="shared" si="10"/>
        <v>-3798781.7693125005</v>
      </c>
      <c r="M39" s="788">
        <f t="shared" si="1"/>
        <v>7054879.5844374988</v>
      </c>
      <c r="N39" s="788">
        <f t="shared" si="2"/>
        <v>5951518.5504999999</v>
      </c>
    </row>
    <row r="40" spans="1:14" ht="13.2" hidden="1" outlineLevel="1">
      <c r="A40" s="460"/>
      <c r="B40" s="474">
        <v>42551</v>
      </c>
      <c r="C40" s="787">
        <f t="shared" si="6"/>
        <v>14163308</v>
      </c>
      <c r="D40" s="786">
        <f t="shared" ref="D40:D70" si="12">(C28+C40+SUM(C29:C39)*2)/24</f>
        <v>14163308</v>
      </c>
      <c r="E40" s="885"/>
      <c r="F40" s="786">
        <f t="shared" si="7"/>
        <v>282625</v>
      </c>
      <c r="G40" s="786">
        <f t="shared" si="3"/>
        <v>-5289750.16</v>
      </c>
      <c r="H40" s="786">
        <f t="shared" si="9"/>
        <v>-3592754.9987500007</v>
      </c>
      <c r="I40" s="786">
        <f t="shared" si="0"/>
        <v>10570553.001249999</v>
      </c>
      <c r="J40" s="786">
        <f t="shared" si="5"/>
        <v>98918.75</v>
      </c>
      <c r="K40" s="786">
        <f t="shared" si="4"/>
        <v>-3105745.5395000004</v>
      </c>
      <c r="L40" s="786">
        <f t="shared" si="10"/>
        <v>-3699693.8459375002</v>
      </c>
      <c r="M40" s="788">
        <f t="shared" si="1"/>
        <v>6870859.155312499</v>
      </c>
      <c r="N40" s="788">
        <f t="shared" si="2"/>
        <v>5767812.3004999999</v>
      </c>
    </row>
    <row r="41" spans="1:14" ht="13.2" hidden="1" outlineLevel="1">
      <c r="A41" s="460"/>
      <c r="B41" s="474">
        <v>42582</v>
      </c>
      <c r="C41" s="787">
        <f t="shared" si="6"/>
        <v>14163308</v>
      </c>
      <c r="D41" s="786">
        <f t="shared" si="12"/>
        <v>14163308</v>
      </c>
      <c r="E41" s="885"/>
      <c r="F41" s="786">
        <f t="shared" si="7"/>
        <v>282625</v>
      </c>
      <c r="G41" s="786">
        <f t="shared" si="3"/>
        <v>-5572375.1600000001</v>
      </c>
      <c r="H41" s="786">
        <f t="shared" si="9"/>
        <v>-3875656.7012499999</v>
      </c>
      <c r="I41" s="786">
        <f t="shared" si="0"/>
        <v>10287651.29875</v>
      </c>
      <c r="J41" s="786">
        <f t="shared" si="5"/>
        <v>98918.75</v>
      </c>
      <c r="K41" s="786">
        <f t="shared" si="4"/>
        <v>-3006826.7895000004</v>
      </c>
      <c r="L41" s="786">
        <f t="shared" si="10"/>
        <v>-3600678.2500625006</v>
      </c>
      <c r="M41" s="788">
        <f t="shared" si="1"/>
        <v>6686973.048687499</v>
      </c>
      <c r="N41" s="788">
        <f t="shared" si="2"/>
        <v>5584106.0504999999</v>
      </c>
    </row>
    <row r="42" spans="1:14" ht="13.2" hidden="1" outlineLevel="1">
      <c r="A42" s="460"/>
      <c r="B42" s="474">
        <v>42613</v>
      </c>
      <c r="C42" s="787">
        <f t="shared" si="6"/>
        <v>14163308</v>
      </c>
      <c r="D42" s="786">
        <f t="shared" si="12"/>
        <v>14163308</v>
      </c>
      <c r="E42" s="885"/>
      <c r="F42" s="786">
        <f t="shared" si="7"/>
        <v>282625</v>
      </c>
      <c r="G42" s="786">
        <f t="shared" si="3"/>
        <v>-5855000.1600000001</v>
      </c>
      <c r="H42" s="786">
        <f t="shared" si="9"/>
        <v>-4158558.4037499991</v>
      </c>
      <c r="I42" s="786">
        <f t="shared" si="0"/>
        <v>10004749.596250001</v>
      </c>
      <c r="J42" s="786">
        <f t="shared" si="5"/>
        <v>98918.75</v>
      </c>
      <c r="K42" s="786">
        <f t="shared" si="4"/>
        <v>-2907908.0395000004</v>
      </c>
      <c r="L42" s="786">
        <f t="shared" si="10"/>
        <v>-3501662.6541875005</v>
      </c>
      <c r="M42" s="788">
        <f t="shared" si="1"/>
        <v>6503086.9420625009</v>
      </c>
      <c r="N42" s="788">
        <f t="shared" si="2"/>
        <v>5400399.8004999999</v>
      </c>
    </row>
    <row r="43" spans="1:14" ht="13.2" hidden="1" outlineLevel="1">
      <c r="A43" s="460"/>
      <c r="B43" s="474">
        <v>42643</v>
      </c>
      <c r="C43" s="787">
        <f t="shared" si="6"/>
        <v>14163308</v>
      </c>
      <c r="D43" s="786">
        <f t="shared" si="12"/>
        <v>14163308</v>
      </c>
      <c r="E43" s="885"/>
      <c r="F43" s="786">
        <f t="shared" si="7"/>
        <v>282625</v>
      </c>
      <c r="G43" s="786">
        <f t="shared" si="3"/>
        <v>-6137625.1600000001</v>
      </c>
      <c r="H43" s="786">
        <f t="shared" si="9"/>
        <v>-4441460.1062500002</v>
      </c>
      <c r="I43" s="786">
        <f t="shared" si="0"/>
        <v>9721847.8937500007</v>
      </c>
      <c r="J43" s="786">
        <f t="shared" si="5"/>
        <v>98918.75</v>
      </c>
      <c r="K43" s="786">
        <f t="shared" si="4"/>
        <v>-2808989.2895000004</v>
      </c>
      <c r="L43" s="786">
        <f t="shared" si="10"/>
        <v>-3402647.0583125004</v>
      </c>
      <c r="M43" s="788">
        <f t="shared" si="1"/>
        <v>6319200.8354375008</v>
      </c>
      <c r="N43" s="788">
        <f t="shared" si="2"/>
        <v>5216693.5504999999</v>
      </c>
    </row>
    <row r="44" spans="1:14" ht="13.2" hidden="1" outlineLevel="1">
      <c r="A44" s="460"/>
      <c r="B44" s="474">
        <v>42674</v>
      </c>
      <c r="C44" s="787">
        <f t="shared" si="6"/>
        <v>14163308</v>
      </c>
      <c r="D44" s="786">
        <f t="shared" si="12"/>
        <v>14163308</v>
      </c>
      <c r="E44" s="885"/>
      <c r="F44" s="786">
        <f t="shared" si="7"/>
        <v>282625</v>
      </c>
      <c r="G44" s="786">
        <f t="shared" si="3"/>
        <v>-6420250.1600000001</v>
      </c>
      <c r="H44" s="786">
        <f t="shared" si="9"/>
        <v>-4724361.8087499989</v>
      </c>
      <c r="I44" s="786">
        <f t="shared" si="0"/>
        <v>9438946.1912500001</v>
      </c>
      <c r="J44" s="786">
        <f t="shared" si="5"/>
        <v>98918.75</v>
      </c>
      <c r="K44" s="786">
        <f t="shared" si="4"/>
        <v>-2710070.5395000004</v>
      </c>
      <c r="L44" s="786">
        <f t="shared" si="10"/>
        <v>-3303631.4624375007</v>
      </c>
      <c r="M44" s="788">
        <f t="shared" si="1"/>
        <v>6135314.728812499</v>
      </c>
      <c r="N44" s="788">
        <f t="shared" si="2"/>
        <v>5032987.3004999999</v>
      </c>
    </row>
    <row r="45" spans="1:14" ht="13.2" hidden="1" outlineLevel="1">
      <c r="A45" s="460"/>
      <c r="B45" s="474">
        <v>42704</v>
      </c>
      <c r="C45" s="787">
        <f t="shared" si="6"/>
        <v>14163308</v>
      </c>
      <c r="D45" s="786">
        <f t="shared" si="12"/>
        <v>14163308</v>
      </c>
      <c r="E45" s="885"/>
      <c r="F45" s="786">
        <f t="shared" si="7"/>
        <v>282625</v>
      </c>
      <c r="G45" s="786">
        <f t="shared" si="3"/>
        <v>-6702875.1600000001</v>
      </c>
      <c r="H45" s="786">
        <f t="shared" si="9"/>
        <v>-5007125.1599999992</v>
      </c>
      <c r="I45" s="786">
        <f t="shared" si="0"/>
        <v>9156182.8399999999</v>
      </c>
      <c r="J45" s="786">
        <f t="shared" si="5"/>
        <v>98918.75</v>
      </c>
      <c r="K45" s="786">
        <f t="shared" si="4"/>
        <v>-2611151.7895000004</v>
      </c>
      <c r="L45" s="786">
        <f t="shared" si="10"/>
        <v>-3204664.2895000004</v>
      </c>
      <c r="M45" s="788">
        <f t="shared" si="1"/>
        <v>5951518.5504999999</v>
      </c>
      <c r="N45" s="788">
        <f t="shared" si="2"/>
        <v>4849281.0504999999</v>
      </c>
    </row>
    <row r="46" spans="1:14" ht="13.2" hidden="1" outlineLevel="1">
      <c r="B46" s="474">
        <v>42735</v>
      </c>
      <c r="C46" s="787">
        <f t="shared" si="6"/>
        <v>14163308</v>
      </c>
      <c r="D46" s="786">
        <f t="shared" si="12"/>
        <v>14163308</v>
      </c>
      <c r="E46" s="885"/>
      <c r="F46" s="786">
        <f t="shared" si="7"/>
        <v>282625</v>
      </c>
      <c r="G46" s="786">
        <f t="shared" si="3"/>
        <v>-6985500.1600000001</v>
      </c>
      <c r="H46" s="786">
        <f t="shared" si="9"/>
        <v>-5289750.1599999992</v>
      </c>
      <c r="I46" s="786">
        <f t="shared" si="0"/>
        <v>8873557.8399999999</v>
      </c>
      <c r="J46" s="786">
        <f t="shared" si="5"/>
        <v>98918.75</v>
      </c>
      <c r="K46" s="786">
        <f t="shared" si="4"/>
        <v>-2512233.0395000004</v>
      </c>
      <c r="L46" s="786">
        <f t="shared" si="10"/>
        <v>-3105745.5395000004</v>
      </c>
      <c r="M46" s="788">
        <f t="shared" si="1"/>
        <v>5767812.3004999999</v>
      </c>
      <c r="N46" s="788">
        <f t="shared" si="2"/>
        <v>4665574.8004999999</v>
      </c>
    </row>
    <row r="47" spans="1:14" ht="13.2" hidden="1" outlineLevel="1">
      <c r="A47" s="460"/>
      <c r="B47" s="474">
        <v>42766</v>
      </c>
      <c r="C47" s="787">
        <f t="shared" si="6"/>
        <v>14163308</v>
      </c>
      <c r="D47" s="786">
        <f t="shared" si="12"/>
        <v>14163308</v>
      </c>
      <c r="E47" s="885"/>
      <c r="F47" s="786">
        <f t="shared" si="7"/>
        <v>282625</v>
      </c>
      <c r="G47" s="786">
        <f t="shared" si="3"/>
        <v>-7268125.1600000001</v>
      </c>
      <c r="H47" s="786">
        <f t="shared" si="9"/>
        <v>-5572375.1599999992</v>
      </c>
      <c r="I47" s="786">
        <f t="shared" si="0"/>
        <v>8590932.8399999999</v>
      </c>
      <c r="J47" s="786">
        <f t="shared" si="5"/>
        <v>98918.75</v>
      </c>
      <c r="K47" s="786">
        <f t="shared" si="4"/>
        <v>-2413314.2895000004</v>
      </c>
      <c r="L47" s="786">
        <f t="shared" si="10"/>
        <v>-3006826.7895000014</v>
      </c>
      <c r="M47" s="788">
        <f t="shared" si="1"/>
        <v>5584106.050499998</v>
      </c>
      <c r="N47" s="788">
        <f t="shared" si="2"/>
        <v>4481868.5504999999</v>
      </c>
    </row>
    <row r="48" spans="1:14" ht="13.2" hidden="1" outlineLevel="1">
      <c r="A48" s="460"/>
      <c r="B48" s="474">
        <v>42794</v>
      </c>
      <c r="C48" s="787">
        <f t="shared" si="6"/>
        <v>14163308</v>
      </c>
      <c r="D48" s="786">
        <f t="shared" si="12"/>
        <v>14163308</v>
      </c>
      <c r="E48" s="885"/>
      <c r="F48" s="786">
        <f t="shared" si="7"/>
        <v>282625</v>
      </c>
      <c r="G48" s="786">
        <f t="shared" si="3"/>
        <v>-7550750.1600000001</v>
      </c>
      <c r="H48" s="786">
        <f t="shared" si="9"/>
        <v>-5855000.1599999992</v>
      </c>
      <c r="I48" s="786">
        <f t="shared" si="0"/>
        <v>8308307.8400000008</v>
      </c>
      <c r="J48" s="786">
        <f t="shared" si="5"/>
        <v>98918.75</v>
      </c>
      <c r="K48" s="786">
        <f t="shared" si="4"/>
        <v>-2314395.5395000004</v>
      </c>
      <c r="L48" s="786">
        <f t="shared" si="10"/>
        <v>-2907908.0395000014</v>
      </c>
      <c r="M48" s="788">
        <f t="shared" si="1"/>
        <v>5400399.8004999999</v>
      </c>
      <c r="N48" s="788">
        <f t="shared" si="2"/>
        <v>4298162.3004999999</v>
      </c>
    </row>
    <row r="49" spans="1:14" ht="13.2" hidden="1" outlineLevel="1">
      <c r="A49" s="460"/>
      <c r="B49" s="474">
        <v>42825</v>
      </c>
      <c r="C49" s="787">
        <f t="shared" si="6"/>
        <v>14163308</v>
      </c>
      <c r="D49" s="786">
        <f t="shared" si="12"/>
        <v>14163308</v>
      </c>
      <c r="E49" s="885"/>
      <c r="F49" s="786">
        <f t="shared" si="7"/>
        <v>282625</v>
      </c>
      <c r="G49" s="786">
        <f t="shared" si="3"/>
        <v>-7833375.1600000001</v>
      </c>
      <c r="H49" s="786">
        <f t="shared" si="9"/>
        <v>-6137625.1599999992</v>
      </c>
      <c r="I49" s="786">
        <f t="shared" si="0"/>
        <v>8025682.8400000008</v>
      </c>
      <c r="J49" s="786">
        <f t="shared" si="5"/>
        <v>98918.75</v>
      </c>
      <c r="K49" s="786">
        <f t="shared" si="4"/>
        <v>-2215476.7895000004</v>
      </c>
      <c r="L49" s="786">
        <f t="shared" si="10"/>
        <v>-2808989.2895000014</v>
      </c>
      <c r="M49" s="788">
        <f t="shared" si="1"/>
        <v>5216693.5504999999</v>
      </c>
      <c r="N49" s="788">
        <f t="shared" si="2"/>
        <v>4114456.0504999994</v>
      </c>
    </row>
    <row r="50" spans="1:14" ht="13.2" hidden="1" outlineLevel="1">
      <c r="A50" s="460"/>
      <c r="B50" s="474">
        <v>42855</v>
      </c>
      <c r="C50" s="787">
        <f t="shared" si="6"/>
        <v>14163308</v>
      </c>
      <c r="D50" s="786">
        <f t="shared" si="12"/>
        <v>14163308</v>
      </c>
      <c r="E50" s="885"/>
      <c r="F50" s="786">
        <f t="shared" si="7"/>
        <v>282625</v>
      </c>
      <c r="G50" s="786">
        <f t="shared" si="3"/>
        <v>-8116000.1600000001</v>
      </c>
      <c r="H50" s="786">
        <f t="shared" si="9"/>
        <v>-6420250.1599999992</v>
      </c>
      <c r="I50" s="786">
        <f t="shared" si="0"/>
        <v>7743057.8400000008</v>
      </c>
      <c r="J50" s="786">
        <f t="shared" si="5"/>
        <v>98918.75</v>
      </c>
      <c r="K50" s="786">
        <f t="shared" si="4"/>
        <v>-2116558.0395000004</v>
      </c>
      <c r="L50" s="786">
        <f t="shared" si="10"/>
        <v>-2710070.5395000014</v>
      </c>
      <c r="M50" s="788">
        <f t="shared" si="1"/>
        <v>5032987.3004999999</v>
      </c>
      <c r="N50" s="788">
        <f t="shared" si="2"/>
        <v>3930749.8004999994</v>
      </c>
    </row>
    <row r="51" spans="1:14" ht="13.2" hidden="1" outlineLevel="1">
      <c r="A51" s="460"/>
      <c r="B51" s="474">
        <v>42886</v>
      </c>
      <c r="C51" s="787">
        <f t="shared" si="6"/>
        <v>14163308</v>
      </c>
      <c r="D51" s="786">
        <f t="shared" si="12"/>
        <v>14163308</v>
      </c>
      <c r="E51" s="885"/>
      <c r="F51" s="786">
        <f t="shared" si="7"/>
        <v>282625</v>
      </c>
      <c r="G51" s="786">
        <f t="shared" si="3"/>
        <v>-8398625.1600000001</v>
      </c>
      <c r="H51" s="786">
        <f t="shared" si="9"/>
        <v>-6702875.1599999992</v>
      </c>
      <c r="I51" s="786">
        <f t="shared" si="0"/>
        <v>7460432.8400000008</v>
      </c>
      <c r="J51" s="786">
        <f t="shared" si="5"/>
        <v>98918.75</v>
      </c>
      <c r="K51" s="786">
        <f t="shared" si="4"/>
        <v>-2017639.2895000004</v>
      </c>
      <c r="L51" s="786">
        <f t="shared" si="10"/>
        <v>-2611151.7895000014</v>
      </c>
      <c r="M51" s="788">
        <f t="shared" si="1"/>
        <v>4849281.0504999999</v>
      </c>
      <c r="N51" s="788">
        <f t="shared" si="2"/>
        <v>3747043.5504999994</v>
      </c>
    </row>
    <row r="52" spans="1:14" ht="13.2" hidden="1" outlineLevel="1">
      <c r="A52" s="460"/>
      <c r="B52" s="474">
        <v>42916</v>
      </c>
      <c r="C52" s="787">
        <f t="shared" si="6"/>
        <v>14163308</v>
      </c>
      <c r="D52" s="786">
        <f t="shared" si="12"/>
        <v>14163308</v>
      </c>
      <c r="E52" s="885"/>
      <c r="F52" s="786">
        <f t="shared" si="7"/>
        <v>282625</v>
      </c>
      <c r="G52" s="786">
        <f t="shared" si="3"/>
        <v>-8681250.1600000001</v>
      </c>
      <c r="H52" s="786">
        <f t="shared" si="9"/>
        <v>-6985500.1599999992</v>
      </c>
      <c r="I52" s="786">
        <f t="shared" si="0"/>
        <v>7177807.8400000008</v>
      </c>
      <c r="J52" s="786">
        <f t="shared" si="5"/>
        <v>98918.75</v>
      </c>
      <c r="K52" s="786">
        <f t="shared" si="4"/>
        <v>-1918720.5395000004</v>
      </c>
      <c r="L52" s="786">
        <f t="shared" si="10"/>
        <v>-2512233.0395000009</v>
      </c>
      <c r="M52" s="788">
        <f t="shared" si="1"/>
        <v>4665574.8004999999</v>
      </c>
      <c r="N52" s="788">
        <f t="shared" si="2"/>
        <v>3563337.3004999994</v>
      </c>
    </row>
    <row r="53" spans="1:14" ht="13.2" hidden="1" outlineLevel="1">
      <c r="A53" s="460"/>
      <c r="B53" s="474">
        <v>42947</v>
      </c>
      <c r="C53" s="787">
        <f t="shared" si="6"/>
        <v>14163308</v>
      </c>
      <c r="D53" s="786">
        <f t="shared" si="12"/>
        <v>14163308</v>
      </c>
      <c r="E53" s="885"/>
      <c r="F53" s="786">
        <f t="shared" si="7"/>
        <v>282625</v>
      </c>
      <c r="G53" s="786">
        <f t="shared" si="3"/>
        <v>-8963875.1600000001</v>
      </c>
      <c r="H53" s="786">
        <f t="shared" si="9"/>
        <v>-7268125.1599999992</v>
      </c>
      <c r="I53" s="786">
        <f t="shared" si="0"/>
        <v>6895182.8400000008</v>
      </c>
      <c r="J53" s="786">
        <f t="shared" si="5"/>
        <v>98918.75</v>
      </c>
      <c r="K53" s="786">
        <f t="shared" si="4"/>
        <v>-1819801.7895000004</v>
      </c>
      <c r="L53" s="786">
        <f t="shared" si="10"/>
        <v>-2413314.2895000009</v>
      </c>
      <c r="M53" s="788">
        <f t="shared" si="1"/>
        <v>4481868.5504999999</v>
      </c>
      <c r="N53" s="788">
        <f t="shared" si="2"/>
        <v>3379631.0504999994</v>
      </c>
    </row>
    <row r="54" spans="1:14" ht="13.2" hidden="1" outlineLevel="1">
      <c r="A54" s="460"/>
      <c r="B54" s="474">
        <v>42978</v>
      </c>
      <c r="C54" s="787">
        <f t="shared" si="6"/>
        <v>14163308</v>
      </c>
      <c r="D54" s="786">
        <f t="shared" si="12"/>
        <v>14163308</v>
      </c>
      <c r="E54" s="885"/>
      <c r="F54" s="786">
        <f t="shared" si="7"/>
        <v>282625</v>
      </c>
      <c r="G54" s="786">
        <f t="shared" si="3"/>
        <v>-9246500.1600000001</v>
      </c>
      <c r="H54" s="786">
        <f t="shared" si="9"/>
        <v>-7550750.1599999992</v>
      </c>
      <c r="I54" s="786">
        <f t="shared" si="0"/>
        <v>6612557.8400000008</v>
      </c>
      <c r="J54" s="786">
        <f t="shared" si="5"/>
        <v>98918.75</v>
      </c>
      <c r="K54" s="786">
        <f t="shared" si="4"/>
        <v>-1720883.0395000004</v>
      </c>
      <c r="L54" s="786">
        <f t="shared" si="10"/>
        <v>-2314395.5395000009</v>
      </c>
      <c r="M54" s="788">
        <f t="shared" si="1"/>
        <v>4298162.3004999999</v>
      </c>
      <c r="N54" s="788">
        <f t="shared" si="2"/>
        <v>3195924.8004999994</v>
      </c>
    </row>
    <row r="55" spans="1:14" ht="13.2" hidden="1" outlineLevel="1">
      <c r="A55" s="460"/>
      <c r="B55" s="474">
        <v>43008</v>
      </c>
      <c r="C55" s="787">
        <f t="shared" si="6"/>
        <v>14163308</v>
      </c>
      <c r="D55" s="786">
        <f t="shared" si="12"/>
        <v>14163308</v>
      </c>
      <c r="E55" s="885"/>
      <c r="F55" s="786">
        <f t="shared" si="7"/>
        <v>282625</v>
      </c>
      <c r="G55" s="786">
        <f t="shared" si="3"/>
        <v>-9529125.1600000001</v>
      </c>
      <c r="H55" s="786">
        <f t="shared" si="9"/>
        <v>-7833375.1599999974</v>
      </c>
      <c r="I55" s="786">
        <f t="shared" si="0"/>
        <v>6329932.8400000026</v>
      </c>
      <c r="J55" s="786">
        <f t="shared" si="5"/>
        <v>98918.75</v>
      </c>
      <c r="K55" s="786">
        <f t="shared" si="4"/>
        <v>-1621964.2895000004</v>
      </c>
      <c r="L55" s="786">
        <f t="shared" si="10"/>
        <v>-2215476.7895000009</v>
      </c>
      <c r="M55" s="788">
        <f t="shared" si="1"/>
        <v>4114456.0505000018</v>
      </c>
      <c r="N55" s="788">
        <f t="shared" si="2"/>
        <v>3012218.5504999994</v>
      </c>
    </row>
    <row r="56" spans="1:14" ht="13.2" hidden="1" outlineLevel="1">
      <c r="A56" s="460"/>
      <c r="B56" s="474">
        <v>43039</v>
      </c>
      <c r="C56" s="787">
        <f t="shared" si="6"/>
        <v>14163308</v>
      </c>
      <c r="D56" s="786">
        <f t="shared" si="12"/>
        <v>14163308</v>
      </c>
      <c r="E56" s="885"/>
      <c r="F56" s="786">
        <f t="shared" si="7"/>
        <v>282625</v>
      </c>
      <c r="G56" s="786">
        <f t="shared" si="3"/>
        <v>-9811750.1600000001</v>
      </c>
      <c r="H56" s="786">
        <f t="shared" si="9"/>
        <v>-8116000.1599999974</v>
      </c>
      <c r="I56" s="786">
        <f t="shared" si="0"/>
        <v>6047307.8400000026</v>
      </c>
      <c r="J56" s="786">
        <f t="shared" si="5"/>
        <v>98918.75</v>
      </c>
      <c r="K56" s="786">
        <f t="shared" si="4"/>
        <v>-1523045.5395000004</v>
      </c>
      <c r="L56" s="786">
        <f t="shared" si="10"/>
        <v>-2116558.0395000009</v>
      </c>
      <c r="M56" s="788">
        <f t="shared" si="1"/>
        <v>3930749.8005000018</v>
      </c>
      <c r="N56" s="788">
        <f t="shared" si="2"/>
        <v>2828512.3004999994</v>
      </c>
    </row>
    <row r="57" spans="1:14" ht="13.2" hidden="1" outlineLevel="1">
      <c r="A57" s="460"/>
      <c r="B57" s="474">
        <v>43069</v>
      </c>
      <c r="C57" s="787">
        <f t="shared" si="6"/>
        <v>14163308</v>
      </c>
      <c r="D57" s="786">
        <f t="shared" si="12"/>
        <v>14163308</v>
      </c>
      <c r="E57" s="885"/>
      <c r="F57" s="786">
        <f t="shared" si="7"/>
        <v>282625</v>
      </c>
      <c r="G57" s="786">
        <f t="shared" si="3"/>
        <v>-10094375.16</v>
      </c>
      <c r="H57" s="786">
        <f t="shared" si="9"/>
        <v>-8398625.1599999983</v>
      </c>
      <c r="I57" s="786">
        <f t="shared" si="0"/>
        <v>5764682.8400000017</v>
      </c>
      <c r="J57" s="786">
        <f t="shared" si="5"/>
        <v>98918.75</v>
      </c>
      <c r="K57" s="786">
        <f t="shared" si="4"/>
        <v>-1424126.7895000004</v>
      </c>
      <c r="L57" s="786">
        <f t="shared" si="10"/>
        <v>-2017639.2895000009</v>
      </c>
      <c r="M57" s="788">
        <f t="shared" si="1"/>
        <v>3747043.5505000008</v>
      </c>
      <c r="N57" s="788">
        <f t="shared" si="2"/>
        <v>2644806.0504999994</v>
      </c>
    </row>
    <row r="58" spans="1:14" ht="13.2" hidden="1" outlineLevel="1">
      <c r="A58" s="460"/>
      <c r="B58" s="474">
        <v>43100</v>
      </c>
      <c r="C58" s="787">
        <f t="shared" si="6"/>
        <v>14163308</v>
      </c>
      <c r="D58" s="786">
        <f t="shared" si="12"/>
        <v>14163308</v>
      </c>
      <c r="E58" s="885"/>
      <c r="F58" s="786">
        <f t="shared" si="7"/>
        <v>282625</v>
      </c>
      <c r="G58" s="786">
        <f t="shared" si="3"/>
        <v>-10377000.16</v>
      </c>
      <c r="H58" s="786">
        <f t="shared" si="9"/>
        <v>-8681250.1599999983</v>
      </c>
      <c r="I58" s="786">
        <f t="shared" si="0"/>
        <v>5482057.8400000017</v>
      </c>
      <c r="J58" s="786">
        <f t="shared" si="5"/>
        <v>98918.75</v>
      </c>
      <c r="K58" s="786">
        <f t="shared" si="4"/>
        <v>-1325208.0395000004</v>
      </c>
      <c r="L58" s="786">
        <f t="shared" si="10"/>
        <v>-1918720.5395000007</v>
      </c>
      <c r="M58" s="788">
        <f t="shared" si="1"/>
        <v>3563337.3005000008</v>
      </c>
      <c r="N58" s="788">
        <f t="shared" si="2"/>
        <v>2461099.8004999994</v>
      </c>
    </row>
    <row r="59" spans="1:14" ht="13.2" hidden="1" outlineLevel="1">
      <c r="B59" s="474">
        <v>43131</v>
      </c>
      <c r="C59" s="787">
        <f t="shared" si="6"/>
        <v>14163308</v>
      </c>
      <c r="D59" s="786">
        <f t="shared" si="12"/>
        <v>14163308</v>
      </c>
      <c r="E59" s="885"/>
      <c r="F59" s="786">
        <f t="shared" si="7"/>
        <v>282625</v>
      </c>
      <c r="G59" s="786">
        <f t="shared" si="3"/>
        <v>-10659625.16</v>
      </c>
      <c r="H59" s="786">
        <f t="shared" si="9"/>
        <v>-8963875.1599999983</v>
      </c>
      <c r="I59" s="786">
        <f t="shared" si="0"/>
        <v>5199432.8400000017</v>
      </c>
      <c r="J59" s="786">
        <f t="shared" ref="J59:J66" si="13">+(F59*0.21)</f>
        <v>59351.25</v>
      </c>
      <c r="K59" s="786">
        <f t="shared" si="4"/>
        <v>-1265856.7895000004</v>
      </c>
      <c r="L59" s="786">
        <f t="shared" ref="L59:L70" si="14">(K47+K59+SUM(K48:K58)*2)/24</f>
        <v>-1821450.4353333339</v>
      </c>
      <c r="M59" s="788">
        <f t="shared" si="1"/>
        <v>3377982.4046666678</v>
      </c>
      <c r="N59" s="788">
        <f t="shared" si="2"/>
        <v>2237826.0504999994</v>
      </c>
    </row>
    <row r="60" spans="1:14" ht="13.2" hidden="1" outlineLevel="1">
      <c r="B60" s="474">
        <v>43159</v>
      </c>
      <c r="C60" s="787">
        <f t="shared" si="6"/>
        <v>14163308</v>
      </c>
      <c r="D60" s="786">
        <f t="shared" si="12"/>
        <v>14163308</v>
      </c>
      <c r="E60" s="885"/>
      <c r="F60" s="786">
        <f t="shared" si="7"/>
        <v>282625</v>
      </c>
      <c r="G60" s="786">
        <f t="shared" si="3"/>
        <v>-10942250.16</v>
      </c>
      <c r="H60" s="786">
        <f t="shared" si="9"/>
        <v>-9246500.1599999983</v>
      </c>
      <c r="I60" s="786">
        <f t="shared" si="0"/>
        <v>4916807.8400000017</v>
      </c>
      <c r="J60" s="786">
        <f t="shared" si="13"/>
        <v>59351.25</v>
      </c>
      <c r="K60" s="786">
        <f t="shared" si="4"/>
        <v>-1206505.5395000004</v>
      </c>
      <c r="L60" s="786">
        <f t="shared" si="14"/>
        <v>-1727477.6228333339</v>
      </c>
      <c r="M60" s="788">
        <f t="shared" si="1"/>
        <v>3189330.2171666678</v>
      </c>
      <c r="N60" s="788">
        <f t="shared" si="2"/>
        <v>2014552.3004999994</v>
      </c>
    </row>
    <row r="61" spans="1:14" ht="13.2" hidden="1" outlineLevel="1">
      <c r="B61" s="474">
        <v>43190</v>
      </c>
      <c r="C61" s="787">
        <f t="shared" si="6"/>
        <v>14163308</v>
      </c>
      <c r="D61" s="786">
        <f t="shared" si="12"/>
        <v>14163308</v>
      </c>
      <c r="E61" s="885"/>
      <c r="F61" s="786">
        <f t="shared" si="7"/>
        <v>282625</v>
      </c>
      <c r="G61" s="786">
        <f t="shared" si="3"/>
        <v>-11224875.16</v>
      </c>
      <c r="H61" s="786">
        <f t="shared" si="9"/>
        <v>-9529125.1599999983</v>
      </c>
      <c r="I61" s="786">
        <f t="shared" si="0"/>
        <v>4634182.8400000017</v>
      </c>
      <c r="J61" s="786">
        <f t="shared" si="13"/>
        <v>59351.25</v>
      </c>
      <c r="K61" s="786">
        <f t="shared" si="4"/>
        <v>-1147154.2895000004</v>
      </c>
      <c r="L61" s="786">
        <f t="shared" si="14"/>
        <v>-1636802.1020000002</v>
      </c>
      <c r="M61" s="788">
        <f t="shared" si="1"/>
        <v>2997380.7380000018</v>
      </c>
      <c r="N61" s="788">
        <f t="shared" si="2"/>
        <v>1791278.5504999994</v>
      </c>
    </row>
    <row r="62" spans="1:14" ht="13.2" hidden="1" outlineLevel="1">
      <c r="B62" s="474">
        <v>43220</v>
      </c>
      <c r="C62" s="787">
        <f t="shared" si="6"/>
        <v>14163308</v>
      </c>
      <c r="D62" s="786">
        <f t="shared" si="12"/>
        <v>14163308</v>
      </c>
      <c r="E62" s="885"/>
      <c r="F62" s="786">
        <f t="shared" si="7"/>
        <v>282625</v>
      </c>
      <c r="G62" s="786">
        <f t="shared" si="3"/>
        <v>-11507500.16</v>
      </c>
      <c r="H62" s="786">
        <f t="shared" si="9"/>
        <v>-9811750.1599999983</v>
      </c>
      <c r="I62" s="786">
        <f t="shared" si="0"/>
        <v>4351557.8400000017</v>
      </c>
      <c r="J62" s="786">
        <f t="shared" si="13"/>
        <v>59351.25</v>
      </c>
      <c r="K62" s="786">
        <f t="shared" si="4"/>
        <v>-1087803.0395000004</v>
      </c>
      <c r="L62" s="786">
        <f t="shared" si="14"/>
        <v>-1549423.8728333337</v>
      </c>
      <c r="M62" s="788">
        <f t="shared" si="1"/>
        <v>2802133.9671666678</v>
      </c>
      <c r="N62" s="788">
        <f t="shared" si="2"/>
        <v>1568004.8004999994</v>
      </c>
    </row>
    <row r="63" spans="1:14" ht="13.2" hidden="1" outlineLevel="1">
      <c r="A63" s="1159"/>
      <c r="B63" s="567">
        <v>43251</v>
      </c>
      <c r="C63" s="787">
        <f t="shared" si="6"/>
        <v>14163308</v>
      </c>
      <c r="D63" s="885">
        <f t="shared" si="12"/>
        <v>14163308</v>
      </c>
      <c r="E63" s="885"/>
      <c r="F63" s="885">
        <f t="shared" si="7"/>
        <v>282625</v>
      </c>
      <c r="G63" s="885">
        <f t="shared" si="3"/>
        <v>-11790125.16</v>
      </c>
      <c r="H63" s="885">
        <f t="shared" si="9"/>
        <v>-10094375.159999998</v>
      </c>
      <c r="I63" s="885">
        <f t="shared" si="0"/>
        <v>4068932.8400000017</v>
      </c>
      <c r="J63" s="885">
        <f t="shared" si="13"/>
        <v>59351.25</v>
      </c>
      <c r="K63" s="885">
        <f t="shared" si="4"/>
        <v>-1028451.7895000004</v>
      </c>
      <c r="L63" s="885">
        <f t="shared" si="14"/>
        <v>-1465342.9353333337</v>
      </c>
      <c r="M63" s="885">
        <f t="shared" si="1"/>
        <v>2603589.9046666678</v>
      </c>
      <c r="N63" s="885">
        <f t="shared" si="2"/>
        <v>1344731.0504999994</v>
      </c>
    </row>
    <row r="64" spans="1:14" ht="13.2" hidden="1" outlineLevel="1">
      <c r="A64" s="1159"/>
      <c r="B64" s="567">
        <v>43281</v>
      </c>
      <c r="C64" s="787">
        <f t="shared" si="6"/>
        <v>14163308</v>
      </c>
      <c r="D64" s="885">
        <f t="shared" si="12"/>
        <v>14163308</v>
      </c>
      <c r="E64" s="885"/>
      <c r="F64" s="885">
        <f t="shared" si="7"/>
        <v>282625</v>
      </c>
      <c r="G64" s="885">
        <f t="shared" si="3"/>
        <v>-12072750.16</v>
      </c>
      <c r="H64" s="885">
        <f t="shared" si="9"/>
        <v>-10377000.159999998</v>
      </c>
      <c r="I64" s="885">
        <f t="shared" si="0"/>
        <v>3786307.8400000017</v>
      </c>
      <c r="J64" s="885">
        <f t="shared" si="13"/>
        <v>59351.25</v>
      </c>
      <c r="K64" s="885">
        <f>K63+J64</f>
        <v>-969100.53950000042</v>
      </c>
      <c r="L64" s="885">
        <f t="shared" si="14"/>
        <v>-1384559.2895000002</v>
      </c>
      <c r="M64" s="885">
        <f t="shared" si="1"/>
        <v>2401748.5505000018</v>
      </c>
      <c r="N64" s="885">
        <f t="shared" si="2"/>
        <v>1121457.3004999994</v>
      </c>
    </row>
    <row r="65" spans="1:15" ht="13.2" hidden="1" outlineLevel="1">
      <c r="A65" s="1159"/>
      <c r="B65" s="567">
        <v>43312</v>
      </c>
      <c r="C65" s="787">
        <f t="shared" si="6"/>
        <v>14163308</v>
      </c>
      <c r="D65" s="885">
        <f t="shared" si="12"/>
        <v>14163308</v>
      </c>
      <c r="E65" s="885"/>
      <c r="F65" s="885">
        <f t="shared" si="7"/>
        <v>282625</v>
      </c>
      <c r="G65" s="885">
        <f t="shared" si="3"/>
        <v>-12355375.16</v>
      </c>
      <c r="H65" s="885">
        <f t="shared" si="9"/>
        <v>-10659625.159999998</v>
      </c>
      <c r="I65" s="885">
        <f t="shared" si="0"/>
        <v>3503682.8400000017</v>
      </c>
      <c r="J65" s="885">
        <f t="shared" si="13"/>
        <v>59351.25</v>
      </c>
      <c r="K65" s="885">
        <f t="shared" si="4"/>
        <v>-909749.28950000042</v>
      </c>
      <c r="L65" s="885">
        <f t="shared" si="14"/>
        <v>-1307072.9353333334</v>
      </c>
      <c r="M65" s="885">
        <f t="shared" si="1"/>
        <v>2196609.9046666683</v>
      </c>
      <c r="N65" s="885">
        <f t="shared" si="2"/>
        <v>898183.55049999943</v>
      </c>
    </row>
    <row r="66" spans="1:15" ht="13.2" hidden="1" outlineLevel="1">
      <c r="A66" s="1159"/>
      <c r="B66" s="567">
        <v>43343</v>
      </c>
      <c r="C66" s="787">
        <f t="shared" si="6"/>
        <v>14163308</v>
      </c>
      <c r="D66" s="885">
        <f t="shared" si="12"/>
        <v>14163308</v>
      </c>
      <c r="E66" s="885"/>
      <c r="F66" s="885">
        <v>775303</v>
      </c>
      <c r="G66" s="885">
        <f t="shared" si="3"/>
        <v>-13130678.16</v>
      </c>
      <c r="H66" s="885">
        <f t="shared" si="9"/>
        <v>-10962778.409999998</v>
      </c>
      <c r="I66" s="885">
        <f t="shared" si="0"/>
        <v>3200529.5900000017</v>
      </c>
      <c r="J66" s="885">
        <f t="shared" si="13"/>
        <v>162813.63</v>
      </c>
      <c r="K66" s="885">
        <f t="shared" si="4"/>
        <v>-746935.65950000042</v>
      </c>
      <c r="L66" s="885">
        <f t="shared" si="14"/>
        <v>-1228572.9403333336</v>
      </c>
      <c r="M66" s="885">
        <f t="shared" si="1"/>
        <v>1971956.6496666681</v>
      </c>
      <c r="N66" s="885">
        <f t="shared" si="2"/>
        <v>285694.18049999943</v>
      </c>
    </row>
    <row r="67" spans="1:15" ht="13.2" hidden="1" outlineLevel="1">
      <c r="A67" s="1159"/>
      <c r="B67" s="567">
        <v>43373</v>
      </c>
      <c r="C67" s="787">
        <f t="shared" si="6"/>
        <v>14163308</v>
      </c>
      <c r="D67" s="885">
        <f t="shared" si="12"/>
        <v>14163308</v>
      </c>
      <c r="E67" s="885"/>
      <c r="F67" s="885">
        <v>370036</v>
      </c>
      <c r="G67" s="885">
        <f t="shared" si="3"/>
        <v>-13500714.16</v>
      </c>
      <c r="H67" s="885">
        <f t="shared" si="9"/>
        <v>-11290102.034999998</v>
      </c>
      <c r="I67" s="885">
        <f t="shared" si="0"/>
        <v>2873205.9650000017</v>
      </c>
      <c r="J67" s="885">
        <v>77707.56</v>
      </c>
      <c r="K67" s="885">
        <f t="shared" si="4"/>
        <v>-669228.09950000048</v>
      </c>
      <c r="L67" s="885">
        <f t="shared" si="14"/>
        <v>-1148294.4582500004</v>
      </c>
      <c r="M67" s="885">
        <f t="shared" si="1"/>
        <v>1724911.5067500013</v>
      </c>
      <c r="N67" s="885">
        <f t="shared" si="2"/>
        <v>-6634.2595000006258</v>
      </c>
    </row>
    <row r="68" spans="1:15" ht="13.2" hidden="1" outlineLevel="1">
      <c r="A68" s="1159"/>
      <c r="B68" s="567">
        <v>43404</v>
      </c>
      <c r="C68" s="787">
        <f t="shared" si="6"/>
        <v>14163308</v>
      </c>
      <c r="D68" s="885">
        <f t="shared" si="12"/>
        <v>14163308</v>
      </c>
      <c r="E68" s="885"/>
      <c r="F68" s="885">
        <v>344210</v>
      </c>
      <c r="G68" s="885">
        <f t="shared" si="3"/>
        <v>-13844924.16</v>
      </c>
      <c r="H68" s="885">
        <f t="shared" si="9"/>
        <v>-11623633.826666666</v>
      </c>
      <c r="I68" s="885">
        <f t="shared" si="0"/>
        <v>2539674.1733333338</v>
      </c>
      <c r="J68" s="885">
        <v>72284.100000000006</v>
      </c>
      <c r="K68" s="885">
        <f t="shared" si="4"/>
        <v>-596943.9995000005</v>
      </c>
      <c r="L68" s="885">
        <f t="shared" si="14"/>
        <v>-1070009.5528333336</v>
      </c>
      <c r="M68" s="885">
        <f t="shared" si="1"/>
        <v>1469664.6205000002</v>
      </c>
      <c r="N68" s="885">
        <f t="shared" si="2"/>
        <v>-278560.15950000065</v>
      </c>
    </row>
    <row r="69" spans="1:15" ht="13.2" collapsed="1">
      <c r="A69" s="1159"/>
      <c r="B69" s="567">
        <v>43434</v>
      </c>
      <c r="C69" s="787">
        <f t="shared" si="6"/>
        <v>14163308</v>
      </c>
      <c r="D69" s="885">
        <f t="shared" si="12"/>
        <v>14163308</v>
      </c>
      <c r="E69" s="885"/>
      <c r="F69" s="1130">
        <v>318384</v>
      </c>
      <c r="G69" s="1130">
        <f t="shared" si="3"/>
        <v>-14163308.16</v>
      </c>
      <c r="H69" s="1130">
        <f t="shared" si="9"/>
        <v>-11961221.618333332</v>
      </c>
      <c r="I69" s="1130">
        <f t="shared" si="0"/>
        <v>2202086.3816666678</v>
      </c>
      <c r="J69" s="1130">
        <v>66861</v>
      </c>
      <c r="K69" s="1130">
        <f t="shared" si="4"/>
        <v>-530082.9995000005</v>
      </c>
      <c r="L69" s="1130">
        <f t="shared" si="14"/>
        <v>-994170.16408333369</v>
      </c>
      <c r="M69" s="1130">
        <f t="shared" si="1"/>
        <v>1207916.2175833341</v>
      </c>
      <c r="N69" s="1130">
        <f t="shared" si="2"/>
        <v>-530083.15950000065</v>
      </c>
      <c r="O69" s="973" t="s">
        <v>878</v>
      </c>
    </row>
    <row r="70" spans="1:15" ht="13.2">
      <c r="A70" s="1159"/>
      <c r="B70" s="567">
        <v>43465</v>
      </c>
      <c r="C70" s="787">
        <f t="shared" si="6"/>
        <v>14163308</v>
      </c>
      <c r="D70" s="885">
        <f t="shared" si="12"/>
        <v>14163308</v>
      </c>
      <c r="E70" s="885"/>
      <c r="F70" s="885"/>
      <c r="G70" s="885">
        <f t="shared" si="3"/>
        <v>-14163308.16</v>
      </c>
      <c r="H70" s="885">
        <f t="shared" si="9"/>
        <v>-12288523.326666666</v>
      </c>
      <c r="I70" s="885">
        <f>D70+H70</f>
        <v>1874784.6733333338</v>
      </c>
      <c r="J70" s="885">
        <f>+(F70*0.21)</f>
        <v>0</v>
      </c>
      <c r="K70" s="885">
        <f>K69+J70</f>
        <v>-530082.9995000005</v>
      </c>
      <c r="L70" s="885">
        <f t="shared" si="14"/>
        <v>-923788.12950000027</v>
      </c>
      <c r="M70" s="885">
        <f t="shared" si="1"/>
        <v>950996.54383333353</v>
      </c>
      <c r="N70" s="885">
        <f t="shared" si="2"/>
        <v>-530083.15950000065</v>
      </c>
    </row>
    <row r="71" spans="1:15" ht="13.2">
      <c r="A71" s="1159"/>
      <c r="B71" s="567">
        <v>43496</v>
      </c>
      <c r="C71" s="787">
        <f t="shared" si="6"/>
        <v>14163308</v>
      </c>
      <c r="D71" s="885">
        <f t="shared" ref="D71:D88" si="15">(C59+C71+SUM(C60:C70)*2)/24</f>
        <v>14163308</v>
      </c>
      <c r="E71" s="885"/>
      <c r="F71" s="885"/>
      <c r="G71" s="885">
        <f t="shared" ref="G71:G88" si="16">G70-F71</f>
        <v>-14163308.16</v>
      </c>
      <c r="H71" s="885">
        <f t="shared" ref="H71:H88" si="17">(G59+G71+SUM(G60:G70)*2)/24</f>
        <v>-12592272.951666666</v>
      </c>
      <c r="I71" s="885">
        <f t="shared" ref="I71:I88" si="18">D71+H71</f>
        <v>1571035.0483333338</v>
      </c>
      <c r="J71" s="885">
        <f t="shared" ref="J71:J88" si="19">+(F71*0.21)</f>
        <v>0</v>
      </c>
      <c r="K71" s="885">
        <f t="shared" ref="K71:K88" si="20">K70+J71</f>
        <v>-530082.9995000005</v>
      </c>
      <c r="L71" s="885">
        <f t="shared" ref="L71:L88" si="21">(K59+K71+SUM(K60:K70)*2)/24</f>
        <v>-860000.67825000035</v>
      </c>
      <c r="M71" s="885">
        <f t="shared" ref="M71:M88" si="22">I71+L71</f>
        <v>711034.37008333346</v>
      </c>
      <c r="N71" s="885">
        <f t="shared" ref="N71:N88" si="23">C71+G71+K71</f>
        <v>-530083.15950000065</v>
      </c>
    </row>
    <row r="72" spans="1:15" s="81" customFormat="1" ht="13.2">
      <c r="A72" s="789"/>
      <c r="B72" s="474">
        <v>43524</v>
      </c>
      <c r="C72" s="787">
        <f t="shared" si="6"/>
        <v>14163308</v>
      </c>
      <c r="D72" s="786">
        <f t="shared" si="15"/>
        <v>14163308</v>
      </c>
      <c r="E72" s="885"/>
      <c r="F72" s="786"/>
      <c r="G72" s="786">
        <f t="shared" si="16"/>
        <v>-14163308.16</v>
      </c>
      <c r="H72" s="786">
        <f t="shared" si="17"/>
        <v>-12872470.493333332</v>
      </c>
      <c r="I72" s="786">
        <f t="shared" si="18"/>
        <v>1290837.5066666678</v>
      </c>
      <c r="J72" s="786">
        <f t="shared" si="19"/>
        <v>0</v>
      </c>
      <c r="K72" s="786">
        <f t="shared" si="20"/>
        <v>-530082.9995000005</v>
      </c>
      <c r="L72" s="786">
        <f t="shared" si="21"/>
        <v>-801159.16450000042</v>
      </c>
      <c r="M72" s="788">
        <f t="shared" si="22"/>
        <v>489678.34216666734</v>
      </c>
      <c r="N72" s="788">
        <f t="shared" si="23"/>
        <v>-530083.15950000065</v>
      </c>
    </row>
    <row r="73" spans="1:15" s="81" customFormat="1" ht="13.2">
      <c r="A73" s="789"/>
      <c r="B73" s="474">
        <v>43555</v>
      </c>
      <c r="C73" s="787">
        <f t="shared" si="6"/>
        <v>14163308</v>
      </c>
      <c r="D73" s="786">
        <f t="shared" si="15"/>
        <v>14163308</v>
      </c>
      <c r="E73" s="885"/>
      <c r="F73" s="786"/>
      <c r="G73" s="786">
        <f t="shared" si="16"/>
        <v>-14163308.16</v>
      </c>
      <c r="H73" s="786">
        <f t="shared" si="17"/>
        <v>-13129115.951666666</v>
      </c>
      <c r="I73" s="786">
        <f t="shared" si="18"/>
        <v>1034192.0483333338</v>
      </c>
      <c r="J73" s="786">
        <f t="shared" si="19"/>
        <v>0</v>
      </c>
      <c r="K73" s="786">
        <f t="shared" si="20"/>
        <v>-530082.9995000005</v>
      </c>
      <c r="L73" s="786">
        <f t="shared" si="21"/>
        <v>-747263.58825000061</v>
      </c>
      <c r="M73" s="788">
        <f t="shared" si="22"/>
        <v>286928.46008333319</v>
      </c>
      <c r="N73" s="788">
        <f t="shared" si="23"/>
        <v>-530083.15950000065</v>
      </c>
    </row>
    <row r="74" spans="1:15" s="81" customFormat="1" ht="13.2">
      <c r="A74" s="789"/>
      <c r="B74" s="474">
        <v>43585</v>
      </c>
      <c r="C74" s="787">
        <f t="shared" si="6"/>
        <v>14163308</v>
      </c>
      <c r="D74" s="786">
        <f t="shared" si="15"/>
        <v>14163308</v>
      </c>
      <c r="E74" s="885"/>
      <c r="F74" s="786"/>
      <c r="G74" s="786">
        <f t="shared" si="16"/>
        <v>-14163308.16</v>
      </c>
      <c r="H74" s="786">
        <f t="shared" si="17"/>
        <v>-13362209.326666666</v>
      </c>
      <c r="I74" s="786">
        <f t="shared" si="18"/>
        <v>801098.67333333381</v>
      </c>
      <c r="J74" s="786">
        <f t="shared" si="19"/>
        <v>0</v>
      </c>
      <c r="K74" s="786">
        <f t="shared" si="20"/>
        <v>-530082.9995000005</v>
      </c>
      <c r="L74" s="786">
        <f t="shared" si="21"/>
        <v>-698313.94950000069</v>
      </c>
      <c r="M74" s="788">
        <f t="shared" si="22"/>
        <v>102784.72383333312</v>
      </c>
      <c r="N74" s="788">
        <f t="shared" si="23"/>
        <v>-530083.15950000065</v>
      </c>
    </row>
    <row r="75" spans="1:15" s="81" customFormat="1" ht="13.2">
      <c r="A75" s="789"/>
      <c r="B75" s="474">
        <v>43616</v>
      </c>
      <c r="C75" s="787">
        <f t="shared" si="6"/>
        <v>14163308</v>
      </c>
      <c r="D75" s="786">
        <f t="shared" si="15"/>
        <v>14163308</v>
      </c>
      <c r="E75" s="885"/>
      <c r="F75" s="786"/>
      <c r="G75" s="786">
        <f t="shared" si="16"/>
        <v>-14163308.16</v>
      </c>
      <c r="H75" s="786">
        <f t="shared" si="17"/>
        <v>-13571750.618333332</v>
      </c>
      <c r="I75" s="786">
        <f t="shared" si="18"/>
        <v>591557.38166666776</v>
      </c>
      <c r="J75" s="786">
        <f t="shared" si="19"/>
        <v>0</v>
      </c>
      <c r="K75" s="786">
        <f t="shared" si="20"/>
        <v>-530082.9995000005</v>
      </c>
      <c r="L75" s="786">
        <f t="shared" si="21"/>
        <v>-654310.24825000064</v>
      </c>
      <c r="M75" s="788">
        <f t="shared" si="22"/>
        <v>-62752.866583332885</v>
      </c>
      <c r="N75" s="788">
        <f t="shared" si="23"/>
        <v>-530083.15950000065</v>
      </c>
    </row>
    <row r="76" spans="1:15" s="81" customFormat="1" ht="13.2">
      <c r="A76" s="789"/>
      <c r="B76" s="474">
        <v>43646</v>
      </c>
      <c r="C76" s="787">
        <f t="shared" si="6"/>
        <v>14163308</v>
      </c>
      <c r="D76" s="786">
        <f t="shared" si="15"/>
        <v>14163308</v>
      </c>
      <c r="E76" s="885"/>
      <c r="F76" s="786"/>
      <c r="G76" s="786">
        <f t="shared" si="16"/>
        <v>-14163308.16</v>
      </c>
      <c r="H76" s="786">
        <f t="shared" si="17"/>
        <v>-13757739.826666666</v>
      </c>
      <c r="I76" s="786">
        <f t="shared" si="18"/>
        <v>405568.17333333381</v>
      </c>
      <c r="J76" s="786">
        <f t="shared" si="19"/>
        <v>0</v>
      </c>
      <c r="K76" s="786">
        <f t="shared" si="20"/>
        <v>-530082.9995000005</v>
      </c>
      <c r="L76" s="786">
        <f t="shared" si="21"/>
        <v>-615252.4845000006</v>
      </c>
      <c r="M76" s="788">
        <f t="shared" si="22"/>
        <v>-209684.3111666668</v>
      </c>
      <c r="N76" s="788">
        <f t="shared" si="23"/>
        <v>-530083.15950000065</v>
      </c>
    </row>
    <row r="77" spans="1:15" s="81" customFormat="1" ht="13.2">
      <c r="A77" s="789"/>
      <c r="B77" s="1123">
        <v>43677</v>
      </c>
      <c r="C77" s="1125">
        <f t="shared" si="6"/>
        <v>14163308</v>
      </c>
      <c r="D77" s="1146">
        <f t="shared" si="15"/>
        <v>14163308</v>
      </c>
      <c r="E77" s="1146"/>
      <c r="F77" s="1146"/>
      <c r="G77" s="1146">
        <f t="shared" si="16"/>
        <v>-14163308.16</v>
      </c>
      <c r="H77" s="1146">
        <f t="shared" si="17"/>
        <v>-13920176.951666666</v>
      </c>
      <c r="I77" s="1146">
        <f t="shared" si="18"/>
        <v>243131.04833333381</v>
      </c>
      <c r="J77" s="1146">
        <f t="shared" si="19"/>
        <v>0</v>
      </c>
      <c r="K77" s="1146">
        <f t="shared" si="20"/>
        <v>-530082.9995000005</v>
      </c>
      <c r="L77" s="1146">
        <f t="shared" si="21"/>
        <v>-581140.65825000056</v>
      </c>
      <c r="M77" s="1146">
        <f t="shared" si="22"/>
        <v>-338009.60991666676</v>
      </c>
      <c r="N77" s="1146">
        <f t="shared" si="23"/>
        <v>-530083.15950000065</v>
      </c>
    </row>
    <row r="78" spans="1:15" s="81" customFormat="1" ht="13.2">
      <c r="A78" s="789"/>
      <c r="B78" s="1123">
        <v>43708</v>
      </c>
      <c r="C78" s="1125">
        <f t="shared" si="6"/>
        <v>14163308</v>
      </c>
      <c r="D78" s="1146">
        <f t="shared" si="15"/>
        <v>14163308</v>
      </c>
      <c r="E78" s="1146"/>
      <c r="F78" s="1146"/>
      <c r="G78" s="1146">
        <f t="shared" si="16"/>
        <v>-14163308.16</v>
      </c>
      <c r="H78" s="1146">
        <f t="shared" si="17"/>
        <v>-14038533.743333332</v>
      </c>
      <c r="I78" s="1146">
        <f t="shared" si="18"/>
        <v>124774.25666666776</v>
      </c>
      <c r="J78" s="1146">
        <f t="shared" si="19"/>
        <v>0</v>
      </c>
      <c r="K78" s="1146">
        <f t="shared" si="20"/>
        <v>-530082.9995000005</v>
      </c>
      <c r="L78" s="1146">
        <f t="shared" si="21"/>
        <v>-556285.70200000051</v>
      </c>
      <c r="M78" s="1146">
        <f t="shared" si="22"/>
        <v>-431511.44533333275</v>
      </c>
      <c r="N78" s="1146">
        <f t="shared" si="23"/>
        <v>-530083.15950000065</v>
      </c>
    </row>
    <row r="79" spans="1:15" s="81" customFormat="1" ht="13.2">
      <c r="A79" s="789"/>
      <c r="B79" s="1123">
        <v>43738</v>
      </c>
      <c r="C79" s="1125">
        <f t="shared" si="6"/>
        <v>14163308</v>
      </c>
      <c r="D79" s="1146">
        <f t="shared" si="15"/>
        <v>14163308</v>
      </c>
      <c r="E79" s="1146"/>
      <c r="F79" s="1146"/>
      <c r="G79" s="1146">
        <f t="shared" si="16"/>
        <v>-14163308.16</v>
      </c>
      <c r="H79" s="1146">
        <f t="shared" si="17"/>
        <v>-14109168.076666666</v>
      </c>
      <c r="I79" s="1146">
        <f t="shared" si="18"/>
        <v>54139.923333333805</v>
      </c>
      <c r="J79" s="1146">
        <f t="shared" si="19"/>
        <v>0</v>
      </c>
      <c r="K79" s="1146">
        <f t="shared" si="20"/>
        <v>-530082.9995000005</v>
      </c>
      <c r="L79" s="1146">
        <f t="shared" si="21"/>
        <v>-541452.46200000064</v>
      </c>
      <c r="M79" s="1146">
        <f t="shared" si="22"/>
        <v>-487312.53866666683</v>
      </c>
      <c r="N79" s="1146">
        <f t="shared" si="23"/>
        <v>-530083.15950000065</v>
      </c>
    </row>
    <row r="80" spans="1:15" s="81" customFormat="1" ht="13.2">
      <c r="A80" s="789"/>
      <c r="B80" s="1123">
        <v>43769</v>
      </c>
      <c r="C80" s="1125">
        <f t="shared" si="6"/>
        <v>14163308</v>
      </c>
      <c r="D80" s="1146">
        <f t="shared" si="15"/>
        <v>14163308</v>
      </c>
      <c r="E80" s="1146"/>
      <c r="F80" s="1146"/>
      <c r="G80" s="1146">
        <f t="shared" si="16"/>
        <v>-14163308.16</v>
      </c>
      <c r="H80" s="1146">
        <f t="shared" si="17"/>
        <v>-14150042.159999998</v>
      </c>
      <c r="I80" s="1146">
        <f t="shared" si="18"/>
        <v>13265.840000001714</v>
      </c>
      <c r="J80" s="1146">
        <f t="shared" si="19"/>
        <v>0</v>
      </c>
      <c r="K80" s="1146">
        <f t="shared" si="20"/>
        <v>-530082.9995000005</v>
      </c>
      <c r="L80" s="1146">
        <f t="shared" si="21"/>
        <v>-532868.87450000062</v>
      </c>
      <c r="M80" s="1146">
        <f t="shared" si="22"/>
        <v>-519603.0344999989</v>
      </c>
      <c r="N80" s="1146">
        <f t="shared" si="23"/>
        <v>-530083.15950000065</v>
      </c>
    </row>
    <row r="81" spans="1:14" s="81" customFormat="1" ht="13.2">
      <c r="A81" s="789"/>
      <c r="B81" s="1123">
        <v>43799</v>
      </c>
      <c r="C81" s="1125">
        <f t="shared" si="6"/>
        <v>14163308</v>
      </c>
      <c r="D81" s="1146">
        <f t="shared" si="15"/>
        <v>14163308</v>
      </c>
      <c r="E81" s="1146"/>
      <c r="F81" s="1146"/>
      <c r="G81" s="1146">
        <f t="shared" si="16"/>
        <v>-14163308.16</v>
      </c>
      <c r="H81" s="1146">
        <f t="shared" si="17"/>
        <v>-14163308.159999998</v>
      </c>
      <c r="I81" s="1146">
        <f t="shared" si="18"/>
        <v>-0.15999999828636646</v>
      </c>
      <c r="J81" s="1146">
        <f t="shared" si="19"/>
        <v>0</v>
      </c>
      <c r="K81" s="1146">
        <f t="shared" si="20"/>
        <v>-530082.9995000005</v>
      </c>
      <c r="L81" s="1146">
        <f t="shared" si="21"/>
        <v>-530082.99950000062</v>
      </c>
      <c r="M81" s="1146">
        <f t="shared" si="22"/>
        <v>-530083.1594999989</v>
      </c>
      <c r="N81" s="1146">
        <f t="shared" si="23"/>
        <v>-530083.15950000065</v>
      </c>
    </row>
    <row r="82" spans="1:14" s="81" customFormat="1" ht="13.2">
      <c r="A82" s="789"/>
      <c r="B82" s="1123">
        <v>43830</v>
      </c>
      <c r="C82" s="1125">
        <f t="shared" si="6"/>
        <v>14163308</v>
      </c>
      <c r="D82" s="1146">
        <f t="shared" si="15"/>
        <v>14163308</v>
      </c>
      <c r="E82" s="1146"/>
      <c r="F82" s="1146"/>
      <c r="G82" s="1146">
        <f t="shared" si="16"/>
        <v>-14163308.16</v>
      </c>
      <c r="H82" s="1146">
        <f t="shared" si="17"/>
        <v>-14163308.159999998</v>
      </c>
      <c r="I82" s="1146">
        <f t="shared" si="18"/>
        <v>-0.15999999828636646</v>
      </c>
      <c r="J82" s="1146">
        <f t="shared" si="19"/>
        <v>0</v>
      </c>
      <c r="K82" s="1146">
        <f t="shared" si="20"/>
        <v>-530082.9995000005</v>
      </c>
      <c r="L82" s="1146">
        <f t="shared" si="21"/>
        <v>-530082.99950000062</v>
      </c>
      <c r="M82" s="1146">
        <f t="shared" si="22"/>
        <v>-530083.1594999989</v>
      </c>
      <c r="N82" s="1146">
        <f t="shared" si="23"/>
        <v>-530083.15950000065</v>
      </c>
    </row>
    <row r="83" spans="1:14" s="81" customFormat="1" ht="13.2">
      <c r="A83" s="789"/>
      <c r="B83" s="1123">
        <v>43861</v>
      </c>
      <c r="C83" s="1125">
        <f t="shared" si="6"/>
        <v>14163308</v>
      </c>
      <c r="D83" s="1146">
        <f t="shared" si="15"/>
        <v>14163308</v>
      </c>
      <c r="E83" s="1146"/>
      <c r="F83" s="1146"/>
      <c r="G83" s="1146">
        <f t="shared" si="16"/>
        <v>-14163308.16</v>
      </c>
      <c r="H83" s="1146">
        <f t="shared" si="17"/>
        <v>-14163308.159999998</v>
      </c>
      <c r="I83" s="1146">
        <f t="shared" si="18"/>
        <v>-0.15999999828636646</v>
      </c>
      <c r="J83" s="1146">
        <f t="shared" si="19"/>
        <v>0</v>
      </c>
      <c r="K83" s="1146">
        <f t="shared" si="20"/>
        <v>-530082.9995000005</v>
      </c>
      <c r="L83" s="1146">
        <f t="shared" si="21"/>
        <v>-530082.99950000062</v>
      </c>
      <c r="M83" s="1146">
        <f t="shared" si="22"/>
        <v>-530083.1594999989</v>
      </c>
      <c r="N83" s="1146">
        <f t="shared" si="23"/>
        <v>-530083.15950000065</v>
      </c>
    </row>
    <row r="84" spans="1:14" s="81" customFormat="1" ht="13.2">
      <c r="A84" s="789"/>
      <c r="B84" s="1123">
        <v>43890</v>
      </c>
      <c r="C84" s="1125">
        <f t="shared" si="6"/>
        <v>14163308</v>
      </c>
      <c r="D84" s="1146">
        <f t="shared" si="15"/>
        <v>14163308</v>
      </c>
      <c r="E84" s="1146"/>
      <c r="F84" s="1146"/>
      <c r="G84" s="1146">
        <f t="shared" si="16"/>
        <v>-14163308.16</v>
      </c>
      <c r="H84" s="1146">
        <f t="shared" si="17"/>
        <v>-14163308.159999998</v>
      </c>
      <c r="I84" s="1146">
        <f t="shared" si="18"/>
        <v>-0.15999999828636646</v>
      </c>
      <c r="J84" s="1146">
        <f t="shared" si="19"/>
        <v>0</v>
      </c>
      <c r="K84" s="1146">
        <f t="shared" si="20"/>
        <v>-530082.9995000005</v>
      </c>
      <c r="L84" s="1146">
        <f t="shared" si="21"/>
        <v>-530082.99950000062</v>
      </c>
      <c r="M84" s="1146">
        <f t="shared" si="22"/>
        <v>-530083.1594999989</v>
      </c>
      <c r="N84" s="1146">
        <f t="shared" si="23"/>
        <v>-530083.15950000065</v>
      </c>
    </row>
    <row r="85" spans="1:14" s="81" customFormat="1" ht="13.2">
      <c r="A85" s="789"/>
      <c r="B85" s="1123">
        <v>43921</v>
      </c>
      <c r="C85" s="1125">
        <f t="shared" si="6"/>
        <v>14163308</v>
      </c>
      <c r="D85" s="1146">
        <f t="shared" si="15"/>
        <v>14163308</v>
      </c>
      <c r="E85" s="1146"/>
      <c r="F85" s="1146"/>
      <c r="G85" s="1146">
        <f t="shared" si="16"/>
        <v>-14163308.16</v>
      </c>
      <c r="H85" s="1146">
        <f t="shared" si="17"/>
        <v>-14163308.159999998</v>
      </c>
      <c r="I85" s="1146">
        <f t="shared" si="18"/>
        <v>-0.15999999828636646</v>
      </c>
      <c r="J85" s="1146">
        <f t="shared" si="19"/>
        <v>0</v>
      </c>
      <c r="K85" s="1146">
        <f t="shared" si="20"/>
        <v>-530082.9995000005</v>
      </c>
      <c r="L85" s="1146">
        <f t="shared" si="21"/>
        <v>-530082.99950000062</v>
      </c>
      <c r="M85" s="1146">
        <f t="shared" si="22"/>
        <v>-530083.1594999989</v>
      </c>
      <c r="N85" s="1146">
        <f t="shared" si="23"/>
        <v>-530083.15950000065</v>
      </c>
    </row>
    <row r="86" spans="1:14" s="81" customFormat="1" ht="13.2">
      <c r="A86" s="789"/>
      <c r="B86" s="1123">
        <v>43951</v>
      </c>
      <c r="C86" s="1125">
        <f t="shared" ref="C86:C111" si="24">C85</f>
        <v>14163308</v>
      </c>
      <c r="D86" s="1146">
        <f t="shared" si="15"/>
        <v>14163308</v>
      </c>
      <c r="E86" s="1146"/>
      <c r="F86" s="1146"/>
      <c r="G86" s="1146">
        <f t="shared" si="16"/>
        <v>-14163308.16</v>
      </c>
      <c r="H86" s="1146">
        <f t="shared" si="17"/>
        <v>-14163308.159999998</v>
      </c>
      <c r="I86" s="1146">
        <f t="shared" si="18"/>
        <v>-0.15999999828636646</v>
      </c>
      <c r="J86" s="1146">
        <f t="shared" si="19"/>
        <v>0</v>
      </c>
      <c r="K86" s="1146">
        <f t="shared" si="20"/>
        <v>-530082.9995000005</v>
      </c>
      <c r="L86" s="1146">
        <f t="shared" si="21"/>
        <v>-530082.99950000062</v>
      </c>
      <c r="M86" s="1146">
        <f t="shared" si="22"/>
        <v>-530083.1594999989</v>
      </c>
      <c r="N86" s="1146">
        <f t="shared" si="23"/>
        <v>-530083.15950000065</v>
      </c>
    </row>
    <row r="87" spans="1:14" s="81" customFormat="1" ht="13.2">
      <c r="A87" s="789"/>
      <c r="B87" s="1123">
        <v>43982</v>
      </c>
      <c r="C87" s="1125">
        <f t="shared" si="24"/>
        <v>14163308</v>
      </c>
      <c r="D87" s="1146">
        <f t="shared" si="15"/>
        <v>14163308</v>
      </c>
      <c r="E87" s="1146"/>
      <c r="F87" s="1146"/>
      <c r="G87" s="1146">
        <f t="shared" si="16"/>
        <v>-14163308.16</v>
      </c>
      <c r="H87" s="1146">
        <f t="shared" si="17"/>
        <v>-14163308.159999998</v>
      </c>
      <c r="I87" s="1146">
        <f t="shared" si="18"/>
        <v>-0.15999999828636646</v>
      </c>
      <c r="J87" s="1146">
        <f t="shared" si="19"/>
        <v>0</v>
      </c>
      <c r="K87" s="1146">
        <f t="shared" si="20"/>
        <v>-530082.9995000005</v>
      </c>
      <c r="L87" s="1146">
        <f t="shared" si="21"/>
        <v>-530082.99950000062</v>
      </c>
      <c r="M87" s="1146">
        <f t="shared" si="22"/>
        <v>-530083.1594999989</v>
      </c>
      <c r="N87" s="1146">
        <f t="shared" si="23"/>
        <v>-530083.15950000065</v>
      </c>
    </row>
    <row r="88" spans="1:14" s="81" customFormat="1" ht="13.2">
      <c r="A88" s="789"/>
      <c r="B88" s="1123">
        <v>44012</v>
      </c>
      <c r="C88" s="1125">
        <f t="shared" si="24"/>
        <v>14163308</v>
      </c>
      <c r="D88" s="1146">
        <f t="shared" si="15"/>
        <v>14163308</v>
      </c>
      <c r="E88" s="1146"/>
      <c r="F88" s="1146"/>
      <c r="G88" s="1146">
        <f t="shared" si="16"/>
        <v>-14163308.16</v>
      </c>
      <c r="H88" s="1146">
        <f t="shared" si="17"/>
        <v>-14163308.159999998</v>
      </c>
      <c r="I88" s="1146">
        <f t="shared" si="18"/>
        <v>-0.15999999828636646</v>
      </c>
      <c r="J88" s="1146">
        <f t="shared" si="19"/>
        <v>0</v>
      </c>
      <c r="K88" s="1146">
        <f t="shared" si="20"/>
        <v>-530082.9995000005</v>
      </c>
      <c r="L88" s="1146">
        <f t="shared" si="21"/>
        <v>-530082.99950000062</v>
      </c>
      <c r="M88" s="1146">
        <f t="shared" si="22"/>
        <v>-530083.1594999989</v>
      </c>
      <c r="N88" s="1146">
        <f t="shared" si="23"/>
        <v>-530083.15950000065</v>
      </c>
    </row>
    <row r="89" spans="1:14" s="81" customFormat="1" ht="13.2">
      <c r="A89" s="789"/>
      <c r="B89" s="474">
        <v>44043</v>
      </c>
      <c r="C89" s="787">
        <f t="shared" si="24"/>
        <v>14163308</v>
      </c>
      <c r="D89" s="786">
        <f t="shared" ref="D89:D98" si="25">(C77+C89+SUM(C78:C88)*2)/24</f>
        <v>14163308</v>
      </c>
      <c r="E89" s="885"/>
      <c r="F89" s="786"/>
      <c r="G89" s="786">
        <f t="shared" ref="G89:G98" si="26">G88-F89</f>
        <v>-14163308.16</v>
      </c>
      <c r="H89" s="786">
        <f t="shared" ref="H89:H98" si="27">(G77+G89+SUM(G78:G88)*2)/24</f>
        <v>-14163308.159999998</v>
      </c>
      <c r="I89" s="786">
        <f t="shared" ref="I89:I98" si="28">D89+H89</f>
        <v>-0.15999999828636646</v>
      </c>
      <c r="J89" s="786">
        <f t="shared" ref="J89:J98" si="29">+(F89*0.21)</f>
        <v>0</v>
      </c>
      <c r="K89" s="786">
        <f t="shared" ref="K89:K98" si="30">K88+J89</f>
        <v>-530082.9995000005</v>
      </c>
      <c r="L89" s="786">
        <f t="shared" ref="L89:L98" si="31">(K77+K89+SUM(K78:K88)*2)/24</f>
        <v>-530082.99950000062</v>
      </c>
      <c r="M89" s="788">
        <f t="shared" ref="M89:M98" si="32">I89+L89</f>
        <v>-530083.1594999989</v>
      </c>
      <c r="N89" s="788">
        <f t="shared" ref="N89:N98" si="33">C89+G89+K89</f>
        <v>-530083.15950000065</v>
      </c>
    </row>
    <row r="90" spans="1:14" s="81" customFormat="1" ht="13.2">
      <c r="A90" s="789"/>
      <c r="B90" s="474">
        <v>44074</v>
      </c>
      <c r="C90" s="787">
        <f t="shared" si="24"/>
        <v>14163308</v>
      </c>
      <c r="D90" s="786">
        <f t="shared" si="25"/>
        <v>14163308</v>
      </c>
      <c r="E90" s="885"/>
      <c r="F90" s="786"/>
      <c r="G90" s="786">
        <f t="shared" si="26"/>
        <v>-14163308.16</v>
      </c>
      <c r="H90" s="786">
        <f t="shared" si="27"/>
        <v>-14163308.159999998</v>
      </c>
      <c r="I90" s="786">
        <f t="shared" si="28"/>
        <v>-0.15999999828636646</v>
      </c>
      <c r="J90" s="786">
        <f t="shared" si="29"/>
        <v>0</v>
      </c>
      <c r="K90" s="786">
        <f t="shared" si="30"/>
        <v>-530082.9995000005</v>
      </c>
      <c r="L90" s="786">
        <f t="shared" si="31"/>
        <v>-530082.99950000062</v>
      </c>
      <c r="M90" s="788">
        <f t="shared" si="32"/>
        <v>-530083.1594999989</v>
      </c>
      <c r="N90" s="788">
        <f t="shared" si="33"/>
        <v>-530083.15950000065</v>
      </c>
    </row>
    <row r="91" spans="1:14" s="81" customFormat="1" ht="13.2">
      <c r="A91" s="789"/>
      <c r="B91" s="474">
        <v>44104</v>
      </c>
      <c r="C91" s="787">
        <f t="shared" si="24"/>
        <v>14163308</v>
      </c>
      <c r="D91" s="786">
        <f t="shared" si="25"/>
        <v>14163308</v>
      </c>
      <c r="E91" s="885">
        <f>EDIT!C14</f>
        <v>-530083.32000000007</v>
      </c>
      <c r="F91" s="786"/>
      <c r="G91" s="786">
        <f t="shared" si="26"/>
        <v>-14163308.16</v>
      </c>
      <c r="H91" s="786">
        <f t="shared" si="27"/>
        <v>-14163308.159999998</v>
      </c>
      <c r="I91" s="786">
        <f t="shared" si="28"/>
        <v>-0.15999999828636646</v>
      </c>
      <c r="J91" s="786">
        <f t="shared" si="29"/>
        <v>0</v>
      </c>
      <c r="K91" s="885">
        <f>K90+J91-E91</f>
        <v>0.32049999956507236</v>
      </c>
      <c r="L91" s="786">
        <f t="shared" si="31"/>
        <v>-507996.19450000062</v>
      </c>
      <c r="M91" s="788">
        <f t="shared" si="32"/>
        <v>-507996.35449999891</v>
      </c>
      <c r="N91" s="788">
        <f t="shared" si="33"/>
        <v>0.16049999941606075</v>
      </c>
    </row>
    <row r="92" spans="1:14" s="81" customFormat="1" ht="13.2">
      <c r="A92" s="789"/>
      <c r="B92" s="474">
        <v>44135</v>
      </c>
      <c r="C92" s="787">
        <f t="shared" si="24"/>
        <v>14163308</v>
      </c>
      <c r="D92" s="786">
        <f t="shared" si="25"/>
        <v>14163308</v>
      </c>
      <c r="F92" s="786"/>
      <c r="G92" s="786">
        <f t="shared" si="26"/>
        <v>-14163308.16</v>
      </c>
      <c r="H92" s="786">
        <f t="shared" si="27"/>
        <v>-14163308.159999998</v>
      </c>
      <c r="I92" s="786">
        <f t="shared" si="28"/>
        <v>-0.15999999828636646</v>
      </c>
      <c r="J92" s="786">
        <f>+(F92*0.21)</f>
        <v>0</v>
      </c>
      <c r="K92" s="786">
        <f>K91+J92</f>
        <v>0.32049999956507236</v>
      </c>
      <c r="L92" s="786">
        <f t="shared" si="31"/>
        <v>-463822.58450000058</v>
      </c>
      <c r="M92" s="788">
        <f t="shared" si="32"/>
        <v>-463822.74449999887</v>
      </c>
      <c r="N92" s="788">
        <f t="shared" si="33"/>
        <v>0.16049999941606075</v>
      </c>
    </row>
    <row r="93" spans="1:14" s="81" customFormat="1" ht="13.2">
      <c r="A93" s="789"/>
      <c r="B93" s="474">
        <v>44165</v>
      </c>
      <c r="C93" s="787">
        <f t="shared" si="24"/>
        <v>14163308</v>
      </c>
      <c r="D93" s="786">
        <f t="shared" si="25"/>
        <v>14163308</v>
      </c>
      <c r="E93" s="885"/>
      <c r="F93" s="786"/>
      <c r="G93" s="786">
        <f t="shared" si="26"/>
        <v>-14163308.16</v>
      </c>
      <c r="H93" s="786">
        <f t="shared" si="27"/>
        <v>-14163308.159999998</v>
      </c>
      <c r="I93" s="786">
        <f t="shared" si="28"/>
        <v>-0.15999999828636646</v>
      </c>
      <c r="J93" s="786">
        <f>+(F93*0.21)</f>
        <v>0</v>
      </c>
      <c r="K93" s="786">
        <f t="shared" si="30"/>
        <v>0.32049999956507236</v>
      </c>
      <c r="L93" s="786">
        <f t="shared" si="31"/>
        <v>-419648.97450000054</v>
      </c>
      <c r="M93" s="788">
        <f t="shared" si="32"/>
        <v>-419649.13449999882</v>
      </c>
      <c r="N93" s="788">
        <f t="shared" si="33"/>
        <v>0.16049999941606075</v>
      </c>
    </row>
    <row r="94" spans="1:14" s="81" customFormat="1" ht="13.2">
      <c r="A94" s="789"/>
      <c r="B94" s="474">
        <v>44196</v>
      </c>
      <c r="C94" s="787">
        <f t="shared" si="24"/>
        <v>14163308</v>
      </c>
      <c r="D94" s="786">
        <f t="shared" si="25"/>
        <v>14163308</v>
      </c>
      <c r="E94" s="885"/>
      <c r="F94" s="786"/>
      <c r="G94" s="786">
        <f t="shared" si="26"/>
        <v>-14163308.16</v>
      </c>
      <c r="H94" s="786">
        <f t="shared" si="27"/>
        <v>-14163308.159999998</v>
      </c>
      <c r="I94" s="786">
        <f t="shared" si="28"/>
        <v>-0.15999999828636646</v>
      </c>
      <c r="J94" s="786">
        <f t="shared" si="29"/>
        <v>0</v>
      </c>
      <c r="K94" s="786">
        <f t="shared" si="30"/>
        <v>0.32049999956507236</v>
      </c>
      <c r="L94" s="786">
        <f t="shared" si="31"/>
        <v>-375475.36450000055</v>
      </c>
      <c r="M94" s="788">
        <f t="shared" si="32"/>
        <v>-375475.52449999884</v>
      </c>
      <c r="N94" s="788">
        <f t="shared" si="33"/>
        <v>0.16049999941606075</v>
      </c>
    </row>
    <row r="95" spans="1:14" s="81" customFormat="1" ht="13.2">
      <c r="A95" s="789"/>
      <c r="B95" s="474">
        <v>44227</v>
      </c>
      <c r="C95" s="787">
        <f t="shared" si="24"/>
        <v>14163308</v>
      </c>
      <c r="D95" s="786">
        <f t="shared" si="25"/>
        <v>14163308</v>
      </c>
      <c r="E95" s="885"/>
      <c r="F95" s="786"/>
      <c r="G95" s="786">
        <f t="shared" si="26"/>
        <v>-14163308.16</v>
      </c>
      <c r="H95" s="786">
        <f t="shared" si="27"/>
        <v>-14163308.159999998</v>
      </c>
      <c r="I95" s="786">
        <f t="shared" si="28"/>
        <v>-0.15999999828636646</v>
      </c>
      <c r="J95" s="786">
        <f t="shared" si="29"/>
        <v>0</v>
      </c>
      <c r="K95" s="786">
        <f t="shared" si="30"/>
        <v>0.32049999956507236</v>
      </c>
      <c r="L95" s="786">
        <f t="shared" si="31"/>
        <v>-331301.7545000005</v>
      </c>
      <c r="M95" s="788">
        <f t="shared" si="32"/>
        <v>-331301.91449999879</v>
      </c>
      <c r="N95" s="788">
        <f t="shared" si="33"/>
        <v>0.16049999941606075</v>
      </c>
    </row>
    <row r="96" spans="1:14" s="81" customFormat="1" ht="13.2">
      <c r="A96" s="789"/>
      <c r="B96" s="474">
        <v>44255</v>
      </c>
      <c r="C96" s="787">
        <f t="shared" si="24"/>
        <v>14163308</v>
      </c>
      <c r="D96" s="786">
        <f t="shared" si="25"/>
        <v>14163308</v>
      </c>
      <c r="E96" s="885"/>
      <c r="F96" s="786"/>
      <c r="G96" s="786">
        <f t="shared" si="26"/>
        <v>-14163308.16</v>
      </c>
      <c r="H96" s="786">
        <f t="shared" si="27"/>
        <v>-14163308.159999998</v>
      </c>
      <c r="I96" s="786">
        <f t="shared" si="28"/>
        <v>-0.15999999828636646</v>
      </c>
      <c r="J96" s="786">
        <f t="shared" si="29"/>
        <v>0</v>
      </c>
      <c r="K96" s="786">
        <f t="shared" si="30"/>
        <v>0.32049999956507236</v>
      </c>
      <c r="L96" s="786">
        <f t="shared" si="31"/>
        <v>-287128.14450000046</v>
      </c>
      <c r="M96" s="788">
        <f t="shared" si="32"/>
        <v>-287128.30449999875</v>
      </c>
      <c r="N96" s="788">
        <f t="shared" si="33"/>
        <v>0.16049999941606075</v>
      </c>
    </row>
    <row r="97" spans="1:14" s="81" customFormat="1" ht="13.2">
      <c r="A97" s="789"/>
      <c r="B97" s="474">
        <v>44286</v>
      </c>
      <c r="C97" s="787">
        <f t="shared" si="24"/>
        <v>14163308</v>
      </c>
      <c r="D97" s="786">
        <f t="shared" si="25"/>
        <v>14163308</v>
      </c>
      <c r="E97" s="885"/>
      <c r="F97" s="786"/>
      <c r="G97" s="786">
        <f t="shared" si="26"/>
        <v>-14163308.16</v>
      </c>
      <c r="H97" s="786">
        <f t="shared" si="27"/>
        <v>-14163308.159999998</v>
      </c>
      <c r="I97" s="786">
        <f t="shared" si="28"/>
        <v>-0.15999999828636646</v>
      </c>
      <c r="J97" s="786">
        <f t="shared" si="29"/>
        <v>0</v>
      </c>
      <c r="K97" s="786">
        <f t="shared" si="30"/>
        <v>0.32049999956507236</v>
      </c>
      <c r="L97" s="786">
        <f t="shared" si="31"/>
        <v>-242954.53450000053</v>
      </c>
      <c r="M97" s="788">
        <f t="shared" si="32"/>
        <v>-242954.69449999882</v>
      </c>
      <c r="N97" s="788">
        <f t="shared" si="33"/>
        <v>0.16049999941606075</v>
      </c>
    </row>
    <row r="98" spans="1:14" s="81" customFormat="1" ht="13.2">
      <c r="A98" s="789"/>
      <c r="B98" s="474">
        <v>44316</v>
      </c>
      <c r="C98" s="787">
        <f t="shared" si="24"/>
        <v>14163308</v>
      </c>
      <c r="D98" s="786">
        <f t="shared" si="25"/>
        <v>14163308</v>
      </c>
      <c r="E98" s="885"/>
      <c r="F98" s="786"/>
      <c r="G98" s="786">
        <f t="shared" si="26"/>
        <v>-14163308.16</v>
      </c>
      <c r="H98" s="786">
        <f t="shared" si="27"/>
        <v>-14163308.159999998</v>
      </c>
      <c r="I98" s="786">
        <f t="shared" si="28"/>
        <v>-0.15999999828636646</v>
      </c>
      <c r="J98" s="786">
        <f t="shared" si="29"/>
        <v>0</v>
      </c>
      <c r="K98" s="786">
        <f t="shared" si="30"/>
        <v>0.32049999956507236</v>
      </c>
      <c r="L98" s="786">
        <f t="shared" si="31"/>
        <v>-198780.92450000052</v>
      </c>
      <c r="M98" s="788">
        <f t="shared" si="32"/>
        <v>-198781.0844999988</v>
      </c>
      <c r="N98" s="788">
        <f t="shared" si="33"/>
        <v>0.16049999941606075</v>
      </c>
    </row>
    <row r="99" spans="1:14" s="81" customFormat="1" ht="13.2">
      <c r="A99" s="789"/>
      <c r="B99" s="567">
        <v>44347</v>
      </c>
      <c r="C99" s="787">
        <f t="shared" si="24"/>
        <v>14163308</v>
      </c>
      <c r="D99" s="885">
        <f t="shared" ref="D99:D111" si="34">(C87+C99+SUM(C88:C98)*2)/24</f>
        <v>14163308</v>
      </c>
      <c r="E99" s="885"/>
      <c r="F99" s="885"/>
      <c r="G99" s="885">
        <f t="shared" ref="G99:G111" si="35">G98-F99</f>
        <v>-14163308.16</v>
      </c>
      <c r="H99" s="885">
        <f t="shared" ref="H99:H111" si="36">(G87+G99+SUM(G88:G98)*2)/24</f>
        <v>-14163308.159999998</v>
      </c>
      <c r="I99" s="885">
        <f t="shared" ref="I99:I111" si="37">D99+H99</f>
        <v>-0.15999999828636646</v>
      </c>
      <c r="J99" s="885">
        <f t="shared" ref="J99:J111" si="38">+(F99*0.21)</f>
        <v>0</v>
      </c>
      <c r="K99" s="885">
        <f t="shared" ref="K99:K111" si="39">K98+J99</f>
        <v>0.32049999956507236</v>
      </c>
      <c r="L99" s="885">
        <f t="shared" ref="L99:L111" si="40">(K87+K99+SUM(K88:K98)*2)/24</f>
        <v>-154607.31450000053</v>
      </c>
      <c r="M99" s="885">
        <f t="shared" ref="M99:M111" si="41">I99+L99</f>
        <v>-154607.47449999882</v>
      </c>
      <c r="N99" s="885">
        <f t="shared" ref="N99:N111" si="42">C99+G99+K99</f>
        <v>0.16049999941606075</v>
      </c>
    </row>
    <row r="100" spans="1:14" s="81" customFormat="1" ht="13.2">
      <c r="A100" s="789"/>
      <c r="B100" s="567">
        <v>44377</v>
      </c>
      <c r="C100" s="787">
        <f t="shared" si="24"/>
        <v>14163308</v>
      </c>
      <c r="D100" s="885">
        <f t="shared" si="34"/>
        <v>14163308</v>
      </c>
      <c r="E100" s="885"/>
      <c r="F100" s="885"/>
      <c r="G100" s="885">
        <f t="shared" si="35"/>
        <v>-14163308.16</v>
      </c>
      <c r="H100" s="885">
        <f t="shared" si="36"/>
        <v>-14163308.159999998</v>
      </c>
      <c r="I100" s="885">
        <f t="shared" si="37"/>
        <v>-0.15999999828636646</v>
      </c>
      <c r="J100" s="885">
        <f t="shared" si="38"/>
        <v>0</v>
      </c>
      <c r="K100" s="885">
        <f t="shared" si="39"/>
        <v>0.32049999956507236</v>
      </c>
      <c r="L100" s="885">
        <f t="shared" si="40"/>
        <v>-110433.70450000052</v>
      </c>
      <c r="M100" s="885">
        <f t="shared" si="41"/>
        <v>-110433.8644999988</v>
      </c>
      <c r="N100" s="885">
        <f t="shared" si="42"/>
        <v>0.16049999941606075</v>
      </c>
    </row>
    <row r="101" spans="1:14" s="81" customFormat="1" ht="13.2">
      <c r="A101" s="789"/>
      <c r="B101" s="567">
        <v>44408</v>
      </c>
      <c r="C101" s="787">
        <f t="shared" si="24"/>
        <v>14163308</v>
      </c>
      <c r="D101" s="885">
        <f t="shared" si="34"/>
        <v>14163308</v>
      </c>
      <c r="E101" s="885"/>
      <c r="F101" s="885"/>
      <c r="G101" s="885">
        <f t="shared" si="35"/>
        <v>-14163308.16</v>
      </c>
      <c r="H101" s="885">
        <f t="shared" si="36"/>
        <v>-14163308.159999998</v>
      </c>
      <c r="I101" s="885">
        <f t="shared" si="37"/>
        <v>-0.15999999828636646</v>
      </c>
      <c r="J101" s="885">
        <f t="shared" si="38"/>
        <v>0</v>
      </c>
      <c r="K101" s="885">
        <f t="shared" si="39"/>
        <v>0.32049999956507236</v>
      </c>
      <c r="L101" s="885">
        <f t="shared" si="40"/>
        <v>-66260.094500000443</v>
      </c>
      <c r="M101" s="885">
        <f t="shared" si="41"/>
        <v>-66260.254499998729</v>
      </c>
      <c r="N101" s="885">
        <f t="shared" si="42"/>
        <v>0.16049999941606075</v>
      </c>
    </row>
    <row r="102" spans="1:14" s="81" customFormat="1" ht="13.2">
      <c r="A102" s="789"/>
      <c r="B102" s="567">
        <v>44439</v>
      </c>
      <c r="C102" s="787">
        <f t="shared" si="24"/>
        <v>14163308</v>
      </c>
      <c r="D102" s="885">
        <f t="shared" si="34"/>
        <v>14163308</v>
      </c>
      <c r="E102" s="885"/>
      <c r="F102" s="885"/>
      <c r="G102" s="885">
        <f t="shared" si="35"/>
        <v>-14163308.16</v>
      </c>
      <c r="H102" s="885">
        <f t="shared" si="36"/>
        <v>-14163308.159999998</v>
      </c>
      <c r="I102" s="885">
        <f t="shared" si="37"/>
        <v>-0.15999999828636646</v>
      </c>
      <c r="J102" s="885">
        <f t="shared" si="38"/>
        <v>0</v>
      </c>
      <c r="K102" s="885">
        <f t="shared" si="39"/>
        <v>0.32049999956507236</v>
      </c>
      <c r="L102" s="885">
        <f t="shared" si="40"/>
        <v>-22086.484500000439</v>
      </c>
      <c r="M102" s="885">
        <f t="shared" si="41"/>
        <v>-22086.644499998725</v>
      </c>
      <c r="N102" s="885">
        <f t="shared" si="42"/>
        <v>0.16049999941606075</v>
      </c>
    </row>
    <row r="103" spans="1:14" s="81" customFormat="1" ht="13.2">
      <c r="A103" s="789"/>
      <c r="B103" s="567">
        <v>44469</v>
      </c>
      <c r="C103" s="787">
        <f t="shared" si="24"/>
        <v>14163308</v>
      </c>
      <c r="D103" s="885">
        <f t="shared" si="34"/>
        <v>14163308</v>
      </c>
      <c r="E103" s="885"/>
      <c r="F103" s="885"/>
      <c r="G103" s="885">
        <f t="shared" si="35"/>
        <v>-14163308.16</v>
      </c>
      <c r="H103" s="885">
        <f t="shared" si="36"/>
        <v>-14163308.159999998</v>
      </c>
      <c r="I103" s="885">
        <f t="shared" si="37"/>
        <v>-0.15999999828636646</v>
      </c>
      <c r="J103" s="885">
        <f t="shared" si="38"/>
        <v>0</v>
      </c>
      <c r="K103" s="885">
        <f t="shared" si="39"/>
        <v>0.32049999956507236</v>
      </c>
      <c r="L103" s="885">
        <f t="shared" si="40"/>
        <v>0.32049999956507236</v>
      </c>
      <c r="M103" s="885">
        <f t="shared" si="41"/>
        <v>0.16050000127870589</v>
      </c>
      <c r="N103" s="885">
        <f t="shared" si="42"/>
        <v>0.16049999941606075</v>
      </c>
    </row>
    <row r="104" spans="1:14" s="81" customFormat="1" ht="13.2">
      <c r="A104" s="789"/>
      <c r="B104" s="567">
        <v>44500</v>
      </c>
      <c r="C104" s="787">
        <f t="shared" si="24"/>
        <v>14163308</v>
      </c>
      <c r="D104" s="885">
        <f t="shared" si="34"/>
        <v>14163308</v>
      </c>
      <c r="E104" s="885"/>
      <c r="F104" s="885"/>
      <c r="G104" s="885">
        <f t="shared" si="35"/>
        <v>-14163308.16</v>
      </c>
      <c r="H104" s="885">
        <f t="shared" si="36"/>
        <v>-14163308.159999998</v>
      </c>
      <c r="I104" s="885">
        <f t="shared" si="37"/>
        <v>-0.15999999828636646</v>
      </c>
      <c r="J104" s="885">
        <f t="shared" si="38"/>
        <v>0</v>
      </c>
      <c r="K104" s="885">
        <f t="shared" si="39"/>
        <v>0.32049999956507236</v>
      </c>
      <c r="L104" s="885">
        <f t="shared" si="40"/>
        <v>0.32049999956507236</v>
      </c>
      <c r="M104" s="885">
        <f t="shared" si="41"/>
        <v>0.16050000127870589</v>
      </c>
      <c r="N104" s="885">
        <f t="shared" si="42"/>
        <v>0.16049999941606075</v>
      </c>
    </row>
    <row r="105" spans="1:14" s="81" customFormat="1" ht="13.2">
      <c r="A105" s="789"/>
      <c r="B105" s="567">
        <v>44530</v>
      </c>
      <c r="C105" s="787">
        <f t="shared" si="24"/>
        <v>14163308</v>
      </c>
      <c r="D105" s="885">
        <f t="shared" si="34"/>
        <v>14163308</v>
      </c>
      <c r="E105" s="885"/>
      <c r="F105" s="885"/>
      <c r="G105" s="885">
        <f t="shared" si="35"/>
        <v>-14163308.16</v>
      </c>
      <c r="H105" s="885">
        <f t="shared" si="36"/>
        <v>-14163308.159999998</v>
      </c>
      <c r="I105" s="885">
        <f t="shared" si="37"/>
        <v>-0.15999999828636646</v>
      </c>
      <c r="J105" s="885">
        <f t="shared" si="38"/>
        <v>0</v>
      </c>
      <c r="K105" s="885">
        <f t="shared" si="39"/>
        <v>0.32049999956507236</v>
      </c>
      <c r="L105" s="885">
        <f t="shared" si="40"/>
        <v>0.32049999956507236</v>
      </c>
      <c r="M105" s="885">
        <f t="shared" si="41"/>
        <v>0.16050000127870589</v>
      </c>
      <c r="N105" s="885">
        <f t="shared" si="42"/>
        <v>0.16049999941606075</v>
      </c>
    </row>
    <row r="106" spans="1:14" s="81" customFormat="1" ht="13.2">
      <c r="A106" s="789"/>
      <c r="B106" s="567">
        <v>44561</v>
      </c>
      <c r="C106" s="787">
        <f t="shared" si="24"/>
        <v>14163308</v>
      </c>
      <c r="D106" s="885">
        <f t="shared" si="34"/>
        <v>14163308</v>
      </c>
      <c r="E106" s="885"/>
      <c r="F106" s="885"/>
      <c r="G106" s="885">
        <f t="shared" si="35"/>
        <v>-14163308.16</v>
      </c>
      <c r="H106" s="885">
        <f t="shared" si="36"/>
        <v>-14163308.159999998</v>
      </c>
      <c r="I106" s="885">
        <f t="shared" si="37"/>
        <v>-0.15999999828636646</v>
      </c>
      <c r="J106" s="885">
        <f t="shared" si="38"/>
        <v>0</v>
      </c>
      <c r="K106" s="885">
        <f t="shared" si="39"/>
        <v>0.32049999956507236</v>
      </c>
      <c r="L106" s="885">
        <f t="shared" si="40"/>
        <v>0.32049999956507236</v>
      </c>
      <c r="M106" s="885">
        <f t="shared" si="41"/>
        <v>0.16050000127870589</v>
      </c>
      <c r="N106" s="885">
        <f t="shared" si="42"/>
        <v>0.16049999941606075</v>
      </c>
    </row>
    <row r="107" spans="1:14" s="81" customFormat="1" ht="13.2">
      <c r="A107" s="789"/>
      <c r="B107" s="567">
        <v>44592</v>
      </c>
      <c r="C107" s="787">
        <f t="shared" si="24"/>
        <v>14163308</v>
      </c>
      <c r="D107" s="885">
        <f t="shared" si="34"/>
        <v>14163308</v>
      </c>
      <c r="E107" s="885"/>
      <c r="F107" s="885"/>
      <c r="G107" s="885">
        <f t="shared" si="35"/>
        <v>-14163308.16</v>
      </c>
      <c r="H107" s="885">
        <f t="shared" si="36"/>
        <v>-14163308.159999998</v>
      </c>
      <c r="I107" s="885">
        <f t="shared" si="37"/>
        <v>-0.15999999828636646</v>
      </c>
      <c r="J107" s="885">
        <f t="shared" si="38"/>
        <v>0</v>
      </c>
      <c r="K107" s="885">
        <f t="shared" si="39"/>
        <v>0.32049999956507236</v>
      </c>
      <c r="L107" s="885">
        <f t="shared" si="40"/>
        <v>0.32049999956507236</v>
      </c>
      <c r="M107" s="885">
        <f t="shared" si="41"/>
        <v>0.16050000127870589</v>
      </c>
      <c r="N107" s="885">
        <f t="shared" si="42"/>
        <v>0.16049999941606075</v>
      </c>
    </row>
    <row r="108" spans="1:14" s="81" customFormat="1" ht="13.2">
      <c r="A108" s="789"/>
      <c r="B108" s="567">
        <v>44620</v>
      </c>
      <c r="C108" s="787">
        <f t="shared" si="24"/>
        <v>14163308</v>
      </c>
      <c r="D108" s="885">
        <f t="shared" si="34"/>
        <v>14163308</v>
      </c>
      <c r="E108" s="885"/>
      <c r="F108" s="885"/>
      <c r="G108" s="885">
        <f t="shared" si="35"/>
        <v>-14163308.16</v>
      </c>
      <c r="H108" s="885">
        <f t="shared" si="36"/>
        <v>-14163308.159999998</v>
      </c>
      <c r="I108" s="885">
        <f t="shared" si="37"/>
        <v>-0.15999999828636646</v>
      </c>
      <c r="J108" s="885">
        <f t="shared" si="38"/>
        <v>0</v>
      </c>
      <c r="K108" s="885">
        <f t="shared" si="39"/>
        <v>0.32049999956507236</v>
      </c>
      <c r="L108" s="885">
        <f t="shared" si="40"/>
        <v>0.32049999956507236</v>
      </c>
      <c r="M108" s="885">
        <f t="shared" si="41"/>
        <v>0.16050000127870589</v>
      </c>
      <c r="N108" s="885">
        <f t="shared" si="42"/>
        <v>0.16049999941606075</v>
      </c>
    </row>
    <row r="109" spans="1:14" s="81" customFormat="1" ht="13.2">
      <c r="A109" s="789"/>
      <c r="B109" s="567">
        <v>44651</v>
      </c>
      <c r="C109" s="787">
        <f t="shared" si="24"/>
        <v>14163308</v>
      </c>
      <c r="D109" s="885">
        <f t="shared" si="34"/>
        <v>14163308</v>
      </c>
      <c r="E109" s="885"/>
      <c r="F109" s="885"/>
      <c r="G109" s="885">
        <f t="shared" si="35"/>
        <v>-14163308.16</v>
      </c>
      <c r="H109" s="885">
        <f t="shared" si="36"/>
        <v>-14163308.159999998</v>
      </c>
      <c r="I109" s="885">
        <f t="shared" si="37"/>
        <v>-0.15999999828636646</v>
      </c>
      <c r="J109" s="885">
        <f t="shared" si="38"/>
        <v>0</v>
      </c>
      <c r="K109" s="885">
        <f t="shared" si="39"/>
        <v>0.32049999956507236</v>
      </c>
      <c r="L109" s="885">
        <f t="shared" si="40"/>
        <v>0.32049999956507236</v>
      </c>
      <c r="M109" s="885">
        <f t="shared" si="41"/>
        <v>0.16050000127870589</v>
      </c>
      <c r="N109" s="885">
        <f t="shared" si="42"/>
        <v>0.16049999941606075</v>
      </c>
    </row>
    <row r="110" spans="1:14" s="81" customFormat="1" ht="13.2">
      <c r="A110" s="789"/>
      <c r="B110" s="567">
        <v>44681</v>
      </c>
      <c r="C110" s="787">
        <f t="shared" si="24"/>
        <v>14163308</v>
      </c>
      <c r="D110" s="885">
        <f t="shared" si="34"/>
        <v>14163308</v>
      </c>
      <c r="E110" s="885"/>
      <c r="F110" s="885"/>
      <c r="G110" s="885">
        <f t="shared" si="35"/>
        <v>-14163308.16</v>
      </c>
      <c r="H110" s="885">
        <f t="shared" si="36"/>
        <v>-14163308.159999998</v>
      </c>
      <c r="I110" s="885">
        <f t="shared" si="37"/>
        <v>-0.15999999828636646</v>
      </c>
      <c r="J110" s="885">
        <f t="shared" si="38"/>
        <v>0</v>
      </c>
      <c r="K110" s="885">
        <f t="shared" si="39"/>
        <v>0.32049999956507236</v>
      </c>
      <c r="L110" s="885">
        <f t="shared" si="40"/>
        <v>0.32049999956507236</v>
      </c>
      <c r="M110" s="885">
        <f t="shared" si="41"/>
        <v>0.16050000127870589</v>
      </c>
      <c r="N110" s="885">
        <f t="shared" si="42"/>
        <v>0.16049999941606075</v>
      </c>
    </row>
    <row r="111" spans="1:14" s="81" customFormat="1" ht="13.2">
      <c r="A111" s="789"/>
      <c r="B111" s="567">
        <v>44712</v>
      </c>
      <c r="C111" s="787">
        <f t="shared" si="24"/>
        <v>14163308</v>
      </c>
      <c r="D111" s="885">
        <f t="shared" si="34"/>
        <v>14163308</v>
      </c>
      <c r="E111" s="885"/>
      <c r="F111" s="885"/>
      <c r="G111" s="885">
        <f t="shared" si="35"/>
        <v>-14163308.16</v>
      </c>
      <c r="H111" s="885">
        <f t="shared" si="36"/>
        <v>-14163308.159999998</v>
      </c>
      <c r="I111" s="885">
        <f t="shared" si="37"/>
        <v>-0.15999999828636646</v>
      </c>
      <c r="J111" s="885">
        <f t="shared" si="38"/>
        <v>0</v>
      </c>
      <c r="K111" s="885">
        <f t="shared" si="39"/>
        <v>0.32049999956507236</v>
      </c>
      <c r="L111" s="885">
        <f t="shared" si="40"/>
        <v>0.32049999956507236</v>
      </c>
      <c r="M111" s="885">
        <f t="shared" si="41"/>
        <v>0.16050000127870589</v>
      </c>
      <c r="N111" s="885">
        <f t="shared" si="42"/>
        <v>0.16049999941606075</v>
      </c>
    </row>
    <row r="112" spans="1:14" ht="13.2">
      <c r="B112" s="474"/>
      <c r="C112" s="787"/>
      <c r="D112" s="786"/>
      <c r="E112" s="885"/>
      <c r="F112" s="786"/>
      <c r="G112" s="786"/>
      <c r="H112" s="786"/>
      <c r="I112" s="786"/>
      <c r="J112" s="786"/>
      <c r="K112" s="786"/>
      <c r="L112" s="786"/>
      <c r="M112" s="788"/>
      <c r="N112" s="788"/>
    </row>
    <row r="113" spans="1:14" ht="13.2">
      <c r="B113" s="474"/>
      <c r="C113" s="787"/>
      <c r="D113" s="786"/>
      <c r="E113" s="885"/>
      <c r="F113" s="786"/>
      <c r="G113" s="786"/>
      <c r="H113" s="786"/>
      <c r="I113" s="786"/>
      <c r="J113" s="786"/>
      <c r="K113" s="786"/>
      <c r="L113" s="786"/>
      <c r="M113" s="788"/>
      <c r="N113" s="788"/>
    </row>
    <row r="114" spans="1:14" ht="13.2">
      <c r="B114" s="1083" t="s">
        <v>875</v>
      </c>
      <c r="C114" s="787"/>
      <c r="D114" s="786"/>
      <c r="E114" s="885"/>
      <c r="F114" s="786">
        <f>SUM(F77:F88)</f>
        <v>0</v>
      </c>
      <c r="G114" s="786"/>
      <c r="H114" s="786"/>
      <c r="I114" s="786"/>
      <c r="J114" s="786"/>
      <c r="K114" s="786"/>
      <c r="L114" s="786"/>
      <c r="M114" s="788"/>
      <c r="N114" s="788"/>
    </row>
    <row r="115" spans="1:14" ht="13.2">
      <c r="B115" s="1083" t="s">
        <v>876</v>
      </c>
      <c r="C115" s="786"/>
      <c r="D115" s="786"/>
      <c r="E115" s="885"/>
      <c r="F115" s="786">
        <v>0</v>
      </c>
      <c r="G115" s="786"/>
      <c r="H115" s="786"/>
      <c r="I115" s="786"/>
      <c r="J115" s="786"/>
      <c r="K115" s="786"/>
      <c r="L115" s="786"/>
      <c r="M115" s="788"/>
      <c r="N115" s="788"/>
    </row>
    <row r="116" spans="1:14">
      <c r="B116" s="789"/>
      <c r="C116" s="789"/>
      <c r="D116" s="789"/>
      <c r="E116" s="789"/>
      <c r="F116" s="789"/>
      <c r="G116" s="789"/>
      <c r="H116" s="789"/>
      <c r="I116" s="789"/>
      <c r="J116" s="789"/>
      <c r="K116" s="789"/>
      <c r="L116" s="789"/>
      <c r="M116" s="789"/>
      <c r="N116" s="789"/>
    </row>
    <row r="117" spans="1:14" ht="13.2">
      <c r="A117" s="460"/>
      <c r="B117" s="904"/>
      <c r="C117" s="786"/>
      <c r="D117" s="786"/>
      <c r="E117" s="885"/>
      <c r="F117" s="786"/>
      <c r="G117" s="786"/>
      <c r="H117" s="786"/>
      <c r="I117" s="786"/>
      <c r="J117" s="786"/>
      <c r="K117" s="786"/>
      <c r="L117" s="786"/>
      <c r="M117" s="788"/>
      <c r="N117" s="788"/>
    </row>
    <row r="118" spans="1:14">
      <c r="B118" s="905"/>
      <c r="C118" s="905"/>
      <c r="D118" s="905"/>
      <c r="E118" s="1169"/>
      <c r="F118" s="905"/>
      <c r="G118" s="905"/>
      <c r="H118" s="905"/>
      <c r="I118" s="905"/>
      <c r="J118" s="905"/>
      <c r="K118" s="905"/>
      <c r="L118" s="905"/>
      <c r="M118" s="905"/>
      <c r="N118" s="789"/>
    </row>
    <row r="119" spans="1:14">
      <c r="B119" s="789"/>
      <c r="C119" s="789"/>
      <c r="D119" s="789"/>
      <c r="E119" s="789"/>
      <c r="F119" s="789"/>
      <c r="G119" s="789"/>
      <c r="H119" s="789"/>
      <c r="I119" s="789"/>
      <c r="J119" s="789"/>
      <c r="K119" s="789"/>
      <c r="L119" s="789"/>
      <c r="M119" s="789"/>
      <c r="N119" s="789"/>
    </row>
    <row r="120" spans="1:14">
      <c r="B120" s="789"/>
      <c r="C120" s="789"/>
      <c r="D120" s="789"/>
      <c r="E120" s="789"/>
      <c r="F120" s="789"/>
      <c r="G120" s="789"/>
      <c r="H120" s="789"/>
      <c r="I120" s="789"/>
      <c r="J120" s="789"/>
      <c r="K120" s="789"/>
      <c r="L120" s="789"/>
      <c r="M120" s="789"/>
      <c r="N120" s="789"/>
    </row>
    <row r="121" spans="1:14">
      <c r="B121" s="789"/>
      <c r="C121" s="789"/>
      <c r="D121" s="789"/>
      <c r="E121" s="789"/>
      <c r="F121" s="789"/>
      <c r="G121" s="789"/>
      <c r="H121" s="789"/>
      <c r="I121" s="789"/>
      <c r="J121" s="789"/>
      <c r="K121" s="789"/>
      <c r="L121" s="789"/>
      <c r="M121" s="789"/>
      <c r="N121" s="789"/>
    </row>
    <row r="122" spans="1:14">
      <c r="B122" s="789"/>
      <c r="C122" s="789"/>
      <c r="D122" s="789"/>
      <c r="E122" s="789"/>
      <c r="F122" s="789"/>
      <c r="G122" s="789"/>
      <c r="H122" s="789"/>
      <c r="I122" s="789"/>
      <c r="J122" s="789"/>
      <c r="K122" s="789"/>
      <c r="L122" s="789"/>
      <c r="M122" s="789"/>
      <c r="N122" s="789"/>
    </row>
    <row r="123" spans="1:14">
      <c r="B123" s="789"/>
      <c r="C123" s="789"/>
      <c r="D123" s="789"/>
      <c r="E123" s="789"/>
      <c r="F123" s="789"/>
      <c r="G123" s="789"/>
      <c r="H123" s="789"/>
      <c r="I123" s="789"/>
      <c r="J123" s="789"/>
      <c r="K123" s="789"/>
      <c r="L123" s="789"/>
      <c r="M123" s="789"/>
      <c r="N123" s="789"/>
    </row>
    <row r="124" spans="1:14">
      <c r="B124" s="789"/>
      <c r="C124" s="789"/>
      <c r="D124" s="789"/>
      <c r="E124" s="789"/>
      <c r="F124" s="789"/>
      <c r="G124" s="789"/>
      <c r="H124" s="789"/>
      <c r="I124" s="789"/>
      <c r="J124" s="789"/>
      <c r="K124" s="789"/>
      <c r="L124" s="789"/>
      <c r="M124" s="789"/>
      <c r="N124" s="789"/>
    </row>
    <row r="125" spans="1:14">
      <c r="B125" s="789"/>
      <c r="C125" s="789"/>
      <c r="D125" s="789"/>
      <c r="E125" s="789"/>
      <c r="F125" s="789"/>
      <c r="G125" s="789"/>
      <c r="H125" s="789"/>
      <c r="I125" s="789"/>
      <c r="J125" s="789"/>
      <c r="K125" s="789"/>
      <c r="L125" s="789"/>
      <c r="M125" s="789"/>
      <c r="N125" s="789"/>
    </row>
    <row r="126" spans="1:14">
      <c r="B126" s="789"/>
      <c r="C126" s="789"/>
      <c r="D126" s="789"/>
      <c r="E126" s="789"/>
      <c r="F126" s="789"/>
      <c r="G126" s="789"/>
      <c r="H126" s="789"/>
      <c r="I126" s="789"/>
      <c r="J126" s="789"/>
      <c r="K126" s="789"/>
      <c r="L126" s="789"/>
      <c r="M126" s="789"/>
      <c r="N126" s="789"/>
    </row>
    <row r="127" spans="1:14">
      <c r="B127" s="789"/>
      <c r="C127" s="789"/>
      <c r="D127" s="789"/>
      <c r="E127" s="789"/>
      <c r="F127" s="789"/>
      <c r="G127" s="789"/>
      <c r="H127" s="789"/>
      <c r="I127" s="789"/>
      <c r="J127" s="789"/>
      <c r="K127" s="789"/>
      <c r="L127" s="789"/>
      <c r="M127" s="789"/>
      <c r="N127" s="789"/>
    </row>
  </sheetData>
  <printOptions horizontalCentered="1"/>
  <pageMargins left="0.45" right="0.45" top="0.75" bottom="0.5" header="0.05" footer="0.05"/>
  <pageSetup scale="40" orientation="landscape" r:id="rId1"/>
  <headerFooter alignWithMargins="0"/>
  <customProperties>
    <customPr name="_pios_id" r:id="rId2"/>
    <customPr name="EpmWorksheetKeyString_GUID" r:id="rId3"/>
  </customProperties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pageSetUpPr fitToPage="1"/>
  </sheetPr>
  <dimension ref="A1:X185"/>
  <sheetViews>
    <sheetView zoomScale="88" zoomScaleNormal="88" workbookViewId="0">
      <pane xSplit="1" ySplit="11" topLeftCell="B149" activePane="bottomRight" state="frozen"/>
      <selection activeCell="K23" sqref="K23"/>
      <selection pane="topRight" activeCell="K23" sqref="K23"/>
      <selection pane="bottomLeft" activeCell="K23" sqref="K23"/>
      <selection pane="bottomRight" activeCell="N166" sqref="N166"/>
    </sheetView>
  </sheetViews>
  <sheetFormatPr defaultRowHeight="13.05" customHeight="1" outlineLevelRow="1" outlineLevelCol="1"/>
  <cols>
    <col min="1" max="1" width="23.42578125" customWidth="1"/>
    <col min="2" max="3" width="15.42578125" bestFit="1" customWidth="1"/>
    <col min="4" max="4" width="18.140625" customWidth="1" outlineLevel="1"/>
    <col min="5" max="5" width="17.7109375" customWidth="1"/>
    <col min="6" max="6" width="15.7109375" customWidth="1"/>
    <col min="7" max="7" width="1.7109375" customWidth="1"/>
    <col min="8" max="9" width="14.42578125" bestFit="1" customWidth="1"/>
    <col min="10" max="10" width="1.7109375" customWidth="1"/>
    <col min="11" max="11" width="16.28515625" customWidth="1"/>
    <col min="12" max="12" width="15.42578125" bestFit="1" customWidth="1"/>
    <col min="13" max="13" width="1.7109375" customWidth="1"/>
    <col min="14" max="14" width="16" customWidth="1"/>
    <col min="15" max="15" width="15.42578125" bestFit="1" customWidth="1"/>
    <col min="16" max="16" width="16.42578125" bestFit="1" customWidth="1"/>
    <col min="17" max="18" width="15.42578125" bestFit="1" customWidth="1"/>
    <col min="19" max="19" width="14.7109375" customWidth="1" outlineLevel="1"/>
    <col min="20" max="20" width="13.140625" customWidth="1" outlineLevel="1"/>
    <col min="21" max="21" width="19.7109375" customWidth="1" outlineLevel="1"/>
    <col min="23" max="23" width="13.7109375" customWidth="1"/>
  </cols>
  <sheetData>
    <row r="1" spans="1:19" ht="13.05" customHeight="1">
      <c r="A1" s="5" t="s">
        <v>180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9" ht="13.05" customHeight="1">
      <c r="A2" s="7" t="s">
        <v>117</v>
      </c>
      <c r="D2" s="6"/>
      <c r="E2" s="8">
        <v>3529527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9" ht="13.05" customHeight="1">
      <c r="A3" s="7" t="s">
        <v>118</v>
      </c>
      <c r="D3" s="6"/>
      <c r="E3" s="1132" t="s">
        <v>614</v>
      </c>
      <c r="F3" s="953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9" ht="13.05" customHeight="1">
      <c r="A4" s="5" t="s">
        <v>119</v>
      </c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9" ht="13.05" customHeight="1">
      <c r="A5" s="5" t="s">
        <v>120</v>
      </c>
      <c r="D5" s="6"/>
      <c r="E5" s="641">
        <v>108</v>
      </c>
      <c r="F5" s="9" t="s">
        <v>83</v>
      </c>
      <c r="G5" s="6"/>
      <c r="H5" s="6"/>
      <c r="I5" s="6"/>
      <c r="J5" s="6"/>
      <c r="K5" s="6"/>
      <c r="L5" s="6"/>
      <c r="M5" s="6"/>
      <c r="N5" s="6"/>
      <c r="O5" s="6"/>
      <c r="P5" s="6"/>
    </row>
    <row r="6" spans="1:19" ht="13.05" customHeight="1">
      <c r="A6" s="5" t="s">
        <v>84</v>
      </c>
      <c r="D6" s="6"/>
      <c r="E6" s="10" t="s">
        <v>85</v>
      </c>
      <c r="F6" s="6"/>
      <c r="G6" s="6"/>
      <c r="H6" s="6"/>
      <c r="I6" s="6"/>
      <c r="J6" s="6"/>
      <c r="K6" s="6"/>
      <c r="L6" s="6"/>
      <c r="M6" s="6"/>
      <c r="N6" s="1133"/>
      <c r="O6" s="1134" t="s">
        <v>181</v>
      </c>
      <c r="P6" s="6"/>
    </row>
    <row r="7" spans="1:19" ht="13.05" customHeight="1" thickBot="1">
      <c r="A7" s="6"/>
      <c r="B7" s="6"/>
      <c r="C7" s="6"/>
      <c r="D7" s="6"/>
      <c r="E7" s="6"/>
      <c r="F7" s="1134" t="s">
        <v>2742</v>
      </c>
      <c r="G7" s="6"/>
      <c r="H7" s="6"/>
      <c r="I7" s="6"/>
      <c r="J7" s="6"/>
      <c r="K7" s="6"/>
      <c r="L7" s="6"/>
      <c r="M7" s="6"/>
      <c r="N7" s="6"/>
      <c r="O7" s="6"/>
      <c r="P7" s="6"/>
    </row>
    <row r="8" spans="1:19" ht="13.05" customHeight="1">
      <c r="A8" s="11" t="s">
        <v>86</v>
      </c>
      <c r="B8" s="12" t="s">
        <v>121</v>
      </c>
      <c r="C8" s="13"/>
      <c r="D8" s="14"/>
      <c r="E8" s="15" t="s">
        <v>3</v>
      </c>
      <c r="F8" s="15"/>
      <c r="G8" s="14"/>
      <c r="H8" s="15" t="s">
        <v>87</v>
      </c>
      <c r="I8" s="15"/>
      <c r="J8" s="14"/>
      <c r="K8" s="15" t="s">
        <v>88</v>
      </c>
      <c r="L8" s="15"/>
      <c r="M8" s="82"/>
      <c r="N8" s="16" t="s">
        <v>89</v>
      </c>
      <c r="O8" s="16" t="s">
        <v>90</v>
      </c>
      <c r="P8" s="11" t="s">
        <v>91</v>
      </c>
      <c r="Q8" s="16" t="s">
        <v>22</v>
      </c>
      <c r="R8" s="16" t="s">
        <v>19</v>
      </c>
      <c r="S8" s="16" t="s">
        <v>89</v>
      </c>
    </row>
    <row r="9" spans="1:19" ht="13.05" customHeight="1">
      <c r="A9" s="17"/>
      <c r="B9" s="18" t="s">
        <v>92</v>
      </c>
      <c r="C9" s="19" t="s">
        <v>93</v>
      </c>
      <c r="D9" s="1879" t="s">
        <v>2735</v>
      </c>
      <c r="E9" s="18" t="s">
        <v>92</v>
      </c>
      <c r="F9" s="19" t="s">
        <v>93</v>
      </c>
      <c r="G9" s="20"/>
      <c r="H9" s="18" t="s">
        <v>92</v>
      </c>
      <c r="I9" s="19" t="s">
        <v>93</v>
      </c>
      <c r="J9" s="20"/>
      <c r="K9" s="18" t="s">
        <v>92</v>
      </c>
      <c r="L9" s="19" t="s">
        <v>93</v>
      </c>
      <c r="M9" s="17"/>
      <c r="N9" s="20" t="s">
        <v>94</v>
      </c>
      <c r="O9" s="21">
        <v>0.35</v>
      </c>
      <c r="P9" s="22" t="s">
        <v>122</v>
      </c>
      <c r="Q9" s="21" t="s">
        <v>17</v>
      </c>
      <c r="R9" s="21" t="s">
        <v>20</v>
      </c>
      <c r="S9" s="20" t="s">
        <v>94</v>
      </c>
    </row>
    <row r="10" spans="1:19" ht="13.05" customHeight="1">
      <c r="A10" s="17"/>
      <c r="B10" s="18" t="s">
        <v>23</v>
      </c>
      <c r="C10" s="19" t="s">
        <v>24</v>
      </c>
      <c r="D10" s="1880" t="s">
        <v>870</v>
      </c>
      <c r="E10" s="18" t="s">
        <v>95</v>
      </c>
      <c r="F10" s="19" t="s">
        <v>123</v>
      </c>
      <c r="G10" s="20"/>
      <c r="H10" s="18" t="s">
        <v>124</v>
      </c>
      <c r="I10" s="19" t="s">
        <v>125</v>
      </c>
      <c r="J10" s="20"/>
      <c r="K10" s="18"/>
      <c r="L10" s="19"/>
      <c r="M10" s="17"/>
      <c r="N10" s="20"/>
      <c r="O10" s="21">
        <v>0.21</v>
      </c>
      <c r="P10" s="22" t="s">
        <v>126</v>
      </c>
      <c r="Q10" s="21"/>
      <c r="R10" s="21" t="s">
        <v>127</v>
      </c>
    </row>
    <row r="11" spans="1:19" ht="13.05" customHeight="1" thickBot="1">
      <c r="A11" s="23"/>
      <c r="B11" s="24"/>
      <c r="C11" s="25"/>
      <c r="D11" s="1131"/>
      <c r="E11" s="24"/>
      <c r="F11" s="25" t="s">
        <v>83</v>
      </c>
      <c r="G11" s="23"/>
      <c r="H11" s="24" t="s">
        <v>128</v>
      </c>
      <c r="I11" s="25" t="s">
        <v>129</v>
      </c>
      <c r="J11" s="23"/>
      <c r="K11" s="24" t="s">
        <v>96</v>
      </c>
      <c r="L11" s="25" t="s">
        <v>97</v>
      </c>
      <c r="M11" s="33"/>
      <c r="N11" s="23" t="s">
        <v>98</v>
      </c>
      <c r="O11" s="26" t="s">
        <v>99</v>
      </c>
      <c r="P11" s="27" t="s">
        <v>130</v>
      </c>
      <c r="Q11" s="83" t="s">
        <v>131</v>
      </c>
      <c r="R11" s="83" t="s">
        <v>132</v>
      </c>
      <c r="S11" s="20" t="s">
        <v>11</v>
      </c>
    </row>
    <row r="12" spans="1:19" ht="13.05" customHeight="1" thickTop="1">
      <c r="A12" s="642"/>
      <c r="B12" s="642"/>
      <c r="C12" s="642"/>
      <c r="D12" s="642"/>
      <c r="E12" s="642"/>
      <c r="F12" s="642"/>
      <c r="G12" s="642"/>
      <c r="H12" s="642"/>
      <c r="I12" s="642"/>
      <c r="J12" s="642"/>
      <c r="K12" s="642"/>
      <c r="L12" s="642"/>
      <c r="M12" s="642"/>
      <c r="N12" s="642"/>
      <c r="O12" s="642"/>
      <c r="P12" s="642"/>
      <c r="Q12" s="642"/>
      <c r="R12" s="642"/>
    </row>
    <row r="13" spans="1:19" ht="13.05" customHeight="1" outlineLevel="1">
      <c r="A13" s="84">
        <v>39752</v>
      </c>
      <c r="B13" s="28">
        <f>-E2</f>
        <v>-3529527</v>
      </c>
      <c r="C13" s="28">
        <f>-E2</f>
        <v>-3529527</v>
      </c>
      <c r="D13" s="29"/>
      <c r="E13" s="28">
        <f>B13</f>
        <v>-3529527</v>
      </c>
      <c r="F13" s="30"/>
      <c r="G13" s="30"/>
      <c r="H13" s="30">
        <f>-E13</f>
        <v>3529527</v>
      </c>
      <c r="I13" s="30"/>
      <c r="J13" s="30"/>
      <c r="K13" s="30">
        <f t="shared" ref="K13:K44" si="0">B13+H13</f>
        <v>0</v>
      </c>
      <c r="L13" s="30">
        <f t="shared" ref="L13:L44" si="1">C13+I13</f>
        <v>-3529527</v>
      </c>
      <c r="M13" s="30"/>
      <c r="N13" s="30">
        <f>L13-K13</f>
        <v>-3529527</v>
      </c>
      <c r="O13" s="30">
        <f>-N13*$O$9-334</f>
        <v>1235000.45</v>
      </c>
      <c r="P13" s="87">
        <f t="shared" ref="P13:P76" si="2">-O13+O12-D13</f>
        <v>-1235000.45</v>
      </c>
      <c r="Q13" s="30">
        <f t="shared" ref="Q13:Q49" si="3">L13+O13</f>
        <v>-2294526.5499999998</v>
      </c>
      <c r="R13" s="30">
        <f>(0+Q13+SUM(0)*2)/24</f>
        <v>-95605.272916666654</v>
      </c>
    </row>
    <row r="14" spans="1:19" ht="13.05" customHeight="1" outlineLevel="1">
      <c r="A14" s="85">
        <v>39782</v>
      </c>
      <c r="B14" s="32">
        <f t="shared" ref="B14:C25" si="4">B13</f>
        <v>-3529527</v>
      </c>
      <c r="C14" s="32">
        <f t="shared" si="4"/>
        <v>-3529527</v>
      </c>
      <c r="D14" s="31"/>
      <c r="E14" s="32">
        <v>0</v>
      </c>
      <c r="F14" s="32">
        <v>0</v>
      </c>
      <c r="G14" s="31"/>
      <c r="H14" s="32">
        <f t="shared" ref="H14:I29" si="5">H13-E14</f>
        <v>3529527</v>
      </c>
      <c r="I14" s="32"/>
      <c r="J14" s="31"/>
      <c r="K14" s="32">
        <f t="shared" si="0"/>
        <v>0</v>
      </c>
      <c r="L14" s="32">
        <f t="shared" si="1"/>
        <v>-3529527</v>
      </c>
      <c r="M14" s="31"/>
      <c r="N14" s="32">
        <f>L14-K14</f>
        <v>-3529527</v>
      </c>
      <c r="O14" s="32">
        <f t="shared" ref="O14:O29" si="6">-N14*$O$9-334</f>
        <v>1235000.45</v>
      </c>
      <c r="P14" s="87">
        <f t="shared" si="2"/>
        <v>0</v>
      </c>
      <c r="Q14" s="32">
        <f t="shared" si="3"/>
        <v>-2294526.5499999998</v>
      </c>
      <c r="R14" s="32">
        <f>(0+Q14+SUM($Q$13:Q13)*2)/24</f>
        <v>-286815.81874999998</v>
      </c>
    </row>
    <row r="15" spans="1:19" ht="13.05" customHeight="1" outlineLevel="1">
      <c r="A15" s="85">
        <v>39813</v>
      </c>
      <c r="B15" s="32">
        <f t="shared" si="4"/>
        <v>-3529527</v>
      </c>
      <c r="C15" s="32">
        <f t="shared" si="4"/>
        <v>-3529527</v>
      </c>
      <c r="D15" s="31"/>
      <c r="E15" s="32">
        <v>0</v>
      </c>
      <c r="F15" s="32">
        <v>0</v>
      </c>
      <c r="G15" s="31"/>
      <c r="H15" s="32">
        <f t="shared" si="5"/>
        <v>3529527</v>
      </c>
      <c r="I15" s="32"/>
      <c r="J15" s="31"/>
      <c r="K15" s="32">
        <f t="shared" si="0"/>
        <v>0</v>
      </c>
      <c r="L15" s="32">
        <f t="shared" si="1"/>
        <v>-3529527</v>
      </c>
      <c r="M15" s="31"/>
      <c r="N15" s="32">
        <f t="shared" ref="N15:N49" si="7">L15-K15</f>
        <v>-3529527</v>
      </c>
      <c r="O15" s="32">
        <f t="shared" si="6"/>
        <v>1235000.45</v>
      </c>
      <c r="P15" s="87">
        <f t="shared" si="2"/>
        <v>0</v>
      </c>
      <c r="Q15" s="32">
        <f t="shared" si="3"/>
        <v>-2294526.5499999998</v>
      </c>
      <c r="R15" s="32">
        <f>(0+Q15+SUM($Q$13:Q14)*2)/24</f>
        <v>-478026.36458333331</v>
      </c>
    </row>
    <row r="16" spans="1:19" ht="13.05" customHeight="1" outlineLevel="1">
      <c r="A16" s="85">
        <v>39844</v>
      </c>
      <c r="B16" s="32">
        <f t="shared" si="4"/>
        <v>-3529527</v>
      </c>
      <c r="C16" s="32">
        <f t="shared" si="4"/>
        <v>-3529527</v>
      </c>
      <c r="D16" s="31"/>
      <c r="E16" s="32">
        <v>0</v>
      </c>
      <c r="F16" s="32">
        <v>0</v>
      </c>
      <c r="G16" s="31"/>
      <c r="H16" s="32">
        <f t="shared" si="5"/>
        <v>3529527</v>
      </c>
      <c r="I16" s="32"/>
      <c r="J16" s="31"/>
      <c r="K16" s="32">
        <f t="shared" si="0"/>
        <v>0</v>
      </c>
      <c r="L16" s="32">
        <f t="shared" si="1"/>
        <v>-3529527</v>
      </c>
      <c r="M16" s="31"/>
      <c r="N16" s="32">
        <f t="shared" si="7"/>
        <v>-3529527</v>
      </c>
      <c r="O16" s="32">
        <f t="shared" si="6"/>
        <v>1235000.45</v>
      </c>
      <c r="P16" s="87">
        <f t="shared" si="2"/>
        <v>0</v>
      </c>
      <c r="Q16" s="32">
        <f t="shared" si="3"/>
        <v>-2294526.5499999998</v>
      </c>
      <c r="R16" s="32">
        <f>(0+Q16+SUM($Q$13:Q15)*2)/24</f>
        <v>-669236.91041666653</v>
      </c>
    </row>
    <row r="17" spans="1:20" ht="13.05" customHeight="1" outlineLevel="1">
      <c r="A17" s="85">
        <v>39872</v>
      </c>
      <c r="B17" s="32">
        <f t="shared" si="4"/>
        <v>-3529527</v>
      </c>
      <c r="C17" s="32">
        <f t="shared" si="4"/>
        <v>-3529527</v>
      </c>
      <c r="D17" s="31"/>
      <c r="E17" s="32">
        <v>0</v>
      </c>
      <c r="F17" s="32">
        <v>0</v>
      </c>
      <c r="G17" s="31"/>
      <c r="H17" s="32">
        <f t="shared" si="5"/>
        <v>3529527</v>
      </c>
      <c r="I17" s="32"/>
      <c r="J17" s="31"/>
      <c r="K17" s="32">
        <f t="shared" si="0"/>
        <v>0</v>
      </c>
      <c r="L17" s="32">
        <f t="shared" si="1"/>
        <v>-3529527</v>
      </c>
      <c r="M17" s="31"/>
      <c r="N17" s="32">
        <f t="shared" si="7"/>
        <v>-3529527</v>
      </c>
      <c r="O17" s="32">
        <f t="shared" si="6"/>
        <v>1235000.45</v>
      </c>
      <c r="P17" s="87">
        <f t="shared" si="2"/>
        <v>0</v>
      </c>
      <c r="Q17" s="32">
        <f t="shared" si="3"/>
        <v>-2294526.5499999998</v>
      </c>
      <c r="R17" s="32">
        <f>(0+Q17+SUM($Q$13:Q16)*2)/24</f>
        <v>-860447.45624999993</v>
      </c>
    </row>
    <row r="18" spans="1:20" ht="13.05" customHeight="1" outlineLevel="1">
      <c r="A18" s="85">
        <v>39903</v>
      </c>
      <c r="B18" s="32">
        <f t="shared" si="4"/>
        <v>-3529527</v>
      </c>
      <c r="C18" s="32">
        <f t="shared" si="4"/>
        <v>-3529527</v>
      </c>
      <c r="D18" s="31"/>
      <c r="E18" s="32">
        <v>0</v>
      </c>
      <c r="F18" s="32">
        <v>0</v>
      </c>
      <c r="G18" s="31"/>
      <c r="H18" s="32">
        <f t="shared" si="5"/>
        <v>3529527</v>
      </c>
      <c r="I18" s="32"/>
      <c r="J18" s="31"/>
      <c r="K18" s="32">
        <f t="shared" si="0"/>
        <v>0</v>
      </c>
      <c r="L18" s="32">
        <f t="shared" si="1"/>
        <v>-3529527</v>
      </c>
      <c r="M18" s="31"/>
      <c r="N18" s="32">
        <f t="shared" si="7"/>
        <v>-3529527</v>
      </c>
      <c r="O18" s="32">
        <f t="shared" si="6"/>
        <v>1235000.45</v>
      </c>
      <c r="P18" s="87">
        <f t="shared" si="2"/>
        <v>0</v>
      </c>
      <c r="Q18" s="32">
        <f>L18+O18</f>
        <v>-2294526.5499999998</v>
      </c>
      <c r="R18" s="32">
        <f>(0+Q18+SUM($Q$13:Q17)*2)/24</f>
        <v>-1051658.0020833334</v>
      </c>
    </row>
    <row r="19" spans="1:20" ht="13.05" customHeight="1" outlineLevel="1">
      <c r="A19" s="85">
        <v>39933</v>
      </c>
      <c r="B19" s="32">
        <f t="shared" si="4"/>
        <v>-3529527</v>
      </c>
      <c r="C19" s="32">
        <f t="shared" si="4"/>
        <v>-3529527</v>
      </c>
      <c r="D19" s="31"/>
      <c r="E19" s="32">
        <v>0</v>
      </c>
      <c r="F19" s="87">
        <v>0</v>
      </c>
      <c r="G19" s="31"/>
      <c r="H19" s="32">
        <f t="shared" si="5"/>
        <v>3529527</v>
      </c>
      <c r="I19" s="32"/>
      <c r="J19" s="31"/>
      <c r="K19" s="32">
        <f t="shared" si="0"/>
        <v>0</v>
      </c>
      <c r="L19" s="32">
        <f t="shared" si="1"/>
        <v>-3529527</v>
      </c>
      <c r="M19" s="31"/>
      <c r="N19" s="32">
        <f t="shared" si="7"/>
        <v>-3529527</v>
      </c>
      <c r="O19" s="32">
        <f t="shared" si="6"/>
        <v>1235000.45</v>
      </c>
      <c r="P19" s="87">
        <f t="shared" si="2"/>
        <v>0</v>
      </c>
      <c r="Q19" s="32">
        <f t="shared" si="3"/>
        <v>-2294526.5499999998</v>
      </c>
      <c r="R19" s="32">
        <f>(0+Q19+SUM($Q$13:Q18)*2)/24</f>
        <v>-1242868.5479166668</v>
      </c>
    </row>
    <row r="20" spans="1:20" ht="13.05" customHeight="1" outlineLevel="1">
      <c r="A20" s="85">
        <v>39964</v>
      </c>
      <c r="B20" s="32">
        <f t="shared" si="4"/>
        <v>-3529527</v>
      </c>
      <c r="C20" s="32">
        <f t="shared" si="4"/>
        <v>-3529527</v>
      </c>
      <c r="D20" s="31"/>
      <c r="E20" s="32">
        <v>0</v>
      </c>
      <c r="F20" s="87">
        <v>0</v>
      </c>
      <c r="G20" s="31"/>
      <c r="H20" s="32">
        <f t="shared" si="5"/>
        <v>3529527</v>
      </c>
      <c r="I20" s="32"/>
      <c r="J20" s="31"/>
      <c r="K20" s="32">
        <f t="shared" si="0"/>
        <v>0</v>
      </c>
      <c r="L20" s="32">
        <f t="shared" si="1"/>
        <v>-3529527</v>
      </c>
      <c r="M20" s="31"/>
      <c r="N20" s="32">
        <f t="shared" si="7"/>
        <v>-3529527</v>
      </c>
      <c r="O20" s="32">
        <f t="shared" si="6"/>
        <v>1235000.45</v>
      </c>
      <c r="P20" s="87">
        <f t="shared" si="2"/>
        <v>0</v>
      </c>
      <c r="Q20" s="32">
        <f t="shared" si="3"/>
        <v>-2294526.5499999998</v>
      </c>
      <c r="R20" s="32">
        <f>(0+Q20+SUM($Q$13:Q19)*2)/24</f>
        <v>-1434079.09375</v>
      </c>
    </row>
    <row r="21" spans="1:20" ht="13.05" customHeight="1" outlineLevel="1">
      <c r="A21" s="85">
        <v>39994</v>
      </c>
      <c r="B21" s="32">
        <f t="shared" si="4"/>
        <v>-3529527</v>
      </c>
      <c r="C21" s="32">
        <f t="shared" si="4"/>
        <v>-3529527</v>
      </c>
      <c r="D21" s="31"/>
      <c r="E21" s="32">
        <v>0</v>
      </c>
      <c r="F21" s="87">
        <v>0</v>
      </c>
      <c r="G21" s="31"/>
      <c r="H21" s="32">
        <f t="shared" si="5"/>
        <v>3529527</v>
      </c>
      <c r="I21" s="32"/>
      <c r="J21" s="31"/>
      <c r="K21" s="32">
        <f t="shared" si="0"/>
        <v>0</v>
      </c>
      <c r="L21" s="32">
        <f t="shared" si="1"/>
        <v>-3529527</v>
      </c>
      <c r="M21" s="31"/>
      <c r="N21" s="32">
        <f t="shared" si="7"/>
        <v>-3529527</v>
      </c>
      <c r="O21" s="32">
        <f t="shared" si="6"/>
        <v>1235000.45</v>
      </c>
      <c r="P21" s="87">
        <f t="shared" si="2"/>
        <v>0</v>
      </c>
      <c r="Q21" s="32">
        <f t="shared" si="3"/>
        <v>-2294526.5499999998</v>
      </c>
      <c r="R21" s="32">
        <f>(0+Q21+SUM($Q$13:Q20)*2)/24</f>
        <v>-1625289.6395833334</v>
      </c>
    </row>
    <row r="22" spans="1:20" ht="13.05" customHeight="1" outlineLevel="1">
      <c r="A22" s="85">
        <v>40025</v>
      </c>
      <c r="B22" s="32">
        <f t="shared" si="4"/>
        <v>-3529527</v>
      </c>
      <c r="C22" s="32">
        <f t="shared" si="4"/>
        <v>-3529527</v>
      </c>
      <c r="D22" s="31"/>
      <c r="E22" s="32">
        <v>0</v>
      </c>
      <c r="F22" s="87">
        <v>0</v>
      </c>
      <c r="G22" s="31"/>
      <c r="H22" s="32">
        <f t="shared" si="5"/>
        <v>3529527</v>
      </c>
      <c r="I22" s="32"/>
      <c r="J22" s="31"/>
      <c r="K22" s="32">
        <f t="shared" si="0"/>
        <v>0</v>
      </c>
      <c r="L22" s="32">
        <f t="shared" si="1"/>
        <v>-3529527</v>
      </c>
      <c r="M22" s="31"/>
      <c r="N22" s="32">
        <f t="shared" si="7"/>
        <v>-3529527</v>
      </c>
      <c r="O22" s="32">
        <f t="shared" si="6"/>
        <v>1235000.45</v>
      </c>
      <c r="P22" s="87">
        <f t="shared" si="2"/>
        <v>0</v>
      </c>
      <c r="Q22" s="32">
        <f t="shared" si="3"/>
        <v>-2294526.5499999998</v>
      </c>
      <c r="R22" s="32">
        <f>(0+Q22+SUM($Q$13:Q21)*2)/24</f>
        <v>-1816500.1854166668</v>
      </c>
    </row>
    <row r="23" spans="1:20" ht="13.05" customHeight="1" outlineLevel="1">
      <c r="A23" s="85">
        <v>40056</v>
      </c>
      <c r="B23" s="32">
        <f t="shared" si="4"/>
        <v>-3529527</v>
      </c>
      <c r="C23" s="32">
        <f t="shared" si="4"/>
        <v>-3529527</v>
      </c>
      <c r="D23" s="31"/>
      <c r="E23" s="32">
        <v>0</v>
      </c>
      <c r="F23" s="87">
        <v>0</v>
      </c>
      <c r="G23" s="31"/>
      <c r="H23" s="32">
        <f t="shared" si="5"/>
        <v>3529527</v>
      </c>
      <c r="I23" s="32"/>
      <c r="J23" s="31"/>
      <c r="K23" s="32">
        <f t="shared" si="0"/>
        <v>0</v>
      </c>
      <c r="L23" s="32">
        <f t="shared" si="1"/>
        <v>-3529527</v>
      </c>
      <c r="M23" s="31"/>
      <c r="N23" s="32">
        <f t="shared" si="7"/>
        <v>-3529527</v>
      </c>
      <c r="O23" s="32">
        <f t="shared" si="6"/>
        <v>1235000.45</v>
      </c>
      <c r="P23" s="87">
        <f t="shared" si="2"/>
        <v>0</v>
      </c>
      <c r="Q23" s="32">
        <f t="shared" si="3"/>
        <v>-2294526.5499999998</v>
      </c>
      <c r="R23" s="32">
        <f>(0+Q23+SUM($Q$13:Q22)*2)/24</f>
        <v>-2007710.7312500002</v>
      </c>
    </row>
    <row r="24" spans="1:20" ht="13.05" customHeight="1" outlineLevel="1">
      <c r="A24" s="85">
        <v>40086</v>
      </c>
      <c r="B24" s="32">
        <f t="shared" si="4"/>
        <v>-3529527</v>
      </c>
      <c r="C24" s="32">
        <f t="shared" si="4"/>
        <v>-3529527</v>
      </c>
      <c r="D24" s="31"/>
      <c r="E24" s="32">
        <v>0</v>
      </c>
      <c r="F24" s="87">
        <v>0</v>
      </c>
      <c r="G24" s="31"/>
      <c r="H24" s="32">
        <f t="shared" si="5"/>
        <v>3529527</v>
      </c>
      <c r="I24" s="32"/>
      <c r="J24" s="31"/>
      <c r="K24" s="32">
        <f t="shared" si="0"/>
        <v>0</v>
      </c>
      <c r="L24" s="32">
        <f t="shared" si="1"/>
        <v>-3529527</v>
      </c>
      <c r="M24" s="31"/>
      <c r="N24" s="32">
        <f t="shared" si="7"/>
        <v>-3529527</v>
      </c>
      <c r="O24" s="32">
        <f t="shared" si="6"/>
        <v>1235000.45</v>
      </c>
      <c r="P24" s="87">
        <f t="shared" si="2"/>
        <v>0</v>
      </c>
      <c r="Q24" s="32">
        <f t="shared" si="3"/>
        <v>-2294526.5499999998</v>
      </c>
      <c r="R24" s="32">
        <f t="shared" ref="R24:R62" si="8">(Q12+Q24+SUM(Q13:Q23)*2)/24</f>
        <v>-2198921.2770833336</v>
      </c>
    </row>
    <row r="25" spans="1:20" ht="13.05" customHeight="1" outlineLevel="1">
      <c r="A25" s="85">
        <v>40117</v>
      </c>
      <c r="B25" s="32">
        <f t="shared" si="4"/>
        <v>-3529527</v>
      </c>
      <c r="C25" s="32">
        <f t="shared" si="4"/>
        <v>-3529527</v>
      </c>
      <c r="D25" s="31"/>
      <c r="E25" s="32">
        <v>0</v>
      </c>
      <c r="F25" s="87">
        <v>0</v>
      </c>
      <c r="G25" s="31"/>
      <c r="H25" s="32">
        <f t="shared" si="5"/>
        <v>3529527</v>
      </c>
      <c r="I25" s="32">
        <v>0</v>
      </c>
      <c r="J25" s="31"/>
      <c r="K25" s="32">
        <f t="shared" si="0"/>
        <v>0</v>
      </c>
      <c r="L25" s="32">
        <f t="shared" si="1"/>
        <v>-3529527</v>
      </c>
      <c r="M25" s="31"/>
      <c r="N25" s="32">
        <f t="shared" si="7"/>
        <v>-3529527</v>
      </c>
      <c r="O25" s="32">
        <f t="shared" si="6"/>
        <v>1235000.45</v>
      </c>
      <c r="P25" s="87">
        <f t="shared" si="2"/>
        <v>0</v>
      </c>
      <c r="Q25" s="32">
        <f t="shared" si="3"/>
        <v>-2294526.5499999998</v>
      </c>
      <c r="R25" s="32">
        <f t="shared" si="8"/>
        <v>-2294526.5500000003</v>
      </c>
    </row>
    <row r="26" spans="1:20" ht="13.05" customHeight="1" outlineLevel="1">
      <c r="A26" s="85">
        <v>40147</v>
      </c>
      <c r="B26" s="32">
        <f>B25</f>
        <v>-3529527</v>
      </c>
      <c r="C26" s="32">
        <f>C25</f>
        <v>-3529527</v>
      </c>
      <c r="D26" s="31"/>
      <c r="E26" s="32">
        <v>0</v>
      </c>
      <c r="F26" s="111"/>
      <c r="G26" s="31"/>
      <c r="H26" s="32">
        <f>H25-E26</f>
        <v>3529527</v>
      </c>
      <c r="I26" s="32">
        <f t="shared" si="5"/>
        <v>0</v>
      </c>
      <c r="J26" s="31"/>
      <c r="K26" s="32">
        <f t="shared" si="0"/>
        <v>0</v>
      </c>
      <c r="L26" s="32">
        <f t="shared" si="1"/>
        <v>-3529527</v>
      </c>
      <c r="M26" s="31"/>
      <c r="N26" s="32">
        <f t="shared" si="7"/>
        <v>-3529527</v>
      </c>
      <c r="O26" s="32">
        <f t="shared" si="6"/>
        <v>1235000.45</v>
      </c>
      <c r="P26" s="87">
        <f t="shared" si="2"/>
        <v>0</v>
      </c>
      <c r="Q26" s="32">
        <f>L26+O26</f>
        <v>-2294526.5499999998</v>
      </c>
      <c r="R26" s="32">
        <f t="shared" si="8"/>
        <v>-2294526.5500000003</v>
      </c>
    </row>
    <row r="27" spans="1:20" ht="13.05" customHeight="1" outlineLevel="1">
      <c r="A27" s="85">
        <v>40178</v>
      </c>
      <c r="B27" s="32">
        <f>B26</f>
        <v>-3529527</v>
      </c>
      <c r="C27" s="32">
        <f t="shared" ref="C27:C67" si="9">C26</f>
        <v>-3529527</v>
      </c>
      <c r="D27" s="31"/>
      <c r="E27" s="32">
        <v>0</v>
      </c>
      <c r="F27" s="87"/>
      <c r="G27" s="31"/>
      <c r="H27" s="32">
        <f t="shared" si="5"/>
        <v>3529527</v>
      </c>
      <c r="I27" s="32">
        <f t="shared" si="5"/>
        <v>0</v>
      </c>
      <c r="J27" s="31"/>
      <c r="K27" s="32">
        <f t="shared" si="0"/>
        <v>0</v>
      </c>
      <c r="L27" s="32">
        <f t="shared" si="1"/>
        <v>-3529527</v>
      </c>
      <c r="M27" s="31"/>
      <c r="N27" s="32">
        <f t="shared" si="7"/>
        <v>-3529527</v>
      </c>
      <c r="O27" s="32">
        <f t="shared" si="6"/>
        <v>1235000.45</v>
      </c>
      <c r="P27" s="87">
        <f t="shared" si="2"/>
        <v>0</v>
      </c>
      <c r="Q27" s="32">
        <f>L27+O27</f>
        <v>-2294526.5499999998</v>
      </c>
      <c r="R27" s="32">
        <f t="shared" si="8"/>
        <v>-2294526.5500000003</v>
      </c>
    </row>
    <row r="28" spans="1:20" ht="13.05" customHeight="1" outlineLevel="1">
      <c r="A28" s="85">
        <v>40209</v>
      </c>
      <c r="B28" s="32">
        <f t="shared" ref="B28:B67" si="10">B27</f>
        <v>-3529527</v>
      </c>
      <c r="C28" s="32">
        <f t="shared" si="9"/>
        <v>-3529527</v>
      </c>
      <c r="D28" s="31"/>
      <c r="E28" s="32">
        <v>0</v>
      </c>
      <c r="F28" s="87"/>
      <c r="G28" s="31"/>
      <c r="H28" s="32">
        <f t="shared" si="5"/>
        <v>3529527</v>
      </c>
      <c r="I28" s="32">
        <f t="shared" si="5"/>
        <v>0</v>
      </c>
      <c r="J28" s="31"/>
      <c r="K28" s="32">
        <f t="shared" si="0"/>
        <v>0</v>
      </c>
      <c r="L28" s="32">
        <f t="shared" si="1"/>
        <v>-3529527</v>
      </c>
      <c r="M28" s="31"/>
      <c r="N28" s="32">
        <f t="shared" si="7"/>
        <v>-3529527</v>
      </c>
      <c r="O28" s="32">
        <f t="shared" si="6"/>
        <v>1235000.45</v>
      </c>
      <c r="P28" s="87">
        <f t="shared" si="2"/>
        <v>0</v>
      </c>
      <c r="Q28" s="32">
        <f t="shared" si="3"/>
        <v>-2294526.5499999998</v>
      </c>
      <c r="R28" s="32">
        <f t="shared" si="8"/>
        <v>-2294526.5500000003</v>
      </c>
    </row>
    <row r="29" spans="1:20" ht="13.05" customHeight="1" outlineLevel="1">
      <c r="A29" s="85">
        <v>40237</v>
      </c>
      <c r="B29" s="32">
        <f t="shared" si="10"/>
        <v>-3529527</v>
      </c>
      <c r="C29" s="32">
        <f t="shared" si="9"/>
        <v>-3529527</v>
      </c>
      <c r="D29" s="31"/>
      <c r="E29" s="32">
        <v>0</v>
      </c>
      <c r="F29" s="87"/>
      <c r="G29" s="31"/>
      <c r="H29" s="32">
        <f t="shared" si="5"/>
        <v>3529527</v>
      </c>
      <c r="I29" s="32">
        <f t="shared" si="5"/>
        <v>0</v>
      </c>
      <c r="J29" s="31"/>
      <c r="K29" s="32">
        <f t="shared" si="0"/>
        <v>0</v>
      </c>
      <c r="L29" s="32">
        <f t="shared" si="1"/>
        <v>-3529527</v>
      </c>
      <c r="M29" s="31"/>
      <c r="N29" s="32">
        <f t="shared" si="7"/>
        <v>-3529527</v>
      </c>
      <c r="O29" s="32">
        <f t="shared" si="6"/>
        <v>1235000.45</v>
      </c>
      <c r="P29" s="87">
        <f t="shared" si="2"/>
        <v>0</v>
      </c>
      <c r="Q29" s="32">
        <f t="shared" si="3"/>
        <v>-2294526.5499999998</v>
      </c>
      <c r="R29" s="32">
        <f t="shared" si="8"/>
        <v>-2294526.5500000003</v>
      </c>
    </row>
    <row r="30" spans="1:20" ht="13.05" customHeight="1" outlineLevel="1">
      <c r="A30" s="86">
        <v>40268</v>
      </c>
      <c r="B30" s="87">
        <f t="shared" si="10"/>
        <v>-3529527</v>
      </c>
      <c r="C30" s="87">
        <f t="shared" si="9"/>
        <v>-3529527</v>
      </c>
      <c r="D30" s="88"/>
      <c r="E30" s="87">
        <v>0</v>
      </c>
      <c r="F30" s="87"/>
      <c r="G30" s="88"/>
      <c r="H30" s="87">
        <f t="shared" ref="H30:I45" si="11">H29-E30</f>
        <v>3529527</v>
      </c>
      <c r="I30" s="87">
        <f>I29-F30</f>
        <v>0</v>
      </c>
      <c r="J30" s="88"/>
      <c r="K30" s="87">
        <f t="shared" si="0"/>
        <v>0</v>
      </c>
      <c r="L30" s="87">
        <f t="shared" si="1"/>
        <v>-3529527</v>
      </c>
      <c r="M30" s="88"/>
      <c r="N30" s="87">
        <f t="shared" si="7"/>
        <v>-3529527</v>
      </c>
      <c r="O30" s="32">
        <f>-N30*$O$9-334</f>
        <v>1235000.45</v>
      </c>
      <c r="P30" s="87">
        <f t="shared" si="2"/>
        <v>0</v>
      </c>
      <c r="Q30" s="87">
        <f t="shared" si="3"/>
        <v>-2294526.5499999998</v>
      </c>
      <c r="R30" s="87">
        <f t="shared" si="8"/>
        <v>-2294526.5500000003</v>
      </c>
      <c r="S30" s="81"/>
      <c r="T30" s="81"/>
    </row>
    <row r="31" spans="1:20" ht="13.05" customHeight="1" outlineLevel="1">
      <c r="A31" s="85">
        <v>40298</v>
      </c>
      <c r="B31" s="32">
        <f t="shared" si="10"/>
        <v>-3529527</v>
      </c>
      <c r="C31" s="32">
        <f t="shared" si="9"/>
        <v>-3529527</v>
      </c>
      <c r="D31" s="31"/>
      <c r="E31" s="32">
        <v>0</v>
      </c>
      <c r="F31" s="32">
        <v>-196084.86</v>
      </c>
      <c r="G31" s="31"/>
      <c r="H31" s="32">
        <f t="shared" si="11"/>
        <v>3529527</v>
      </c>
      <c r="I31" s="32">
        <f>I30-F31</f>
        <v>196084.86</v>
      </c>
      <c r="J31" s="31"/>
      <c r="K31" s="32">
        <f t="shared" si="0"/>
        <v>0</v>
      </c>
      <c r="L31" s="32">
        <f t="shared" si="1"/>
        <v>-3333442.14</v>
      </c>
      <c r="M31" s="31"/>
      <c r="N31" s="32">
        <f>L31-K31</f>
        <v>-3333442.14</v>
      </c>
      <c r="O31" s="32">
        <f>O30</f>
        <v>1235000.45</v>
      </c>
      <c r="P31" s="87">
        <f t="shared" si="2"/>
        <v>0</v>
      </c>
      <c r="Q31" s="32">
        <f t="shared" si="3"/>
        <v>-2098441.6900000004</v>
      </c>
      <c r="R31" s="32">
        <f t="shared" si="8"/>
        <v>-2286356.3475000006</v>
      </c>
    </row>
    <row r="32" spans="1:20" ht="13.05" customHeight="1" outlineLevel="1">
      <c r="A32" s="85">
        <v>40329</v>
      </c>
      <c r="B32" s="32">
        <f t="shared" si="10"/>
        <v>-3529527</v>
      </c>
      <c r="C32" s="32">
        <f t="shared" si="9"/>
        <v>-3529527</v>
      </c>
      <c r="D32" s="31"/>
      <c r="E32" s="32">
        <v>0</v>
      </c>
      <c r="F32" s="32">
        <f t="shared" ref="F32:F63" si="12">$C$27/$E$5</f>
        <v>-32680.805555555555</v>
      </c>
      <c r="G32" s="31"/>
      <c r="H32" s="32">
        <f t="shared" si="11"/>
        <v>3529527</v>
      </c>
      <c r="I32" s="32">
        <f>I31-F32</f>
        <v>228765.66555555555</v>
      </c>
      <c r="J32" s="31"/>
      <c r="K32" s="32">
        <f t="shared" si="0"/>
        <v>0</v>
      </c>
      <c r="L32" s="32">
        <f t="shared" si="1"/>
        <v>-3300761.3344444446</v>
      </c>
      <c r="M32" s="31"/>
      <c r="N32" s="32">
        <f t="shared" si="7"/>
        <v>-3300761.3344444446</v>
      </c>
      <c r="O32" s="87">
        <f>O31</f>
        <v>1235000.45</v>
      </c>
      <c r="P32" s="87">
        <f t="shared" si="2"/>
        <v>0</v>
      </c>
      <c r="Q32" s="32">
        <f t="shared" si="3"/>
        <v>-2065760.8844444447</v>
      </c>
      <c r="R32" s="32">
        <f t="shared" si="8"/>
        <v>-2268654.242268519</v>
      </c>
    </row>
    <row r="33" spans="1:20" ht="13.05" customHeight="1" outlineLevel="1">
      <c r="A33" s="85">
        <v>40359</v>
      </c>
      <c r="B33" s="32">
        <f t="shared" si="10"/>
        <v>-3529527</v>
      </c>
      <c r="C33" s="32">
        <f t="shared" si="9"/>
        <v>-3529527</v>
      </c>
      <c r="D33" s="31"/>
      <c r="E33" s="32">
        <v>0</v>
      </c>
      <c r="F33" s="32">
        <f t="shared" si="12"/>
        <v>-32680.805555555555</v>
      </c>
      <c r="G33" s="31"/>
      <c r="H33" s="32">
        <f>H32-E33</f>
        <v>3529527</v>
      </c>
      <c r="I33" s="32">
        <f>I32-F33</f>
        <v>261446.47111111111</v>
      </c>
      <c r="J33" s="31"/>
      <c r="K33" s="32">
        <f t="shared" si="0"/>
        <v>0</v>
      </c>
      <c r="L33" s="32">
        <f t="shared" si="1"/>
        <v>-3268080.5288888887</v>
      </c>
      <c r="M33" s="31"/>
      <c r="N33" s="32">
        <f t="shared" si="7"/>
        <v>-3268080.5288888887</v>
      </c>
      <c r="O33" s="87">
        <v>1143000</v>
      </c>
      <c r="P33" s="87">
        <f t="shared" si="2"/>
        <v>92000.449999999953</v>
      </c>
      <c r="Q33" s="32">
        <f t="shared" si="3"/>
        <v>-2125080.5288888887</v>
      </c>
      <c r="R33" s="32">
        <f t="shared" si="8"/>
        <v>-2252062.0886574076</v>
      </c>
      <c r="S33" s="32">
        <f t="shared" ref="S33:T36" si="13">(N21+N33+SUM(N22:N32)*2)/24</f>
        <v>-3483229.186574074</v>
      </c>
      <c r="T33" s="32">
        <f t="shared" si="13"/>
        <v>1231167.0979166664</v>
      </c>
    </row>
    <row r="34" spans="1:20" ht="13.05" customHeight="1" outlineLevel="1">
      <c r="A34" s="85">
        <v>40390</v>
      </c>
      <c r="B34" s="32">
        <f t="shared" si="10"/>
        <v>-3529527</v>
      </c>
      <c r="C34" s="32">
        <f t="shared" si="9"/>
        <v>-3529527</v>
      </c>
      <c r="D34" s="31"/>
      <c r="E34" s="32">
        <v>0</v>
      </c>
      <c r="F34" s="32">
        <f t="shared" si="12"/>
        <v>-32680.805555555555</v>
      </c>
      <c r="G34" s="31"/>
      <c r="H34" s="32">
        <f t="shared" si="11"/>
        <v>3529527</v>
      </c>
      <c r="I34" s="32">
        <f t="shared" si="11"/>
        <v>294127.27666666667</v>
      </c>
      <c r="J34" s="31"/>
      <c r="K34" s="32">
        <f t="shared" si="0"/>
        <v>0</v>
      </c>
      <c r="L34" s="32">
        <f t="shared" si="1"/>
        <v>-3235399.7233333332</v>
      </c>
      <c r="M34" s="31"/>
      <c r="N34" s="32">
        <f t="shared" si="7"/>
        <v>-3235399.7233333332</v>
      </c>
      <c r="O34" s="87">
        <v>1132000</v>
      </c>
      <c r="P34" s="87">
        <f t="shared" si="2"/>
        <v>11000</v>
      </c>
      <c r="Q34" s="32">
        <f t="shared" si="3"/>
        <v>-2103399.7233333332</v>
      </c>
      <c r="R34" s="32">
        <f t="shared" si="8"/>
        <v>-2237038.2200000002</v>
      </c>
      <c r="S34" s="32">
        <f t="shared" si="13"/>
        <v>-3460080.280416667</v>
      </c>
      <c r="T34" s="32">
        <f t="shared" si="13"/>
        <v>1223042.0604166666</v>
      </c>
    </row>
    <row r="35" spans="1:20" ht="13.05" customHeight="1" outlineLevel="1">
      <c r="A35" s="85">
        <v>40421</v>
      </c>
      <c r="B35" s="32">
        <f t="shared" si="10"/>
        <v>-3529527</v>
      </c>
      <c r="C35" s="32">
        <f t="shared" si="9"/>
        <v>-3529527</v>
      </c>
      <c r="D35" s="31"/>
      <c r="E35" s="32">
        <v>0</v>
      </c>
      <c r="F35" s="32">
        <f t="shared" si="12"/>
        <v>-32680.805555555555</v>
      </c>
      <c r="G35" s="31"/>
      <c r="H35" s="32">
        <f t="shared" si="11"/>
        <v>3529527</v>
      </c>
      <c r="I35" s="32">
        <f t="shared" si="11"/>
        <v>326808.08222222223</v>
      </c>
      <c r="J35" s="31"/>
      <c r="K35" s="32">
        <f t="shared" si="0"/>
        <v>0</v>
      </c>
      <c r="L35" s="32">
        <f t="shared" si="1"/>
        <v>-3202718.9177777776</v>
      </c>
      <c r="M35" s="31"/>
      <c r="N35" s="32">
        <f t="shared" si="7"/>
        <v>-3202718.9177777776</v>
      </c>
      <c r="O35" s="87">
        <v>1121000</v>
      </c>
      <c r="P35" s="87">
        <f t="shared" si="2"/>
        <v>11000</v>
      </c>
      <c r="Q35" s="32">
        <f t="shared" si="3"/>
        <v>-2081718.9177777776</v>
      </c>
      <c r="R35" s="32">
        <f t="shared" si="8"/>
        <v>-2220207.6175462962</v>
      </c>
      <c r="S35" s="32">
        <f t="shared" si="13"/>
        <v>-3434207.9737962964</v>
      </c>
      <c r="T35" s="32">
        <f t="shared" si="13"/>
        <v>1214000.35625</v>
      </c>
    </row>
    <row r="36" spans="1:20" ht="13.05" customHeight="1" outlineLevel="1">
      <c r="A36" s="86">
        <v>40451</v>
      </c>
      <c r="B36" s="87">
        <f t="shared" si="10"/>
        <v>-3529527</v>
      </c>
      <c r="C36" s="87">
        <f t="shared" si="9"/>
        <v>-3529527</v>
      </c>
      <c r="D36" s="88"/>
      <c r="E36" s="87">
        <v>0</v>
      </c>
      <c r="F36" s="87">
        <f t="shared" si="12"/>
        <v>-32680.805555555555</v>
      </c>
      <c r="G36" s="88"/>
      <c r="H36" s="87">
        <f t="shared" si="11"/>
        <v>3529527</v>
      </c>
      <c r="I36" s="87">
        <f>I35-F36</f>
        <v>359488.8877777778</v>
      </c>
      <c r="J36" s="88"/>
      <c r="K36" s="87">
        <f t="shared" si="0"/>
        <v>0</v>
      </c>
      <c r="L36" s="87">
        <f t="shared" si="1"/>
        <v>-3170038.1122222221</v>
      </c>
      <c r="M36" s="88"/>
      <c r="N36" s="87">
        <f t="shared" si="7"/>
        <v>-3170038.1122222221</v>
      </c>
      <c r="O36" s="87">
        <v>1109179</v>
      </c>
      <c r="P36" s="87">
        <f t="shared" si="2"/>
        <v>11821</v>
      </c>
      <c r="Q36" s="87">
        <f>L36+O36</f>
        <v>-2060859.1122222221</v>
      </c>
      <c r="R36" s="87">
        <f t="shared" si="8"/>
        <v>-2201604.4896296295</v>
      </c>
      <c r="S36" s="87">
        <f t="shared" si="13"/>
        <v>-3405612.2667129631</v>
      </c>
      <c r="T36" s="87">
        <f t="shared" si="13"/>
        <v>1204007.7770833333</v>
      </c>
    </row>
    <row r="37" spans="1:20" ht="13.05" customHeight="1" outlineLevel="1">
      <c r="A37" s="85">
        <v>40482</v>
      </c>
      <c r="B37" s="32">
        <f t="shared" si="10"/>
        <v>-3529527</v>
      </c>
      <c r="C37" s="32">
        <f t="shared" si="9"/>
        <v>-3529527</v>
      </c>
      <c r="D37" s="31"/>
      <c r="E37" s="32">
        <v>0</v>
      </c>
      <c r="F37" s="32">
        <f t="shared" si="12"/>
        <v>-32680.805555555555</v>
      </c>
      <c r="G37" s="31"/>
      <c r="H37" s="32">
        <f t="shared" si="11"/>
        <v>3529527</v>
      </c>
      <c r="I37" s="32">
        <f t="shared" si="11"/>
        <v>392169.69333333336</v>
      </c>
      <c r="J37" s="31"/>
      <c r="K37" s="32">
        <f t="shared" si="0"/>
        <v>0</v>
      </c>
      <c r="L37" s="32">
        <f t="shared" si="1"/>
        <v>-3137357.3066666666</v>
      </c>
      <c r="M37" s="31"/>
      <c r="N37" s="32">
        <f t="shared" si="7"/>
        <v>-3137357.3066666666</v>
      </c>
      <c r="O37" s="87">
        <v>1097741</v>
      </c>
      <c r="P37" s="87">
        <f t="shared" si="2"/>
        <v>11438</v>
      </c>
      <c r="Q37" s="32">
        <f t="shared" si="3"/>
        <v>-2039616.3066666666</v>
      </c>
      <c r="R37" s="32">
        <f t="shared" si="8"/>
        <v>-2181247.0862500002</v>
      </c>
      <c r="S37" s="87">
        <f t="shared" ref="S37:S43" si="14">(N25+N37+SUM(N26:N36)*2)/24</f>
        <v>-3374293.1591666671</v>
      </c>
      <c r="T37" s="87">
        <f t="shared" ref="T37:T43" si="15">(O25+O37+SUM(O26:O36)*2)/24</f>
        <v>1193046.0729166667</v>
      </c>
    </row>
    <row r="38" spans="1:20" ht="13.05" customHeight="1" outlineLevel="1">
      <c r="A38" s="86">
        <v>40512</v>
      </c>
      <c r="B38" s="87">
        <f t="shared" si="10"/>
        <v>-3529527</v>
      </c>
      <c r="C38" s="87">
        <f t="shared" si="9"/>
        <v>-3529527</v>
      </c>
      <c r="D38" s="88"/>
      <c r="E38" s="87">
        <v>0</v>
      </c>
      <c r="F38" s="87">
        <f t="shared" si="12"/>
        <v>-32680.805555555555</v>
      </c>
      <c r="G38" s="88"/>
      <c r="H38" s="87">
        <f t="shared" si="11"/>
        <v>3529527</v>
      </c>
      <c r="I38" s="87">
        <f t="shared" si="11"/>
        <v>424850.49888888892</v>
      </c>
      <c r="J38" s="88"/>
      <c r="K38" s="87">
        <f t="shared" si="0"/>
        <v>0</v>
      </c>
      <c r="L38" s="87">
        <f t="shared" si="1"/>
        <v>-3104676.5011111111</v>
      </c>
      <c r="M38" s="88"/>
      <c r="N38" s="87">
        <f t="shared" si="7"/>
        <v>-3104676.5011111111</v>
      </c>
      <c r="O38" s="87">
        <v>1086303</v>
      </c>
      <c r="P38" s="87">
        <f t="shared" si="2"/>
        <v>11438</v>
      </c>
      <c r="Q38" s="87">
        <f t="shared" si="3"/>
        <v>-2018373.5011111111</v>
      </c>
      <c r="R38" s="87">
        <f t="shared" si="8"/>
        <v>-2159119.4490740737</v>
      </c>
      <c r="S38" s="87">
        <f t="shared" si="14"/>
        <v>-3340250.6511574071</v>
      </c>
      <c r="T38" s="87">
        <f t="shared" si="15"/>
        <v>1181131.2020833332</v>
      </c>
    </row>
    <row r="39" spans="1:20" ht="13.05" customHeight="1" outlineLevel="1">
      <c r="A39" s="86">
        <v>40543</v>
      </c>
      <c r="B39" s="87">
        <f t="shared" si="10"/>
        <v>-3529527</v>
      </c>
      <c r="C39" s="87">
        <f t="shared" si="9"/>
        <v>-3529527</v>
      </c>
      <c r="D39" s="88"/>
      <c r="E39" s="87">
        <v>0</v>
      </c>
      <c r="F39" s="87">
        <f t="shared" si="12"/>
        <v>-32680.805555555555</v>
      </c>
      <c r="G39" s="88"/>
      <c r="H39" s="87">
        <f t="shared" si="11"/>
        <v>3529527</v>
      </c>
      <c r="I39" s="87">
        <f>I38-F39</f>
        <v>457531.30444444448</v>
      </c>
      <c r="J39" s="88"/>
      <c r="K39" s="87">
        <f t="shared" si="0"/>
        <v>0</v>
      </c>
      <c r="L39" s="87">
        <f t="shared" si="1"/>
        <v>-3071995.6955555556</v>
      </c>
      <c r="M39" s="31"/>
      <c r="N39" s="32">
        <f>L39-K39</f>
        <v>-3071995.6955555556</v>
      </c>
      <c r="O39" s="87">
        <v>1074864</v>
      </c>
      <c r="P39" s="87">
        <f t="shared" si="2"/>
        <v>11439</v>
      </c>
      <c r="Q39" s="32">
        <f t="shared" si="3"/>
        <v>-1997131.6955555556</v>
      </c>
      <c r="R39" s="32">
        <f t="shared" si="8"/>
        <v>-2135221.6197685185</v>
      </c>
      <c r="S39" s="87">
        <f t="shared" si="14"/>
        <v>-3303484.7426851853</v>
      </c>
      <c r="T39" s="87">
        <f t="shared" si="15"/>
        <v>1168263.1229166666</v>
      </c>
    </row>
    <row r="40" spans="1:20" ht="13.05" customHeight="1" outlineLevel="1">
      <c r="A40" s="86">
        <v>40574</v>
      </c>
      <c r="B40" s="87">
        <f t="shared" si="10"/>
        <v>-3529527</v>
      </c>
      <c r="C40" s="87">
        <f t="shared" si="9"/>
        <v>-3529527</v>
      </c>
      <c r="D40" s="88"/>
      <c r="E40" s="87">
        <v>0</v>
      </c>
      <c r="F40" s="87">
        <f t="shared" si="12"/>
        <v>-32680.805555555555</v>
      </c>
      <c r="G40" s="88"/>
      <c r="H40" s="87">
        <f t="shared" si="11"/>
        <v>3529527</v>
      </c>
      <c r="I40" s="87">
        <f t="shared" si="11"/>
        <v>490212.11000000004</v>
      </c>
      <c r="J40" s="88"/>
      <c r="K40" s="87">
        <f t="shared" si="0"/>
        <v>0</v>
      </c>
      <c r="L40" s="87">
        <f t="shared" si="1"/>
        <v>-3039314.89</v>
      </c>
      <c r="M40" s="88"/>
      <c r="N40" s="87">
        <f t="shared" si="7"/>
        <v>-3039314.89</v>
      </c>
      <c r="O40" s="87">
        <v>1063426</v>
      </c>
      <c r="P40" s="87">
        <f t="shared" si="2"/>
        <v>11438</v>
      </c>
      <c r="Q40" s="87">
        <f t="shared" si="3"/>
        <v>-1975888.8900000001</v>
      </c>
      <c r="R40" s="87">
        <f t="shared" si="8"/>
        <v>-2109553.5983333332</v>
      </c>
      <c r="S40" s="87">
        <f t="shared" si="14"/>
        <v>-3263995.4337499999</v>
      </c>
      <c r="T40" s="87">
        <f t="shared" si="15"/>
        <v>1154441.8354166667</v>
      </c>
    </row>
    <row r="41" spans="1:20" ht="13.05" customHeight="1" outlineLevel="1">
      <c r="A41" s="86">
        <v>40602</v>
      </c>
      <c r="B41" s="87">
        <f t="shared" si="10"/>
        <v>-3529527</v>
      </c>
      <c r="C41" s="87">
        <f t="shared" si="9"/>
        <v>-3529527</v>
      </c>
      <c r="D41" s="88"/>
      <c r="E41" s="87">
        <v>0</v>
      </c>
      <c r="F41" s="87">
        <f t="shared" si="12"/>
        <v>-32680.805555555555</v>
      </c>
      <c r="G41" s="88"/>
      <c r="H41" s="87">
        <f t="shared" si="11"/>
        <v>3529527</v>
      </c>
      <c r="I41" s="87">
        <f>I40-F41</f>
        <v>522892.91555555561</v>
      </c>
      <c r="J41" s="88"/>
      <c r="K41" s="87">
        <f t="shared" si="0"/>
        <v>0</v>
      </c>
      <c r="L41" s="87">
        <f t="shared" si="1"/>
        <v>-3006634.0844444446</v>
      </c>
      <c r="M41" s="88"/>
      <c r="N41" s="87">
        <f>L41-K41</f>
        <v>-3006634.0844444446</v>
      </c>
      <c r="O41" s="87">
        <v>1051988</v>
      </c>
      <c r="P41" s="87">
        <f t="shared" si="2"/>
        <v>11438</v>
      </c>
      <c r="Q41" s="87">
        <f t="shared" si="3"/>
        <v>-1954646.0844444446</v>
      </c>
      <c r="R41" s="87">
        <f t="shared" si="8"/>
        <v>-2082115.3431018519</v>
      </c>
      <c r="S41" s="87">
        <f t="shared" si="14"/>
        <v>-3221782.7243518517</v>
      </c>
      <c r="T41" s="87">
        <f t="shared" si="15"/>
        <v>1139667.3812499999</v>
      </c>
    </row>
    <row r="42" spans="1:20" ht="13.05" customHeight="1" outlineLevel="1">
      <c r="A42" s="86">
        <v>40633</v>
      </c>
      <c r="B42" s="87">
        <f t="shared" si="10"/>
        <v>-3529527</v>
      </c>
      <c r="C42" s="87">
        <f t="shared" si="9"/>
        <v>-3529527</v>
      </c>
      <c r="D42" s="88"/>
      <c r="E42" s="87">
        <v>0</v>
      </c>
      <c r="F42" s="87">
        <f t="shared" si="12"/>
        <v>-32680.805555555555</v>
      </c>
      <c r="G42" s="88"/>
      <c r="H42" s="87">
        <f t="shared" si="11"/>
        <v>3529527</v>
      </c>
      <c r="I42" s="87">
        <f>I41-F42</f>
        <v>555573.72111111111</v>
      </c>
      <c r="J42" s="88"/>
      <c r="K42" s="87">
        <f t="shared" si="0"/>
        <v>0</v>
      </c>
      <c r="L42" s="87">
        <f t="shared" si="1"/>
        <v>-2973953.2788888887</v>
      </c>
      <c r="M42" s="88"/>
      <c r="N42" s="87">
        <f t="shared" si="7"/>
        <v>-2973953.2788888887</v>
      </c>
      <c r="O42" s="87">
        <f>-N42*$O$9</f>
        <v>1040883.6476111109</v>
      </c>
      <c r="P42" s="87">
        <f t="shared" si="2"/>
        <v>11104.352388889063</v>
      </c>
      <c r="Q42" s="87">
        <f t="shared" si="3"/>
        <v>-1933069.6312777777</v>
      </c>
      <c r="R42" s="87">
        <f t="shared" si="8"/>
        <v>-2052892.9520902776</v>
      </c>
      <c r="S42" s="87">
        <f t="shared" si="14"/>
        <v>-3176846.6144907414</v>
      </c>
      <c r="T42" s="87">
        <f t="shared" si="15"/>
        <v>1123953.6624004629</v>
      </c>
    </row>
    <row r="43" spans="1:20" ht="13.05" customHeight="1" outlineLevel="1">
      <c r="A43" s="86">
        <v>40663</v>
      </c>
      <c r="B43" s="87">
        <f t="shared" si="10"/>
        <v>-3529527</v>
      </c>
      <c r="C43" s="87">
        <f t="shared" si="9"/>
        <v>-3529527</v>
      </c>
      <c r="D43" s="88"/>
      <c r="E43" s="87">
        <v>0</v>
      </c>
      <c r="F43" s="87">
        <f t="shared" si="12"/>
        <v>-32680.805555555555</v>
      </c>
      <c r="G43" s="88"/>
      <c r="H43" s="87">
        <f t="shared" si="11"/>
        <v>3529527</v>
      </c>
      <c r="I43" s="87">
        <f t="shared" si="11"/>
        <v>588254.52666666661</v>
      </c>
      <c r="J43" s="88"/>
      <c r="K43" s="87">
        <f t="shared" si="0"/>
        <v>0</v>
      </c>
      <c r="L43" s="87">
        <f t="shared" si="1"/>
        <v>-2941272.4733333336</v>
      </c>
      <c r="M43" s="88"/>
      <c r="N43" s="87">
        <f t="shared" si="7"/>
        <v>-2941272.4733333336</v>
      </c>
      <c r="O43" s="87">
        <v>1029112</v>
      </c>
      <c r="P43" s="87">
        <f t="shared" si="2"/>
        <v>11771.647611110937</v>
      </c>
      <c r="Q43" s="87">
        <f t="shared" si="3"/>
        <v>-1912160.4733333336</v>
      </c>
      <c r="R43" s="87">
        <f t="shared" si="8"/>
        <v>-2030070.5297824072</v>
      </c>
      <c r="S43" s="87">
        <f t="shared" si="14"/>
        <v>-3137357.3066666666</v>
      </c>
      <c r="T43" s="87">
        <f t="shared" si="15"/>
        <v>1107286.7768842592</v>
      </c>
    </row>
    <row r="44" spans="1:20" ht="13.05" customHeight="1" outlineLevel="1">
      <c r="A44" s="86">
        <v>40694</v>
      </c>
      <c r="B44" s="32">
        <f t="shared" si="10"/>
        <v>-3529527</v>
      </c>
      <c r="C44" s="32">
        <f t="shared" si="9"/>
        <v>-3529527</v>
      </c>
      <c r="D44" s="31"/>
      <c r="E44" s="32">
        <v>0</v>
      </c>
      <c r="F44" s="32">
        <f t="shared" si="12"/>
        <v>-32680.805555555555</v>
      </c>
      <c r="G44" s="31"/>
      <c r="H44" s="32">
        <f t="shared" si="11"/>
        <v>3529527</v>
      </c>
      <c r="I44" s="32">
        <f>I43-F44</f>
        <v>620935.33222222212</v>
      </c>
      <c r="J44" s="31"/>
      <c r="K44" s="32">
        <f t="shared" si="0"/>
        <v>0</v>
      </c>
      <c r="L44" s="32">
        <f t="shared" si="1"/>
        <v>-2908591.6677777776</v>
      </c>
      <c r="M44" s="31"/>
      <c r="N44" s="32">
        <f t="shared" si="7"/>
        <v>-2908591.6677777776</v>
      </c>
      <c r="O44" s="32">
        <v>1017674</v>
      </c>
      <c r="P44" s="87">
        <f t="shared" si="2"/>
        <v>11438</v>
      </c>
      <c r="Q44" s="32">
        <f t="shared" si="3"/>
        <v>-1890917.6677777776</v>
      </c>
      <c r="R44" s="32">
        <f t="shared" si="8"/>
        <v>-2015023.6783935183</v>
      </c>
      <c r="S44" s="87">
        <f t="shared" ref="S44:S49" si="16">(N32+N44+SUM(N33:N43)*2)/24</f>
        <v>-3104676.5011111111</v>
      </c>
      <c r="T44" s="87">
        <f>(O32+O44+SUM(O33:O43)*2)/24</f>
        <v>1089652.8227175926</v>
      </c>
    </row>
    <row r="45" spans="1:20" ht="13.05" customHeight="1" outlineLevel="1">
      <c r="A45" s="85">
        <v>40724</v>
      </c>
      <c r="B45" s="32">
        <f t="shared" si="10"/>
        <v>-3529527</v>
      </c>
      <c r="C45" s="32">
        <f t="shared" si="9"/>
        <v>-3529527</v>
      </c>
      <c r="D45" s="31"/>
      <c r="E45" s="32">
        <v>0</v>
      </c>
      <c r="F45" s="87">
        <f t="shared" si="12"/>
        <v>-32680.805555555555</v>
      </c>
      <c r="G45" s="31"/>
      <c r="H45" s="32">
        <f t="shared" si="11"/>
        <v>3529527</v>
      </c>
      <c r="I45" s="32">
        <f t="shared" si="11"/>
        <v>653616.13777777762</v>
      </c>
      <c r="J45" s="31"/>
      <c r="K45" s="32">
        <f t="shared" ref="K45:K76" si="17">B45+H45</f>
        <v>0</v>
      </c>
      <c r="L45" s="87">
        <f t="shared" ref="L45:L76" si="18">C45+I45</f>
        <v>-2875910.8622222226</v>
      </c>
      <c r="M45" s="88"/>
      <c r="N45" s="87">
        <f>L45-K45</f>
        <v>-2875910.8622222226</v>
      </c>
      <c r="O45" s="87">
        <v>1006236</v>
      </c>
      <c r="P45" s="87">
        <f t="shared" si="2"/>
        <v>11438</v>
      </c>
      <c r="Q45" s="87">
        <f t="shared" si="3"/>
        <v>-1869674.8622222226</v>
      </c>
      <c r="R45" s="87">
        <f t="shared" si="8"/>
        <v>-1997096.6415879631</v>
      </c>
      <c r="S45" s="87">
        <f t="shared" si="16"/>
        <v>-3071995.6955555552</v>
      </c>
      <c r="T45" s="87">
        <f>(O33+O45+SUM(O34:O44)*2)/24</f>
        <v>1074899.0539675925</v>
      </c>
    </row>
    <row r="46" spans="1:20" ht="13.05" customHeight="1" outlineLevel="1">
      <c r="A46" s="85">
        <v>40755</v>
      </c>
      <c r="B46" s="32">
        <f t="shared" si="10"/>
        <v>-3529527</v>
      </c>
      <c r="C46" s="32">
        <f t="shared" si="9"/>
        <v>-3529527</v>
      </c>
      <c r="D46" s="31"/>
      <c r="E46" s="32">
        <v>0</v>
      </c>
      <c r="F46" s="87">
        <f t="shared" si="12"/>
        <v>-32680.805555555555</v>
      </c>
      <c r="G46" s="31"/>
      <c r="H46" s="32">
        <f t="shared" ref="H46:I49" si="19">H45-E46</f>
        <v>3529527</v>
      </c>
      <c r="I46" s="32">
        <f t="shared" si="19"/>
        <v>686296.94333333313</v>
      </c>
      <c r="J46" s="31"/>
      <c r="K46" s="32">
        <f t="shared" si="17"/>
        <v>0</v>
      </c>
      <c r="L46" s="87">
        <f t="shared" si="18"/>
        <v>-2843230.0566666666</v>
      </c>
      <c r="M46" s="88"/>
      <c r="N46" s="87">
        <f>L46-K46</f>
        <v>-2843230.0566666666</v>
      </c>
      <c r="O46" s="87">
        <v>994798</v>
      </c>
      <c r="P46" s="87">
        <f t="shared" si="2"/>
        <v>11438</v>
      </c>
      <c r="Q46" s="87">
        <f t="shared" si="3"/>
        <v>-1848432.0566666666</v>
      </c>
      <c r="R46" s="87">
        <f t="shared" si="8"/>
        <v>-1975831.0860324074</v>
      </c>
      <c r="S46" s="87">
        <f t="shared" si="16"/>
        <v>-3039314.89</v>
      </c>
      <c r="T46" s="87">
        <f>(O34+O46+SUM(O35:O45)*2)/24</f>
        <v>1063483.8039675925</v>
      </c>
    </row>
    <row r="47" spans="1:20" ht="13.05" customHeight="1" outlineLevel="1">
      <c r="A47" s="85">
        <v>40786</v>
      </c>
      <c r="B47" s="32">
        <f t="shared" si="10"/>
        <v>-3529527</v>
      </c>
      <c r="C47" s="32">
        <f t="shared" si="9"/>
        <v>-3529527</v>
      </c>
      <c r="D47" s="31"/>
      <c r="E47" s="32">
        <v>0</v>
      </c>
      <c r="F47" s="87">
        <f t="shared" si="12"/>
        <v>-32680.805555555555</v>
      </c>
      <c r="G47" s="31"/>
      <c r="H47" s="32">
        <f t="shared" si="19"/>
        <v>3529527</v>
      </c>
      <c r="I47" s="32">
        <f t="shared" si="19"/>
        <v>718977.74888888863</v>
      </c>
      <c r="J47" s="31"/>
      <c r="K47" s="32">
        <f t="shared" si="17"/>
        <v>0</v>
      </c>
      <c r="L47" s="87">
        <f t="shared" si="18"/>
        <v>-2810549.2511111116</v>
      </c>
      <c r="M47" s="88"/>
      <c r="N47" s="87">
        <f t="shared" si="7"/>
        <v>-2810549.2511111116</v>
      </c>
      <c r="O47" s="87">
        <v>983360</v>
      </c>
      <c r="P47" s="87">
        <f t="shared" si="2"/>
        <v>11438</v>
      </c>
      <c r="Q47" s="32">
        <f t="shared" si="3"/>
        <v>-1827189.2511111116</v>
      </c>
      <c r="R47" s="32">
        <f t="shared" si="8"/>
        <v>-1954602.0304768516</v>
      </c>
      <c r="S47" s="87">
        <f t="shared" si="16"/>
        <v>-3006634.0844444446</v>
      </c>
      <c r="T47" s="87">
        <f>(O35+O47+SUM(O36:O46)*2)/24</f>
        <v>1052032.0539675925</v>
      </c>
    </row>
    <row r="48" spans="1:20" ht="13.05" customHeight="1" outlineLevel="1">
      <c r="A48" s="85">
        <v>40816</v>
      </c>
      <c r="B48" s="32">
        <f t="shared" si="10"/>
        <v>-3529527</v>
      </c>
      <c r="C48" s="32">
        <f t="shared" si="9"/>
        <v>-3529527</v>
      </c>
      <c r="D48" s="31"/>
      <c r="E48" s="32">
        <v>0</v>
      </c>
      <c r="F48" s="87">
        <f t="shared" si="12"/>
        <v>-32680.805555555555</v>
      </c>
      <c r="G48" s="31"/>
      <c r="H48" s="32">
        <f t="shared" si="19"/>
        <v>3529527</v>
      </c>
      <c r="I48" s="32">
        <f t="shared" si="19"/>
        <v>751658.55444444413</v>
      </c>
      <c r="J48" s="31"/>
      <c r="K48" s="32">
        <f t="shared" si="17"/>
        <v>0</v>
      </c>
      <c r="L48" s="87">
        <f t="shared" si="18"/>
        <v>-2777868.4455555556</v>
      </c>
      <c r="M48" s="88"/>
      <c r="N48" s="87">
        <f t="shared" si="7"/>
        <v>-2777868.4455555556</v>
      </c>
      <c r="O48" s="87">
        <v>971922</v>
      </c>
      <c r="P48" s="87">
        <f t="shared" si="2"/>
        <v>11438</v>
      </c>
      <c r="Q48" s="87">
        <f t="shared" si="3"/>
        <v>-1805946.4455555556</v>
      </c>
      <c r="R48" s="87">
        <f t="shared" si="8"/>
        <v>-1933375.2665879626</v>
      </c>
      <c r="S48" s="87">
        <f t="shared" si="16"/>
        <v>-2973953.2788888887</v>
      </c>
      <c r="T48" s="87">
        <f>(O36+O48+SUM(O37:O47)*2)/24</f>
        <v>1040578.0123009259</v>
      </c>
    </row>
    <row r="49" spans="1:20" ht="13.05" customHeight="1" outlineLevel="1">
      <c r="A49" s="85">
        <v>40847</v>
      </c>
      <c r="B49" s="32">
        <f t="shared" si="10"/>
        <v>-3529527</v>
      </c>
      <c r="C49" s="32">
        <f t="shared" si="9"/>
        <v>-3529527</v>
      </c>
      <c r="D49" s="31"/>
      <c r="E49" s="32">
        <v>0</v>
      </c>
      <c r="F49" s="87">
        <f t="shared" si="12"/>
        <v>-32680.805555555555</v>
      </c>
      <c r="G49" s="31"/>
      <c r="H49" s="32">
        <f t="shared" si="19"/>
        <v>3529527</v>
      </c>
      <c r="I49" s="32">
        <f t="shared" si="19"/>
        <v>784339.35999999964</v>
      </c>
      <c r="J49" s="31"/>
      <c r="K49" s="32">
        <f t="shared" si="17"/>
        <v>0</v>
      </c>
      <c r="L49" s="87">
        <f t="shared" si="18"/>
        <v>-2745187.6400000006</v>
      </c>
      <c r="M49" s="88"/>
      <c r="N49" s="87">
        <f t="shared" si="7"/>
        <v>-2745187.6400000006</v>
      </c>
      <c r="O49" s="87">
        <v>960484</v>
      </c>
      <c r="P49" s="87">
        <f t="shared" si="2"/>
        <v>11438</v>
      </c>
      <c r="Q49" s="87">
        <f t="shared" si="3"/>
        <v>-1784703.6400000006</v>
      </c>
      <c r="R49" s="87">
        <f t="shared" si="8"/>
        <v>-1912132.5443657411</v>
      </c>
      <c r="S49" s="87">
        <f t="shared" si="16"/>
        <v>-2941272.4733333332</v>
      </c>
      <c r="T49" s="87">
        <f t="shared" ref="T49:T54" si="20">(O37+O49+SUM(O38:O48)*2)/24</f>
        <v>1029139.9289675927</v>
      </c>
    </row>
    <row r="50" spans="1:20" ht="13.05" customHeight="1" outlineLevel="1">
      <c r="A50" s="86">
        <v>40877</v>
      </c>
      <c r="B50" s="87">
        <f t="shared" si="10"/>
        <v>-3529527</v>
      </c>
      <c r="C50" s="87">
        <f>C49</f>
        <v>-3529527</v>
      </c>
      <c r="D50" s="88"/>
      <c r="E50" s="87">
        <v>0</v>
      </c>
      <c r="F50" s="87">
        <f t="shared" si="12"/>
        <v>-32680.805555555555</v>
      </c>
      <c r="G50" s="88"/>
      <c r="H50" s="87">
        <f>H49-E50</f>
        <v>3529527</v>
      </c>
      <c r="I50" s="87">
        <f>I49-F50</f>
        <v>817020.16555555514</v>
      </c>
      <c r="J50" s="88"/>
      <c r="K50" s="87">
        <f t="shared" si="17"/>
        <v>0</v>
      </c>
      <c r="L50" s="87">
        <f t="shared" si="18"/>
        <v>-2712506.8344444446</v>
      </c>
      <c r="M50" s="88"/>
      <c r="N50" s="87">
        <f>L50-K50</f>
        <v>-2712506.8344444446</v>
      </c>
      <c r="O50" s="87">
        <v>949046</v>
      </c>
      <c r="P50" s="87">
        <f t="shared" si="2"/>
        <v>11438</v>
      </c>
      <c r="Q50" s="87">
        <f>L50+O50</f>
        <v>-1763460.8344444446</v>
      </c>
      <c r="R50" s="87">
        <f t="shared" si="8"/>
        <v>-1890889.8221435186</v>
      </c>
      <c r="S50" s="87">
        <f t="shared" ref="S50:S59" si="21">(N38+N50+SUM(N39:N49)*2)/24</f>
        <v>-2908591.6677777781</v>
      </c>
      <c r="T50" s="87">
        <f t="shared" si="20"/>
        <v>1017701.8456342593</v>
      </c>
    </row>
    <row r="51" spans="1:20" ht="13.05" customHeight="1" outlineLevel="1">
      <c r="A51" s="86">
        <v>40908</v>
      </c>
      <c r="B51" s="87">
        <f t="shared" si="10"/>
        <v>-3529527</v>
      </c>
      <c r="C51" s="87">
        <f t="shared" si="9"/>
        <v>-3529527</v>
      </c>
      <c r="D51" s="88"/>
      <c r="E51" s="87">
        <v>0</v>
      </c>
      <c r="F51" s="87">
        <f t="shared" si="12"/>
        <v>-32680.805555555555</v>
      </c>
      <c r="G51" s="88"/>
      <c r="H51" s="87">
        <f t="shared" ref="H51:I63" si="22">H50-E51</f>
        <v>3529527</v>
      </c>
      <c r="I51" s="87">
        <f t="shared" si="22"/>
        <v>849700.97111111064</v>
      </c>
      <c r="J51" s="88"/>
      <c r="K51" s="87">
        <f t="shared" si="17"/>
        <v>0</v>
      </c>
      <c r="L51" s="87">
        <f t="shared" si="18"/>
        <v>-2679826.0288888896</v>
      </c>
      <c r="M51" s="88"/>
      <c r="N51" s="87">
        <f t="shared" ref="N51:N63" si="23">L51-K51</f>
        <v>-2679826.0288888896</v>
      </c>
      <c r="O51" s="87">
        <f t="shared" ref="O51:O63" si="24">-N51*$O$9</f>
        <v>937939.11011111131</v>
      </c>
      <c r="P51" s="87">
        <f t="shared" si="2"/>
        <v>11106.889888888691</v>
      </c>
      <c r="Q51" s="87">
        <f t="shared" ref="Q51:Q63" si="25">L51+O51</f>
        <v>-1741886.9187777783</v>
      </c>
      <c r="R51" s="87">
        <f t="shared" si="8"/>
        <v>-1869633.2620000001</v>
      </c>
      <c r="S51" s="87">
        <f t="shared" si="21"/>
        <v>-2875910.8622222226</v>
      </c>
      <c r="T51" s="87">
        <f t="shared" si="20"/>
        <v>1006277.6002222222</v>
      </c>
    </row>
    <row r="52" spans="1:20" ht="13.05" customHeight="1" outlineLevel="1">
      <c r="A52" s="86">
        <v>40939</v>
      </c>
      <c r="B52" s="87">
        <f t="shared" si="10"/>
        <v>-3529527</v>
      </c>
      <c r="C52" s="87">
        <f t="shared" si="9"/>
        <v>-3529527</v>
      </c>
      <c r="D52" s="122"/>
      <c r="E52" s="87">
        <v>0</v>
      </c>
      <c r="F52" s="87">
        <f t="shared" si="12"/>
        <v>-32680.805555555555</v>
      </c>
      <c r="G52" s="122"/>
      <c r="H52" s="87">
        <f t="shared" si="22"/>
        <v>3529527</v>
      </c>
      <c r="I52" s="87">
        <f t="shared" si="22"/>
        <v>882381.77666666615</v>
      </c>
      <c r="J52" s="122"/>
      <c r="K52" s="87">
        <f t="shared" si="17"/>
        <v>0</v>
      </c>
      <c r="L52" s="87">
        <f t="shared" si="18"/>
        <v>-2647145.2233333336</v>
      </c>
      <c r="M52" s="122"/>
      <c r="N52" s="87">
        <f t="shared" si="23"/>
        <v>-2647145.2233333336</v>
      </c>
      <c r="O52" s="87">
        <f t="shared" si="24"/>
        <v>926500.82816666667</v>
      </c>
      <c r="P52" s="87">
        <f t="shared" si="2"/>
        <v>11438.281944444636</v>
      </c>
      <c r="Q52" s="87">
        <f t="shared" si="25"/>
        <v>-1720644.3951666669</v>
      </c>
      <c r="R52" s="87">
        <f t="shared" si="8"/>
        <v>-1848362.8756828706</v>
      </c>
      <c r="S52" s="87">
        <f t="shared" si="21"/>
        <v>-2843230.0566666666</v>
      </c>
      <c r="T52" s="87">
        <f t="shared" si="20"/>
        <v>994867.18098379637</v>
      </c>
    </row>
    <row r="53" spans="1:20" ht="13.05" customHeight="1" outlineLevel="1">
      <c r="A53" s="86">
        <v>40967</v>
      </c>
      <c r="B53" s="87">
        <f t="shared" si="10"/>
        <v>-3529527</v>
      </c>
      <c r="C53" s="87">
        <f t="shared" si="9"/>
        <v>-3529527</v>
      </c>
      <c r="D53" s="122"/>
      <c r="E53" s="87">
        <v>0</v>
      </c>
      <c r="F53" s="87">
        <f t="shared" si="12"/>
        <v>-32680.805555555555</v>
      </c>
      <c r="G53" s="122"/>
      <c r="H53" s="87">
        <f t="shared" si="22"/>
        <v>3529527</v>
      </c>
      <c r="I53" s="87">
        <f t="shared" si="22"/>
        <v>915062.58222222165</v>
      </c>
      <c r="J53" s="122"/>
      <c r="K53" s="87">
        <f t="shared" si="17"/>
        <v>0</v>
      </c>
      <c r="L53" s="87">
        <f t="shared" si="18"/>
        <v>-2614464.4177777786</v>
      </c>
      <c r="M53" s="122"/>
      <c r="N53" s="87">
        <f t="shared" si="23"/>
        <v>-2614464.4177777786</v>
      </c>
      <c r="O53" s="87">
        <f t="shared" si="24"/>
        <v>915062.5462222225</v>
      </c>
      <c r="P53" s="87">
        <f t="shared" si="2"/>
        <v>11438.28194444417</v>
      </c>
      <c r="Q53" s="87">
        <f t="shared" si="25"/>
        <v>-1699401.8715555561</v>
      </c>
      <c r="R53" s="87">
        <f t="shared" si="8"/>
        <v>-1827092.5128611112</v>
      </c>
      <c r="S53" s="87">
        <f t="shared" si="21"/>
        <v>-2810549.2511111111</v>
      </c>
      <c r="T53" s="87">
        <f t="shared" si="20"/>
        <v>983456.73825000005</v>
      </c>
    </row>
    <row r="54" spans="1:20" ht="13.05" customHeight="1" outlineLevel="1">
      <c r="A54" s="85">
        <v>40999</v>
      </c>
      <c r="B54" s="32">
        <f t="shared" si="10"/>
        <v>-3529527</v>
      </c>
      <c r="C54" s="32">
        <f t="shared" si="9"/>
        <v>-3529527</v>
      </c>
      <c r="D54" s="89"/>
      <c r="E54" s="32">
        <v>0</v>
      </c>
      <c r="F54" s="87">
        <f t="shared" si="12"/>
        <v>-32680.805555555555</v>
      </c>
      <c r="G54" s="89"/>
      <c r="H54" s="32">
        <f t="shared" si="22"/>
        <v>3529527</v>
      </c>
      <c r="I54" s="32">
        <f t="shared" si="22"/>
        <v>947743.38777777716</v>
      </c>
      <c r="J54" s="89"/>
      <c r="K54" s="32">
        <f t="shared" si="17"/>
        <v>0</v>
      </c>
      <c r="L54" s="32">
        <f t="shared" si="18"/>
        <v>-2581783.6122222226</v>
      </c>
      <c r="M54" s="89"/>
      <c r="N54" s="32">
        <f t="shared" si="23"/>
        <v>-2581783.6122222226</v>
      </c>
      <c r="O54" s="32">
        <f t="shared" si="24"/>
        <v>903624.26427777787</v>
      </c>
      <c r="P54" s="87">
        <f t="shared" si="2"/>
        <v>11438.281944444636</v>
      </c>
      <c r="Q54" s="32">
        <f t="shared" si="25"/>
        <v>-1678159.3479444447</v>
      </c>
      <c r="R54" s="32">
        <f t="shared" si="8"/>
        <v>-1805836.0755185187</v>
      </c>
      <c r="S54" s="87">
        <f t="shared" si="21"/>
        <v>-2777868.4455555556</v>
      </c>
      <c r="T54" s="87">
        <f t="shared" si="20"/>
        <v>972032.3700370373</v>
      </c>
    </row>
    <row r="55" spans="1:20" ht="13.05" customHeight="1" outlineLevel="1">
      <c r="A55" s="86">
        <v>41029</v>
      </c>
      <c r="B55" s="87">
        <f t="shared" si="10"/>
        <v>-3529527</v>
      </c>
      <c r="C55" s="87">
        <f t="shared" si="9"/>
        <v>-3529527</v>
      </c>
      <c r="D55" s="122"/>
      <c r="E55" s="87">
        <v>0</v>
      </c>
      <c r="F55" s="87">
        <f t="shared" si="12"/>
        <v>-32680.805555555555</v>
      </c>
      <c r="G55" s="122"/>
      <c r="H55" s="87">
        <f t="shared" si="22"/>
        <v>3529527</v>
      </c>
      <c r="I55" s="87">
        <f t="shared" si="22"/>
        <v>980424.19333333266</v>
      </c>
      <c r="J55" s="122"/>
      <c r="K55" s="87">
        <f t="shared" si="17"/>
        <v>0</v>
      </c>
      <c r="L55" s="87">
        <f t="shared" si="18"/>
        <v>-2549102.8066666676</v>
      </c>
      <c r="M55" s="122"/>
      <c r="N55" s="87">
        <f t="shared" si="23"/>
        <v>-2549102.8066666676</v>
      </c>
      <c r="O55" s="87">
        <f t="shared" si="24"/>
        <v>892185.98233333358</v>
      </c>
      <c r="P55" s="87">
        <f t="shared" si="2"/>
        <v>11438.281944444287</v>
      </c>
      <c r="Q55" s="87">
        <f t="shared" si="25"/>
        <v>-1656916.8243333339</v>
      </c>
      <c r="R55" s="87">
        <f t="shared" si="8"/>
        <v>-1784579.6616712969</v>
      </c>
      <c r="S55" s="87">
        <f t="shared" si="21"/>
        <v>-2745187.6400000006</v>
      </c>
      <c r="T55" s="87">
        <f t="shared" ref="T55:T60" si="26">(O43+O55+SUM(O44:O54)*2)/24</f>
        <v>960607.9783287039</v>
      </c>
    </row>
    <row r="56" spans="1:20" ht="13.05" customHeight="1" outlineLevel="1">
      <c r="A56" s="86">
        <v>41060</v>
      </c>
      <c r="B56" s="87">
        <f t="shared" si="10"/>
        <v>-3529527</v>
      </c>
      <c r="C56" s="87">
        <f t="shared" si="9"/>
        <v>-3529527</v>
      </c>
      <c r="D56" s="122"/>
      <c r="E56" s="87">
        <v>0</v>
      </c>
      <c r="F56" s="87">
        <f t="shared" si="12"/>
        <v>-32680.805555555555</v>
      </c>
      <c r="G56" s="122"/>
      <c r="H56" s="87">
        <f t="shared" si="22"/>
        <v>3529527</v>
      </c>
      <c r="I56" s="87">
        <f t="shared" si="22"/>
        <v>1013104.9988888882</v>
      </c>
      <c r="J56" s="122"/>
      <c r="K56" s="87">
        <f t="shared" si="17"/>
        <v>0</v>
      </c>
      <c r="L56" s="87">
        <f t="shared" si="18"/>
        <v>-2516422.0011111116</v>
      </c>
      <c r="M56" s="122"/>
      <c r="N56" s="87">
        <f t="shared" si="23"/>
        <v>-2516422.0011111116</v>
      </c>
      <c r="O56" s="87">
        <f t="shared" si="24"/>
        <v>880747.70038888906</v>
      </c>
      <c r="P56" s="87">
        <f t="shared" si="2"/>
        <v>11438.281944444519</v>
      </c>
      <c r="Q56" s="87">
        <f t="shared" si="25"/>
        <v>-1635674.3007222225</v>
      </c>
      <c r="R56" s="87">
        <f t="shared" si="8"/>
        <v>-1763309.3693356486</v>
      </c>
      <c r="S56" s="87">
        <f t="shared" si="21"/>
        <v>-2712506.8344444451</v>
      </c>
      <c r="T56" s="87">
        <f t="shared" si="26"/>
        <v>949197.46510879649</v>
      </c>
    </row>
    <row r="57" spans="1:20" ht="13.05" customHeight="1" outlineLevel="1">
      <c r="A57" s="85">
        <v>41090</v>
      </c>
      <c r="B57" s="32">
        <f t="shared" si="10"/>
        <v>-3529527</v>
      </c>
      <c r="C57" s="32">
        <f t="shared" si="9"/>
        <v>-3529527</v>
      </c>
      <c r="D57" s="89"/>
      <c r="E57" s="32">
        <v>0</v>
      </c>
      <c r="F57" s="87">
        <f t="shared" si="12"/>
        <v>-32680.805555555555</v>
      </c>
      <c r="G57" s="89"/>
      <c r="H57" s="32">
        <f t="shared" si="22"/>
        <v>3529527</v>
      </c>
      <c r="I57" s="32">
        <f t="shared" si="22"/>
        <v>1045785.8044444437</v>
      </c>
      <c r="J57" s="89"/>
      <c r="K57" s="32">
        <f t="shared" si="17"/>
        <v>0</v>
      </c>
      <c r="L57" s="32">
        <f t="shared" si="18"/>
        <v>-2483741.1955555566</v>
      </c>
      <c r="M57" s="89"/>
      <c r="N57" s="32">
        <f t="shared" si="23"/>
        <v>-2483741.1955555566</v>
      </c>
      <c r="O57" s="32">
        <f t="shared" si="24"/>
        <v>869309.41844444477</v>
      </c>
      <c r="P57" s="87">
        <f t="shared" si="2"/>
        <v>11438.281944444287</v>
      </c>
      <c r="Q57" s="32">
        <f t="shared" si="25"/>
        <v>-1614431.7771111117</v>
      </c>
      <c r="R57" s="32">
        <f t="shared" si="8"/>
        <v>-1742039.1004953708</v>
      </c>
      <c r="S57" s="87">
        <f t="shared" si="21"/>
        <v>-2679826.0288888896</v>
      </c>
      <c r="T57" s="87">
        <f t="shared" si="26"/>
        <v>937786.92839351867</v>
      </c>
    </row>
    <row r="58" spans="1:20" ht="13.05" customHeight="1" outlineLevel="1">
      <c r="A58" s="86">
        <v>41121</v>
      </c>
      <c r="B58" s="87">
        <f t="shared" si="10"/>
        <v>-3529527</v>
      </c>
      <c r="C58" s="87">
        <f t="shared" si="9"/>
        <v>-3529527</v>
      </c>
      <c r="D58" s="122"/>
      <c r="E58" s="87">
        <v>0</v>
      </c>
      <c r="F58" s="87">
        <f t="shared" si="12"/>
        <v>-32680.805555555555</v>
      </c>
      <c r="G58" s="122"/>
      <c r="H58" s="87">
        <f t="shared" si="22"/>
        <v>3529527</v>
      </c>
      <c r="I58" s="87">
        <f t="shared" si="22"/>
        <v>1078466.6099999992</v>
      </c>
      <c r="J58" s="122"/>
      <c r="K58" s="87">
        <f t="shared" si="17"/>
        <v>0</v>
      </c>
      <c r="L58" s="87">
        <f t="shared" si="18"/>
        <v>-2451060.3900000006</v>
      </c>
      <c r="M58" s="122"/>
      <c r="N58" s="87">
        <f t="shared" si="23"/>
        <v>-2451060.3900000006</v>
      </c>
      <c r="O58" s="87">
        <f t="shared" si="24"/>
        <v>857871.13650000014</v>
      </c>
      <c r="P58" s="87">
        <f t="shared" si="2"/>
        <v>11438.281944444636</v>
      </c>
      <c r="Q58" s="87">
        <f t="shared" si="25"/>
        <v>-1593189.2535000006</v>
      </c>
      <c r="R58" s="87">
        <f t="shared" si="8"/>
        <v>-1720768.8551504633</v>
      </c>
      <c r="S58" s="87">
        <f t="shared" si="21"/>
        <v>-2647145.2233333341</v>
      </c>
      <c r="T58" s="87">
        <f t="shared" si="26"/>
        <v>926376.36818287056</v>
      </c>
    </row>
    <row r="59" spans="1:20" ht="13.05" customHeight="1" outlineLevel="1">
      <c r="A59" s="86">
        <v>41152</v>
      </c>
      <c r="B59" s="87">
        <f t="shared" si="10"/>
        <v>-3529527</v>
      </c>
      <c r="C59" s="87">
        <f t="shared" si="9"/>
        <v>-3529527</v>
      </c>
      <c r="D59" s="122"/>
      <c r="E59" s="87">
        <v>0</v>
      </c>
      <c r="F59" s="87">
        <f t="shared" si="12"/>
        <v>-32680.805555555555</v>
      </c>
      <c r="G59" s="122"/>
      <c r="H59" s="87">
        <f t="shared" si="22"/>
        <v>3529527</v>
      </c>
      <c r="I59" s="87">
        <f t="shared" si="22"/>
        <v>1111147.4155555547</v>
      </c>
      <c r="J59" s="122"/>
      <c r="K59" s="87">
        <f t="shared" si="17"/>
        <v>0</v>
      </c>
      <c r="L59" s="87">
        <f t="shared" si="18"/>
        <v>-2418379.5844444456</v>
      </c>
      <c r="M59" s="122"/>
      <c r="N59" s="87">
        <f t="shared" si="23"/>
        <v>-2418379.5844444456</v>
      </c>
      <c r="O59" s="87">
        <f t="shared" si="24"/>
        <v>846432.85455555585</v>
      </c>
      <c r="P59" s="87">
        <f t="shared" si="2"/>
        <v>11438.281944444287</v>
      </c>
      <c r="Q59" s="87">
        <f t="shared" si="25"/>
        <v>-1571946.7298888897</v>
      </c>
      <c r="R59" s="87">
        <f t="shared" si="8"/>
        <v>-1699498.6333009263</v>
      </c>
      <c r="S59" s="87">
        <f t="shared" si="21"/>
        <v>-2614464.4177777786</v>
      </c>
      <c r="T59" s="87">
        <f t="shared" si="26"/>
        <v>914965.78447685193</v>
      </c>
    </row>
    <row r="60" spans="1:20" ht="13.05" customHeight="1" outlineLevel="1">
      <c r="A60" s="86">
        <v>41182</v>
      </c>
      <c r="B60" s="87">
        <f t="shared" si="10"/>
        <v>-3529527</v>
      </c>
      <c r="C60" s="87">
        <f t="shared" si="9"/>
        <v>-3529527</v>
      </c>
      <c r="D60" s="122"/>
      <c r="E60" s="87">
        <v>0</v>
      </c>
      <c r="F60" s="87">
        <f t="shared" si="12"/>
        <v>-32680.805555555555</v>
      </c>
      <c r="G60" s="122"/>
      <c r="H60" s="87">
        <f t="shared" si="22"/>
        <v>3529527</v>
      </c>
      <c r="I60" s="87">
        <f t="shared" si="22"/>
        <v>1143828.2211111102</v>
      </c>
      <c r="J60" s="122"/>
      <c r="K60" s="87">
        <f t="shared" si="17"/>
        <v>0</v>
      </c>
      <c r="L60" s="87">
        <f t="shared" si="18"/>
        <v>-2385698.7788888896</v>
      </c>
      <c r="M60" s="122"/>
      <c r="N60" s="87">
        <f t="shared" si="23"/>
        <v>-2385698.7788888896</v>
      </c>
      <c r="O60" s="87">
        <f t="shared" si="24"/>
        <v>834994.57261111133</v>
      </c>
      <c r="P60" s="87">
        <f t="shared" si="2"/>
        <v>11438.281944444519</v>
      </c>
      <c r="Q60" s="87">
        <f t="shared" si="25"/>
        <v>-1550704.2062777784</v>
      </c>
      <c r="R60" s="87">
        <f t="shared" si="8"/>
        <v>-1678228.4349467596</v>
      </c>
      <c r="S60" s="87">
        <f>(N48+N60+SUM(N49:N59)*2)/24</f>
        <v>-2581783.6122222226</v>
      </c>
      <c r="T60" s="87">
        <f t="shared" si="26"/>
        <v>903555.17727546312</v>
      </c>
    </row>
    <row r="61" spans="1:20" ht="13.05" customHeight="1" outlineLevel="1">
      <c r="A61" s="86">
        <v>41213</v>
      </c>
      <c r="B61" s="87">
        <f t="shared" si="10"/>
        <v>-3529527</v>
      </c>
      <c r="C61" s="87">
        <f t="shared" si="9"/>
        <v>-3529527</v>
      </c>
      <c r="D61" s="122"/>
      <c r="E61" s="87">
        <v>0</v>
      </c>
      <c r="F61" s="87">
        <f t="shared" si="12"/>
        <v>-32680.805555555555</v>
      </c>
      <c r="G61" s="122"/>
      <c r="H61" s="87">
        <f t="shared" si="22"/>
        <v>3529527</v>
      </c>
      <c r="I61" s="87">
        <f t="shared" si="22"/>
        <v>1176509.0266666657</v>
      </c>
      <c r="J61" s="122"/>
      <c r="K61" s="87">
        <f t="shared" si="17"/>
        <v>0</v>
      </c>
      <c r="L61" s="87">
        <f t="shared" si="18"/>
        <v>-2353017.9733333346</v>
      </c>
      <c r="M61" s="122"/>
      <c r="N61" s="87">
        <f t="shared" si="23"/>
        <v>-2353017.9733333346</v>
      </c>
      <c r="O61" s="87">
        <f t="shared" si="24"/>
        <v>823556.29066666705</v>
      </c>
      <c r="P61" s="87">
        <f t="shared" si="2"/>
        <v>11438.281944444287</v>
      </c>
      <c r="Q61" s="87">
        <f t="shared" si="25"/>
        <v>-1529461.6826666675</v>
      </c>
      <c r="R61" s="87">
        <f t="shared" si="8"/>
        <v>-1656958.2600879634</v>
      </c>
      <c r="S61" s="87">
        <f t="shared" ref="S61:S70" si="27">(N49+N61+SUM(N50:N60)*2)/24</f>
        <v>-2549102.8066666671</v>
      </c>
      <c r="T61" s="87">
        <f t="shared" ref="T61:T70" si="28">(O49+O61+SUM(O50:O60)*2)/24</f>
        <v>892144.54657870391</v>
      </c>
    </row>
    <row r="62" spans="1:20" ht="13.05" customHeight="1" outlineLevel="1">
      <c r="A62" s="86">
        <v>41243</v>
      </c>
      <c r="B62" s="87">
        <f t="shared" si="10"/>
        <v>-3529527</v>
      </c>
      <c r="C62" s="87">
        <f t="shared" si="9"/>
        <v>-3529527</v>
      </c>
      <c r="D62" s="122"/>
      <c r="E62" s="87">
        <v>0</v>
      </c>
      <c r="F62" s="87">
        <f t="shared" si="12"/>
        <v>-32680.805555555555</v>
      </c>
      <c r="G62" s="122"/>
      <c r="H62" s="87">
        <f t="shared" si="22"/>
        <v>3529527</v>
      </c>
      <c r="I62" s="87">
        <f t="shared" si="22"/>
        <v>1209189.8322222212</v>
      </c>
      <c r="J62" s="122"/>
      <c r="K62" s="87">
        <f t="shared" si="17"/>
        <v>0</v>
      </c>
      <c r="L62" s="87">
        <f t="shared" si="18"/>
        <v>-2320337.1677777786</v>
      </c>
      <c r="M62" s="122"/>
      <c r="N62" s="87">
        <f t="shared" si="23"/>
        <v>-2320337.1677777786</v>
      </c>
      <c r="O62" s="87">
        <f t="shared" si="24"/>
        <v>812118.00872222241</v>
      </c>
      <c r="P62" s="87">
        <f t="shared" si="2"/>
        <v>11438.281944444636</v>
      </c>
      <c r="Q62" s="87">
        <f t="shared" si="25"/>
        <v>-1508219.1590555562</v>
      </c>
      <c r="R62" s="87">
        <f t="shared" si="8"/>
        <v>-1635688.1087245375</v>
      </c>
      <c r="S62" s="87">
        <f t="shared" si="27"/>
        <v>-2516422.0011111121</v>
      </c>
      <c r="T62" s="87">
        <f t="shared" si="28"/>
        <v>880733.8923865743</v>
      </c>
    </row>
    <row r="63" spans="1:20" ht="13.05" customHeight="1" outlineLevel="1">
      <c r="A63" s="86">
        <v>41274</v>
      </c>
      <c r="B63" s="87">
        <f t="shared" si="10"/>
        <v>-3529527</v>
      </c>
      <c r="C63" s="87">
        <f t="shared" si="9"/>
        <v>-3529527</v>
      </c>
      <c r="D63" s="122"/>
      <c r="E63" s="87">
        <v>0</v>
      </c>
      <c r="F63" s="87">
        <f t="shared" si="12"/>
        <v>-32680.805555555555</v>
      </c>
      <c r="G63" s="122"/>
      <c r="H63" s="87">
        <f t="shared" si="22"/>
        <v>3529527</v>
      </c>
      <c r="I63" s="87">
        <f t="shared" si="22"/>
        <v>1241870.6377777767</v>
      </c>
      <c r="J63" s="122"/>
      <c r="K63" s="87">
        <f t="shared" si="17"/>
        <v>0</v>
      </c>
      <c r="L63" s="87">
        <f t="shared" si="18"/>
        <v>-2287656.3622222235</v>
      </c>
      <c r="M63" s="122"/>
      <c r="N63" s="87">
        <f t="shared" si="23"/>
        <v>-2287656.3622222235</v>
      </c>
      <c r="O63" s="87">
        <f t="shared" si="24"/>
        <v>800679.72677777824</v>
      </c>
      <c r="P63" s="87">
        <f t="shared" si="2"/>
        <v>11438.28194444417</v>
      </c>
      <c r="Q63" s="87">
        <f t="shared" si="25"/>
        <v>-1486976.6354444453</v>
      </c>
      <c r="R63" s="87">
        <f>(Q51+Q63+SUM(Q52:Q62)*2)/24</f>
        <v>-1614431.7771111114</v>
      </c>
      <c r="S63" s="87">
        <f t="shared" si="27"/>
        <v>-2483741.1955555561</v>
      </c>
      <c r="T63" s="87">
        <f t="shared" si="28"/>
        <v>869309.41844444454</v>
      </c>
    </row>
    <row r="64" spans="1:20" ht="13.05" customHeight="1" outlineLevel="1">
      <c r="A64" s="86">
        <v>41305</v>
      </c>
      <c r="B64" s="87">
        <f t="shared" si="10"/>
        <v>-3529527</v>
      </c>
      <c r="C64" s="87">
        <f t="shared" si="9"/>
        <v>-3529527</v>
      </c>
      <c r="D64" s="122"/>
      <c r="E64" s="87">
        <v>0</v>
      </c>
      <c r="F64" s="87">
        <f t="shared" ref="F64:F95" si="29">$C$27/$E$5</f>
        <v>-32680.805555555555</v>
      </c>
      <c r="G64" s="122"/>
      <c r="H64" s="87">
        <f t="shared" ref="H64:I67" si="30">H63-E64</f>
        <v>3529527</v>
      </c>
      <c r="I64" s="87">
        <f t="shared" si="30"/>
        <v>1274551.4433333322</v>
      </c>
      <c r="J64" s="122"/>
      <c r="K64" s="87">
        <f t="shared" si="17"/>
        <v>0</v>
      </c>
      <c r="L64" s="87">
        <f t="shared" si="18"/>
        <v>-2254975.5566666676</v>
      </c>
      <c r="M64" s="122"/>
      <c r="N64" s="87">
        <f>L64-K64</f>
        <v>-2254975.5566666676</v>
      </c>
      <c r="O64" s="87">
        <f>-N64*$O$9</f>
        <v>789241.4448333336</v>
      </c>
      <c r="P64" s="87">
        <f t="shared" si="2"/>
        <v>11438.281944444636</v>
      </c>
      <c r="Q64" s="87">
        <f>L64+O64</f>
        <v>-1465734.111833334</v>
      </c>
      <c r="R64" s="87">
        <f>(Q52+Q64+SUM(Q53:Q63)*2)/24</f>
        <v>-1593189.2535000003</v>
      </c>
      <c r="S64" s="87">
        <f t="shared" si="27"/>
        <v>-2451060.3900000006</v>
      </c>
      <c r="T64" s="87">
        <f t="shared" si="28"/>
        <v>857871.13650000014</v>
      </c>
    </row>
    <row r="65" spans="1:20" ht="13.05" customHeight="1" outlineLevel="1">
      <c r="A65" s="86">
        <v>41333</v>
      </c>
      <c r="B65" s="87">
        <f t="shared" si="10"/>
        <v>-3529527</v>
      </c>
      <c r="C65" s="87">
        <f t="shared" si="9"/>
        <v>-3529527</v>
      </c>
      <c r="D65" s="122"/>
      <c r="E65" s="87">
        <v>0</v>
      </c>
      <c r="F65" s="87">
        <f t="shared" si="29"/>
        <v>-32680.805555555555</v>
      </c>
      <c r="G65" s="122"/>
      <c r="H65" s="87">
        <f t="shared" si="30"/>
        <v>3529527</v>
      </c>
      <c r="I65" s="87">
        <f t="shared" si="30"/>
        <v>1307232.2488888877</v>
      </c>
      <c r="J65" s="122"/>
      <c r="K65" s="87">
        <f t="shared" si="17"/>
        <v>0</v>
      </c>
      <c r="L65" s="87">
        <f t="shared" si="18"/>
        <v>-2222294.7511111125</v>
      </c>
      <c r="M65" s="122"/>
      <c r="N65" s="87">
        <f>L65-K65</f>
        <v>-2222294.7511111125</v>
      </c>
      <c r="O65" s="87">
        <f>-N65*$O$9</f>
        <v>777803.16288888932</v>
      </c>
      <c r="P65" s="87">
        <f t="shared" si="2"/>
        <v>11438.281944444287</v>
      </c>
      <c r="Q65" s="87">
        <f>L65+O65</f>
        <v>-1444491.5882222233</v>
      </c>
      <c r="R65" s="87">
        <f>(Q53+Q65+SUM(Q54:Q64)*2)/24</f>
        <v>-1571946.7298888897</v>
      </c>
      <c r="S65" s="87">
        <f t="shared" si="27"/>
        <v>-2418379.5844444451</v>
      </c>
      <c r="T65" s="87">
        <f t="shared" si="28"/>
        <v>846432.85455555574</v>
      </c>
    </row>
    <row r="66" spans="1:20" ht="13.05" customHeight="1" outlineLevel="1">
      <c r="A66" s="86">
        <v>41364</v>
      </c>
      <c r="B66" s="87">
        <f t="shared" si="10"/>
        <v>-3529527</v>
      </c>
      <c r="C66" s="87">
        <f t="shared" si="9"/>
        <v>-3529527</v>
      </c>
      <c r="D66" s="122"/>
      <c r="E66" s="87">
        <v>0</v>
      </c>
      <c r="F66" s="87">
        <f t="shared" si="29"/>
        <v>-32680.805555555555</v>
      </c>
      <c r="G66" s="122"/>
      <c r="H66" s="87">
        <f t="shared" si="30"/>
        <v>3529527</v>
      </c>
      <c r="I66" s="87">
        <f t="shared" si="30"/>
        <v>1339913.0544444432</v>
      </c>
      <c r="J66" s="122"/>
      <c r="K66" s="87">
        <f t="shared" si="17"/>
        <v>0</v>
      </c>
      <c r="L66" s="87">
        <f t="shared" si="18"/>
        <v>-2189613.9455555566</v>
      </c>
      <c r="M66" s="122"/>
      <c r="N66" s="87">
        <f>L66-K66</f>
        <v>-2189613.9455555566</v>
      </c>
      <c r="O66" s="87">
        <f>-N66*$O$9</f>
        <v>766364.8809444448</v>
      </c>
      <c r="P66" s="87">
        <f t="shared" si="2"/>
        <v>11438.281944444519</v>
      </c>
      <c r="Q66" s="87">
        <f>L66+O66</f>
        <v>-1423249.0646111118</v>
      </c>
      <c r="R66" s="87">
        <f>(Q54+Q66+SUM(Q55:Q65)*2)/24</f>
        <v>-1550704.2062777784</v>
      </c>
      <c r="S66" s="87">
        <f t="shared" si="27"/>
        <v>-2385698.7788888896</v>
      </c>
      <c r="T66" s="87">
        <f t="shared" si="28"/>
        <v>834994.57261111133</v>
      </c>
    </row>
    <row r="67" spans="1:20" ht="13.05" customHeight="1" outlineLevel="1">
      <c r="A67" s="86">
        <v>41394</v>
      </c>
      <c r="B67" s="87">
        <f t="shared" si="10"/>
        <v>-3529527</v>
      </c>
      <c r="C67" s="87">
        <f t="shared" si="9"/>
        <v>-3529527</v>
      </c>
      <c r="D67" s="122"/>
      <c r="E67" s="87">
        <v>0</v>
      </c>
      <c r="F67" s="87">
        <f t="shared" si="29"/>
        <v>-32680.805555555555</v>
      </c>
      <c r="G67" s="122"/>
      <c r="H67" s="87">
        <f t="shared" si="30"/>
        <v>3529527</v>
      </c>
      <c r="I67" s="87">
        <f t="shared" si="30"/>
        <v>1372593.8599999987</v>
      </c>
      <c r="J67" s="122"/>
      <c r="K67" s="87">
        <f t="shared" si="17"/>
        <v>0</v>
      </c>
      <c r="L67" s="87">
        <f t="shared" si="18"/>
        <v>-2156933.1400000015</v>
      </c>
      <c r="M67" s="122"/>
      <c r="N67" s="87">
        <f>L67-K67</f>
        <v>-2156933.1400000015</v>
      </c>
      <c r="O67" s="87">
        <f>-N67*$O$9</f>
        <v>754926.59900000051</v>
      </c>
      <c r="P67" s="87">
        <f t="shared" si="2"/>
        <v>11438.281944444287</v>
      </c>
      <c r="Q67" s="87">
        <f>L67+O67</f>
        <v>-1402006.5410000011</v>
      </c>
      <c r="R67" s="87">
        <f>(Q55+Q67+SUM(Q56:Q66)*2)/24</f>
        <v>-1529461.682666667</v>
      </c>
      <c r="S67" s="87">
        <f t="shared" si="27"/>
        <v>-2353017.9733333346</v>
      </c>
      <c r="T67" s="87">
        <f t="shared" si="28"/>
        <v>823556.29066666693</v>
      </c>
    </row>
    <row r="68" spans="1:20" ht="13.05" customHeight="1" outlineLevel="1">
      <c r="A68" s="86">
        <v>41425</v>
      </c>
      <c r="B68" s="87">
        <f>B67</f>
        <v>-3529527</v>
      </c>
      <c r="C68" s="87">
        <f>C67</f>
        <v>-3529527</v>
      </c>
      <c r="D68" s="122"/>
      <c r="E68" s="87">
        <v>0</v>
      </c>
      <c r="F68" s="87">
        <f t="shared" si="29"/>
        <v>-32680.805555555555</v>
      </c>
      <c r="G68" s="122"/>
      <c r="H68" s="87">
        <f>H67-E68</f>
        <v>3529527</v>
      </c>
      <c r="I68" s="87">
        <f>I67-F68</f>
        <v>1405274.6655555542</v>
      </c>
      <c r="J68" s="122"/>
      <c r="K68" s="87">
        <f t="shared" si="17"/>
        <v>0</v>
      </c>
      <c r="L68" s="87">
        <f t="shared" si="18"/>
        <v>-2124252.3344444456</v>
      </c>
      <c r="M68" s="122"/>
      <c r="N68" s="87">
        <f>L68-K68</f>
        <v>-2124252.3344444456</v>
      </c>
      <c r="O68" s="87">
        <f>-N68*$O$9</f>
        <v>743488.31705555588</v>
      </c>
      <c r="P68" s="87">
        <f t="shared" si="2"/>
        <v>11438.281944444636</v>
      </c>
      <c r="Q68" s="87">
        <f t="shared" ref="Q68:Q98" si="31">L68+O68</f>
        <v>-1380764.0173888896</v>
      </c>
      <c r="R68" s="87">
        <f>(Q56+Q68+(SUM(Q57:Q67))*2)/24</f>
        <v>-1508219.1590555562</v>
      </c>
      <c r="S68" s="87">
        <f t="shared" si="27"/>
        <v>-2320337.1677777786</v>
      </c>
      <c r="T68" s="87">
        <f t="shared" si="28"/>
        <v>812118.00872222241</v>
      </c>
    </row>
    <row r="69" spans="1:20" ht="13.05" customHeight="1" outlineLevel="1">
      <c r="A69" s="86">
        <v>41455</v>
      </c>
      <c r="B69" s="87">
        <f t="shared" ref="B69:C81" si="32">B68</f>
        <v>-3529527</v>
      </c>
      <c r="C69" s="87">
        <f t="shared" si="32"/>
        <v>-3529527</v>
      </c>
      <c r="D69" s="122"/>
      <c r="E69" s="87">
        <v>0</v>
      </c>
      <c r="F69" s="87">
        <f t="shared" si="29"/>
        <v>-32680.805555555555</v>
      </c>
      <c r="G69" s="122"/>
      <c r="H69" s="87">
        <f t="shared" ref="H69:I81" si="33">H68-E69</f>
        <v>3529527</v>
      </c>
      <c r="I69" s="87">
        <f t="shared" si="33"/>
        <v>1437955.4711111097</v>
      </c>
      <c r="J69" s="122"/>
      <c r="K69" s="87">
        <f t="shared" si="17"/>
        <v>0</v>
      </c>
      <c r="L69" s="87">
        <f t="shared" si="18"/>
        <v>-2091571.5288888903</v>
      </c>
      <c r="M69" s="122"/>
      <c r="N69" s="87">
        <f t="shared" ref="N69:N98" si="34">L69-K69</f>
        <v>-2091571.5288888903</v>
      </c>
      <c r="O69" s="87">
        <f t="shared" ref="O69:O123" si="35">-N69*$O$9</f>
        <v>732050.03511111159</v>
      </c>
      <c r="P69" s="87">
        <f t="shared" si="2"/>
        <v>11438.281944444287</v>
      </c>
      <c r="Q69" s="32">
        <f t="shared" si="31"/>
        <v>-1359521.4937777787</v>
      </c>
      <c r="R69" s="32">
        <f>(Q57+Q69+(SUM(Q58:Q67)+SUM(Q68:Q68))*2)/24</f>
        <v>-1486976.6354444453</v>
      </c>
      <c r="S69" s="87">
        <f t="shared" si="27"/>
        <v>-2287656.3622222231</v>
      </c>
      <c r="T69" s="87">
        <f t="shared" si="28"/>
        <v>800679.72677777812</v>
      </c>
    </row>
    <row r="70" spans="1:20" ht="13.05" customHeight="1" outlineLevel="1">
      <c r="A70" s="86">
        <v>41486</v>
      </c>
      <c r="B70" s="87">
        <f t="shared" si="32"/>
        <v>-3529527</v>
      </c>
      <c r="C70" s="87">
        <f t="shared" si="32"/>
        <v>-3529527</v>
      </c>
      <c r="D70" s="122"/>
      <c r="E70" s="87">
        <v>0</v>
      </c>
      <c r="F70" s="87">
        <f t="shared" si="29"/>
        <v>-32680.805555555555</v>
      </c>
      <c r="G70" s="122"/>
      <c r="H70" s="87">
        <f t="shared" si="33"/>
        <v>3529527</v>
      </c>
      <c r="I70" s="87">
        <f t="shared" si="33"/>
        <v>1470636.2766666652</v>
      </c>
      <c r="J70" s="122"/>
      <c r="K70" s="87">
        <f t="shared" si="17"/>
        <v>0</v>
      </c>
      <c r="L70" s="87">
        <f t="shared" si="18"/>
        <v>-2058890.7233333348</v>
      </c>
      <c r="M70" s="122"/>
      <c r="N70" s="87">
        <f t="shared" si="34"/>
        <v>-2058890.7233333348</v>
      </c>
      <c r="O70" s="87">
        <f t="shared" si="35"/>
        <v>720611.75316666719</v>
      </c>
      <c r="P70" s="87">
        <f t="shared" si="2"/>
        <v>11438.281944444403</v>
      </c>
      <c r="Q70" s="87">
        <f t="shared" si="31"/>
        <v>-1338278.9701666676</v>
      </c>
      <c r="R70" s="87">
        <f>(Q58+Q70+(SUM(Q59:Q67)+SUM(Q68:Q69))*2)/24</f>
        <v>-1465734.1118333342</v>
      </c>
      <c r="S70" s="87">
        <f t="shared" si="27"/>
        <v>-2254975.5566666676</v>
      </c>
      <c r="T70" s="87">
        <f t="shared" si="28"/>
        <v>789241.4448333336</v>
      </c>
    </row>
    <row r="71" spans="1:20" ht="13.05" customHeight="1" outlineLevel="1">
      <c r="A71" s="86">
        <v>41517</v>
      </c>
      <c r="B71" s="87">
        <f t="shared" si="32"/>
        <v>-3529527</v>
      </c>
      <c r="C71" s="87">
        <f t="shared" si="32"/>
        <v>-3529527</v>
      </c>
      <c r="D71" s="122"/>
      <c r="E71" s="87">
        <v>0</v>
      </c>
      <c r="F71" s="87">
        <f t="shared" si="29"/>
        <v>-32680.805555555555</v>
      </c>
      <c r="G71" s="122"/>
      <c r="H71" s="87">
        <f t="shared" si="33"/>
        <v>3529527</v>
      </c>
      <c r="I71" s="87">
        <f t="shared" si="33"/>
        <v>1503317.0822222207</v>
      </c>
      <c r="J71" s="122"/>
      <c r="K71" s="87">
        <f t="shared" si="17"/>
        <v>0</v>
      </c>
      <c r="L71" s="87">
        <f t="shared" si="18"/>
        <v>-2026209.9177777793</v>
      </c>
      <c r="M71" s="122"/>
      <c r="N71" s="87">
        <f t="shared" si="34"/>
        <v>-2026209.9177777793</v>
      </c>
      <c r="O71" s="87">
        <f t="shared" si="35"/>
        <v>709173.47122222267</v>
      </c>
      <c r="P71" s="87">
        <f t="shared" si="2"/>
        <v>11438.281944444519</v>
      </c>
      <c r="Q71" s="87">
        <f t="shared" si="31"/>
        <v>-1317036.4465555567</v>
      </c>
      <c r="R71" s="87">
        <f>(Q59+Q71+(SUM(Q60:Q67)+SUM(Q68:Q70))*2)/24</f>
        <v>-1444491.5882222231</v>
      </c>
      <c r="S71" s="87">
        <f t="shared" ref="S71:S81" si="36">(N59+N71+SUM(N60:N70)*2)/24</f>
        <v>-2222294.7511111121</v>
      </c>
      <c r="T71" s="87">
        <f t="shared" ref="T71:T81" si="37">(O59+O71+SUM(O60:O70)*2)/24</f>
        <v>777803.1628888892</v>
      </c>
    </row>
    <row r="72" spans="1:20" ht="13.05" customHeight="1" outlineLevel="1">
      <c r="A72" s="86">
        <v>41547</v>
      </c>
      <c r="B72" s="87">
        <f t="shared" si="32"/>
        <v>-3529527</v>
      </c>
      <c r="C72" s="87">
        <f t="shared" si="32"/>
        <v>-3529527</v>
      </c>
      <c r="D72" s="122"/>
      <c r="E72" s="87">
        <v>0</v>
      </c>
      <c r="F72" s="87">
        <f t="shared" si="29"/>
        <v>-32680.805555555555</v>
      </c>
      <c r="G72" s="122"/>
      <c r="H72" s="87">
        <f t="shared" si="33"/>
        <v>3529527</v>
      </c>
      <c r="I72" s="87">
        <f t="shared" si="33"/>
        <v>1535997.8877777762</v>
      </c>
      <c r="J72" s="122"/>
      <c r="K72" s="87">
        <f t="shared" si="17"/>
        <v>0</v>
      </c>
      <c r="L72" s="87">
        <f t="shared" si="18"/>
        <v>-1993529.1122222238</v>
      </c>
      <c r="M72" s="122"/>
      <c r="N72" s="87">
        <f t="shared" si="34"/>
        <v>-1993529.1122222238</v>
      </c>
      <c r="O72" s="87">
        <f t="shared" si="35"/>
        <v>697735.18927777826</v>
      </c>
      <c r="P72" s="87">
        <f t="shared" si="2"/>
        <v>11438.281944444403</v>
      </c>
      <c r="Q72" s="87">
        <f t="shared" si="31"/>
        <v>-1295793.9229444456</v>
      </c>
      <c r="R72" s="87">
        <f>(Q60+Q72+(SUM(Q61:Q67)+SUM(Q68:Q71))*2)/24</f>
        <v>-1423249.064611112</v>
      </c>
      <c r="S72" s="87">
        <f t="shared" si="36"/>
        <v>-2189613.945555557</v>
      </c>
      <c r="T72" s="87">
        <f t="shared" si="37"/>
        <v>766364.8809444448</v>
      </c>
    </row>
    <row r="73" spans="1:20" ht="13.05" customHeight="1" outlineLevel="1">
      <c r="A73" s="86">
        <v>41578</v>
      </c>
      <c r="B73" s="87">
        <f t="shared" si="32"/>
        <v>-3529527</v>
      </c>
      <c r="C73" s="87">
        <f t="shared" si="32"/>
        <v>-3529527</v>
      </c>
      <c r="D73" s="122"/>
      <c r="E73" s="87">
        <v>0</v>
      </c>
      <c r="F73" s="87">
        <f t="shared" si="29"/>
        <v>-32680.805555555555</v>
      </c>
      <c r="G73" s="122"/>
      <c r="H73" s="87">
        <f t="shared" si="33"/>
        <v>3529527</v>
      </c>
      <c r="I73" s="87">
        <f t="shared" si="33"/>
        <v>1568678.6933333317</v>
      </c>
      <c r="J73" s="122"/>
      <c r="K73" s="87">
        <f t="shared" si="17"/>
        <v>0</v>
      </c>
      <c r="L73" s="87">
        <f t="shared" si="18"/>
        <v>-1960848.3066666683</v>
      </c>
      <c r="M73" s="122"/>
      <c r="N73" s="87">
        <f t="shared" si="34"/>
        <v>-1960848.3066666683</v>
      </c>
      <c r="O73" s="87">
        <f t="shared" si="35"/>
        <v>686296.90733333386</v>
      </c>
      <c r="P73" s="87">
        <f t="shared" si="2"/>
        <v>11438.281944444403</v>
      </c>
      <c r="Q73" s="87">
        <f t="shared" si="31"/>
        <v>-1274551.3993333345</v>
      </c>
      <c r="R73" s="87">
        <f>(Q61+Q73+(SUM(Q62:Q67)+SUM(Q68:Q72))*2)/24</f>
        <v>-1402006.5410000009</v>
      </c>
      <c r="S73" s="87">
        <f t="shared" si="36"/>
        <v>-2156933.1400000011</v>
      </c>
      <c r="T73" s="87">
        <f t="shared" si="37"/>
        <v>754926.59900000039</v>
      </c>
    </row>
    <row r="74" spans="1:20" ht="13.05" customHeight="1" outlineLevel="1">
      <c r="A74" s="86">
        <v>41608</v>
      </c>
      <c r="B74" s="87">
        <f t="shared" si="32"/>
        <v>-3529527</v>
      </c>
      <c r="C74" s="87">
        <f t="shared" si="32"/>
        <v>-3529527</v>
      </c>
      <c r="D74" s="122"/>
      <c r="E74" s="87">
        <v>0</v>
      </c>
      <c r="F74" s="87">
        <f t="shared" si="29"/>
        <v>-32680.805555555555</v>
      </c>
      <c r="G74" s="122"/>
      <c r="H74" s="87">
        <f t="shared" si="33"/>
        <v>3529527</v>
      </c>
      <c r="I74" s="87">
        <f t="shared" si="33"/>
        <v>1601359.4988888872</v>
      </c>
      <c r="J74" s="122"/>
      <c r="K74" s="87">
        <f t="shared" si="17"/>
        <v>0</v>
      </c>
      <c r="L74" s="87">
        <f t="shared" si="18"/>
        <v>-1928167.5011111128</v>
      </c>
      <c r="M74" s="122"/>
      <c r="N74" s="87">
        <f t="shared" si="34"/>
        <v>-1928167.5011111128</v>
      </c>
      <c r="O74" s="87">
        <f t="shared" si="35"/>
        <v>674858.62538888946</v>
      </c>
      <c r="P74" s="87">
        <f t="shared" si="2"/>
        <v>11438.281944444403</v>
      </c>
      <c r="Q74" s="87">
        <f t="shared" si="31"/>
        <v>-1253308.8757222234</v>
      </c>
      <c r="R74" s="87">
        <f>(Q62+Q74+(SUM(Q63:Q67)+SUM(Q68:Q73))*2)/24</f>
        <v>-1380764.0173888898</v>
      </c>
      <c r="S74" s="87">
        <f t="shared" si="36"/>
        <v>-2124252.334444446</v>
      </c>
      <c r="T74" s="87">
        <f t="shared" si="37"/>
        <v>743488.31705555599</v>
      </c>
    </row>
    <row r="75" spans="1:20" ht="13.05" customHeight="1" outlineLevel="1">
      <c r="A75" s="86">
        <v>41639</v>
      </c>
      <c r="B75" s="87">
        <f t="shared" si="32"/>
        <v>-3529527</v>
      </c>
      <c r="C75" s="87">
        <f t="shared" si="32"/>
        <v>-3529527</v>
      </c>
      <c r="D75" s="122"/>
      <c r="E75" s="87">
        <v>0</v>
      </c>
      <c r="F75" s="87">
        <f t="shared" si="29"/>
        <v>-32680.805555555555</v>
      </c>
      <c r="G75" s="122"/>
      <c r="H75" s="87">
        <f t="shared" si="33"/>
        <v>3529527</v>
      </c>
      <c r="I75" s="87">
        <f t="shared" si="33"/>
        <v>1634040.3044444427</v>
      </c>
      <c r="J75" s="122"/>
      <c r="K75" s="87">
        <f t="shared" si="17"/>
        <v>0</v>
      </c>
      <c r="L75" s="87">
        <f t="shared" si="18"/>
        <v>-1895486.6955555573</v>
      </c>
      <c r="M75" s="122"/>
      <c r="N75" s="87">
        <f t="shared" si="34"/>
        <v>-1895486.6955555573</v>
      </c>
      <c r="O75" s="87">
        <f t="shared" si="35"/>
        <v>663420.34344444505</v>
      </c>
      <c r="P75" s="87">
        <f t="shared" si="2"/>
        <v>11438.281944444403</v>
      </c>
      <c r="Q75" s="87">
        <f t="shared" si="31"/>
        <v>-1232066.3521111123</v>
      </c>
      <c r="R75" s="87">
        <f>(Q63+Q75+(SUM(Q64:Q67)+SUM(Q68:Q74))*2)/24</f>
        <v>-1359521.4937777787</v>
      </c>
      <c r="S75" s="87">
        <f t="shared" si="36"/>
        <v>-2091571.5288888905</v>
      </c>
      <c r="T75" s="87">
        <f t="shared" si="37"/>
        <v>732050.03511111159</v>
      </c>
    </row>
    <row r="76" spans="1:20" ht="13.05" customHeight="1" outlineLevel="1">
      <c r="A76" s="86">
        <v>41670</v>
      </c>
      <c r="B76" s="87">
        <f t="shared" si="32"/>
        <v>-3529527</v>
      </c>
      <c r="C76" s="87">
        <f t="shared" si="32"/>
        <v>-3529527</v>
      </c>
      <c r="D76" s="122"/>
      <c r="E76" s="87">
        <v>0</v>
      </c>
      <c r="F76" s="87">
        <f t="shared" si="29"/>
        <v>-32680.805555555555</v>
      </c>
      <c r="G76" s="122"/>
      <c r="H76" s="87">
        <f t="shared" si="33"/>
        <v>3529527</v>
      </c>
      <c r="I76" s="87">
        <f t="shared" si="33"/>
        <v>1666721.1099999982</v>
      </c>
      <c r="J76" s="122"/>
      <c r="K76" s="87">
        <f t="shared" si="17"/>
        <v>0</v>
      </c>
      <c r="L76" s="87">
        <f t="shared" si="18"/>
        <v>-1862805.8900000018</v>
      </c>
      <c r="M76" s="122"/>
      <c r="N76" s="87">
        <f t="shared" si="34"/>
        <v>-1862805.8900000018</v>
      </c>
      <c r="O76" s="87">
        <f t="shared" si="35"/>
        <v>651982.06150000053</v>
      </c>
      <c r="P76" s="87">
        <f t="shared" si="2"/>
        <v>11438.281944444519</v>
      </c>
      <c r="Q76" s="87">
        <f t="shared" si="31"/>
        <v>-1210823.8285000012</v>
      </c>
      <c r="R76" s="87">
        <f>(Q64+Q76+(SUM(Q65:Q67)+SUM(Q68:Q75))*2)/24</f>
        <v>-1338278.9701666676</v>
      </c>
      <c r="S76" s="87">
        <f t="shared" si="36"/>
        <v>-2058890.7233333346</v>
      </c>
      <c r="T76" s="87">
        <f t="shared" si="37"/>
        <v>720611.75316666719</v>
      </c>
    </row>
    <row r="77" spans="1:20" ht="13.05" customHeight="1" outlineLevel="1">
      <c r="A77" s="86">
        <v>41698</v>
      </c>
      <c r="B77" s="87">
        <f t="shared" si="32"/>
        <v>-3529527</v>
      </c>
      <c r="C77" s="87">
        <f t="shared" si="32"/>
        <v>-3529527</v>
      </c>
      <c r="D77" s="122"/>
      <c r="E77" s="87">
        <v>0</v>
      </c>
      <c r="F77" s="87">
        <f t="shared" si="29"/>
        <v>-32680.805555555555</v>
      </c>
      <c r="G77" s="122"/>
      <c r="H77" s="87">
        <f t="shared" si="33"/>
        <v>3529527</v>
      </c>
      <c r="I77" s="87">
        <f t="shared" si="33"/>
        <v>1699401.9155555537</v>
      </c>
      <c r="J77" s="122"/>
      <c r="K77" s="87">
        <f t="shared" ref="K77:K108" si="38">B77+H77</f>
        <v>0</v>
      </c>
      <c r="L77" s="87">
        <f t="shared" ref="L77:L108" si="39">C77+I77</f>
        <v>-1830125.0844444463</v>
      </c>
      <c r="M77" s="122"/>
      <c r="N77" s="87">
        <f t="shared" si="34"/>
        <v>-1830125.0844444463</v>
      </c>
      <c r="O77" s="87">
        <f t="shared" si="35"/>
        <v>640543.77955555613</v>
      </c>
      <c r="P77" s="87">
        <f t="shared" ref="P77:P140" si="40">-O77+O76-D77</f>
        <v>11438.281944444403</v>
      </c>
      <c r="Q77" s="87">
        <f t="shared" si="31"/>
        <v>-1189581.3048888901</v>
      </c>
      <c r="R77" s="87">
        <f>(Q65+Q77+(SUM(Q66:Q67)+SUM(Q68:Q76))*2)/24</f>
        <v>-1317036.4465555565</v>
      </c>
      <c r="S77" s="87">
        <f t="shared" si="36"/>
        <v>-2026209.9177777793</v>
      </c>
      <c r="T77" s="87">
        <f t="shared" si="37"/>
        <v>709173.47122222278</v>
      </c>
    </row>
    <row r="78" spans="1:20" ht="12.6" customHeight="1" outlineLevel="1">
      <c r="A78" s="86">
        <v>41729</v>
      </c>
      <c r="B78" s="87">
        <f t="shared" si="32"/>
        <v>-3529527</v>
      </c>
      <c r="C78" s="87">
        <f t="shared" si="32"/>
        <v>-3529527</v>
      </c>
      <c r="D78" s="122"/>
      <c r="E78" s="87">
        <v>0</v>
      </c>
      <c r="F78" s="87">
        <f t="shared" si="29"/>
        <v>-32680.805555555555</v>
      </c>
      <c r="G78" s="122"/>
      <c r="H78" s="87">
        <f t="shared" si="33"/>
        <v>3529527</v>
      </c>
      <c r="I78" s="87">
        <f t="shared" si="33"/>
        <v>1732082.7211111092</v>
      </c>
      <c r="J78" s="122"/>
      <c r="K78" s="87">
        <f t="shared" si="38"/>
        <v>0</v>
      </c>
      <c r="L78" s="87">
        <f t="shared" si="39"/>
        <v>-1797444.2788888908</v>
      </c>
      <c r="M78" s="122"/>
      <c r="N78" s="87">
        <f t="shared" si="34"/>
        <v>-1797444.2788888908</v>
      </c>
      <c r="O78" s="87">
        <f t="shared" si="35"/>
        <v>629105.49761111173</v>
      </c>
      <c r="P78" s="87">
        <f t="shared" si="40"/>
        <v>11438.281944444403</v>
      </c>
      <c r="Q78" s="87">
        <f t="shared" si="31"/>
        <v>-1168338.781277779</v>
      </c>
      <c r="R78" s="87">
        <f>(Q66+Q78+(SUM(Q67:Q67)+SUM(Q68:Q77))*2)/24</f>
        <v>-1295793.9229444454</v>
      </c>
      <c r="S78" s="87">
        <f t="shared" si="36"/>
        <v>-1993529.1122222235</v>
      </c>
      <c r="T78" s="87">
        <f t="shared" si="37"/>
        <v>697735.18927777838</v>
      </c>
    </row>
    <row r="79" spans="1:20" ht="12.6" customHeight="1" outlineLevel="1">
      <c r="A79" s="86">
        <v>41759</v>
      </c>
      <c r="B79" s="87">
        <f t="shared" si="32"/>
        <v>-3529527</v>
      </c>
      <c r="C79" s="87">
        <f t="shared" si="32"/>
        <v>-3529527</v>
      </c>
      <c r="D79" s="122"/>
      <c r="E79" s="87">
        <v>0</v>
      </c>
      <c r="F79" s="87">
        <f t="shared" si="29"/>
        <v>-32680.805555555555</v>
      </c>
      <c r="G79" s="122"/>
      <c r="H79" s="87">
        <f t="shared" si="33"/>
        <v>3529527</v>
      </c>
      <c r="I79" s="87">
        <f t="shared" si="33"/>
        <v>1764763.5266666648</v>
      </c>
      <c r="J79" s="122"/>
      <c r="K79" s="87">
        <f t="shared" si="38"/>
        <v>0</v>
      </c>
      <c r="L79" s="87">
        <f t="shared" si="39"/>
        <v>-1764763.4733333352</v>
      </c>
      <c r="M79" s="122"/>
      <c r="N79" s="87">
        <f t="shared" si="34"/>
        <v>-1764763.4733333352</v>
      </c>
      <c r="O79" s="87">
        <f t="shared" si="35"/>
        <v>617667.21566666733</v>
      </c>
      <c r="P79" s="87">
        <f t="shared" si="40"/>
        <v>11438.281944444403</v>
      </c>
      <c r="Q79" s="87">
        <f t="shared" si="31"/>
        <v>-1147096.2576666679</v>
      </c>
      <c r="R79" s="87">
        <f>(Q67+Q79+(SUM(Q68:Q78))*2)/24</f>
        <v>-1274551.3993333345</v>
      </c>
      <c r="S79" s="87">
        <f t="shared" si="36"/>
        <v>-1960848.3066666683</v>
      </c>
      <c r="T79" s="87">
        <f t="shared" si="37"/>
        <v>686296.90733333398</v>
      </c>
    </row>
    <row r="80" spans="1:20" ht="13.05" customHeight="1" outlineLevel="1">
      <c r="A80" s="86">
        <v>41790</v>
      </c>
      <c r="B80" s="87">
        <f t="shared" si="32"/>
        <v>-3529527</v>
      </c>
      <c r="C80" s="87">
        <f t="shared" si="32"/>
        <v>-3529527</v>
      </c>
      <c r="D80" s="122"/>
      <c r="E80" s="87">
        <v>0</v>
      </c>
      <c r="F80" s="87">
        <f t="shared" si="29"/>
        <v>-32680.805555555555</v>
      </c>
      <c r="G80" s="122"/>
      <c r="H80" s="87">
        <f t="shared" si="33"/>
        <v>3529527</v>
      </c>
      <c r="I80" s="87">
        <f t="shared" si="33"/>
        <v>1797444.3322222203</v>
      </c>
      <c r="J80" s="122"/>
      <c r="K80" s="87">
        <f t="shared" si="38"/>
        <v>0</v>
      </c>
      <c r="L80" s="87">
        <f t="shared" si="39"/>
        <v>-1732082.6677777797</v>
      </c>
      <c r="M80" s="122"/>
      <c r="N80" s="87">
        <f t="shared" si="34"/>
        <v>-1732082.6677777797</v>
      </c>
      <c r="O80" s="87">
        <f t="shared" si="35"/>
        <v>606228.93372222292</v>
      </c>
      <c r="P80" s="87">
        <f t="shared" si="40"/>
        <v>11438.281944444403</v>
      </c>
      <c r="Q80" s="87">
        <f t="shared" si="31"/>
        <v>-1125853.7340555568</v>
      </c>
      <c r="R80" s="87">
        <f t="shared" ref="R80:R85" si="41">(Q68+Q80+SUM(Q69:Q79)*2)/24</f>
        <v>-1253308.8757222232</v>
      </c>
      <c r="S80" s="87">
        <f t="shared" si="36"/>
        <v>-1928167.5011111128</v>
      </c>
      <c r="T80" s="87">
        <f t="shared" si="37"/>
        <v>674858.62538888957</v>
      </c>
    </row>
    <row r="81" spans="1:20" ht="13.05" customHeight="1" outlineLevel="1">
      <c r="A81" s="85">
        <v>41820</v>
      </c>
      <c r="B81" s="32">
        <f t="shared" si="32"/>
        <v>-3529527</v>
      </c>
      <c r="C81" s="32">
        <f t="shared" si="32"/>
        <v>-3529527</v>
      </c>
      <c r="D81" s="89"/>
      <c r="E81" s="32">
        <v>0</v>
      </c>
      <c r="F81" s="32">
        <f t="shared" si="29"/>
        <v>-32680.805555555555</v>
      </c>
      <c r="G81" s="89"/>
      <c r="H81" s="32">
        <f t="shared" si="33"/>
        <v>3529527</v>
      </c>
      <c r="I81" s="32">
        <f t="shared" si="33"/>
        <v>1830125.1377777758</v>
      </c>
      <c r="J81" s="89"/>
      <c r="K81" s="32">
        <f t="shared" si="38"/>
        <v>0</v>
      </c>
      <c r="L81" s="32">
        <f t="shared" si="39"/>
        <v>-1699401.8622222242</v>
      </c>
      <c r="M81" s="89"/>
      <c r="N81" s="32">
        <f t="shared" si="34"/>
        <v>-1699401.8622222242</v>
      </c>
      <c r="O81" s="32">
        <f t="shared" si="35"/>
        <v>594790.6517777784</v>
      </c>
      <c r="P81" s="87">
        <f t="shared" si="40"/>
        <v>11438.281944444519</v>
      </c>
      <c r="Q81" s="32">
        <f t="shared" si="31"/>
        <v>-1104611.2104444457</v>
      </c>
      <c r="R81" s="32">
        <f t="shared" si="41"/>
        <v>-1232066.3521111121</v>
      </c>
      <c r="S81" s="87">
        <f t="shared" si="36"/>
        <v>-1895486.6955555575</v>
      </c>
      <c r="T81" s="87">
        <f t="shared" si="37"/>
        <v>663420.34344444517</v>
      </c>
    </row>
    <row r="82" spans="1:20" ht="13.05" customHeight="1" outlineLevel="1">
      <c r="A82" s="86">
        <v>41851</v>
      </c>
      <c r="B82" s="87">
        <f t="shared" ref="B82:C97" si="42">B81</f>
        <v>-3529527</v>
      </c>
      <c r="C82" s="87">
        <f t="shared" si="42"/>
        <v>-3529527</v>
      </c>
      <c r="D82" s="122"/>
      <c r="E82" s="87">
        <v>0</v>
      </c>
      <c r="F82" s="87">
        <f t="shared" si="29"/>
        <v>-32680.805555555555</v>
      </c>
      <c r="G82" s="122"/>
      <c r="H82" s="87">
        <f t="shared" ref="H82:I97" si="43">H81-E82</f>
        <v>3529527</v>
      </c>
      <c r="I82" s="87">
        <f t="shared" si="43"/>
        <v>1862805.9433333313</v>
      </c>
      <c r="J82" s="122"/>
      <c r="K82" s="87">
        <f t="shared" si="38"/>
        <v>0</v>
      </c>
      <c r="L82" s="87">
        <f t="shared" si="39"/>
        <v>-1666721.0566666687</v>
      </c>
      <c r="M82" s="122"/>
      <c r="N82" s="87">
        <f t="shared" si="34"/>
        <v>-1666721.0566666687</v>
      </c>
      <c r="O82" s="87">
        <f t="shared" si="35"/>
        <v>583352.369833334</v>
      </c>
      <c r="P82" s="87">
        <f t="shared" si="40"/>
        <v>11438.281944444403</v>
      </c>
      <c r="Q82" s="87">
        <f t="shared" si="31"/>
        <v>-1083368.6868333346</v>
      </c>
      <c r="R82" s="87">
        <f t="shared" si="41"/>
        <v>-1210823.8285000012</v>
      </c>
      <c r="S82" s="87">
        <f t="shared" ref="S82:S88" si="44">(N70+N82+SUM(N71:N81)*2)/24</f>
        <v>-1862805.8900000018</v>
      </c>
      <c r="T82" s="87">
        <f t="shared" ref="T82:T88" si="45">(O70+O82+SUM(O71:O81)*2)/24</f>
        <v>651982.06150000065</v>
      </c>
    </row>
    <row r="83" spans="1:20" ht="13.05" customHeight="1" outlineLevel="1">
      <c r="A83" s="86">
        <v>41882</v>
      </c>
      <c r="B83" s="87">
        <f t="shared" si="42"/>
        <v>-3529527</v>
      </c>
      <c r="C83" s="87">
        <f t="shared" si="42"/>
        <v>-3529527</v>
      </c>
      <c r="D83" s="122"/>
      <c r="E83" s="87">
        <v>0</v>
      </c>
      <c r="F83" s="87">
        <f t="shared" si="29"/>
        <v>-32680.805555555555</v>
      </c>
      <c r="G83" s="122"/>
      <c r="H83" s="87">
        <f t="shared" si="43"/>
        <v>3529527</v>
      </c>
      <c r="I83" s="87">
        <f t="shared" si="43"/>
        <v>1895486.7488888868</v>
      </c>
      <c r="J83" s="122"/>
      <c r="K83" s="87">
        <f t="shared" si="38"/>
        <v>0</v>
      </c>
      <c r="L83" s="87">
        <f t="shared" si="39"/>
        <v>-1634040.2511111132</v>
      </c>
      <c r="M83" s="122"/>
      <c r="N83" s="87">
        <f t="shared" si="34"/>
        <v>-1634040.2511111132</v>
      </c>
      <c r="O83" s="87">
        <f t="shared" si="35"/>
        <v>571914.0878888896</v>
      </c>
      <c r="P83" s="87">
        <f t="shared" si="40"/>
        <v>11438.281944444403</v>
      </c>
      <c r="Q83" s="87">
        <f t="shared" si="31"/>
        <v>-1062126.1632222235</v>
      </c>
      <c r="R83" s="87">
        <f t="shared" si="41"/>
        <v>-1189581.3048888901</v>
      </c>
      <c r="S83" s="87">
        <f t="shared" si="44"/>
        <v>-1830125.0844444463</v>
      </c>
      <c r="T83" s="87">
        <f t="shared" si="45"/>
        <v>640543.77955555625</v>
      </c>
    </row>
    <row r="84" spans="1:20" ht="13.05" customHeight="1" outlineLevel="1">
      <c r="A84" s="86">
        <v>41912</v>
      </c>
      <c r="B84" s="87">
        <f t="shared" si="42"/>
        <v>-3529527</v>
      </c>
      <c r="C84" s="87">
        <f t="shared" si="42"/>
        <v>-3529527</v>
      </c>
      <c r="D84" s="122"/>
      <c r="E84" s="87">
        <v>0</v>
      </c>
      <c r="F84" s="87">
        <f t="shared" si="29"/>
        <v>-32680.805555555555</v>
      </c>
      <c r="G84" s="122"/>
      <c r="H84" s="87">
        <f t="shared" si="43"/>
        <v>3529527</v>
      </c>
      <c r="I84" s="87">
        <f t="shared" si="43"/>
        <v>1928167.5544444423</v>
      </c>
      <c r="J84" s="122"/>
      <c r="K84" s="87">
        <f t="shared" si="38"/>
        <v>0</v>
      </c>
      <c r="L84" s="87">
        <f t="shared" si="39"/>
        <v>-1601359.4455555577</v>
      </c>
      <c r="M84" s="122"/>
      <c r="N84" s="87">
        <f t="shared" si="34"/>
        <v>-1601359.4455555577</v>
      </c>
      <c r="O84" s="87">
        <f t="shared" si="35"/>
        <v>560475.80594444519</v>
      </c>
      <c r="P84" s="87">
        <f t="shared" si="40"/>
        <v>11438.281944444403</v>
      </c>
      <c r="Q84" s="87">
        <f t="shared" si="31"/>
        <v>-1040883.6396111125</v>
      </c>
      <c r="R84" s="87">
        <f t="shared" si="41"/>
        <v>-1168338.781277779</v>
      </c>
      <c r="S84" s="87">
        <f t="shared" si="44"/>
        <v>-1797444.2788888908</v>
      </c>
      <c r="T84" s="87">
        <f t="shared" si="45"/>
        <v>629105.49761111184</v>
      </c>
    </row>
    <row r="85" spans="1:20" ht="13.05" customHeight="1" outlineLevel="1">
      <c r="A85" s="86">
        <v>41943</v>
      </c>
      <c r="B85" s="32">
        <f t="shared" si="42"/>
        <v>-3529527</v>
      </c>
      <c r="C85" s="32">
        <f t="shared" si="42"/>
        <v>-3529527</v>
      </c>
      <c r="D85" s="89"/>
      <c r="E85" s="32">
        <v>0</v>
      </c>
      <c r="F85" s="32">
        <f t="shared" si="29"/>
        <v>-32680.805555555555</v>
      </c>
      <c r="G85" s="89"/>
      <c r="H85" s="32">
        <f t="shared" si="43"/>
        <v>3529527</v>
      </c>
      <c r="I85" s="32">
        <f t="shared" si="43"/>
        <v>1960848.3599999978</v>
      </c>
      <c r="J85" s="89"/>
      <c r="K85" s="32">
        <f t="shared" si="38"/>
        <v>0</v>
      </c>
      <c r="L85" s="87">
        <f t="shared" si="39"/>
        <v>-1568678.6400000022</v>
      </c>
      <c r="M85" s="89"/>
      <c r="N85" s="32">
        <f t="shared" si="34"/>
        <v>-1568678.6400000022</v>
      </c>
      <c r="O85" s="32">
        <f t="shared" si="35"/>
        <v>549037.52400000079</v>
      </c>
      <c r="P85" s="87">
        <f t="shared" si="40"/>
        <v>11438.281944444403</v>
      </c>
      <c r="Q85" s="32">
        <f t="shared" si="31"/>
        <v>-1019641.1160000014</v>
      </c>
      <c r="R85" s="32">
        <f t="shared" si="41"/>
        <v>-1147096.2576666677</v>
      </c>
      <c r="S85" s="87">
        <f t="shared" si="44"/>
        <v>-1764763.4733333352</v>
      </c>
      <c r="T85" s="87">
        <f t="shared" si="45"/>
        <v>617667.21566666744</v>
      </c>
    </row>
    <row r="86" spans="1:20" ht="13.05" customHeight="1" outlineLevel="1">
      <c r="A86" s="86">
        <v>41973</v>
      </c>
      <c r="B86" s="87">
        <f t="shared" si="42"/>
        <v>-3529527</v>
      </c>
      <c r="C86" s="87">
        <f t="shared" si="42"/>
        <v>-3529527</v>
      </c>
      <c r="D86" s="122"/>
      <c r="E86" s="87">
        <v>0</v>
      </c>
      <c r="F86" s="87">
        <f t="shared" si="29"/>
        <v>-32680.805555555555</v>
      </c>
      <c r="G86" s="122"/>
      <c r="H86" s="87">
        <f t="shared" si="43"/>
        <v>3529527</v>
      </c>
      <c r="I86" s="87">
        <f t="shared" si="43"/>
        <v>1993529.1655555533</v>
      </c>
      <c r="J86" s="122"/>
      <c r="K86" s="87">
        <f t="shared" si="38"/>
        <v>0</v>
      </c>
      <c r="L86" s="87">
        <f t="shared" si="39"/>
        <v>-1535997.8344444467</v>
      </c>
      <c r="M86" s="122"/>
      <c r="N86" s="87">
        <f t="shared" si="34"/>
        <v>-1535997.8344444467</v>
      </c>
      <c r="O86" s="87">
        <f t="shared" si="35"/>
        <v>537599.24205555627</v>
      </c>
      <c r="P86" s="87">
        <f t="shared" si="40"/>
        <v>11438.281944444519</v>
      </c>
      <c r="Q86" s="87">
        <f t="shared" si="31"/>
        <v>-998398.59238889045</v>
      </c>
      <c r="R86" s="87">
        <f t="shared" ref="R86:R149" si="46">(Q74+Q86+SUM(Q75:Q85)*2)/24</f>
        <v>-1125853.7340555568</v>
      </c>
      <c r="S86" s="87">
        <f t="shared" si="44"/>
        <v>-1732082.6677777795</v>
      </c>
      <c r="T86" s="87">
        <f t="shared" si="45"/>
        <v>606228.93372222304</v>
      </c>
    </row>
    <row r="87" spans="1:20" ht="13.05" customHeight="1" outlineLevel="1">
      <c r="A87" s="86">
        <v>42004</v>
      </c>
      <c r="B87" s="87">
        <f t="shared" si="42"/>
        <v>-3529527</v>
      </c>
      <c r="C87" s="87">
        <f t="shared" si="42"/>
        <v>-3529527</v>
      </c>
      <c r="D87" s="122"/>
      <c r="E87" s="87">
        <v>0</v>
      </c>
      <c r="F87" s="87">
        <f t="shared" si="29"/>
        <v>-32680.805555555555</v>
      </c>
      <c r="G87" s="122"/>
      <c r="H87" s="87">
        <f t="shared" si="43"/>
        <v>3529527</v>
      </c>
      <c r="I87" s="87">
        <f t="shared" si="43"/>
        <v>2026209.9711111088</v>
      </c>
      <c r="J87" s="122"/>
      <c r="K87" s="87">
        <f t="shared" si="38"/>
        <v>0</v>
      </c>
      <c r="L87" s="87">
        <f t="shared" si="39"/>
        <v>-1503317.0288888912</v>
      </c>
      <c r="M87" s="122"/>
      <c r="N87" s="87">
        <f t="shared" si="34"/>
        <v>-1503317.0288888912</v>
      </c>
      <c r="O87" s="87">
        <f t="shared" si="35"/>
        <v>526160.96011111187</v>
      </c>
      <c r="P87" s="87">
        <f t="shared" si="40"/>
        <v>11438.281944444403</v>
      </c>
      <c r="Q87" s="87">
        <f t="shared" si="31"/>
        <v>-977156.06877777935</v>
      </c>
      <c r="R87" s="87">
        <f t="shared" si="46"/>
        <v>-1104611.2104444457</v>
      </c>
      <c r="S87" s="87">
        <f t="shared" si="44"/>
        <v>-1699401.8622222245</v>
      </c>
      <c r="T87" s="87">
        <f t="shared" si="45"/>
        <v>594790.65177777852</v>
      </c>
    </row>
    <row r="88" spans="1:20" ht="13.05" customHeight="1" outlineLevel="1">
      <c r="A88" s="85">
        <v>42035</v>
      </c>
      <c r="B88" s="32">
        <f t="shared" si="42"/>
        <v>-3529527</v>
      </c>
      <c r="C88" s="32">
        <f t="shared" si="42"/>
        <v>-3529527</v>
      </c>
      <c r="D88" s="89"/>
      <c r="E88" s="32">
        <v>0</v>
      </c>
      <c r="F88" s="32">
        <f t="shared" si="29"/>
        <v>-32680.805555555555</v>
      </c>
      <c r="G88" s="89"/>
      <c r="H88" s="32">
        <f t="shared" si="43"/>
        <v>3529527</v>
      </c>
      <c r="I88" s="32">
        <f t="shared" si="43"/>
        <v>2058890.7766666643</v>
      </c>
      <c r="J88" s="89"/>
      <c r="K88" s="32">
        <f t="shared" si="38"/>
        <v>0</v>
      </c>
      <c r="L88" s="32">
        <f t="shared" si="39"/>
        <v>-1470636.2233333357</v>
      </c>
      <c r="M88" s="89"/>
      <c r="N88" s="32">
        <f t="shared" si="34"/>
        <v>-1470636.2233333357</v>
      </c>
      <c r="O88" s="32">
        <f t="shared" si="35"/>
        <v>514722.67816666747</v>
      </c>
      <c r="P88" s="87">
        <f t="shared" si="40"/>
        <v>11438.281944444403</v>
      </c>
      <c r="Q88" s="32">
        <f t="shared" si="31"/>
        <v>-955913.54516666825</v>
      </c>
      <c r="R88" s="32">
        <f t="shared" si="46"/>
        <v>-1083368.6868333349</v>
      </c>
      <c r="S88" s="87">
        <f t="shared" si="44"/>
        <v>-1666721.0566666687</v>
      </c>
      <c r="T88" s="87">
        <f t="shared" si="45"/>
        <v>583352.36983333412</v>
      </c>
    </row>
    <row r="89" spans="1:20" ht="13.05" customHeight="1" outlineLevel="1">
      <c r="A89" s="86">
        <v>42063</v>
      </c>
      <c r="B89" s="87">
        <f t="shared" si="42"/>
        <v>-3529527</v>
      </c>
      <c r="C89" s="87">
        <f t="shared" si="42"/>
        <v>-3529527</v>
      </c>
      <c r="D89" s="122"/>
      <c r="E89" s="87">
        <v>0</v>
      </c>
      <c r="F89" s="87">
        <f t="shared" si="29"/>
        <v>-32680.805555555555</v>
      </c>
      <c r="G89" s="122"/>
      <c r="H89" s="87">
        <f t="shared" si="43"/>
        <v>3529527</v>
      </c>
      <c r="I89" s="87">
        <f t="shared" si="43"/>
        <v>2091571.5822222198</v>
      </c>
      <c r="J89" s="122"/>
      <c r="K89" s="87">
        <f t="shared" si="38"/>
        <v>0</v>
      </c>
      <c r="L89" s="87">
        <f t="shared" si="39"/>
        <v>-1437955.4177777802</v>
      </c>
      <c r="M89" s="122"/>
      <c r="N89" s="87">
        <f t="shared" si="34"/>
        <v>-1437955.4177777802</v>
      </c>
      <c r="O89" s="87">
        <f t="shared" si="35"/>
        <v>503284.39622222306</v>
      </c>
      <c r="P89" s="87">
        <f t="shared" si="40"/>
        <v>11438.281944444403</v>
      </c>
      <c r="Q89" s="87">
        <f t="shared" si="31"/>
        <v>-934671.02155555715</v>
      </c>
      <c r="R89" s="87">
        <f t="shared" si="46"/>
        <v>-1062126.1632222235</v>
      </c>
      <c r="S89" s="87">
        <f t="shared" ref="S89:S137" si="47">(N77+N89+SUM(N78:N88)*2)/24</f>
        <v>-1634040.2511111132</v>
      </c>
      <c r="T89" s="87">
        <f t="shared" ref="T89:T137" si="48">(O77+O89+SUM(O78:O88)*2)/24</f>
        <v>571914.0878888896</v>
      </c>
    </row>
    <row r="90" spans="1:20" ht="13.05" customHeight="1" outlineLevel="1">
      <c r="A90" s="85">
        <v>42094</v>
      </c>
      <c r="B90" s="32">
        <f t="shared" si="42"/>
        <v>-3529527</v>
      </c>
      <c r="C90" s="32">
        <f t="shared" si="42"/>
        <v>-3529527</v>
      </c>
      <c r="D90" s="89"/>
      <c r="E90" s="32">
        <v>0</v>
      </c>
      <c r="F90" s="32">
        <f t="shared" si="29"/>
        <v>-32680.805555555555</v>
      </c>
      <c r="G90" s="89"/>
      <c r="H90" s="32">
        <f t="shared" si="43"/>
        <v>3529527</v>
      </c>
      <c r="I90" s="32">
        <f t="shared" si="43"/>
        <v>2124252.3877777755</v>
      </c>
      <c r="J90" s="89"/>
      <c r="K90" s="32">
        <f t="shared" si="38"/>
        <v>0</v>
      </c>
      <c r="L90" s="32">
        <f t="shared" si="39"/>
        <v>-1405274.6122222245</v>
      </c>
      <c r="M90" s="89"/>
      <c r="N90" s="32">
        <f t="shared" si="34"/>
        <v>-1405274.6122222245</v>
      </c>
      <c r="O90" s="32">
        <f t="shared" si="35"/>
        <v>491846.11427777854</v>
      </c>
      <c r="P90" s="87">
        <f t="shared" si="40"/>
        <v>11438.281944444519</v>
      </c>
      <c r="Q90" s="32">
        <f t="shared" si="31"/>
        <v>-913428.49794444593</v>
      </c>
      <c r="R90" s="32">
        <f t="shared" si="46"/>
        <v>-1040883.6396111124</v>
      </c>
      <c r="S90" s="87">
        <f t="shared" si="47"/>
        <v>-1601359.4455555575</v>
      </c>
      <c r="T90" s="87">
        <f t="shared" si="48"/>
        <v>560475.80594444496</v>
      </c>
    </row>
    <row r="91" spans="1:20" ht="13.05" customHeight="1" outlineLevel="1">
      <c r="A91" s="86">
        <v>42124</v>
      </c>
      <c r="B91" s="87">
        <f t="shared" si="42"/>
        <v>-3529527</v>
      </c>
      <c r="C91" s="87">
        <f t="shared" si="42"/>
        <v>-3529527</v>
      </c>
      <c r="D91" s="122"/>
      <c r="E91" s="87">
        <v>0</v>
      </c>
      <c r="F91" s="87">
        <f t="shared" si="29"/>
        <v>-32680.805555555555</v>
      </c>
      <c r="G91" s="122"/>
      <c r="H91" s="87">
        <f t="shared" si="43"/>
        <v>3529527</v>
      </c>
      <c r="I91" s="87">
        <f t="shared" si="43"/>
        <v>2156933.193333331</v>
      </c>
      <c r="J91" s="122"/>
      <c r="K91" s="87">
        <f t="shared" si="38"/>
        <v>0</v>
      </c>
      <c r="L91" s="87">
        <f t="shared" si="39"/>
        <v>-1372593.806666669</v>
      </c>
      <c r="M91" s="122"/>
      <c r="N91" s="87">
        <f t="shared" si="34"/>
        <v>-1372593.806666669</v>
      </c>
      <c r="O91" s="87">
        <f t="shared" si="35"/>
        <v>480407.83233333408</v>
      </c>
      <c r="P91" s="87">
        <f t="shared" si="40"/>
        <v>11438.281944444461</v>
      </c>
      <c r="Q91" s="87">
        <f t="shared" si="31"/>
        <v>-892185.97433333495</v>
      </c>
      <c r="R91" s="87">
        <f t="shared" si="46"/>
        <v>-1019641.1160000017</v>
      </c>
      <c r="S91" s="87">
        <f t="shared" si="47"/>
        <v>-1568678.6400000018</v>
      </c>
      <c r="T91" s="87">
        <f t="shared" si="48"/>
        <v>549037.52400000056</v>
      </c>
    </row>
    <row r="92" spans="1:20" ht="13.05" customHeight="1" outlineLevel="1">
      <c r="A92" s="86">
        <v>42155</v>
      </c>
      <c r="B92" s="87">
        <f t="shared" si="42"/>
        <v>-3529527</v>
      </c>
      <c r="C92" s="87">
        <f t="shared" si="42"/>
        <v>-3529527</v>
      </c>
      <c r="D92" s="122"/>
      <c r="E92" s="87">
        <v>0</v>
      </c>
      <c r="F92" s="87">
        <f t="shared" si="29"/>
        <v>-32680.805555555555</v>
      </c>
      <c r="G92" s="122"/>
      <c r="H92" s="87">
        <f t="shared" si="43"/>
        <v>3529527</v>
      </c>
      <c r="I92" s="87">
        <f t="shared" si="43"/>
        <v>2189613.9988888865</v>
      </c>
      <c r="J92" s="122"/>
      <c r="K92" s="87">
        <f t="shared" si="38"/>
        <v>0</v>
      </c>
      <c r="L92" s="87">
        <f t="shared" si="39"/>
        <v>-1339913.0011111135</v>
      </c>
      <c r="M92" s="122"/>
      <c r="N92" s="87">
        <f t="shared" si="34"/>
        <v>-1339913.0011111135</v>
      </c>
      <c r="O92" s="87">
        <f t="shared" si="35"/>
        <v>468969.55038888968</v>
      </c>
      <c r="P92" s="87">
        <f t="shared" si="40"/>
        <v>11438.281944444403</v>
      </c>
      <c r="Q92" s="87">
        <f t="shared" si="31"/>
        <v>-870943.45072222385</v>
      </c>
      <c r="R92" s="87">
        <f t="shared" si="46"/>
        <v>-998398.59238889033</v>
      </c>
      <c r="S92" s="87">
        <f t="shared" si="47"/>
        <v>-1535997.8344444465</v>
      </c>
      <c r="T92" s="87">
        <f t="shared" si="48"/>
        <v>537599.24205555615</v>
      </c>
    </row>
    <row r="93" spans="1:20" ht="13.05" customHeight="1" outlineLevel="1">
      <c r="A93" s="86">
        <v>42185</v>
      </c>
      <c r="B93" s="87">
        <f t="shared" si="42"/>
        <v>-3529527</v>
      </c>
      <c r="C93" s="87">
        <f t="shared" si="42"/>
        <v>-3529527</v>
      </c>
      <c r="D93" s="122"/>
      <c r="E93" s="87">
        <v>0</v>
      </c>
      <c r="F93" s="87">
        <f t="shared" si="29"/>
        <v>-32680.805555555555</v>
      </c>
      <c r="G93" s="122"/>
      <c r="H93" s="87">
        <f t="shared" si="43"/>
        <v>3529527</v>
      </c>
      <c r="I93" s="87">
        <f t="shared" si="43"/>
        <v>2222294.804444442</v>
      </c>
      <c r="J93" s="122"/>
      <c r="K93" s="87">
        <f t="shared" si="38"/>
        <v>0</v>
      </c>
      <c r="L93" s="87">
        <f t="shared" si="39"/>
        <v>-1307232.195555558</v>
      </c>
      <c r="M93" s="122"/>
      <c r="N93" s="87">
        <f t="shared" si="34"/>
        <v>-1307232.195555558</v>
      </c>
      <c r="O93" s="87">
        <f t="shared" si="35"/>
        <v>457531.26844444528</v>
      </c>
      <c r="P93" s="87">
        <f t="shared" si="40"/>
        <v>11438.281944444403</v>
      </c>
      <c r="Q93" s="87">
        <f t="shared" si="31"/>
        <v>-849700.92711111275</v>
      </c>
      <c r="R93" s="87">
        <f t="shared" si="46"/>
        <v>-977156.06877777912</v>
      </c>
      <c r="S93" s="87">
        <f t="shared" si="47"/>
        <v>-1503317.0288888912</v>
      </c>
      <c r="T93" s="87">
        <f t="shared" si="48"/>
        <v>526160.96011111175</v>
      </c>
    </row>
    <row r="94" spans="1:20" ht="13.05" customHeight="1" outlineLevel="1">
      <c r="A94" s="86">
        <v>42216</v>
      </c>
      <c r="B94" s="87">
        <f t="shared" si="42"/>
        <v>-3529527</v>
      </c>
      <c r="C94" s="87">
        <f t="shared" si="42"/>
        <v>-3529527</v>
      </c>
      <c r="D94" s="122"/>
      <c r="E94" s="87">
        <v>0</v>
      </c>
      <c r="F94" s="87">
        <f t="shared" si="29"/>
        <v>-32680.805555555555</v>
      </c>
      <c r="G94" s="122"/>
      <c r="H94" s="87">
        <f t="shared" si="43"/>
        <v>3529527</v>
      </c>
      <c r="I94" s="87">
        <f t="shared" si="43"/>
        <v>2254975.6099999975</v>
      </c>
      <c r="J94" s="122"/>
      <c r="K94" s="87">
        <f t="shared" si="38"/>
        <v>0</v>
      </c>
      <c r="L94" s="87">
        <f t="shared" si="39"/>
        <v>-1274551.3900000025</v>
      </c>
      <c r="M94" s="122"/>
      <c r="N94" s="87">
        <f t="shared" si="34"/>
        <v>-1274551.3900000025</v>
      </c>
      <c r="O94" s="87">
        <f t="shared" si="35"/>
        <v>446092.98650000081</v>
      </c>
      <c r="P94" s="87">
        <f t="shared" si="40"/>
        <v>11438.281944444461</v>
      </c>
      <c r="Q94" s="87">
        <f t="shared" si="31"/>
        <v>-828458.40350000164</v>
      </c>
      <c r="R94" s="87">
        <f t="shared" si="46"/>
        <v>-955913.54516666813</v>
      </c>
      <c r="S94" s="87">
        <f t="shared" si="47"/>
        <v>-1470636.2233333355</v>
      </c>
      <c r="T94" s="87">
        <f t="shared" si="48"/>
        <v>514722.67816666729</v>
      </c>
    </row>
    <row r="95" spans="1:20" ht="13.05" customHeight="1" outlineLevel="1">
      <c r="A95" s="86">
        <v>42247</v>
      </c>
      <c r="B95" s="87">
        <f t="shared" si="42"/>
        <v>-3529527</v>
      </c>
      <c r="C95" s="87">
        <f t="shared" si="42"/>
        <v>-3529527</v>
      </c>
      <c r="D95" s="122"/>
      <c r="E95" s="87">
        <v>0</v>
      </c>
      <c r="F95" s="87">
        <f t="shared" si="29"/>
        <v>-32680.805555555555</v>
      </c>
      <c r="G95" s="122"/>
      <c r="H95" s="87">
        <f t="shared" si="43"/>
        <v>3529527</v>
      </c>
      <c r="I95" s="87">
        <f t="shared" si="43"/>
        <v>2287656.415555553</v>
      </c>
      <c r="J95" s="122"/>
      <c r="K95" s="87">
        <f t="shared" si="38"/>
        <v>0</v>
      </c>
      <c r="L95" s="87">
        <f t="shared" si="39"/>
        <v>-1241870.584444447</v>
      </c>
      <c r="M95" s="122"/>
      <c r="N95" s="87">
        <f t="shared" si="34"/>
        <v>-1241870.584444447</v>
      </c>
      <c r="O95" s="87">
        <f t="shared" si="35"/>
        <v>434654.70455555641</v>
      </c>
      <c r="P95" s="87">
        <f t="shared" si="40"/>
        <v>11438.281944444403</v>
      </c>
      <c r="Q95" s="87">
        <f t="shared" si="31"/>
        <v>-807215.87988889054</v>
      </c>
      <c r="R95" s="87">
        <f t="shared" si="46"/>
        <v>-934671.02155555726</v>
      </c>
      <c r="S95" s="87">
        <f t="shared" si="47"/>
        <v>-1437955.4177777802</v>
      </c>
      <c r="T95" s="87">
        <f t="shared" si="48"/>
        <v>503284.39622222289</v>
      </c>
    </row>
    <row r="96" spans="1:20" ht="13.05" customHeight="1" outlineLevel="1">
      <c r="A96" s="86">
        <v>42277</v>
      </c>
      <c r="B96" s="87">
        <f t="shared" si="42"/>
        <v>-3529527</v>
      </c>
      <c r="C96" s="87">
        <f t="shared" si="42"/>
        <v>-3529527</v>
      </c>
      <c r="D96" s="122"/>
      <c r="E96" s="87">
        <v>0</v>
      </c>
      <c r="F96" s="87">
        <f t="shared" ref="F96:F127" si="49">$C$27/$E$5</f>
        <v>-32680.805555555555</v>
      </c>
      <c r="G96" s="122"/>
      <c r="H96" s="87">
        <f t="shared" si="43"/>
        <v>3529527</v>
      </c>
      <c r="I96" s="87">
        <f t="shared" si="43"/>
        <v>2320337.2211111085</v>
      </c>
      <c r="J96" s="122"/>
      <c r="K96" s="87">
        <f t="shared" si="38"/>
        <v>0</v>
      </c>
      <c r="L96" s="87">
        <f t="shared" si="39"/>
        <v>-1209189.7788888915</v>
      </c>
      <c r="M96" s="122"/>
      <c r="N96" s="87">
        <f t="shared" si="34"/>
        <v>-1209189.7788888915</v>
      </c>
      <c r="O96" s="87">
        <f t="shared" si="35"/>
        <v>423216.42261111201</v>
      </c>
      <c r="P96" s="87">
        <f t="shared" si="40"/>
        <v>11438.281944444403</v>
      </c>
      <c r="Q96" s="87">
        <f t="shared" si="31"/>
        <v>-785973.35627777944</v>
      </c>
      <c r="R96" s="87">
        <f t="shared" si="46"/>
        <v>-913428.49794444616</v>
      </c>
      <c r="S96" s="87">
        <f t="shared" si="47"/>
        <v>-1405274.6122222245</v>
      </c>
      <c r="T96" s="87">
        <f t="shared" si="48"/>
        <v>491846.11427777848</v>
      </c>
    </row>
    <row r="97" spans="1:20" ht="13.05" customHeight="1" outlineLevel="1">
      <c r="A97" s="86">
        <v>42308</v>
      </c>
      <c r="B97" s="87">
        <f t="shared" si="42"/>
        <v>-3529527</v>
      </c>
      <c r="C97" s="87">
        <f t="shared" si="42"/>
        <v>-3529527</v>
      </c>
      <c r="D97" s="122"/>
      <c r="E97" s="87">
        <v>0</v>
      </c>
      <c r="F97" s="87">
        <f t="shared" si="49"/>
        <v>-32680.805555555555</v>
      </c>
      <c r="G97" s="122"/>
      <c r="H97" s="87">
        <f t="shared" si="43"/>
        <v>3529527</v>
      </c>
      <c r="I97" s="87">
        <f t="shared" si="43"/>
        <v>2353018.0266666641</v>
      </c>
      <c r="J97" s="122"/>
      <c r="K97" s="87">
        <f t="shared" si="38"/>
        <v>0</v>
      </c>
      <c r="L97" s="87">
        <f t="shared" si="39"/>
        <v>-1176508.9733333359</v>
      </c>
      <c r="M97" s="122"/>
      <c r="N97" s="87">
        <f t="shared" si="34"/>
        <v>-1176508.9733333359</v>
      </c>
      <c r="O97" s="87">
        <f t="shared" si="35"/>
        <v>411778.14066666755</v>
      </c>
      <c r="P97" s="87">
        <f t="shared" si="40"/>
        <v>11438.281944444461</v>
      </c>
      <c r="Q97" s="87">
        <f t="shared" si="31"/>
        <v>-764730.83266666834</v>
      </c>
      <c r="R97" s="87">
        <f t="shared" si="46"/>
        <v>-892185.97433333483</v>
      </c>
      <c r="S97" s="87">
        <f t="shared" si="47"/>
        <v>-1372593.8066666687</v>
      </c>
      <c r="T97" s="87">
        <f t="shared" si="48"/>
        <v>480407.83233333408</v>
      </c>
    </row>
    <row r="98" spans="1:20" ht="13.05" customHeight="1" outlineLevel="1">
      <c r="A98" s="86">
        <v>42338</v>
      </c>
      <c r="B98" s="87">
        <f t="shared" ref="B98:C113" si="50">B97</f>
        <v>-3529527</v>
      </c>
      <c r="C98" s="87">
        <f t="shared" si="50"/>
        <v>-3529527</v>
      </c>
      <c r="D98" s="122"/>
      <c r="E98" s="87">
        <v>0</v>
      </c>
      <c r="F98" s="87">
        <f t="shared" si="49"/>
        <v>-32680.805555555555</v>
      </c>
      <c r="G98" s="122"/>
      <c r="H98" s="87">
        <f t="shared" ref="H98:I113" si="51">H97-E98</f>
        <v>3529527</v>
      </c>
      <c r="I98" s="87">
        <f t="shared" si="51"/>
        <v>2385698.8322222196</v>
      </c>
      <c r="J98" s="122"/>
      <c r="K98" s="87">
        <f t="shared" si="38"/>
        <v>0</v>
      </c>
      <c r="L98" s="87">
        <f t="shared" si="39"/>
        <v>-1143828.1677777804</v>
      </c>
      <c r="M98" s="122"/>
      <c r="N98" s="87">
        <f t="shared" si="34"/>
        <v>-1143828.1677777804</v>
      </c>
      <c r="O98" s="87">
        <f t="shared" si="35"/>
        <v>400339.85872222314</v>
      </c>
      <c r="P98" s="87">
        <f t="shared" si="40"/>
        <v>11438.281944444403</v>
      </c>
      <c r="Q98" s="87">
        <f t="shared" si="31"/>
        <v>-743488.30905555724</v>
      </c>
      <c r="R98" s="87">
        <f t="shared" si="46"/>
        <v>-870943.45072222373</v>
      </c>
      <c r="S98" s="87">
        <f t="shared" si="47"/>
        <v>-1339913.0011111135</v>
      </c>
      <c r="T98" s="87">
        <f t="shared" si="48"/>
        <v>468969.55038888968</v>
      </c>
    </row>
    <row r="99" spans="1:20" ht="13.05" customHeight="1" outlineLevel="1">
      <c r="A99" s="86">
        <v>42369</v>
      </c>
      <c r="B99" s="87">
        <f t="shared" si="50"/>
        <v>-3529527</v>
      </c>
      <c r="C99" s="87">
        <f t="shared" si="50"/>
        <v>-3529527</v>
      </c>
      <c r="D99" s="122"/>
      <c r="E99" s="87">
        <v>0</v>
      </c>
      <c r="F99" s="87">
        <f t="shared" si="49"/>
        <v>-32680.805555555555</v>
      </c>
      <c r="G99" s="122"/>
      <c r="H99" s="87">
        <f t="shared" si="51"/>
        <v>3529527</v>
      </c>
      <c r="I99" s="87">
        <f t="shared" si="51"/>
        <v>2418379.6377777751</v>
      </c>
      <c r="J99" s="122"/>
      <c r="K99" s="87">
        <f t="shared" si="38"/>
        <v>0</v>
      </c>
      <c r="L99" s="87">
        <f t="shared" si="39"/>
        <v>-1111147.3622222249</v>
      </c>
      <c r="M99" s="122"/>
      <c r="N99" s="87">
        <f>L99-K99</f>
        <v>-1111147.3622222249</v>
      </c>
      <c r="O99" s="87">
        <f t="shared" si="35"/>
        <v>388901.57677777868</v>
      </c>
      <c r="P99" s="87">
        <f t="shared" si="40"/>
        <v>11438.281944444461</v>
      </c>
      <c r="Q99" s="87">
        <f>L99+O99</f>
        <v>-722245.78544444626</v>
      </c>
      <c r="R99" s="87">
        <f t="shared" si="46"/>
        <v>-849700.92711111286</v>
      </c>
      <c r="S99" s="87">
        <f t="shared" si="47"/>
        <v>-1307232.195555558</v>
      </c>
      <c r="T99" s="87">
        <f t="shared" si="48"/>
        <v>457531.26844444522</v>
      </c>
    </row>
    <row r="100" spans="1:20" ht="13.05" customHeight="1" outlineLevel="1">
      <c r="A100" s="86">
        <v>42400</v>
      </c>
      <c r="B100" s="87">
        <f t="shared" si="50"/>
        <v>-3529527</v>
      </c>
      <c r="C100" s="87">
        <f t="shared" si="50"/>
        <v>-3529527</v>
      </c>
      <c r="D100" s="122"/>
      <c r="E100" s="87">
        <v>0</v>
      </c>
      <c r="F100" s="87">
        <f t="shared" si="49"/>
        <v>-32680.805555555555</v>
      </c>
      <c r="G100" s="122"/>
      <c r="H100" s="87">
        <f t="shared" si="51"/>
        <v>3529527</v>
      </c>
      <c r="I100" s="87">
        <f t="shared" si="51"/>
        <v>2451060.4433333306</v>
      </c>
      <c r="J100" s="122"/>
      <c r="K100" s="87">
        <f t="shared" si="38"/>
        <v>0</v>
      </c>
      <c r="L100" s="87">
        <f t="shared" si="39"/>
        <v>-1078466.5566666694</v>
      </c>
      <c r="M100" s="122"/>
      <c r="N100" s="87">
        <f>L100-K100</f>
        <v>-1078466.5566666694</v>
      </c>
      <c r="O100" s="87">
        <f t="shared" si="35"/>
        <v>377463.29483333428</v>
      </c>
      <c r="P100" s="87">
        <f t="shared" si="40"/>
        <v>11438.281944444403</v>
      </c>
      <c r="Q100" s="87">
        <f>L100+O100</f>
        <v>-701003.26183333516</v>
      </c>
      <c r="R100" s="87">
        <f t="shared" si="46"/>
        <v>-828458.40350000153</v>
      </c>
      <c r="S100" s="87">
        <f t="shared" si="47"/>
        <v>-1274551.3900000022</v>
      </c>
      <c r="T100" s="87">
        <f t="shared" si="48"/>
        <v>446092.98650000076</v>
      </c>
    </row>
    <row r="101" spans="1:20" ht="13.05" customHeight="1" outlineLevel="1">
      <c r="A101" s="86">
        <v>42429</v>
      </c>
      <c r="B101" s="87">
        <f t="shared" si="50"/>
        <v>-3529527</v>
      </c>
      <c r="C101" s="87">
        <f t="shared" si="50"/>
        <v>-3529527</v>
      </c>
      <c r="D101" s="122"/>
      <c r="E101" s="87">
        <v>0</v>
      </c>
      <c r="F101" s="87">
        <f t="shared" si="49"/>
        <v>-32680.805555555555</v>
      </c>
      <c r="G101" s="122"/>
      <c r="H101" s="87">
        <f t="shared" si="51"/>
        <v>3529527</v>
      </c>
      <c r="I101" s="87">
        <f t="shared" si="51"/>
        <v>2483741.2488888861</v>
      </c>
      <c r="J101" s="122"/>
      <c r="K101" s="87">
        <f t="shared" si="38"/>
        <v>0</v>
      </c>
      <c r="L101" s="87">
        <f t="shared" si="39"/>
        <v>-1045785.7511111139</v>
      </c>
      <c r="M101" s="122"/>
      <c r="N101" s="87">
        <f>L101-K101</f>
        <v>-1045785.7511111139</v>
      </c>
      <c r="O101" s="87">
        <f t="shared" si="35"/>
        <v>366025.01288888988</v>
      </c>
      <c r="P101" s="87">
        <f t="shared" si="40"/>
        <v>11438.281944444403</v>
      </c>
      <c r="Q101" s="87">
        <f>L101+O101</f>
        <v>-679760.73822222406</v>
      </c>
      <c r="R101" s="87">
        <f t="shared" si="46"/>
        <v>-807215.87988889043</v>
      </c>
      <c r="S101" s="87">
        <f t="shared" si="47"/>
        <v>-1241870.584444447</v>
      </c>
      <c r="T101" s="87">
        <f t="shared" si="48"/>
        <v>434654.70455555635</v>
      </c>
    </row>
    <row r="102" spans="1:20" ht="13.05" customHeight="1" outlineLevel="1">
      <c r="A102" s="86">
        <v>42460</v>
      </c>
      <c r="B102" s="87">
        <f t="shared" si="50"/>
        <v>-3529527</v>
      </c>
      <c r="C102" s="87">
        <f t="shared" si="50"/>
        <v>-3529527</v>
      </c>
      <c r="D102" s="122"/>
      <c r="E102" s="87">
        <v>0</v>
      </c>
      <c r="F102" s="87">
        <f t="shared" si="49"/>
        <v>-32680.805555555555</v>
      </c>
      <c r="G102" s="122"/>
      <c r="H102" s="87">
        <f t="shared" si="51"/>
        <v>3529527</v>
      </c>
      <c r="I102" s="87">
        <f t="shared" si="51"/>
        <v>2516422.0544444416</v>
      </c>
      <c r="J102" s="122"/>
      <c r="K102" s="87">
        <f t="shared" si="38"/>
        <v>0</v>
      </c>
      <c r="L102" s="87">
        <f t="shared" si="39"/>
        <v>-1013104.9455555584</v>
      </c>
      <c r="M102" s="122"/>
      <c r="N102" s="87">
        <f t="shared" ref="N102:N129" si="52">L102-K102</f>
        <v>-1013104.9455555584</v>
      </c>
      <c r="O102" s="87">
        <f t="shared" si="35"/>
        <v>354586.73094444541</v>
      </c>
      <c r="P102" s="87">
        <f t="shared" si="40"/>
        <v>11438.281944444461</v>
      </c>
      <c r="Q102" s="87">
        <f t="shared" ref="Q102:Q129" si="53">L102+O102</f>
        <v>-658518.21461111307</v>
      </c>
      <c r="R102" s="87">
        <f t="shared" si="46"/>
        <v>-785973.35627777933</v>
      </c>
      <c r="S102" s="87">
        <f t="shared" si="47"/>
        <v>-1209189.7788888915</v>
      </c>
      <c r="T102" s="87">
        <f t="shared" si="48"/>
        <v>423216.42261111195</v>
      </c>
    </row>
    <row r="103" spans="1:20" ht="13.05" customHeight="1" outlineLevel="1">
      <c r="A103" s="86">
        <v>42490</v>
      </c>
      <c r="B103" s="87">
        <f t="shared" si="50"/>
        <v>-3529527</v>
      </c>
      <c r="C103" s="87">
        <f t="shared" si="50"/>
        <v>-3529527</v>
      </c>
      <c r="D103" s="122"/>
      <c r="E103" s="87">
        <v>0</v>
      </c>
      <c r="F103" s="87">
        <f t="shared" si="49"/>
        <v>-32680.805555555555</v>
      </c>
      <c r="G103" s="122"/>
      <c r="H103" s="87">
        <f t="shared" si="51"/>
        <v>3529527</v>
      </c>
      <c r="I103" s="87">
        <f t="shared" si="51"/>
        <v>2549102.8599999971</v>
      </c>
      <c r="J103" s="122"/>
      <c r="K103" s="87">
        <f t="shared" si="38"/>
        <v>0</v>
      </c>
      <c r="L103" s="87">
        <f t="shared" si="39"/>
        <v>-980424.14000000292</v>
      </c>
      <c r="M103" s="122"/>
      <c r="N103" s="87">
        <f t="shared" si="52"/>
        <v>-980424.14000000292</v>
      </c>
      <c r="O103" s="87">
        <f t="shared" si="35"/>
        <v>343148.44900000101</v>
      </c>
      <c r="P103" s="87">
        <f t="shared" si="40"/>
        <v>11438.281944444403</v>
      </c>
      <c r="Q103" s="87">
        <f t="shared" si="53"/>
        <v>-637275.69100000197</v>
      </c>
      <c r="R103" s="87">
        <f t="shared" si="46"/>
        <v>-764730.83266666846</v>
      </c>
      <c r="S103" s="87">
        <f t="shared" si="47"/>
        <v>-1176508.9733333362</v>
      </c>
      <c r="T103" s="87">
        <f t="shared" si="48"/>
        <v>411778.14066666755</v>
      </c>
    </row>
    <row r="104" spans="1:20" ht="13.05" customHeight="1" outlineLevel="1">
      <c r="A104" s="86">
        <v>42521</v>
      </c>
      <c r="B104" s="87">
        <f t="shared" si="50"/>
        <v>-3529527</v>
      </c>
      <c r="C104" s="87">
        <f t="shared" si="50"/>
        <v>-3529527</v>
      </c>
      <c r="D104" s="122"/>
      <c r="E104" s="87">
        <v>0</v>
      </c>
      <c r="F104" s="87">
        <f t="shared" si="49"/>
        <v>-32680.805555555555</v>
      </c>
      <c r="G104" s="122"/>
      <c r="H104" s="87">
        <f t="shared" si="51"/>
        <v>3529527</v>
      </c>
      <c r="I104" s="87">
        <f t="shared" si="51"/>
        <v>2581783.6655555526</v>
      </c>
      <c r="J104" s="122"/>
      <c r="K104" s="87">
        <f t="shared" si="38"/>
        <v>0</v>
      </c>
      <c r="L104" s="87">
        <f t="shared" si="39"/>
        <v>-947743.33444444742</v>
      </c>
      <c r="M104" s="122"/>
      <c r="N104" s="87">
        <f t="shared" si="52"/>
        <v>-947743.33444444742</v>
      </c>
      <c r="O104" s="87">
        <f t="shared" si="35"/>
        <v>331710.16705555655</v>
      </c>
      <c r="P104" s="87">
        <f t="shared" si="40"/>
        <v>11438.281944444461</v>
      </c>
      <c r="Q104" s="87">
        <f t="shared" si="53"/>
        <v>-616033.16738889087</v>
      </c>
      <c r="R104" s="87">
        <f t="shared" si="46"/>
        <v>-743488.30905555736</v>
      </c>
      <c r="S104" s="87">
        <f t="shared" si="47"/>
        <v>-1143828.1677777802</v>
      </c>
      <c r="T104" s="87">
        <f t="shared" si="48"/>
        <v>400339.85872222303</v>
      </c>
    </row>
    <row r="105" spans="1:20" ht="13.05" customHeight="1" outlineLevel="1">
      <c r="A105" s="86">
        <v>42551</v>
      </c>
      <c r="B105" s="87">
        <f t="shared" si="50"/>
        <v>-3529527</v>
      </c>
      <c r="C105" s="87">
        <f t="shared" si="50"/>
        <v>-3529527</v>
      </c>
      <c r="D105" s="122"/>
      <c r="E105" s="87">
        <v>0</v>
      </c>
      <c r="F105" s="87">
        <f t="shared" si="49"/>
        <v>-32680.805555555555</v>
      </c>
      <c r="G105" s="122"/>
      <c r="H105" s="87">
        <f t="shared" si="51"/>
        <v>3529527</v>
      </c>
      <c r="I105" s="87">
        <f t="shared" si="51"/>
        <v>2614464.4711111081</v>
      </c>
      <c r="J105" s="122"/>
      <c r="K105" s="87">
        <f t="shared" si="38"/>
        <v>0</v>
      </c>
      <c r="L105" s="87">
        <f t="shared" si="39"/>
        <v>-915062.52888889192</v>
      </c>
      <c r="M105" s="122"/>
      <c r="N105" s="87">
        <f t="shared" si="52"/>
        <v>-915062.52888889192</v>
      </c>
      <c r="O105" s="87">
        <f t="shared" si="35"/>
        <v>320271.88511111215</v>
      </c>
      <c r="P105" s="87">
        <f t="shared" si="40"/>
        <v>11438.281944444403</v>
      </c>
      <c r="Q105" s="87">
        <f t="shared" si="53"/>
        <v>-594790.64377777977</v>
      </c>
      <c r="R105" s="87">
        <f t="shared" si="46"/>
        <v>-722245.78544444626</v>
      </c>
      <c r="S105" s="87">
        <f t="shared" si="47"/>
        <v>-1111147.3622222247</v>
      </c>
      <c r="T105" s="87">
        <f t="shared" si="48"/>
        <v>388901.57677777862</v>
      </c>
    </row>
    <row r="106" spans="1:20" ht="13.05" customHeight="1" outlineLevel="1">
      <c r="A106" s="86">
        <v>42582</v>
      </c>
      <c r="B106" s="87">
        <f t="shared" si="50"/>
        <v>-3529527</v>
      </c>
      <c r="C106" s="87">
        <f t="shared" si="50"/>
        <v>-3529527</v>
      </c>
      <c r="D106" s="122"/>
      <c r="E106" s="87">
        <v>0</v>
      </c>
      <c r="F106" s="87">
        <f t="shared" si="49"/>
        <v>-32680.805555555555</v>
      </c>
      <c r="G106" s="122"/>
      <c r="H106" s="87">
        <f t="shared" si="51"/>
        <v>3529527</v>
      </c>
      <c r="I106" s="87">
        <f t="shared" si="51"/>
        <v>2647145.2766666636</v>
      </c>
      <c r="J106" s="122"/>
      <c r="K106" s="87">
        <f t="shared" si="38"/>
        <v>0</v>
      </c>
      <c r="L106" s="87">
        <f t="shared" si="39"/>
        <v>-882381.72333333641</v>
      </c>
      <c r="M106" s="122"/>
      <c r="N106" s="87">
        <f t="shared" si="52"/>
        <v>-882381.72333333641</v>
      </c>
      <c r="O106" s="87">
        <f t="shared" si="35"/>
        <v>308833.60316666774</v>
      </c>
      <c r="P106" s="87">
        <f t="shared" si="40"/>
        <v>11438.281944444403</v>
      </c>
      <c r="Q106" s="87">
        <f t="shared" si="53"/>
        <v>-573548.12016666867</v>
      </c>
      <c r="R106" s="87">
        <f t="shared" si="46"/>
        <v>-701003.26183333492</v>
      </c>
      <c r="S106" s="87">
        <f t="shared" si="47"/>
        <v>-1078466.5566666694</v>
      </c>
      <c r="T106" s="87">
        <f t="shared" si="48"/>
        <v>377463.29483333422</v>
      </c>
    </row>
    <row r="107" spans="1:20" ht="13.05" customHeight="1" outlineLevel="1">
      <c r="A107" s="86">
        <v>42613</v>
      </c>
      <c r="B107" s="87">
        <f t="shared" si="50"/>
        <v>-3529527</v>
      </c>
      <c r="C107" s="87">
        <f t="shared" si="50"/>
        <v>-3529527</v>
      </c>
      <c r="D107" s="122"/>
      <c r="E107" s="87">
        <v>0</v>
      </c>
      <c r="F107" s="87">
        <f t="shared" si="49"/>
        <v>-32680.805555555555</v>
      </c>
      <c r="G107" s="122"/>
      <c r="H107" s="87">
        <f t="shared" si="51"/>
        <v>3529527</v>
      </c>
      <c r="I107" s="87">
        <f t="shared" si="51"/>
        <v>2679826.0822222191</v>
      </c>
      <c r="J107" s="122"/>
      <c r="K107" s="87">
        <f t="shared" si="38"/>
        <v>0</v>
      </c>
      <c r="L107" s="87">
        <f t="shared" si="39"/>
        <v>-849700.91777778091</v>
      </c>
      <c r="M107" s="122"/>
      <c r="N107" s="87">
        <f t="shared" si="52"/>
        <v>-849700.91777778091</v>
      </c>
      <c r="O107" s="87">
        <f t="shared" si="35"/>
        <v>297395.32122222328</v>
      </c>
      <c r="P107" s="87">
        <f t="shared" si="40"/>
        <v>11438.281944444461</v>
      </c>
      <c r="Q107" s="87">
        <f t="shared" si="53"/>
        <v>-552305.59655555757</v>
      </c>
      <c r="R107" s="87">
        <f t="shared" si="46"/>
        <v>-679760.73822222406</v>
      </c>
      <c r="S107" s="87">
        <f t="shared" si="47"/>
        <v>-1045785.7511111139</v>
      </c>
      <c r="T107" s="87">
        <f t="shared" si="48"/>
        <v>366025.01288888982</v>
      </c>
    </row>
    <row r="108" spans="1:20" ht="13.05" customHeight="1" outlineLevel="1">
      <c r="A108" s="86">
        <v>42643</v>
      </c>
      <c r="B108" s="87">
        <f t="shared" si="50"/>
        <v>-3529527</v>
      </c>
      <c r="C108" s="87">
        <f t="shared" si="50"/>
        <v>-3529527</v>
      </c>
      <c r="D108" s="122"/>
      <c r="E108" s="87">
        <v>0</v>
      </c>
      <c r="F108" s="87">
        <f t="shared" si="49"/>
        <v>-32680.805555555555</v>
      </c>
      <c r="G108" s="122"/>
      <c r="H108" s="87">
        <f t="shared" si="51"/>
        <v>3529527</v>
      </c>
      <c r="I108" s="87">
        <f t="shared" si="51"/>
        <v>2712506.8877777746</v>
      </c>
      <c r="J108" s="122"/>
      <c r="K108" s="87">
        <f t="shared" si="38"/>
        <v>0</v>
      </c>
      <c r="L108" s="87">
        <f t="shared" si="39"/>
        <v>-817020.11222222541</v>
      </c>
      <c r="M108" s="122"/>
      <c r="N108" s="87">
        <f t="shared" si="52"/>
        <v>-817020.11222222541</v>
      </c>
      <c r="O108" s="87">
        <f t="shared" si="35"/>
        <v>285957.03927777888</v>
      </c>
      <c r="P108" s="87">
        <f t="shared" si="40"/>
        <v>11438.281944444403</v>
      </c>
      <c r="Q108" s="87">
        <f t="shared" si="53"/>
        <v>-531063.07294444647</v>
      </c>
      <c r="R108" s="87">
        <f t="shared" si="46"/>
        <v>-658518.21461111296</v>
      </c>
      <c r="S108" s="87">
        <f t="shared" si="47"/>
        <v>-1013104.9455555583</v>
      </c>
      <c r="T108" s="87">
        <f t="shared" si="48"/>
        <v>354586.73094444541</v>
      </c>
    </row>
    <row r="109" spans="1:20" ht="13.05" customHeight="1" outlineLevel="1">
      <c r="A109" s="85">
        <v>42674</v>
      </c>
      <c r="B109" s="32">
        <f t="shared" si="50"/>
        <v>-3529527</v>
      </c>
      <c r="C109" s="32">
        <f t="shared" si="50"/>
        <v>-3529527</v>
      </c>
      <c r="D109" s="89"/>
      <c r="E109" s="32">
        <v>0</v>
      </c>
      <c r="F109" s="32">
        <f t="shared" si="49"/>
        <v>-32680.805555555555</v>
      </c>
      <c r="G109" s="89"/>
      <c r="H109" s="32">
        <f t="shared" si="51"/>
        <v>3529527</v>
      </c>
      <c r="I109" s="32">
        <f t="shared" si="51"/>
        <v>2745187.6933333301</v>
      </c>
      <c r="J109" s="89"/>
      <c r="K109" s="32">
        <f t="shared" ref="K109:K140" si="54">B109+H109</f>
        <v>0</v>
      </c>
      <c r="L109" s="32">
        <f t="shared" ref="L109:L140" si="55">C109+I109</f>
        <v>-784339.3066666699</v>
      </c>
      <c r="M109" s="89"/>
      <c r="N109" s="32">
        <f t="shared" si="52"/>
        <v>-784339.3066666699</v>
      </c>
      <c r="O109" s="32">
        <f t="shared" si="35"/>
        <v>274518.75733333448</v>
      </c>
      <c r="P109" s="87">
        <f t="shared" si="40"/>
        <v>11438.281944444403</v>
      </c>
      <c r="Q109" s="32">
        <f t="shared" si="53"/>
        <v>-509820.54933333542</v>
      </c>
      <c r="R109" s="32">
        <f t="shared" si="46"/>
        <v>-637275.69100000185</v>
      </c>
      <c r="S109" s="87">
        <f t="shared" si="47"/>
        <v>-980424.14000000292</v>
      </c>
      <c r="T109" s="87">
        <f t="shared" si="48"/>
        <v>343148.44900000101</v>
      </c>
    </row>
    <row r="110" spans="1:20" ht="13.05" customHeight="1" outlineLevel="1">
      <c r="A110" s="85">
        <v>42704</v>
      </c>
      <c r="B110" s="32">
        <f t="shared" si="50"/>
        <v>-3529527</v>
      </c>
      <c r="C110" s="32">
        <f t="shared" si="50"/>
        <v>-3529527</v>
      </c>
      <c r="D110" s="89"/>
      <c r="E110" s="32">
        <v>0</v>
      </c>
      <c r="F110" s="32">
        <f t="shared" si="49"/>
        <v>-32680.805555555555</v>
      </c>
      <c r="G110" s="89"/>
      <c r="H110" s="32">
        <f t="shared" si="51"/>
        <v>3529527</v>
      </c>
      <c r="I110" s="32">
        <f t="shared" si="51"/>
        <v>2777868.4988888856</v>
      </c>
      <c r="J110" s="89"/>
      <c r="K110" s="32">
        <f t="shared" si="54"/>
        <v>0</v>
      </c>
      <c r="L110" s="32">
        <f t="shared" si="55"/>
        <v>-751658.5011111144</v>
      </c>
      <c r="M110" s="89"/>
      <c r="N110" s="32">
        <f t="shared" si="52"/>
        <v>-751658.5011111144</v>
      </c>
      <c r="O110" s="32">
        <f t="shared" si="35"/>
        <v>263080.47538889002</v>
      </c>
      <c r="P110" s="87">
        <f t="shared" si="40"/>
        <v>11438.281944444461</v>
      </c>
      <c r="Q110" s="32">
        <f t="shared" si="53"/>
        <v>-488578.02572222438</v>
      </c>
      <c r="R110" s="32">
        <f t="shared" si="46"/>
        <v>-616033.16738889087</v>
      </c>
      <c r="S110" s="87">
        <f t="shared" si="47"/>
        <v>-947743.33444444742</v>
      </c>
      <c r="T110" s="87">
        <f t="shared" si="48"/>
        <v>331710.16705555661</v>
      </c>
    </row>
    <row r="111" spans="1:20" ht="12.75" customHeight="1" outlineLevel="1">
      <c r="A111" s="85">
        <v>42735</v>
      </c>
      <c r="B111" s="32">
        <f t="shared" si="50"/>
        <v>-3529527</v>
      </c>
      <c r="C111" s="32">
        <f t="shared" si="50"/>
        <v>-3529527</v>
      </c>
      <c r="D111" s="89"/>
      <c r="E111" s="32">
        <v>0</v>
      </c>
      <c r="F111" s="32">
        <f t="shared" si="49"/>
        <v>-32680.805555555555</v>
      </c>
      <c r="G111" s="89"/>
      <c r="H111" s="32">
        <f t="shared" si="51"/>
        <v>3529527</v>
      </c>
      <c r="I111" s="32">
        <f t="shared" si="51"/>
        <v>2810549.3044444411</v>
      </c>
      <c r="J111" s="89"/>
      <c r="K111" s="32">
        <f t="shared" si="54"/>
        <v>0</v>
      </c>
      <c r="L111" s="32">
        <f t="shared" si="55"/>
        <v>-718977.69555555889</v>
      </c>
      <c r="M111" s="89"/>
      <c r="N111" s="32">
        <f t="shared" si="52"/>
        <v>-718977.69555555889</v>
      </c>
      <c r="O111" s="32">
        <f t="shared" si="35"/>
        <v>251642.19344444558</v>
      </c>
      <c r="P111" s="87">
        <f t="shared" si="40"/>
        <v>11438.281944444432</v>
      </c>
      <c r="Q111" s="32">
        <f t="shared" si="53"/>
        <v>-467335.50211111328</v>
      </c>
      <c r="R111" s="32">
        <f t="shared" si="46"/>
        <v>-594790.64377777977</v>
      </c>
      <c r="S111" s="87">
        <f t="shared" si="47"/>
        <v>-915062.52888889203</v>
      </c>
      <c r="T111" s="87">
        <f t="shared" si="48"/>
        <v>320271.88511111215</v>
      </c>
    </row>
    <row r="112" spans="1:20" ht="12.75" customHeight="1">
      <c r="A112" s="85">
        <v>42766</v>
      </c>
      <c r="B112" s="32">
        <f t="shared" si="50"/>
        <v>-3529527</v>
      </c>
      <c r="C112" s="32">
        <f t="shared" si="50"/>
        <v>-3529527</v>
      </c>
      <c r="D112" s="89"/>
      <c r="E112" s="32">
        <v>0</v>
      </c>
      <c r="F112" s="87">
        <f t="shared" si="49"/>
        <v>-32680.805555555555</v>
      </c>
      <c r="G112" s="89"/>
      <c r="H112" s="32">
        <f t="shared" si="51"/>
        <v>3529527</v>
      </c>
      <c r="I112" s="32">
        <f t="shared" si="51"/>
        <v>2843230.1099999966</v>
      </c>
      <c r="J112" s="89"/>
      <c r="K112" s="32">
        <f t="shared" si="54"/>
        <v>0</v>
      </c>
      <c r="L112" s="32">
        <f t="shared" si="55"/>
        <v>-686296.89000000339</v>
      </c>
      <c r="M112" s="89"/>
      <c r="N112" s="32">
        <f t="shared" si="52"/>
        <v>-686296.89000000339</v>
      </c>
      <c r="O112" s="32">
        <f t="shared" si="35"/>
        <v>240203.91150000118</v>
      </c>
      <c r="P112" s="87">
        <f t="shared" si="40"/>
        <v>11438.281944444403</v>
      </c>
      <c r="Q112" s="32">
        <f t="shared" si="53"/>
        <v>-446092.97850000218</v>
      </c>
      <c r="R112" s="32">
        <f t="shared" si="46"/>
        <v>-573548.12016666878</v>
      </c>
      <c r="S112" s="87">
        <f t="shared" si="47"/>
        <v>-882381.7233333363</v>
      </c>
      <c r="T112" s="87">
        <f t="shared" si="48"/>
        <v>308833.60316666774</v>
      </c>
    </row>
    <row r="113" spans="1:20" ht="12.75" customHeight="1" collapsed="1">
      <c r="A113" s="85">
        <v>42794</v>
      </c>
      <c r="B113" s="32">
        <f t="shared" si="50"/>
        <v>-3529527</v>
      </c>
      <c r="C113" s="32">
        <f t="shared" si="50"/>
        <v>-3529527</v>
      </c>
      <c r="D113" s="89"/>
      <c r="E113" s="32">
        <v>0</v>
      </c>
      <c r="F113" s="87">
        <f t="shared" si="49"/>
        <v>-32680.805555555555</v>
      </c>
      <c r="G113" s="89"/>
      <c r="H113" s="32">
        <f t="shared" si="51"/>
        <v>3529527</v>
      </c>
      <c r="I113" s="32">
        <f t="shared" si="51"/>
        <v>2875910.9155555521</v>
      </c>
      <c r="J113" s="89"/>
      <c r="K113" s="32">
        <f t="shared" si="54"/>
        <v>0</v>
      </c>
      <c r="L113" s="32">
        <f t="shared" si="55"/>
        <v>-653616.08444444789</v>
      </c>
      <c r="M113" s="89"/>
      <c r="N113" s="32">
        <f t="shared" si="52"/>
        <v>-653616.08444444789</v>
      </c>
      <c r="O113" s="32">
        <f t="shared" si="35"/>
        <v>228765.62955555675</v>
      </c>
      <c r="P113" s="87">
        <f t="shared" si="40"/>
        <v>11438.281944444432</v>
      </c>
      <c r="Q113" s="32">
        <f t="shared" si="53"/>
        <v>-424850.45488889114</v>
      </c>
      <c r="R113" s="32">
        <f t="shared" si="46"/>
        <v>-552305.59655555757</v>
      </c>
      <c r="S113" s="87">
        <f t="shared" si="47"/>
        <v>-849700.91777778079</v>
      </c>
      <c r="T113" s="87">
        <f t="shared" si="48"/>
        <v>297395.32122222334</v>
      </c>
    </row>
    <row r="114" spans="1:20" ht="12.75" customHeight="1">
      <c r="A114" s="85">
        <v>42825</v>
      </c>
      <c r="B114" s="32">
        <f t="shared" ref="B114:C129" si="56">B113</f>
        <v>-3529527</v>
      </c>
      <c r="C114" s="32">
        <f t="shared" si="56"/>
        <v>-3529527</v>
      </c>
      <c r="D114" s="89"/>
      <c r="E114" s="32">
        <v>0</v>
      </c>
      <c r="F114" s="87">
        <f t="shared" si="49"/>
        <v>-32680.805555555555</v>
      </c>
      <c r="G114" s="89"/>
      <c r="H114" s="32">
        <f t="shared" ref="H114:I129" si="57">H113-E114</f>
        <v>3529527</v>
      </c>
      <c r="I114" s="32">
        <f t="shared" si="57"/>
        <v>2908591.7211111076</v>
      </c>
      <c r="J114" s="89"/>
      <c r="K114" s="32">
        <f t="shared" si="54"/>
        <v>0</v>
      </c>
      <c r="L114" s="32">
        <f t="shared" si="55"/>
        <v>-620935.27888889238</v>
      </c>
      <c r="M114" s="89"/>
      <c r="N114" s="32">
        <f t="shared" si="52"/>
        <v>-620935.27888889238</v>
      </c>
      <c r="O114" s="32">
        <f t="shared" si="35"/>
        <v>217327.34761111232</v>
      </c>
      <c r="P114" s="87">
        <f t="shared" si="40"/>
        <v>11438.281944444432</v>
      </c>
      <c r="Q114" s="32">
        <f t="shared" si="53"/>
        <v>-403607.9312777801</v>
      </c>
      <c r="R114" s="32">
        <f t="shared" si="46"/>
        <v>-531063.07294444658</v>
      </c>
      <c r="S114" s="87">
        <f t="shared" si="47"/>
        <v>-817020.11222222541</v>
      </c>
      <c r="T114" s="87">
        <f t="shared" si="48"/>
        <v>285957.03927777894</v>
      </c>
    </row>
    <row r="115" spans="1:20" s="81" customFormat="1" ht="12.75" customHeight="1">
      <c r="A115" s="86">
        <v>42855</v>
      </c>
      <c r="B115" s="87">
        <f t="shared" si="56"/>
        <v>-3529527</v>
      </c>
      <c r="C115" s="87">
        <f t="shared" si="56"/>
        <v>-3529527</v>
      </c>
      <c r="D115" s="122"/>
      <c r="E115" s="87">
        <v>0</v>
      </c>
      <c r="F115" s="87">
        <f t="shared" si="49"/>
        <v>-32680.805555555555</v>
      </c>
      <c r="G115" s="122"/>
      <c r="H115" s="87">
        <f t="shared" si="57"/>
        <v>3529527</v>
      </c>
      <c r="I115" s="87">
        <f t="shared" si="57"/>
        <v>2941272.5266666631</v>
      </c>
      <c r="J115" s="122"/>
      <c r="K115" s="87">
        <f t="shared" si="54"/>
        <v>0</v>
      </c>
      <c r="L115" s="87">
        <f t="shared" si="55"/>
        <v>-588254.47333333688</v>
      </c>
      <c r="M115" s="122"/>
      <c r="N115" s="87">
        <f t="shared" si="52"/>
        <v>-588254.47333333688</v>
      </c>
      <c r="O115" s="87">
        <f t="shared" si="35"/>
        <v>205889.06566666788</v>
      </c>
      <c r="P115" s="87">
        <f t="shared" si="40"/>
        <v>11438.281944444432</v>
      </c>
      <c r="Q115" s="87">
        <f t="shared" si="53"/>
        <v>-382365.40766666899</v>
      </c>
      <c r="R115" s="87">
        <f t="shared" si="46"/>
        <v>-509820.54933333542</v>
      </c>
      <c r="S115" s="87">
        <f t="shared" si="47"/>
        <v>-784339.3066666699</v>
      </c>
      <c r="T115" s="87">
        <f t="shared" si="48"/>
        <v>274518.75733333454</v>
      </c>
    </row>
    <row r="116" spans="1:20" s="81" customFormat="1" ht="12.75" customHeight="1">
      <c r="A116" s="86">
        <v>42886</v>
      </c>
      <c r="B116" s="87">
        <f t="shared" si="56"/>
        <v>-3529527</v>
      </c>
      <c r="C116" s="87">
        <f t="shared" si="56"/>
        <v>-3529527</v>
      </c>
      <c r="D116" s="122"/>
      <c r="E116" s="87">
        <v>0</v>
      </c>
      <c r="F116" s="87">
        <f t="shared" si="49"/>
        <v>-32680.805555555555</v>
      </c>
      <c r="G116" s="122"/>
      <c r="H116" s="87">
        <f t="shared" si="57"/>
        <v>3529527</v>
      </c>
      <c r="I116" s="87">
        <f t="shared" si="57"/>
        <v>2973953.3322222186</v>
      </c>
      <c r="J116" s="122"/>
      <c r="K116" s="87">
        <f t="shared" si="54"/>
        <v>0</v>
      </c>
      <c r="L116" s="87">
        <f t="shared" si="55"/>
        <v>-555573.66777778137</v>
      </c>
      <c r="M116" s="122"/>
      <c r="N116" s="87">
        <f t="shared" si="52"/>
        <v>-555573.66777778137</v>
      </c>
      <c r="O116" s="87">
        <f t="shared" si="35"/>
        <v>194450.78372222348</v>
      </c>
      <c r="P116" s="87">
        <f t="shared" si="40"/>
        <v>11438.281944444403</v>
      </c>
      <c r="Q116" s="87">
        <f t="shared" si="53"/>
        <v>-361122.88405555789</v>
      </c>
      <c r="R116" s="87">
        <f t="shared" si="46"/>
        <v>-488578.02572222432</v>
      </c>
      <c r="S116" s="87">
        <f t="shared" si="47"/>
        <v>-751658.50111111428</v>
      </c>
      <c r="T116" s="87">
        <f t="shared" si="48"/>
        <v>263080.47538889007</v>
      </c>
    </row>
    <row r="117" spans="1:20" s="81" customFormat="1" ht="12.75" customHeight="1">
      <c r="A117" s="86">
        <v>42916</v>
      </c>
      <c r="B117" s="87">
        <f t="shared" si="56"/>
        <v>-3529527</v>
      </c>
      <c r="C117" s="87">
        <f t="shared" si="56"/>
        <v>-3529527</v>
      </c>
      <c r="D117" s="122"/>
      <c r="E117" s="87">
        <v>0</v>
      </c>
      <c r="F117" s="87">
        <f t="shared" si="49"/>
        <v>-32680.805555555555</v>
      </c>
      <c r="G117" s="122"/>
      <c r="H117" s="87">
        <f t="shared" si="57"/>
        <v>3529527</v>
      </c>
      <c r="I117" s="87">
        <f t="shared" si="57"/>
        <v>3006634.1377777741</v>
      </c>
      <c r="J117" s="122"/>
      <c r="K117" s="87">
        <f t="shared" si="54"/>
        <v>0</v>
      </c>
      <c r="L117" s="87">
        <f t="shared" si="55"/>
        <v>-522892.86222222587</v>
      </c>
      <c r="M117" s="122"/>
      <c r="N117" s="87">
        <f t="shared" si="52"/>
        <v>-522892.86222222587</v>
      </c>
      <c r="O117" s="87">
        <f t="shared" si="35"/>
        <v>183012.50177777905</v>
      </c>
      <c r="P117" s="87">
        <f t="shared" si="40"/>
        <v>11438.281944444432</v>
      </c>
      <c r="Q117" s="87">
        <f t="shared" si="53"/>
        <v>-339880.36044444679</v>
      </c>
      <c r="R117" s="87">
        <f t="shared" si="46"/>
        <v>-467335.50211111322</v>
      </c>
      <c r="S117" s="87">
        <f t="shared" si="47"/>
        <v>-718977.69555555889</v>
      </c>
      <c r="T117" s="87">
        <f t="shared" si="48"/>
        <v>251642.19344444564</v>
      </c>
    </row>
    <row r="118" spans="1:20" s="81" customFormat="1" ht="12.75" customHeight="1">
      <c r="A118" s="86">
        <v>42947</v>
      </c>
      <c r="B118" s="87">
        <f t="shared" si="56"/>
        <v>-3529527</v>
      </c>
      <c r="C118" s="87">
        <f t="shared" si="56"/>
        <v>-3529527</v>
      </c>
      <c r="D118" s="122"/>
      <c r="E118" s="87">
        <v>0</v>
      </c>
      <c r="F118" s="87">
        <f t="shared" si="49"/>
        <v>-32680.805555555555</v>
      </c>
      <c r="G118" s="122"/>
      <c r="H118" s="87">
        <f t="shared" si="57"/>
        <v>3529527</v>
      </c>
      <c r="I118" s="87">
        <f t="shared" si="57"/>
        <v>3039314.9433333296</v>
      </c>
      <c r="J118" s="122"/>
      <c r="K118" s="87">
        <f t="shared" si="54"/>
        <v>0</v>
      </c>
      <c r="L118" s="87">
        <f t="shared" si="55"/>
        <v>-490212.05666667037</v>
      </c>
      <c r="M118" s="122"/>
      <c r="N118" s="87">
        <f t="shared" si="52"/>
        <v>-490212.05666667037</v>
      </c>
      <c r="O118" s="87">
        <f t="shared" si="35"/>
        <v>171574.21983333462</v>
      </c>
      <c r="P118" s="87">
        <f t="shared" si="40"/>
        <v>11438.281944444432</v>
      </c>
      <c r="Q118" s="87">
        <f t="shared" si="53"/>
        <v>-318637.83683333575</v>
      </c>
      <c r="R118" s="87">
        <f t="shared" si="46"/>
        <v>-446092.97850000212</v>
      </c>
      <c r="S118" s="87">
        <f t="shared" si="47"/>
        <v>-686296.89000000327</v>
      </c>
      <c r="T118" s="87">
        <f t="shared" si="48"/>
        <v>240203.91150000112</v>
      </c>
    </row>
    <row r="119" spans="1:20" s="81" customFormat="1" ht="12.75" customHeight="1">
      <c r="A119" s="86">
        <v>42978</v>
      </c>
      <c r="B119" s="87">
        <f t="shared" si="56"/>
        <v>-3529527</v>
      </c>
      <c r="C119" s="87">
        <f t="shared" si="56"/>
        <v>-3529527</v>
      </c>
      <c r="D119" s="122"/>
      <c r="E119" s="87">
        <v>0</v>
      </c>
      <c r="F119" s="87">
        <f t="shared" si="49"/>
        <v>-32680.805555555555</v>
      </c>
      <c r="G119" s="122"/>
      <c r="H119" s="87">
        <f t="shared" si="57"/>
        <v>3529527</v>
      </c>
      <c r="I119" s="87">
        <f t="shared" si="57"/>
        <v>3071995.7488888851</v>
      </c>
      <c r="J119" s="122"/>
      <c r="K119" s="87">
        <f t="shared" si="54"/>
        <v>0</v>
      </c>
      <c r="L119" s="87">
        <f t="shared" si="55"/>
        <v>-457531.25111111486</v>
      </c>
      <c r="M119" s="122"/>
      <c r="N119" s="87">
        <f t="shared" si="52"/>
        <v>-457531.25111111486</v>
      </c>
      <c r="O119" s="87">
        <f t="shared" si="35"/>
        <v>160135.93788889018</v>
      </c>
      <c r="P119" s="87">
        <f t="shared" si="40"/>
        <v>11438.281944444432</v>
      </c>
      <c r="Q119" s="87">
        <f t="shared" si="53"/>
        <v>-297395.31322222471</v>
      </c>
      <c r="R119" s="87">
        <f t="shared" si="46"/>
        <v>-424850.45488889114</v>
      </c>
      <c r="S119" s="87">
        <f t="shared" si="47"/>
        <v>-653616.08444444789</v>
      </c>
      <c r="T119" s="87">
        <f t="shared" si="48"/>
        <v>228765.62955555669</v>
      </c>
    </row>
    <row r="120" spans="1:20" s="81" customFormat="1" ht="12.75" customHeight="1">
      <c r="A120" s="86">
        <v>43008</v>
      </c>
      <c r="B120" s="87">
        <f t="shared" si="56"/>
        <v>-3529527</v>
      </c>
      <c r="C120" s="87">
        <f t="shared" si="56"/>
        <v>-3529527</v>
      </c>
      <c r="D120" s="122"/>
      <c r="E120" s="87">
        <v>0</v>
      </c>
      <c r="F120" s="87">
        <f t="shared" si="49"/>
        <v>-32680.805555555555</v>
      </c>
      <c r="G120" s="122"/>
      <c r="H120" s="87">
        <f t="shared" si="57"/>
        <v>3529527</v>
      </c>
      <c r="I120" s="87">
        <f t="shared" si="57"/>
        <v>3104676.5544444406</v>
      </c>
      <c r="J120" s="122"/>
      <c r="K120" s="87">
        <f t="shared" si="54"/>
        <v>0</v>
      </c>
      <c r="L120" s="87">
        <f t="shared" si="55"/>
        <v>-424850.44555555936</v>
      </c>
      <c r="M120" s="122"/>
      <c r="N120" s="87">
        <f t="shared" si="52"/>
        <v>-424850.44555555936</v>
      </c>
      <c r="O120" s="87">
        <f t="shared" si="35"/>
        <v>148697.65594444575</v>
      </c>
      <c r="P120" s="87">
        <f t="shared" si="40"/>
        <v>11438.281944444432</v>
      </c>
      <c r="Q120" s="87">
        <f t="shared" si="53"/>
        <v>-276152.78961111361</v>
      </c>
      <c r="R120" s="87">
        <f t="shared" si="46"/>
        <v>-403607.93127778004</v>
      </c>
      <c r="S120" s="87">
        <f t="shared" si="47"/>
        <v>-620935.27888889227</v>
      </c>
      <c r="T120" s="87">
        <f t="shared" si="48"/>
        <v>217327.34761111232</v>
      </c>
    </row>
    <row r="121" spans="1:20" s="81" customFormat="1" ht="12.75" customHeight="1">
      <c r="A121" s="86">
        <v>43039</v>
      </c>
      <c r="B121" s="87">
        <f t="shared" si="56"/>
        <v>-3529527</v>
      </c>
      <c r="C121" s="87">
        <f t="shared" si="56"/>
        <v>-3529527</v>
      </c>
      <c r="D121" s="122"/>
      <c r="E121" s="87">
        <v>0</v>
      </c>
      <c r="F121" s="87">
        <f t="shared" si="49"/>
        <v>-32680.805555555555</v>
      </c>
      <c r="G121" s="122"/>
      <c r="H121" s="87">
        <f t="shared" si="57"/>
        <v>3529527</v>
      </c>
      <c r="I121" s="87">
        <f t="shared" si="57"/>
        <v>3137357.3599999961</v>
      </c>
      <c r="J121" s="122"/>
      <c r="K121" s="87">
        <f t="shared" si="54"/>
        <v>0</v>
      </c>
      <c r="L121" s="87">
        <f t="shared" si="55"/>
        <v>-392169.64000000386</v>
      </c>
      <c r="M121" s="122"/>
      <c r="N121" s="87">
        <f t="shared" si="52"/>
        <v>-392169.64000000386</v>
      </c>
      <c r="O121" s="87">
        <f t="shared" si="35"/>
        <v>137259.37400000135</v>
      </c>
      <c r="P121" s="87">
        <f t="shared" si="40"/>
        <v>11438.281944444403</v>
      </c>
      <c r="Q121" s="87">
        <f>L121+O121</f>
        <v>-254910.26600000251</v>
      </c>
      <c r="R121" s="87">
        <f t="shared" si="46"/>
        <v>-382365.40766666905</v>
      </c>
      <c r="S121" s="87">
        <f t="shared" si="47"/>
        <v>-588254.47333333688</v>
      </c>
      <c r="T121" s="87">
        <f t="shared" si="48"/>
        <v>205889.06566666791</v>
      </c>
    </row>
    <row r="122" spans="1:20" s="81" customFormat="1" ht="12.75" customHeight="1">
      <c r="A122" s="86">
        <v>43069</v>
      </c>
      <c r="B122" s="87">
        <f t="shared" si="56"/>
        <v>-3529527</v>
      </c>
      <c r="C122" s="87">
        <f t="shared" si="56"/>
        <v>-3529527</v>
      </c>
      <c r="D122" s="122"/>
      <c r="E122" s="87">
        <v>0</v>
      </c>
      <c r="F122" s="87">
        <f t="shared" si="49"/>
        <v>-32680.805555555555</v>
      </c>
      <c r="G122" s="122"/>
      <c r="H122" s="87">
        <f t="shared" si="57"/>
        <v>3529527</v>
      </c>
      <c r="I122" s="87">
        <f t="shared" si="57"/>
        <v>3170038.1655555516</v>
      </c>
      <c r="J122" s="122"/>
      <c r="K122" s="87">
        <f t="shared" si="54"/>
        <v>0</v>
      </c>
      <c r="L122" s="87">
        <f t="shared" si="55"/>
        <v>-359488.83444444835</v>
      </c>
      <c r="M122" s="122"/>
      <c r="N122" s="87">
        <f t="shared" si="52"/>
        <v>-359488.83444444835</v>
      </c>
      <c r="O122" s="87">
        <f t="shared" si="35"/>
        <v>125821.09205555692</v>
      </c>
      <c r="P122" s="87">
        <f t="shared" si="40"/>
        <v>11438.281944444432</v>
      </c>
      <c r="Q122" s="87">
        <f t="shared" si="53"/>
        <v>-233667.74238889143</v>
      </c>
      <c r="R122" s="87">
        <f t="shared" si="46"/>
        <v>-361122.88405555795</v>
      </c>
      <c r="S122" s="87">
        <f t="shared" si="47"/>
        <v>-555573.66777778126</v>
      </c>
      <c r="T122" s="87">
        <f t="shared" si="48"/>
        <v>194450.78372222348</v>
      </c>
    </row>
    <row r="123" spans="1:20" s="81" customFormat="1" ht="12.75" customHeight="1">
      <c r="A123" s="86">
        <v>43100</v>
      </c>
      <c r="B123" s="87">
        <f t="shared" si="56"/>
        <v>-3529527</v>
      </c>
      <c r="C123" s="87">
        <f t="shared" si="56"/>
        <v>-3529527</v>
      </c>
      <c r="D123" s="122"/>
      <c r="E123" s="87">
        <v>0</v>
      </c>
      <c r="F123" s="87">
        <f t="shared" si="49"/>
        <v>-32680.805555555555</v>
      </c>
      <c r="G123" s="122"/>
      <c r="H123" s="87">
        <f t="shared" si="57"/>
        <v>3529527</v>
      </c>
      <c r="I123" s="87">
        <f t="shared" si="57"/>
        <v>3202718.9711111072</v>
      </c>
      <c r="J123" s="122"/>
      <c r="K123" s="87">
        <f t="shared" si="54"/>
        <v>0</v>
      </c>
      <c r="L123" s="87">
        <f t="shared" si="55"/>
        <v>-326808.02888889285</v>
      </c>
      <c r="M123" s="122"/>
      <c r="N123" s="87">
        <f t="shared" si="52"/>
        <v>-326808.02888889285</v>
      </c>
      <c r="O123" s="87">
        <f t="shared" si="35"/>
        <v>114382.81011111249</v>
      </c>
      <c r="P123" s="87">
        <f t="shared" si="40"/>
        <v>11438.281944444432</v>
      </c>
      <c r="Q123" s="87">
        <f t="shared" si="53"/>
        <v>-212425.21877778036</v>
      </c>
      <c r="R123" s="87">
        <f t="shared" si="46"/>
        <v>-339880.36044444685</v>
      </c>
      <c r="S123" s="87">
        <f t="shared" si="47"/>
        <v>-522892.86222222587</v>
      </c>
      <c r="T123" s="87">
        <f t="shared" si="48"/>
        <v>183012.50177777905</v>
      </c>
    </row>
    <row r="124" spans="1:20" s="81" customFormat="1" ht="12.75" customHeight="1">
      <c r="A124" s="86">
        <v>43131</v>
      </c>
      <c r="B124" s="87">
        <f t="shared" si="56"/>
        <v>-3529527</v>
      </c>
      <c r="C124" s="87">
        <f t="shared" si="56"/>
        <v>-3529527</v>
      </c>
      <c r="D124" s="122"/>
      <c r="E124" s="87">
        <v>0</v>
      </c>
      <c r="F124" s="87">
        <f t="shared" si="49"/>
        <v>-32680.805555555555</v>
      </c>
      <c r="G124" s="122"/>
      <c r="H124" s="87">
        <f t="shared" si="57"/>
        <v>3529527</v>
      </c>
      <c r="I124" s="87">
        <f t="shared" si="57"/>
        <v>3235399.7766666627</v>
      </c>
      <c r="J124" s="122"/>
      <c r="K124" s="87">
        <f t="shared" si="54"/>
        <v>0</v>
      </c>
      <c r="L124" s="87">
        <f t="shared" si="55"/>
        <v>-294127.22333333734</v>
      </c>
      <c r="M124" s="122"/>
      <c r="N124" s="87">
        <f t="shared" si="52"/>
        <v>-294127.22333333734</v>
      </c>
      <c r="O124" s="87">
        <f>F124*O10+O123</f>
        <v>107519.84094444582</v>
      </c>
      <c r="P124" s="87">
        <f t="shared" si="40"/>
        <v>6862.9691666666622</v>
      </c>
      <c r="Q124" s="87">
        <f t="shared" si="53"/>
        <v>-186607.38238889154</v>
      </c>
      <c r="R124" s="87">
        <f t="shared" si="46"/>
        <v>-318447.19880092837</v>
      </c>
      <c r="S124" s="87">
        <f t="shared" si="47"/>
        <v>-490212.05666667037</v>
      </c>
      <c r="T124" s="87">
        <f t="shared" si="48"/>
        <v>171764.85786574203</v>
      </c>
    </row>
    <row r="125" spans="1:20" s="81" customFormat="1" ht="12.75" customHeight="1">
      <c r="A125" s="86">
        <v>43159</v>
      </c>
      <c r="B125" s="87">
        <f t="shared" si="56"/>
        <v>-3529527</v>
      </c>
      <c r="C125" s="87">
        <f t="shared" si="56"/>
        <v>-3529527</v>
      </c>
      <c r="D125" s="122"/>
      <c r="E125" s="87">
        <v>0</v>
      </c>
      <c r="F125" s="87">
        <f t="shared" si="49"/>
        <v>-32680.805555555555</v>
      </c>
      <c r="G125" s="122"/>
      <c r="H125" s="87">
        <f t="shared" si="57"/>
        <v>3529527</v>
      </c>
      <c r="I125" s="87">
        <f t="shared" si="57"/>
        <v>3268080.5822222182</v>
      </c>
      <c r="J125" s="122"/>
      <c r="K125" s="87">
        <f t="shared" si="54"/>
        <v>0</v>
      </c>
      <c r="L125" s="87">
        <f t="shared" si="55"/>
        <v>-261446.41777778184</v>
      </c>
      <c r="M125" s="122"/>
      <c r="N125" s="87">
        <f t="shared" si="52"/>
        <v>-261446.41777778184</v>
      </c>
      <c r="O125" s="87">
        <f t="shared" ref="O125:O151" si="58">F125*$O$10+O124</f>
        <v>100656.87177777916</v>
      </c>
      <c r="P125" s="87">
        <f t="shared" si="40"/>
        <v>6862.9691666666622</v>
      </c>
      <c r="Q125" s="87">
        <f t="shared" si="53"/>
        <v>-160789.54600000268</v>
      </c>
      <c r="R125" s="87">
        <f t="shared" si="46"/>
        <v>-296632.76109259506</v>
      </c>
      <c r="S125" s="87">
        <f t="shared" si="47"/>
        <v>-457531.25111111486</v>
      </c>
      <c r="T125" s="87">
        <f t="shared" si="48"/>
        <v>160898.49001851981</v>
      </c>
    </row>
    <row r="126" spans="1:20" s="81" customFormat="1" ht="12.75" customHeight="1">
      <c r="A126" s="86">
        <v>43190</v>
      </c>
      <c r="B126" s="87">
        <f t="shared" si="56"/>
        <v>-3529527</v>
      </c>
      <c r="C126" s="87">
        <f t="shared" si="56"/>
        <v>-3529527</v>
      </c>
      <c r="D126" s="122"/>
      <c r="E126" s="87">
        <v>0</v>
      </c>
      <c r="F126" s="87">
        <f t="shared" si="49"/>
        <v>-32680.805555555555</v>
      </c>
      <c r="G126" s="122"/>
      <c r="H126" s="87">
        <f t="shared" si="57"/>
        <v>3529527</v>
      </c>
      <c r="I126" s="87">
        <f t="shared" si="57"/>
        <v>3300761.3877777737</v>
      </c>
      <c r="J126" s="122"/>
      <c r="K126" s="87">
        <f t="shared" si="54"/>
        <v>0</v>
      </c>
      <c r="L126" s="87">
        <f t="shared" si="55"/>
        <v>-228765.61222222634</v>
      </c>
      <c r="M126" s="122"/>
      <c r="N126" s="87">
        <f t="shared" si="52"/>
        <v>-228765.61222222634</v>
      </c>
      <c r="O126" s="87">
        <f t="shared" si="58"/>
        <v>93793.902611112499</v>
      </c>
      <c r="P126" s="87">
        <f t="shared" si="40"/>
        <v>6862.9691666666622</v>
      </c>
      <c r="Q126" s="87">
        <f t="shared" si="53"/>
        <v>-134971.70961111382</v>
      </c>
      <c r="R126" s="87">
        <f t="shared" si="46"/>
        <v>-274437.04731944698</v>
      </c>
      <c r="S126" s="87">
        <f t="shared" si="47"/>
        <v>-424850.44555555942</v>
      </c>
      <c r="T126" s="87">
        <f t="shared" si="48"/>
        <v>150413.39823611244</v>
      </c>
    </row>
    <row r="127" spans="1:20" s="81" customFormat="1" ht="12.75" customHeight="1">
      <c r="A127" s="86">
        <v>43220</v>
      </c>
      <c r="B127" s="87">
        <f t="shared" si="56"/>
        <v>-3529527</v>
      </c>
      <c r="C127" s="87">
        <f t="shared" si="56"/>
        <v>-3529527</v>
      </c>
      <c r="D127" s="122"/>
      <c r="E127" s="87">
        <v>0</v>
      </c>
      <c r="F127" s="87">
        <f t="shared" si="49"/>
        <v>-32680.805555555555</v>
      </c>
      <c r="G127" s="122"/>
      <c r="H127" s="87">
        <f t="shared" si="57"/>
        <v>3529527</v>
      </c>
      <c r="I127" s="87">
        <f t="shared" si="57"/>
        <v>3333442.1933333292</v>
      </c>
      <c r="J127" s="122"/>
      <c r="K127" s="87">
        <f t="shared" si="54"/>
        <v>0</v>
      </c>
      <c r="L127" s="87">
        <f t="shared" si="55"/>
        <v>-196084.80666667083</v>
      </c>
      <c r="M127" s="122"/>
      <c r="N127" s="87">
        <f t="shared" si="52"/>
        <v>-196084.80666667083</v>
      </c>
      <c r="O127" s="87">
        <f t="shared" si="58"/>
        <v>86930.933444445836</v>
      </c>
      <c r="P127" s="87">
        <f t="shared" si="40"/>
        <v>6862.9691666666622</v>
      </c>
      <c r="Q127" s="87">
        <f t="shared" si="53"/>
        <v>-109153.873222225</v>
      </c>
      <c r="R127" s="87">
        <f t="shared" si="46"/>
        <v>-251860.05748148402</v>
      </c>
      <c r="S127" s="87">
        <f t="shared" si="47"/>
        <v>-392169.64000000386</v>
      </c>
      <c r="T127" s="87">
        <f t="shared" si="48"/>
        <v>140309.58251851986</v>
      </c>
    </row>
    <row r="128" spans="1:20" s="81" customFormat="1" ht="12.75" customHeight="1">
      <c r="A128" s="86">
        <v>43251</v>
      </c>
      <c r="B128" s="87">
        <f t="shared" si="56"/>
        <v>-3529527</v>
      </c>
      <c r="C128" s="87">
        <f t="shared" si="56"/>
        <v>-3529527</v>
      </c>
      <c r="D128" s="122"/>
      <c r="E128" s="87">
        <v>0</v>
      </c>
      <c r="F128" s="87">
        <f t="shared" ref="F128:F133" si="59">$C$27/$E$5</f>
        <v>-32680.805555555555</v>
      </c>
      <c r="G128" s="122"/>
      <c r="H128" s="87">
        <f t="shared" si="57"/>
        <v>3529527</v>
      </c>
      <c r="I128" s="87">
        <f t="shared" si="57"/>
        <v>3366122.9988888847</v>
      </c>
      <c r="J128" s="122"/>
      <c r="K128" s="87">
        <f t="shared" si="54"/>
        <v>0</v>
      </c>
      <c r="L128" s="87">
        <f t="shared" si="55"/>
        <v>-163404.00111111533</v>
      </c>
      <c r="M128" s="122"/>
      <c r="N128" s="87">
        <f t="shared" si="52"/>
        <v>-163404.00111111533</v>
      </c>
      <c r="O128" s="87">
        <f t="shared" si="58"/>
        <v>80067.964277779174</v>
      </c>
      <c r="P128" s="87">
        <f t="shared" si="40"/>
        <v>6862.9691666666622</v>
      </c>
      <c r="Q128" s="87">
        <f t="shared" si="53"/>
        <v>-83336.036833336155</v>
      </c>
      <c r="R128" s="87">
        <f t="shared" si="46"/>
        <v>-228901.79157870627</v>
      </c>
      <c r="S128" s="87">
        <f t="shared" si="47"/>
        <v>-359488.83444444835</v>
      </c>
      <c r="T128" s="87">
        <f t="shared" si="48"/>
        <v>130587.04286574207</v>
      </c>
    </row>
    <row r="129" spans="1:24" s="81" customFormat="1" ht="12.75" customHeight="1">
      <c r="A129" s="86">
        <v>43281</v>
      </c>
      <c r="B129" s="87">
        <f t="shared" si="56"/>
        <v>-3529527</v>
      </c>
      <c r="C129" s="87">
        <f t="shared" si="56"/>
        <v>-3529527</v>
      </c>
      <c r="D129" s="122"/>
      <c r="E129" s="87">
        <v>0</v>
      </c>
      <c r="F129" s="87">
        <f t="shared" si="59"/>
        <v>-32680.805555555555</v>
      </c>
      <c r="G129" s="122"/>
      <c r="H129" s="87">
        <f t="shared" si="57"/>
        <v>3529527</v>
      </c>
      <c r="I129" s="87">
        <f t="shared" si="57"/>
        <v>3398803.8044444402</v>
      </c>
      <c r="J129" s="122"/>
      <c r="K129" s="87">
        <f t="shared" si="54"/>
        <v>0</v>
      </c>
      <c r="L129" s="87">
        <f t="shared" si="55"/>
        <v>-130723.19555555983</v>
      </c>
      <c r="M129" s="122"/>
      <c r="N129" s="87">
        <f t="shared" si="52"/>
        <v>-130723.19555555983</v>
      </c>
      <c r="O129" s="87">
        <f t="shared" si="58"/>
        <v>73204.995111112512</v>
      </c>
      <c r="P129" s="87">
        <f t="shared" si="40"/>
        <v>6862.9691666666622</v>
      </c>
      <c r="Q129" s="87">
        <f t="shared" si="53"/>
        <v>-57518.200444447313</v>
      </c>
      <c r="R129" s="87">
        <f t="shared" si="46"/>
        <v>-205562.24961111372</v>
      </c>
      <c r="S129" s="87">
        <f t="shared" si="47"/>
        <v>-326808.02888889285</v>
      </c>
      <c r="T129" s="87">
        <f t="shared" si="48"/>
        <v>121245.77927777912</v>
      </c>
    </row>
    <row r="130" spans="1:24" s="81" customFormat="1" ht="12.75" customHeight="1">
      <c r="A130" s="86">
        <v>43312</v>
      </c>
      <c r="B130" s="87">
        <f t="shared" ref="B130:C145" si="60">B129</f>
        <v>-3529527</v>
      </c>
      <c r="C130" s="87">
        <f t="shared" si="60"/>
        <v>-3529527</v>
      </c>
      <c r="D130" s="122"/>
      <c r="E130" s="87">
        <v>0</v>
      </c>
      <c r="F130" s="87">
        <f t="shared" si="59"/>
        <v>-32680.805555555555</v>
      </c>
      <c r="G130" s="122"/>
      <c r="H130" s="87">
        <f t="shared" ref="H130:I145" si="61">H129-E130</f>
        <v>3529527</v>
      </c>
      <c r="I130" s="87">
        <f t="shared" si="61"/>
        <v>3431484.6099999957</v>
      </c>
      <c r="J130" s="122"/>
      <c r="K130" s="87">
        <f t="shared" si="54"/>
        <v>0</v>
      </c>
      <c r="L130" s="87">
        <f t="shared" si="55"/>
        <v>-98042.390000004321</v>
      </c>
      <c r="M130" s="122"/>
      <c r="N130" s="87">
        <f>L130-K130</f>
        <v>-98042.390000004321</v>
      </c>
      <c r="O130" s="87">
        <f t="shared" si="58"/>
        <v>66342.02594444585</v>
      </c>
      <c r="P130" s="87">
        <f t="shared" si="40"/>
        <v>6862.9691666666622</v>
      </c>
      <c r="Q130" s="87">
        <f t="shared" ref="Q130:Q136" si="62">L130+O130</f>
        <v>-31700.364055558472</v>
      </c>
      <c r="R130" s="87">
        <f t="shared" si="46"/>
        <v>-181841.43157870637</v>
      </c>
      <c r="S130" s="87">
        <f t="shared" si="47"/>
        <v>-294127.22333333734</v>
      </c>
      <c r="T130" s="87">
        <f t="shared" si="48"/>
        <v>112285.79175463099</v>
      </c>
    </row>
    <row r="131" spans="1:24" s="81" customFormat="1" ht="12.75" customHeight="1">
      <c r="A131" s="86">
        <v>43343</v>
      </c>
      <c r="B131" s="87">
        <f t="shared" si="60"/>
        <v>-3529527</v>
      </c>
      <c r="C131" s="87">
        <f t="shared" si="60"/>
        <v>-3529527</v>
      </c>
      <c r="D131" s="122"/>
      <c r="E131" s="87">
        <v>0</v>
      </c>
      <c r="F131" s="87">
        <f t="shared" si="59"/>
        <v>-32680.805555555555</v>
      </c>
      <c r="G131" s="122"/>
      <c r="H131" s="87">
        <f t="shared" si="61"/>
        <v>3529527</v>
      </c>
      <c r="I131" s="87">
        <f t="shared" si="61"/>
        <v>3464165.4155555512</v>
      </c>
      <c r="J131" s="122"/>
      <c r="K131" s="87">
        <f t="shared" si="54"/>
        <v>0</v>
      </c>
      <c r="L131" s="87">
        <f t="shared" si="55"/>
        <v>-65361.584444448818</v>
      </c>
      <c r="M131" s="122"/>
      <c r="N131" s="87">
        <f>L131-K131</f>
        <v>-65361.584444448818</v>
      </c>
      <c r="O131" s="87">
        <f t="shared" si="58"/>
        <v>59479.056777779188</v>
      </c>
      <c r="P131" s="87">
        <f t="shared" si="40"/>
        <v>6862.9691666666622</v>
      </c>
      <c r="Q131" s="87">
        <f t="shared" si="62"/>
        <v>-5882.52766666963</v>
      </c>
      <c r="R131" s="87">
        <f t="shared" si="46"/>
        <v>-157739.33748148417</v>
      </c>
      <c r="S131" s="87">
        <f t="shared" si="47"/>
        <v>-261446.41777778184</v>
      </c>
      <c r="T131" s="87">
        <f t="shared" si="48"/>
        <v>103707.08029629767</v>
      </c>
    </row>
    <row r="132" spans="1:24" s="81" customFormat="1" ht="12.75" customHeight="1">
      <c r="A132" s="86">
        <v>43373</v>
      </c>
      <c r="B132" s="87">
        <f t="shared" si="60"/>
        <v>-3529527</v>
      </c>
      <c r="C132" s="87">
        <f t="shared" si="60"/>
        <v>-3529527</v>
      </c>
      <c r="D132" s="122"/>
      <c r="E132" s="87">
        <v>0</v>
      </c>
      <c r="F132" s="87">
        <f t="shared" si="59"/>
        <v>-32680.805555555555</v>
      </c>
      <c r="G132" s="122"/>
      <c r="H132" s="87">
        <f t="shared" si="61"/>
        <v>3529527</v>
      </c>
      <c r="I132" s="87">
        <f t="shared" si="61"/>
        <v>3496846.2211111067</v>
      </c>
      <c r="J132" s="122"/>
      <c r="K132" s="87">
        <f t="shared" si="54"/>
        <v>0</v>
      </c>
      <c r="L132" s="87">
        <f t="shared" si="55"/>
        <v>-32680.778888893314</v>
      </c>
      <c r="M132" s="122"/>
      <c r="N132" s="87">
        <f>L132-K132</f>
        <v>-32680.778888893314</v>
      </c>
      <c r="O132" s="1921">
        <f>F132*$O$10+O131</f>
        <v>52616.087611112525</v>
      </c>
      <c r="P132" s="87">
        <f t="shared" si="40"/>
        <v>6862.9691666666622</v>
      </c>
      <c r="Q132" s="87">
        <f t="shared" si="62"/>
        <v>19935.308722219212</v>
      </c>
      <c r="R132" s="87">
        <f t="shared" si="46"/>
        <v>-133255.96731944717</v>
      </c>
      <c r="S132" s="87">
        <f t="shared" si="47"/>
        <v>-228765.61222222634</v>
      </c>
      <c r="T132" s="87">
        <f t="shared" si="48"/>
        <v>95509.644902779153</v>
      </c>
    </row>
    <row r="133" spans="1:24" s="81" customFormat="1" ht="12.75" customHeight="1">
      <c r="A133" s="86">
        <v>43404</v>
      </c>
      <c r="B133" s="87">
        <f t="shared" si="60"/>
        <v>-3529527</v>
      </c>
      <c r="C133" s="972">
        <f t="shared" si="60"/>
        <v>-3529527</v>
      </c>
      <c r="D133" s="122"/>
      <c r="E133" s="87">
        <v>0</v>
      </c>
      <c r="F133" s="87">
        <f t="shared" si="59"/>
        <v>-32680.805555555555</v>
      </c>
      <c r="G133" s="122"/>
      <c r="H133" s="87">
        <f t="shared" si="61"/>
        <v>3529527</v>
      </c>
      <c r="I133" s="972">
        <f t="shared" si="61"/>
        <v>3529527.0266666622</v>
      </c>
      <c r="J133" s="122"/>
      <c r="K133" s="87">
        <f t="shared" si="54"/>
        <v>0</v>
      </c>
      <c r="L133" s="87">
        <f t="shared" si="55"/>
        <v>2.6666662190109491E-2</v>
      </c>
      <c r="M133" s="122"/>
      <c r="N133" s="87">
        <f>L133-K133</f>
        <v>2.6666662190109491E-2</v>
      </c>
      <c r="O133" s="972">
        <f>F133*$O$10+O132</f>
        <v>45753.118444445863</v>
      </c>
      <c r="P133" s="87">
        <f t="shared" si="40"/>
        <v>6862.9691666666622</v>
      </c>
      <c r="Q133" s="87">
        <f t="shared" si="62"/>
        <v>45753.145111108053</v>
      </c>
      <c r="R133" s="87">
        <f t="shared" si="46"/>
        <v>-108391.32109259539</v>
      </c>
      <c r="S133" s="87">
        <f t="shared" si="47"/>
        <v>-196084.80666667083</v>
      </c>
      <c r="T133" s="87">
        <f t="shared" si="48"/>
        <v>87693.485574075472</v>
      </c>
      <c r="W133" s="1107" t="s">
        <v>878</v>
      </c>
      <c r="X133" s="973"/>
    </row>
    <row r="134" spans="1:24" s="81" customFormat="1" ht="12.75" customHeight="1">
      <c r="A134" s="86">
        <v>43434</v>
      </c>
      <c r="B134" s="87">
        <f t="shared" si="60"/>
        <v>-3529527</v>
      </c>
      <c r="C134" s="87">
        <f t="shared" si="60"/>
        <v>-3529527</v>
      </c>
      <c r="D134" s="122"/>
      <c r="E134" s="87">
        <v>0</v>
      </c>
      <c r="F134" s="87">
        <v>0</v>
      </c>
      <c r="G134" s="122"/>
      <c r="H134" s="87">
        <f t="shared" si="61"/>
        <v>3529527</v>
      </c>
      <c r="I134" s="87">
        <f t="shared" si="61"/>
        <v>3529527.0266666622</v>
      </c>
      <c r="J134" s="122"/>
      <c r="K134" s="87">
        <f t="shared" si="54"/>
        <v>0</v>
      </c>
      <c r="L134" s="87">
        <f t="shared" si="55"/>
        <v>2.6666662190109491E-2</v>
      </c>
      <c r="M134" s="122"/>
      <c r="N134" s="87">
        <f>L134-K134</f>
        <v>2.6666662190109491E-2</v>
      </c>
      <c r="O134" s="87">
        <f t="shared" si="58"/>
        <v>45753.118444445863</v>
      </c>
      <c r="P134" s="87">
        <f t="shared" si="40"/>
        <v>0</v>
      </c>
      <c r="Q134" s="87">
        <f t="shared" si="62"/>
        <v>45753.145111108053</v>
      </c>
      <c r="R134" s="87">
        <f t="shared" si="46"/>
        <v>-84221.141983799098</v>
      </c>
      <c r="S134" s="87">
        <f t="shared" si="47"/>
        <v>-164765.70134259682</v>
      </c>
      <c r="T134" s="87">
        <f t="shared" si="48"/>
        <v>80544.559358797691</v>
      </c>
    </row>
    <row r="135" spans="1:24" s="81" customFormat="1" ht="12.75" customHeight="1">
      <c r="A135" s="86">
        <v>43465</v>
      </c>
      <c r="B135" s="87">
        <f t="shared" si="60"/>
        <v>-3529527</v>
      </c>
      <c r="C135" s="87">
        <f t="shared" si="60"/>
        <v>-3529527</v>
      </c>
      <c r="D135" s="122"/>
      <c r="E135" s="87">
        <v>0</v>
      </c>
      <c r="F135" s="87">
        <v>0</v>
      </c>
      <c r="G135" s="122"/>
      <c r="H135" s="87">
        <f t="shared" si="61"/>
        <v>3529527</v>
      </c>
      <c r="I135" s="87">
        <f t="shared" si="61"/>
        <v>3529527.0266666622</v>
      </c>
      <c r="J135" s="122"/>
      <c r="K135" s="87">
        <f t="shared" si="54"/>
        <v>0</v>
      </c>
      <c r="L135" s="87">
        <f t="shared" si="55"/>
        <v>2.6666662190109491E-2</v>
      </c>
      <c r="M135" s="122"/>
      <c r="N135" s="87">
        <f t="shared" ref="N135:N145" si="63">L135-K135</f>
        <v>2.6666662190109491E-2</v>
      </c>
      <c r="O135" s="87">
        <f t="shared" si="58"/>
        <v>45753.118444445863</v>
      </c>
      <c r="P135" s="87">
        <f t="shared" si="40"/>
        <v>0</v>
      </c>
      <c r="Q135" s="87">
        <f t="shared" si="62"/>
        <v>45753.145111108053</v>
      </c>
      <c r="R135" s="1131">
        <f>(Q123+Q135+SUM(Q124:Q134)*2)/24</f>
        <v>-61821.173175928787</v>
      </c>
      <c r="S135" s="87">
        <f>(N123+N135+SUM(N124:N134)*2)/24</f>
        <v>-136169.99648148575</v>
      </c>
      <c r="T135" s="87">
        <f>(O123+O135+SUM(O124:O134)*2)/24</f>
        <v>74348.823305556958</v>
      </c>
    </row>
    <row r="136" spans="1:24" s="81" customFormat="1" ht="12.75" customHeight="1">
      <c r="A136" s="86">
        <v>43496</v>
      </c>
      <c r="B136" s="87">
        <f t="shared" si="60"/>
        <v>-3529527</v>
      </c>
      <c r="C136" s="87">
        <f t="shared" si="60"/>
        <v>-3529527</v>
      </c>
      <c r="D136" s="122"/>
      <c r="E136" s="87">
        <v>0</v>
      </c>
      <c r="F136" s="87">
        <v>0</v>
      </c>
      <c r="G136" s="122"/>
      <c r="H136" s="87">
        <f t="shared" si="61"/>
        <v>3529527</v>
      </c>
      <c r="I136" s="87">
        <f t="shared" si="61"/>
        <v>3529527.0266666622</v>
      </c>
      <c r="J136" s="122"/>
      <c r="K136" s="87">
        <f t="shared" si="54"/>
        <v>0</v>
      </c>
      <c r="L136" s="87">
        <f t="shared" si="55"/>
        <v>2.6666662190109491E-2</v>
      </c>
      <c r="M136" s="122"/>
      <c r="N136" s="87">
        <f t="shared" si="63"/>
        <v>2.6666662190109491E-2</v>
      </c>
      <c r="O136" s="87">
        <f t="shared" si="58"/>
        <v>45753.118444445863</v>
      </c>
      <c r="P136" s="87">
        <f t="shared" si="40"/>
        <v>0</v>
      </c>
      <c r="Q136" s="87">
        <f t="shared" si="62"/>
        <v>45753.145111108053</v>
      </c>
      <c r="R136" s="87">
        <f t="shared" si="46"/>
        <v>-41382.052701391774</v>
      </c>
      <c r="S136" s="87">
        <f t="shared" si="47"/>
        <v>-110297.69208333764</v>
      </c>
      <c r="T136" s="87">
        <f t="shared" si="48"/>
        <v>68915.639381945861</v>
      </c>
    </row>
    <row r="137" spans="1:24" s="81" customFormat="1" ht="12.75" customHeight="1">
      <c r="A137" s="86">
        <v>43524</v>
      </c>
      <c r="B137" s="87">
        <f t="shared" si="60"/>
        <v>-3529527</v>
      </c>
      <c r="C137" s="87">
        <f t="shared" si="60"/>
        <v>-3529527</v>
      </c>
      <c r="D137" s="122"/>
      <c r="E137" s="87">
        <v>0</v>
      </c>
      <c r="F137" s="87">
        <v>0</v>
      </c>
      <c r="G137" s="122"/>
      <c r="H137" s="87">
        <f t="shared" si="61"/>
        <v>3529527</v>
      </c>
      <c r="I137" s="87">
        <f t="shared" si="61"/>
        <v>3529527.0266666622</v>
      </c>
      <c r="J137" s="122"/>
      <c r="K137" s="87">
        <f t="shared" si="54"/>
        <v>0</v>
      </c>
      <c r="L137" s="87">
        <f t="shared" si="55"/>
        <v>2.6666662190109491E-2</v>
      </c>
      <c r="M137" s="122"/>
      <c r="N137" s="87">
        <f t="shared" si="63"/>
        <v>2.6666662190109491E-2</v>
      </c>
      <c r="O137" s="87">
        <f t="shared" si="58"/>
        <v>45753.118444445863</v>
      </c>
      <c r="P137" s="87">
        <f t="shared" si="40"/>
        <v>0</v>
      </c>
      <c r="Q137" s="87">
        <f t="shared" ref="Q137:Q145" si="64">L137+O137</f>
        <v>45753.145111108053</v>
      </c>
      <c r="R137" s="87">
        <f t="shared" si="46"/>
        <v>-23094.418592595524</v>
      </c>
      <c r="S137" s="87">
        <f t="shared" si="47"/>
        <v>-87148.788148152482</v>
      </c>
      <c r="T137" s="87">
        <f t="shared" si="48"/>
        <v>64054.369555556965</v>
      </c>
    </row>
    <row r="138" spans="1:24" s="81" customFormat="1" ht="12.75" customHeight="1">
      <c r="A138" s="86">
        <v>43555</v>
      </c>
      <c r="B138" s="87">
        <f t="shared" si="60"/>
        <v>-3529527</v>
      </c>
      <c r="C138" s="87">
        <f t="shared" si="60"/>
        <v>-3529527</v>
      </c>
      <c r="D138" s="122"/>
      <c r="E138" s="87">
        <v>0</v>
      </c>
      <c r="F138" s="87">
        <v>0</v>
      </c>
      <c r="G138" s="122"/>
      <c r="H138" s="87">
        <f t="shared" si="61"/>
        <v>3529527</v>
      </c>
      <c r="I138" s="87">
        <f t="shared" si="61"/>
        <v>3529527.0266666622</v>
      </c>
      <c r="J138" s="122"/>
      <c r="K138" s="87">
        <f t="shared" si="54"/>
        <v>0</v>
      </c>
      <c r="L138" s="87">
        <f t="shared" si="55"/>
        <v>2.6666662190109491E-2</v>
      </c>
      <c r="M138" s="122"/>
      <c r="N138" s="87">
        <f t="shared" si="63"/>
        <v>2.6666662190109491E-2</v>
      </c>
      <c r="O138" s="87">
        <f t="shared" si="58"/>
        <v>45753.118444445863</v>
      </c>
      <c r="P138" s="87">
        <f t="shared" si="40"/>
        <v>0</v>
      </c>
      <c r="Q138" s="87">
        <f t="shared" si="64"/>
        <v>45753.145111108053</v>
      </c>
      <c r="R138" s="87">
        <f t="shared" si="46"/>
        <v>-6958.2708495400011</v>
      </c>
      <c r="S138" s="87">
        <f t="shared" ref="S138:S151" si="65">(N126+N138+SUM(N127:N137)*2)/24</f>
        <v>-66723.284675930292</v>
      </c>
      <c r="T138" s="87">
        <f t="shared" ref="T138:T151" si="66">(O126+O138+SUM(O127:O137)*2)/24</f>
        <v>59765.013826390299</v>
      </c>
    </row>
    <row r="139" spans="1:24" s="81" customFormat="1" ht="12.75" customHeight="1">
      <c r="A139" s="86">
        <v>43585</v>
      </c>
      <c r="B139" s="87">
        <f t="shared" si="60"/>
        <v>-3529527</v>
      </c>
      <c r="C139" s="87">
        <f t="shared" si="60"/>
        <v>-3529527</v>
      </c>
      <c r="D139" s="122"/>
      <c r="E139" s="87">
        <v>0</v>
      </c>
      <c r="F139" s="87">
        <v>0</v>
      </c>
      <c r="G139" s="122"/>
      <c r="H139" s="87">
        <f t="shared" si="61"/>
        <v>3529527</v>
      </c>
      <c r="I139" s="87">
        <f t="shared" si="61"/>
        <v>3529527.0266666622</v>
      </c>
      <c r="J139" s="122"/>
      <c r="K139" s="87">
        <f t="shared" si="54"/>
        <v>0</v>
      </c>
      <c r="L139" s="87">
        <f t="shared" si="55"/>
        <v>2.6666662190109491E-2</v>
      </c>
      <c r="M139" s="122"/>
      <c r="N139" s="87">
        <f t="shared" si="63"/>
        <v>2.6666662190109491E-2</v>
      </c>
      <c r="O139" s="87">
        <f t="shared" si="58"/>
        <v>45753.118444445863</v>
      </c>
      <c r="P139" s="87">
        <f t="shared" si="40"/>
        <v>0</v>
      </c>
      <c r="Q139" s="87">
        <f t="shared" si="64"/>
        <v>45753.145111108053</v>
      </c>
      <c r="R139" s="87">
        <f t="shared" si="46"/>
        <v>7026.3905277747917</v>
      </c>
      <c r="S139" s="87">
        <f t="shared" si="65"/>
        <v>-49021.181666671066</v>
      </c>
      <c r="T139" s="87">
        <f t="shared" si="66"/>
        <v>56047.572194445871</v>
      </c>
    </row>
    <row r="140" spans="1:24" s="81" customFormat="1" ht="12.75" customHeight="1">
      <c r="A140" s="86">
        <v>43616</v>
      </c>
      <c r="B140" s="87">
        <f t="shared" si="60"/>
        <v>-3529527</v>
      </c>
      <c r="C140" s="87">
        <f t="shared" si="60"/>
        <v>-3529527</v>
      </c>
      <c r="D140" s="122"/>
      <c r="E140" s="87">
        <v>0</v>
      </c>
      <c r="F140" s="87">
        <v>0</v>
      </c>
      <c r="G140" s="122"/>
      <c r="H140" s="87">
        <f t="shared" si="61"/>
        <v>3529527</v>
      </c>
      <c r="I140" s="87">
        <f t="shared" si="61"/>
        <v>3529527.0266666622</v>
      </c>
      <c r="J140" s="122"/>
      <c r="K140" s="87">
        <f t="shared" si="54"/>
        <v>0</v>
      </c>
      <c r="L140" s="87">
        <f t="shared" si="55"/>
        <v>2.6666662190109491E-2</v>
      </c>
      <c r="M140" s="122"/>
      <c r="N140" s="87">
        <f t="shared" si="63"/>
        <v>2.6666662190109491E-2</v>
      </c>
      <c r="O140" s="87">
        <f t="shared" si="58"/>
        <v>45753.118444445863</v>
      </c>
      <c r="P140" s="87">
        <f t="shared" si="40"/>
        <v>0</v>
      </c>
      <c r="Q140" s="87">
        <f t="shared" si="64"/>
        <v>45753.145111108053</v>
      </c>
      <c r="R140" s="87">
        <f t="shared" si="46"/>
        <v>18859.565539348845</v>
      </c>
      <c r="S140" s="87">
        <f t="shared" si="65"/>
        <v>-34042.479120374795</v>
      </c>
      <c r="T140" s="87">
        <f t="shared" si="66"/>
        <v>52902.044659723644</v>
      </c>
    </row>
    <row r="141" spans="1:24" s="81" customFormat="1" ht="12.75" customHeight="1">
      <c r="A141" s="86">
        <v>43646</v>
      </c>
      <c r="B141" s="87">
        <f t="shared" si="60"/>
        <v>-3529527</v>
      </c>
      <c r="C141" s="87">
        <f t="shared" si="60"/>
        <v>-3529527</v>
      </c>
      <c r="D141" s="122"/>
      <c r="E141" s="87">
        <v>0</v>
      </c>
      <c r="F141" s="87">
        <v>0</v>
      </c>
      <c r="G141" s="122"/>
      <c r="H141" s="87">
        <f t="shared" si="61"/>
        <v>3529527</v>
      </c>
      <c r="I141" s="87">
        <f t="shared" si="61"/>
        <v>3529527.0266666622</v>
      </c>
      <c r="J141" s="122"/>
      <c r="K141" s="87">
        <f t="shared" ref="K141:K172" si="67">B141+H141</f>
        <v>0</v>
      </c>
      <c r="L141" s="87">
        <f t="shared" ref="L141:L172" si="68">C141+I141</f>
        <v>2.6666662190109491E-2</v>
      </c>
      <c r="M141" s="122"/>
      <c r="N141" s="87">
        <f t="shared" si="63"/>
        <v>2.6666662190109491E-2</v>
      </c>
      <c r="O141" s="87">
        <f t="shared" si="58"/>
        <v>45753.118444445863</v>
      </c>
      <c r="P141" s="87">
        <f t="shared" ref="P141:P154" si="69">-O141+O140-D141</f>
        <v>0</v>
      </c>
      <c r="Q141" s="87">
        <f t="shared" si="64"/>
        <v>45753.145111108053</v>
      </c>
      <c r="R141" s="87">
        <f t="shared" si="46"/>
        <v>28541.254185182162</v>
      </c>
      <c r="S141" s="87">
        <f t="shared" si="65"/>
        <v>-21787.177037041478</v>
      </c>
      <c r="T141" s="87">
        <f t="shared" si="66"/>
        <v>50328.431222223655</v>
      </c>
    </row>
    <row r="142" spans="1:24" s="81" customFormat="1" ht="12.75" customHeight="1">
      <c r="A142" s="86">
        <v>43677</v>
      </c>
      <c r="B142" s="87">
        <f t="shared" si="60"/>
        <v>-3529527</v>
      </c>
      <c r="C142" s="87">
        <f t="shared" si="60"/>
        <v>-3529527</v>
      </c>
      <c r="D142" s="122"/>
      <c r="E142" s="87">
        <v>0</v>
      </c>
      <c r="F142" s="87">
        <v>0</v>
      </c>
      <c r="G142" s="122"/>
      <c r="H142" s="87">
        <f t="shared" si="61"/>
        <v>3529527</v>
      </c>
      <c r="I142" s="87">
        <f t="shared" si="61"/>
        <v>3529527.0266666622</v>
      </c>
      <c r="J142" s="122"/>
      <c r="K142" s="87">
        <f t="shared" si="67"/>
        <v>0</v>
      </c>
      <c r="L142" s="87">
        <f t="shared" si="68"/>
        <v>2.6666662190109491E-2</v>
      </c>
      <c r="M142" s="122"/>
      <c r="N142" s="87">
        <f t="shared" si="63"/>
        <v>2.6666662190109491E-2</v>
      </c>
      <c r="O142" s="87">
        <f t="shared" si="58"/>
        <v>45753.118444445863</v>
      </c>
      <c r="P142" s="87">
        <f t="shared" si="69"/>
        <v>0</v>
      </c>
      <c r="Q142" s="87">
        <f t="shared" si="64"/>
        <v>45753.145111108053</v>
      </c>
      <c r="R142" s="87">
        <f t="shared" si="46"/>
        <v>36071.456465274743</v>
      </c>
      <c r="S142" s="87">
        <f t="shared" si="65"/>
        <v>-12255.275416671124</v>
      </c>
      <c r="T142" s="87">
        <f t="shared" si="66"/>
        <v>48326.731881945881</v>
      </c>
    </row>
    <row r="143" spans="1:24" s="81" customFormat="1" ht="12.75" customHeight="1">
      <c r="A143" s="86">
        <v>43708</v>
      </c>
      <c r="B143" s="87">
        <f t="shared" si="60"/>
        <v>-3529527</v>
      </c>
      <c r="C143" s="87">
        <f t="shared" si="60"/>
        <v>-3529527</v>
      </c>
      <c r="D143" s="122"/>
      <c r="E143" s="87">
        <v>0</v>
      </c>
      <c r="F143" s="87">
        <v>0</v>
      </c>
      <c r="G143" s="122"/>
      <c r="H143" s="87">
        <f t="shared" si="61"/>
        <v>3529527</v>
      </c>
      <c r="I143" s="87">
        <f t="shared" si="61"/>
        <v>3529527.0266666622</v>
      </c>
      <c r="J143" s="122"/>
      <c r="K143" s="87">
        <f t="shared" si="67"/>
        <v>0</v>
      </c>
      <c r="L143" s="87">
        <f t="shared" si="68"/>
        <v>2.6666662190109491E-2</v>
      </c>
      <c r="M143" s="122"/>
      <c r="N143" s="87">
        <f t="shared" si="63"/>
        <v>2.6666662190109491E-2</v>
      </c>
      <c r="O143" s="87">
        <f t="shared" si="58"/>
        <v>45753.118444445863</v>
      </c>
      <c r="P143" s="87">
        <f t="shared" si="69"/>
        <v>0</v>
      </c>
      <c r="Q143" s="87">
        <f t="shared" si="64"/>
        <v>45753.145111108053</v>
      </c>
      <c r="R143" s="87">
        <f t="shared" si="46"/>
        <v>41450.172379626594</v>
      </c>
      <c r="S143" s="87">
        <f t="shared" si="65"/>
        <v>-5446.7742592637269</v>
      </c>
      <c r="T143" s="87">
        <f t="shared" si="66"/>
        <v>46896.946638890317</v>
      </c>
    </row>
    <row r="144" spans="1:24" s="81" customFormat="1" ht="12.75" customHeight="1">
      <c r="A144" s="86">
        <v>43738</v>
      </c>
      <c r="B144" s="87">
        <f t="shared" si="60"/>
        <v>-3529527</v>
      </c>
      <c r="C144" s="87">
        <f t="shared" si="60"/>
        <v>-3529527</v>
      </c>
      <c r="D144" s="122"/>
      <c r="E144" s="87">
        <v>0</v>
      </c>
      <c r="F144" s="87">
        <v>0</v>
      </c>
      <c r="G144" s="122"/>
      <c r="H144" s="87">
        <f t="shared" si="61"/>
        <v>3529527</v>
      </c>
      <c r="I144" s="87">
        <f t="shared" si="61"/>
        <v>3529527.0266666622</v>
      </c>
      <c r="J144" s="122"/>
      <c r="K144" s="87">
        <f t="shared" si="67"/>
        <v>0</v>
      </c>
      <c r="L144" s="87">
        <f t="shared" si="68"/>
        <v>2.6666662190109491E-2</v>
      </c>
      <c r="M144" s="122"/>
      <c r="N144" s="87">
        <f t="shared" si="63"/>
        <v>2.6666662190109491E-2</v>
      </c>
      <c r="O144" s="87">
        <f t="shared" si="58"/>
        <v>45753.118444445863</v>
      </c>
      <c r="P144" s="87">
        <f t="shared" si="69"/>
        <v>0</v>
      </c>
      <c r="Q144" s="87">
        <f t="shared" si="64"/>
        <v>45753.145111108053</v>
      </c>
      <c r="R144" s="87">
        <f t="shared" si="46"/>
        <v>44677.40192823769</v>
      </c>
      <c r="S144" s="87">
        <f t="shared" si="65"/>
        <v>-1361.6735648192891</v>
      </c>
      <c r="T144" s="87">
        <f t="shared" si="66"/>
        <v>46039.075493056975</v>
      </c>
    </row>
    <row r="145" spans="1:20" s="81" customFormat="1" ht="12.75" customHeight="1">
      <c r="A145" s="86">
        <v>43769</v>
      </c>
      <c r="B145" s="87">
        <f t="shared" si="60"/>
        <v>-3529527</v>
      </c>
      <c r="C145" s="87">
        <f t="shared" si="60"/>
        <v>-3529527</v>
      </c>
      <c r="D145" s="122"/>
      <c r="E145" s="87">
        <v>0</v>
      </c>
      <c r="F145" s="87">
        <v>0</v>
      </c>
      <c r="G145" s="122"/>
      <c r="H145" s="87">
        <f t="shared" si="61"/>
        <v>3529527</v>
      </c>
      <c r="I145" s="87">
        <f t="shared" si="61"/>
        <v>3529527.0266666622</v>
      </c>
      <c r="J145" s="122"/>
      <c r="K145" s="87">
        <f t="shared" si="67"/>
        <v>0</v>
      </c>
      <c r="L145" s="87">
        <f t="shared" si="68"/>
        <v>2.6666662190109491E-2</v>
      </c>
      <c r="M145" s="122"/>
      <c r="N145" s="87">
        <f t="shared" si="63"/>
        <v>2.6666662190109491E-2</v>
      </c>
      <c r="O145" s="87">
        <f t="shared" si="58"/>
        <v>45753.118444445863</v>
      </c>
      <c r="P145" s="87">
        <f t="shared" si="69"/>
        <v>0</v>
      </c>
      <c r="Q145" s="87">
        <f t="shared" si="64"/>
        <v>45753.145111108053</v>
      </c>
      <c r="R145" s="87">
        <f t="shared" si="46"/>
        <v>45753.145111108061</v>
      </c>
      <c r="S145" s="87">
        <f t="shared" si="65"/>
        <v>2.6666662190109491E-2</v>
      </c>
      <c r="T145" s="87">
        <f t="shared" si="66"/>
        <v>45753.11844444587</v>
      </c>
    </row>
    <row r="146" spans="1:20" s="81" customFormat="1" ht="12.75" customHeight="1">
      <c r="A146" s="86">
        <v>43799</v>
      </c>
      <c r="B146" s="87">
        <f t="shared" ref="B146:B176" si="70">B145</f>
        <v>-3529527</v>
      </c>
      <c r="C146" s="87">
        <f t="shared" ref="C146:C176" si="71">C145</f>
        <v>-3529527</v>
      </c>
      <c r="D146" s="122"/>
      <c r="E146" s="87">
        <v>0</v>
      </c>
      <c r="F146" s="87">
        <v>0</v>
      </c>
      <c r="G146" s="122"/>
      <c r="H146" s="87">
        <f t="shared" ref="H146:I151" si="72">H145-E146</f>
        <v>3529527</v>
      </c>
      <c r="I146" s="87">
        <f t="shared" si="72"/>
        <v>3529527.0266666622</v>
      </c>
      <c r="J146" s="122"/>
      <c r="K146" s="87">
        <f t="shared" si="67"/>
        <v>0</v>
      </c>
      <c r="L146" s="87">
        <f t="shared" si="68"/>
        <v>2.6666662190109491E-2</v>
      </c>
      <c r="M146" s="122"/>
      <c r="N146" s="87">
        <f t="shared" ref="N146:N151" si="73">L146-K146</f>
        <v>2.6666662190109491E-2</v>
      </c>
      <c r="O146" s="87">
        <f t="shared" si="58"/>
        <v>45753.118444445863</v>
      </c>
      <c r="P146" s="87">
        <f t="shared" si="69"/>
        <v>0</v>
      </c>
      <c r="Q146" s="87">
        <f t="shared" ref="Q146:Q151" si="74">L146+O146</f>
        <v>45753.145111108053</v>
      </c>
      <c r="R146" s="87">
        <f t="shared" si="46"/>
        <v>45753.145111108061</v>
      </c>
      <c r="S146" s="87">
        <f t="shared" si="65"/>
        <v>2.6666662190109491E-2</v>
      </c>
      <c r="T146" s="87">
        <f t="shared" si="66"/>
        <v>45753.11844444587</v>
      </c>
    </row>
    <row r="147" spans="1:20" s="81" customFormat="1" ht="13.05" customHeight="1">
      <c r="A147" s="86">
        <v>43830</v>
      </c>
      <c r="B147" s="87">
        <f t="shared" si="70"/>
        <v>-3529527</v>
      </c>
      <c r="C147" s="87">
        <f t="shared" si="71"/>
        <v>-3529527</v>
      </c>
      <c r="D147" s="122"/>
      <c r="E147" s="87">
        <v>0</v>
      </c>
      <c r="F147" s="87">
        <v>0</v>
      </c>
      <c r="G147" s="122"/>
      <c r="H147" s="87">
        <f t="shared" si="72"/>
        <v>3529527</v>
      </c>
      <c r="I147" s="87">
        <f t="shared" si="72"/>
        <v>3529527.0266666622</v>
      </c>
      <c r="J147" s="122"/>
      <c r="K147" s="87">
        <f t="shared" si="67"/>
        <v>0</v>
      </c>
      <c r="L147" s="87">
        <f t="shared" si="68"/>
        <v>2.6666662190109491E-2</v>
      </c>
      <c r="M147" s="122"/>
      <c r="N147" s="87">
        <f t="shared" si="73"/>
        <v>2.6666662190109491E-2</v>
      </c>
      <c r="O147" s="87">
        <f t="shared" si="58"/>
        <v>45753.118444445863</v>
      </c>
      <c r="P147" s="87">
        <f t="shared" si="69"/>
        <v>0</v>
      </c>
      <c r="Q147" s="87">
        <f t="shared" si="74"/>
        <v>45753.145111108053</v>
      </c>
      <c r="R147" s="87">
        <f t="shared" si="46"/>
        <v>45753.145111108061</v>
      </c>
      <c r="S147" s="87">
        <f t="shared" si="65"/>
        <v>2.6666662190109491E-2</v>
      </c>
      <c r="T147" s="87">
        <f t="shared" si="66"/>
        <v>45753.11844444587</v>
      </c>
    </row>
    <row r="148" spans="1:20" s="81" customFormat="1" ht="13.05" customHeight="1">
      <c r="A148" s="86">
        <v>43861</v>
      </c>
      <c r="B148" s="87">
        <f t="shared" si="70"/>
        <v>-3529527</v>
      </c>
      <c r="C148" s="87">
        <f t="shared" si="71"/>
        <v>-3529527</v>
      </c>
      <c r="D148" s="122"/>
      <c r="E148" s="87">
        <v>0</v>
      </c>
      <c r="F148" s="87">
        <v>0</v>
      </c>
      <c r="G148" s="122"/>
      <c r="H148" s="87">
        <f t="shared" si="72"/>
        <v>3529527</v>
      </c>
      <c r="I148" s="87">
        <f t="shared" si="72"/>
        <v>3529527.0266666622</v>
      </c>
      <c r="J148" s="122"/>
      <c r="K148" s="87">
        <f t="shared" si="67"/>
        <v>0</v>
      </c>
      <c r="L148" s="87">
        <f t="shared" si="68"/>
        <v>2.6666662190109491E-2</v>
      </c>
      <c r="M148" s="122"/>
      <c r="N148" s="87">
        <f t="shared" si="73"/>
        <v>2.6666662190109491E-2</v>
      </c>
      <c r="O148" s="87">
        <f t="shared" si="58"/>
        <v>45753.118444445863</v>
      </c>
      <c r="P148" s="87">
        <f t="shared" si="69"/>
        <v>0</v>
      </c>
      <c r="Q148" s="87">
        <f t="shared" si="74"/>
        <v>45753.145111108053</v>
      </c>
      <c r="R148" s="87">
        <f t="shared" si="46"/>
        <v>45753.145111108061</v>
      </c>
      <c r="S148" s="87">
        <f t="shared" si="65"/>
        <v>2.6666662190109491E-2</v>
      </c>
      <c r="T148" s="87">
        <f t="shared" si="66"/>
        <v>45753.11844444587</v>
      </c>
    </row>
    <row r="149" spans="1:20" s="81" customFormat="1" ht="13.05" customHeight="1">
      <c r="A149" s="86">
        <v>43890</v>
      </c>
      <c r="B149" s="87">
        <f t="shared" si="70"/>
        <v>-3529527</v>
      </c>
      <c r="C149" s="87">
        <f t="shared" si="71"/>
        <v>-3529527</v>
      </c>
      <c r="D149" s="122"/>
      <c r="E149" s="87">
        <v>0</v>
      </c>
      <c r="F149" s="87">
        <v>0</v>
      </c>
      <c r="G149" s="122"/>
      <c r="H149" s="87">
        <f t="shared" si="72"/>
        <v>3529527</v>
      </c>
      <c r="I149" s="87">
        <f t="shared" si="72"/>
        <v>3529527.0266666622</v>
      </c>
      <c r="J149" s="122"/>
      <c r="K149" s="87">
        <f t="shared" si="67"/>
        <v>0</v>
      </c>
      <c r="L149" s="87">
        <f t="shared" si="68"/>
        <v>2.6666662190109491E-2</v>
      </c>
      <c r="M149" s="122"/>
      <c r="N149" s="87">
        <f t="shared" si="73"/>
        <v>2.6666662190109491E-2</v>
      </c>
      <c r="O149" s="87">
        <f t="shared" si="58"/>
        <v>45753.118444445863</v>
      </c>
      <c r="P149" s="87">
        <f t="shared" si="69"/>
        <v>0</v>
      </c>
      <c r="Q149" s="87">
        <f t="shared" si="74"/>
        <v>45753.145111108053</v>
      </c>
      <c r="R149" s="87">
        <f t="shared" si="46"/>
        <v>45753.145111108061</v>
      </c>
      <c r="S149" s="87">
        <f t="shared" si="65"/>
        <v>2.6666662190109491E-2</v>
      </c>
      <c r="T149" s="87">
        <f t="shared" si="66"/>
        <v>45753.11844444587</v>
      </c>
    </row>
    <row r="150" spans="1:20" s="81" customFormat="1" ht="13.05" customHeight="1">
      <c r="A150" s="86">
        <v>43921</v>
      </c>
      <c r="B150" s="87">
        <f t="shared" si="70"/>
        <v>-3529527</v>
      </c>
      <c r="C150" s="87">
        <f t="shared" si="71"/>
        <v>-3529527</v>
      </c>
      <c r="D150" s="122"/>
      <c r="E150" s="87">
        <v>0</v>
      </c>
      <c r="F150" s="87">
        <v>0</v>
      </c>
      <c r="G150" s="122"/>
      <c r="H150" s="87">
        <f t="shared" si="72"/>
        <v>3529527</v>
      </c>
      <c r="I150" s="87">
        <f t="shared" si="72"/>
        <v>3529527.0266666622</v>
      </c>
      <c r="J150" s="122"/>
      <c r="K150" s="87">
        <f t="shared" si="67"/>
        <v>0</v>
      </c>
      <c r="L150" s="87">
        <f t="shared" si="68"/>
        <v>2.6666662190109491E-2</v>
      </c>
      <c r="M150" s="122"/>
      <c r="N150" s="87">
        <f t="shared" si="73"/>
        <v>2.6666662190109491E-2</v>
      </c>
      <c r="O150" s="87">
        <f t="shared" si="58"/>
        <v>45753.118444445863</v>
      </c>
      <c r="P150" s="87">
        <f t="shared" si="69"/>
        <v>0</v>
      </c>
      <c r="Q150" s="87">
        <f t="shared" si="74"/>
        <v>45753.145111108053</v>
      </c>
      <c r="R150" s="87">
        <f>(Q138+Q150+SUM(Q139:Q149)*2)/24</f>
        <v>45753.145111108061</v>
      </c>
      <c r="S150" s="87">
        <f t="shared" si="65"/>
        <v>2.6666662190109491E-2</v>
      </c>
      <c r="T150" s="87">
        <f t="shared" si="66"/>
        <v>45753.11844444587</v>
      </c>
    </row>
    <row r="151" spans="1:20" s="81" customFormat="1" ht="13.05" customHeight="1">
      <c r="A151" s="86">
        <v>43951</v>
      </c>
      <c r="B151" s="87">
        <f t="shared" si="70"/>
        <v>-3529527</v>
      </c>
      <c r="C151" s="87">
        <f t="shared" si="71"/>
        <v>-3529527</v>
      </c>
      <c r="D151" s="122"/>
      <c r="E151" s="87">
        <v>0</v>
      </c>
      <c r="F151" s="87">
        <v>0</v>
      </c>
      <c r="G151" s="122"/>
      <c r="H151" s="87">
        <f t="shared" si="72"/>
        <v>3529527</v>
      </c>
      <c r="I151" s="87">
        <f t="shared" si="72"/>
        <v>3529527.0266666622</v>
      </c>
      <c r="J151" s="122"/>
      <c r="K151" s="87">
        <f t="shared" si="67"/>
        <v>0</v>
      </c>
      <c r="L151" s="87">
        <f t="shared" si="68"/>
        <v>2.6666662190109491E-2</v>
      </c>
      <c r="M151" s="122"/>
      <c r="N151" s="87">
        <f t="shared" si="73"/>
        <v>2.6666662190109491E-2</v>
      </c>
      <c r="O151" s="87">
        <f t="shared" si="58"/>
        <v>45753.118444445863</v>
      </c>
      <c r="P151" s="87">
        <f t="shared" si="69"/>
        <v>0</v>
      </c>
      <c r="Q151" s="87">
        <f t="shared" si="74"/>
        <v>45753.145111108053</v>
      </c>
      <c r="R151" s="87">
        <f>(Q139+Q151+SUM(Q140:Q150)*2)/24</f>
        <v>45753.145111108061</v>
      </c>
      <c r="S151" s="87">
        <f t="shared" si="65"/>
        <v>2.6666662190109491E-2</v>
      </c>
      <c r="T151" s="87">
        <f t="shared" si="66"/>
        <v>45753.11844444587</v>
      </c>
    </row>
    <row r="152" spans="1:20" ht="13.05" customHeight="1">
      <c r="A152" s="86">
        <v>43982</v>
      </c>
      <c r="B152" s="87">
        <f t="shared" si="70"/>
        <v>-3529527</v>
      </c>
      <c r="C152" s="87">
        <f t="shared" si="71"/>
        <v>-3529527</v>
      </c>
      <c r="E152" s="87">
        <v>0</v>
      </c>
      <c r="F152" s="87">
        <v>0</v>
      </c>
      <c r="H152" s="87">
        <f t="shared" ref="H152:H163" si="75">H151-E152</f>
        <v>3529527</v>
      </c>
      <c r="I152" s="87">
        <f t="shared" ref="I152:I163" si="76">I151-F152</f>
        <v>3529527.0266666622</v>
      </c>
      <c r="J152" s="122"/>
      <c r="K152" s="87">
        <f t="shared" si="67"/>
        <v>0</v>
      </c>
      <c r="L152" s="87">
        <f t="shared" si="68"/>
        <v>2.6666662190109491E-2</v>
      </c>
      <c r="M152" s="122"/>
      <c r="N152" s="87">
        <f t="shared" ref="N152:N163" si="77">L152-K152</f>
        <v>2.6666662190109491E-2</v>
      </c>
      <c r="O152" s="87">
        <f>F152*$O$10+O151</f>
        <v>45753.118444445863</v>
      </c>
      <c r="P152" s="87">
        <f t="shared" si="69"/>
        <v>0</v>
      </c>
      <c r="Q152" s="87">
        <f t="shared" ref="Q152:Q163" si="78">L152+O152</f>
        <v>45753.145111108053</v>
      </c>
      <c r="R152" s="87">
        <f t="shared" ref="R152:R163" si="79">(Q140+Q152+SUM(Q141:Q151)*2)/24</f>
        <v>45753.145111108061</v>
      </c>
      <c r="S152" s="87">
        <f t="shared" ref="S152:S163" si="80">(N140+N152+SUM(N141:N151)*2)/24</f>
        <v>2.6666662190109491E-2</v>
      </c>
      <c r="T152" s="87">
        <f t="shared" ref="T152:T176" si="81">(O140+O152+SUM(O141:O151)*2)/24</f>
        <v>45753.11844444587</v>
      </c>
    </row>
    <row r="153" spans="1:20" ht="13.05" customHeight="1">
      <c r="A153" s="86">
        <v>44012</v>
      </c>
      <c r="B153" s="87">
        <f t="shared" si="70"/>
        <v>-3529527</v>
      </c>
      <c r="C153" s="87">
        <f t="shared" si="71"/>
        <v>-3529527</v>
      </c>
      <c r="E153" s="87">
        <v>0</v>
      </c>
      <c r="F153" s="87">
        <v>0</v>
      </c>
      <c r="H153" s="87">
        <f t="shared" si="75"/>
        <v>3529527</v>
      </c>
      <c r="I153" s="87">
        <f t="shared" si="76"/>
        <v>3529527.0266666622</v>
      </c>
      <c r="J153" s="122"/>
      <c r="K153" s="87">
        <f t="shared" si="67"/>
        <v>0</v>
      </c>
      <c r="L153" s="87">
        <f t="shared" si="68"/>
        <v>2.6666662190109491E-2</v>
      </c>
      <c r="M153" s="122"/>
      <c r="N153" s="87">
        <f t="shared" si="77"/>
        <v>2.6666662190109491E-2</v>
      </c>
      <c r="O153" s="87">
        <f>F153*$O$10+O152</f>
        <v>45753.118444445863</v>
      </c>
      <c r="P153" s="87">
        <f t="shared" si="69"/>
        <v>0</v>
      </c>
      <c r="Q153" s="87">
        <f t="shared" si="78"/>
        <v>45753.145111108053</v>
      </c>
      <c r="R153" s="87">
        <f t="shared" si="79"/>
        <v>45753.145111108061</v>
      </c>
      <c r="S153" s="87">
        <f t="shared" si="80"/>
        <v>2.6666662190109491E-2</v>
      </c>
      <c r="T153" s="87">
        <f t="shared" si="81"/>
        <v>45753.11844444587</v>
      </c>
    </row>
    <row r="154" spans="1:20" ht="13.05" customHeight="1">
      <c r="A154" s="86">
        <v>44043</v>
      </c>
      <c r="B154" s="87">
        <f t="shared" si="70"/>
        <v>-3529527</v>
      </c>
      <c r="C154" s="87">
        <f t="shared" si="71"/>
        <v>-3529527</v>
      </c>
      <c r="E154" s="87">
        <v>0</v>
      </c>
      <c r="F154" s="87">
        <v>0</v>
      </c>
      <c r="H154" s="87">
        <f t="shared" si="75"/>
        <v>3529527</v>
      </c>
      <c r="I154" s="87">
        <f t="shared" si="76"/>
        <v>3529527.0266666622</v>
      </c>
      <c r="J154" s="122"/>
      <c r="K154" s="87">
        <f t="shared" si="67"/>
        <v>0</v>
      </c>
      <c r="L154" s="87">
        <f t="shared" si="68"/>
        <v>2.6666662190109491E-2</v>
      </c>
      <c r="M154" s="122"/>
      <c r="N154" s="87">
        <f t="shared" si="77"/>
        <v>2.6666662190109491E-2</v>
      </c>
      <c r="O154" s="87">
        <f>F154*$O$10+O153</f>
        <v>45753.118444445863</v>
      </c>
      <c r="P154" s="87">
        <f t="shared" si="69"/>
        <v>0</v>
      </c>
      <c r="Q154" s="87">
        <f t="shared" si="78"/>
        <v>45753.145111108053</v>
      </c>
      <c r="R154" s="87">
        <f t="shared" si="79"/>
        <v>45753.145111108061</v>
      </c>
      <c r="S154" s="87">
        <f t="shared" si="80"/>
        <v>2.6666662190109491E-2</v>
      </c>
      <c r="T154" s="87">
        <f t="shared" si="81"/>
        <v>45753.11844444587</v>
      </c>
    </row>
    <row r="155" spans="1:20" ht="13.05" customHeight="1">
      <c r="A155" s="86">
        <v>44074</v>
      </c>
      <c r="B155" s="87">
        <f t="shared" si="70"/>
        <v>-3529527</v>
      </c>
      <c r="C155" s="87">
        <f t="shared" si="71"/>
        <v>-3529527</v>
      </c>
      <c r="E155" s="87">
        <v>0</v>
      </c>
      <c r="F155" s="87">
        <v>0</v>
      </c>
      <c r="H155" s="87">
        <f t="shared" si="75"/>
        <v>3529527</v>
      </c>
      <c r="I155" s="87">
        <f t="shared" si="76"/>
        <v>3529527.0266666622</v>
      </c>
      <c r="J155" s="122"/>
      <c r="K155" s="87">
        <f t="shared" si="67"/>
        <v>0</v>
      </c>
      <c r="L155" s="87">
        <f t="shared" si="68"/>
        <v>2.6666662190109491E-2</v>
      </c>
      <c r="M155" s="122"/>
      <c r="N155" s="87">
        <f t="shared" si="77"/>
        <v>2.6666662190109491E-2</v>
      </c>
      <c r="O155" s="87">
        <f>F155*$O$10+O154</f>
        <v>45753.118444445863</v>
      </c>
      <c r="P155" s="87">
        <f>-O155+O154-D155</f>
        <v>0</v>
      </c>
      <c r="Q155" s="87">
        <f t="shared" si="78"/>
        <v>45753.145111108053</v>
      </c>
      <c r="R155" s="87">
        <f t="shared" si="79"/>
        <v>45753.145111108061</v>
      </c>
      <c r="S155" s="87">
        <f t="shared" si="80"/>
        <v>2.6666662190109491E-2</v>
      </c>
      <c r="T155" s="87">
        <f t="shared" si="81"/>
        <v>45753.11844444587</v>
      </c>
    </row>
    <row r="156" spans="1:20" ht="13.05" customHeight="1">
      <c r="A156" s="86">
        <v>44104</v>
      </c>
      <c r="B156" s="87">
        <f t="shared" si="70"/>
        <v>-3529527</v>
      </c>
      <c r="C156" s="87">
        <f t="shared" si="71"/>
        <v>-3529527</v>
      </c>
      <c r="D156" s="87">
        <f>EDIT!$C$4</f>
        <v>45753.320000000007</v>
      </c>
      <c r="E156" s="87">
        <v>0</v>
      </c>
      <c r="F156" s="87">
        <v>0</v>
      </c>
      <c r="H156" s="87">
        <f t="shared" si="75"/>
        <v>3529527</v>
      </c>
      <c r="I156" s="87">
        <f t="shared" si="76"/>
        <v>3529527.0266666622</v>
      </c>
      <c r="J156" s="122"/>
      <c r="K156" s="87">
        <f t="shared" si="67"/>
        <v>0</v>
      </c>
      <c r="L156" s="87">
        <f t="shared" si="68"/>
        <v>2.6666662190109491E-2</v>
      </c>
      <c r="M156" s="122"/>
      <c r="N156" s="87">
        <f t="shared" si="77"/>
        <v>2.6666662190109491E-2</v>
      </c>
      <c r="O156" s="87">
        <f>F156*$O$10+O155-D156</f>
        <v>-0.20155555414385162</v>
      </c>
      <c r="P156" s="87">
        <f>-O156+O155-D156</f>
        <v>0</v>
      </c>
      <c r="Q156" s="87">
        <f>L156+O156</f>
        <v>-0.17488889195374213</v>
      </c>
      <c r="R156" s="87">
        <f t="shared" si="79"/>
        <v>43846.756777774724</v>
      </c>
      <c r="S156" s="87">
        <f t="shared" si="80"/>
        <v>2.6666662190109491E-2</v>
      </c>
      <c r="T156" s="87">
        <f t="shared" si="81"/>
        <v>43846.730111112534</v>
      </c>
    </row>
    <row r="157" spans="1:20" ht="13.05" customHeight="1">
      <c r="A157" s="86">
        <v>44135</v>
      </c>
      <c r="B157" s="87">
        <f t="shared" si="70"/>
        <v>-3529527</v>
      </c>
      <c r="C157" s="87">
        <f t="shared" si="71"/>
        <v>-3529527</v>
      </c>
      <c r="D157" s="87"/>
      <c r="E157" s="87">
        <f t="shared" ref="E157:E176" si="82">+$D$11/36</f>
        <v>0</v>
      </c>
      <c r="F157" s="87">
        <v>0</v>
      </c>
      <c r="H157" s="87">
        <f t="shared" si="75"/>
        <v>3529527</v>
      </c>
      <c r="I157" s="87">
        <f t="shared" si="76"/>
        <v>3529527.0266666622</v>
      </c>
      <c r="J157" s="122"/>
      <c r="K157" s="87">
        <f t="shared" si="67"/>
        <v>0</v>
      </c>
      <c r="L157" s="87">
        <f t="shared" si="68"/>
        <v>2.6666662190109491E-2</v>
      </c>
      <c r="M157" s="122"/>
      <c r="N157" s="87">
        <f t="shared" si="77"/>
        <v>2.6666662190109491E-2</v>
      </c>
      <c r="O157" s="87">
        <f>+O156-E157-D157</f>
        <v>-0.20155555414385162</v>
      </c>
      <c r="P157" s="87">
        <f>-O157+O156</f>
        <v>0</v>
      </c>
      <c r="Q157" s="87">
        <f t="shared" si="78"/>
        <v>-0.17488889195374213</v>
      </c>
      <c r="R157" s="87">
        <f t="shared" si="79"/>
        <v>40033.980111108052</v>
      </c>
      <c r="S157" s="87">
        <f>(N145+N157+SUM(N146:N156)*2)/24</f>
        <v>2.6666662190109491E-2</v>
      </c>
      <c r="T157" s="87">
        <f t="shared" si="81"/>
        <v>40033.953444445862</v>
      </c>
    </row>
    <row r="158" spans="1:20" ht="13.05" customHeight="1">
      <c r="A158" s="86">
        <v>44165</v>
      </c>
      <c r="B158" s="87">
        <f t="shared" si="70"/>
        <v>-3529527</v>
      </c>
      <c r="C158" s="87">
        <f t="shared" si="71"/>
        <v>-3529527</v>
      </c>
      <c r="D158" s="87"/>
      <c r="E158" s="87">
        <f t="shared" si="82"/>
        <v>0</v>
      </c>
      <c r="F158" s="87">
        <v>0</v>
      </c>
      <c r="H158" s="87">
        <f t="shared" si="75"/>
        <v>3529527</v>
      </c>
      <c r="I158" s="87">
        <f t="shared" si="76"/>
        <v>3529527.0266666622</v>
      </c>
      <c r="J158" s="122"/>
      <c r="K158" s="87">
        <f t="shared" si="67"/>
        <v>0</v>
      </c>
      <c r="L158" s="87">
        <f t="shared" si="68"/>
        <v>2.6666662190109491E-2</v>
      </c>
      <c r="M158" s="122"/>
      <c r="N158" s="87">
        <f t="shared" si="77"/>
        <v>2.6666662190109491E-2</v>
      </c>
      <c r="O158" s="87">
        <f t="shared" ref="O158:O176" si="83">+O157-E158</f>
        <v>-0.20155555414385162</v>
      </c>
      <c r="P158" s="87">
        <f t="shared" ref="P158:P176" si="84">-O158+O157</f>
        <v>0</v>
      </c>
      <c r="Q158" s="87">
        <f t="shared" si="78"/>
        <v>-0.17488889195374213</v>
      </c>
      <c r="R158" s="87">
        <f t="shared" si="79"/>
        <v>36221.20344444138</v>
      </c>
      <c r="S158" s="87">
        <f t="shared" si="80"/>
        <v>2.6666662190109491E-2</v>
      </c>
      <c r="T158" s="87">
        <f t="shared" si="81"/>
        <v>36221.17677777919</v>
      </c>
    </row>
    <row r="159" spans="1:20" ht="13.05" customHeight="1">
      <c r="A159" s="86">
        <v>44196</v>
      </c>
      <c r="B159" s="87">
        <f t="shared" si="70"/>
        <v>-3529527</v>
      </c>
      <c r="C159" s="87">
        <f t="shared" si="71"/>
        <v>-3529527</v>
      </c>
      <c r="D159" s="87"/>
      <c r="E159" s="87">
        <f t="shared" si="82"/>
        <v>0</v>
      </c>
      <c r="F159" s="87">
        <v>0</v>
      </c>
      <c r="H159" s="87">
        <f t="shared" si="75"/>
        <v>3529527</v>
      </c>
      <c r="I159" s="87">
        <f t="shared" si="76"/>
        <v>3529527.0266666622</v>
      </c>
      <c r="J159" s="122"/>
      <c r="K159" s="87">
        <f t="shared" si="67"/>
        <v>0</v>
      </c>
      <c r="L159" s="87">
        <f t="shared" si="68"/>
        <v>2.6666662190109491E-2</v>
      </c>
      <c r="M159" s="122"/>
      <c r="N159" s="87">
        <f t="shared" si="77"/>
        <v>2.6666662190109491E-2</v>
      </c>
      <c r="O159" s="87">
        <f t="shared" si="83"/>
        <v>-0.20155555414385162</v>
      </c>
      <c r="P159" s="87">
        <f t="shared" si="84"/>
        <v>0</v>
      </c>
      <c r="Q159" s="87">
        <f t="shared" si="78"/>
        <v>-0.17488889195374213</v>
      </c>
      <c r="R159" s="87">
        <f t="shared" si="79"/>
        <v>32408.426777774712</v>
      </c>
      <c r="S159" s="87">
        <f t="shared" si="80"/>
        <v>2.6666662190109491E-2</v>
      </c>
      <c r="T159" s="87">
        <f t="shared" si="81"/>
        <v>32408.400111112522</v>
      </c>
    </row>
    <row r="160" spans="1:20" ht="13.05" customHeight="1">
      <c r="A160" s="86">
        <v>44227</v>
      </c>
      <c r="B160" s="87">
        <f t="shared" si="70"/>
        <v>-3529527</v>
      </c>
      <c r="C160" s="87">
        <f t="shared" si="71"/>
        <v>-3529527</v>
      </c>
      <c r="D160" s="87"/>
      <c r="E160" s="87">
        <f t="shared" si="82"/>
        <v>0</v>
      </c>
      <c r="F160" s="87">
        <v>0</v>
      </c>
      <c r="H160" s="87">
        <f t="shared" si="75"/>
        <v>3529527</v>
      </c>
      <c r="I160" s="87">
        <f t="shared" si="76"/>
        <v>3529527.0266666622</v>
      </c>
      <c r="J160" s="122"/>
      <c r="K160" s="87">
        <f t="shared" si="67"/>
        <v>0</v>
      </c>
      <c r="L160" s="87">
        <f t="shared" si="68"/>
        <v>2.6666662190109491E-2</v>
      </c>
      <c r="M160" s="122"/>
      <c r="N160" s="87">
        <f t="shared" si="77"/>
        <v>2.6666662190109491E-2</v>
      </c>
      <c r="O160" s="87">
        <f>+O159-E160</f>
        <v>-0.20155555414385162</v>
      </c>
      <c r="P160" s="87">
        <f t="shared" si="84"/>
        <v>0</v>
      </c>
      <c r="Q160" s="87">
        <f t="shared" si="78"/>
        <v>-0.17488889195374213</v>
      </c>
      <c r="R160" s="87">
        <f t="shared" si="79"/>
        <v>28595.65011110804</v>
      </c>
      <c r="S160" s="87">
        <f t="shared" si="80"/>
        <v>2.6666662190109491E-2</v>
      </c>
      <c r="T160" s="87">
        <f t="shared" si="81"/>
        <v>28595.62344444585</v>
      </c>
    </row>
    <row r="161" spans="1:20" ht="13.05" customHeight="1">
      <c r="A161" s="86">
        <v>44255</v>
      </c>
      <c r="B161" s="87">
        <f t="shared" si="70"/>
        <v>-3529527</v>
      </c>
      <c r="C161" s="87">
        <f t="shared" si="71"/>
        <v>-3529527</v>
      </c>
      <c r="D161" s="87"/>
      <c r="E161" s="87">
        <f t="shared" si="82"/>
        <v>0</v>
      </c>
      <c r="F161" s="87">
        <v>0</v>
      </c>
      <c r="H161" s="87">
        <f t="shared" si="75"/>
        <v>3529527</v>
      </c>
      <c r="I161" s="87">
        <f t="shared" si="76"/>
        <v>3529527.0266666622</v>
      </c>
      <c r="J161" s="122"/>
      <c r="K161" s="87">
        <f t="shared" si="67"/>
        <v>0</v>
      </c>
      <c r="L161" s="87">
        <f t="shared" si="68"/>
        <v>2.6666662190109491E-2</v>
      </c>
      <c r="M161" s="122"/>
      <c r="N161" s="87">
        <f t="shared" si="77"/>
        <v>2.6666662190109491E-2</v>
      </c>
      <c r="O161" s="87">
        <f t="shared" si="83"/>
        <v>-0.20155555414385162</v>
      </c>
      <c r="P161" s="87">
        <f t="shared" si="84"/>
        <v>0</v>
      </c>
      <c r="Q161" s="87">
        <f t="shared" si="78"/>
        <v>-0.17488889195374213</v>
      </c>
      <c r="R161" s="87">
        <f t="shared" si="79"/>
        <v>24782.873444441375</v>
      </c>
      <c r="S161" s="87">
        <f t="shared" si="80"/>
        <v>2.6666662190109491E-2</v>
      </c>
      <c r="T161" s="87">
        <f t="shared" si="81"/>
        <v>24782.846777779185</v>
      </c>
    </row>
    <row r="162" spans="1:20" ht="13.05" customHeight="1">
      <c r="A162" s="86">
        <v>44286</v>
      </c>
      <c r="B162" s="87">
        <f t="shared" si="70"/>
        <v>-3529527</v>
      </c>
      <c r="C162" s="87">
        <f t="shared" si="71"/>
        <v>-3529527</v>
      </c>
      <c r="D162" s="87"/>
      <c r="E162" s="87">
        <f t="shared" si="82"/>
        <v>0</v>
      </c>
      <c r="F162" s="87">
        <v>0</v>
      </c>
      <c r="H162" s="87">
        <f t="shared" si="75"/>
        <v>3529527</v>
      </c>
      <c r="I162" s="87">
        <f t="shared" si="76"/>
        <v>3529527.0266666622</v>
      </c>
      <c r="J162" s="122"/>
      <c r="K162" s="87">
        <f t="shared" si="67"/>
        <v>0</v>
      </c>
      <c r="L162" s="87">
        <f t="shared" si="68"/>
        <v>2.6666662190109491E-2</v>
      </c>
      <c r="M162" s="122"/>
      <c r="N162" s="87">
        <f t="shared" si="77"/>
        <v>2.6666662190109491E-2</v>
      </c>
      <c r="O162" s="87">
        <f t="shared" si="83"/>
        <v>-0.20155555414385162</v>
      </c>
      <c r="P162" s="87">
        <f t="shared" si="84"/>
        <v>0</v>
      </c>
      <c r="Q162" s="87">
        <f t="shared" si="78"/>
        <v>-0.17488889195374213</v>
      </c>
      <c r="R162" s="87">
        <f t="shared" si="79"/>
        <v>20970.096777774717</v>
      </c>
      <c r="S162" s="87">
        <f t="shared" si="80"/>
        <v>2.6666662190109491E-2</v>
      </c>
      <c r="T162" s="87">
        <f t="shared" si="81"/>
        <v>20970.070111112527</v>
      </c>
    </row>
    <row r="163" spans="1:20" ht="13.05" customHeight="1">
      <c r="A163" s="86">
        <v>44316</v>
      </c>
      <c r="B163" s="87">
        <f t="shared" si="70"/>
        <v>-3529527</v>
      </c>
      <c r="C163" s="87">
        <f t="shared" si="71"/>
        <v>-3529527</v>
      </c>
      <c r="D163" s="87"/>
      <c r="E163" s="87">
        <f t="shared" si="82"/>
        <v>0</v>
      </c>
      <c r="F163" s="87">
        <v>0</v>
      </c>
      <c r="H163" s="87">
        <f t="shared" si="75"/>
        <v>3529527</v>
      </c>
      <c r="I163" s="87">
        <f t="shared" si="76"/>
        <v>3529527.0266666622</v>
      </c>
      <c r="J163" s="122"/>
      <c r="K163" s="87">
        <f t="shared" si="67"/>
        <v>0</v>
      </c>
      <c r="L163" s="87">
        <f t="shared" si="68"/>
        <v>2.6666662190109491E-2</v>
      </c>
      <c r="M163" s="122"/>
      <c r="N163" s="87">
        <f t="shared" si="77"/>
        <v>2.6666662190109491E-2</v>
      </c>
      <c r="O163" s="87">
        <f t="shared" si="83"/>
        <v>-0.20155555414385162</v>
      </c>
      <c r="P163" s="87">
        <f t="shared" si="84"/>
        <v>0</v>
      </c>
      <c r="Q163" s="87">
        <f t="shared" si="78"/>
        <v>-0.17488889195374213</v>
      </c>
      <c r="R163" s="87">
        <f t="shared" si="79"/>
        <v>17157.320111108049</v>
      </c>
      <c r="S163" s="1845">
        <f t="shared" si="80"/>
        <v>2.6666662190109491E-2</v>
      </c>
      <c r="T163" s="87">
        <f t="shared" si="81"/>
        <v>17157.293444445859</v>
      </c>
    </row>
    <row r="164" spans="1:20" ht="13.05" customHeight="1">
      <c r="A164" s="86">
        <v>44347</v>
      </c>
      <c r="B164" s="87">
        <f t="shared" si="70"/>
        <v>-3529527</v>
      </c>
      <c r="C164" s="87">
        <f t="shared" si="71"/>
        <v>-3529527</v>
      </c>
      <c r="D164" s="87"/>
      <c r="E164" s="87">
        <f t="shared" si="82"/>
        <v>0</v>
      </c>
      <c r="F164" s="87">
        <v>0</v>
      </c>
      <c r="H164" s="87">
        <f t="shared" ref="H164:H176" si="85">H163-E164</f>
        <v>3529527</v>
      </c>
      <c r="I164" s="87">
        <f t="shared" ref="I164:I176" si="86">I163-F164</f>
        <v>3529527.0266666622</v>
      </c>
      <c r="J164" s="122"/>
      <c r="K164" s="87">
        <f t="shared" si="67"/>
        <v>0</v>
      </c>
      <c r="L164" s="87">
        <f t="shared" si="68"/>
        <v>2.6666662190109491E-2</v>
      </c>
      <c r="M164" s="122"/>
      <c r="N164" s="87">
        <f t="shared" ref="N164:N176" si="87">L164-K164</f>
        <v>2.6666662190109491E-2</v>
      </c>
      <c r="O164" s="87">
        <f t="shared" si="83"/>
        <v>-0.20155555414385162</v>
      </c>
      <c r="P164" s="87">
        <f t="shared" si="84"/>
        <v>0</v>
      </c>
      <c r="Q164" s="87">
        <f t="shared" ref="Q164:Q176" si="88">L164+O164</f>
        <v>-0.17488889195374213</v>
      </c>
      <c r="R164" s="87">
        <f t="shared" ref="R164:R176" si="89">(Q152+Q164+SUM(Q153:Q163)*2)/24</f>
        <v>13344.543444441382</v>
      </c>
      <c r="S164" s="87">
        <f t="shared" ref="S164:S176" si="90">(N152+N164+SUM(N153:N163)*2)/24</f>
        <v>2.6666662190109491E-2</v>
      </c>
      <c r="T164" s="87">
        <f t="shared" si="81"/>
        <v>13344.516777779192</v>
      </c>
    </row>
    <row r="165" spans="1:20" ht="13.05" customHeight="1">
      <c r="A165" s="86">
        <v>44377</v>
      </c>
      <c r="B165" s="87">
        <f t="shared" si="70"/>
        <v>-3529527</v>
      </c>
      <c r="C165" s="87">
        <f t="shared" si="71"/>
        <v>-3529527</v>
      </c>
      <c r="D165" s="87"/>
      <c r="E165" s="87">
        <f t="shared" si="82"/>
        <v>0</v>
      </c>
      <c r="F165" s="87">
        <v>0</v>
      </c>
      <c r="H165" s="87">
        <f t="shared" si="85"/>
        <v>3529527</v>
      </c>
      <c r="I165" s="87">
        <f t="shared" si="86"/>
        <v>3529527.0266666622</v>
      </c>
      <c r="J165" s="122"/>
      <c r="K165" s="87">
        <f t="shared" si="67"/>
        <v>0</v>
      </c>
      <c r="L165" s="87">
        <f t="shared" si="68"/>
        <v>2.6666662190109491E-2</v>
      </c>
      <c r="M165" s="122"/>
      <c r="N165" s="87">
        <f t="shared" si="87"/>
        <v>2.6666662190109491E-2</v>
      </c>
      <c r="O165" s="87">
        <f t="shared" si="83"/>
        <v>-0.20155555414385162</v>
      </c>
      <c r="P165" s="87">
        <f t="shared" si="84"/>
        <v>0</v>
      </c>
      <c r="Q165" s="87">
        <f t="shared" si="88"/>
        <v>-0.17488889195374213</v>
      </c>
      <c r="R165" s="87">
        <f t="shared" si="89"/>
        <v>9531.7667777747138</v>
      </c>
      <c r="S165" s="87">
        <f t="shared" si="90"/>
        <v>2.6666662190109491E-2</v>
      </c>
      <c r="T165" s="87">
        <f t="shared" si="81"/>
        <v>9531.7401111125237</v>
      </c>
    </row>
    <row r="166" spans="1:20" ht="13.05" customHeight="1">
      <c r="A166" s="86">
        <v>44408</v>
      </c>
      <c r="B166" s="87">
        <f t="shared" si="70"/>
        <v>-3529527</v>
      </c>
      <c r="C166" s="87">
        <f t="shared" si="71"/>
        <v>-3529527</v>
      </c>
      <c r="D166" s="87"/>
      <c r="E166" s="87">
        <f t="shared" si="82"/>
        <v>0</v>
      </c>
      <c r="F166" s="87">
        <v>0</v>
      </c>
      <c r="H166" s="87">
        <f t="shared" si="85"/>
        <v>3529527</v>
      </c>
      <c r="I166" s="87">
        <f t="shared" si="86"/>
        <v>3529527.0266666622</v>
      </c>
      <c r="J166" s="122"/>
      <c r="K166" s="87">
        <f t="shared" si="67"/>
        <v>0</v>
      </c>
      <c r="L166" s="87">
        <f t="shared" si="68"/>
        <v>2.6666662190109491E-2</v>
      </c>
      <c r="M166" s="122"/>
      <c r="N166" s="87">
        <f t="shared" si="87"/>
        <v>2.6666662190109491E-2</v>
      </c>
      <c r="O166" s="87">
        <f t="shared" si="83"/>
        <v>-0.20155555414385162</v>
      </c>
      <c r="P166" s="87">
        <f t="shared" si="84"/>
        <v>0</v>
      </c>
      <c r="Q166" s="87">
        <f t="shared" si="88"/>
        <v>-0.17488889195374213</v>
      </c>
      <c r="R166" s="87">
        <f t="shared" si="89"/>
        <v>5718.9901111080471</v>
      </c>
      <c r="S166" s="87">
        <f t="shared" si="90"/>
        <v>2.6666662190109491E-2</v>
      </c>
      <c r="T166" s="87">
        <f t="shared" si="81"/>
        <v>5718.963444445857</v>
      </c>
    </row>
    <row r="167" spans="1:20" ht="13.05" customHeight="1">
      <c r="A167" s="86">
        <v>44439</v>
      </c>
      <c r="B167" s="87">
        <f t="shared" si="70"/>
        <v>-3529527</v>
      </c>
      <c r="C167" s="87">
        <f t="shared" si="71"/>
        <v>-3529527</v>
      </c>
      <c r="D167" s="87"/>
      <c r="E167" s="87">
        <f t="shared" si="82"/>
        <v>0</v>
      </c>
      <c r="F167" s="87">
        <v>0</v>
      </c>
      <c r="H167" s="87">
        <f t="shared" si="85"/>
        <v>3529527</v>
      </c>
      <c r="I167" s="87">
        <f t="shared" si="86"/>
        <v>3529527.0266666622</v>
      </c>
      <c r="J167" s="122"/>
      <c r="K167" s="87">
        <f t="shared" si="67"/>
        <v>0</v>
      </c>
      <c r="L167" s="87">
        <f t="shared" si="68"/>
        <v>2.6666662190109491E-2</v>
      </c>
      <c r="M167" s="122"/>
      <c r="N167" s="87">
        <f t="shared" si="87"/>
        <v>2.6666662190109491E-2</v>
      </c>
      <c r="O167" s="87">
        <f t="shared" si="83"/>
        <v>-0.20155555414385162</v>
      </c>
      <c r="P167" s="87">
        <f t="shared" si="84"/>
        <v>0</v>
      </c>
      <c r="Q167" s="87">
        <f t="shared" si="88"/>
        <v>-0.17488889195374213</v>
      </c>
      <c r="R167" s="87">
        <f t="shared" si="89"/>
        <v>1906.2134444413798</v>
      </c>
      <c r="S167" s="970">
        <f t="shared" si="90"/>
        <v>2.6666662190109491E-2</v>
      </c>
      <c r="T167" s="87">
        <f t="shared" si="81"/>
        <v>1906.1867777791897</v>
      </c>
    </row>
    <row r="168" spans="1:20" ht="13.05" customHeight="1">
      <c r="A168" s="86">
        <v>44469</v>
      </c>
      <c r="B168" s="87">
        <f t="shared" si="70"/>
        <v>-3529527</v>
      </c>
      <c r="C168" s="87">
        <f t="shared" si="71"/>
        <v>-3529527</v>
      </c>
      <c r="D168" s="87"/>
      <c r="E168" s="87">
        <f t="shared" si="82"/>
        <v>0</v>
      </c>
      <c r="F168" s="87">
        <v>0</v>
      </c>
      <c r="H168" s="87">
        <f t="shared" si="85"/>
        <v>3529527</v>
      </c>
      <c r="I168" s="87">
        <f t="shared" si="86"/>
        <v>3529527.0266666622</v>
      </c>
      <c r="J168" s="122"/>
      <c r="K168" s="87">
        <f t="shared" si="67"/>
        <v>0</v>
      </c>
      <c r="L168" s="87">
        <f t="shared" si="68"/>
        <v>2.6666662190109491E-2</v>
      </c>
      <c r="M168" s="122"/>
      <c r="N168" s="87">
        <f t="shared" si="87"/>
        <v>2.6666662190109491E-2</v>
      </c>
      <c r="O168" s="87">
        <f t="shared" si="83"/>
        <v>-0.20155555414385162</v>
      </c>
      <c r="P168" s="87">
        <f t="shared" si="84"/>
        <v>0</v>
      </c>
      <c r="Q168" s="87">
        <f t="shared" si="88"/>
        <v>-0.17488889195374213</v>
      </c>
      <c r="R168" s="87">
        <f t="shared" si="89"/>
        <v>-0.17488889195374213</v>
      </c>
      <c r="S168" s="87">
        <f t="shared" si="90"/>
        <v>2.6666662190109491E-2</v>
      </c>
      <c r="T168" s="87">
        <f t="shared" si="81"/>
        <v>-0.20155555414385162</v>
      </c>
    </row>
    <row r="169" spans="1:20" ht="13.05" customHeight="1">
      <c r="A169" s="86">
        <v>44500</v>
      </c>
      <c r="B169" s="87">
        <f t="shared" si="70"/>
        <v>-3529527</v>
      </c>
      <c r="C169" s="87">
        <f t="shared" si="71"/>
        <v>-3529527</v>
      </c>
      <c r="D169" s="87"/>
      <c r="E169" s="87">
        <f t="shared" si="82"/>
        <v>0</v>
      </c>
      <c r="F169" s="87">
        <v>0</v>
      </c>
      <c r="H169" s="87">
        <f t="shared" si="85"/>
        <v>3529527</v>
      </c>
      <c r="I169" s="87">
        <f t="shared" si="86"/>
        <v>3529527.0266666622</v>
      </c>
      <c r="J169" s="122"/>
      <c r="K169" s="87">
        <f t="shared" si="67"/>
        <v>0</v>
      </c>
      <c r="L169" s="87">
        <f t="shared" si="68"/>
        <v>2.6666662190109491E-2</v>
      </c>
      <c r="M169" s="122"/>
      <c r="N169" s="87">
        <f t="shared" si="87"/>
        <v>2.6666662190109491E-2</v>
      </c>
      <c r="O169" s="87">
        <f t="shared" si="83"/>
        <v>-0.20155555414385162</v>
      </c>
      <c r="P169" s="87">
        <f t="shared" si="84"/>
        <v>0</v>
      </c>
      <c r="Q169" s="87">
        <f t="shared" si="88"/>
        <v>-0.17488889195374213</v>
      </c>
      <c r="R169" s="87">
        <f t="shared" si="89"/>
        <v>-0.17488889195374213</v>
      </c>
      <c r="S169" s="87">
        <f t="shared" si="90"/>
        <v>2.6666662190109491E-2</v>
      </c>
      <c r="T169" s="87">
        <f t="shared" si="81"/>
        <v>-0.20155555414385162</v>
      </c>
    </row>
    <row r="170" spans="1:20" ht="13.05" customHeight="1">
      <c r="A170" s="86">
        <v>44530</v>
      </c>
      <c r="B170" s="87">
        <f t="shared" si="70"/>
        <v>-3529527</v>
      </c>
      <c r="C170" s="87">
        <f t="shared" si="71"/>
        <v>-3529527</v>
      </c>
      <c r="D170" s="87"/>
      <c r="E170" s="87">
        <f t="shared" si="82"/>
        <v>0</v>
      </c>
      <c r="F170" s="87">
        <v>0</v>
      </c>
      <c r="H170" s="87">
        <f t="shared" si="85"/>
        <v>3529527</v>
      </c>
      <c r="I170" s="87">
        <f t="shared" si="86"/>
        <v>3529527.0266666622</v>
      </c>
      <c r="J170" s="122"/>
      <c r="K170" s="87">
        <f t="shared" si="67"/>
        <v>0</v>
      </c>
      <c r="L170" s="87">
        <f t="shared" si="68"/>
        <v>2.6666662190109491E-2</v>
      </c>
      <c r="M170" s="122"/>
      <c r="N170" s="87">
        <f t="shared" si="87"/>
        <v>2.6666662190109491E-2</v>
      </c>
      <c r="O170" s="87">
        <f t="shared" si="83"/>
        <v>-0.20155555414385162</v>
      </c>
      <c r="P170" s="87">
        <f t="shared" si="84"/>
        <v>0</v>
      </c>
      <c r="Q170" s="87">
        <f t="shared" si="88"/>
        <v>-0.17488889195374213</v>
      </c>
      <c r="R170" s="87">
        <f t="shared" si="89"/>
        <v>-0.17488889195374213</v>
      </c>
      <c r="S170" s="87">
        <f t="shared" si="90"/>
        <v>2.6666662190109491E-2</v>
      </c>
      <c r="T170" s="87">
        <f t="shared" si="81"/>
        <v>-0.20155555414385162</v>
      </c>
    </row>
    <row r="171" spans="1:20" ht="13.05" customHeight="1">
      <c r="A171" s="86">
        <v>44561</v>
      </c>
      <c r="B171" s="87">
        <f t="shared" si="70"/>
        <v>-3529527</v>
      </c>
      <c r="C171" s="87">
        <f t="shared" si="71"/>
        <v>-3529527</v>
      </c>
      <c r="D171" s="87"/>
      <c r="E171" s="87">
        <f t="shared" si="82"/>
        <v>0</v>
      </c>
      <c r="F171" s="87">
        <v>0</v>
      </c>
      <c r="H171" s="87">
        <f t="shared" si="85"/>
        <v>3529527</v>
      </c>
      <c r="I171" s="87">
        <f t="shared" si="86"/>
        <v>3529527.0266666622</v>
      </c>
      <c r="J171" s="122"/>
      <c r="K171" s="87">
        <f t="shared" si="67"/>
        <v>0</v>
      </c>
      <c r="L171" s="87">
        <f t="shared" si="68"/>
        <v>2.6666662190109491E-2</v>
      </c>
      <c r="M171" s="122"/>
      <c r="N171" s="87">
        <f t="shared" si="87"/>
        <v>2.6666662190109491E-2</v>
      </c>
      <c r="O171" s="87">
        <f t="shared" si="83"/>
        <v>-0.20155555414385162</v>
      </c>
      <c r="P171" s="87">
        <f t="shared" si="84"/>
        <v>0</v>
      </c>
      <c r="Q171" s="87">
        <f t="shared" si="88"/>
        <v>-0.17488889195374213</v>
      </c>
      <c r="R171" s="87">
        <f t="shared" si="89"/>
        <v>-0.17488889195374213</v>
      </c>
      <c r="S171" s="970">
        <f t="shared" si="90"/>
        <v>2.6666662190109491E-2</v>
      </c>
      <c r="T171" s="87">
        <f t="shared" si="81"/>
        <v>-0.20155555414385162</v>
      </c>
    </row>
    <row r="172" spans="1:20" ht="13.05" customHeight="1">
      <c r="A172" s="86">
        <v>44592</v>
      </c>
      <c r="B172" s="87">
        <f t="shared" si="70"/>
        <v>-3529527</v>
      </c>
      <c r="C172" s="87">
        <f t="shared" si="71"/>
        <v>-3529527</v>
      </c>
      <c r="D172" s="87"/>
      <c r="E172" s="87">
        <f t="shared" si="82"/>
        <v>0</v>
      </c>
      <c r="F172" s="87">
        <v>0</v>
      </c>
      <c r="H172" s="87">
        <f t="shared" si="85"/>
        <v>3529527</v>
      </c>
      <c r="I172" s="87">
        <f t="shared" si="86"/>
        <v>3529527.0266666622</v>
      </c>
      <c r="J172" s="122"/>
      <c r="K172" s="87">
        <f t="shared" si="67"/>
        <v>0</v>
      </c>
      <c r="L172" s="87">
        <f t="shared" si="68"/>
        <v>2.6666662190109491E-2</v>
      </c>
      <c r="M172" s="122"/>
      <c r="N172" s="87">
        <f t="shared" si="87"/>
        <v>2.6666662190109491E-2</v>
      </c>
      <c r="O172" s="87">
        <f t="shared" si="83"/>
        <v>-0.20155555414385162</v>
      </c>
      <c r="P172" s="87">
        <f t="shared" si="84"/>
        <v>0</v>
      </c>
      <c r="Q172" s="87">
        <f t="shared" si="88"/>
        <v>-0.17488889195374213</v>
      </c>
      <c r="R172" s="87">
        <f t="shared" si="89"/>
        <v>-0.17488889195374213</v>
      </c>
      <c r="S172" s="87">
        <f t="shared" si="90"/>
        <v>2.6666662190109491E-2</v>
      </c>
      <c r="T172" s="87">
        <f t="shared" si="81"/>
        <v>-0.20155555414385162</v>
      </c>
    </row>
    <row r="173" spans="1:20" ht="13.05" customHeight="1">
      <c r="A173" s="86">
        <v>44620</v>
      </c>
      <c r="B173" s="87">
        <f t="shared" si="70"/>
        <v>-3529527</v>
      </c>
      <c r="C173" s="87">
        <f t="shared" si="71"/>
        <v>-3529527</v>
      </c>
      <c r="D173" s="87"/>
      <c r="E173" s="87">
        <f t="shared" si="82"/>
        <v>0</v>
      </c>
      <c r="F173" s="87">
        <v>0</v>
      </c>
      <c r="H173" s="87">
        <f t="shared" si="85"/>
        <v>3529527</v>
      </c>
      <c r="I173" s="87">
        <f t="shared" si="86"/>
        <v>3529527.0266666622</v>
      </c>
      <c r="J173" s="122"/>
      <c r="K173" s="87">
        <f t="shared" ref="K173:L176" si="91">B173+H173</f>
        <v>0</v>
      </c>
      <c r="L173" s="87">
        <f t="shared" si="91"/>
        <v>2.6666662190109491E-2</v>
      </c>
      <c r="M173" s="122"/>
      <c r="N173" s="87">
        <f t="shared" si="87"/>
        <v>2.6666662190109491E-2</v>
      </c>
      <c r="O173" s="87">
        <f t="shared" si="83"/>
        <v>-0.20155555414385162</v>
      </c>
      <c r="P173" s="87">
        <f t="shared" si="84"/>
        <v>0</v>
      </c>
      <c r="Q173" s="87">
        <f t="shared" si="88"/>
        <v>-0.17488889195374213</v>
      </c>
      <c r="R173" s="87">
        <f t="shared" si="89"/>
        <v>-0.17488889195374213</v>
      </c>
      <c r="S173" s="87">
        <f t="shared" si="90"/>
        <v>2.6666662190109491E-2</v>
      </c>
      <c r="T173" s="87">
        <f t="shared" si="81"/>
        <v>-0.20155555414385162</v>
      </c>
    </row>
    <row r="174" spans="1:20" ht="13.05" customHeight="1">
      <c r="A174" s="86">
        <v>44651</v>
      </c>
      <c r="B174" s="87">
        <f t="shared" si="70"/>
        <v>-3529527</v>
      </c>
      <c r="C174" s="87">
        <f t="shared" si="71"/>
        <v>-3529527</v>
      </c>
      <c r="D174" s="87"/>
      <c r="E174" s="87">
        <f t="shared" si="82"/>
        <v>0</v>
      </c>
      <c r="F174" s="87">
        <v>0</v>
      </c>
      <c r="H174" s="87">
        <f t="shared" si="85"/>
        <v>3529527</v>
      </c>
      <c r="I174" s="87">
        <f t="shared" si="86"/>
        <v>3529527.0266666622</v>
      </c>
      <c r="J174" s="122"/>
      <c r="K174" s="87">
        <f t="shared" si="91"/>
        <v>0</v>
      </c>
      <c r="L174" s="87">
        <f t="shared" si="91"/>
        <v>2.6666662190109491E-2</v>
      </c>
      <c r="M174" s="122"/>
      <c r="N174" s="87">
        <f t="shared" si="87"/>
        <v>2.6666662190109491E-2</v>
      </c>
      <c r="O174" s="87">
        <f t="shared" si="83"/>
        <v>-0.20155555414385162</v>
      </c>
      <c r="P174" s="87">
        <f t="shared" si="84"/>
        <v>0</v>
      </c>
      <c r="Q174" s="87">
        <f t="shared" si="88"/>
        <v>-0.17488889195374213</v>
      </c>
      <c r="R174" s="87">
        <f t="shared" si="89"/>
        <v>-0.17488889195374213</v>
      </c>
      <c r="S174" s="87">
        <f t="shared" si="90"/>
        <v>2.6666662190109491E-2</v>
      </c>
      <c r="T174" s="87">
        <f t="shared" si="81"/>
        <v>-0.20155555414385162</v>
      </c>
    </row>
    <row r="175" spans="1:20" ht="13.05" customHeight="1">
      <c r="A175" s="86">
        <v>44681</v>
      </c>
      <c r="B175" s="87">
        <f t="shared" si="70"/>
        <v>-3529527</v>
      </c>
      <c r="C175" s="87">
        <f t="shared" si="71"/>
        <v>-3529527</v>
      </c>
      <c r="D175" s="87"/>
      <c r="E175" s="87">
        <f t="shared" si="82"/>
        <v>0</v>
      </c>
      <c r="F175" s="87">
        <v>0</v>
      </c>
      <c r="H175" s="87">
        <f t="shared" si="85"/>
        <v>3529527</v>
      </c>
      <c r="I175" s="87">
        <f t="shared" si="86"/>
        <v>3529527.0266666622</v>
      </c>
      <c r="J175" s="122"/>
      <c r="K175" s="87">
        <f t="shared" si="91"/>
        <v>0</v>
      </c>
      <c r="L175" s="87">
        <f t="shared" si="91"/>
        <v>2.6666662190109491E-2</v>
      </c>
      <c r="M175" s="122"/>
      <c r="N175" s="87">
        <f t="shared" si="87"/>
        <v>2.6666662190109491E-2</v>
      </c>
      <c r="O175" s="87">
        <f t="shared" si="83"/>
        <v>-0.20155555414385162</v>
      </c>
      <c r="P175" s="87">
        <f t="shared" si="84"/>
        <v>0</v>
      </c>
      <c r="Q175" s="87">
        <f t="shared" si="88"/>
        <v>-0.17488889195374213</v>
      </c>
      <c r="R175" s="87">
        <f t="shared" si="89"/>
        <v>-0.17488889195374213</v>
      </c>
      <c r="S175" s="87">
        <f t="shared" si="90"/>
        <v>2.6666662190109491E-2</v>
      </c>
      <c r="T175" s="87">
        <f t="shared" si="81"/>
        <v>-0.20155555414385162</v>
      </c>
    </row>
    <row r="176" spans="1:20" ht="13.05" customHeight="1">
      <c r="A176" s="1846">
        <v>44712</v>
      </c>
      <c r="B176" s="1847">
        <f t="shared" si="70"/>
        <v>-3529527</v>
      </c>
      <c r="C176" s="1847">
        <f t="shared" si="71"/>
        <v>-3529527</v>
      </c>
      <c r="D176" s="1847"/>
      <c r="E176" s="1847">
        <f t="shared" si="82"/>
        <v>0</v>
      </c>
      <c r="F176" s="1847">
        <v>0</v>
      </c>
      <c r="G176" s="1848"/>
      <c r="H176" s="1847">
        <f t="shared" si="85"/>
        <v>3529527</v>
      </c>
      <c r="I176" s="1847">
        <f t="shared" si="86"/>
        <v>3529527.0266666622</v>
      </c>
      <c r="J176" s="1849"/>
      <c r="K176" s="1847">
        <f t="shared" si="91"/>
        <v>0</v>
      </c>
      <c r="L176" s="1847">
        <f t="shared" si="91"/>
        <v>2.6666662190109491E-2</v>
      </c>
      <c r="M176" s="1849"/>
      <c r="N176" s="1847">
        <f t="shared" si="87"/>
        <v>2.6666662190109491E-2</v>
      </c>
      <c r="O176" s="1847">
        <f t="shared" si="83"/>
        <v>-0.20155555414385162</v>
      </c>
      <c r="P176" s="1847">
        <f t="shared" si="84"/>
        <v>0</v>
      </c>
      <c r="Q176" s="1847">
        <f t="shared" si="88"/>
        <v>-0.17488889195374213</v>
      </c>
      <c r="R176" s="1847">
        <f t="shared" si="89"/>
        <v>-0.17488889195374213</v>
      </c>
      <c r="S176" s="1847">
        <f t="shared" si="90"/>
        <v>2.6666662190109491E-2</v>
      </c>
      <c r="T176" s="87">
        <f t="shared" si="81"/>
        <v>-0.20155555414385162</v>
      </c>
    </row>
    <row r="177" spans="18:18" ht="13.05" customHeight="1">
      <c r="R177" s="87"/>
    </row>
    <row r="178" spans="18:18" ht="13.05" customHeight="1">
      <c r="R178" s="87"/>
    </row>
    <row r="179" spans="18:18" ht="13.05" customHeight="1">
      <c r="R179" s="87"/>
    </row>
    <row r="180" spans="18:18" ht="13.05" customHeight="1">
      <c r="R180" s="87"/>
    </row>
    <row r="181" spans="18:18" ht="13.05" customHeight="1">
      <c r="R181" s="87"/>
    </row>
    <row r="182" spans="18:18" ht="13.05" customHeight="1">
      <c r="R182" s="87"/>
    </row>
    <row r="183" spans="18:18" ht="13.05" customHeight="1">
      <c r="R183" s="87"/>
    </row>
    <row r="184" spans="18:18" ht="13.05" customHeight="1">
      <c r="R184" s="87"/>
    </row>
    <row r="185" spans="18:18" ht="13.05" customHeight="1">
      <c r="R185" s="87"/>
    </row>
  </sheetData>
  <phoneticPr fontId="4" type="noConversion"/>
  <pageMargins left="0.5" right="0.5" top="0.5" bottom="0.5" header="0.5" footer="0"/>
  <pageSetup scale="58" fitToHeight="0" orientation="landscape" r:id="rId1"/>
  <headerFooter alignWithMargins="0">
    <oddFooter>&amp;RPage &amp;P of &amp;N</oddFooter>
  </headerFooter>
  <customProperties>
    <customPr name="_pios_id" r:id="rId2"/>
    <customPr name="EpmWorksheetKeyString_GUID" r:id="rId3"/>
  </customProperties>
  <drawing r:id="rId4"/>
  <legacyDrawing r:id="rId5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Q133"/>
  <sheetViews>
    <sheetView zoomScaleNormal="100" workbookViewId="0">
      <pane xSplit="2" ySplit="10" topLeftCell="C91" activePane="bottomRight" state="frozen"/>
      <selection activeCell="K23" sqref="K23"/>
      <selection pane="topRight" activeCell="K23" sqref="K23"/>
      <selection pane="bottomLeft" activeCell="K23" sqref="K23"/>
      <selection pane="bottomRight" activeCell="G92" sqref="G92:G95"/>
    </sheetView>
  </sheetViews>
  <sheetFormatPr defaultColWidth="9.140625" defaultRowHeight="13.8" outlineLevelRow="1" outlineLevelCol="1"/>
  <cols>
    <col min="1" max="1" width="2.7109375" style="476" customWidth="1"/>
    <col min="2" max="2" width="12" style="482" customWidth="1"/>
    <col min="3" max="3" width="21.42578125" style="482" customWidth="1"/>
    <col min="4" max="4" width="14" style="482" customWidth="1"/>
    <col min="5" max="5" width="17" style="482" customWidth="1"/>
    <col min="6" max="6" width="16.140625" style="482" bestFit="1" customWidth="1"/>
    <col min="7" max="7" width="14.28515625" style="482" bestFit="1" customWidth="1"/>
    <col min="8" max="8" width="16.42578125" style="482" bestFit="1" customWidth="1"/>
    <col min="9" max="9" width="15" style="482" bestFit="1" customWidth="1"/>
    <col min="10" max="10" width="14.28515625" style="482" bestFit="1" customWidth="1"/>
    <col min="11" max="11" width="18.28515625" style="482" bestFit="1" customWidth="1"/>
    <col min="12" max="12" width="16.140625" style="482" customWidth="1"/>
    <col min="13" max="13" width="15.140625" style="482" bestFit="1" customWidth="1"/>
    <col min="14" max="14" width="15.42578125" style="482" bestFit="1" customWidth="1"/>
    <col min="15" max="15" width="15" style="482" customWidth="1"/>
    <col min="16" max="16" width="6.28515625" customWidth="1" outlineLevel="1"/>
    <col min="17" max="17" width="16" style="1106" bestFit="1" customWidth="1"/>
  </cols>
  <sheetData>
    <row r="1" spans="1:17">
      <c r="A1" s="460"/>
      <c r="B1" s="479" t="s">
        <v>8</v>
      </c>
      <c r="C1" s="480"/>
      <c r="D1" s="480"/>
      <c r="E1" s="480"/>
      <c r="F1" s="480"/>
      <c r="G1" s="480"/>
      <c r="H1" s="480"/>
      <c r="I1" s="480"/>
      <c r="J1" s="480"/>
      <c r="K1" s="481"/>
      <c r="L1" s="481"/>
      <c r="M1" s="481"/>
      <c r="N1" s="481"/>
    </row>
    <row r="2" spans="1:17">
      <c r="A2" s="460"/>
      <c r="B2" s="939" t="s">
        <v>811</v>
      </c>
      <c r="C2" s="480"/>
      <c r="D2" s="480"/>
      <c r="E2" s="480"/>
      <c r="F2" s="480"/>
      <c r="G2" s="480"/>
      <c r="H2" s="480"/>
      <c r="I2" s="480"/>
      <c r="J2" s="480"/>
      <c r="K2" s="481"/>
      <c r="L2" s="481"/>
      <c r="M2" s="481"/>
      <c r="N2" s="481"/>
    </row>
    <row r="3" spans="1:17">
      <c r="A3" s="460"/>
      <c r="B3" s="479" t="s">
        <v>683</v>
      </c>
      <c r="C3" s="480"/>
      <c r="D3" s="480"/>
      <c r="E3" s="480"/>
      <c r="F3" s="480"/>
      <c r="G3" s="480"/>
      <c r="H3" s="480"/>
      <c r="I3" s="480"/>
      <c r="J3" s="480"/>
      <c r="K3" s="481"/>
      <c r="L3" s="481"/>
      <c r="M3" s="481"/>
      <c r="N3" s="481"/>
    </row>
    <row r="4" spans="1:17">
      <c r="A4" s="460"/>
      <c r="B4" s="479"/>
      <c r="C4" s="480"/>
      <c r="D4" s="480"/>
      <c r="E4" s="480"/>
      <c r="F4" s="480"/>
      <c r="G4" s="480"/>
      <c r="H4" s="480"/>
      <c r="I4" s="480"/>
      <c r="J4" s="480"/>
      <c r="K4" s="1104">
        <f>2900603.22--L73</f>
        <v>-3.0009872280061245E-3</v>
      </c>
      <c r="L4" s="481"/>
      <c r="M4" s="481"/>
      <c r="N4" s="481"/>
    </row>
    <row r="5" spans="1:17">
      <c r="A5" s="460"/>
      <c r="B5" s="480"/>
      <c r="C5" s="480"/>
      <c r="D5" s="1979"/>
      <c r="E5" s="1979"/>
      <c r="F5" s="940"/>
      <c r="G5" s="941" t="s">
        <v>699</v>
      </c>
      <c r="H5" s="941"/>
      <c r="I5" s="941"/>
      <c r="J5" s="941"/>
      <c r="K5" s="941"/>
      <c r="L5" s="942"/>
      <c r="M5" s="483"/>
      <c r="N5" s="483"/>
    </row>
    <row r="6" spans="1:17" ht="14.4" thickBot="1">
      <c r="A6" s="475"/>
      <c r="B6" s="481"/>
      <c r="C6" s="481"/>
      <c r="D6" s="932" t="s">
        <v>700</v>
      </c>
      <c r="E6" s="943"/>
      <c r="F6" s="942"/>
      <c r="G6" s="944" t="s">
        <v>698</v>
      </c>
      <c r="H6" s="944"/>
      <c r="I6" s="944"/>
      <c r="J6" s="944"/>
      <c r="K6" s="944">
        <v>28300731</v>
      </c>
      <c r="L6" s="944"/>
      <c r="M6" s="485"/>
      <c r="N6" s="485"/>
    </row>
    <row r="7" spans="1:17">
      <c r="A7" s="569"/>
      <c r="B7" s="570"/>
      <c r="C7" s="570"/>
      <c r="D7" s="571" t="s">
        <v>80</v>
      </c>
      <c r="E7" s="571" t="s">
        <v>2</v>
      </c>
      <c r="F7" s="572" t="s">
        <v>102</v>
      </c>
      <c r="G7" s="571" t="s">
        <v>12</v>
      </c>
      <c r="H7" s="571" t="s">
        <v>13</v>
      </c>
      <c r="I7" s="571" t="s">
        <v>103</v>
      </c>
      <c r="J7" s="571" t="s">
        <v>11</v>
      </c>
      <c r="K7" s="571" t="s">
        <v>12</v>
      </c>
      <c r="L7" s="571" t="s">
        <v>13</v>
      </c>
      <c r="M7" s="572" t="s">
        <v>104</v>
      </c>
      <c r="N7" s="571" t="s">
        <v>105</v>
      </c>
      <c r="O7" s="487" t="s">
        <v>2</v>
      </c>
    </row>
    <row r="8" spans="1:17">
      <c r="A8" s="573"/>
      <c r="B8" s="488" t="s">
        <v>10</v>
      </c>
      <c r="C8" s="488"/>
      <c r="D8" s="485" t="s">
        <v>21</v>
      </c>
      <c r="E8" s="485"/>
      <c r="F8" s="486" t="s">
        <v>2</v>
      </c>
      <c r="G8" s="485" t="s">
        <v>3</v>
      </c>
      <c r="H8" s="485" t="s">
        <v>3</v>
      </c>
      <c r="I8" s="485" t="s">
        <v>681</v>
      </c>
      <c r="J8" s="485" t="s">
        <v>9</v>
      </c>
      <c r="K8" s="485" t="s">
        <v>17</v>
      </c>
      <c r="L8" s="486" t="s">
        <v>17</v>
      </c>
      <c r="M8" s="485" t="s">
        <v>11</v>
      </c>
      <c r="N8" s="485" t="s">
        <v>104</v>
      </c>
      <c r="O8" s="489" t="s">
        <v>30</v>
      </c>
    </row>
    <row r="9" spans="1:17">
      <c r="A9" s="573"/>
      <c r="B9" s="488"/>
      <c r="C9" s="488"/>
      <c r="D9" s="485" t="s">
        <v>106</v>
      </c>
      <c r="E9" s="485" t="s">
        <v>24</v>
      </c>
      <c r="F9" s="486" t="s">
        <v>25</v>
      </c>
      <c r="G9" s="485" t="s">
        <v>107</v>
      </c>
      <c r="H9" s="486" t="s">
        <v>780</v>
      </c>
      <c r="I9" s="485" t="s">
        <v>26</v>
      </c>
      <c r="J9" s="485" t="s">
        <v>109</v>
      </c>
      <c r="K9" s="485" t="s">
        <v>689</v>
      </c>
      <c r="L9" s="486" t="s">
        <v>781</v>
      </c>
      <c r="M9" s="485" t="s">
        <v>81</v>
      </c>
      <c r="N9" s="485" t="s">
        <v>112</v>
      </c>
      <c r="O9" s="489" t="s">
        <v>28</v>
      </c>
    </row>
    <row r="10" spans="1:17" ht="31.2" customHeight="1">
      <c r="A10" s="574"/>
      <c r="B10" s="490"/>
      <c r="C10" s="1883" t="s">
        <v>2736</v>
      </c>
      <c r="E10" s="484"/>
      <c r="F10" s="491"/>
      <c r="G10" s="945" t="s">
        <v>682</v>
      </c>
      <c r="H10" s="491" t="s">
        <v>141</v>
      </c>
      <c r="I10" s="484"/>
      <c r="J10" s="484"/>
      <c r="K10" s="484" t="s">
        <v>779</v>
      </c>
      <c r="L10" s="491" t="s">
        <v>782</v>
      </c>
      <c r="M10" s="484"/>
      <c r="N10" s="484"/>
      <c r="O10" s="581"/>
    </row>
    <row r="11" spans="1:17">
      <c r="A11" s="573"/>
      <c r="B11" s="575" t="s">
        <v>5</v>
      </c>
      <c r="C11" s="481"/>
      <c r="D11" s="485"/>
      <c r="E11" s="494">
        <v>0</v>
      </c>
      <c r="F11" s="493"/>
      <c r="G11" s="485"/>
      <c r="H11" s="485"/>
      <c r="I11" s="494"/>
      <c r="J11" s="494"/>
      <c r="K11" s="495"/>
      <c r="L11" s="495"/>
      <c r="M11" s="495"/>
      <c r="N11" s="495"/>
      <c r="O11" s="500"/>
    </row>
    <row r="12" spans="1:17" s="81" customFormat="1" hidden="1" outlineLevel="1">
      <c r="A12" s="879"/>
      <c r="B12" s="498">
        <v>41243</v>
      </c>
      <c r="C12" s="578"/>
      <c r="D12" s="494">
        <v>742318.74844325054</v>
      </c>
      <c r="E12" s="477">
        <f>E11+D12</f>
        <v>742318.74844325054</v>
      </c>
      <c r="F12" s="499">
        <f>($E$12+E12+SUM($E11:E$13)*2)/24</f>
        <v>327159.98104759393</v>
      </c>
      <c r="G12" s="486"/>
      <c r="H12" s="486"/>
      <c r="I12" s="494"/>
      <c r="J12" s="508">
        <f t="shared" ref="J12:J18" si="0">F12+I12</f>
        <v>327159.98104759393</v>
      </c>
      <c r="K12" s="499">
        <f>(-D12*0.35)+(G12*0.35)</f>
        <v>-259811.56195513767</v>
      </c>
      <c r="L12" s="499">
        <f t="shared" ref="L12:L77" si="1">L11+K12</f>
        <v>-259811.56195513767</v>
      </c>
      <c r="M12" s="499">
        <f>($L$12+L12+SUM($L11:L$13)*2)/24</f>
        <v>-114505.99336665786</v>
      </c>
      <c r="N12" s="499">
        <f t="shared" ref="N12:N23" si="2">M12+J12</f>
        <v>212653.98768093606</v>
      </c>
      <c r="O12" s="496">
        <f>+E12+H12+L12</f>
        <v>482507.1864881129</v>
      </c>
      <c r="Q12" s="1771"/>
    </row>
    <row r="13" spans="1:17" s="81" customFormat="1" hidden="1" outlineLevel="1">
      <c r="A13" s="879"/>
      <c r="B13" s="498">
        <v>41274</v>
      </c>
      <c r="C13" s="498"/>
      <c r="D13" s="477">
        <v>1698963.5272413751</v>
      </c>
      <c r="E13" s="477">
        <f t="shared" ref="E13:E76" si="3">E12+D13</f>
        <v>2441282.2756846258</v>
      </c>
      <c r="F13" s="499">
        <f>($E$12+E13+SUM($E12:E$13)*2)/24</f>
        <v>397950.12801598455</v>
      </c>
      <c r="G13" s="494"/>
      <c r="H13" s="494"/>
      <c r="I13" s="494"/>
      <c r="J13" s="508">
        <f t="shared" si="0"/>
        <v>397950.12801598455</v>
      </c>
      <c r="K13" s="499">
        <f>(-D13*0.35)+(G13*0.35)</f>
        <v>-594637.23453448119</v>
      </c>
      <c r="L13" s="499">
        <f t="shared" si="1"/>
        <v>-854448.79648961884</v>
      </c>
      <c r="M13" s="499">
        <f>($L$12+L13+SUM($L12:L$13)*2)/24</f>
        <v>-139282.54480559457</v>
      </c>
      <c r="N13" s="499">
        <f t="shared" si="2"/>
        <v>258667.58321038997</v>
      </c>
      <c r="O13" s="496">
        <f>+E13+H13+L13</f>
        <v>1586833.4791950071</v>
      </c>
      <c r="Q13" s="1771"/>
    </row>
    <row r="14" spans="1:17" s="81" customFormat="1" hidden="1" outlineLevel="1">
      <c r="A14" s="879"/>
      <c r="B14" s="498">
        <v>41305</v>
      </c>
      <c r="C14" s="498"/>
      <c r="D14" s="477">
        <v>2399887.3547528917</v>
      </c>
      <c r="E14" s="477">
        <f t="shared" si="3"/>
        <v>4841169.6304375175</v>
      </c>
      <c r="F14" s="499">
        <f>($E$12+E14+SUM($E$13:E13)*2)/24</f>
        <v>436085.53876041743</v>
      </c>
      <c r="G14" s="494"/>
      <c r="H14" s="494"/>
      <c r="I14" s="494"/>
      <c r="J14" s="508">
        <f t="shared" si="0"/>
        <v>436085.53876041743</v>
      </c>
      <c r="K14" s="499">
        <f t="shared" ref="K14:K72" si="4">(-D14*0.35)+(G14*0.35)</f>
        <v>-839960.57416351209</v>
      </c>
      <c r="L14" s="499">
        <f t="shared" si="1"/>
        <v>-1694409.370653131</v>
      </c>
      <c r="M14" s="499">
        <f>($L$12+L14+SUM($L$13:L13)*2)/24</f>
        <v>-152629.9385661461</v>
      </c>
      <c r="N14" s="499">
        <f t="shared" si="2"/>
        <v>283455.6001942713</v>
      </c>
      <c r="O14" s="496">
        <f t="shared" ref="O14:O77" si="5">+E14+H14+L14</f>
        <v>3146760.2597843865</v>
      </c>
      <c r="Q14" s="1771"/>
    </row>
    <row r="15" spans="1:17" s="81" customFormat="1" hidden="1" outlineLevel="1">
      <c r="A15" s="879"/>
      <c r="B15" s="498">
        <v>41333</v>
      </c>
      <c r="C15" s="498"/>
      <c r="D15" s="477">
        <v>2075605.6303575297</v>
      </c>
      <c r="E15" s="477">
        <f t="shared" si="3"/>
        <v>6916775.2607950475</v>
      </c>
      <c r="F15" s="499">
        <f>($E$12+E15+SUM($E$13:E14)*2)/24</f>
        <v>925999.90922844096</v>
      </c>
      <c r="G15" s="494"/>
      <c r="H15" s="494"/>
      <c r="I15" s="494"/>
      <c r="J15" s="508">
        <f t="shared" si="0"/>
        <v>925999.90922844096</v>
      </c>
      <c r="K15" s="499">
        <f t="shared" si="4"/>
        <v>-726461.97062513535</v>
      </c>
      <c r="L15" s="499">
        <f t="shared" si="1"/>
        <v>-2420871.3412782662</v>
      </c>
      <c r="M15" s="499">
        <f>($L$12+L15+SUM($L$13:L14)*2)/24</f>
        <v>-324099.96822995431</v>
      </c>
      <c r="N15" s="499">
        <f t="shared" si="2"/>
        <v>601899.94099848671</v>
      </c>
      <c r="O15" s="496">
        <f t="shared" si="5"/>
        <v>4495903.9195167813</v>
      </c>
      <c r="Q15" s="1771"/>
    </row>
    <row r="16" spans="1:17" s="81" customFormat="1" hidden="1" outlineLevel="1">
      <c r="A16" s="879"/>
      <c r="B16" s="498">
        <v>41364</v>
      </c>
      <c r="C16" s="498"/>
      <c r="D16" s="477">
        <v>2322778.3988147951</v>
      </c>
      <c r="E16" s="477">
        <f>E15+D16</f>
        <v>9239553.659609843</v>
      </c>
      <c r="F16" s="499">
        <f>($E$12+E16+SUM($E$13:E15)*2)/24</f>
        <v>1599180.2809119781</v>
      </c>
      <c r="G16" s="477"/>
      <c r="H16" s="499">
        <f t="shared" ref="H16:H79" si="6">H15-G16</f>
        <v>0</v>
      </c>
      <c r="I16" s="494"/>
      <c r="J16" s="508">
        <f t="shared" si="0"/>
        <v>1599180.2809119781</v>
      </c>
      <c r="K16" s="499">
        <f>(-D16*0.35)+(G16*0.35)</f>
        <v>-812972.43958517828</v>
      </c>
      <c r="L16" s="499">
        <f t="shared" si="1"/>
        <v>-3233843.7808634443</v>
      </c>
      <c r="M16" s="499">
        <f>($L$12+L16+SUM($L$13:L15)*2)/24</f>
        <v>-559713.0983191923</v>
      </c>
      <c r="N16" s="499">
        <f t="shared" si="2"/>
        <v>1039467.1825927858</v>
      </c>
      <c r="O16" s="496">
        <f>+E16+H16+L16</f>
        <v>6005709.8787463987</v>
      </c>
      <c r="Q16" s="1771"/>
    </row>
    <row r="17" spans="1:17" s="81" customFormat="1" hidden="1" outlineLevel="1">
      <c r="A17" s="879"/>
      <c r="B17" s="498">
        <v>41394</v>
      </c>
      <c r="C17" s="576"/>
      <c r="D17" s="477">
        <v>2155150.6951426193</v>
      </c>
      <c r="E17" s="477">
        <f t="shared" si="3"/>
        <v>11394704.354752462</v>
      </c>
      <c r="F17" s="499">
        <f>($E$12+E17+SUM($E$13:E16)*2)/24</f>
        <v>2458941.0315104076</v>
      </c>
      <c r="G17" s="477"/>
      <c r="H17" s="499">
        <f t="shared" si="6"/>
        <v>0</v>
      </c>
      <c r="I17" s="494"/>
      <c r="J17" s="508">
        <f t="shared" si="0"/>
        <v>2458941.0315104076</v>
      </c>
      <c r="K17" s="499">
        <f t="shared" si="4"/>
        <v>-754302.74329991674</v>
      </c>
      <c r="L17" s="499">
        <f t="shared" si="1"/>
        <v>-3988146.5241633612</v>
      </c>
      <c r="M17" s="499">
        <f>($L$12+L17+SUM($L$13:L16)*2)/24</f>
        <v>-860629.36102864239</v>
      </c>
      <c r="N17" s="499">
        <f t="shared" si="2"/>
        <v>1598311.6704817652</v>
      </c>
      <c r="O17" s="496">
        <f t="shared" si="5"/>
        <v>7406557.8305891007</v>
      </c>
      <c r="Q17" s="1771"/>
    </row>
    <row r="18" spans="1:17" s="81" customFormat="1" hidden="1" outlineLevel="1">
      <c r="A18" s="879"/>
      <c r="B18" s="498">
        <v>41425</v>
      </c>
      <c r="C18" s="498"/>
      <c r="D18" s="477">
        <v>2051520.4821853442</v>
      </c>
      <c r="E18" s="477">
        <f t="shared" si="3"/>
        <v>13446224.836937808</v>
      </c>
      <c r="F18" s="499">
        <f>($E$12+E18+SUM($E$13:E17)*2)/24</f>
        <v>3493979.7478308356</v>
      </c>
      <c r="G18" s="477"/>
      <c r="H18" s="499">
        <f t="shared" si="6"/>
        <v>0</v>
      </c>
      <c r="I18" s="494"/>
      <c r="J18" s="508">
        <f t="shared" si="0"/>
        <v>3493979.7478308356</v>
      </c>
      <c r="K18" s="499">
        <f>(-D18*0.35)+(G18*0.35)</f>
        <v>-718032.16876487038</v>
      </c>
      <c r="L18" s="499">
        <f t="shared" si="1"/>
        <v>-4706178.6929282313</v>
      </c>
      <c r="M18" s="499">
        <f>($L$12+L18+SUM($L$13:L17)*2)/24</f>
        <v>-1222892.9117407922</v>
      </c>
      <c r="N18" s="499">
        <f t="shared" si="2"/>
        <v>2271086.8360900432</v>
      </c>
      <c r="O18" s="496">
        <f t="shared" si="5"/>
        <v>8740046.1440095752</v>
      </c>
      <c r="Q18" s="1771"/>
    </row>
    <row r="19" spans="1:17" s="81" customFormat="1" hidden="1" outlineLevel="1">
      <c r="A19" s="879"/>
      <c r="B19" s="498">
        <v>41455</v>
      </c>
      <c r="C19" s="498"/>
      <c r="D19" s="477">
        <v>1900108.0005569435</v>
      </c>
      <c r="E19" s="477">
        <f t="shared" si="3"/>
        <v>15346332.837494751</v>
      </c>
      <c r="F19" s="499">
        <f>($E$12+E19+SUM($E$13:E18)*2)/24</f>
        <v>4693669.6509321919</v>
      </c>
      <c r="G19" s="477"/>
      <c r="H19" s="499">
        <f t="shared" si="6"/>
        <v>0</v>
      </c>
      <c r="I19" s="494"/>
      <c r="J19" s="508">
        <f>F19+I19</f>
        <v>4693669.6509321919</v>
      </c>
      <c r="K19" s="499">
        <f>(-D19*0.35)+(G19*0.35)</f>
        <v>-665037.80019493017</v>
      </c>
      <c r="L19" s="499">
        <f t="shared" si="1"/>
        <v>-5371216.4931231616</v>
      </c>
      <c r="M19" s="499">
        <f>($L$12+L19+SUM($L$13:L18)*2)/24</f>
        <v>-1642784.3778262669</v>
      </c>
      <c r="N19" s="499">
        <f t="shared" si="2"/>
        <v>3050885.2731059249</v>
      </c>
      <c r="O19" s="496">
        <f t="shared" si="5"/>
        <v>9975116.3443715908</v>
      </c>
      <c r="Q19" s="1771"/>
    </row>
    <row r="20" spans="1:17" s="81" customFormat="1" hidden="1" outlineLevel="1">
      <c r="A20" s="879"/>
      <c r="B20" s="498">
        <v>41486</v>
      </c>
      <c r="C20" s="498"/>
      <c r="D20" s="477">
        <v>2875690.1179520502</v>
      </c>
      <c r="E20" s="477">
        <f t="shared" si="3"/>
        <v>18222022.955446802</v>
      </c>
      <c r="F20" s="499">
        <f>($E$12+E20+SUM($E$13:E19)*2)/24</f>
        <v>6092351.1423047567</v>
      </c>
      <c r="G20" s="477"/>
      <c r="H20" s="499">
        <f t="shared" si="6"/>
        <v>0</v>
      </c>
      <c r="I20" s="494"/>
      <c r="J20" s="508">
        <f t="shared" ref="J20:J83" si="7">F20+I20</f>
        <v>6092351.1423047567</v>
      </c>
      <c r="K20" s="499">
        <f t="shared" si="4"/>
        <v>-1006491.5412832175</v>
      </c>
      <c r="L20" s="499">
        <f t="shared" si="1"/>
        <v>-6377708.0344063789</v>
      </c>
      <c r="M20" s="499">
        <f>($L$12+L20+SUM($L$13:L19)*2)/24</f>
        <v>-2132322.8998066648</v>
      </c>
      <c r="N20" s="499">
        <f t="shared" si="2"/>
        <v>3960028.2424980919</v>
      </c>
      <c r="O20" s="496">
        <f t="shared" si="5"/>
        <v>11844314.921040423</v>
      </c>
      <c r="Q20" s="1771"/>
    </row>
    <row r="21" spans="1:17" s="81" customFormat="1" hidden="1" outlineLevel="1">
      <c r="A21" s="879"/>
      <c r="B21" s="498">
        <v>41517</v>
      </c>
      <c r="C21" s="498"/>
      <c r="D21" s="477">
        <v>2890550.1745376419</v>
      </c>
      <c r="E21" s="477">
        <f t="shared" si="3"/>
        <v>21112573.129984446</v>
      </c>
      <c r="F21" s="499">
        <f>($E$12+E21+SUM($E$13:E20)*2)/24</f>
        <v>7731292.6458643926</v>
      </c>
      <c r="G21" s="477"/>
      <c r="H21" s="499">
        <f t="shared" si="6"/>
        <v>0</v>
      </c>
      <c r="I21" s="494"/>
      <c r="J21" s="508">
        <f t="shared" si="7"/>
        <v>7731292.6458643926</v>
      </c>
      <c r="K21" s="499">
        <f t="shared" si="4"/>
        <v>-1011692.5610881746</v>
      </c>
      <c r="L21" s="499">
        <f t="shared" si="1"/>
        <v>-7389400.5954945534</v>
      </c>
      <c r="M21" s="499">
        <f>($L$12+L21+SUM($L$13:L20)*2)/24</f>
        <v>-2705952.4260525368</v>
      </c>
      <c r="N21" s="499">
        <f t="shared" si="2"/>
        <v>5025340.2198118558</v>
      </c>
      <c r="O21" s="496">
        <f t="shared" si="5"/>
        <v>13723172.534489892</v>
      </c>
      <c r="Q21" s="1771"/>
    </row>
    <row r="22" spans="1:17" s="81" customFormat="1" hidden="1" outlineLevel="1">
      <c r="A22" s="879"/>
      <c r="B22" s="498">
        <v>41547</v>
      </c>
      <c r="C22" s="498"/>
      <c r="D22" s="477">
        <v>2632732.3470358723</v>
      </c>
      <c r="E22" s="477">
        <f t="shared" si="3"/>
        <v>23745305.47702032</v>
      </c>
      <c r="F22" s="499">
        <f>($E$12+E22+SUM($E$13:E21)*2)/24</f>
        <v>9600370.9211562574</v>
      </c>
      <c r="G22" s="477"/>
      <c r="H22" s="499">
        <f t="shared" si="6"/>
        <v>0</v>
      </c>
      <c r="I22" s="494"/>
      <c r="J22" s="508">
        <f t="shared" si="7"/>
        <v>9600370.9211562574</v>
      </c>
      <c r="K22" s="499">
        <f t="shared" si="4"/>
        <v>-921456.32146255521</v>
      </c>
      <c r="L22" s="499">
        <f t="shared" si="1"/>
        <v>-8310856.9169571083</v>
      </c>
      <c r="M22" s="499">
        <f>($L$12+L22+SUM($L$13:L21)*2)/24</f>
        <v>-3360129.8224046896</v>
      </c>
      <c r="N22" s="499">
        <f t="shared" si="2"/>
        <v>6240241.0987515673</v>
      </c>
      <c r="O22" s="496">
        <f t="shared" si="5"/>
        <v>15434448.560063211</v>
      </c>
      <c r="Q22" s="1771"/>
    </row>
    <row r="23" spans="1:17" s="81" customFormat="1" hidden="1" outlineLevel="1">
      <c r="A23" s="879"/>
      <c r="B23" s="498">
        <v>41578</v>
      </c>
      <c r="C23" s="498"/>
      <c r="D23" s="477">
        <v>2976059.2733349549</v>
      </c>
      <c r="E23" s="477">
        <f>E22+D23</f>
        <v>26721364.750355273</v>
      </c>
      <c r="F23" s="499">
        <f>($E$12+E23+SUM($E$13:E22)*2)/24</f>
        <v>11703148.847296908</v>
      </c>
      <c r="G23" s="477"/>
      <c r="H23" s="499">
        <f t="shared" si="6"/>
        <v>0</v>
      </c>
      <c r="I23" s="494"/>
      <c r="J23" s="508">
        <f t="shared" si="7"/>
        <v>11703148.847296908</v>
      </c>
      <c r="K23" s="499">
        <f t="shared" si="4"/>
        <v>-1041620.7456672342</v>
      </c>
      <c r="L23" s="499">
        <f t="shared" si="1"/>
        <v>-9352477.6626243424</v>
      </c>
      <c r="M23" s="499">
        <f>($L$12+L23+SUM($L$13:L22)*2)/24</f>
        <v>-4096102.0965539166</v>
      </c>
      <c r="N23" s="499">
        <f t="shared" si="2"/>
        <v>7607046.7507429924</v>
      </c>
      <c r="O23" s="496">
        <f t="shared" si="5"/>
        <v>17368887.087730929</v>
      </c>
      <c r="Q23" s="1771"/>
    </row>
    <row r="24" spans="1:17" s="81" customFormat="1" hidden="1" outlineLevel="1">
      <c r="A24" s="879"/>
      <c r="B24" s="498">
        <v>41608</v>
      </c>
      <c r="C24" s="498"/>
      <c r="D24" s="477">
        <v>-15775.72</v>
      </c>
      <c r="E24" s="477">
        <f t="shared" si="3"/>
        <v>26705589.030355275</v>
      </c>
      <c r="F24" s="499">
        <f>($E$12+E24+SUM($E$13:E23)*2)/24</f>
        <v>13929271.92149318</v>
      </c>
      <c r="G24" s="499">
        <v>370957.35</v>
      </c>
      <c r="H24" s="499">
        <f>H23-G24</f>
        <v>-370957.35</v>
      </c>
      <c r="I24" s="499">
        <f>(H12+H24+SUM(H13:H23)*2)/24</f>
        <v>-15456.55625</v>
      </c>
      <c r="J24" s="499">
        <f t="shared" si="7"/>
        <v>13913815.36524318</v>
      </c>
      <c r="K24" s="499">
        <f>(-D24*0.35)+(G24*0.35)</f>
        <v>135356.57449999999</v>
      </c>
      <c r="L24" s="499">
        <f>L23+K24</f>
        <v>-9217121.0881243423</v>
      </c>
      <c r="M24" s="499">
        <f>($L$12+L24+SUM($L$13:L23)*2)/24</f>
        <v>-4869835.3778351117</v>
      </c>
      <c r="N24" s="499">
        <f>M24+J24</f>
        <v>9043979.987408068</v>
      </c>
      <c r="O24" s="496">
        <f>+E24+H24+L24</f>
        <v>17117510.592230931</v>
      </c>
      <c r="Q24" s="1771"/>
    </row>
    <row r="25" spans="1:17" s="81" customFormat="1" hidden="1" outlineLevel="1">
      <c r="A25" s="879"/>
      <c r="B25" s="498">
        <v>41639</v>
      </c>
      <c r="C25" s="498"/>
      <c r="D25" s="499"/>
      <c r="E25" s="499">
        <f t="shared" si="3"/>
        <v>26705589.030355275</v>
      </c>
      <c r="F25" s="499">
        <f>(E13+E25+SUM(E14:E24)*2)/24</f>
        <v>16022087.631350791</v>
      </c>
      <c r="G25" s="499">
        <v>320976</v>
      </c>
      <c r="H25" s="499">
        <f t="shared" si="6"/>
        <v>-691933.35</v>
      </c>
      <c r="I25" s="499">
        <f t="shared" ref="I25:I30" si="8">(H13+H25+SUM(H14:H24)*2)/24</f>
        <v>-59743.66874999999</v>
      </c>
      <c r="J25" s="499">
        <f>F25+I25</f>
        <v>15962343.962600792</v>
      </c>
      <c r="K25" s="499">
        <f>(-D25*0.35)+(G25*0.35)</f>
        <v>112341.59999999999</v>
      </c>
      <c r="L25" s="499">
        <f t="shared" si="1"/>
        <v>-9104779.4881243426</v>
      </c>
      <c r="M25" s="499">
        <f>(L13+L25+SUM(L14:L24)*2)/24</f>
        <v>-5586820.3869102756</v>
      </c>
      <c r="N25" s="499">
        <f>M25+J25</f>
        <v>10375523.575690515</v>
      </c>
      <c r="O25" s="496">
        <f>+E25+H25+L25</f>
        <v>16908876.192230932</v>
      </c>
      <c r="Q25" s="1771"/>
    </row>
    <row r="26" spans="1:17" s="81" customFormat="1" hidden="1" outlineLevel="1">
      <c r="A26" s="879"/>
      <c r="B26" s="498">
        <v>41670</v>
      </c>
      <c r="C26" s="498"/>
      <c r="D26" s="477"/>
      <c r="E26" s="477">
        <f t="shared" si="3"/>
        <v>26705589.030355275</v>
      </c>
      <c r="F26" s="499">
        <f>(E14+E26+SUM(E15:E25)*2)/24</f>
        <v>17944117.887791973</v>
      </c>
      <c r="G26" s="499">
        <f>344629.092109527-2675</f>
        <v>341954.09210952697</v>
      </c>
      <c r="H26" s="499">
        <f>H25-G26</f>
        <v>-1033887.4421095269</v>
      </c>
      <c r="I26" s="499">
        <f>(H14+H26+SUM(H15:H25)*2)/24</f>
        <v>-131652.86842123029</v>
      </c>
      <c r="J26" s="499">
        <f>F26+I26</f>
        <v>17812465.019370742</v>
      </c>
      <c r="K26" s="499">
        <f t="shared" si="4"/>
        <v>119683.93223833443</v>
      </c>
      <c r="L26" s="499">
        <f t="shared" si="1"/>
        <v>-8985095.5558860078</v>
      </c>
      <c r="M26" s="499">
        <f t="shared" ref="M26:M38" si="9">(L14+L26+SUM(L15:L25)*2)/24</f>
        <v>-6234362.7567797573</v>
      </c>
      <c r="N26" s="499">
        <f t="shared" ref="N26:N38" si="10">M26+J26</f>
        <v>11578102.262590986</v>
      </c>
      <c r="O26" s="496">
        <f t="shared" si="5"/>
        <v>16686606.032359742</v>
      </c>
      <c r="Q26" s="1771"/>
    </row>
    <row r="27" spans="1:17" s="81" customFormat="1" hidden="1" outlineLevel="1">
      <c r="A27" s="879"/>
      <c r="B27" s="498">
        <v>41698</v>
      </c>
      <c r="C27" s="498"/>
      <c r="D27" s="499"/>
      <c r="E27" s="499">
        <f t="shared" si="3"/>
        <v>26705589.030355275</v>
      </c>
      <c r="F27" s="499">
        <f>(E15+E27+SUM(E16:E26)*2)/24</f>
        <v>19679669.269853558</v>
      </c>
      <c r="G27" s="499">
        <v>344629.0921095275</v>
      </c>
      <c r="H27" s="499">
        <f t="shared" si="6"/>
        <v>-1378516.5342190545</v>
      </c>
      <c r="I27" s="499">
        <f t="shared" si="8"/>
        <v>-232169.70076825449</v>
      </c>
      <c r="J27" s="499">
        <f t="shared" si="7"/>
        <v>19447499.569085304</v>
      </c>
      <c r="K27" s="499">
        <f t="shared" si="4"/>
        <v>120620.18223833462</v>
      </c>
      <c r="L27" s="499">
        <f t="shared" si="1"/>
        <v>-8864475.3736476731</v>
      </c>
      <c r="M27" s="499">
        <f t="shared" si="9"/>
        <v>-6806624.8491798537</v>
      </c>
      <c r="N27" s="499">
        <f t="shared" si="10"/>
        <v>12640874.719905451</v>
      </c>
      <c r="O27" s="496">
        <f t="shared" si="5"/>
        <v>16462597.122488545</v>
      </c>
      <c r="Q27" s="1771"/>
    </row>
    <row r="28" spans="1:17" s="81" customFormat="1" hidden="1" outlineLevel="1">
      <c r="A28" s="879"/>
      <c r="B28" s="498">
        <v>41729</v>
      </c>
      <c r="C28" s="498"/>
      <c r="D28" s="477"/>
      <c r="E28" s="477">
        <f>E27+D28</f>
        <v>26705589.030355275</v>
      </c>
      <c r="F28" s="499">
        <f t="shared" ref="F28:F38" si="11">(E16+E28+SUM(E17:E27)*2)/24</f>
        <v>21231954.650699627</v>
      </c>
      <c r="G28" s="499">
        <v>344629.0921095275</v>
      </c>
      <c r="H28" s="499">
        <f t="shared" si="6"/>
        <v>-1723145.6263285819</v>
      </c>
      <c r="I28" s="499">
        <f t="shared" si="8"/>
        <v>-361405.62412440608</v>
      </c>
      <c r="J28" s="499">
        <f t="shared" si="7"/>
        <v>20870549.026575219</v>
      </c>
      <c r="K28" s="499">
        <f>(-D28*0.35)+(G28*0.35)</f>
        <v>120620.18223833462</v>
      </c>
      <c r="L28" s="499">
        <f t="shared" si="1"/>
        <v>-8743855.1914093383</v>
      </c>
      <c r="M28" s="499">
        <f t="shared" si="9"/>
        <v>-7304692.1593013247</v>
      </c>
      <c r="N28" s="499">
        <f t="shared" si="10"/>
        <v>13565856.867273893</v>
      </c>
      <c r="O28" s="496">
        <f t="shared" si="5"/>
        <v>16238588.212617356</v>
      </c>
      <c r="Q28" s="1771"/>
    </row>
    <row r="29" spans="1:17" s="81" customFormat="1" hidden="1" outlineLevel="1">
      <c r="A29" s="879"/>
      <c r="B29" s="498">
        <v>41759</v>
      </c>
      <c r="C29" s="498"/>
      <c r="D29" s="499"/>
      <c r="E29" s="499">
        <f t="shared" si="3"/>
        <v>26705589.030355275</v>
      </c>
      <c r="F29" s="499">
        <f>(E17+E29+SUM(E18:E28)*2)/24</f>
        <v>22597659.652630806</v>
      </c>
      <c r="G29" s="499">
        <v>344629.0921095275</v>
      </c>
      <c r="H29" s="499">
        <f t="shared" si="6"/>
        <v>-2067774.7184381094</v>
      </c>
      <c r="I29" s="499">
        <f t="shared" si="8"/>
        <v>-519360.63848968479</v>
      </c>
      <c r="J29" s="499">
        <f t="shared" si="7"/>
        <v>22078299.01414112</v>
      </c>
      <c r="K29" s="499">
        <f>(-D29*0.35)+(G29*0.35)</f>
        <v>120620.18223833462</v>
      </c>
      <c r="L29" s="499">
        <f t="shared" si="1"/>
        <v>-8623235.0091710035</v>
      </c>
      <c r="M29" s="499">
        <f>(L17+L29+SUM(L18:L28)*2)/24</f>
        <v>-7727404.6549493894</v>
      </c>
      <c r="N29" s="499">
        <f>M29+J29</f>
        <v>14350894.359191731</v>
      </c>
      <c r="O29" s="496">
        <f t="shared" si="5"/>
        <v>16014579.30274616</v>
      </c>
      <c r="Q29" s="1771"/>
    </row>
    <row r="30" spans="1:17" s="81" customFormat="1" hidden="1" outlineLevel="1">
      <c r="A30" s="879"/>
      <c r="B30" s="498">
        <v>41790</v>
      </c>
      <c r="C30" s="498"/>
      <c r="D30" s="477"/>
      <c r="E30" s="477">
        <f t="shared" si="3"/>
        <v>26705589.030355275</v>
      </c>
      <c r="F30" s="499">
        <f t="shared" si="11"/>
        <v>23788086.688839983</v>
      </c>
      <c r="G30" s="499">
        <v>344629.0921095275</v>
      </c>
      <c r="H30" s="499">
        <f t="shared" si="6"/>
        <v>-2412403.8105476368</v>
      </c>
      <c r="I30" s="499">
        <f t="shared" si="8"/>
        <v>-706034.74386409076</v>
      </c>
      <c r="J30" s="499">
        <f t="shared" si="7"/>
        <v>23082051.944975894</v>
      </c>
      <c r="K30" s="499">
        <f>(-D30*0.35)+(G30*0.35)</f>
        <v>120620.18223833462</v>
      </c>
      <c r="L30" s="499">
        <f t="shared" si="1"/>
        <v>-8502614.8269326687</v>
      </c>
      <c r="M30" s="499">
        <f t="shared" si="9"/>
        <v>-8078718.1807415588</v>
      </c>
      <c r="N30" s="499">
        <f t="shared" si="10"/>
        <v>15003333.764234334</v>
      </c>
      <c r="O30" s="496">
        <f t="shared" si="5"/>
        <v>15790570.392874971</v>
      </c>
      <c r="Q30" s="1771"/>
    </row>
    <row r="31" spans="1:17" s="81" customFormat="1" hidden="1" outlineLevel="1">
      <c r="A31" s="879"/>
      <c r="B31" s="498">
        <v>41820</v>
      </c>
      <c r="C31" s="498"/>
      <c r="D31" s="499"/>
      <c r="E31" s="499">
        <f t="shared" si="3"/>
        <v>26705589.030355275</v>
      </c>
      <c r="F31" s="499">
        <f t="shared" si="11"/>
        <v>24813862.538268235</v>
      </c>
      <c r="G31" s="499">
        <v>344629.0921095275</v>
      </c>
      <c r="H31" s="499">
        <f t="shared" si="6"/>
        <v>-2757032.9026571643</v>
      </c>
      <c r="I31" s="499">
        <f t="shared" ref="I31:I38" si="12">(H19+H31+SUM(H20:H30)*2)/24</f>
        <v>-921427.94024762418</v>
      </c>
      <c r="J31" s="499">
        <f t="shared" si="7"/>
        <v>23892434.598020609</v>
      </c>
      <c r="K31" s="499">
        <f t="shared" si="4"/>
        <v>120620.18223833462</v>
      </c>
      <c r="L31" s="499">
        <f t="shared" si="1"/>
        <v>-8381994.6446943339</v>
      </c>
      <c r="M31" s="499">
        <f t="shared" si="9"/>
        <v>-8362352.10930721</v>
      </c>
      <c r="N31" s="499">
        <f t="shared" si="10"/>
        <v>15530082.488713399</v>
      </c>
      <c r="O31" s="496">
        <f t="shared" si="5"/>
        <v>15566561.483003775</v>
      </c>
      <c r="Q31" s="1771"/>
    </row>
    <row r="32" spans="1:17" s="81" customFormat="1" hidden="1" outlineLevel="1">
      <c r="A32" s="879"/>
      <c r="B32" s="498">
        <v>41851</v>
      </c>
      <c r="C32" s="498"/>
      <c r="D32" s="477"/>
      <c r="E32" s="477">
        <f t="shared" si="3"/>
        <v>26705589.030355275</v>
      </c>
      <c r="F32" s="499">
        <f t="shared" si="11"/>
        <v>25640646.79942527</v>
      </c>
      <c r="G32" s="499">
        <v>344629.0921095275</v>
      </c>
      <c r="H32" s="499">
        <f t="shared" si="6"/>
        <v>-3101661.9947666917</v>
      </c>
      <c r="I32" s="499">
        <f t="shared" si="12"/>
        <v>-1165540.2276402849</v>
      </c>
      <c r="J32" s="499">
        <f t="shared" si="7"/>
        <v>24475106.571784984</v>
      </c>
      <c r="K32" s="499">
        <f t="shared" si="4"/>
        <v>120620.18223833462</v>
      </c>
      <c r="L32" s="499">
        <f t="shared" si="1"/>
        <v>-8261374.4624559991</v>
      </c>
      <c r="M32" s="499">
        <f t="shared" si="9"/>
        <v>-8566287.3001247421</v>
      </c>
      <c r="N32" s="499">
        <f t="shared" si="10"/>
        <v>15908819.271660242</v>
      </c>
      <c r="O32" s="496">
        <f t="shared" si="5"/>
        <v>15342552.573132586</v>
      </c>
      <c r="Q32" s="1771"/>
    </row>
    <row r="33" spans="1:17" s="81" customFormat="1" hidden="1" outlineLevel="1">
      <c r="A33" s="879"/>
      <c r="B33" s="498">
        <v>41882</v>
      </c>
      <c r="C33" s="498"/>
      <c r="D33" s="499"/>
      <c r="E33" s="499">
        <f t="shared" si="3"/>
        <v>26705589.030355275</v>
      </c>
      <c r="F33" s="499">
        <f t="shared" si="11"/>
        <v>26227171.048395243</v>
      </c>
      <c r="G33" s="499">
        <v>344629.0921095275</v>
      </c>
      <c r="H33" s="499">
        <f t="shared" si="6"/>
        <v>-3446291.0868762191</v>
      </c>
      <c r="I33" s="499">
        <f t="shared" si="12"/>
        <v>-1438371.6060420729</v>
      </c>
      <c r="J33" s="499">
        <f t="shared" si="7"/>
        <v>24788799.44235317</v>
      </c>
      <c r="K33" s="499">
        <f t="shared" si="4"/>
        <v>120620.18223833462</v>
      </c>
      <c r="L33" s="499">
        <f t="shared" si="1"/>
        <v>-8140754.2802176643</v>
      </c>
      <c r="M33" s="499">
        <f t="shared" si="9"/>
        <v>-8676079.8048236053</v>
      </c>
      <c r="N33" s="499">
        <f t="shared" si="10"/>
        <v>16112719.637529565</v>
      </c>
      <c r="O33" s="496">
        <f t="shared" si="5"/>
        <v>15118543.663261389</v>
      </c>
      <c r="Q33" s="1771"/>
    </row>
    <row r="34" spans="1:17" s="81" customFormat="1" hidden="1" outlineLevel="1">
      <c r="A34" s="879"/>
      <c r="B34" s="498">
        <v>41912</v>
      </c>
      <c r="C34" s="498"/>
      <c r="D34" s="477"/>
      <c r="E34" s="477">
        <f t="shared" si="3"/>
        <v>26705589.030355275</v>
      </c>
      <c r="F34" s="499">
        <f t="shared" si="11"/>
        <v>26583558.525632981</v>
      </c>
      <c r="G34" s="499">
        <v>344629.0921095275</v>
      </c>
      <c r="H34" s="499">
        <f t="shared" si="6"/>
        <v>-3790920.1789857466</v>
      </c>
      <c r="I34" s="499">
        <f t="shared" si="12"/>
        <v>-1739922.075452988</v>
      </c>
      <c r="J34" s="499">
        <f t="shared" si="7"/>
        <v>24843636.450179994</v>
      </c>
      <c r="K34" s="499">
        <f t="shared" si="4"/>
        <v>120620.18223833462</v>
      </c>
      <c r="L34" s="499">
        <f t="shared" si="1"/>
        <v>-8020134.0979793295</v>
      </c>
      <c r="M34" s="499">
        <f t="shared" si="9"/>
        <v>-8695272.757562995</v>
      </c>
      <c r="N34" s="499">
        <f t="shared" si="10"/>
        <v>16148363.692616999</v>
      </c>
      <c r="O34" s="496">
        <f t="shared" si="5"/>
        <v>14894534.7533902</v>
      </c>
      <c r="Q34" s="1771"/>
    </row>
    <row r="35" spans="1:17" s="81" customFormat="1" hidden="1" outlineLevel="1">
      <c r="A35" s="879"/>
      <c r="B35" s="498">
        <v>41943</v>
      </c>
      <c r="C35" s="498"/>
      <c r="D35" s="499"/>
      <c r="E35" s="499">
        <f t="shared" si="3"/>
        <v>26705589.030355275</v>
      </c>
      <c r="F35" s="499">
        <f t="shared" si="11"/>
        <v>26706246.352021944</v>
      </c>
      <c r="G35" s="499">
        <v>344629.0921095275</v>
      </c>
      <c r="H35" s="499">
        <f t="shared" si="6"/>
        <v>-4135549.271095274</v>
      </c>
      <c r="I35" s="499">
        <f t="shared" si="12"/>
        <v>-2070191.6358730309</v>
      </c>
      <c r="J35" s="499">
        <f t="shared" si="7"/>
        <v>24636054.716148913</v>
      </c>
      <c r="K35" s="499">
        <f t="shared" si="4"/>
        <v>120620.18223833462</v>
      </c>
      <c r="L35" s="499">
        <f t="shared" si="1"/>
        <v>-7899513.9157409947</v>
      </c>
      <c r="M35" s="499">
        <f t="shared" si="9"/>
        <v>-8622619.1506521124</v>
      </c>
      <c r="N35" s="499">
        <f t="shared" si="10"/>
        <v>16013435.5654968</v>
      </c>
      <c r="O35" s="496">
        <f t="shared" si="5"/>
        <v>14670525.843519004</v>
      </c>
      <c r="Q35" s="1771"/>
    </row>
    <row r="36" spans="1:17" s="81" customFormat="1" hidden="1" outlineLevel="1">
      <c r="A36" s="879"/>
      <c r="B36" s="498">
        <v>41973</v>
      </c>
      <c r="C36" s="498"/>
      <c r="D36" s="477"/>
      <c r="E36" s="477">
        <f t="shared" si="3"/>
        <v>26705589.030355275</v>
      </c>
      <c r="F36" s="499">
        <f t="shared" si="11"/>
        <v>26705589.030355275</v>
      </c>
      <c r="G36" s="499">
        <v>344629.0921095275</v>
      </c>
      <c r="H36" s="499">
        <f t="shared" si="6"/>
        <v>-4480178.3632048015</v>
      </c>
      <c r="I36" s="499">
        <f t="shared" si="12"/>
        <v>-2413723.7310522008</v>
      </c>
      <c r="J36" s="499">
        <f t="shared" si="7"/>
        <v>24291865.299303073</v>
      </c>
      <c r="K36" s="499">
        <f t="shared" si="4"/>
        <v>120620.18223833462</v>
      </c>
      <c r="L36" s="499">
        <f t="shared" si="1"/>
        <v>-7778893.7335026599</v>
      </c>
      <c r="M36" s="499">
        <f t="shared" si="9"/>
        <v>-8502152.8547560703</v>
      </c>
      <c r="N36" s="499">
        <f t="shared" si="10"/>
        <v>15789712.444547003</v>
      </c>
      <c r="O36" s="496">
        <f t="shared" si="5"/>
        <v>14446516.933647815</v>
      </c>
      <c r="Q36" s="1771"/>
    </row>
    <row r="37" spans="1:17" s="81" customFormat="1" hidden="1" outlineLevel="1">
      <c r="A37" s="879"/>
      <c r="B37" s="498">
        <v>42004</v>
      </c>
      <c r="C37" s="498"/>
      <c r="D37" s="499"/>
      <c r="E37" s="499">
        <f t="shared" si="3"/>
        <v>26705589.030355275</v>
      </c>
      <c r="F37" s="499">
        <f t="shared" si="11"/>
        <v>26705589.030355275</v>
      </c>
      <c r="G37" s="499">
        <f>(E36+H36)/59</f>
        <v>376701.87571441481</v>
      </c>
      <c r="H37" s="499">
        <f t="shared" si="6"/>
        <v>-4856880.2389192162</v>
      </c>
      <c r="I37" s="499">
        <f t="shared" si="12"/>
        <v>-2758480.7269740342</v>
      </c>
      <c r="J37" s="499">
        <f t="shared" si="7"/>
        <v>23947108.303381242</v>
      </c>
      <c r="K37" s="499">
        <f t="shared" si="4"/>
        <v>131845.65650004518</v>
      </c>
      <c r="L37" s="499">
        <f t="shared" si="1"/>
        <v>-7647048.0770026147</v>
      </c>
      <c r="M37" s="499">
        <f t="shared" si="9"/>
        <v>-8381487.9061834291</v>
      </c>
      <c r="N37" s="499">
        <f t="shared" si="10"/>
        <v>15565620.397197813</v>
      </c>
      <c r="O37" s="496">
        <f t="shared" si="5"/>
        <v>14201660.714433443</v>
      </c>
      <c r="Q37" s="1771"/>
    </row>
    <row r="38" spans="1:17" s="81" customFormat="1" hidden="1" outlineLevel="1">
      <c r="A38" s="879"/>
      <c r="B38" s="498">
        <v>42035</v>
      </c>
      <c r="C38" s="498"/>
      <c r="D38" s="477"/>
      <c r="E38" s="477">
        <f t="shared" si="3"/>
        <v>26705589.030355275</v>
      </c>
      <c r="F38" s="499">
        <f t="shared" si="11"/>
        <v>26705589.030355275</v>
      </c>
      <c r="G38" s="499">
        <f t="shared" ref="G38:G94" si="13">G37</f>
        <v>376701.87571441481</v>
      </c>
      <c r="H38" s="499">
        <f t="shared" si="6"/>
        <v>-5233582.114633631</v>
      </c>
      <c r="I38" s="499">
        <f t="shared" si="12"/>
        <v>-3107007.4587008394</v>
      </c>
      <c r="J38" s="499">
        <f t="shared" si="7"/>
        <v>23598581.571654435</v>
      </c>
      <c r="K38" s="499">
        <f t="shared" si="4"/>
        <v>131845.65650004518</v>
      </c>
      <c r="L38" s="499">
        <f t="shared" si="1"/>
        <v>-7515202.4205025695</v>
      </c>
      <c r="M38" s="499">
        <f t="shared" si="9"/>
        <v>-8259503.5500790477</v>
      </c>
      <c r="N38" s="499">
        <f t="shared" si="10"/>
        <v>15339078.021575388</v>
      </c>
      <c r="O38" s="496">
        <f>+E38+H38+L38</f>
        <v>13956804.495219074</v>
      </c>
      <c r="Q38" s="1771"/>
    </row>
    <row r="39" spans="1:17" s="81" customFormat="1" hidden="1" outlineLevel="1">
      <c r="A39" s="879"/>
      <c r="B39" s="498">
        <v>42063</v>
      </c>
      <c r="C39" s="498"/>
      <c r="D39" s="499"/>
      <c r="E39" s="499">
        <f t="shared" si="3"/>
        <v>26705589.030355275</v>
      </c>
      <c r="F39" s="499">
        <f>(E27+E39+SUM(E28:E38)*2)/24</f>
        <v>26705589.030355275</v>
      </c>
      <c r="G39" s="499">
        <f t="shared" si="13"/>
        <v>376701.87571441481</v>
      </c>
      <c r="H39" s="499">
        <f t="shared" si="6"/>
        <v>-5610283.9903480457</v>
      </c>
      <c r="I39" s="499">
        <f>(H27+H39+SUM(H28:H38)*2)/24</f>
        <v>-3458318.3807280515</v>
      </c>
      <c r="J39" s="499">
        <f t="shared" si="7"/>
        <v>23247270.649627224</v>
      </c>
      <c r="K39" s="499">
        <f t="shared" si="4"/>
        <v>131845.65650004518</v>
      </c>
      <c r="L39" s="499">
        <f t="shared" si="1"/>
        <v>-7383356.7640025243</v>
      </c>
      <c r="M39" s="499">
        <f>(L27+L39+SUM(L28:L38)*2)/24</f>
        <v>-8136544.7273695236</v>
      </c>
      <c r="N39" s="499">
        <f>M39+J39</f>
        <v>15110725.922257699</v>
      </c>
      <c r="O39" s="496">
        <f t="shared" si="5"/>
        <v>13711948.276004706</v>
      </c>
      <c r="Q39" s="1771"/>
    </row>
    <row r="40" spans="1:17" s="81" customFormat="1" hidden="1" outlineLevel="1">
      <c r="A40" s="879"/>
      <c r="B40" s="498">
        <v>42094</v>
      </c>
      <c r="C40" s="498"/>
      <c r="D40" s="477"/>
      <c r="E40" s="477">
        <f t="shared" si="3"/>
        <v>26705589.030355275</v>
      </c>
      <c r="F40" s="499">
        <f t="shared" ref="F40:F51" si="14">(E28+E40+SUM(E29:E39)*2)/24</f>
        <v>26705589.030355275</v>
      </c>
      <c r="G40" s="499">
        <f t="shared" si="13"/>
        <v>376701.87571441481</v>
      </c>
      <c r="H40" s="499">
        <f>H39-G40</f>
        <v>-5986985.8660624605</v>
      </c>
      <c r="I40" s="499">
        <f t="shared" ref="I40:I51" si="15">(H28+H40+SUM(H29:H39)*2)/24</f>
        <v>-3812302.034722338</v>
      </c>
      <c r="J40" s="499">
        <f>F40+I40</f>
        <v>22893286.995632935</v>
      </c>
      <c r="K40" s="499">
        <f t="shared" si="4"/>
        <v>131845.65650004518</v>
      </c>
      <c r="L40" s="499">
        <f t="shared" si="1"/>
        <v>-7251511.1075024791</v>
      </c>
      <c r="M40" s="499">
        <f t="shared" ref="M40:M72" si="16">(L28+L40+SUM(L29:L39)*2)/24</f>
        <v>-8012650.4484715238</v>
      </c>
      <c r="N40" s="499">
        <f t="shared" ref="N40:N95" si="17">M40+J40</f>
        <v>14880636.547161411</v>
      </c>
      <c r="O40" s="496">
        <f t="shared" si="5"/>
        <v>13467092.056790333</v>
      </c>
      <c r="Q40" s="1771"/>
    </row>
    <row r="41" spans="1:17" s="81" customFormat="1" hidden="1" outlineLevel="1">
      <c r="A41" s="879"/>
      <c r="B41" s="498">
        <v>42124</v>
      </c>
      <c r="C41" s="498"/>
      <c r="D41" s="499"/>
      <c r="E41" s="499">
        <f t="shared" si="3"/>
        <v>26705589.030355275</v>
      </c>
      <c r="F41" s="499">
        <f t="shared" si="14"/>
        <v>26705589.030355275</v>
      </c>
      <c r="G41" s="499">
        <f t="shared" si="13"/>
        <v>376701.87571441481</v>
      </c>
      <c r="H41" s="499">
        <f t="shared" si="6"/>
        <v>-6363687.7417768752</v>
      </c>
      <c r="I41" s="499">
        <f t="shared" si="15"/>
        <v>-4168958.4206836987</v>
      </c>
      <c r="J41" s="499">
        <f t="shared" si="7"/>
        <v>22536630.609671578</v>
      </c>
      <c r="K41" s="499">
        <f t="shared" si="4"/>
        <v>131845.65650004518</v>
      </c>
      <c r="L41" s="499">
        <f t="shared" si="1"/>
        <v>-7119665.4510024339</v>
      </c>
      <c r="M41" s="499">
        <f t="shared" si="16"/>
        <v>-7887820.7133850465</v>
      </c>
      <c r="N41" s="499">
        <f t="shared" si="17"/>
        <v>14648809.896286532</v>
      </c>
      <c r="O41" s="496">
        <f t="shared" si="5"/>
        <v>13222235.837575965</v>
      </c>
      <c r="Q41" s="1771"/>
    </row>
    <row r="42" spans="1:17" s="81" customFormat="1" hidden="1" outlineLevel="1">
      <c r="A42" s="879"/>
      <c r="B42" s="498">
        <v>42155</v>
      </c>
      <c r="C42" s="498"/>
      <c r="D42" s="477"/>
      <c r="E42" s="477">
        <f t="shared" si="3"/>
        <v>26705589.030355275</v>
      </c>
      <c r="F42" s="499">
        <f t="shared" si="14"/>
        <v>26705589.030355275</v>
      </c>
      <c r="G42" s="499">
        <f t="shared" si="13"/>
        <v>376701.87571441481</v>
      </c>
      <c r="H42" s="499">
        <f t="shared" si="6"/>
        <v>-6740389.61749129</v>
      </c>
      <c r="I42" s="499">
        <f t="shared" si="15"/>
        <v>-4528287.5386121329</v>
      </c>
      <c r="J42" s="499">
        <f t="shared" si="7"/>
        <v>22177301.49174314</v>
      </c>
      <c r="K42" s="499">
        <f t="shared" si="4"/>
        <v>131845.65650004518</v>
      </c>
      <c r="L42" s="499">
        <f t="shared" si="1"/>
        <v>-6987819.7945023887</v>
      </c>
      <c r="M42" s="499">
        <f t="shared" si="16"/>
        <v>-7762055.5221100943</v>
      </c>
      <c r="N42" s="499">
        <f t="shared" si="17"/>
        <v>14415245.969633047</v>
      </c>
      <c r="O42" s="496">
        <f t="shared" si="5"/>
        <v>12977379.618361596</v>
      </c>
      <c r="Q42" s="1771"/>
    </row>
    <row r="43" spans="1:17" s="81" customFormat="1" hidden="1" outlineLevel="1">
      <c r="A43" s="879"/>
      <c r="B43" s="498">
        <v>42185</v>
      </c>
      <c r="C43" s="498"/>
      <c r="D43" s="477"/>
      <c r="E43" s="477">
        <f t="shared" si="3"/>
        <v>26705589.030355275</v>
      </c>
      <c r="F43" s="499">
        <f t="shared" si="14"/>
        <v>26705589.030355275</v>
      </c>
      <c r="G43" s="499">
        <f t="shared" si="13"/>
        <v>376701.87571441481</v>
      </c>
      <c r="H43" s="499">
        <f t="shared" si="6"/>
        <v>-7117091.4932057047</v>
      </c>
      <c r="I43" s="499">
        <f t="shared" si="15"/>
        <v>-4890289.3885076409</v>
      </c>
      <c r="J43" s="499">
        <f t="shared" si="7"/>
        <v>21815299.641847633</v>
      </c>
      <c r="K43" s="499">
        <f t="shared" si="4"/>
        <v>131845.65650004518</v>
      </c>
      <c r="L43" s="499">
        <f t="shared" si="1"/>
        <v>-6855974.1380023435</v>
      </c>
      <c r="M43" s="499">
        <f t="shared" si="16"/>
        <v>-7635354.8746466674</v>
      </c>
      <c r="N43" s="499">
        <f t="shared" si="17"/>
        <v>14179944.767200965</v>
      </c>
      <c r="O43" s="496">
        <f t="shared" si="5"/>
        <v>12732523.399147227</v>
      </c>
      <c r="Q43" s="1771"/>
    </row>
    <row r="44" spans="1:17" s="81" customFormat="1" hidden="1" outlineLevel="1" collapsed="1">
      <c r="A44" s="879"/>
      <c r="B44" s="498">
        <v>42216</v>
      </c>
      <c r="C44" s="498"/>
      <c r="D44" s="477"/>
      <c r="E44" s="477">
        <f t="shared" si="3"/>
        <v>26705589.030355275</v>
      </c>
      <c r="F44" s="499">
        <f t="shared" si="14"/>
        <v>26705589.030355275</v>
      </c>
      <c r="G44" s="499">
        <f t="shared" si="13"/>
        <v>376701.87571441481</v>
      </c>
      <c r="H44" s="499">
        <f t="shared" si="6"/>
        <v>-7493793.3689201195</v>
      </c>
      <c r="I44" s="499">
        <f t="shared" si="15"/>
        <v>-5254963.9703702228</v>
      </c>
      <c r="J44" s="499">
        <f t="shared" si="7"/>
        <v>21450625.059985053</v>
      </c>
      <c r="K44" s="499">
        <f t="shared" si="4"/>
        <v>131845.65650004518</v>
      </c>
      <c r="L44" s="499">
        <f t="shared" si="1"/>
        <v>-6724128.4815022983</v>
      </c>
      <c r="M44" s="499">
        <f t="shared" si="16"/>
        <v>-7507718.7709947629</v>
      </c>
      <c r="N44" s="499">
        <f t="shared" si="17"/>
        <v>13942906.288990289</v>
      </c>
      <c r="O44" s="496">
        <f t="shared" si="5"/>
        <v>12487667.179932859</v>
      </c>
      <c r="Q44" s="1771"/>
    </row>
    <row r="45" spans="1:17" s="81" customFormat="1" hidden="1" outlineLevel="1">
      <c r="A45" s="879"/>
      <c r="B45" s="498">
        <v>42247</v>
      </c>
      <c r="C45" s="498"/>
      <c r="D45" s="499"/>
      <c r="E45" s="499">
        <f t="shared" si="3"/>
        <v>26705589.030355275</v>
      </c>
      <c r="F45" s="499">
        <f t="shared" si="14"/>
        <v>26705589.030355275</v>
      </c>
      <c r="G45" s="499">
        <f t="shared" si="13"/>
        <v>376701.87571441481</v>
      </c>
      <c r="H45" s="499">
        <f t="shared" si="6"/>
        <v>-7870495.2446345342</v>
      </c>
      <c r="I45" s="499">
        <f t="shared" si="15"/>
        <v>-5622311.2841998786</v>
      </c>
      <c r="J45" s="499">
        <f t="shared" si="7"/>
        <v>21083277.746155396</v>
      </c>
      <c r="K45" s="499">
        <f t="shared" si="4"/>
        <v>131845.65650004518</v>
      </c>
      <c r="L45" s="499">
        <f t="shared" si="1"/>
        <v>-6592282.8250022531</v>
      </c>
      <c r="M45" s="499">
        <f t="shared" si="16"/>
        <v>-7379147.2111543827</v>
      </c>
      <c r="N45" s="499">
        <f t="shared" si="17"/>
        <v>13704130.535001013</v>
      </c>
      <c r="O45" s="496">
        <f t="shared" si="5"/>
        <v>12242810.960718486</v>
      </c>
      <c r="Q45" s="1771"/>
    </row>
    <row r="46" spans="1:17" s="81" customFormat="1" hidden="1" outlineLevel="1">
      <c r="A46" s="879"/>
      <c r="B46" s="498">
        <v>42277</v>
      </c>
      <c r="C46" s="498"/>
      <c r="D46" s="477"/>
      <c r="E46" s="477">
        <f t="shared" si="3"/>
        <v>26705589.030355275</v>
      </c>
      <c r="F46" s="499">
        <f t="shared" si="14"/>
        <v>26705589.030355275</v>
      </c>
      <c r="G46" s="499">
        <f t="shared" si="13"/>
        <v>376701.87571441481</v>
      </c>
      <c r="H46" s="499">
        <f t="shared" si="6"/>
        <v>-8247197.120348949</v>
      </c>
      <c r="I46" s="499">
        <f t="shared" si="15"/>
        <v>-5992331.3299966082</v>
      </c>
      <c r="J46" s="499">
        <f t="shared" si="7"/>
        <v>20713257.700358666</v>
      </c>
      <c r="K46" s="499">
        <f t="shared" si="4"/>
        <v>131845.65650004518</v>
      </c>
      <c r="L46" s="499">
        <f t="shared" si="1"/>
        <v>-6460437.1685022078</v>
      </c>
      <c r="M46" s="499">
        <f t="shared" si="16"/>
        <v>-7249640.1951255277</v>
      </c>
      <c r="N46" s="499">
        <f t="shared" si="17"/>
        <v>13463617.505233139</v>
      </c>
      <c r="O46" s="496">
        <f t="shared" si="5"/>
        <v>11997954.741504118</v>
      </c>
      <c r="Q46" s="1771"/>
    </row>
    <row r="47" spans="1:17" s="81" customFormat="1" hidden="1" outlineLevel="1">
      <c r="A47" s="879"/>
      <c r="B47" s="498">
        <v>42308</v>
      </c>
      <c r="C47" s="498"/>
      <c r="D47" s="499"/>
      <c r="E47" s="499">
        <f t="shared" si="3"/>
        <v>26705589.030355275</v>
      </c>
      <c r="F47" s="499">
        <f t="shared" si="14"/>
        <v>26705589.030355275</v>
      </c>
      <c r="G47" s="499">
        <f t="shared" si="13"/>
        <v>376701.87571441481</v>
      </c>
      <c r="H47" s="499">
        <f t="shared" si="6"/>
        <v>-8623898.9960633647</v>
      </c>
      <c r="I47" s="499">
        <f t="shared" si="15"/>
        <v>-6365024.1077604108</v>
      </c>
      <c r="J47" s="499">
        <f t="shared" si="7"/>
        <v>20340564.922594864</v>
      </c>
      <c r="K47" s="499">
        <f t="shared" si="4"/>
        <v>131845.65650004518</v>
      </c>
      <c r="L47" s="499">
        <f t="shared" si="1"/>
        <v>-6328591.5120021626</v>
      </c>
      <c r="M47" s="499">
        <f t="shared" si="16"/>
        <v>-7119197.7229081979</v>
      </c>
      <c r="N47" s="499">
        <f t="shared" si="17"/>
        <v>13221367.199686665</v>
      </c>
      <c r="O47" s="496">
        <f t="shared" si="5"/>
        <v>11753098.522289746</v>
      </c>
      <c r="Q47" s="1771"/>
    </row>
    <row r="48" spans="1:17" s="81" customFormat="1" hidden="1" outlineLevel="1">
      <c r="A48" s="879"/>
      <c r="B48" s="498">
        <v>42338</v>
      </c>
      <c r="C48" s="498"/>
      <c r="D48" s="477"/>
      <c r="E48" s="477">
        <f t="shared" si="3"/>
        <v>26705589.030355275</v>
      </c>
      <c r="F48" s="499">
        <f t="shared" si="14"/>
        <v>26705589.030355275</v>
      </c>
      <c r="G48" s="499">
        <f t="shared" si="13"/>
        <v>376701.87571441481</v>
      </c>
      <c r="H48" s="499">
        <f t="shared" si="6"/>
        <v>-9000600.8717777804</v>
      </c>
      <c r="I48" s="499">
        <f t="shared" si="15"/>
        <v>-6740389.61749129</v>
      </c>
      <c r="J48" s="499">
        <f t="shared" si="7"/>
        <v>19965199.412863985</v>
      </c>
      <c r="K48" s="499">
        <f t="shared" si="4"/>
        <v>131845.65650004518</v>
      </c>
      <c r="L48" s="499">
        <f t="shared" si="1"/>
        <v>-6196745.8555021174</v>
      </c>
      <c r="M48" s="499">
        <f t="shared" si="16"/>
        <v>-6987819.7945023887</v>
      </c>
      <c r="N48" s="499">
        <f t="shared" si="17"/>
        <v>12977379.618361596</v>
      </c>
      <c r="O48" s="496">
        <f t="shared" si="5"/>
        <v>11508242.303075377</v>
      </c>
      <c r="Q48" s="1771"/>
    </row>
    <row r="49" spans="1:17" s="81" customFormat="1" hidden="1" outlineLevel="1">
      <c r="A49" s="879"/>
      <c r="B49" s="498">
        <v>42369</v>
      </c>
      <c r="C49" s="498"/>
      <c r="D49" s="499"/>
      <c r="E49" s="499">
        <f t="shared" si="3"/>
        <v>26705589.030355275</v>
      </c>
      <c r="F49" s="499">
        <f t="shared" si="14"/>
        <v>26705589.030355275</v>
      </c>
      <c r="G49" s="499">
        <f t="shared" si="13"/>
        <v>376701.87571441481</v>
      </c>
      <c r="H49" s="499">
        <f t="shared" si="6"/>
        <v>-9377302.747492196</v>
      </c>
      <c r="I49" s="499">
        <f t="shared" si="15"/>
        <v>-7117091.4932057047</v>
      </c>
      <c r="J49" s="499">
        <f t="shared" si="7"/>
        <v>19588497.537149571</v>
      </c>
      <c r="K49" s="499">
        <f t="shared" si="4"/>
        <v>131845.65650004518</v>
      </c>
      <c r="L49" s="499">
        <f t="shared" si="1"/>
        <v>-6064900.1990020722</v>
      </c>
      <c r="M49" s="499">
        <f t="shared" si="16"/>
        <v>-6855974.1380023435</v>
      </c>
      <c r="N49" s="499">
        <f t="shared" si="17"/>
        <v>12732523.399147227</v>
      </c>
      <c r="O49" s="496">
        <f t="shared" si="5"/>
        <v>11263386.083861008</v>
      </c>
      <c r="Q49" s="1771"/>
    </row>
    <row r="50" spans="1:17" s="81" customFormat="1" hidden="1" outlineLevel="1">
      <c r="A50" s="879"/>
      <c r="B50" s="498">
        <v>42400</v>
      </c>
      <c r="C50" s="498"/>
      <c r="D50" s="477"/>
      <c r="E50" s="477">
        <f t="shared" si="3"/>
        <v>26705589.030355275</v>
      </c>
      <c r="F50" s="499">
        <f t="shared" si="14"/>
        <v>26705589.030355275</v>
      </c>
      <c r="G50" s="499">
        <f t="shared" si="13"/>
        <v>376701.87571441481</v>
      </c>
      <c r="H50" s="499">
        <f t="shared" si="6"/>
        <v>-9754004.6232066117</v>
      </c>
      <c r="I50" s="499">
        <f t="shared" si="15"/>
        <v>-7493793.3689201204</v>
      </c>
      <c r="J50" s="499">
        <f t="shared" si="7"/>
        <v>19211795.661435153</v>
      </c>
      <c r="K50" s="499">
        <f t="shared" si="4"/>
        <v>131845.65650004518</v>
      </c>
      <c r="L50" s="499">
        <f t="shared" si="1"/>
        <v>-5933054.542502027</v>
      </c>
      <c r="M50" s="499">
        <f t="shared" si="16"/>
        <v>-6724128.4815022983</v>
      </c>
      <c r="N50" s="499">
        <f t="shared" si="17"/>
        <v>12487667.179932855</v>
      </c>
      <c r="O50" s="496">
        <f t="shared" si="5"/>
        <v>11018529.864646636</v>
      </c>
      <c r="Q50" s="1771"/>
    </row>
    <row r="51" spans="1:17" s="81" customFormat="1" hidden="1" outlineLevel="1">
      <c r="A51" s="879"/>
      <c r="B51" s="498">
        <v>42429</v>
      </c>
      <c r="C51" s="498"/>
      <c r="D51" s="499"/>
      <c r="E51" s="499">
        <f t="shared" si="3"/>
        <v>26705589.030355275</v>
      </c>
      <c r="F51" s="499">
        <f t="shared" si="14"/>
        <v>26705589.030355275</v>
      </c>
      <c r="G51" s="499">
        <f t="shared" si="13"/>
        <v>376701.87571441481</v>
      </c>
      <c r="H51" s="499">
        <f t="shared" si="6"/>
        <v>-10130706.498921027</v>
      </c>
      <c r="I51" s="499">
        <f t="shared" si="15"/>
        <v>-7870495.2446345361</v>
      </c>
      <c r="J51" s="499">
        <f t="shared" si="7"/>
        <v>18835093.78572074</v>
      </c>
      <c r="K51" s="499">
        <f t="shared" si="4"/>
        <v>131845.65650004518</v>
      </c>
      <c r="L51" s="499">
        <f t="shared" si="1"/>
        <v>-5801208.8860019818</v>
      </c>
      <c r="M51" s="499">
        <f t="shared" si="16"/>
        <v>-6592282.825002254</v>
      </c>
      <c r="N51" s="499">
        <f t="shared" si="17"/>
        <v>12242810.960718486</v>
      </c>
      <c r="O51" s="496">
        <f t="shared" si="5"/>
        <v>10773673.645432265</v>
      </c>
      <c r="Q51" s="1771"/>
    </row>
    <row r="52" spans="1:17" s="81" customFormat="1" hidden="1" outlineLevel="1">
      <c r="A52" s="879"/>
      <c r="B52" s="498">
        <v>42460</v>
      </c>
      <c r="C52" s="498"/>
      <c r="D52" s="477"/>
      <c r="E52" s="477">
        <f t="shared" si="3"/>
        <v>26705589.030355275</v>
      </c>
      <c r="F52" s="499">
        <f t="shared" ref="F52:F72" si="18">(E40+E52+SUM(E41:E51)*2)/24</f>
        <v>26705589.030355275</v>
      </c>
      <c r="G52" s="499">
        <f t="shared" si="13"/>
        <v>376701.87571441481</v>
      </c>
      <c r="H52" s="499">
        <f t="shared" si="6"/>
        <v>-10507408.374635443</v>
      </c>
      <c r="I52" s="499">
        <f>(H40+H52+SUM(H41:H51)*2)/24</f>
        <v>-8247197.1203489499</v>
      </c>
      <c r="J52" s="499">
        <f t="shared" si="7"/>
        <v>18458391.910006326</v>
      </c>
      <c r="K52" s="499">
        <f t="shared" si="4"/>
        <v>131845.65650004518</v>
      </c>
      <c r="L52" s="499">
        <f t="shared" si="1"/>
        <v>-5669363.2295019366</v>
      </c>
      <c r="M52" s="499">
        <f t="shared" si="16"/>
        <v>-6460437.1685022088</v>
      </c>
      <c r="N52" s="499">
        <f t="shared" si="17"/>
        <v>11997954.741504118</v>
      </c>
      <c r="O52" s="496">
        <f t="shared" si="5"/>
        <v>10528817.426217895</v>
      </c>
      <c r="Q52" s="1771"/>
    </row>
    <row r="53" spans="1:17" s="81" customFormat="1" hidden="1" outlineLevel="1">
      <c r="A53" s="879"/>
      <c r="B53" s="498">
        <v>42490</v>
      </c>
      <c r="C53" s="498"/>
      <c r="D53" s="499"/>
      <c r="E53" s="499">
        <f t="shared" si="3"/>
        <v>26705589.030355275</v>
      </c>
      <c r="F53" s="499">
        <f t="shared" si="18"/>
        <v>26705589.030355275</v>
      </c>
      <c r="G53" s="499">
        <f t="shared" si="13"/>
        <v>376701.87571441481</v>
      </c>
      <c r="H53" s="499">
        <f t="shared" si="6"/>
        <v>-10884110.250349859</v>
      </c>
      <c r="I53" s="499">
        <f>(H41+H53+SUM(H42:H52)*2)/24</f>
        <v>-8623898.9960633647</v>
      </c>
      <c r="J53" s="499">
        <f t="shared" si="7"/>
        <v>18081690.034291908</v>
      </c>
      <c r="K53" s="499">
        <f t="shared" si="4"/>
        <v>131845.65650004518</v>
      </c>
      <c r="L53" s="499">
        <f t="shared" si="1"/>
        <v>-5537517.5730018914</v>
      </c>
      <c r="M53" s="499">
        <f t="shared" si="16"/>
        <v>-6328591.5120021626</v>
      </c>
      <c r="N53" s="499">
        <f t="shared" si="17"/>
        <v>11753098.522289746</v>
      </c>
      <c r="O53" s="496">
        <f t="shared" si="5"/>
        <v>10283961.207003525</v>
      </c>
      <c r="Q53" s="1771"/>
    </row>
    <row r="54" spans="1:17" s="81" customFormat="1" hidden="1" outlineLevel="1">
      <c r="A54" s="879"/>
      <c r="B54" s="498">
        <v>42521</v>
      </c>
      <c r="C54" s="498"/>
      <c r="D54" s="477"/>
      <c r="E54" s="477">
        <f t="shared" si="3"/>
        <v>26705589.030355275</v>
      </c>
      <c r="F54" s="499">
        <f t="shared" si="18"/>
        <v>26705589.030355275</v>
      </c>
      <c r="G54" s="499">
        <f t="shared" si="13"/>
        <v>376701.87571441481</v>
      </c>
      <c r="H54" s="499">
        <f t="shared" si="6"/>
        <v>-11260812.126064274</v>
      </c>
      <c r="I54" s="499">
        <f>(H42+H54+SUM(H43:H53)*2)/24</f>
        <v>-9000600.8717777822</v>
      </c>
      <c r="J54" s="499">
        <f t="shared" si="7"/>
        <v>17704988.158577494</v>
      </c>
      <c r="K54" s="499">
        <f t="shared" si="4"/>
        <v>131845.65650004518</v>
      </c>
      <c r="L54" s="499">
        <f t="shared" si="1"/>
        <v>-5405671.9165018462</v>
      </c>
      <c r="M54" s="499">
        <f t="shared" si="16"/>
        <v>-6196745.8555021174</v>
      </c>
      <c r="N54" s="499">
        <f t="shared" si="17"/>
        <v>11508242.303075377</v>
      </c>
      <c r="O54" s="496">
        <f t="shared" si="5"/>
        <v>10039104.987789154</v>
      </c>
      <c r="Q54" s="1771"/>
    </row>
    <row r="55" spans="1:17" s="81" customFormat="1" hidden="1" outlineLevel="1">
      <c r="A55" s="879"/>
      <c r="B55" s="498">
        <v>42551</v>
      </c>
      <c r="C55" s="498"/>
      <c r="D55" s="499"/>
      <c r="E55" s="499">
        <f t="shared" si="3"/>
        <v>26705589.030355275</v>
      </c>
      <c r="F55" s="499">
        <f t="shared" si="18"/>
        <v>26705589.030355275</v>
      </c>
      <c r="G55" s="499">
        <f t="shared" si="13"/>
        <v>376701.87571441481</v>
      </c>
      <c r="H55" s="499">
        <f t="shared" si="6"/>
        <v>-11637514.00177869</v>
      </c>
      <c r="I55" s="499">
        <f t="shared" ref="I55:I94" si="19">(H43+H55+SUM(H44:H54)*2)/24</f>
        <v>-9377302.747492196</v>
      </c>
      <c r="J55" s="499">
        <f t="shared" si="7"/>
        <v>17328286.282863081</v>
      </c>
      <c r="K55" s="499">
        <f t="shared" si="4"/>
        <v>131845.65650004518</v>
      </c>
      <c r="L55" s="499">
        <f t="shared" si="1"/>
        <v>-5273826.260001801</v>
      </c>
      <c r="M55" s="499">
        <f t="shared" si="16"/>
        <v>-6064900.1990020731</v>
      </c>
      <c r="N55" s="499">
        <f t="shared" si="17"/>
        <v>11263386.083861008</v>
      </c>
      <c r="O55" s="496">
        <f t="shared" si="5"/>
        <v>9794248.7685747836</v>
      </c>
      <c r="Q55" s="1771"/>
    </row>
    <row r="56" spans="1:17" s="81" customFormat="1" hidden="1" outlineLevel="1">
      <c r="A56" s="879"/>
      <c r="B56" s="498">
        <v>42582</v>
      </c>
      <c r="C56" s="498"/>
      <c r="D56" s="477"/>
      <c r="E56" s="477">
        <f t="shared" si="3"/>
        <v>26705589.030355275</v>
      </c>
      <c r="F56" s="499">
        <f t="shared" si="18"/>
        <v>26705589.030355275</v>
      </c>
      <c r="G56" s="499">
        <f t="shared" si="13"/>
        <v>376701.87571441481</v>
      </c>
      <c r="H56" s="499">
        <f t="shared" si="6"/>
        <v>-12014215.877493106</v>
      </c>
      <c r="I56" s="499">
        <f t="shared" si="19"/>
        <v>-9754004.6232066117</v>
      </c>
      <c r="J56" s="499">
        <f t="shared" si="7"/>
        <v>16951584.407148663</v>
      </c>
      <c r="K56" s="499">
        <f t="shared" si="4"/>
        <v>131845.65650004518</v>
      </c>
      <c r="L56" s="499">
        <f t="shared" si="1"/>
        <v>-5141980.6035017557</v>
      </c>
      <c r="M56" s="499">
        <f t="shared" si="16"/>
        <v>-5933054.542502027</v>
      </c>
      <c r="N56" s="499">
        <f t="shared" si="17"/>
        <v>11018529.864646636</v>
      </c>
      <c r="O56" s="496">
        <f t="shared" si="5"/>
        <v>9549392.5493604131</v>
      </c>
      <c r="Q56" s="1771"/>
    </row>
    <row r="57" spans="1:17" s="81" customFormat="1" hidden="1" outlineLevel="1">
      <c r="A57" s="879"/>
      <c r="B57" s="498">
        <v>42613</v>
      </c>
      <c r="C57" s="498"/>
      <c r="D57" s="499"/>
      <c r="E57" s="499">
        <f t="shared" si="3"/>
        <v>26705589.030355275</v>
      </c>
      <c r="F57" s="499">
        <f t="shared" si="18"/>
        <v>26705589.030355275</v>
      </c>
      <c r="G57" s="499">
        <f t="shared" si="13"/>
        <v>376701.87571441481</v>
      </c>
      <c r="H57" s="499">
        <f t="shared" si="6"/>
        <v>-12390917.753207522</v>
      </c>
      <c r="I57" s="499">
        <f t="shared" si="19"/>
        <v>-10130706.498921026</v>
      </c>
      <c r="J57" s="499">
        <f t="shared" si="7"/>
        <v>16574882.531434249</v>
      </c>
      <c r="K57" s="499">
        <f t="shared" si="4"/>
        <v>131845.65650004518</v>
      </c>
      <c r="L57" s="499">
        <f t="shared" si="1"/>
        <v>-5010134.9470017105</v>
      </c>
      <c r="M57" s="499">
        <f t="shared" si="16"/>
        <v>-5801208.8860019818</v>
      </c>
      <c r="N57" s="499">
        <f t="shared" si="17"/>
        <v>10773673.645432267</v>
      </c>
      <c r="O57" s="496">
        <f t="shared" si="5"/>
        <v>9304536.3301460426</v>
      </c>
      <c r="Q57" s="1771"/>
    </row>
    <row r="58" spans="1:17" s="81" customFormat="1" hidden="1" outlineLevel="1">
      <c r="A58" s="1778"/>
      <c r="B58" s="498">
        <v>42643</v>
      </c>
      <c r="C58" s="498"/>
      <c r="D58" s="477"/>
      <c r="E58" s="477">
        <f t="shared" si="3"/>
        <v>26705589.030355275</v>
      </c>
      <c r="F58" s="499">
        <f t="shared" si="18"/>
        <v>26705589.030355275</v>
      </c>
      <c r="G58" s="499">
        <f t="shared" si="13"/>
        <v>376701.87571441481</v>
      </c>
      <c r="H58" s="499">
        <f t="shared" si="6"/>
        <v>-12767619.628921937</v>
      </c>
      <c r="I58" s="499">
        <f t="shared" si="19"/>
        <v>-10507408.374635443</v>
      </c>
      <c r="J58" s="499">
        <f t="shared" si="7"/>
        <v>16198180.655719832</v>
      </c>
      <c r="K58" s="499">
        <f t="shared" si="4"/>
        <v>131845.65650004518</v>
      </c>
      <c r="L58" s="499">
        <f t="shared" si="1"/>
        <v>-4878289.2905016653</v>
      </c>
      <c r="M58" s="499">
        <f t="shared" si="16"/>
        <v>-5669363.2295019366</v>
      </c>
      <c r="N58" s="499">
        <f t="shared" si="17"/>
        <v>10528817.426217895</v>
      </c>
      <c r="O58" s="496">
        <f t="shared" si="5"/>
        <v>9059680.1109316722</v>
      </c>
      <c r="Q58" s="1771"/>
    </row>
    <row r="59" spans="1:17" s="81" customFormat="1" hidden="1" outlineLevel="1">
      <c r="A59" s="1778"/>
      <c r="B59" s="498">
        <v>42674</v>
      </c>
      <c r="C59" s="498"/>
      <c r="D59" s="477"/>
      <c r="E59" s="477">
        <f t="shared" si="3"/>
        <v>26705589.030355275</v>
      </c>
      <c r="F59" s="499">
        <f t="shared" si="18"/>
        <v>26705589.030355275</v>
      </c>
      <c r="G59" s="499">
        <f t="shared" si="13"/>
        <v>376701.87571441481</v>
      </c>
      <c r="H59" s="499">
        <f t="shared" si="6"/>
        <v>-13144321.504636353</v>
      </c>
      <c r="I59" s="499">
        <f t="shared" si="19"/>
        <v>-10884110.250349859</v>
      </c>
      <c r="J59" s="499">
        <f t="shared" si="7"/>
        <v>15821478.780005416</v>
      </c>
      <c r="K59" s="499">
        <f t="shared" si="4"/>
        <v>131845.65650004518</v>
      </c>
      <c r="L59" s="499">
        <f t="shared" si="1"/>
        <v>-4746443.6340016201</v>
      </c>
      <c r="M59" s="499">
        <f t="shared" si="16"/>
        <v>-5537517.5730018923</v>
      </c>
      <c r="N59" s="499">
        <f t="shared" si="17"/>
        <v>10283961.207003523</v>
      </c>
      <c r="O59" s="496">
        <f t="shared" si="5"/>
        <v>8814823.8917173017</v>
      </c>
      <c r="Q59" s="1771"/>
    </row>
    <row r="60" spans="1:17" s="81" customFormat="1" hidden="1" outlineLevel="1">
      <c r="A60" s="1778"/>
      <c r="B60" s="498">
        <v>42704</v>
      </c>
      <c r="C60" s="498"/>
      <c r="D60" s="477"/>
      <c r="E60" s="477">
        <f t="shared" si="3"/>
        <v>26705589.030355275</v>
      </c>
      <c r="F60" s="499">
        <f t="shared" si="18"/>
        <v>26705589.030355275</v>
      </c>
      <c r="G60" s="499">
        <f t="shared" si="13"/>
        <v>376701.87571441481</v>
      </c>
      <c r="H60" s="499">
        <f t="shared" si="6"/>
        <v>-13521023.380350769</v>
      </c>
      <c r="I60" s="499">
        <f t="shared" si="19"/>
        <v>-11260812.126064273</v>
      </c>
      <c r="J60" s="499">
        <f t="shared" si="7"/>
        <v>15444776.904291002</v>
      </c>
      <c r="K60" s="499">
        <f t="shared" si="4"/>
        <v>131845.65650004518</v>
      </c>
      <c r="L60" s="499">
        <f t="shared" si="1"/>
        <v>-4614597.9775015749</v>
      </c>
      <c r="M60" s="499">
        <f t="shared" si="16"/>
        <v>-5405671.9165018462</v>
      </c>
      <c r="N60" s="499">
        <f t="shared" si="17"/>
        <v>10039104.987789156</v>
      </c>
      <c r="O60" s="496">
        <f t="shared" si="5"/>
        <v>8569967.6725029312</v>
      </c>
      <c r="Q60" s="1771"/>
    </row>
    <row r="61" spans="1:17" s="81" customFormat="1" collapsed="1">
      <c r="A61" s="1778"/>
      <c r="B61" s="498">
        <v>42735</v>
      </c>
      <c r="C61" s="498"/>
      <c r="D61" s="477"/>
      <c r="E61" s="477">
        <f t="shared" si="3"/>
        <v>26705589.030355275</v>
      </c>
      <c r="F61" s="499">
        <f t="shared" si="18"/>
        <v>26705589.030355275</v>
      </c>
      <c r="G61" s="499">
        <f t="shared" si="13"/>
        <v>376701.87571441481</v>
      </c>
      <c r="H61" s="499">
        <f t="shared" si="6"/>
        <v>-13897725.256065184</v>
      </c>
      <c r="I61" s="499">
        <f t="shared" si="19"/>
        <v>-11637514.00177869</v>
      </c>
      <c r="J61" s="499">
        <f t="shared" si="7"/>
        <v>15068075.028576585</v>
      </c>
      <c r="K61" s="499">
        <f>(-D61*0.35)+(G61*0.35)</f>
        <v>131845.65650004518</v>
      </c>
      <c r="L61" s="499">
        <f t="shared" si="1"/>
        <v>-4482752.3210015297</v>
      </c>
      <c r="M61" s="499">
        <f t="shared" si="16"/>
        <v>-5273826.2600018019</v>
      </c>
      <c r="N61" s="499">
        <f t="shared" si="17"/>
        <v>9794248.7685747817</v>
      </c>
      <c r="O61" s="496">
        <f t="shared" si="5"/>
        <v>8325111.4532885607</v>
      </c>
      <c r="Q61" s="1771"/>
    </row>
    <row r="62" spans="1:17" s="81" customFormat="1">
      <c r="A62" s="1778"/>
      <c r="B62" s="498">
        <v>42766</v>
      </c>
      <c r="C62" s="498"/>
      <c r="D62" s="477"/>
      <c r="E62" s="477">
        <f t="shared" si="3"/>
        <v>26705589.030355275</v>
      </c>
      <c r="F62" s="499">
        <f t="shared" si="18"/>
        <v>26705589.030355275</v>
      </c>
      <c r="G62" s="499">
        <f t="shared" si="13"/>
        <v>376701.87571441481</v>
      </c>
      <c r="H62" s="499">
        <f t="shared" si="6"/>
        <v>-14274427.1317796</v>
      </c>
      <c r="I62" s="499">
        <f t="shared" si="19"/>
        <v>-12014215.877493106</v>
      </c>
      <c r="J62" s="499">
        <f t="shared" si="7"/>
        <v>14691373.152862169</v>
      </c>
      <c r="K62" s="499">
        <f t="shared" si="4"/>
        <v>131845.65650004518</v>
      </c>
      <c r="L62" s="499">
        <f t="shared" si="1"/>
        <v>-4350906.6645014845</v>
      </c>
      <c r="M62" s="499">
        <f t="shared" si="16"/>
        <v>-5141980.6035017557</v>
      </c>
      <c r="N62" s="499">
        <f t="shared" si="17"/>
        <v>9549392.5493604131</v>
      </c>
      <c r="O62" s="496">
        <f t="shared" si="5"/>
        <v>8080255.2340741903</v>
      </c>
      <c r="Q62" s="1771"/>
    </row>
    <row r="63" spans="1:17" s="81" customFormat="1">
      <c r="A63" s="1778"/>
      <c r="B63" s="498">
        <v>42794</v>
      </c>
      <c r="C63" s="498"/>
      <c r="D63" s="499"/>
      <c r="E63" s="499">
        <f t="shared" si="3"/>
        <v>26705589.030355275</v>
      </c>
      <c r="F63" s="499">
        <f t="shared" si="18"/>
        <v>26705589.030355275</v>
      </c>
      <c r="G63" s="499">
        <f t="shared" si="13"/>
        <v>376701.87571441481</v>
      </c>
      <c r="H63" s="499">
        <f t="shared" si="6"/>
        <v>-14651129.007494016</v>
      </c>
      <c r="I63" s="499">
        <f t="shared" si="19"/>
        <v>-12390917.753207522</v>
      </c>
      <c r="J63" s="499">
        <f t="shared" si="7"/>
        <v>14314671.277147753</v>
      </c>
      <c r="K63" s="499">
        <f t="shared" si="4"/>
        <v>131845.65650004518</v>
      </c>
      <c r="L63" s="499">
        <f t="shared" si="1"/>
        <v>-4219061.0080014393</v>
      </c>
      <c r="M63" s="499">
        <f t="shared" si="16"/>
        <v>-5010134.9470017105</v>
      </c>
      <c r="N63" s="499">
        <f t="shared" si="17"/>
        <v>9304536.3301460426</v>
      </c>
      <c r="O63" s="496">
        <f t="shared" si="5"/>
        <v>7835399.0148598198</v>
      </c>
      <c r="Q63" s="1771"/>
    </row>
    <row r="64" spans="1:17" s="81" customFormat="1">
      <c r="A64" s="1778"/>
      <c r="B64" s="498">
        <v>42825</v>
      </c>
      <c r="C64" s="498"/>
      <c r="D64" s="499"/>
      <c r="E64" s="499">
        <f t="shared" si="3"/>
        <v>26705589.030355275</v>
      </c>
      <c r="F64" s="499">
        <f t="shared" si="18"/>
        <v>26705589.030355275</v>
      </c>
      <c r="G64" s="499">
        <f t="shared" si="13"/>
        <v>376701.87571441481</v>
      </c>
      <c r="H64" s="499">
        <f t="shared" si="6"/>
        <v>-15027830.883208431</v>
      </c>
      <c r="I64" s="499">
        <f t="shared" si="19"/>
        <v>-12767619.628921935</v>
      </c>
      <c r="J64" s="499">
        <f t="shared" si="7"/>
        <v>13937969.401433339</v>
      </c>
      <c r="K64" s="499">
        <f t="shared" si="4"/>
        <v>131845.65650004518</v>
      </c>
      <c r="L64" s="499">
        <f t="shared" si="1"/>
        <v>-4087215.3515013941</v>
      </c>
      <c r="M64" s="499">
        <f t="shared" si="16"/>
        <v>-4878289.2905016653</v>
      </c>
      <c r="N64" s="499">
        <f t="shared" si="17"/>
        <v>9059680.110931674</v>
      </c>
      <c r="O64" s="496">
        <f t="shared" si="5"/>
        <v>7590542.7956454493</v>
      </c>
      <c r="Q64" s="1771"/>
    </row>
    <row r="65" spans="1:17" s="81" customFormat="1">
      <c r="A65" s="1778"/>
      <c r="B65" s="498">
        <v>42855</v>
      </c>
      <c r="C65" s="498"/>
      <c r="D65" s="499"/>
      <c r="E65" s="499">
        <f t="shared" si="3"/>
        <v>26705589.030355275</v>
      </c>
      <c r="F65" s="499">
        <f t="shared" si="18"/>
        <v>26705589.030355275</v>
      </c>
      <c r="G65" s="499">
        <f t="shared" si="13"/>
        <v>376701.87571441481</v>
      </c>
      <c r="H65" s="499">
        <f t="shared" si="6"/>
        <v>-15404532.758922847</v>
      </c>
      <c r="I65" s="499">
        <f t="shared" si="19"/>
        <v>-13144321.504636353</v>
      </c>
      <c r="J65" s="499">
        <f t="shared" si="7"/>
        <v>13561267.525718922</v>
      </c>
      <c r="K65" s="499">
        <f t="shared" si="4"/>
        <v>131845.65650004518</v>
      </c>
      <c r="L65" s="499">
        <f t="shared" si="1"/>
        <v>-3955369.6950013489</v>
      </c>
      <c r="M65" s="499">
        <f t="shared" si="16"/>
        <v>-4746443.634001621</v>
      </c>
      <c r="N65" s="499">
        <f t="shared" si="17"/>
        <v>8814823.8917172998</v>
      </c>
      <c r="O65" s="496">
        <f t="shared" si="5"/>
        <v>7345686.5764310788</v>
      </c>
      <c r="Q65" s="1771"/>
    </row>
    <row r="66" spans="1:17" s="81" customFormat="1">
      <c r="A66" s="1778"/>
      <c r="B66" s="498">
        <v>42886</v>
      </c>
      <c r="C66" s="498"/>
      <c r="D66" s="499"/>
      <c r="E66" s="499">
        <f t="shared" si="3"/>
        <v>26705589.030355275</v>
      </c>
      <c r="F66" s="499">
        <f t="shared" si="18"/>
        <v>26705589.030355275</v>
      </c>
      <c r="G66" s="499">
        <f t="shared" si="13"/>
        <v>376701.87571441481</v>
      </c>
      <c r="H66" s="499">
        <f t="shared" si="6"/>
        <v>-15781234.634637263</v>
      </c>
      <c r="I66" s="499">
        <f t="shared" si="19"/>
        <v>-13521023.380350769</v>
      </c>
      <c r="J66" s="499">
        <f t="shared" si="7"/>
        <v>13184565.650004506</v>
      </c>
      <c r="K66" s="499">
        <f t="shared" si="4"/>
        <v>131845.65650004518</v>
      </c>
      <c r="L66" s="499">
        <f t="shared" si="1"/>
        <v>-3823524.0385013036</v>
      </c>
      <c r="M66" s="499">
        <f t="shared" si="16"/>
        <v>-4614597.9775015749</v>
      </c>
      <c r="N66" s="499">
        <f t="shared" si="17"/>
        <v>8569967.6725029312</v>
      </c>
      <c r="O66" s="496">
        <f t="shared" si="5"/>
        <v>7100830.3572167084</v>
      </c>
      <c r="Q66" s="1771"/>
    </row>
    <row r="67" spans="1:17" s="81" customFormat="1">
      <c r="A67" s="1778"/>
      <c r="B67" s="498">
        <v>42916</v>
      </c>
      <c r="C67" s="498"/>
      <c r="D67" s="477"/>
      <c r="E67" s="477">
        <f t="shared" si="3"/>
        <v>26705589.030355275</v>
      </c>
      <c r="F67" s="499">
        <f t="shared" si="18"/>
        <v>26705589.030355275</v>
      </c>
      <c r="G67" s="499">
        <f t="shared" si="13"/>
        <v>376701.87571441481</v>
      </c>
      <c r="H67" s="499">
        <f t="shared" si="6"/>
        <v>-16157936.510351678</v>
      </c>
      <c r="I67" s="499">
        <f t="shared" si="19"/>
        <v>-13897725.256065184</v>
      </c>
      <c r="J67" s="499">
        <f t="shared" si="7"/>
        <v>12807863.77429009</v>
      </c>
      <c r="K67" s="499">
        <f t="shared" si="4"/>
        <v>131845.65650004518</v>
      </c>
      <c r="L67" s="499">
        <f t="shared" si="1"/>
        <v>-3691678.3820012584</v>
      </c>
      <c r="M67" s="499">
        <f t="shared" si="16"/>
        <v>-4482752.3210015297</v>
      </c>
      <c r="N67" s="499">
        <f t="shared" si="17"/>
        <v>8325111.4532885607</v>
      </c>
      <c r="O67" s="496">
        <f t="shared" si="5"/>
        <v>6855974.1380023379</v>
      </c>
      <c r="Q67" s="1771"/>
    </row>
    <row r="68" spans="1:17" s="81" customFormat="1">
      <c r="A68" s="1778"/>
      <c r="B68" s="498">
        <v>42947</v>
      </c>
      <c r="C68" s="498"/>
      <c r="D68" s="477"/>
      <c r="E68" s="477">
        <f t="shared" si="3"/>
        <v>26705589.030355275</v>
      </c>
      <c r="F68" s="499">
        <f t="shared" si="18"/>
        <v>26705589.030355275</v>
      </c>
      <c r="G68" s="499">
        <f t="shared" si="13"/>
        <v>376701.87571441481</v>
      </c>
      <c r="H68" s="499">
        <f t="shared" si="6"/>
        <v>-16534638.386066094</v>
      </c>
      <c r="I68" s="499">
        <f t="shared" si="19"/>
        <v>-14274427.131779602</v>
      </c>
      <c r="J68" s="499">
        <f t="shared" si="7"/>
        <v>12431161.898575673</v>
      </c>
      <c r="K68" s="499">
        <f t="shared" si="4"/>
        <v>131845.65650004518</v>
      </c>
      <c r="L68" s="499">
        <f t="shared" si="1"/>
        <v>-3559832.7255012132</v>
      </c>
      <c r="M68" s="499">
        <f t="shared" si="16"/>
        <v>-4350906.6645014845</v>
      </c>
      <c r="N68" s="499">
        <f t="shared" si="17"/>
        <v>8080255.2340741884</v>
      </c>
      <c r="O68" s="496">
        <f t="shared" si="5"/>
        <v>6611117.9187879674</v>
      </c>
      <c r="Q68" s="1771"/>
    </row>
    <row r="69" spans="1:17" s="81" customFormat="1">
      <c r="A69" s="1778"/>
      <c r="B69" s="498">
        <v>42978</v>
      </c>
      <c r="C69" s="498"/>
      <c r="D69" s="477"/>
      <c r="E69" s="477">
        <f t="shared" si="3"/>
        <v>26705589.030355275</v>
      </c>
      <c r="F69" s="499">
        <f t="shared" si="18"/>
        <v>26705589.030355275</v>
      </c>
      <c r="G69" s="499">
        <f t="shared" si="13"/>
        <v>376701.87571441481</v>
      </c>
      <c r="H69" s="499">
        <f t="shared" si="6"/>
        <v>-16911340.261780508</v>
      </c>
      <c r="I69" s="499">
        <f t="shared" si="19"/>
        <v>-14651129.007494016</v>
      </c>
      <c r="J69" s="499">
        <f t="shared" si="7"/>
        <v>12054460.022861259</v>
      </c>
      <c r="K69" s="499">
        <f t="shared" si="4"/>
        <v>131845.65650004518</v>
      </c>
      <c r="L69" s="499">
        <f t="shared" si="1"/>
        <v>-3427987.069001168</v>
      </c>
      <c r="M69" s="499">
        <f t="shared" si="16"/>
        <v>-4219061.0080014402</v>
      </c>
      <c r="N69" s="499">
        <f t="shared" si="17"/>
        <v>7835399.0148598189</v>
      </c>
      <c r="O69" s="496">
        <f t="shared" si="5"/>
        <v>6366261.6995735988</v>
      </c>
      <c r="Q69" s="1771"/>
    </row>
    <row r="70" spans="1:17" s="81" customFormat="1">
      <c r="A70" s="1778"/>
      <c r="B70" s="498">
        <v>43008</v>
      </c>
      <c r="C70" s="498"/>
      <c r="D70" s="477"/>
      <c r="E70" s="477">
        <f t="shared" si="3"/>
        <v>26705589.030355275</v>
      </c>
      <c r="F70" s="499">
        <f t="shared" si="18"/>
        <v>26705589.030355275</v>
      </c>
      <c r="G70" s="499">
        <f t="shared" si="13"/>
        <v>376701.87571441481</v>
      </c>
      <c r="H70" s="499">
        <f t="shared" si="6"/>
        <v>-17288042.137494922</v>
      </c>
      <c r="I70" s="499">
        <f t="shared" si="19"/>
        <v>-15027830.883208429</v>
      </c>
      <c r="J70" s="499">
        <f t="shared" si="7"/>
        <v>11677758.147146845</v>
      </c>
      <c r="K70" s="499">
        <f t="shared" si="4"/>
        <v>131845.65650004518</v>
      </c>
      <c r="L70" s="499">
        <f t="shared" si="1"/>
        <v>-3296141.4125011228</v>
      </c>
      <c r="M70" s="499">
        <f t="shared" si="16"/>
        <v>-4087215.3515013941</v>
      </c>
      <c r="N70" s="499">
        <f t="shared" si="17"/>
        <v>7590542.7956454512</v>
      </c>
      <c r="O70" s="496">
        <f t="shared" si="5"/>
        <v>6121405.4803592302</v>
      </c>
      <c r="Q70" s="1771"/>
    </row>
    <row r="71" spans="1:17" s="81" customFormat="1">
      <c r="A71" s="1778"/>
      <c r="B71" s="498">
        <v>43039</v>
      </c>
      <c r="C71" s="498"/>
      <c r="D71" s="477"/>
      <c r="E71" s="477">
        <f t="shared" si="3"/>
        <v>26705589.030355275</v>
      </c>
      <c r="F71" s="499">
        <f t="shared" si="18"/>
        <v>26705589.030355275</v>
      </c>
      <c r="G71" s="499">
        <f t="shared" si="13"/>
        <v>376701.87571441481</v>
      </c>
      <c r="H71" s="499">
        <f t="shared" si="6"/>
        <v>-17664744.013209336</v>
      </c>
      <c r="I71" s="499">
        <f t="shared" si="19"/>
        <v>-15404532.758922845</v>
      </c>
      <c r="J71" s="499">
        <f t="shared" si="7"/>
        <v>11301056.27143243</v>
      </c>
      <c r="K71" s="499">
        <f t="shared" si="4"/>
        <v>131845.65650004518</v>
      </c>
      <c r="L71" s="499">
        <f t="shared" si="1"/>
        <v>-3164295.7560010776</v>
      </c>
      <c r="M71" s="499">
        <f t="shared" si="16"/>
        <v>-3955369.6950013489</v>
      </c>
      <c r="N71" s="499">
        <f t="shared" si="17"/>
        <v>7345686.5764310807</v>
      </c>
      <c r="O71" s="496">
        <f t="shared" si="5"/>
        <v>5876549.2611448616</v>
      </c>
      <c r="Q71" s="1771"/>
    </row>
    <row r="72" spans="1:17" s="81" customFormat="1">
      <c r="A72" s="1778"/>
      <c r="B72" s="498">
        <v>43069</v>
      </c>
      <c r="C72" s="498"/>
      <c r="D72" s="477"/>
      <c r="E72" s="477">
        <f t="shared" si="3"/>
        <v>26705589.030355275</v>
      </c>
      <c r="F72" s="499">
        <f t="shared" si="18"/>
        <v>26705589.030355275</v>
      </c>
      <c r="G72" s="499">
        <f t="shared" si="13"/>
        <v>376701.87571441481</v>
      </c>
      <c r="H72" s="499">
        <f t="shared" si="6"/>
        <v>-18041445.888923749</v>
      </c>
      <c r="I72" s="499">
        <f t="shared" si="19"/>
        <v>-15781234.634637265</v>
      </c>
      <c r="J72" s="499">
        <f t="shared" si="7"/>
        <v>10924354.39571801</v>
      </c>
      <c r="K72" s="499">
        <f t="shared" si="4"/>
        <v>131845.65650004518</v>
      </c>
      <c r="L72" s="499">
        <f t="shared" si="1"/>
        <v>-3032450.0995010324</v>
      </c>
      <c r="M72" s="499">
        <f t="shared" si="16"/>
        <v>-3823524.0385013036</v>
      </c>
      <c r="N72" s="499">
        <f t="shared" si="17"/>
        <v>7100830.3572167065</v>
      </c>
      <c r="O72" s="496">
        <f t="shared" si="5"/>
        <v>5631693.041930493</v>
      </c>
      <c r="Q72" s="1771"/>
    </row>
    <row r="73" spans="1:17" s="81" customFormat="1">
      <c r="A73" s="1778"/>
      <c r="B73" s="498">
        <v>43100</v>
      </c>
      <c r="C73" s="498"/>
      <c r="D73" s="477"/>
      <c r="E73" s="477">
        <f t="shared" si="3"/>
        <v>26705589.030355275</v>
      </c>
      <c r="F73" s="499">
        <f t="shared" ref="F73:F95" si="20">(E61+E73+SUM(E62:E72)*2)/24</f>
        <v>26705589.030355275</v>
      </c>
      <c r="G73" s="499">
        <f t="shared" si="13"/>
        <v>376701.87571441481</v>
      </c>
      <c r="H73" s="499">
        <f t="shared" si="6"/>
        <v>-18418147.764638163</v>
      </c>
      <c r="I73" s="499">
        <f t="shared" si="19"/>
        <v>-16157936.510351673</v>
      </c>
      <c r="J73" s="499">
        <f t="shared" si="7"/>
        <v>10547652.520003602</v>
      </c>
      <c r="K73" s="1105">
        <f>(-D73*0.35)+(G73*0.35)+1.22</f>
        <v>131846.87650004518</v>
      </c>
      <c r="L73" s="499">
        <f t="shared" si="1"/>
        <v>-2900603.2230009874</v>
      </c>
      <c r="M73" s="499">
        <f t="shared" ref="M73:M95" si="21">(L61+L73+SUM(L62:L72)*2)/24</f>
        <v>-3691678.3311679256</v>
      </c>
      <c r="N73" s="499">
        <f t="shared" si="17"/>
        <v>6855974.1888356768</v>
      </c>
      <c r="O73" s="496">
        <f t="shared" si="5"/>
        <v>5386838.0427161241</v>
      </c>
      <c r="Q73" s="1771"/>
    </row>
    <row r="74" spans="1:17" s="81" customFormat="1">
      <c r="A74" s="1778"/>
      <c r="B74" s="498">
        <v>43131</v>
      </c>
      <c r="C74" s="498"/>
      <c r="D74" s="477"/>
      <c r="E74" s="477">
        <f t="shared" si="3"/>
        <v>26705589.030355275</v>
      </c>
      <c r="F74" s="499">
        <f t="shared" si="20"/>
        <v>26705589.030355275</v>
      </c>
      <c r="G74" s="499">
        <f t="shared" si="13"/>
        <v>376701.87571441481</v>
      </c>
      <c r="H74" s="499">
        <f t="shared" si="6"/>
        <v>-18794849.640352577</v>
      </c>
      <c r="I74" s="499">
        <f t="shared" si="19"/>
        <v>-16534638.386066092</v>
      </c>
      <c r="J74" s="499">
        <f t="shared" si="7"/>
        <v>10170950.644289182</v>
      </c>
      <c r="K74" s="499">
        <f t="shared" ref="K74:K95" si="22">(-D74*0.21)+(G74*0.21)</f>
        <v>79107.393900027106</v>
      </c>
      <c r="L74" s="499">
        <f t="shared" si="1"/>
        <v>-2821495.8291009604</v>
      </c>
      <c r="M74" s="499">
        <f t="shared" si="21"/>
        <v>-3562030.0006095474</v>
      </c>
      <c r="N74" s="499">
        <f t="shared" si="17"/>
        <v>6608920.6436796356</v>
      </c>
      <c r="O74" s="496">
        <f t="shared" si="5"/>
        <v>5089243.5609017368</v>
      </c>
      <c r="Q74" s="1771"/>
    </row>
    <row r="75" spans="1:17" s="81" customFormat="1">
      <c r="A75" s="1778"/>
      <c r="B75" s="498">
        <v>43159</v>
      </c>
      <c r="C75" s="498"/>
      <c r="D75" s="477"/>
      <c r="E75" s="477">
        <f t="shared" si="3"/>
        <v>26705589.030355275</v>
      </c>
      <c r="F75" s="499">
        <f t="shared" si="20"/>
        <v>26705589.030355275</v>
      </c>
      <c r="G75" s="499">
        <f t="shared" si="13"/>
        <v>376701.87571441481</v>
      </c>
      <c r="H75" s="499">
        <f t="shared" si="6"/>
        <v>-19171551.516066991</v>
      </c>
      <c r="I75" s="499">
        <f t="shared" si="19"/>
        <v>-16911340.261780504</v>
      </c>
      <c r="J75" s="499">
        <f t="shared" si="7"/>
        <v>9794248.7685747705</v>
      </c>
      <c r="K75" s="499">
        <f t="shared" si="22"/>
        <v>79107.393900027106</v>
      </c>
      <c r="L75" s="499">
        <f t="shared" si="1"/>
        <v>-2742388.4352009334</v>
      </c>
      <c r="M75" s="499">
        <f t="shared" si="21"/>
        <v>-3436776.5252678376</v>
      </c>
      <c r="N75" s="499">
        <f t="shared" si="17"/>
        <v>6357472.243306933</v>
      </c>
      <c r="O75" s="496">
        <f t="shared" si="5"/>
        <v>4791649.0790873505</v>
      </c>
      <c r="Q75" s="1771"/>
    </row>
    <row r="76" spans="1:17" s="81" customFormat="1">
      <c r="A76" s="1778"/>
      <c r="B76" s="498">
        <v>43190</v>
      </c>
      <c r="C76" s="498"/>
      <c r="D76" s="477"/>
      <c r="E76" s="477">
        <f t="shared" si="3"/>
        <v>26705589.030355275</v>
      </c>
      <c r="F76" s="499">
        <f t="shared" si="20"/>
        <v>26705589.030355275</v>
      </c>
      <c r="G76" s="499">
        <f t="shared" si="13"/>
        <v>376701.87571441481</v>
      </c>
      <c r="H76" s="499">
        <f t="shared" si="6"/>
        <v>-19548253.391781405</v>
      </c>
      <c r="I76" s="499">
        <f t="shared" si="19"/>
        <v>-17288042.137494922</v>
      </c>
      <c r="J76" s="499">
        <f t="shared" si="7"/>
        <v>9417546.892860353</v>
      </c>
      <c r="K76" s="499">
        <f t="shared" si="22"/>
        <v>79107.393900027106</v>
      </c>
      <c r="L76" s="499">
        <f t="shared" si="1"/>
        <v>-2663281.0413009063</v>
      </c>
      <c r="M76" s="499">
        <f t="shared" si="21"/>
        <v>-3315917.9051427967</v>
      </c>
      <c r="N76" s="499">
        <f t="shared" si="17"/>
        <v>6101628.9877175558</v>
      </c>
      <c r="O76" s="496">
        <f t="shared" si="5"/>
        <v>4494054.5972729642</v>
      </c>
      <c r="Q76" s="1771"/>
    </row>
    <row r="77" spans="1:17" s="81" customFormat="1">
      <c r="A77" s="1778"/>
      <c r="B77" s="498">
        <v>43220</v>
      </c>
      <c r="C77" s="498"/>
      <c r="D77" s="477"/>
      <c r="E77" s="477">
        <f t="shared" ref="E77:E95" si="23">E76+D77</f>
        <v>26705589.030355275</v>
      </c>
      <c r="F77" s="499">
        <f t="shared" si="20"/>
        <v>26705589.030355275</v>
      </c>
      <c r="G77" s="499">
        <f t="shared" si="13"/>
        <v>376701.87571441481</v>
      </c>
      <c r="H77" s="499">
        <f t="shared" si="6"/>
        <v>-19924955.267495818</v>
      </c>
      <c r="I77" s="499">
        <f t="shared" si="19"/>
        <v>-17664744.013209339</v>
      </c>
      <c r="J77" s="499">
        <f t="shared" si="7"/>
        <v>9040845.0171459354</v>
      </c>
      <c r="K77" s="499">
        <f t="shared" si="22"/>
        <v>79107.393900027106</v>
      </c>
      <c r="L77" s="499">
        <f t="shared" si="1"/>
        <v>-2584173.6474008793</v>
      </c>
      <c r="M77" s="499">
        <f t="shared" si="21"/>
        <v>-3199454.1402344233</v>
      </c>
      <c r="N77" s="499">
        <f t="shared" si="17"/>
        <v>5841390.8769115116</v>
      </c>
      <c r="O77" s="496">
        <f t="shared" si="5"/>
        <v>4196460.1154585769</v>
      </c>
      <c r="Q77" s="1771"/>
    </row>
    <row r="78" spans="1:17" s="81" customFormat="1">
      <c r="A78" s="1778"/>
      <c r="B78" s="498">
        <v>43251</v>
      </c>
      <c r="C78" s="498"/>
      <c r="D78" s="477"/>
      <c r="E78" s="477">
        <f t="shared" si="23"/>
        <v>26705589.030355275</v>
      </c>
      <c r="F78" s="499">
        <f t="shared" si="20"/>
        <v>26705589.030355275</v>
      </c>
      <c r="G78" s="499">
        <f t="shared" si="13"/>
        <v>376701.87571441481</v>
      </c>
      <c r="H78" s="499">
        <f t="shared" si="6"/>
        <v>-20301657.143210232</v>
      </c>
      <c r="I78" s="499">
        <f t="shared" si="19"/>
        <v>-18041445.888923749</v>
      </c>
      <c r="J78" s="499">
        <f t="shared" si="7"/>
        <v>8664143.1414315253</v>
      </c>
      <c r="K78" s="499">
        <f t="shared" si="22"/>
        <v>79107.393900027106</v>
      </c>
      <c r="L78" s="499">
        <f t="shared" ref="L78:L95" si="24">L77+K78</f>
        <v>-2505066.2535008523</v>
      </c>
      <c r="M78" s="499">
        <f t="shared" si="21"/>
        <v>-3087385.230542718</v>
      </c>
      <c r="N78" s="499">
        <f t="shared" si="17"/>
        <v>5576757.9108888078</v>
      </c>
      <c r="O78" s="496">
        <f t="shared" ref="O78:O94" si="25">+E78+H78+L78</f>
        <v>3898865.6336441902</v>
      </c>
      <c r="Q78" s="1771"/>
    </row>
    <row r="79" spans="1:17" s="81" customFormat="1">
      <c r="A79" s="1778"/>
      <c r="B79" s="498">
        <v>43281</v>
      </c>
      <c r="C79" s="498"/>
      <c r="D79" s="477"/>
      <c r="E79" s="477">
        <f t="shared" si="23"/>
        <v>26705589.030355275</v>
      </c>
      <c r="F79" s="499">
        <f t="shared" si="20"/>
        <v>26705589.030355275</v>
      </c>
      <c r="G79" s="499">
        <f t="shared" si="13"/>
        <v>376701.87571441481</v>
      </c>
      <c r="H79" s="499">
        <f t="shared" si="6"/>
        <v>-20678359.018924646</v>
      </c>
      <c r="I79" s="499">
        <f t="shared" si="19"/>
        <v>-18418147.764638163</v>
      </c>
      <c r="J79" s="499">
        <f t="shared" si="7"/>
        <v>8287441.2657171115</v>
      </c>
      <c r="K79" s="499">
        <f t="shared" si="22"/>
        <v>79107.393900027106</v>
      </c>
      <c r="L79" s="499">
        <f t="shared" si="24"/>
        <v>-2425958.8596008252</v>
      </c>
      <c r="M79" s="499">
        <f t="shared" si="21"/>
        <v>-2979711.1760676815</v>
      </c>
      <c r="N79" s="499">
        <f t="shared" si="17"/>
        <v>5307730.0896494295</v>
      </c>
      <c r="O79" s="496">
        <f t="shared" si="25"/>
        <v>3601271.1518298034</v>
      </c>
      <c r="Q79" s="1771"/>
    </row>
    <row r="80" spans="1:17" s="81" customFormat="1">
      <c r="A80" s="1778"/>
      <c r="B80" s="498">
        <v>43312</v>
      </c>
      <c r="C80" s="498"/>
      <c r="D80" s="477"/>
      <c r="E80" s="477">
        <f t="shared" si="23"/>
        <v>26705589.030355275</v>
      </c>
      <c r="F80" s="499">
        <f t="shared" si="20"/>
        <v>26705589.030355275</v>
      </c>
      <c r="G80" s="499">
        <f t="shared" si="13"/>
        <v>376701.87571441481</v>
      </c>
      <c r="H80" s="499">
        <f t="shared" ref="H80:H94" si="26">H79-G80</f>
        <v>-21055060.89463906</v>
      </c>
      <c r="I80" s="499">
        <f t="shared" si="19"/>
        <v>-18794849.640352581</v>
      </c>
      <c r="J80" s="499">
        <f t="shared" si="7"/>
        <v>7910739.390002694</v>
      </c>
      <c r="K80" s="499">
        <f t="shared" si="22"/>
        <v>79107.393900027106</v>
      </c>
      <c r="L80" s="499">
        <f t="shared" si="24"/>
        <v>-2346851.4657007982</v>
      </c>
      <c r="M80" s="499">
        <f t="shared" si="21"/>
        <v>-2876431.9768093131</v>
      </c>
      <c r="N80" s="499">
        <f t="shared" si="17"/>
        <v>5034307.4131933805</v>
      </c>
      <c r="O80" s="496">
        <f t="shared" si="25"/>
        <v>3303676.6700154166</v>
      </c>
      <c r="Q80" s="1771"/>
    </row>
    <row r="81" spans="1:17" s="81" customFormat="1">
      <c r="A81" s="1778"/>
      <c r="B81" s="498">
        <v>43343</v>
      </c>
      <c r="C81" s="498"/>
      <c r="D81" s="477"/>
      <c r="E81" s="477">
        <f t="shared" si="23"/>
        <v>26705589.030355275</v>
      </c>
      <c r="F81" s="499">
        <f t="shared" si="20"/>
        <v>26705589.030355275</v>
      </c>
      <c r="G81" s="499">
        <f t="shared" si="13"/>
        <v>376701.87571441481</v>
      </c>
      <c r="H81" s="499">
        <f t="shared" si="26"/>
        <v>-21431762.770353474</v>
      </c>
      <c r="I81" s="499">
        <f t="shared" si="19"/>
        <v>-19171551.516066991</v>
      </c>
      <c r="J81" s="499">
        <f t="shared" si="7"/>
        <v>7534037.5142882839</v>
      </c>
      <c r="K81" s="499">
        <f t="shared" si="22"/>
        <v>79107.393900027106</v>
      </c>
      <c r="L81" s="499">
        <f t="shared" si="24"/>
        <v>-2267744.0718007712</v>
      </c>
      <c r="M81" s="499">
        <f t="shared" si="21"/>
        <v>-2777547.6327676121</v>
      </c>
      <c r="N81" s="499">
        <f t="shared" si="17"/>
        <v>4756489.8815206718</v>
      </c>
      <c r="O81" s="496">
        <f t="shared" si="25"/>
        <v>3006082.1882010298</v>
      </c>
      <c r="Q81" s="1771"/>
    </row>
    <row r="82" spans="1:17" s="81" customFormat="1">
      <c r="A82" s="1778"/>
      <c r="B82" s="498">
        <v>43373</v>
      </c>
      <c r="C82" s="498"/>
      <c r="D82" s="477"/>
      <c r="E82" s="477">
        <f t="shared" si="23"/>
        <v>26705589.030355275</v>
      </c>
      <c r="F82" s="499">
        <f t="shared" si="20"/>
        <v>26705589.030355275</v>
      </c>
      <c r="G82" s="499">
        <f t="shared" si="13"/>
        <v>376701.87571441481</v>
      </c>
      <c r="H82" s="499">
        <f t="shared" si="26"/>
        <v>-21808464.646067888</v>
      </c>
      <c r="I82" s="499">
        <f t="shared" si="19"/>
        <v>-19548253.391781405</v>
      </c>
      <c r="J82" s="499">
        <f t="shared" si="7"/>
        <v>7157335.6385738701</v>
      </c>
      <c r="K82" s="499">
        <f t="shared" si="22"/>
        <v>79107.393900027106</v>
      </c>
      <c r="L82" s="499">
        <f t="shared" si="24"/>
        <v>-2188636.6779007441</v>
      </c>
      <c r="M82" s="499">
        <f t="shared" si="21"/>
        <v>-2683058.1439425796</v>
      </c>
      <c r="N82" s="499">
        <f t="shared" si="17"/>
        <v>4474277.4946312904</v>
      </c>
      <c r="O82" s="496">
        <f t="shared" si="25"/>
        <v>2708487.706386643</v>
      </c>
      <c r="Q82" s="1771"/>
    </row>
    <row r="83" spans="1:17" s="81" customFormat="1">
      <c r="A83" s="1778"/>
      <c r="B83" s="498">
        <v>43404</v>
      </c>
      <c r="C83" s="498"/>
      <c r="D83" s="477"/>
      <c r="E83" s="477">
        <f t="shared" si="23"/>
        <v>26705589.030355275</v>
      </c>
      <c r="F83" s="499">
        <f t="shared" si="20"/>
        <v>26705589.030355275</v>
      </c>
      <c r="G83" s="499">
        <f t="shared" si="13"/>
        <v>376701.87571441481</v>
      </c>
      <c r="H83" s="499">
        <f t="shared" si="26"/>
        <v>-22185166.521782301</v>
      </c>
      <c r="I83" s="499">
        <f t="shared" si="19"/>
        <v>-19924955.267495815</v>
      </c>
      <c r="J83" s="499">
        <f t="shared" si="7"/>
        <v>6780633.76285946</v>
      </c>
      <c r="K83" s="499">
        <f t="shared" si="22"/>
        <v>79107.393900027106</v>
      </c>
      <c r="L83" s="499">
        <f t="shared" si="24"/>
        <v>-2109529.2840007171</v>
      </c>
      <c r="M83" s="499">
        <f t="shared" si="21"/>
        <v>-2592963.5103342156</v>
      </c>
      <c r="N83" s="499">
        <f t="shared" si="17"/>
        <v>4187670.2525252444</v>
      </c>
      <c r="O83" s="496">
        <f t="shared" si="25"/>
        <v>2410893.2245722562</v>
      </c>
      <c r="Q83" s="1771"/>
    </row>
    <row r="84" spans="1:17" s="81" customFormat="1">
      <c r="A84" s="1778"/>
      <c r="B84" s="498">
        <v>43434</v>
      </c>
      <c r="C84" s="498"/>
      <c r="D84" s="477"/>
      <c r="E84" s="477">
        <f t="shared" si="23"/>
        <v>26705589.030355275</v>
      </c>
      <c r="F84" s="499">
        <f t="shared" si="20"/>
        <v>26705589.030355275</v>
      </c>
      <c r="G84" s="499">
        <f t="shared" si="13"/>
        <v>376701.87571441481</v>
      </c>
      <c r="H84" s="499">
        <f t="shared" si="26"/>
        <v>-22561868.397496715</v>
      </c>
      <c r="I84" s="499">
        <f t="shared" si="19"/>
        <v>-20301657.143210236</v>
      </c>
      <c r="J84" s="499">
        <f t="shared" ref="J84:J95" si="27">F84+I84</f>
        <v>6403931.8871450387</v>
      </c>
      <c r="K84" s="499">
        <f t="shared" si="22"/>
        <v>79107.393900027106</v>
      </c>
      <c r="L84" s="499">
        <f t="shared" si="24"/>
        <v>-2030421.8901006901</v>
      </c>
      <c r="M84" s="499">
        <f t="shared" si="21"/>
        <v>-2507263.73194252</v>
      </c>
      <c r="N84" s="499">
        <f t="shared" si="17"/>
        <v>3896668.1552025187</v>
      </c>
      <c r="O84" s="496">
        <f t="shared" si="25"/>
        <v>2113298.7427578694</v>
      </c>
      <c r="Q84" s="1771" t="s">
        <v>878</v>
      </c>
    </row>
    <row r="85" spans="1:17" s="81" customFormat="1">
      <c r="A85" s="1778"/>
      <c r="B85" s="498">
        <v>43465</v>
      </c>
      <c r="C85" s="498"/>
      <c r="D85" s="477"/>
      <c r="E85" s="477">
        <f t="shared" si="23"/>
        <v>26705589.030355275</v>
      </c>
      <c r="F85" s="499">
        <f t="shared" si="20"/>
        <v>26705589.030355275</v>
      </c>
      <c r="G85" s="499">
        <f t="shared" si="13"/>
        <v>376701.87571441481</v>
      </c>
      <c r="H85" s="499">
        <f t="shared" si="26"/>
        <v>-22938570.273211129</v>
      </c>
      <c r="I85" s="499">
        <f t="shared" si="19"/>
        <v>-20678359.01892465</v>
      </c>
      <c r="J85" s="499">
        <f t="shared" si="27"/>
        <v>6027230.0114306249</v>
      </c>
      <c r="K85" s="499">
        <f t="shared" si="22"/>
        <v>79107.393900027106</v>
      </c>
      <c r="L85" s="499">
        <f t="shared" si="24"/>
        <v>-1951314.496200663</v>
      </c>
      <c r="M85" s="499">
        <f t="shared" si="21"/>
        <v>-2425958.8596008252</v>
      </c>
      <c r="N85" s="499">
        <f t="shared" si="17"/>
        <v>3601271.1518297996</v>
      </c>
      <c r="O85" s="496">
        <f t="shared" si="25"/>
        <v>1815704.2609434826</v>
      </c>
      <c r="Q85" s="1771"/>
    </row>
    <row r="86" spans="1:17">
      <c r="A86" s="577"/>
      <c r="B86" s="498">
        <v>43496</v>
      </c>
      <c r="C86" s="498"/>
      <c r="D86" s="477"/>
      <c r="E86" s="477">
        <f t="shared" si="23"/>
        <v>26705589.030355275</v>
      </c>
      <c r="F86" s="497">
        <f t="shared" si="20"/>
        <v>26705589.030355275</v>
      </c>
      <c r="G86" s="497">
        <f t="shared" si="13"/>
        <v>376701.87571441481</v>
      </c>
      <c r="H86" s="497">
        <f t="shared" si="26"/>
        <v>-23315272.148925543</v>
      </c>
      <c r="I86" s="497">
        <f t="shared" si="19"/>
        <v>-21055060.89463906</v>
      </c>
      <c r="J86" s="497">
        <f t="shared" si="27"/>
        <v>5650528.1357162148</v>
      </c>
      <c r="K86" s="497">
        <f t="shared" si="22"/>
        <v>79107.393900027106</v>
      </c>
      <c r="L86" s="497">
        <f t="shared" si="24"/>
        <v>-1872207.102300636</v>
      </c>
      <c r="M86" s="497">
        <f t="shared" si="21"/>
        <v>-2346851.4657007982</v>
      </c>
      <c r="N86" s="499">
        <f t="shared" si="17"/>
        <v>3303676.6700154166</v>
      </c>
      <c r="O86" s="496">
        <f t="shared" si="25"/>
        <v>1518109.7791290958</v>
      </c>
    </row>
    <row r="87" spans="1:17">
      <c r="A87" s="577"/>
      <c r="B87" s="498">
        <v>43524</v>
      </c>
      <c r="C87" s="498"/>
      <c r="D87" s="477"/>
      <c r="E87" s="477">
        <f t="shared" si="23"/>
        <v>26705589.030355275</v>
      </c>
      <c r="F87" s="497">
        <f t="shared" si="20"/>
        <v>26705589.030355275</v>
      </c>
      <c r="G87" s="497">
        <f t="shared" si="13"/>
        <v>376701.87571441481</v>
      </c>
      <c r="H87" s="497">
        <f t="shared" si="26"/>
        <v>-23691974.024639957</v>
      </c>
      <c r="I87" s="497">
        <f t="shared" si="19"/>
        <v>-21431762.770353474</v>
      </c>
      <c r="J87" s="497">
        <f t="shared" si="27"/>
        <v>5273826.260001801</v>
      </c>
      <c r="K87" s="497">
        <f t="shared" si="22"/>
        <v>79107.393900027106</v>
      </c>
      <c r="L87" s="497">
        <f t="shared" si="24"/>
        <v>-1793099.708400609</v>
      </c>
      <c r="M87" s="497">
        <f t="shared" si="21"/>
        <v>-2267744.0718007712</v>
      </c>
      <c r="N87" s="499">
        <f t="shared" si="17"/>
        <v>3006082.1882010298</v>
      </c>
      <c r="O87" s="496">
        <f t="shared" si="25"/>
        <v>1220515.2973147091</v>
      </c>
    </row>
    <row r="88" spans="1:17">
      <c r="A88" s="577"/>
      <c r="B88" s="498">
        <v>43555</v>
      </c>
      <c r="C88" s="498"/>
      <c r="D88" s="477"/>
      <c r="E88" s="477">
        <f t="shared" si="23"/>
        <v>26705589.030355275</v>
      </c>
      <c r="F88" s="497">
        <f t="shared" si="20"/>
        <v>26705589.030355275</v>
      </c>
      <c r="G88" s="497">
        <f t="shared" si="13"/>
        <v>376701.87571441481</v>
      </c>
      <c r="H88" s="497">
        <f t="shared" si="26"/>
        <v>-24068675.90035437</v>
      </c>
      <c r="I88" s="497">
        <f t="shared" si="19"/>
        <v>-21808464.646067891</v>
      </c>
      <c r="J88" s="497">
        <f t="shared" si="27"/>
        <v>4897124.3842873834</v>
      </c>
      <c r="K88" s="497">
        <f t="shared" si="22"/>
        <v>79107.393900027106</v>
      </c>
      <c r="L88" s="497">
        <f t="shared" si="24"/>
        <v>-1713992.3145005819</v>
      </c>
      <c r="M88" s="497">
        <f t="shared" si="21"/>
        <v>-2188636.6779007437</v>
      </c>
      <c r="N88" s="499">
        <f t="shared" si="17"/>
        <v>2708487.7063866397</v>
      </c>
      <c r="O88" s="496">
        <f t="shared" si="25"/>
        <v>922920.81550032226</v>
      </c>
    </row>
    <row r="89" spans="1:17">
      <c r="A89" s="577"/>
      <c r="B89" s="498">
        <v>43585</v>
      </c>
      <c r="C89" s="498"/>
      <c r="D89" s="477"/>
      <c r="E89" s="477">
        <f t="shared" si="23"/>
        <v>26705589.030355275</v>
      </c>
      <c r="F89" s="497">
        <f t="shared" si="20"/>
        <v>26705589.030355275</v>
      </c>
      <c r="G89" s="497">
        <f t="shared" si="13"/>
        <v>376701.87571441481</v>
      </c>
      <c r="H89" s="497">
        <f t="shared" si="26"/>
        <v>-24445377.776068784</v>
      </c>
      <c r="I89" s="497">
        <f t="shared" si="19"/>
        <v>-22185166.521782301</v>
      </c>
      <c r="J89" s="497">
        <f t="shared" si="27"/>
        <v>4520422.5085729733</v>
      </c>
      <c r="K89" s="497">
        <f t="shared" si="22"/>
        <v>79107.393900027106</v>
      </c>
      <c r="L89" s="497">
        <f t="shared" si="24"/>
        <v>-1634884.9206005549</v>
      </c>
      <c r="M89" s="497">
        <f t="shared" si="21"/>
        <v>-2109529.2840007166</v>
      </c>
      <c r="N89" s="499">
        <f t="shared" si="17"/>
        <v>2410893.2245722567</v>
      </c>
      <c r="O89" s="496">
        <f t="shared" si="25"/>
        <v>625326.33368593547</v>
      </c>
    </row>
    <row r="90" spans="1:17">
      <c r="A90" s="577"/>
      <c r="B90" s="498">
        <v>43616</v>
      </c>
      <c r="C90" s="498"/>
      <c r="D90" s="477"/>
      <c r="E90" s="477">
        <f t="shared" si="23"/>
        <v>26705589.030355275</v>
      </c>
      <c r="F90" s="497">
        <f t="shared" si="20"/>
        <v>26705589.030355275</v>
      </c>
      <c r="G90" s="497">
        <f t="shared" si="13"/>
        <v>376701.87571441481</v>
      </c>
      <c r="H90" s="497">
        <f t="shared" si="26"/>
        <v>-24822079.651783198</v>
      </c>
      <c r="I90" s="497">
        <f t="shared" si="19"/>
        <v>-22561868.397496715</v>
      </c>
      <c r="J90" s="497">
        <f t="shared" si="27"/>
        <v>4143720.6328585595</v>
      </c>
      <c r="K90" s="497">
        <f t="shared" si="22"/>
        <v>79107.393900027106</v>
      </c>
      <c r="L90" s="497">
        <f t="shared" si="24"/>
        <v>-1555777.5267005279</v>
      </c>
      <c r="M90" s="497">
        <f t="shared" si="21"/>
        <v>-2030421.8901006903</v>
      </c>
      <c r="N90" s="499">
        <f t="shared" si="17"/>
        <v>2113298.742757869</v>
      </c>
      <c r="O90" s="496">
        <f t="shared" si="25"/>
        <v>327731.85187154869</v>
      </c>
    </row>
    <row r="91" spans="1:17">
      <c r="A91" s="577"/>
      <c r="B91" s="498">
        <v>43646</v>
      </c>
      <c r="C91" s="498"/>
      <c r="D91" s="477"/>
      <c r="E91" s="477">
        <f t="shared" si="23"/>
        <v>26705589.030355275</v>
      </c>
      <c r="F91" s="497">
        <f t="shared" si="20"/>
        <v>26705589.030355275</v>
      </c>
      <c r="G91" s="497">
        <f t="shared" si="13"/>
        <v>376701.87571441481</v>
      </c>
      <c r="H91" s="497">
        <f t="shared" si="26"/>
        <v>-25198781.527497612</v>
      </c>
      <c r="I91" s="497">
        <f t="shared" si="19"/>
        <v>-22938570.273211125</v>
      </c>
      <c r="J91" s="497">
        <f t="shared" si="27"/>
        <v>3767018.7571441494</v>
      </c>
      <c r="K91" s="497">
        <f t="shared" si="22"/>
        <v>79107.393900027106</v>
      </c>
      <c r="L91" s="497">
        <f t="shared" si="24"/>
        <v>-1476670.1328005008</v>
      </c>
      <c r="M91" s="497">
        <f t="shared" si="21"/>
        <v>-1951314.496200663</v>
      </c>
      <c r="N91" s="499">
        <f t="shared" si="17"/>
        <v>1815704.2609434864</v>
      </c>
      <c r="O91" s="496">
        <f t="shared" si="25"/>
        <v>30137.370057161897</v>
      </c>
    </row>
    <row r="92" spans="1:17">
      <c r="A92" s="577"/>
      <c r="B92" s="1072">
        <v>43677</v>
      </c>
      <c r="C92" s="1072"/>
      <c r="D92" s="1073"/>
      <c r="E92" s="1073">
        <f t="shared" si="23"/>
        <v>26705589.030355275</v>
      </c>
      <c r="F92" s="1074">
        <f t="shared" si="20"/>
        <v>26705589.030355275</v>
      </c>
      <c r="G92" s="1074">
        <f t="shared" si="13"/>
        <v>376701.87571441481</v>
      </c>
      <c r="H92" s="1074">
        <f t="shared" si="26"/>
        <v>-25575483.403212026</v>
      </c>
      <c r="I92" s="1074">
        <f t="shared" si="19"/>
        <v>-23315272.148925543</v>
      </c>
      <c r="J92" s="1074">
        <f t="shared" si="27"/>
        <v>3390316.8814297318</v>
      </c>
      <c r="K92" s="1074">
        <f t="shared" si="22"/>
        <v>79107.393900027106</v>
      </c>
      <c r="L92" s="1074">
        <f t="shared" si="24"/>
        <v>-1397562.7389004738</v>
      </c>
      <c r="M92" s="1074">
        <f t="shared" si="21"/>
        <v>-1872207.1023006358</v>
      </c>
      <c r="N92" s="1074">
        <f t="shared" si="17"/>
        <v>1518109.7791290961</v>
      </c>
      <c r="O92" s="1075">
        <f t="shared" si="25"/>
        <v>-267457.11175722489</v>
      </c>
    </row>
    <row r="93" spans="1:17">
      <c r="A93" s="577"/>
      <c r="B93" s="1072">
        <v>43708</v>
      </c>
      <c r="C93" s="1072"/>
      <c r="D93" s="1073"/>
      <c r="E93" s="1073">
        <f t="shared" si="23"/>
        <v>26705589.030355275</v>
      </c>
      <c r="F93" s="1074">
        <f t="shared" si="20"/>
        <v>26705589.030355275</v>
      </c>
      <c r="G93" s="1074">
        <f t="shared" si="13"/>
        <v>376701.87571441481</v>
      </c>
      <c r="H93" s="1074">
        <f t="shared" si="26"/>
        <v>-25952185.27892644</v>
      </c>
      <c r="I93" s="1074">
        <f t="shared" si="19"/>
        <v>-23691974.02463996</v>
      </c>
      <c r="J93" s="1074">
        <f t="shared" si="27"/>
        <v>3013615.0057153143</v>
      </c>
      <c r="K93" s="1074">
        <f t="shared" si="22"/>
        <v>79107.393900027106</v>
      </c>
      <c r="L93" s="1074">
        <f t="shared" si="24"/>
        <v>-1318455.3450004468</v>
      </c>
      <c r="M93" s="1074">
        <f t="shared" si="21"/>
        <v>-1793099.708400609</v>
      </c>
      <c r="N93" s="1074">
        <f t="shared" si="17"/>
        <v>1220515.2973147053</v>
      </c>
      <c r="O93" s="1075">
        <f t="shared" si="25"/>
        <v>-565051.59357161168</v>
      </c>
    </row>
    <row r="94" spans="1:17">
      <c r="A94" s="577"/>
      <c r="B94" s="1072">
        <v>43738</v>
      </c>
      <c r="C94" s="1072"/>
      <c r="D94" s="1073"/>
      <c r="E94" s="1073">
        <f t="shared" si="23"/>
        <v>26705589.030355275</v>
      </c>
      <c r="F94" s="1074">
        <f t="shared" si="20"/>
        <v>26705589.030355275</v>
      </c>
      <c r="G94" s="1074">
        <f t="shared" si="13"/>
        <v>376701.87571441481</v>
      </c>
      <c r="H94" s="1074">
        <f t="shared" si="26"/>
        <v>-26328887.154640853</v>
      </c>
      <c r="I94" s="1074">
        <f t="shared" si="19"/>
        <v>-24068675.90035437</v>
      </c>
      <c r="J94" s="1074">
        <f t="shared" si="27"/>
        <v>2636913.1300009042</v>
      </c>
      <c r="K94" s="1074">
        <f t="shared" si="22"/>
        <v>79107.393900027106</v>
      </c>
      <c r="L94" s="1074">
        <f t="shared" si="24"/>
        <v>-1239347.9511004197</v>
      </c>
      <c r="M94" s="1074">
        <f t="shared" si="21"/>
        <v>-1713992.3145005817</v>
      </c>
      <c r="N94" s="1074">
        <f t="shared" si="17"/>
        <v>922920.8155003225</v>
      </c>
      <c r="O94" s="1075">
        <f t="shared" si="25"/>
        <v>-862646.07538599847</v>
      </c>
    </row>
    <row r="95" spans="1:17">
      <c r="A95" s="577"/>
      <c r="B95" s="1072">
        <v>43769</v>
      </c>
      <c r="C95" s="1072"/>
      <c r="D95" s="1073"/>
      <c r="E95" s="1073">
        <f t="shared" si="23"/>
        <v>26705589.030355275</v>
      </c>
      <c r="F95" s="1074">
        <f t="shared" si="20"/>
        <v>26705589.030355275</v>
      </c>
      <c r="G95" s="1770">
        <f>+G94</f>
        <v>376701.87571441481</v>
      </c>
      <c r="H95" s="1074">
        <f>H94-G95</f>
        <v>-26705589.030355267</v>
      </c>
      <c r="I95" s="1074">
        <f>(H83+H95+SUM(H84:H94)*2)/24</f>
        <v>-24445377.776068788</v>
      </c>
      <c r="J95" s="1074">
        <f t="shared" si="27"/>
        <v>2260211.2542864867</v>
      </c>
      <c r="K95" s="1074">
        <f t="shared" si="22"/>
        <v>79107.393900027106</v>
      </c>
      <c r="L95" s="1074">
        <f t="shared" si="24"/>
        <v>-1160240.5572003927</v>
      </c>
      <c r="M95" s="1074">
        <f t="shared" si="21"/>
        <v>-1634884.9206005549</v>
      </c>
      <c r="N95" s="1074">
        <f t="shared" si="17"/>
        <v>625326.33368593175</v>
      </c>
      <c r="O95" s="1075">
        <f>+E95+H95+L95</f>
        <v>-1160240.5572003853</v>
      </c>
      <c r="Q95" s="1779" t="s">
        <v>2641</v>
      </c>
    </row>
    <row r="96" spans="1:17">
      <c r="A96" s="577"/>
      <c r="B96" s="1072">
        <v>43799</v>
      </c>
      <c r="C96" s="1072"/>
      <c r="D96" s="1073"/>
      <c r="E96" s="1073">
        <f>E95+D96</f>
        <v>26705589.030355275</v>
      </c>
      <c r="F96" s="1074">
        <f>(E84+E96+SUM(E85:E95)*2)/24</f>
        <v>26705589.030355275</v>
      </c>
      <c r="G96" s="1074"/>
      <c r="H96" s="1074">
        <f>H95-G96</f>
        <v>-26705589.030355267</v>
      </c>
      <c r="I96" s="1074">
        <f>(H84+H96+SUM(H85:H95)*2)/24</f>
        <v>-24806383.740295101</v>
      </c>
      <c r="J96" s="1074">
        <f>F96+I96</f>
        <v>1899205.2900601737</v>
      </c>
      <c r="K96" s="1074">
        <f>(-D96*0.35)+(G96*0.35)</f>
        <v>0</v>
      </c>
      <c r="L96" s="1074">
        <f>L95+K96</f>
        <v>-1160240.5572003927</v>
      </c>
      <c r="M96" s="1074">
        <f>(L84+L96+SUM(L85:L95)*2)/24</f>
        <v>-1559073.6681130289</v>
      </c>
      <c r="N96" s="1074">
        <f>M96+J96</f>
        <v>340131.62194714486</v>
      </c>
      <c r="O96" s="1075">
        <f>+E96+H96+L96</f>
        <v>-1160240.5572003853</v>
      </c>
    </row>
    <row r="97" spans="1:15">
      <c r="A97" s="577"/>
      <c r="B97" s="1072">
        <v>43830</v>
      </c>
      <c r="C97" s="1072"/>
      <c r="D97" s="1073"/>
      <c r="E97" s="1073">
        <f t="shared" ref="E97:E107" si="28">E96+D97</f>
        <v>26705589.030355275</v>
      </c>
      <c r="F97" s="1074">
        <f t="shared" ref="F97:F107" si="29">(E85+E97+SUM(E86:E96)*2)/24</f>
        <v>26705589.030355275</v>
      </c>
      <c r="G97" s="1074"/>
      <c r="H97" s="1074">
        <f t="shared" ref="H97:H107" si="30">H96-G97</f>
        <v>-26705589.030355267</v>
      </c>
      <c r="I97" s="1074">
        <f t="shared" ref="I97:I104" si="31">(H85+H97+SUM(H86:H96)*2)/24</f>
        <v>-25135997.881545205</v>
      </c>
      <c r="J97" s="1074">
        <f t="shared" ref="J97:J107" si="32">F97+I97</f>
        <v>1569591.14881007</v>
      </c>
      <c r="K97" s="1074">
        <f t="shared" ref="K97:K106" si="33">(-D97*0.35)+(G97*0.35)</f>
        <v>0</v>
      </c>
      <c r="L97" s="1074">
        <f t="shared" ref="L97:L105" si="34">L96+K97</f>
        <v>-1160240.5572003927</v>
      </c>
      <c r="M97" s="1074">
        <f t="shared" ref="M97:M107" si="35">(L85+L97+SUM(L86:L96)*2)/24</f>
        <v>-1489854.698450505</v>
      </c>
      <c r="N97" s="1074">
        <f t="shared" ref="N97:N107" si="36">M97+J97</f>
        <v>79736.450359564973</v>
      </c>
      <c r="O97" s="1075">
        <f t="shared" ref="O97:O104" si="37">+E97+H97+L97</f>
        <v>-1160240.5572003853</v>
      </c>
    </row>
    <row r="98" spans="1:15">
      <c r="A98" s="577"/>
      <c r="B98" s="1072">
        <v>43861</v>
      </c>
      <c r="C98" s="1072"/>
      <c r="D98" s="1073"/>
      <c r="E98" s="1073">
        <f t="shared" si="28"/>
        <v>26705589.030355275</v>
      </c>
      <c r="F98" s="1074">
        <f t="shared" si="29"/>
        <v>26705589.030355275</v>
      </c>
      <c r="G98" s="1074"/>
      <c r="H98" s="1074">
        <f t="shared" si="30"/>
        <v>-26705589.030355267</v>
      </c>
      <c r="I98" s="1074">
        <f t="shared" si="31"/>
        <v>-25434220.199819118</v>
      </c>
      <c r="J98" s="1074">
        <f t="shared" si="32"/>
        <v>1271368.8305361569</v>
      </c>
      <c r="K98" s="1074">
        <f t="shared" si="33"/>
        <v>0</v>
      </c>
      <c r="L98" s="1074">
        <f t="shared" si="34"/>
        <v>-1160240.5572003927</v>
      </c>
      <c r="M98" s="1074">
        <f t="shared" si="35"/>
        <v>-1427228.0116129841</v>
      </c>
      <c r="N98" s="1074">
        <f t="shared" si="36"/>
        <v>-155859.18107682723</v>
      </c>
      <c r="O98" s="1075">
        <f t="shared" si="37"/>
        <v>-1160240.5572003853</v>
      </c>
    </row>
    <row r="99" spans="1:15">
      <c r="A99" s="577"/>
      <c r="B99" s="1072">
        <v>43890</v>
      </c>
      <c r="C99" s="1072"/>
      <c r="D99" s="1073"/>
      <c r="E99" s="1073">
        <f t="shared" si="28"/>
        <v>26705589.030355275</v>
      </c>
      <c r="F99" s="1074">
        <f t="shared" si="29"/>
        <v>26705589.030355275</v>
      </c>
      <c r="G99" s="1074"/>
      <c r="H99" s="1074">
        <f t="shared" si="30"/>
        <v>-26705589.030355267</v>
      </c>
      <c r="I99" s="1074">
        <f t="shared" si="31"/>
        <v>-25701050.695116833</v>
      </c>
      <c r="J99" s="1074">
        <f t="shared" si="32"/>
        <v>1004538.3352384418</v>
      </c>
      <c r="K99" s="1074">
        <f t="shared" si="33"/>
        <v>0</v>
      </c>
      <c r="L99" s="1074">
        <f t="shared" si="34"/>
        <v>-1160240.5572003927</v>
      </c>
      <c r="M99" s="1074">
        <f t="shared" si="35"/>
        <v>-1371193.6076004647</v>
      </c>
      <c r="N99" s="1074">
        <f t="shared" si="36"/>
        <v>-366655.27236202289</v>
      </c>
      <c r="O99" s="1075">
        <f t="shared" si="37"/>
        <v>-1160240.5572003853</v>
      </c>
    </row>
    <row r="100" spans="1:15">
      <c r="A100" s="577"/>
      <c r="B100" s="1072">
        <v>43921</v>
      </c>
      <c r="C100" s="1072"/>
      <c r="D100" s="1073"/>
      <c r="E100" s="1073">
        <f t="shared" si="28"/>
        <v>26705589.030355275</v>
      </c>
      <c r="F100" s="1074">
        <f t="shared" si="29"/>
        <v>26705589.030355275</v>
      </c>
      <c r="G100" s="1074"/>
      <c r="H100" s="1074">
        <f t="shared" si="30"/>
        <v>-26705589.030355267</v>
      </c>
      <c r="I100" s="1074">
        <f t="shared" si="31"/>
        <v>-25936489.367438342</v>
      </c>
      <c r="J100" s="1074">
        <f t="shared" si="32"/>
        <v>769099.66291693226</v>
      </c>
      <c r="K100" s="1074">
        <f t="shared" si="33"/>
        <v>0</v>
      </c>
      <c r="L100" s="1074">
        <f t="shared" si="34"/>
        <v>-1160240.5572003927</v>
      </c>
      <c r="M100" s="1074">
        <f t="shared" si="35"/>
        <v>-1321751.4864129478</v>
      </c>
      <c r="N100" s="1074">
        <f t="shared" si="36"/>
        <v>-552651.82349601551</v>
      </c>
      <c r="O100" s="1075">
        <f t="shared" si="37"/>
        <v>-1160240.5572003853</v>
      </c>
    </row>
    <row r="101" spans="1:15">
      <c r="A101" s="577"/>
      <c r="B101" s="1072">
        <v>43951</v>
      </c>
      <c r="C101" s="1072"/>
      <c r="D101" s="1073"/>
      <c r="E101" s="1073">
        <f t="shared" si="28"/>
        <v>26705589.030355275</v>
      </c>
      <c r="F101" s="1074">
        <f t="shared" si="29"/>
        <v>26705589.030355275</v>
      </c>
      <c r="G101" s="1074"/>
      <c r="H101" s="1074">
        <f t="shared" si="30"/>
        <v>-26705589.030355267</v>
      </c>
      <c r="I101" s="1074">
        <f t="shared" si="31"/>
        <v>-26140536.216783646</v>
      </c>
      <c r="J101" s="1074">
        <f t="shared" si="32"/>
        <v>565052.81357162818</v>
      </c>
      <c r="K101" s="1074">
        <f t="shared" si="33"/>
        <v>0</v>
      </c>
      <c r="L101" s="1074">
        <f t="shared" si="34"/>
        <v>-1160240.5572003927</v>
      </c>
      <c r="M101" s="1074">
        <f t="shared" si="35"/>
        <v>-1278901.6480504333</v>
      </c>
      <c r="N101" s="1074">
        <f t="shared" si="36"/>
        <v>-713848.83447880507</v>
      </c>
      <c r="O101" s="1075">
        <f t="shared" si="37"/>
        <v>-1160240.5572003853</v>
      </c>
    </row>
    <row r="102" spans="1:15">
      <c r="A102" s="577"/>
      <c r="B102" s="1072">
        <v>43982</v>
      </c>
      <c r="C102" s="1072"/>
      <c r="D102" s="1073"/>
      <c r="E102" s="1073">
        <f t="shared" si="28"/>
        <v>26705589.030355275</v>
      </c>
      <c r="F102" s="1074">
        <f t="shared" si="29"/>
        <v>26705589.030355275</v>
      </c>
      <c r="G102" s="1074"/>
      <c r="H102" s="1074">
        <f t="shared" si="30"/>
        <v>-26705589.030355267</v>
      </c>
      <c r="I102" s="1074">
        <f t="shared" si="31"/>
        <v>-26313191.243152753</v>
      </c>
      <c r="J102" s="1074">
        <f t="shared" si="32"/>
        <v>392397.78720252216</v>
      </c>
      <c r="K102" s="1074">
        <f t="shared" si="33"/>
        <v>0</v>
      </c>
      <c r="L102" s="1074">
        <f t="shared" si="34"/>
        <v>-1160240.5572003927</v>
      </c>
      <c r="M102" s="1074">
        <f t="shared" si="35"/>
        <v>-1242644.0925129207</v>
      </c>
      <c r="N102" s="1074">
        <f t="shared" si="36"/>
        <v>-850246.30531039857</v>
      </c>
      <c r="O102" s="1075">
        <f t="shared" si="37"/>
        <v>-1160240.5572003853</v>
      </c>
    </row>
    <row r="103" spans="1:15">
      <c r="A103" s="577"/>
      <c r="B103" s="1072">
        <v>44012</v>
      </c>
      <c r="C103" s="1072"/>
      <c r="D103" s="1073"/>
      <c r="E103" s="1073">
        <f t="shared" si="28"/>
        <v>26705589.030355275</v>
      </c>
      <c r="F103" s="1074">
        <f t="shared" si="29"/>
        <v>26705589.030355275</v>
      </c>
      <c r="G103" s="1074"/>
      <c r="H103" s="1074">
        <f t="shared" si="30"/>
        <v>-26705589.030355267</v>
      </c>
      <c r="I103" s="1074">
        <f t="shared" si="31"/>
        <v>-26454454.44654566</v>
      </c>
      <c r="J103" s="1074">
        <f t="shared" si="32"/>
        <v>251134.58380961418</v>
      </c>
      <c r="K103" s="1074">
        <f t="shared" si="33"/>
        <v>0</v>
      </c>
      <c r="L103" s="1074">
        <f t="shared" si="34"/>
        <v>-1160240.5572003927</v>
      </c>
      <c r="M103" s="1074">
        <f t="shared" si="35"/>
        <v>-1212978.8198004107</v>
      </c>
      <c r="N103" s="1074">
        <f t="shared" si="36"/>
        <v>-961844.23599079647</v>
      </c>
      <c r="O103" s="1075">
        <f t="shared" si="37"/>
        <v>-1160240.5572003853</v>
      </c>
    </row>
    <row r="104" spans="1:15">
      <c r="A104" s="577"/>
      <c r="B104" s="498">
        <v>44043</v>
      </c>
      <c r="C104" s="498"/>
      <c r="D104" s="477"/>
      <c r="E104" s="477">
        <f t="shared" si="28"/>
        <v>26705589.030355275</v>
      </c>
      <c r="F104" s="497">
        <f t="shared" si="29"/>
        <v>26705589.030355275</v>
      </c>
      <c r="G104" s="499"/>
      <c r="H104" s="497">
        <f t="shared" si="30"/>
        <v>-26705589.030355267</v>
      </c>
      <c r="I104" s="497">
        <f t="shared" si="31"/>
        <v>-26564325.826962367</v>
      </c>
      <c r="J104" s="497">
        <f t="shared" si="32"/>
        <v>141263.20339290798</v>
      </c>
      <c r="K104" s="497">
        <f t="shared" si="33"/>
        <v>0</v>
      </c>
      <c r="L104" s="497">
        <f t="shared" si="34"/>
        <v>-1160240.5572003927</v>
      </c>
      <c r="M104" s="497">
        <f t="shared" si="35"/>
        <v>-1189905.8299129028</v>
      </c>
      <c r="N104" s="499">
        <f t="shared" si="36"/>
        <v>-1048642.6265199948</v>
      </c>
      <c r="O104" s="496">
        <f t="shared" si="37"/>
        <v>-1160240.5572003853</v>
      </c>
    </row>
    <row r="105" spans="1:15">
      <c r="A105" s="577"/>
      <c r="B105" s="498">
        <v>44074</v>
      </c>
      <c r="C105" s="498"/>
      <c r="D105" s="477"/>
      <c r="E105" s="477">
        <f t="shared" si="28"/>
        <v>26705589.030355275</v>
      </c>
      <c r="F105" s="497">
        <f t="shared" si="29"/>
        <v>26705589.030355275</v>
      </c>
      <c r="G105" s="499"/>
      <c r="H105" s="497">
        <f t="shared" si="30"/>
        <v>-26705589.030355267</v>
      </c>
      <c r="I105" s="497">
        <f>(H93+H105+SUM(H94:H104)*2)/24</f>
        <v>-26642805.384402867</v>
      </c>
      <c r="J105" s="497">
        <f t="shared" si="32"/>
        <v>62783.645952407271</v>
      </c>
      <c r="K105" s="497">
        <f t="shared" si="33"/>
        <v>0</v>
      </c>
      <c r="L105" s="497">
        <f t="shared" si="34"/>
        <v>-1160240.5572003927</v>
      </c>
      <c r="M105" s="497">
        <f t="shared" si="35"/>
        <v>-1173425.1228503974</v>
      </c>
      <c r="N105" s="499">
        <f t="shared" si="36"/>
        <v>-1110641.4768979901</v>
      </c>
      <c r="O105" s="496">
        <f>+E105+H105+L105</f>
        <v>-1160240.5572003853</v>
      </c>
    </row>
    <row r="106" spans="1:15">
      <c r="A106" s="577"/>
      <c r="B106" s="498">
        <v>44104</v>
      </c>
      <c r="C106" s="477">
        <f>EDIT!C11</f>
        <v>-1160241.02</v>
      </c>
      <c r="E106" s="477">
        <f>E105</f>
        <v>26705589.030355275</v>
      </c>
      <c r="F106" s="497">
        <f t="shared" si="29"/>
        <v>26705589.030355275</v>
      </c>
      <c r="G106" s="499"/>
      <c r="H106" s="497">
        <f t="shared" si="30"/>
        <v>-26705589.030355267</v>
      </c>
      <c r="I106" s="497">
        <f>(H94+H106+SUM(H95:H105)*2)/24</f>
        <v>-26689893.11886717</v>
      </c>
      <c r="J106" s="497">
        <f t="shared" si="32"/>
        <v>15695.911488104612</v>
      </c>
      <c r="K106" s="499">
        <f t="shared" si="33"/>
        <v>0</v>
      </c>
      <c r="L106" s="497">
        <f>L105+K106-C106</f>
        <v>0.46279960731044412</v>
      </c>
      <c r="M106" s="497">
        <f t="shared" si="35"/>
        <v>-1115193.3227795605</v>
      </c>
      <c r="N106" s="499">
        <f t="shared" si="36"/>
        <v>-1099497.4112914559</v>
      </c>
      <c r="O106" s="496">
        <f>+E106+H106+L106</f>
        <v>0.46279961476102471</v>
      </c>
    </row>
    <row r="107" spans="1:15">
      <c r="A107" s="577"/>
      <c r="B107" s="498">
        <v>44135</v>
      </c>
      <c r="C107" s="498"/>
      <c r="D107" s="477"/>
      <c r="E107" s="477">
        <f t="shared" si="28"/>
        <v>26705589.030355275</v>
      </c>
      <c r="F107" s="497">
        <f t="shared" si="29"/>
        <v>26705589.030355275</v>
      </c>
      <c r="G107" s="499"/>
      <c r="H107" s="497">
        <f t="shared" si="30"/>
        <v>-26705589.030355267</v>
      </c>
      <c r="I107" s="497">
        <f>(H95+H107+SUM(H96:H106)*2)/24</f>
        <v>-26705589.030355271</v>
      </c>
      <c r="J107" s="497">
        <f t="shared" si="32"/>
        <v>0</v>
      </c>
      <c r="K107" s="499"/>
      <c r="L107" s="497">
        <f>L106+K107-D107</f>
        <v>0.46279960731044412</v>
      </c>
      <c r="M107" s="497">
        <f t="shared" si="35"/>
        <v>-1015210.4297003928</v>
      </c>
      <c r="N107" s="499">
        <f t="shared" si="36"/>
        <v>-1015210.4297003928</v>
      </c>
      <c r="O107" s="496">
        <f>+E107+H107+L107</f>
        <v>0.46279961476102471</v>
      </c>
    </row>
    <row r="108" spans="1:15">
      <c r="A108" s="577"/>
      <c r="B108" s="498">
        <v>44165</v>
      </c>
      <c r="C108" s="498"/>
      <c r="D108" s="477"/>
      <c r="E108" s="477">
        <f t="shared" ref="E108:E113" si="38">E107+D108</f>
        <v>26705589.030355275</v>
      </c>
      <c r="F108" s="497">
        <f t="shared" ref="F108:F113" si="39">(E96+E108+SUM(E97:E107)*2)/24</f>
        <v>26705589.030355275</v>
      </c>
      <c r="G108" s="499"/>
      <c r="H108" s="497">
        <f t="shared" ref="H108:H113" si="40">H107-G108</f>
        <v>-26705589.030355267</v>
      </c>
      <c r="I108" s="497">
        <f t="shared" ref="I108:I113" si="41">(H96+H108+SUM(H97:H107)*2)/24</f>
        <v>-26705589.030355271</v>
      </c>
      <c r="J108" s="497">
        <f t="shared" ref="J108:J113" si="42">F108+I108</f>
        <v>0</v>
      </c>
      <c r="K108" s="499">
        <f t="shared" ref="K108:K126" si="43">(-D108*0.21)+(G108*0.21)</f>
        <v>0</v>
      </c>
      <c r="L108" s="497">
        <f t="shared" ref="L108:L113" si="44">L107+K108</f>
        <v>0.46279960731044412</v>
      </c>
      <c r="M108" s="497">
        <f t="shared" ref="M108:M113" si="45">(L96+L108+SUM(L97:L107)*2)/24</f>
        <v>-918523.67803372617</v>
      </c>
      <c r="N108" s="499">
        <f t="shared" ref="N108:N113" si="46">M108+J108</f>
        <v>-918523.67803372617</v>
      </c>
      <c r="O108" s="496">
        <f t="shared" ref="O108:O113" si="47">+E108+H108+L108</f>
        <v>0.46279961476102471</v>
      </c>
    </row>
    <row r="109" spans="1:15">
      <c r="A109" s="577"/>
      <c r="B109" s="498">
        <v>44196</v>
      </c>
      <c r="C109" s="498"/>
      <c r="D109" s="477"/>
      <c r="E109" s="477">
        <f t="shared" si="38"/>
        <v>26705589.030355275</v>
      </c>
      <c r="F109" s="497">
        <f t="shared" si="39"/>
        <v>26705589.030355275</v>
      </c>
      <c r="G109" s="499"/>
      <c r="H109" s="497">
        <f t="shared" si="40"/>
        <v>-26705589.030355267</v>
      </c>
      <c r="I109" s="497">
        <f t="shared" si="41"/>
        <v>-26705589.030355271</v>
      </c>
      <c r="J109" s="497">
        <f t="shared" si="42"/>
        <v>0</v>
      </c>
      <c r="K109" s="499">
        <f t="shared" si="43"/>
        <v>0</v>
      </c>
      <c r="L109" s="497">
        <f t="shared" si="44"/>
        <v>0.46279960731044412</v>
      </c>
      <c r="M109" s="497">
        <f t="shared" si="45"/>
        <v>-821836.92636705947</v>
      </c>
      <c r="N109" s="499">
        <f t="shared" si="46"/>
        <v>-821836.92636705947</v>
      </c>
      <c r="O109" s="496">
        <f t="shared" si="47"/>
        <v>0.46279961476102471</v>
      </c>
    </row>
    <row r="110" spans="1:15">
      <c r="A110" s="577"/>
      <c r="B110" s="498">
        <v>44227</v>
      </c>
      <c r="C110" s="498"/>
      <c r="D110" s="477"/>
      <c r="E110" s="477">
        <f t="shared" si="38"/>
        <v>26705589.030355275</v>
      </c>
      <c r="F110" s="497">
        <f t="shared" si="39"/>
        <v>26705589.030355275</v>
      </c>
      <c r="G110" s="499"/>
      <c r="H110" s="497">
        <f t="shared" si="40"/>
        <v>-26705589.030355267</v>
      </c>
      <c r="I110" s="497">
        <f t="shared" si="41"/>
        <v>-26705589.030355271</v>
      </c>
      <c r="J110" s="497">
        <f t="shared" si="42"/>
        <v>0</v>
      </c>
      <c r="K110" s="499">
        <f t="shared" si="43"/>
        <v>0</v>
      </c>
      <c r="L110" s="497">
        <f t="shared" si="44"/>
        <v>0.46279960731044412</v>
      </c>
      <c r="M110" s="497">
        <f t="shared" si="45"/>
        <v>-725150.17470039288</v>
      </c>
      <c r="N110" s="499">
        <f t="shared" si="46"/>
        <v>-725150.17470039288</v>
      </c>
      <c r="O110" s="496">
        <f t="shared" si="47"/>
        <v>0.46279961476102471</v>
      </c>
    </row>
    <row r="111" spans="1:15">
      <c r="A111" s="577"/>
      <c r="B111" s="498">
        <v>44255</v>
      </c>
      <c r="C111" s="498"/>
      <c r="D111" s="477"/>
      <c r="E111" s="477">
        <f t="shared" si="38"/>
        <v>26705589.030355275</v>
      </c>
      <c r="F111" s="497">
        <f t="shared" si="39"/>
        <v>26705589.030355275</v>
      </c>
      <c r="G111" s="497"/>
      <c r="H111" s="497">
        <f t="shared" si="40"/>
        <v>-26705589.030355267</v>
      </c>
      <c r="I111" s="497">
        <f t="shared" si="41"/>
        <v>-26705589.030355271</v>
      </c>
      <c r="J111" s="497">
        <f t="shared" si="42"/>
        <v>0</v>
      </c>
      <c r="K111" s="499">
        <f t="shared" si="43"/>
        <v>0</v>
      </c>
      <c r="L111" s="497">
        <f t="shared" si="44"/>
        <v>0.46279960731044412</v>
      </c>
      <c r="M111" s="497">
        <f t="shared" si="45"/>
        <v>-628463.42303372629</v>
      </c>
      <c r="N111" s="499">
        <f t="shared" si="46"/>
        <v>-628463.42303372629</v>
      </c>
      <c r="O111" s="496">
        <f t="shared" si="47"/>
        <v>0.46279961476102471</v>
      </c>
    </row>
    <row r="112" spans="1:15">
      <c r="A112" s="577"/>
      <c r="B112" s="498">
        <v>44286</v>
      </c>
      <c r="C112" s="498"/>
      <c r="D112" s="477"/>
      <c r="E112" s="477">
        <f t="shared" si="38"/>
        <v>26705589.030355275</v>
      </c>
      <c r="F112" s="497">
        <f t="shared" si="39"/>
        <v>26705589.030355275</v>
      </c>
      <c r="G112" s="497"/>
      <c r="H112" s="497">
        <f t="shared" si="40"/>
        <v>-26705589.030355267</v>
      </c>
      <c r="I112" s="497">
        <f t="shared" si="41"/>
        <v>-26705589.030355271</v>
      </c>
      <c r="J112" s="497">
        <f t="shared" si="42"/>
        <v>0</v>
      </c>
      <c r="K112" s="499">
        <f t="shared" si="43"/>
        <v>0</v>
      </c>
      <c r="L112" s="497">
        <f t="shared" si="44"/>
        <v>0.46279960731044412</v>
      </c>
      <c r="M112" s="497">
        <f t="shared" si="45"/>
        <v>-531776.67136705958</v>
      </c>
      <c r="N112" s="499">
        <f t="shared" si="46"/>
        <v>-531776.67136705958</v>
      </c>
      <c r="O112" s="496">
        <f t="shared" si="47"/>
        <v>0.46279961476102471</v>
      </c>
    </row>
    <row r="113" spans="1:17">
      <c r="A113" s="577"/>
      <c r="B113" s="498">
        <v>44316</v>
      </c>
      <c r="C113" s="498"/>
      <c r="D113" s="477"/>
      <c r="E113" s="477">
        <f t="shared" si="38"/>
        <v>26705589.030355275</v>
      </c>
      <c r="F113" s="497">
        <f t="shared" si="39"/>
        <v>26705589.030355275</v>
      </c>
      <c r="G113" s="497"/>
      <c r="H113" s="497">
        <f t="shared" si="40"/>
        <v>-26705589.030355267</v>
      </c>
      <c r="I113" s="497">
        <f t="shared" si="41"/>
        <v>-26705589.030355271</v>
      </c>
      <c r="J113" s="497">
        <f t="shared" si="42"/>
        <v>0</v>
      </c>
      <c r="K113" s="499">
        <f t="shared" si="43"/>
        <v>0</v>
      </c>
      <c r="L113" s="497">
        <f t="shared" si="44"/>
        <v>0.46279960731044412</v>
      </c>
      <c r="M113" s="497">
        <f t="shared" si="45"/>
        <v>-435089.91970039299</v>
      </c>
      <c r="N113" s="499">
        <f t="shared" si="46"/>
        <v>-435089.91970039299</v>
      </c>
      <c r="O113" s="496">
        <f t="shared" si="47"/>
        <v>0.46279961476102471</v>
      </c>
    </row>
    <row r="114" spans="1:17">
      <c r="A114" s="577"/>
      <c r="B114" s="498">
        <v>44347</v>
      </c>
      <c r="C114" s="498"/>
      <c r="D114" s="477"/>
      <c r="E114" s="477">
        <f t="shared" ref="E114:E119" si="48">E113+D114</f>
        <v>26705589.030355275</v>
      </c>
      <c r="F114" s="499">
        <f t="shared" ref="F114:F119" si="49">(E102+E114+SUM(E103:E113)*2)/24</f>
        <v>26705589.030355275</v>
      </c>
      <c r="G114" s="499"/>
      <c r="H114" s="499">
        <f t="shared" ref="H114:H119" si="50">H113-G114</f>
        <v>-26705589.030355267</v>
      </c>
      <c r="I114" s="499">
        <f t="shared" ref="I114:I119" si="51">(H102+H114+SUM(H103:H113)*2)/24</f>
        <v>-26705589.030355271</v>
      </c>
      <c r="J114" s="499">
        <f t="shared" ref="J114:J119" si="52">F114+I114</f>
        <v>0</v>
      </c>
      <c r="K114" s="499">
        <f t="shared" si="43"/>
        <v>0</v>
      </c>
      <c r="L114" s="499">
        <f t="shared" ref="L114:L119" si="53">L113+K114</f>
        <v>0.46279960731044412</v>
      </c>
      <c r="M114" s="499">
        <f t="shared" ref="M114:M119" si="54">(L102+L114+SUM(L103:L113)*2)/24</f>
        <v>-338403.16803372605</v>
      </c>
      <c r="N114" s="499">
        <f t="shared" ref="N114:N119" si="55">M114+J114</f>
        <v>-338403.16803372605</v>
      </c>
      <c r="O114" s="496">
        <f t="shared" ref="O114:O119" si="56">+E114+H114+L114</f>
        <v>0.46279961476102471</v>
      </c>
    </row>
    <row r="115" spans="1:17">
      <c r="A115" s="577"/>
      <c r="B115" s="1766">
        <v>44377</v>
      </c>
      <c r="C115" s="1766"/>
      <c r="D115" s="1767"/>
      <c r="E115" s="1767">
        <f t="shared" si="48"/>
        <v>26705589.030355275</v>
      </c>
      <c r="F115" s="1768">
        <f t="shared" si="49"/>
        <v>26705589.030355275</v>
      </c>
      <c r="G115" s="1768"/>
      <c r="H115" s="1768">
        <f t="shared" si="50"/>
        <v>-26705589.030355267</v>
      </c>
      <c r="I115" s="1768">
        <f t="shared" si="51"/>
        <v>-26705589.030355271</v>
      </c>
      <c r="J115" s="1768">
        <f t="shared" si="52"/>
        <v>0</v>
      </c>
      <c r="K115" s="499">
        <f t="shared" si="43"/>
        <v>0</v>
      </c>
      <c r="L115" s="1768">
        <f t="shared" si="53"/>
        <v>0.46279960731044412</v>
      </c>
      <c r="M115" s="1768">
        <f t="shared" si="54"/>
        <v>-241716.41636705934</v>
      </c>
      <c r="N115" s="1768">
        <f t="shared" si="55"/>
        <v>-241716.41636705934</v>
      </c>
      <c r="O115" s="1769">
        <f t="shared" si="56"/>
        <v>0.46279961476102471</v>
      </c>
    </row>
    <row r="116" spans="1:17">
      <c r="A116" s="577"/>
      <c r="B116" s="1766">
        <v>44408</v>
      </c>
      <c r="C116" s="1766"/>
      <c r="D116" s="1767"/>
      <c r="E116" s="1767">
        <f t="shared" si="48"/>
        <v>26705589.030355275</v>
      </c>
      <c r="F116" s="1768">
        <f t="shared" si="49"/>
        <v>26705589.030355275</v>
      </c>
      <c r="G116" s="1768"/>
      <c r="H116" s="1768">
        <f t="shared" si="50"/>
        <v>-26705589.030355267</v>
      </c>
      <c r="I116" s="1768">
        <f t="shared" si="51"/>
        <v>-26705589.030355271</v>
      </c>
      <c r="J116" s="1768">
        <f t="shared" si="52"/>
        <v>0</v>
      </c>
      <c r="K116" s="499">
        <f t="shared" si="43"/>
        <v>0</v>
      </c>
      <c r="L116" s="1768">
        <f t="shared" si="53"/>
        <v>0.46279960731044412</v>
      </c>
      <c r="M116" s="1768">
        <f t="shared" si="54"/>
        <v>-145029.66470039269</v>
      </c>
      <c r="N116" s="1768">
        <f t="shared" si="55"/>
        <v>-145029.66470039269</v>
      </c>
      <c r="O116" s="1769">
        <f t="shared" si="56"/>
        <v>0.46279961476102471</v>
      </c>
    </row>
    <row r="117" spans="1:17">
      <c r="A117" s="577"/>
      <c r="B117" s="1766">
        <v>44439</v>
      </c>
      <c r="C117" s="1766"/>
      <c r="D117" s="1767"/>
      <c r="E117" s="1767">
        <f t="shared" si="48"/>
        <v>26705589.030355275</v>
      </c>
      <c r="F117" s="1768">
        <f t="shared" si="49"/>
        <v>26705589.030355275</v>
      </c>
      <c r="G117" s="1768"/>
      <c r="H117" s="1768">
        <f t="shared" si="50"/>
        <v>-26705589.030355267</v>
      </c>
      <c r="I117" s="1768">
        <f t="shared" si="51"/>
        <v>-26705589.030355271</v>
      </c>
      <c r="J117" s="1768">
        <f t="shared" si="52"/>
        <v>0</v>
      </c>
      <c r="K117" s="499">
        <f t="shared" si="43"/>
        <v>0</v>
      </c>
      <c r="L117" s="1768">
        <f t="shared" si="53"/>
        <v>0.46279960731044412</v>
      </c>
      <c r="M117" s="1768">
        <f t="shared" si="54"/>
        <v>-48342.913033726021</v>
      </c>
      <c r="N117" s="1768">
        <f t="shared" si="55"/>
        <v>-48342.913033726021</v>
      </c>
      <c r="O117" s="1769">
        <f t="shared" si="56"/>
        <v>0.46279961476102471</v>
      </c>
    </row>
    <row r="118" spans="1:17">
      <c r="A118" s="577"/>
      <c r="B118" s="1766">
        <v>44469</v>
      </c>
      <c r="C118" s="1766"/>
      <c r="D118" s="1767"/>
      <c r="E118" s="1767">
        <f t="shared" si="48"/>
        <v>26705589.030355275</v>
      </c>
      <c r="F118" s="1768">
        <f t="shared" si="49"/>
        <v>26705589.030355275</v>
      </c>
      <c r="G118" s="1768"/>
      <c r="H118" s="1768">
        <f t="shared" si="50"/>
        <v>-26705589.030355267</v>
      </c>
      <c r="I118" s="1768">
        <f t="shared" si="51"/>
        <v>-26705589.030355271</v>
      </c>
      <c r="J118" s="1768">
        <f t="shared" si="52"/>
        <v>0</v>
      </c>
      <c r="K118" s="499">
        <f t="shared" si="43"/>
        <v>0</v>
      </c>
      <c r="L118" s="1768">
        <f t="shared" si="53"/>
        <v>0.46279960731044412</v>
      </c>
      <c r="M118" s="1768">
        <f t="shared" si="54"/>
        <v>0.46279960731044412</v>
      </c>
      <c r="N118" s="1768">
        <f t="shared" si="55"/>
        <v>0.46279960731044412</v>
      </c>
      <c r="O118" s="1769">
        <f t="shared" si="56"/>
        <v>0.46279961476102471</v>
      </c>
      <c r="Q118" s="1120"/>
    </row>
    <row r="119" spans="1:17">
      <c r="A119" s="577"/>
      <c r="B119" s="1766">
        <v>44500</v>
      </c>
      <c r="C119" s="1766"/>
      <c r="D119" s="1767"/>
      <c r="E119" s="1767">
        <f t="shared" si="48"/>
        <v>26705589.030355275</v>
      </c>
      <c r="F119" s="1768">
        <f t="shared" si="49"/>
        <v>26705589.030355275</v>
      </c>
      <c r="G119" s="1768"/>
      <c r="H119" s="1768">
        <f t="shared" si="50"/>
        <v>-26705589.030355267</v>
      </c>
      <c r="I119" s="1768">
        <f t="shared" si="51"/>
        <v>-26705589.030355271</v>
      </c>
      <c r="J119" s="1768">
        <f t="shared" si="52"/>
        <v>0</v>
      </c>
      <c r="K119" s="499">
        <f t="shared" si="43"/>
        <v>0</v>
      </c>
      <c r="L119" s="1768">
        <f t="shared" si="53"/>
        <v>0.46279960731044412</v>
      </c>
      <c r="M119" s="1768">
        <f t="shared" si="54"/>
        <v>0.46279960731044412</v>
      </c>
      <c r="N119" s="1768">
        <f t="shared" si="55"/>
        <v>0.46279960731044412</v>
      </c>
      <c r="O119" s="1769">
        <f t="shared" si="56"/>
        <v>0.46279961476102471</v>
      </c>
      <c r="Q119" s="1120"/>
    </row>
    <row r="120" spans="1:17">
      <c r="A120" s="577"/>
      <c r="B120" s="1766">
        <v>44530</v>
      </c>
      <c r="C120" s="1766"/>
      <c r="D120" s="1767"/>
      <c r="E120" s="1767">
        <f t="shared" ref="E120:E126" si="57">E119+D120</f>
        <v>26705589.030355275</v>
      </c>
      <c r="F120" s="1768">
        <f t="shared" ref="F120:F126" si="58">(E108+E120+SUM(E109:E119)*2)/24</f>
        <v>26705589.030355275</v>
      </c>
      <c r="G120" s="1768"/>
      <c r="H120" s="1768">
        <f t="shared" ref="H120:H126" si="59">H119-G120</f>
        <v>-26705589.030355267</v>
      </c>
      <c r="I120" s="1768">
        <f t="shared" ref="I120:I126" si="60">(H108+H120+SUM(H109:H119)*2)/24</f>
        <v>-26705589.030355271</v>
      </c>
      <c r="J120" s="1768">
        <f t="shared" ref="J120:J126" si="61">F120+I120</f>
        <v>0</v>
      </c>
      <c r="K120" s="499">
        <f t="shared" si="43"/>
        <v>0</v>
      </c>
      <c r="L120" s="1768">
        <f t="shared" ref="L120:L126" si="62">L119+K120</f>
        <v>0.46279960731044412</v>
      </c>
      <c r="M120" s="1768">
        <f t="shared" ref="M120:M126" si="63">(L108+L120+SUM(L109:L119)*2)/24</f>
        <v>0.46279960731044412</v>
      </c>
      <c r="N120" s="1768">
        <f t="shared" ref="N120:N126" si="64">M120+J120</f>
        <v>0.46279960731044412</v>
      </c>
      <c r="O120" s="1769">
        <f t="shared" ref="O120:O126" si="65">+E120+H120+L120</f>
        <v>0.46279961476102471</v>
      </c>
      <c r="Q120" s="1120"/>
    </row>
    <row r="121" spans="1:17">
      <c r="A121" s="577"/>
      <c r="B121" s="1766">
        <v>44561</v>
      </c>
      <c r="C121" s="1766"/>
      <c r="D121" s="1767"/>
      <c r="E121" s="1767">
        <f t="shared" si="57"/>
        <v>26705589.030355275</v>
      </c>
      <c r="F121" s="1768">
        <f t="shared" si="58"/>
        <v>26705589.030355275</v>
      </c>
      <c r="G121" s="1768"/>
      <c r="H121" s="1768">
        <f t="shared" si="59"/>
        <v>-26705589.030355267</v>
      </c>
      <c r="I121" s="1768">
        <f t="shared" si="60"/>
        <v>-26705589.030355271</v>
      </c>
      <c r="J121" s="1768">
        <f t="shared" si="61"/>
        <v>0</v>
      </c>
      <c r="K121" s="499">
        <f t="shared" si="43"/>
        <v>0</v>
      </c>
      <c r="L121" s="1768">
        <f t="shared" si="62"/>
        <v>0.46279960731044412</v>
      </c>
      <c r="M121" s="1768">
        <f t="shared" si="63"/>
        <v>0.46279960731044412</v>
      </c>
      <c r="N121" s="1768">
        <f t="shared" si="64"/>
        <v>0.46279960731044412</v>
      </c>
      <c r="O121" s="1769">
        <f t="shared" si="65"/>
        <v>0.46279961476102471</v>
      </c>
      <c r="Q121" s="1120"/>
    </row>
    <row r="122" spans="1:17">
      <c r="A122" s="577"/>
      <c r="B122" s="1766">
        <v>44592</v>
      </c>
      <c r="C122" s="1766"/>
      <c r="D122" s="1767"/>
      <c r="E122" s="1767">
        <f t="shared" si="57"/>
        <v>26705589.030355275</v>
      </c>
      <c r="F122" s="1768">
        <f t="shared" si="58"/>
        <v>26705589.030355275</v>
      </c>
      <c r="G122" s="1768"/>
      <c r="H122" s="1768">
        <f t="shared" si="59"/>
        <v>-26705589.030355267</v>
      </c>
      <c r="I122" s="1768">
        <f t="shared" si="60"/>
        <v>-26705589.030355271</v>
      </c>
      <c r="J122" s="1768">
        <f t="shared" si="61"/>
        <v>0</v>
      </c>
      <c r="K122" s="499">
        <f t="shared" si="43"/>
        <v>0</v>
      </c>
      <c r="L122" s="1768">
        <f t="shared" si="62"/>
        <v>0.46279960731044412</v>
      </c>
      <c r="M122" s="1768">
        <f t="shared" si="63"/>
        <v>0.46279960731044412</v>
      </c>
      <c r="N122" s="1768">
        <f t="shared" si="64"/>
        <v>0.46279960731044412</v>
      </c>
      <c r="O122" s="1769">
        <f t="shared" si="65"/>
        <v>0.46279961476102471</v>
      </c>
      <c r="Q122" s="1120"/>
    </row>
    <row r="123" spans="1:17">
      <c r="A123" s="577"/>
      <c r="B123" s="1766">
        <v>44620</v>
      </c>
      <c r="C123" s="1766"/>
      <c r="D123" s="1767"/>
      <c r="E123" s="1767">
        <f t="shared" si="57"/>
        <v>26705589.030355275</v>
      </c>
      <c r="F123" s="1768">
        <f t="shared" si="58"/>
        <v>26705589.030355275</v>
      </c>
      <c r="G123" s="1768"/>
      <c r="H123" s="1768">
        <f t="shared" si="59"/>
        <v>-26705589.030355267</v>
      </c>
      <c r="I123" s="1768">
        <f t="shared" si="60"/>
        <v>-26705589.030355271</v>
      </c>
      <c r="J123" s="1768">
        <f t="shared" si="61"/>
        <v>0</v>
      </c>
      <c r="K123" s="499">
        <f t="shared" si="43"/>
        <v>0</v>
      </c>
      <c r="L123" s="1768">
        <f t="shared" si="62"/>
        <v>0.46279960731044412</v>
      </c>
      <c r="M123" s="1768">
        <f t="shared" si="63"/>
        <v>0.46279960731044412</v>
      </c>
      <c r="N123" s="1768">
        <f t="shared" si="64"/>
        <v>0.46279960731044412</v>
      </c>
      <c r="O123" s="1769">
        <f t="shared" si="65"/>
        <v>0.46279961476102471</v>
      </c>
      <c r="Q123" s="1120"/>
    </row>
    <row r="124" spans="1:17">
      <c r="A124" s="577"/>
      <c r="B124" s="1766">
        <v>44651</v>
      </c>
      <c r="C124" s="1766"/>
      <c r="D124" s="1767"/>
      <c r="E124" s="1767">
        <f t="shared" si="57"/>
        <v>26705589.030355275</v>
      </c>
      <c r="F124" s="1768">
        <f t="shared" si="58"/>
        <v>26705589.030355275</v>
      </c>
      <c r="G124" s="1768"/>
      <c r="H124" s="1768">
        <f t="shared" si="59"/>
        <v>-26705589.030355267</v>
      </c>
      <c r="I124" s="1768">
        <f t="shared" si="60"/>
        <v>-26705589.030355271</v>
      </c>
      <c r="J124" s="1768">
        <f t="shared" si="61"/>
        <v>0</v>
      </c>
      <c r="K124" s="499">
        <f t="shared" si="43"/>
        <v>0</v>
      </c>
      <c r="L124" s="1768">
        <f t="shared" si="62"/>
        <v>0.46279960731044412</v>
      </c>
      <c r="M124" s="1768">
        <f t="shared" si="63"/>
        <v>0.46279960731044412</v>
      </c>
      <c r="N124" s="1768">
        <f t="shared" si="64"/>
        <v>0.46279960731044412</v>
      </c>
      <c r="O124" s="1769">
        <f t="shared" si="65"/>
        <v>0.46279961476102471</v>
      </c>
      <c r="Q124" s="1120"/>
    </row>
    <row r="125" spans="1:17">
      <c r="A125" s="577"/>
      <c r="B125" s="1766">
        <v>44681</v>
      </c>
      <c r="C125" s="1766"/>
      <c r="D125" s="1767"/>
      <c r="E125" s="1767">
        <f t="shared" si="57"/>
        <v>26705589.030355275</v>
      </c>
      <c r="F125" s="1768">
        <f t="shared" si="58"/>
        <v>26705589.030355275</v>
      </c>
      <c r="G125" s="1768"/>
      <c r="H125" s="1768">
        <f t="shared" si="59"/>
        <v>-26705589.030355267</v>
      </c>
      <c r="I125" s="1768">
        <f t="shared" si="60"/>
        <v>-26705589.030355271</v>
      </c>
      <c r="J125" s="1768">
        <f t="shared" si="61"/>
        <v>0</v>
      </c>
      <c r="K125" s="499">
        <f t="shared" si="43"/>
        <v>0</v>
      </c>
      <c r="L125" s="1768">
        <f t="shared" si="62"/>
        <v>0.46279960731044412</v>
      </c>
      <c r="M125" s="1768">
        <f t="shared" si="63"/>
        <v>0.46279960731044412</v>
      </c>
      <c r="N125" s="1768">
        <f t="shared" si="64"/>
        <v>0.46279960731044412</v>
      </c>
      <c r="O125" s="1769">
        <f t="shared" si="65"/>
        <v>0.46279961476102471</v>
      </c>
      <c r="Q125" s="1120"/>
    </row>
    <row r="126" spans="1:17">
      <c r="A126" s="577"/>
      <c r="B126" s="1766">
        <v>44712</v>
      </c>
      <c r="C126" s="1766"/>
      <c r="D126" s="1767"/>
      <c r="E126" s="1767">
        <f t="shared" si="57"/>
        <v>26705589.030355275</v>
      </c>
      <c r="F126" s="1768">
        <f t="shared" si="58"/>
        <v>26705589.030355275</v>
      </c>
      <c r="G126" s="1768"/>
      <c r="H126" s="1768">
        <f t="shared" si="59"/>
        <v>-26705589.030355267</v>
      </c>
      <c r="I126" s="1768">
        <f t="shared" si="60"/>
        <v>-26705589.030355271</v>
      </c>
      <c r="J126" s="1768">
        <f t="shared" si="61"/>
        <v>0</v>
      </c>
      <c r="K126" s="499">
        <f t="shared" si="43"/>
        <v>0</v>
      </c>
      <c r="L126" s="1768">
        <f t="shared" si="62"/>
        <v>0.46279960731044412</v>
      </c>
      <c r="M126" s="1768">
        <f t="shared" si="63"/>
        <v>0.46279960731044412</v>
      </c>
      <c r="N126" s="1768">
        <f t="shared" si="64"/>
        <v>0.46279960731044412</v>
      </c>
      <c r="O126" s="1769">
        <f t="shared" si="65"/>
        <v>0.46279961476102471</v>
      </c>
      <c r="Q126" s="1120"/>
    </row>
    <row r="127" spans="1:17">
      <c r="A127" s="577"/>
      <c r="B127" s="498"/>
      <c r="C127" s="498"/>
      <c r="D127" s="477"/>
      <c r="E127" s="477"/>
      <c r="F127" s="499"/>
      <c r="G127" s="499"/>
      <c r="H127" s="499"/>
      <c r="I127" s="499"/>
      <c r="J127" s="499"/>
      <c r="K127" s="499"/>
      <c r="L127" s="499"/>
      <c r="M127" s="499"/>
      <c r="N127" s="499"/>
      <c r="O127" s="496"/>
      <c r="Q127" s="1120"/>
    </row>
    <row r="128" spans="1:17">
      <c r="A128" s="577"/>
      <c r="B128" s="498"/>
      <c r="C128" s="498"/>
      <c r="D128" s="477"/>
      <c r="E128" s="477"/>
      <c r="F128" s="499"/>
      <c r="G128" s="499"/>
      <c r="H128" s="499"/>
      <c r="I128" s="499"/>
      <c r="J128" s="499"/>
      <c r="K128" s="499"/>
      <c r="L128" s="499"/>
      <c r="M128" s="499"/>
      <c r="N128" s="499"/>
      <c r="O128" s="496"/>
      <c r="Q128" s="1120"/>
    </row>
    <row r="129" spans="1:15" ht="14.4" thickBot="1">
      <c r="A129" s="577"/>
      <c r="B129" s="578"/>
      <c r="C129" s="578"/>
      <c r="D129" s="578"/>
      <c r="E129" s="578"/>
      <c r="F129" s="578"/>
      <c r="G129" s="578"/>
      <c r="H129" s="578"/>
      <c r="I129" s="578"/>
      <c r="J129" s="578"/>
      <c r="K129" s="578"/>
      <c r="L129" s="578"/>
      <c r="M129" s="578"/>
      <c r="N129" s="578"/>
      <c r="O129" s="500"/>
    </row>
    <row r="130" spans="1:15" ht="14.4" thickBot="1">
      <c r="A130" s="579"/>
      <c r="B130" s="501" t="s">
        <v>684</v>
      </c>
      <c r="C130" s="502"/>
      <c r="D130" s="478"/>
      <c r="E130" s="478"/>
      <c r="F130" s="503"/>
      <c r="G130" s="503">
        <f>SUM(G92:G103)</f>
        <v>1506807.5028576592</v>
      </c>
      <c r="H130" s="503"/>
      <c r="I130" s="503"/>
      <c r="J130" s="503"/>
      <c r="K130" s="503"/>
      <c r="L130" s="503"/>
      <c r="M130" s="503"/>
      <c r="N130" s="504"/>
      <c r="O130" s="580"/>
    </row>
    <row r="132" spans="1:15">
      <c r="B132" s="1084" t="s">
        <v>875</v>
      </c>
      <c r="G132" s="1085">
        <f>SUM(G92:G103)</f>
        <v>1506807.5028576592</v>
      </c>
    </row>
    <row r="133" spans="1:15">
      <c r="B133" s="1084" t="s">
        <v>876</v>
      </c>
      <c r="G133" s="1085">
        <f>SUM(G115:G126)</f>
        <v>0</v>
      </c>
    </row>
  </sheetData>
  <mergeCells count="1">
    <mergeCell ref="D5:E5"/>
  </mergeCells>
  <printOptions horizontalCentered="1"/>
  <pageMargins left="0" right="0" top="0.75" bottom="0.75" header="0.3" footer="0.3"/>
  <pageSetup scale="65" orientation="landscape" r:id="rId1"/>
  <customProperties>
    <customPr name="_pios_id" r:id="rId2"/>
    <customPr name="EpmWorksheetKeyString_GUID" r:id="rId3"/>
  </customProperties>
  <drawing r:id="rId4"/>
  <legacy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9"/>
  <sheetViews>
    <sheetView topLeftCell="A10" zoomScaleNormal="100" workbookViewId="0">
      <pane xSplit="1" ySplit="4" topLeftCell="B271" activePane="bottomRight" state="frozen"/>
      <selection activeCell="K23" sqref="K23"/>
      <selection pane="topRight" activeCell="K23" sqref="K23"/>
      <selection pane="bottomLeft" activeCell="K23" sqref="K23"/>
      <selection pane="bottomRight" activeCell="K23" sqref="K23"/>
    </sheetView>
  </sheetViews>
  <sheetFormatPr defaultColWidth="9.140625" defaultRowHeight="10.199999999999999" outlineLevelRow="1"/>
  <cols>
    <col min="1" max="1" width="23.140625" style="1102" customWidth="1"/>
    <col min="2" max="2" width="10.7109375" style="1102" bestFit="1" customWidth="1"/>
    <col min="3" max="3" width="22" style="1102" bestFit="1" customWidth="1"/>
    <col min="4" max="4" width="14.7109375" style="1102" bestFit="1" customWidth="1"/>
    <col min="5" max="5" width="17" style="1102" bestFit="1" customWidth="1"/>
    <col min="6" max="6" width="9.140625" style="1102"/>
    <col min="7" max="7" width="20.140625" style="1102" customWidth="1"/>
    <col min="8" max="8" width="22" style="1102" bestFit="1" customWidth="1"/>
    <col min="9" max="9" width="19.140625" style="1102" bestFit="1" customWidth="1"/>
    <col min="10" max="10" width="20.42578125" style="1102" bestFit="1" customWidth="1"/>
    <col min="11" max="11" width="22.28515625" style="1102" bestFit="1" customWidth="1"/>
    <col min="12" max="12" width="32.28515625" style="1102" bestFit="1" customWidth="1"/>
    <col min="13" max="13" width="20.42578125" style="1102" bestFit="1" customWidth="1"/>
    <col min="14" max="16384" width="9.140625" style="1102"/>
  </cols>
  <sheetData>
    <row r="1" spans="1:13" ht="13.2">
      <c r="A1" s="355"/>
      <c r="B1" s="356"/>
      <c r="C1" s="357"/>
      <c r="D1" s="357"/>
      <c r="E1" s="357"/>
      <c r="F1" s="357"/>
      <c r="G1" s="358"/>
      <c r="H1" s="359"/>
      <c r="I1" s="359"/>
      <c r="J1" s="360"/>
      <c r="K1" s="361"/>
      <c r="L1" s="362"/>
      <c r="M1" s="1103"/>
    </row>
    <row r="2" spans="1:13" ht="13.2">
      <c r="A2" s="363"/>
      <c r="B2" s="364"/>
      <c r="C2" s="365"/>
      <c r="D2" s="365"/>
      <c r="E2" s="365"/>
      <c r="F2" s="365"/>
      <c r="G2" s="364"/>
      <c r="H2" s="366"/>
      <c r="I2" s="366"/>
      <c r="J2" s="367"/>
      <c r="K2" s="366"/>
      <c r="L2" s="368"/>
      <c r="M2" s="1103"/>
    </row>
    <row r="3" spans="1:13" ht="13.8" thickBot="1">
      <c r="A3" s="455" t="s">
        <v>620</v>
      </c>
      <c r="B3" s="456" t="e">
        <v>#REF!</v>
      </c>
      <c r="C3" s="365"/>
      <c r="D3" s="365"/>
      <c r="E3" s="365"/>
      <c r="F3" s="365"/>
      <c r="G3" s="364"/>
      <c r="H3" s="366"/>
      <c r="I3" s="366"/>
      <c r="J3" s="367"/>
      <c r="K3" s="366"/>
      <c r="L3" s="368"/>
      <c r="M3" s="1103"/>
    </row>
    <row r="4" spans="1:13" ht="27.6">
      <c r="A4" s="369" t="s">
        <v>621</v>
      </c>
      <c r="B4" s="370"/>
      <c r="C4" s="371"/>
      <c r="D4" s="371"/>
      <c r="E4" s="371"/>
      <c r="F4" s="371"/>
      <c r="G4" s="358"/>
      <c r="H4" s="372"/>
      <c r="I4" s="372"/>
      <c r="J4" s="367"/>
      <c r="K4" s="366"/>
      <c r="L4" s="368"/>
      <c r="M4" s="1103"/>
    </row>
    <row r="5" spans="1:13" ht="27.6">
      <c r="A5" s="373" t="e">
        <v>#REF!</v>
      </c>
      <c r="B5" s="374"/>
      <c r="C5" s="375"/>
      <c r="D5" s="375"/>
      <c r="E5" s="375"/>
      <c r="F5" s="375"/>
      <c r="G5" s="1103"/>
      <c r="H5" s="372"/>
      <c r="I5" s="372"/>
      <c r="J5" s="367"/>
      <c r="K5" s="366"/>
      <c r="L5" s="368"/>
      <c r="M5" s="1103"/>
    </row>
    <row r="6" spans="1:13" ht="27.6">
      <c r="A6" s="376" t="s">
        <v>622</v>
      </c>
      <c r="B6" s="377"/>
      <c r="C6" s="378"/>
      <c r="D6" s="378"/>
      <c r="E6" s="378"/>
      <c r="F6" s="378"/>
      <c r="G6" s="452"/>
      <c r="H6" s="372"/>
      <c r="I6" s="372"/>
      <c r="J6" s="367"/>
      <c r="K6" s="366"/>
      <c r="L6" s="368"/>
      <c r="M6" s="1103"/>
    </row>
    <row r="7" spans="1:13" ht="18" thickBot="1">
      <c r="A7" s="1980" t="s">
        <v>623</v>
      </c>
      <c r="B7" s="1981"/>
      <c r="C7" s="1981"/>
      <c r="D7" s="1981"/>
      <c r="E7" s="1981"/>
      <c r="F7" s="1981"/>
      <c r="G7" s="1981"/>
      <c r="H7" s="379"/>
      <c r="I7" s="379"/>
      <c r="J7" s="367"/>
      <c r="K7" s="366"/>
      <c r="L7" s="380"/>
      <c r="M7" s="1103"/>
    </row>
    <row r="8" spans="1:13" ht="13.2">
      <c r="A8" s="363"/>
      <c r="B8" s="364"/>
      <c r="C8" s="365"/>
      <c r="D8" s="365"/>
      <c r="E8" s="365"/>
      <c r="F8" s="365"/>
      <c r="G8" s="364"/>
      <c r="H8" s="379"/>
      <c r="I8" s="379"/>
      <c r="J8" s="367"/>
      <c r="K8" s="366"/>
      <c r="L8" s="368"/>
      <c r="M8" s="1103"/>
    </row>
    <row r="9" spans="1:13" ht="13.2">
      <c r="A9" s="381" t="s">
        <v>624</v>
      </c>
      <c r="B9" s="364"/>
      <c r="C9" s="365"/>
      <c r="D9" s="365"/>
      <c r="E9" s="365"/>
      <c r="F9" s="365"/>
      <c r="G9" s="364"/>
      <c r="H9" s="366"/>
      <c r="I9" s="366"/>
      <c r="J9" s="367"/>
      <c r="K9" s="366"/>
      <c r="L9" s="368"/>
      <c r="M9" s="1103"/>
    </row>
    <row r="10" spans="1:13" ht="13.2">
      <c r="A10" s="382" t="s">
        <v>625</v>
      </c>
      <c r="B10" s="383"/>
      <c r="C10" s="384"/>
      <c r="D10" s="384"/>
      <c r="E10" s="384"/>
      <c r="F10" s="384"/>
      <c r="G10" s="390"/>
      <c r="H10" s="386"/>
      <c r="I10" s="379"/>
      <c r="J10" s="379"/>
      <c r="K10" s="387"/>
      <c r="L10" s="389"/>
      <c r="M10" s="390"/>
    </row>
    <row r="11" spans="1:13" ht="15.6">
      <c r="A11" s="385" t="s">
        <v>626</v>
      </c>
      <c r="B11" s="453">
        <v>3.5665000000000002E-2</v>
      </c>
      <c r="C11" s="1982" t="s">
        <v>627</v>
      </c>
      <c r="D11" s="1983"/>
      <c r="E11" s="1983"/>
      <c r="F11" s="1983"/>
      <c r="G11" s="451"/>
      <c r="H11" s="386"/>
      <c r="I11" s="387" t="s">
        <v>628</v>
      </c>
      <c r="J11" s="388" t="s">
        <v>629</v>
      </c>
      <c r="K11" s="387"/>
      <c r="L11" s="389"/>
      <c r="M11" s="390"/>
    </row>
    <row r="12" spans="1:13" ht="13.2">
      <c r="A12" s="382" t="s">
        <v>630</v>
      </c>
      <c r="B12" s="391">
        <v>365</v>
      </c>
      <c r="C12" s="384"/>
      <c r="D12" s="384"/>
      <c r="E12" s="384"/>
      <c r="F12" s="384"/>
      <c r="G12" s="392"/>
      <c r="H12" s="393"/>
      <c r="I12" s="393"/>
      <c r="J12" s="394"/>
      <c r="K12" s="393"/>
      <c r="L12" s="389"/>
      <c r="M12" s="390"/>
    </row>
    <row r="13" spans="1:13" ht="66">
      <c r="A13" s="395" t="s">
        <v>631</v>
      </c>
      <c r="B13" s="396" t="s">
        <v>632</v>
      </c>
      <c r="C13" s="397" t="s">
        <v>18</v>
      </c>
      <c r="D13" s="397" t="s">
        <v>633</v>
      </c>
      <c r="E13" s="397" t="s">
        <v>634</v>
      </c>
      <c r="F13" s="398" t="s">
        <v>635</v>
      </c>
      <c r="G13" s="399" t="s">
        <v>636</v>
      </c>
      <c r="H13" s="400" t="s">
        <v>637</v>
      </c>
      <c r="I13" s="400" t="s">
        <v>638</v>
      </c>
      <c r="J13" s="401" t="s">
        <v>639</v>
      </c>
      <c r="K13" s="400" t="s">
        <v>640</v>
      </c>
      <c r="L13" s="402" t="s">
        <v>641</v>
      </c>
      <c r="M13" s="390"/>
    </row>
    <row r="14" spans="1:13" ht="13.2" hidden="1" outlineLevel="1">
      <c r="A14" s="403"/>
      <c r="B14" s="404"/>
      <c r="C14" s="405"/>
      <c r="D14" s="406"/>
      <c r="E14" s="406"/>
      <c r="F14" s="412"/>
      <c r="G14" s="413"/>
      <c r="H14" s="414"/>
      <c r="I14" s="414"/>
      <c r="J14" s="450"/>
      <c r="K14" s="414"/>
      <c r="L14" s="415"/>
      <c r="M14" s="390"/>
    </row>
    <row r="15" spans="1:13" ht="13.2" hidden="1" outlineLevel="1">
      <c r="A15" s="403" t="s">
        <v>33</v>
      </c>
      <c r="B15" s="404">
        <v>31</v>
      </c>
      <c r="C15" s="405" t="s">
        <v>642</v>
      </c>
      <c r="D15" s="406">
        <v>39675</v>
      </c>
      <c r="E15" s="406">
        <v>39691</v>
      </c>
      <c r="F15" s="412">
        <v>17</v>
      </c>
      <c r="G15" s="413">
        <v>500000</v>
      </c>
      <c r="H15" s="414"/>
      <c r="I15" s="445">
        <v>5.2999999999999999E-2</v>
      </c>
      <c r="J15" s="450"/>
      <c r="K15" s="414"/>
      <c r="L15" s="415"/>
      <c r="M15" s="390"/>
    </row>
    <row r="16" spans="1:13" ht="13.2" hidden="1" outlineLevel="1">
      <c r="A16" s="403" t="s">
        <v>33</v>
      </c>
      <c r="B16" s="404"/>
      <c r="C16" s="411" t="s">
        <v>643</v>
      </c>
      <c r="D16" s="411"/>
      <c r="E16" s="411"/>
      <c r="F16" s="411"/>
      <c r="G16" s="416"/>
      <c r="H16" s="366">
        <v>1234.25</v>
      </c>
      <c r="I16" s="445">
        <v>5.2999999999999999E-2</v>
      </c>
      <c r="J16" s="367">
        <v>1.452054794520548E-4</v>
      </c>
      <c r="K16" s="417">
        <v>0</v>
      </c>
      <c r="L16" s="410">
        <v>500000</v>
      </c>
      <c r="M16" s="428">
        <v>501234.25</v>
      </c>
    </row>
    <row r="17" spans="1:14" ht="13.2" hidden="1" outlineLevel="1">
      <c r="A17" s="403" t="s">
        <v>34</v>
      </c>
      <c r="B17" s="404">
        <v>30</v>
      </c>
      <c r="C17" s="411" t="s">
        <v>644</v>
      </c>
      <c r="D17" s="406"/>
      <c r="E17" s="406"/>
      <c r="F17" s="412"/>
      <c r="G17" s="413"/>
      <c r="H17" s="366"/>
      <c r="I17" s="445">
        <v>5.2999999999999999E-2</v>
      </c>
      <c r="J17" s="367">
        <v>1.452054794520548E-4</v>
      </c>
      <c r="K17" s="366"/>
      <c r="L17" s="410"/>
      <c r="M17" s="428"/>
      <c r="N17" s="390"/>
    </row>
    <row r="18" spans="1:14" ht="13.2" hidden="1" outlineLevel="1">
      <c r="A18" s="403" t="s">
        <v>34</v>
      </c>
      <c r="B18" s="438"/>
      <c r="C18" s="439" t="s">
        <v>643</v>
      </c>
      <c r="D18" s="411"/>
      <c r="E18" s="411"/>
      <c r="F18" s="411"/>
      <c r="G18" s="418">
        <v>0</v>
      </c>
      <c r="H18" s="366">
        <v>2178.08</v>
      </c>
      <c r="I18" s="446">
        <v>5.2999999999999999E-2</v>
      </c>
      <c r="J18" s="420">
        <v>1.452054794520548E-4</v>
      </c>
      <c r="K18" s="421">
        <v>0</v>
      </c>
      <c r="L18" s="422">
        <v>500000</v>
      </c>
      <c r="M18" s="428">
        <v>503412.33</v>
      </c>
      <c r="N18" s="390"/>
    </row>
    <row r="19" spans="1:14" ht="13.8" hidden="1" outlineLevel="1" thickBot="1">
      <c r="A19" s="423" t="s">
        <v>645</v>
      </c>
      <c r="B19" s="438"/>
      <c r="C19" s="440"/>
      <c r="D19" s="411"/>
      <c r="E19" s="411"/>
      <c r="F19" s="411"/>
      <c r="G19" s="424">
        <v>500000</v>
      </c>
      <c r="H19" s="430">
        <v>3412.33</v>
      </c>
      <c r="I19" s="408"/>
      <c r="J19" s="367"/>
      <c r="K19" s="366"/>
      <c r="L19" s="425">
        <v>503412.33</v>
      </c>
      <c r="M19" s="390"/>
      <c r="N19" s="390"/>
    </row>
    <row r="20" spans="1:14" ht="13.2" hidden="1" outlineLevel="1">
      <c r="A20" s="444"/>
      <c r="B20" s="404"/>
      <c r="C20" s="411"/>
      <c r="D20" s="411"/>
      <c r="E20" s="411"/>
      <c r="F20" s="411"/>
      <c r="G20" s="431"/>
      <c r="H20" s="409"/>
      <c r="I20" s="445"/>
      <c r="J20" s="367"/>
      <c r="K20" s="409"/>
      <c r="L20" s="410"/>
      <c r="M20" s="428"/>
      <c r="N20" s="390"/>
    </row>
    <row r="21" spans="1:14" ht="13.2" hidden="1" outlineLevel="1">
      <c r="A21" s="403" t="s">
        <v>35</v>
      </c>
      <c r="B21" s="404">
        <v>31</v>
      </c>
      <c r="C21" s="405" t="s">
        <v>644</v>
      </c>
      <c r="D21" s="406"/>
      <c r="E21" s="406"/>
      <c r="F21" s="412"/>
      <c r="G21" s="433">
        <v>0</v>
      </c>
      <c r="H21" s="409"/>
      <c r="I21" s="445">
        <v>0.05</v>
      </c>
      <c r="J21" s="367">
        <v>1.3698630136986303E-4</v>
      </c>
      <c r="K21" s="409"/>
      <c r="L21" s="410"/>
      <c r="M21" s="390"/>
      <c r="N21" s="390"/>
    </row>
    <row r="22" spans="1:14" ht="13.2" hidden="1" outlineLevel="1">
      <c r="A22" s="403" t="s">
        <v>35</v>
      </c>
      <c r="B22" s="404"/>
      <c r="C22" s="411" t="s">
        <v>643</v>
      </c>
      <c r="D22" s="411"/>
      <c r="E22" s="411"/>
      <c r="F22" s="411"/>
      <c r="G22" s="431"/>
      <c r="H22" s="409">
        <v>2137.7800000000002</v>
      </c>
      <c r="I22" s="445">
        <v>0.05</v>
      </c>
      <c r="J22" s="367">
        <v>1.3698630136986303E-4</v>
      </c>
      <c r="K22" s="417">
        <v>0</v>
      </c>
      <c r="L22" s="410">
        <v>503412.33</v>
      </c>
      <c r="M22" s="428">
        <v>505550.11000000004</v>
      </c>
      <c r="N22" s="390"/>
    </row>
    <row r="23" spans="1:14" ht="13.2" hidden="1" outlineLevel="1">
      <c r="A23" s="403" t="s">
        <v>36</v>
      </c>
      <c r="B23" s="404">
        <v>30</v>
      </c>
      <c r="C23" s="405" t="s">
        <v>644</v>
      </c>
      <c r="D23" s="406"/>
      <c r="E23" s="406"/>
      <c r="F23" s="412"/>
      <c r="G23" s="413">
        <v>0</v>
      </c>
      <c r="H23" s="366"/>
      <c r="I23" s="445">
        <v>0.05</v>
      </c>
      <c r="J23" s="367">
        <v>1.3698630136986303E-4</v>
      </c>
      <c r="K23" s="366"/>
      <c r="L23" s="410"/>
      <c r="M23" s="390"/>
      <c r="N23" s="390"/>
    </row>
    <row r="24" spans="1:14" ht="13.2" hidden="1" outlineLevel="1">
      <c r="A24" s="403" t="s">
        <v>36</v>
      </c>
      <c r="B24" s="404"/>
      <c r="C24" s="411" t="s">
        <v>643</v>
      </c>
      <c r="D24" s="411"/>
      <c r="E24" s="411"/>
      <c r="F24" s="411"/>
      <c r="G24" s="416"/>
      <c r="H24" s="366">
        <v>2068.8200000000002</v>
      </c>
      <c r="I24" s="445">
        <v>0.05</v>
      </c>
      <c r="J24" s="367">
        <v>1.3698630136986303E-4</v>
      </c>
      <c r="K24" s="417">
        <v>0</v>
      </c>
      <c r="L24" s="410">
        <v>503412.33</v>
      </c>
      <c r="M24" s="428">
        <v>507618.93000000005</v>
      </c>
      <c r="N24" s="390"/>
    </row>
    <row r="25" spans="1:14" ht="13.2" hidden="1" outlineLevel="1">
      <c r="A25" s="403" t="s">
        <v>37</v>
      </c>
      <c r="B25" s="404">
        <v>31</v>
      </c>
      <c r="C25" s="405" t="s">
        <v>644</v>
      </c>
      <c r="D25" s="406"/>
      <c r="E25" s="406"/>
      <c r="F25" s="412"/>
      <c r="G25" s="413"/>
      <c r="H25" s="366"/>
      <c r="I25" s="445">
        <v>0.05</v>
      </c>
      <c r="J25" s="367">
        <v>1.3698630136986303E-4</v>
      </c>
      <c r="K25" s="366"/>
      <c r="L25" s="410"/>
      <c r="M25" s="428"/>
      <c r="N25" s="390"/>
    </row>
    <row r="26" spans="1:14" ht="13.2" hidden="1" outlineLevel="1">
      <c r="A26" s="403" t="s">
        <v>37</v>
      </c>
      <c r="B26" s="438"/>
      <c r="C26" s="439" t="s">
        <v>643</v>
      </c>
      <c r="D26" s="411"/>
      <c r="E26" s="411"/>
      <c r="F26" s="411"/>
      <c r="G26" s="418">
        <v>0</v>
      </c>
      <c r="H26" s="366">
        <v>2137.7800000000002</v>
      </c>
      <c r="I26" s="446">
        <v>0.05</v>
      </c>
      <c r="J26" s="420">
        <v>1.3698630136986303E-4</v>
      </c>
      <c r="K26" s="421">
        <v>0</v>
      </c>
      <c r="L26" s="422">
        <v>503412.33</v>
      </c>
      <c r="M26" s="428">
        <v>509756.71000000008</v>
      </c>
      <c r="N26" s="390"/>
    </row>
    <row r="27" spans="1:14" ht="13.8" hidden="1" outlineLevel="1" thickBot="1">
      <c r="A27" s="423" t="s">
        <v>646</v>
      </c>
      <c r="B27" s="438"/>
      <c r="C27" s="440"/>
      <c r="D27" s="411"/>
      <c r="E27" s="411"/>
      <c r="F27" s="411"/>
      <c r="G27" s="424">
        <v>0</v>
      </c>
      <c r="H27" s="430">
        <v>6344.380000000001</v>
      </c>
      <c r="I27" s="408"/>
      <c r="J27" s="367"/>
      <c r="K27" s="366"/>
      <c r="L27" s="425">
        <v>509756.71000000008</v>
      </c>
      <c r="M27" s="390"/>
      <c r="N27" s="390"/>
    </row>
    <row r="28" spans="1:14" ht="13.2" hidden="1" outlineLevel="1">
      <c r="A28" s="444"/>
      <c r="B28" s="404"/>
      <c r="C28" s="411"/>
      <c r="D28" s="411"/>
      <c r="E28" s="411"/>
      <c r="F28" s="411"/>
      <c r="G28" s="431"/>
      <c r="H28" s="409"/>
      <c r="I28" s="445"/>
      <c r="J28" s="367"/>
      <c r="K28" s="409"/>
      <c r="L28" s="410"/>
      <c r="M28" s="428"/>
      <c r="N28" s="390"/>
    </row>
    <row r="29" spans="1:14" ht="13.2" hidden="1" outlineLevel="1">
      <c r="A29" s="403" t="s">
        <v>38</v>
      </c>
      <c r="B29" s="404">
        <v>31</v>
      </c>
      <c r="C29" s="405" t="s">
        <v>644</v>
      </c>
      <c r="D29" s="406"/>
      <c r="E29" s="406"/>
      <c r="F29" s="412"/>
      <c r="G29" s="433">
        <v>0</v>
      </c>
      <c r="H29" s="409"/>
      <c r="I29" s="445">
        <v>4.5199999999999997E-2</v>
      </c>
      <c r="J29" s="367">
        <v>1.2383561643835615E-4</v>
      </c>
      <c r="K29" s="409"/>
      <c r="L29" s="410"/>
      <c r="M29" s="390"/>
      <c r="N29" s="390"/>
    </row>
    <row r="30" spans="1:14" ht="13.2" hidden="1" outlineLevel="1">
      <c r="A30" s="403" t="s">
        <v>38</v>
      </c>
      <c r="B30" s="404"/>
      <c r="C30" s="411" t="s">
        <v>643</v>
      </c>
      <c r="D30" s="411"/>
      <c r="E30" s="411"/>
      <c r="F30" s="411"/>
      <c r="G30" s="431"/>
      <c r="H30" s="409">
        <v>1956.91</v>
      </c>
      <c r="I30" s="445">
        <v>4.5199999999999997E-2</v>
      </c>
      <c r="J30" s="367">
        <v>1.2383561643835615E-4</v>
      </c>
      <c r="K30" s="417">
        <v>0</v>
      </c>
      <c r="L30" s="410">
        <v>509756.71000000008</v>
      </c>
      <c r="M30" s="428">
        <v>511713.62000000005</v>
      </c>
      <c r="N30" s="428"/>
    </row>
    <row r="31" spans="1:14" ht="13.2" hidden="1" outlineLevel="1">
      <c r="A31" s="403" t="s">
        <v>39</v>
      </c>
      <c r="B31" s="404">
        <v>28</v>
      </c>
      <c r="C31" s="405" t="s">
        <v>647</v>
      </c>
      <c r="D31" s="406">
        <v>39867</v>
      </c>
      <c r="E31" s="406">
        <v>39872</v>
      </c>
      <c r="F31" s="412">
        <v>6</v>
      </c>
      <c r="G31" s="413">
        <v>6600000</v>
      </c>
      <c r="H31" s="366"/>
      <c r="I31" s="445">
        <v>4.5199999999999997E-2</v>
      </c>
      <c r="J31" s="367">
        <v>1.2383561643835615E-4</v>
      </c>
      <c r="K31" s="366"/>
      <c r="L31" s="410"/>
      <c r="M31" s="390"/>
      <c r="N31" s="390"/>
    </row>
    <row r="32" spans="1:14" ht="13.2" hidden="1" outlineLevel="1">
      <c r="A32" s="403" t="s">
        <v>39</v>
      </c>
      <c r="B32" s="404"/>
      <c r="C32" s="411" t="s">
        <v>643</v>
      </c>
      <c r="D32" s="411"/>
      <c r="E32" s="411"/>
      <c r="F32" s="411"/>
      <c r="G32" s="416"/>
      <c r="H32" s="366">
        <v>6671.42</v>
      </c>
      <c r="I32" s="445">
        <v>4.5199999999999997E-2</v>
      </c>
      <c r="J32" s="367">
        <v>1.2383561643835615E-4</v>
      </c>
      <c r="K32" s="417">
        <v>0</v>
      </c>
      <c r="L32" s="410">
        <v>7109756.71</v>
      </c>
      <c r="M32" s="428">
        <v>7118385.04</v>
      </c>
      <c r="N32" s="390"/>
    </row>
    <row r="33" spans="1:13" ht="13.2" hidden="1" outlineLevel="1">
      <c r="A33" s="403" t="s">
        <v>39</v>
      </c>
      <c r="B33" s="404">
        <v>28</v>
      </c>
      <c r="C33" s="405" t="s">
        <v>648</v>
      </c>
      <c r="D33" s="406">
        <v>39868</v>
      </c>
      <c r="E33" s="406">
        <v>39872</v>
      </c>
      <c r="F33" s="412">
        <v>5</v>
      </c>
      <c r="G33" s="413">
        <v>6600000</v>
      </c>
      <c r="H33" s="366"/>
      <c r="I33" s="445">
        <v>4.5199999999999997E-2</v>
      </c>
      <c r="J33" s="367">
        <v>1.2383561643835615E-4</v>
      </c>
      <c r="K33" s="366"/>
      <c r="L33" s="410"/>
      <c r="M33" s="428"/>
    </row>
    <row r="34" spans="1:13" ht="13.2" hidden="1" outlineLevel="1">
      <c r="A34" s="403" t="s">
        <v>39</v>
      </c>
      <c r="B34" s="404"/>
      <c r="C34" s="411" t="s">
        <v>643</v>
      </c>
      <c r="D34" s="411"/>
      <c r="E34" s="411"/>
      <c r="F34" s="411"/>
      <c r="G34" s="416"/>
      <c r="H34" s="366">
        <v>4086.58</v>
      </c>
      <c r="I34" s="445">
        <v>4.5199999999999997E-2</v>
      </c>
      <c r="J34" s="367">
        <v>1.2383561643835615E-4</v>
      </c>
      <c r="K34" s="417">
        <v>0</v>
      </c>
      <c r="L34" s="410">
        <v>13709756.710000001</v>
      </c>
      <c r="M34" s="428">
        <v>13722471.620000001</v>
      </c>
    </row>
    <row r="35" spans="1:13" ht="13.2" hidden="1" outlineLevel="1">
      <c r="A35" s="403" t="s">
        <v>40</v>
      </c>
      <c r="B35" s="404">
        <v>31</v>
      </c>
      <c r="C35" s="411" t="s">
        <v>644</v>
      </c>
      <c r="D35" s="406"/>
      <c r="E35" s="406"/>
      <c r="F35" s="412"/>
      <c r="G35" s="413"/>
      <c r="H35" s="366"/>
      <c r="I35" s="445">
        <v>4.5199999999999997E-2</v>
      </c>
      <c r="J35" s="367">
        <v>1.2383561643835615E-4</v>
      </c>
      <c r="K35" s="366"/>
      <c r="L35" s="410"/>
      <c r="M35" s="428"/>
    </row>
    <row r="36" spans="1:13" ht="13.2" hidden="1" outlineLevel="1">
      <c r="A36" s="403" t="s">
        <v>40</v>
      </c>
      <c r="B36" s="438"/>
      <c r="C36" s="439" t="s">
        <v>643</v>
      </c>
      <c r="D36" s="440"/>
      <c r="E36" s="440"/>
      <c r="F36" s="440"/>
      <c r="G36" s="418">
        <v>0</v>
      </c>
      <c r="H36" s="366">
        <v>52630.44</v>
      </c>
      <c r="I36" s="446">
        <v>4.5199999999999997E-2</v>
      </c>
      <c r="J36" s="420">
        <v>1.2383561643835615E-4</v>
      </c>
      <c r="K36" s="421">
        <v>0</v>
      </c>
      <c r="L36" s="422">
        <v>13709756.710000001</v>
      </c>
      <c r="M36" s="428">
        <v>13775102.060000001</v>
      </c>
    </row>
    <row r="37" spans="1:13" ht="13.8" hidden="1" outlineLevel="1" thickBot="1">
      <c r="A37" s="423" t="s">
        <v>649</v>
      </c>
      <c r="B37" s="438"/>
      <c r="C37" s="440"/>
      <c r="D37" s="440"/>
      <c r="E37" s="440"/>
      <c r="F37" s="440"/>
      <c r="G37" s="424">
        <v>13200000</v>
      </c>
      <c r="H37" s="430">
        <v>65345.350000000006</v>
      </c>
      <c r="I37" s="408"/>
      <c r="J37" s="367"/>
      <c r="K37" s="366"/>
      <c r="L37" s="425">
        <v>13775102.060000001</v>
      </c>
      <c r="M37" s="390"/>
    </row>
    <row r="38" spans="1:13" ht="13.2" hidden="1" outlineLevel="1">
      <c r="A38" s="444"/>
      <c r="B38" s="404"/>
      <c r="C38" s="411"/>
      <c r="D38" s="411"/>
      <c r="E38" s="411"/>
      <c r="F38" s="411"/>
      <c r="G38" s="431"/>
      <c r="H38" s="409"/>
      <c r="I38" s="445"/>
      <c r="J38" s="367"/>
      <c r="K38" s="409"/>
      <c r="L38" s="410"/>
      <c r="M38" s="428"/>
    </row>
    <row r="39" spans="1:13" ht="13.2" hidden="1" outlineLevel="1">
      <c r="A39" s="403" t="s">
        <v>41</v>
      </c>
      <c r="B39" s="404">
        <v>30</v>
      </c>
      <c r="C39" s="405" t="s">
        <v>644</v>
      </c>
      <c r="D39" s="406"/>
      <c r="E39" s="406"/>
      <c r="F39" s="412"/>
      <c r="G39" s="433"/>
      <c r="H39" s="409"/>
      <c r="I39" s="445">
        <v>3.3700000000000001E-2</v>
      </c>
      <c r="J39" s="367">
        <v>9.2328767123287677E-5</v>
      </c>
      <c r="K39" s="409"/>
      <c r="L39" s="410"/>
      <c r="M39" s="390"/>
    </row>
    <row r="40" spans="1:13" ht="13.2" hidden="1" outlineLevel="1">
      <c r="A40" s="403" t="s">
        <v>41</v>
      </c>
      <c r="B40" s="404"/>
      <c r="C40" s="411" t="s">
        <v>643</v>
      </c>
      <c r="D40" s="411"/>
      <c r="E40" s="411"/>
      <c r="F40" s="411"/>
      <c r="G40" s="431"/>
      <c r="H40" s="409">
        <v>38155.15</v>
      </c>
      <c r="I40" s="445">
        <v>3.3700000000000001E-2</v>
      </c>
      <c r="J40" s="367">
        <v>9.2328767123287677E-5</v>
      </c>
      <c r="K40" s="417">
        <v>0</v>
      </c>
      <c r="L40" s="410">
        <v>13775102.060000001</v>
      </c>
      <c r="M40" s="428">
        <v>13813257.210000001</v>
      </c>
    </row>
    <row r="41" spans="1:13" ht="13.2" hidden="1" outlineLevel="1">
      <c r="A41" s="403" t="s">
        <v>42</v>
      </c>
      <c r="B41" s="404">
        <v>31</v>
      </c>
      <c r="C41" s="405" t="s">
        <v>644</v>
      </c>
      <c r="D41" s="406"/>
      <c r="E41" s="406"/>
      <c r="F41" s="412"/>
      <c r="G41" s="413"/>
      <c r="H41" s="366"/>
      <c r="I41" s="445">
        <v>3.3700000000000001E-2</v>
      </c>
      <c r="J41" s="367">
        <v>9.2328767123287677E-5</v>
      </c>
      <c r="K41" s="366"/>
      <c r="L41" s="410"/>
      <c r="M41" s="390"/>
    </row>
    <row r="42" spans="1:13" ht="13.2" hidden="1" outlineLevel="1">
      <c r="A42" s="403" t="s">
        <v>42</v>
      </c>
      <c r="B42" s="404"/>
      <c r="C42" s="411" t="s">
        <v>643</v>
      </c>
      <c r="D42" s="411"/>
      <c r="E42" s="411"/>
      <c r="F42" s="411"/>
      <c r="G42" s="416"/>
      <c r="H42" s="366">
        <v>39426.980000000003</v>
      </c>
      <c r="I42" s="445">
        <v>3.3700000000000001E-2</v>
      </c>
      <c r="J42" s="367">
        <v>9.2328767123287677E-5</v>
      </c>
      <c r="K42" s="417">
        <v>0</v>
      </c>
      <c r="L42" s="410">
        <v>13775102.060000001</v>
      </c>
      <c r="M42" s="428">
        <v>13852684.190000001</v>
      </c>
    </row>
    <row r="43" spans="1:13" ht="13.2" hidden="1" outlineLevel="1">
      <c r="A43" s="403" t="s">
        <v>43</v>
      </c>
      <c r="B43" s="404">
        <v>30</v>
      </c>
      <c r="C43" s="405" t="s">
        <v>650</v>
      </c>
      <c r="D43" s="406">
        <v>39966</v>
      </c>
      <c r="E43" s="406">
        <v>39994</v>
      </c>
      <c r="F43" s="412">
        <v>29</v>
      </c>
      <c r="G43" s="413">
        <v>3500000</v>
      </c>
      <c r="H43" s="366"/>
      <c r="I43" s="445">
        <v>3.3700000000000001E-2</v>
      </c>
      <c r="J43" s="367">
        <v>9.2328767123287677E-5</v>
      </c>
      <c r="K43" s="366"/>
      <c r="L43" s="410"/>
      <c r="M43" s="428"/>
    </row>
    <row r="44" spans="1:13" ht="13.2" hidden="1" outlineLevel="1">
      <c r="A44" s="403" t="s">
        <v>43</v>
      </c>
      <c r="B44" s="438"/>
      <c r="C44" s="439" t="s">
        <v>643</v>
      </c>
      <c r="D44" s="440"/>
      <c r="E44" s="440"/>
      <c r="F44" s="440"/>
      <c r="G44" s="418">
        <v>0</v>
      </c>
      <c r="H44" s="366">
        <v>47526.52</v>
      </c>
      <c r="I44" s="446">
        <v>3.3700000000000001E-2</v>
      </c>
      <c r="J44" s="420">
        <v>9.2328767123287677E-5</v>
      </c>
      <c r="K44" s="421">
        <v>0</v>
      </c>
      <c r="L44" s="422">
        <v>17275102.060000002</v>
      </c>
      <c r="M44" s="428">
        <v>17400210.710000001</v>
      </c>
    </row>
    <row r="45" spans="1:13" ht="13.8" hidden="1" outlineLevel="1" thickBot="1">
      <c r="A45" s="423" t="s">
        <v>651</v>
      </c>
      <c r="B45" s="438"/>
      <c r="C45" s="440"/>
      <c r="D45" s="440"/>
      <c r="E45" s="440"/>
      <c r="F45" s="440"/>
      <c r="G45" s="424">
        <v>3500000</v>
      </c>
      <c r="H45" s="430">
        <v>125108.65</v>
      </c>
      <c r="I45" s="408"/>
      <c r="J45" s="367"/>
      <c r="K45" s="366"/>
      <c r="L45" s="425">
        <v>17400210.710000001</v>
      </c>
      <c r="M45" s="390"/>
    </row>
    <row r="46" spans="1:13" ht="13.2" hidden="1" outlineLevel="1">
      <c r="A46" s="426"/>
      <c r="B46" s="438"/>
      <c r="C46" s="440"/>
      <c r="D46" s="440"/>
      <c r="E46" s="440"/>
      <c r="F46" s="440"/>
      <c r="G46" s="436"/>
      <c r="H46" s="366"/>
      <c r="I46" s="409"/>
      <c r="J46" s="442"/>
      <c r="K46" s="409"/>
      <c r="L46" s="443"/>
      <c r="M46" s="390"/>
    </row>
    <row r="47" spans="1:13" ht="13.2" hidden="1" outlineLevel="1">
      <c r="A47" s="403" t="s">
        <v>44</v>
      </c>
      <c r="B47" s="404">
        <v>31</v>
      </c>
      <c r="C47" s="405" t="s">
        <v>644</v>
      </c>
      <c r="D47" s="406"/>
      <c r="E47" s="406"/>
      <c r="F47" s="412"/>
      <c r="G47" s="433">
        <v>0</v>
      </c>
      <c r="H47" s="409"/>
      <c r="I47" s="445">
        <v>3.2500000000000001E-2</v>
      </c>
      <c r="J47" s="367">
        <v>8.9041095890410958E-5</v>
      </c>
      <c r="K47" s="409"/>
      <c r="L47" s="410"/>
      <c r="M47" s="390"/>
    </row>
    <row r="48" spans="1:13" ht="13.2" hidden="1" outlineLevel="1">
      <c r="A48" s="403" t="s">
        <v>44</v>
      </c>
      <c r="B48" s="404"/>
      <c r="C48" s="411" t="s">
        <v>643</v>
      </c>
      <c r="D48" s="411"/>
      <c r="E48" s="411"/>
      <c r="F48" s="411"/>
      <c r="G48" s="431"/>
      <c r="H48" s="409">
        <v>48029.35</v>
      </c>
      <c r="I48" s="445">
        <v>3.2500000000000001E-2</v>
      </c>
      <c r="J48" s="367">
        <v>8.9041095890410958E-5</v>
      </c>
      <c r="K48" s="417">
        <v>0</v>
      </c>
      <c r="L48" s="410">
        <v>17400210.710000001</v>
      </c>
      <c r="M48" s="428">
        <v>17448240.060000002</v>
      </c>
    </row>
    <row r="49" spans="1:13" ht="13.2" hidden="1" outlineLevel="1">
      <c r="A49" s="403" t="s">
        <v>45</v>
      </c>
      <c r="B49" s="404">
        <v>31</v>
      </c>
      <c r="C49" s="405" t="s">
        <v>652</v>
      </c>
      <c r="D49" s="406">
        <v>40056</v>
      </c>
      <c r="E49" s="406">
        <v>40056</v>
      </c>
      <c r="F49" s="412">
        <v>1</v>
      </c>
      <c r="G49" s="413">
        <v>10500000</v>
      </c>
      <c r="H49" s="366"/>
      <c r="I49" s="445">
        <v>3.2500000000000001E-2</v>
      </c>
      <c r="J49" s="367">
        <v>8.9041095890410958E-5</v>
      </c>
      <c r="K49" s="366"/>
      <c r="L49" s="410"/>
      <c r="M49" s="390"/>
    </row>
    <row r="50" spans="1:13" ht="13.2" hidden="1" outlineLevel="1">
      <c r="A50" s="403" t="s">
        <v>45</v>
      </c>
      <c r="B50" s="404"/>
      <c r="C50" s="411" t="s">
        <v>643</v>
      </c>
      <c r="D50" s="411"/>
      <c r="E50" s="411"/>
      <c r="F50" s="411"/>
      <c r="G50" s="416"/>
      <c r="H50" s="366">
        <v>48964.28</v>
      </c>
      <c r="I50" s="445">
        <v>3.2500000000000001E-2</v>
      </c>
      <c r="J50" s="367">
        <v>8.9041095890410958E-5</v>
      </c>
      <c r="K50" s="417">
        <v>0</v>
      </c>
      <c r="L50" s="410">
        <v>27900210.710000001</v>
      </c>
      <c r="M50" s="428">
        <v>27997204.340000004</v>
      </c>
    </row>
    <row r="51" spans="1:13" ht="13.2" hidden="1" outlineLevel="1">
      <c r="A51" s="403" t="s">
        <v>46</v>
      </c>
      <c r="B51" s="404">
        <v>30</v>
      </c>
      <c r="C51" s="405" t="s">
        <v>653</v>
      </c>
      <c r="D51" s="406">
        <v>40086</v>
      </c>
      <c r="E51" s="406">
        <v>40086</v>
      </c>
      <c r="F51" s="412">
        <v>1</v>
      </c>
      <c r="G51" s="413">
        <v>10500000</v>
      </c>
      <c r="H51" s="366"/>
      <c r="I51" s="445">
        <v>3.2500000000000001E-2</v>
      </c>
      <c r="J51" s="367">
        <v>8.9041095890410958E-5</v>
      </c>
      <c r="K51" s="366"/>
      <c r="L51" s="410"/>
      <c r="M51" s="428"/>
    </row>
    <row r="52" spans="1:13" ht="13.2" hidden="1" outlineLevel="1">
      <c r="A52" s="403" t="s">
        <v>46</v>
      </c>
      <c r="B52" s="438"/>
      <c r="C52" s="439" t="s">
        <v>643</v>
      </c>
      <c r="D52" s="440"/>
      <c r="E52" s="440"/>
      <c r="F52" s="440"/>
      <c r="G52" s="418">
        <v>0</v>
      </c>
      <c r="H52" s="366">
        <v>75462.89</v>
      </c>
      <c r="I52" s="446">
        <v>3.2500000000000001E-2</v>
      </c>
      <c r="J52" s="420">
        <v>8.9041095890410958E-5</v>
      </c>
      <c r="K52" s="421">
        <v>0</v>
      </c>
      <c r="L52" s="422">
        <v>38400210.710000001</v>
      </c>
      <c r="M52" s="428">
        <v>38572667.230000004</v>
      </c>
    </row>
    <row r="53" spans="1:13" ht="13.8" hidden="1" outlineLevel="1" thickBot="1">
      <c r="A53" s="423" t="s">
        <v>654</v>
      </c>
      <c r="B53" s="438"/>
      <c r="C53" s="440"/>
      <c r="D53" s="440"/>
      <c r="E53" s="440"/>
      <c r="F53" s="440"/>
      <c r="G53" s="424">
        <v>21000000</v>
      </c>
      <c r="H53" s="430">
        <v>172456.52000000002</v>
      </c>
      <c r="I53" s="408"/>
      <c r="J53" s="367"/>
      <c r="K53" s="366"/>
      <c r="L53" s="425">
        <v>38572667.230000004</v>
      </c>
      <c r="M53" s="390"/>
    </row>
    <row r="54" spans="1:13" ht="13.2" hidden="1" outlineLevel="1">
      <c r="A54" s="426"/>
      <c r="B54" s="438"/>
      <c r="C54" s="440"/>
      <c r="D54" s="440"/>
      <c r="E54" s="440"/>
      <c r="F54" s="440"/>
      <c r="G54" s="424"/>
      <c r="H54" s="408"/>
      <c r="I54" s="408"/>
      <c r="J54" s="367"/>
      <c r="K54" s="366"/>
      <c r="L54" s="427"/>
      <c r="M54" s="390"/>
    </row>
    <row r="55" spans="1:13" ht="13.2" hidden="1" outlineLevel="1">
      <c r="A55" s="403" t="s">
        <v>47</v>
      </c>
      <c r="B55" s="404">
        <v>31</v>
      </c>
      <c r="C55" s="405" t="s">
        <v>644</v>
      </c>
      <c r="D55" s="406"/>
      <c r="E55" s="406"/>
      <c r="F55" s="412"/>
      <c r="G55" s="433">
        <v>0</v>
      </c>
      <c r="H55" s="409"/>
      <c r="I55" s="445">
        <v>3.2500000000000001E-2</v>
      </c>
      <c r="J55" s="367">
        <v>8.9041095890410958E-5</v>
      </c>
      <c r="K55" s="409"/>
      <c r="L55" s="410"/>
      <c r="M55" s="390"/>
    </row>
    <row r="56" spans="1:13" ht="13.2" hidden="1" outlineLevel="1">
      <c r="A56" s="403" t="s">
        <v>47</v>
      </c>
      <c r="B56" s="404"/>
      <c r="C56" s="411" t="s">
        <v>643</v>
      </c>
      <c r="D56" s="411"/>
      <c r="E56" s="411"/>
      <c r="F56" s="411"/>
      <c r="G56" s="431"/>
      <c r="H56" s="409">
        <v>106471.13</v>
      </c>
      <c r="I56" s="445">
        <v>3.2500000000000001E-2</v>
      </c>
      <c r="J56" s="367">
        <v>8.9041095890410958E-5</v>
      </c>
      <c r="K56" s="417">
        <v>0</v>
      </c>
      <c r="L56" s="410">
        <v>38572667.230000004</v>
      </c>
      <c r="M56" s="428">
        <v>38679138.360000007</v>
      </c>
    </row>
    <row r="57" spans="1:13" ht="13.2" hidden="1" outlineLevel="1">
      <c r="A57" s="403" t="s">
        <v>48</v>
      </c>
      <c r="B57" s="404">
        <v>30</v>
      </c>
      <c r="C57" s="405" t="s">
        <v>644</v>
      </c>
      <c r="D57" s="411"/>
      <c r="E57" s="411"/>
      <c r="F57" s="411"/>
      <c r="G57" s="413"/>
      <c r="H57" s="366"/>
      <c r="I57" s="445">
        <v>3.2500000000000001E-2</v>
      </c>
      <c r="J57" s="367">
        <v>8.9041095890410958E-5</v>
      </c>
      <c r="K57" s="366"/>
      <c r="L57" s="410"/>
      <c r="M57" s="390"/>
    </row>
    <row r="58" spans="1:13" ht="13.2" hidden="1" outlineLevel="1">
      <c r="A58" s="403" t="s">
        <v>48</v>
      </c>
      <c r="B58" s="404"/>
      <c r="C58" s="411" t="s">
        <v>643</v>
      </c>
      <c r="D58" s="411"/>
      <c r="E58" s="411"/>
      <c r="F58" s="411"/>
      <c r="G58" s="416"/>
      <c r="H58" s="366">
        <v>103036.58</v>
      </c>
      <c r="I58" s="445">
        <v>3.2500000000000001E-2</v>
      </c>
      <c r="J58" s="367">
        <v>8.9041095890410958E-5</v>
      </c>
      <c r="K58" s="417">
        <v>0</v>
      </c>
      <c r="L58" s="410">
        <v>38572667.230000004</v>
      </c>
      <c r="M58" s="428">
        <v>38782174.940000005</v>
      </c>
    </row>
    <row r="59" spans="1:13" ht="13.2" hidden="1" outlineLevel="1">
      <c r="A59" s="403" t="s">
        <v>49</v>
      </c>
      <c r="B59" s="404">
        <v>31</v>
      </c>
      <c r="C59" s="411" t="s">
        <v>644</v>
      </c>
      <c r="D59" s="406"/>
      <c r="E59" s="406"/>
      <c r="F59" s="412"/>
      <c r="G59" s="413"/>
      <c r="H59" s="366"/>
      <c r="I59" s="445">
        <v>3.2500000000000001E-2</v>
      </c>
      <c r="J59" s="367">
        <v>8.9041095890410958E-5</v>
      </c>
      <c r="K59" s="366"/>
      <c r="L59" s="410"/>
      <c r="M59" s="428"/>
    </row>
    <row r="60" spans="1:13" ht="13.2" hidden="1" outlineLevel="1">
      <c r="A60" s="403" t="s">
        <v>49</v>
      </c>
      <c r="B60" s="438"/>
      <c r="C60" s="439" t="s">
        <v>643</v>
      </c>
      <c r="D60" s="440"/>
      <c r="E60" s="440"/>
      <c r="F60" s="440"/>
      <c r="G60" s="418">
        <v>0</v>
      </c>
      <c r="H60" s="366">
        <v>106471.13</v>
      </c>
      <c r="I60" s="446">
        <v>3.2500000000000001E-2</v>
      </c>
      <c r="J60" s="420">
        <v>8.9041095890410958E-5</v>
      </c>
      <c r="K60" s="421">
        <v>0</v>
      </c>
      <c r="L60" s="422">
        <v>38572667.230000004</v>
      </c>
      <c r="M60" s="428">
        <v>38888646.070000008</v>
      </c>
    </row>
    <row r="61" spans="1:13" ht="13.8" hidden="1" outlineLevel="1" thickBot="1">
      <c r="A61" s="423" t="s">
        <v>655</v>
      </c>
      <c r="B61" s="438"/>
      <c r="C61" s="440"/>
      <c r="D61" s="440"/>
      <c r="E61" s="440"/>
      <c r="F61" s="440"/>
      <c r="G61" s="424">
        <v>0</v>
      </c>
      <c r="H61" s="430">
        <v>315978.84000000003</v>
      </c>
      <c r="I61" s="408"/>
      <c r="J61" s="367"/>
      <c r="K61" s="366"/>
      <c r="L61" s="425">
        <v>38888646.070000008</v>
      </c>
      <c r="M61" s="390"/>
    </row>
    <row r="62" spans="1:13" ht="13.2" hidden="1" outlineLevel="1">
      <c r="A62" s="426"/>
      <c r="B62" s="438"/>
      <c r="C62" s="440"/>
      <c r="D62" s="440"/>
      <c r="E62" s="440"/>
      <c r="F62" s="440"/>
      <c r="G62" s="424"/>
      <c r="H62" s="408"/>
      <c r="I62" s="408"/>
      <c r="J62" s="367"/>
      <c r="K62" s="366"/>
      <c r="L62" s="427"/>
      <c r="M62" s="390"/>
    </row>
    <row r="63" spans="1:13" ht="13.2" hidden="1" outlineLevel="1">
      <c r="A63" s="403" t="s">
        <v>50</v>
      </c>
      <c r="B63" s="404">
        <v>31</v>
      </c>
      <c r="C63" s="405" t="s">
        <v>644</v>
      </c>
      <c r="D63" s="406"/>
      <c r="E63" s="406"/>
      <c r="F63" s="412"/>
      <c r="G63" s="433">
        <v>0</v>
      </c>
      <c r="H63" s="409"/>
      <c r="I63" s="445">
        <v>3.2500000000000001E-2</v>
      </c>
      <c r="J63" s="367">
        <v>8.9041095890410958E-5</v>
      </c>
      <c r="K63" s="409"/>
      <c r="L63" s="410"/>
      <c r="M63" s="390"/>
    </row>
    <row r="64" spans="1:13" ht="13.2" hidden="1" outlineLevel="1">
      <c r="A64" s="403" t="s">
        <v>50</v>
      </c>
      <c r="B64" s="404"/>
      <c r="C64" s="411" t="s">
        <v>643</v>
      </c>
      <c r="D64" s="411"/>
      <c r="E64" s="411"/>
      <c r="F64" s="411"/>
      <c r="G64" s="431"/>
      <c r="H64" s="409">
        <v>107343.32</v>
      </c>
      <c r="I64" s="445">
        <v>3.2500000000000001E-2</v>
      </c>
      <c r="J64" s="367">
        <v>8.9041095890410958E-5</v>
      </c>
      <c r="K64" s="417">
        <v>0</v>
      </c>
      <c r="L64" s="410">
        <v>38888646.070000008</v>
      </c>
      <c r="M64" s="428">
        <v>38995989.390000008</v>
      </c>
    </row>
    <row r="65" spans="1:13" ht="13.2" hidden="1" outlineLevel="1">
      <c r="A65" s="403" t="s">
        <v>51</v>
      </c>
      <c r="B65" s="404">
        <v>28</v>
      </c>
      <c r="C65" s="405" t="s">
        <v>644</v>
      </c>
      <c r="D65" s="411"/>
      <c r="E65" s="411"/>
      <c r="F65" s="411"/>
      <c r="G65" s="413"/>
      <c r="H65" s="366"/>
      <c r="I65" s="445">
        <v>3.2500000000000001E-2</v>
      </c>
      <c r="J65" s="367">
        <v>8.9041095890410958E-5</v>
      </c>
      <c r="K65" s="366"/>
      <c r="L65" s="410"/>
      <c r="M65" s="390"/>
    </row>
    <row r="66" spans="1:13" ht="13.2" hidden="1" outlineLevel="1">
      <c r="A66" s="403" t="s">
        <v>51</v>
      </c>
      <c r="B66" s="404"/>
      <c r="C66" s="411" t="s">
        <v>643</v>
      </c>
      <c r="D66" s="411"/>
      <c r="E66" s="411"/>
      <c r="F66" s="411"/>
      <c r="G66" s="416"/>
      <c r="H66" s="366">
        <v>96955.25</v>
      </c>
      <c r="I66" s="445">
        <v>3.2500000000000001E-2</v>
      </c>
      <c r="J66" s="367">
        <v>8.9041095890410958E-5</v>
      </c>
      <c r="K66" s="417">
        <v>0</v>
      </c>
      <c r="L66" s="410">
        <v>38888646.070000008</v>
      </c>
      <c r="M66" s="428">
        <v>39092944.640000008</v>
      </c>
    </row>
    <row r="67" spans="1:13" ht="13.2" hidden="1" outlineLevel="1">
      <c r="A67" s="403" t="s">
        <v>52</v>
      </c>
      <c r="B67" s="404">
        <v>31</v>
      </c>
      <c r="C67" s="411" t="s">
        <v>644</v>
      </c>
      <c r="D67" s="406"/>
      <c r="E67" s="406"/>
      <c r="F67" s="412"/>
      <c r="G67" s="437">
        <v>0</v>
      </c>
      <c r="H67" s="366"/>
      <c r="I67" s="445">
        <v>3.2500000000000001E-2</v>
      </c>
      <c r="J67" s="367">
        <v>8.9041095890410958E-5</v>
      </c>
      <c r="K67" s="409"/>
      <c r="L67" s="410"/>
      <c r="M67" s="390"/>
    </row>
    <row r="68" spans="1:13" ht="13.2" hidden="1" outlineLevel="1">
      <c r="A68" s="403" t="s">
        <v>52</v>
      </c>
      <c r="B68" s="438"/>
      <c r="C68" s="439" t="s">
        <v>643</v>
      </c>
      <c r="D68" s="440"/>
      <c r="E68" s="440"/>
      <c r="F68" s="440"/>
      <c r="G68" s="434"/>
      <c r="H68" s="419">
        <v>107343.32</v>
      </c>
      <c r="I68" s="446">
        <v>3.2500000000000001E-2</v>
      </c>
      <c r="J68" s="420">
        <v>8.9041095890410958E-5</v>
      </c>
      <c r="K68" s="421">
        <v>0</v>
      </c>
      <c r="L68" s="422">
        <v>38888646.070000008</v>
      </c>
      <c r="M68" s="428">
        <v>39200287.960000008</v>
      </c>
    </row>
    <row r="69" spans="1:13" ht="13.8" hidden="1" outlineLevel="1" thickBot="1">
      <c r="A69" s="423" t="s">
        <v>656</v>
      </c>
      <c r="B69" s="438"/>
      <c r="C69" s="440"/>
      <c r="D69" s="440"/>
      <c r="E69" s="440"/>
      <c r="F69" s="440"/>
      <c r="G69" s="436">
        <v>0</v>
      </c>
      <c r="H69" s="441">
        <v>311641.89</v>
      </c>
      <c r="I69" s="409"/>
      <c r="J69" s="442"/>
      <c r="K69" s="409"/>
      <c r="L69" s="429">
        <v>39200287.960000008</v>
      </c>
      <c r="M69" s="390"/>
    </row>
    <row r="70" spans="1:13" ht="13.2" hidden="1" outlineLevel="1">
      <c r="A70" s="426"/>
      <c r="B70" s="438"/>
      <c r="C70" s="440"/>
      <c r="D70" s="440"/>
      <c r="E70" s="440"/>
      <c r="F70" s="440"/>
      <c r="G70" s="436"/>
      <c r="H70" s="366"/>
      <c r="I70" s="409"/>
      <c r="J70" s="442"/>
      <c r="K70" s="409"/>
      <c r="L70" s="427"/>
      <c r="M70" s="390"/>
    </row>
    <row r="71" spans="1:13" ht="13.2" hidden="1" outlineLevel="1">
      <c r="A71" s="403" t="s">
        <v>53</v>
      </c>
      <c r="B71" s="404">
        <v>30</v>
      </c>
      <c r="C71" s="405"/>
      <c r="D71" s="406"/>
      <c r="E71" s="406"/>
      <c r="F71" s="412"/>
      <c r="G71" s="433">
        <v>0</v>
      </c>
      <c r="H71" s="409"/>
      <c r="I71" s="445">
        <v>3.2500000000000001E-2</v>
      </c>
      <c r="J71" s="367">
        <v>8.9041095890410958E-5</v>
      </c>
      <c r="K71" s="409"/>
      <c r="L71" s="410"/>
      <c r="M71" s="390"/>
    </row>
    <row r="72" spans="1:13" ht="13.2" hidden="1" outlineLevel="1">
      <c r="A72" s="403" t="s">
        <v>53</v>
      </c>
      <c r="B72" s="404"/>
      <c r="C72" s="411" t="s">
        <v>643</v>
      </c>
      <c r="D72" s="411"/>
      <c r="E72" s="411"/>
      <c r="F72" s="411"/>
      <c r="G72" s="431"/>
      <c r="H72" s="409">
        <v>104713.1</v>
      </c>
      <c r="I72" s="445">
        <v>3.2500000000000001E-2</v>
      </c>
      <c r="J72" s="367">
        <v>8.9041095890410958E-5</v>
      </c>
      <c r="K72" s="417">
        <v>0</v>
      </c>
      <c r="L72" s="410">
        <v>39200287.960000008</v>
      </c>
      <c r="M72" s="428">
        <v>39305001.06000001</v>
      </c>
    </row>
    <row r="73" spans="1:13" ht="13.2" hidden="1" outlineLevel="1">
      <c r="A73" s="403" t="s">
        <v>657</v>
      </c>
      <c r="B73" s="404">
        <v>31</v>
      </c>
      <c r="C73" s="405" t="s">
        <v>644</v>
      </c>
      <c r="D73" s="411"/>
      <c r="E73" s="411"/>
      <c r="F73" s="411"/>
      <c r="G73" s="413"/>
      <c r="H73" s="366"/>
      <c r="I73" s="445">
        <v>3.2500000000000001E-2</v>
      </c>
      <c r="J73" s="367">
        <v>8.9041095890410958E-5</v>
      </c>
      <c r="K73" s="366"/>
      <c r="L73" s="410"/>
      <c r="M73" s="390"/>
    </row>
    <row r="74" spans="1:13" ht="13.2" hidden="1" outlineLevel="1">
      <c r="A74" s="403" t="s">
        <v>657</v>
      </c>
      <c r="B74" s="404"/>
      <c r="C74" s="411" t="s">
        <v>643</v>
      </c>
      <c r="D74" s="411"/>
      <c r="E74" s="411"/>
      <c r="F74" s="411"/>
      <c r="G74" s="416"/>
      <c r="H74" s="366">
        <v>108203.53</v>
      </c>
      <c r="I74" s="445">
        <v>3.2500000000000001E-2</v>
      </c>
      <c r="J74" s="367">
        <v>8.9041095890410958E-5</v>
      </c>
      <c r="K74" s="417">
        <v>0</v>
      </c>
      <c r="L74" s="410">
        <v>39200287.960000008</v>
      </c>
      <c r="M74" s="428">
        <v>39413204.590000011</v>
      </c>
    </row>
    <row r="75" spans="1:13" ht="13.2" hidden="1" outlineLevel="1">
      <c r="A75" s="403" t="s">
        <v>54</v>
      </c>
      <c r="B75" s="404">
        <v>30</v>
      </c>
      <c r="C75" s="405" t="s">
        <v>658</v>
      </c>
      <c r="D75" s="406">
        <v>40330</v>
      </c>
      <c r="E75" s="406">
        <v>40359</v>
      </c>
      <c r="F75" s="412">
        <v>30</v>
      </c>
      <c r="G75" s="437">
        <v>10000000</v>
      </c>
      <c r="H75" s="366"/>
      <c r="I75" s="445">
        <v>3.5665000000000002E-2</v>
      </c>
      <c r="J75" s="367">
        <v>9.7712328767123296E-5</v>
      </c>
      <c r="K75" s="409"/>
      <c r="L75" s="410"/>
      <c r="M75" s="390"/>
    </row>
    <row r="76" spans="1:13" ht="13.2" hidden="1" outlineLevel="1">
      <c r="A76" s="403" t="s">
        <v>54</v>
      </c>
      <c r="B76" s="438"/>
      <c r="C76" s="439" t="s">
        <v>643</v>
      </c>
      <c r="D76" s="440"/>
      <c r="E76" s="440"/>
      <c r="F76" s="440"/>
      <c r="G76" s="434"/>
      <c r="H76" s="419">
        <v>144224.24</v>
      </c>
      <c r="I76" s="446">
        <v>3.5665000000000002E-2</v>
      </c>
      <c r="J76" s="420">
        <v>9.7712328767123296E-5</v>
      </c>
      <c r="K76" s="421">
        <v>0</v>
      </c>
      <c r="L76" s="422">
        <v>49200287.960000008</v>
      </c>
      <c r="M76" s="428">
        <v>49557428.830000013</v>
      </c>
    </row>
    <row r="77" spans="1:13" ht="13.8" hidden="1" outlineLevel="1" thickBot="1">
      <c r="A77" s="423" t="s">
        <v>659</v>
      </c>
      <c r="B77" s="438"/>
      <c r="C77" s="440"/>
      <c r="D77" s="440"/>
      <c r="E77" s="440"/>
      <c r="F77" s="440"/>
      <c r="G77" s="436">
        <v>10000000</v>
      </c>
      <c r="H77" s="441">
        <v>357140.87</v>
      </c>
      <c r="I77" s="409"/>
      <c r="J77" s="442"/>
      <c r="K77" s="409"/>
      <c r="L77" s="429">
        <v>49557428.830000013</v>
      </c>
      <c r="M77" s="390"/>
    </row>
    <row r="78" spans="1:13" ht="13.2" hidden="1" outlineLevel="1">
      <c r="A78" s="444"/>
      <c r="B78" s="404"/>
      <c r="C78" s="411"/>
      <c r="D78" s="411"/>
      <c r="E78" s="411"/>
      <c r="F78" s="411"/>
      <c r="G78" s="431"/>
      <c r="H78" s="409"/>
      <c r="I78" s="445"/>
      <c r="J78" s="367"/>
      <c r="K78" s="417"/>
      <c r="L78" s="410"/>
      <c r="M78" s="428"/>
    </row>
    <row r="79" spans="1:13" ht="13.2" hidden="1" outlineLevel="1">
      <c r="A79" s="403" t="s">
        <v>55</v>
      </c>
      <c r="B79" s="404">
        <v>31</v>
      </c>
      <c r="C79" s="405" t="s">
        <v>660</v>
      </c>
      <c r="D79" s="406">
        <v>40388</v>
      </c>
      <c r="E79" s="406">
        <v>40390</v>
      </c>
      <c r="F79" s="412">
        <v>3</v>
      </c>
      <c r="G79" s="433">
        <v>10000000</v>
      </c>
      <c r="H79" s="409"/>
      <c r="I79" s="445">
        <v>3.5665000000000002E-2</v>
      </c>
      <c r="J79" s="367">
        <v>9.7712328767123296E-5</v>
      </c>
      <c r="K79" s="409"/>
      <c r="L79" s="410"/>
      <c r="M79" s="390"/>
    </row>
    <row r="80" spans="1:13" ht="13.2" hidden="1" outlineLevel="1">
      <c r="A80" s="403" t="s">
        <v>55</v>
      </c>
      <c r="B80" s="404"/>
      <c r="C80" s="411" t="s">
        <v>643</v>
      </c>
      <c r="D80" s="411"/>
      <c r="E80" s="411"/>
      <c r="F80" s="411"/>
      <c r="G80" s="431"/>
      <c r="H80" s="409">
        <v>153044.9</v>
      </c>
      <c r="I80" s="445">
        <v>3.5665000000000002E-2</v>
      </c>
      <c r="J80" s="367">
        <v>9.7712328767123296E-5</v>
      </c>
      <c r="K80" s="417">
        <v>0</v>
      </c>
      <c r="L80" s="410">
        <v>59557428.830000013</v>
      </c>
      <c r="M80" s="428">
        <v>59710473.730000012</v>
      </c>
    </row>
    <row r="81" spans="1:13" ht="13.2" hidden="1" outlineLevel="1">
      <c r="A81" s="403" t="s">
        <v>56</v>
      </c>
      <c r="B81" s="404">
        <v>31</v>
      </c>
      <c r="C81" s="405" t="s">
        <v>644</v>
      </c>
      <c r="D81" s="411"/>
      <c r="E81" s="411"/>
      <c r="F81" s="411"/>
      <c r="G81" s="433">
        <v>0</v>
      </c>
      <c r="H81" s="366"/>
      <c r="I81" s="445">
        <v>3.5665000000000002E-2</v>
      </c>
      <c r="J81" s="367">
        <v>9.7712328767123296E-5</v>
      </c>
      <c r="K81" s="366"/>
      <c r="L81" s="410"/>
      <c r="M81" s="390"/>
    </row>
    <row r="82" spans="1:13" ht="13.2" hidden="1" outlineLevel="1">
      <c r="A82" s="403" t="s">
        <v>56</v>
      </c>
      <c r="B82" s="404"/>
      <c r="C82" s="411" t="s">
        <v>643</v>
      </c>
      <c r="D82" s="411"/>
      <c r="E82" s="411"/>
      <c r="F82" s="411"/>
      <c r="G82" s="431"/>
      <c r="H82" s="366">
        <v>180404.35</v>
      </c>
      <c r="I82" s="445">
        <v>3.5665000000000002E-2</v>
      </c>
      <c r="J82" s="367">
        <v>9.7712328767123296E-5</v>
      </c>
      <c r="K82" s="417">
        <v>0</v>
      </c>
      <c r="L82" s="410">
        <v>59557428.830000013</v>
      </c>
      <c r="M82" s="428">
        <v>59890878.080000013</v>
      </c>
    </row>
    <row r="83" spans="1:13" ht="13.2" hidden="1" outlineLevel="1">
      <c r="A83" s="403" t="s">
        <v>57</v>
      </c>
      <c r="B83" s="404">
        <v>30</v>
      </c>
      <c r="C83" s="411" t="s">
        <v>644</v>
      </c>
      <c r="D83" s="406"/>
      <c r="E83" s="406"/>
      <c r="F83" s="412"/>
      <c r="G83" s="437"/>
      <c r="H83" s="366"/>
      <c r="I83" s="445">
        <v>3.5665000000000002E-2</v>
      </c>
      <c r="J83" s="367">
        <v>9.7712328767123296E-5</v>
      </c>
      <c r="K83" s="409"/>
      <c r="L83" s="410"/>
      <c r="M83" s="390"/>
    </row>
    <row r="84" spans="1:13" ht="13.2" hidden="1" outlineLevel="1">
      <c r="A84" s="403" t="s">
        <v>57</v>
      </c>
      <c r="B84" s="438"/>
      <c r="C84" s="439" t="s">
        <v>643</v>
      </c>
      <c r="D84" s="440"/>
      <c r="E84" s="440"/>
      <c r="F84" s="440"/>
      <c r="G84" s="434"/>
      <c r="H84" s="419">
        <v>174584.85</v>
      </c>
      <c r="I84" s="446">
        <v>3.5665000000000002E-2</v>
      </c>
      <c r="J84" s="420">
        <v>9.7712328767123296E-5</v>
      </c>
      <c r="K84" s="421">
        <v>0</v>
      </c>
      <c r="L84" s="422">
        <v>59557428.830000013</v>
      </c>
      <c r="M84" s="428">
        <v>60065462.930000015</v>
      </c>
    </row>
    <row r="85" spans="1:13" ht="13.8" hidden="1" outlineLevel="1" thickBot="1">
      <c r="A85" s="423" t="s">
        <v>661</v>
      </c>
      <c r="B85" s="438"/>
      <c r="C85" s="440"/>
      <c r="D85" s="440"/>
      <c r="E85" s="440"/>
      <c r="F85" s="440"/>
      <c r="G85" s="436">
        <v>10000000</v>
      </c>
      <c r="H85" s="441">
        <v>508034.1</v>
      </c>
      <c r="I85" s="409"/>
      <c r="J85" s="442"/>
      <c r="K85" s="409"/>
      <c r="L85" s="429">
        <v>60065462.930000015</v>
      </c>
      <c r="M85" s="390"/>
    </row>
    <row r="86" spans="1:13" ht="13.2" hidden="1" outlineLevel="1">
      <c r="A86" s="444"/>
      <c r="B86" s="404"/>
      <c r="C86" s="411"/>
      <c r="D86" s="411"/>
      <c r="E86" s="411"/>
      <c r="F86" s="411"/>
      <c r="G86" s="431"/>
      <c r="H86" s="409"/>
      <c r="I86" s="445"/>
      <c r="J86" s="367"/>
      <c r="K86" s="417"/>
      <c r="L86" s="410"/>
      <c r="M86" s="428"/>
    </row>
    <row r="87" spans="1:13" ht="13.2" hidden="1" outlineLevel="1">
      <c r="A87" s="403" t="s">
        <v>58</v>
      </c>
      <c r="B87" s="404">
        <v>31</v>
      </c>
      <c r="C87" s="405" t="s">
        <v>662</v>
      </c>
      <c r="D87" s="406">
        <v>40480</v>
      </c>
      <c r="E87" s="406">
        <v>40482</v>
      </c>
      <c r="F87" s="412">
        <v>3</v>
      </c>
      <c r="G87" s="433">
        <v>14400000</v>
      </c>
      <c r="H87" s="409"/>
      <c r="I87" s="445">
        <v>3.5665000000000002E-2</v>
      </c>
      <c r="J87" s="367">
        <v>9.7712328767123296E-5</v>
      </c>
      <c r="K87" s="409"/>
      <c r="L87" s="410"/>
      <c r="M87" s="390"/>
    </row>
    <row r="88" spans="1:13" ht="13.2" hidden="1" outlineLevel="1">
      <c r="A88" s="403" t="s">
        <v>58</v>
      </c>
      <c r="B88" s="404"/>
      <c r="C88" s="411" t="s">
        <v>643</v>
      </c>
      <c r="D88" s="411"/>
      <c r="E88" s="411"/>
      <c r="F88" s="411"/>
      <c r="G88" s="431"/>
      <c r="H88" s="409">
        <v>186164.4</v>
      </c>
      <c r="I88" s="445">
        <v>3.5665000000000002E-2</v>
      </c>
      <c r="J88" s="367">
        <v>9.7712328767123296E-5</v>
      </c>
      <c r="K88" s="417">
        <v>0</v>
      </c>
      <c r="L88" s="410">
        <v>74465462.930000007</v>
      </c>
      <c r="M88" s="428">
        <v>74651627.330000013</v>
      </c>
    </row>
    <row r="89" spans="1:13" ht="13.2" hidden="1" outlineLevel="1">
      <c r="A89" s="403" t="s">
        <v>59</v>
      </c>
      <c r="B89" s="404">
        <v>30</v>
      </c>
      <c r="C89" s="405" t="s">
        <v>644</v>
      </c>
      <c r="D89" s="411"/>
      <c r="E89" s="411"/>
      <c r="F89" s="411"/>
      <c r="G89" s="433">
        <v>0</v>
      </c>
      <c r="H89" s="366"/>
      <c r="I89" s="445">
        <v>3.5665000000000002E-2</v>
      </c>
      <c r="J89" s="367">
        <v>9.7712328767123296E-5</v>
      </c>
      <c r="K89" s="366"/>
      <c r="L89" s="410"/>
      <c r="M89" s="390"/>
    </row>
    <row r="90" spans="1:13" ht="13.2" hidden="1" outlineLevel="1">
      <c r="A90" s="403" t="s">
        <v>59</v>
      </c>
      <c r="B90" s="404"/>
      <c r="C90" s="411" t="s">
        <v>643</v>
      </c>
      <c r="D90" s="411"/>
      <c r="E90" s="411"/>
      <c r="F90" s="411"/>
      <c r="G90" s="431"/>
      <c r="H90" s="366">
        <v>218285.81</v>
      </c>
      <c r="I90" s="445">
        <v>3.5665000000000002E-2</v>
      </c>
      <c r="J90" s="367">
        <v>9.7712328767123296E-5</v>
      </c>
      <c r="K90" s="417">
        <v>0</v>
      </c>
      <c r="L90" s="410">
        <v>74465462.930000007</v>
      </c>
      <c r="M90" s="428">
        <v>74869913.140000015</v>
      </c>
    </row>
    <row r="91" spans="1:13" ht="13.2" hidden="1" outlineLevel="1">
      <c r="A91" s="403" t="s">
        <v>60</v>
      </c>
      <c r="B91" s="404">
        <v>31</v>
      </c>
      <c r="C91" s="411" t="s">
        <v>644</v>
      </c>
      <c r="D91" s="406"/>
      <c r="E91" s="406"/>
      <c r="F91" s="412"/>
      <c r="G91" s="437"/>
      <c r="H91" s="366"/>
      <c r="I91" s="445">
        <v>3.5665000000000002E-2</v>
      </c>
      <c r="J91" s="367">
        <v>9.7712328767123296E-5</v>
      </c>
      <c r="K91" s="409"/>
      <c r="L91" s="410"/>
      <c r="M91" s="390"/>
    </row>
    <row r="92" spans="1:13" ht="13.2" hidden="1" outlineLevel="1">
      <c r="A92" s="403" t="s">
        <v>60</v>
      </c>
      <c r="B92" s="438"/>
      <c r="C92" s="439" t="s">
        <v>643</v>
      </c>
      <c r="D92" s="440"/>
      <c r="E92" s="440"/>
      <c r="F92" s="440"/>
      <c r="G92" s="434"/>
      <c r="H92" s="419">
        <v>225562.01</v>
      </c>
      <c r="I92" s="446">
        <v>3.5665000000000002E-2</v>
      </c>
      <c r="J92" s="420">
        <v>9.7712328767123296E-5</v>
      </c>
      <c r="K92" s="421">
        <v>0</v>
      </c>
      <c r="L92" s="422">
        <v>74465462.930000007</v>
      </c>
      <c r="M92" s="428">
        <v>75095475.150000021</v>
      </c>
    </row>
    <row r="93" spans="1:13" ht="13.8" hidden="1" outlineLevel="1" thickBot="1">
      <c r="A93" s="423" t="s">
        <v>663</v>
      </c>
      <c r="B93" s="438"/>
      <c r="C93" s="440"/>
      <c r="D93" s="440"/>
      <c r="E93" s="440"/>
      <c r="F93" s="440"/>
      <c r="G93" s="436">
        <v>14400000</v>
      </c>
      <c r="H93" s="441">
        <v>630012.22</v>
      </c>
      <c r="I93" s="409"/>
      <c r="J93" s="442"/>
      <c r="K93" s="409"/>
      <c r="L93" s="429">
        <v>75095475.150000021</v>
      </c>
      <c r="M93" s="390"/>
    </row>
    <row r="94" spans="1:13" ht="13.2" hidden="1" outlineLevel="1">
      <c r="A94" s="426"/>
      <c r="B94" s="438"/>
      <c r="C94" s="440"/>
      <c r="D94" s="440"/>
      <c r="E94" s="440"/>
      <c r="F94" s="440"/>
      <c r="G94" s="436"/>
      <c r="H94" s="366"/>
      <c r="I94" s="409"/>
      <c r="J94" s="442"/>
      <c r="K94" s="409"/>
      <c r="L94" s="427"/>
      <c r="M94" s="390"/>
    </row>
    <row r="95" spans="1:13" ht="13.2" hidden="1" outlineLevel="1">
      <c r="A95" s="403" t="s">
        <v>61</v>
      </c>
      <c r="B95" s="404">
        <v>31</v>
      </c>
      <c r="C95" s="405" t="s">
        <v>644</v>
      </c>
      <c r="D95" s="406"/>
      <c r="E95" s="406"/>
      <c r="F95" s="412"/>
      <c r="G95" s="433">
        <v>0</v>
      </c>
      <c r="H95" s="409"/>
      <c r="I95" s="445">
        <v>3.5665000000000002E-2</v>
      </c>
      <c r="J95" s="367">
        <v>9.7712328767123296E-5</v>
      </c>
      <c r="K95" s="409"/>
      <c r="L95" s="410"/>
      <c r="M95" s="390"/>
    </row>
    <row r="96" spans="1:13" ht="13.2" hidden="1" outlineLevel="1">
      <c r="A96" s="403" t="s">
        <v>61</v>
      </c>
      <c r="B96" s="404"/>
      <c r="C96" s="411" t="s">
        <v>643</v>
      </c>
      <c r="D96" s="411"/>
      <c r="E96" s="411"/>
      <c r="F96" s="411"/>
      <c r="G96" s="431"/>
      <c r="H96" s="409">
        <v>227470.37</v>
      </c>
      <c r="I96" s="445">
        <v>3.5665000000000002E-2</v>
      </c>
      <c r="J96" s="367">
        <v>9.7712328767123296E-5</v>
      </c>
      <c r="K96" s="432">
        <v>0</v>
      </c>
      <c r="L96" s="410">
        <v>75095475.150000021</v>
      </c>
      <c r="M96" s="428">
        <v>75322945.520000026</v>
      </c>
    </row>
    <row r="97" spans="1:13" ht="13.2" hidden="1" outlineLevel="1">
      <c r="A97" s="403" t="s">
        <v>62</v>
      </c>
      <c r="B97" s="404">
        <v>28</v>
      </c>
      <c r="C97" s="405" t="s">
        <v>644</v>
      </c>
      <c r="D97" s="411"/>
      <c r="E97" s="411"/>
      <c r="F97" s="411"/>
      <c r="G97" s="433">
        <v>0</v>
      </c>
      <c r="H97" s="366"/>
      <c r="I97" s="445">
        <v>3.5665000000000002E-2</v>
      </c>
      <c r="J97" s="367">
        <v>9.7712328767123296E-5</v>
      </c>
      <c r="K97" s="366"/>
      <c r="L97" s="410"/>
      <c r="M97" s="390"/>
    </row>
    <row r="98" spans="1:13" ht="13.2" hidden="1" outlineLevel="1">
      <c r="A98" s="403" t="s">
        <v>62</v>
      </c>
      <c r="B98" s="404"/>
      <c r="C98" s="411" t="s">
        <v>643</v>
      </c>
      <c r="D98" s="411"/>
      <c r="E98" s="411"/>
      <c r="F98" s="411"/>
      <c r="G98" s="431"/>
      <c r="H98" s="366">
        <v>205457.11</v>
      </c>
      <c r="I98" s="445">
        <v>3.5665000000000002E-2</v>
      </c>
      <c r="J98" s="367">
        <v>9.7712328767123296E-5</v>
      </c>
      <c r="K98" s="417">
        <v>0</v>
      </c>
      <c r="L98" s="410">
        <v>75095475.150000021</v>
      </c>
      <c r="M98" s="428">
        <v>75528402.630000025</v>
      </c>
    </row>
    <row r="99" spans="1:13" ht="13.2" hidden="1" outlineLevel="1">
      <c r="A99" s="403" t="s">
        <v>664</v>
      </c>
      <c r="B99" s="404">
        <v>31</v>
      </c>
      <c r="C99" s="405" t="s">
        <v>665</v>
      </c>
      <c r="D99" s="406">
        <v>40617</v>
      </c>
      <c r="E99" s="406">
        <v>40633</v>
      </c>
      <c r="F99" s="412">
        <v>17</v>
      </c>
      <c r="G99" s="437">
        <v>18200000</v>
      </c>
      <c r="H99" s="366"/>
      <c r="I99" s="445">
        <v>3.5665000000000002E-2</v>
      </c>
      <c r="J99" s="367">
        <v>9.7712328767123296E-5</v>
      </c>
      <c r="K99" s="409"/>
      <c r="L99" s="410"/>
      <c r="M99" s="390"/>
    </row>
    <row r="100" spans="1:13" ht="13.2" hidden="1" outlineLevel="1">
      <c r="A100" s="403" t="s">
        <v>664</v>
      </c>
      <c r="B100" s="438"/>
      <c r="C100" s="439" t="s">
        <v>643</v>
      </c>
      <c r="D100" s="440"/>
      <c r="E100" s="440"/>
      <c r="F100" s="440"/>
      <c r="G100" s="434"/>
      <c r="H100" s="419">
        <v>257702.56</v>
      </c>
      <c r="I100" s="446">
        <v>3.5665000000000002E-2</v>
      </c>
      <c r="J100" s="420">
        <v>9.7712328767123296E-5</v>
      </c>
      <c r="K100" s="421">
        <v>0</v>
      </c>
      <c r="L100" s="422">
        <v>93295475.150000021</v>
      </c>
      <c r="M100" s="428">
        <v>93986105.190000027</v>
      </c>
    </row>
    <row r="101" spans="1:13" ht="13.8" hidden="1" outlineLevel="1" thickBot="1">
      <c r="A101" s="423" t="s">
        <v>666</v>
      </c>
      <c r="B101" s="438"/>
      <c r="C101" s="440"/>
      <c r="D101" s="440"/>
      <c r="E101" s="440"/>
      <c r="F101" s="440"/>
      <c r="G101" s="436">
        <v>18200000</v>
      </c>
      <c r="H101" s="441">
        <v>690630.04</v>
      </c>
      <c r="I101" s="409"/>
      <c r="J101" s="442"/>
      <c r="K101" s="409"/>
      <c r="L101" s="429">
        <v>93986105.190000027</v>
      </c>
      <c r="M101" s="390"/>
    </row>
    <row r="102" spans="1:13" ht="13.2" hidden="1" outlineLevel="1">
      <c r="A102" s="426"/>
      <c r="B102" s="438"/>
      <c r="C102" s="440"/>
      <c r="D102" s="440"/>
      <c r="E102" s="440"/>
      <c r="F102" s="440"/>
      <c r="G102" s="436"/>
      <c r="H102" s="366"/>
      <c r="I102" s="409"/>
      <c r="J102" s="442"/>
      <c r="K102" s="409"/>
      <c r="L102" s="427"/>
      <c r="M102" s="390"/>
    </row>
    <row r="103" spans="1:13" ht="13.2" hidden="1" outlineLevel="1">
      <c r="A103" s="403" t="s">
        <v>667</v>
      </c>
      <c r="B103" s="404">
        <v>30</v>
      </c>
      <c r="C103" s="405" t="s">
        <v>644</v>
      </c>
      <c r="D103" s="406"/>
      <c r="E103" s="406"/>
      <c r="F103" s="412"/>
      <c r="G103" s="433">
        <v>0</v>
      </c>
      <c r="H103" s="409"/>
      <c r="I103" s="445">
        <v>3.5665000000000002E-2</v>
      </c>
      <c r="J103" s="367">
        <v>9.7712328767123296E-5</v>
      </c>
      <c r="K103" s="409"/>
      <c r="L103" s="410"/>
      <c r="M103" s="390"/>
    </row>
    <row r="104" spans="1:13" ht="13.2" hidden="1" outlineLevel="1">
      <c r="A104" s="403" t="s">
        <v>667</v>
      </c>
      <c r="B104" s="404"/>
      <c r="C104" s="411" t="s">
        <v>643</v>
      </c>
      <c r="D104" s="411"/>
      <c r="E104" s="411"/>
      <c r="F104" s="411"/>
      <c r="G104" s="431"/>
      <c r="H104" s="409">
        <v>275508.03999999998</v>
      </c>
      <c r="I104" s="445">
        <v>3.5665000000000002E-2</v>
      </c>
      <c r="J104" s="367">
        <v>9.7712328767123296E-5</v>
      </c>
      <c r="K104" s="432">
        <v>0</v>
      </c>
      <c r="L104" s="410">
        <v>93986105.190000027</v>
      </c>
      <c r="M104" s="428">
        <v>94261613.230000034</v>
      </c>
    </row>
    <row r="105" spans="1:13" ht="13.2" hidden="1" outlineLevel="1">
      <c r="A105" s="403" t="s">
        <v>63</v>
      </c>
      <c r="B105" s="404">
        <v>31</v>
      </c>
      <c r="C105" s="405" t="s">
        <v>644</v>
      </c>
      <c r="D105" s="411"/>
      <c r="E105" s="411"/>
      <c r="F105" s="411"/>
      <c r="G105" s="433">
        <v>0</v>
      </c>
      <c r="H105" s="366"/>
      <c r="I105" s="445">
        <v>3.5665000000000002E-2</v>
      </c>
      <c r="J105" s="367">
        <v>9.7712328767123296E-5</v>
      </c>
      <c r="K105" s="366"/>
      <c r="L105" s="410"/>
      <c r="M105" s="390"/>
    </row>
    <row r="106" spans="1:13" ht="13.2" hidden="1" outlineLevel="1">
      <c r="A106" s="403" t="s">
        <v>63</v>
      </c>
      <c r="B106" s="404"/>
      <c r="C106" s="411" t="s">
        <v>643</v>
      </c>
      <c r="D106" s="411"/>
      <c r="E106" s="411"/>
      <c r="F106" s="411"/>
      <c r="G106" s="431"/>
      <c r="H106" s="366">
        <v>284691.64</v>
      </c>
      <c r="I106" s="445">
        <v>3.5665000000000002E-2</v>
      </c>
      <c r="J106" s="367">
        <v>9.7712328767123296E-5</v>
      </c>
      <c r="K106" s="417">
        <v>0</v>
      </c>
      <c r="L106" s="410">
        <v>93986105.190000027</v>
      </c>
      <c r="M106" s="428">
        <v>94546304.870000035</v>
      </c>
    </row>
    <row r="107" spans="1:13" ht="13.2" hidden="1" outlineLevel="1">
      <c r="A107" s="403" t="s">
        <v>64</v>
      </c>
      <c r="B107" s="404">
        <v>30</v>
      </c>
      <c r="C107" s="411" t="s">
        <v>644</v>
      </c>
      <c r="D107" s="406"/>
      <c r="E107" s="406"/>
      <c r="F107" s="412"/>
      <c r="G107" s="437">
        <v>0</v>
      </c>
      <c r="H107" s="366"/>
      <c r="I107" s="445">
        <v>3.5665000000000002E-2</v>
      </c>
      <c r="J107" s="367">
        <v>9.7712328767123296E-5</v>
      </c>
      <c r="K107" s="409"/>
      <c r="L107" s="410"/>
      <c r="M107" s="390"/>
    </row>
    <row r="108" spans="1:13" ht="13.2" hidden="1" outlineLevel="1">
      <c r="A108" s="403" t="s">
        <v>64</v>
      </c>
      <c r="B108" s="438"/>
      <c r="C108" s="439" t="s">
        <v>643</v>
      </c>
      <c r="D108" s="411"/>
      <c r="E108" s="411"/>
      <c r="F108" s="411"/>
      <c r="G108" s="434"/>
      <c r="H108" s="419">
        <v>275508.03999999998</v>
      </c>
      <c r="I108" s="446">
        <v>3.5665000000000002E-2</v>
      </c>
      <c r="J108" s="420">
        <v>9.7712328767123296E-5</v>
      </c>
      <c r="K108" s="421">
        <v>0</v>
      </c>
      <c r="L108" s="422">
        <v>93986105.190000027</v>
      </c>
      <c r="M108" s="428">
        <v>94821812.910000041</v>
      </c>
    </row>
    <row r="109" spans="1:13" ht="13.8" hidden="1" outlineLevel="1" thickBot="1">
      <c r="A109" s="423" t="s">
        <v>668</v>
      </c>
      <c r="B109" s="438"/>
      <c r="C109" s="440"/>
      <c r="D109" s="440"/>
      <c r="E109" s="440"/>
      <c r="F109" s="440"/>
      <c r="G109" s="436">
        <v>0</v>
      </c>
      <c r="H109" s="441">
        <v>835707.72</v>
      </c>
      <c r="I109" s="409"/>
      <c r="J109" s="442"/>
      <c r="K109" s="409"/>
      <c r="L109" s="429">
        <v>94821812.910000041</v>
      </c>
      <c r="M109" s="390"/>
    </row>
    <row r="110" spans="1:13" ht="13.2" hidden="1" outlineLevel="1">
      <c r="A110" s="426"/>
      <c r="B110" s="438"/>
      <c r="C110" s="440"/>
      <c r="D110" s="440"/>
      <c r="E110" s="440"/>
      <c r="F110" s="440"/>
      <c r="G110" s="436"/>
      <c r="H110" s="366"/>
      <c r="I110" s="409"/>
      <c r="J110" s="442"/>
      <c r="K110" s="409"/>
      <c r="L110" s="427"/>
      <c r="M110" s="390"/>
    </row>
    <row r="111" spans="1:13" ht="13.2" hidden="1" outlineLevel="1">
      <c r="A111" s="403" t="s">
        <v>65</v>
      </c>
      <c r="B111" s="404">
        <v>31</v>
      </c>
      <c r="C111" s="405" t="s">
        <v>644</v>
      </c>
      <c r="D111" s="406"/>
      <c r="E111" s="406"/>
      <c r="F111" s="412"/>
      <c r="G111" s="433">
        <v>0</v>
      </c>
      <c r="H111" s="409"/>
      <c r="I111" s="445">
        <v>3.5665000000000002E-2</v>
      </c>
      <c r="J111" s="367">
        <v>9.7712328767123296E-5</v>
      </c>
      <c r="K111" s="409"/>
      <c r="L111" s="410"/>
      <c r="M111" s="390"/>
    </row>
    <row r="112" spans="1:13" ht="13.2" hidden="1" outlineLevel="1">
      <c r="A112" s="403" t="s">
        <v>65</v>
      </c>
      <c r="B112" s="404"/>
      <c r="C112" s="411" t="s">
        <v>643</v>
      </c>
      <c r="D112" s="411"/>
      <c r="E112" s="411"/>
      <c r="F112" s="411"/>
      <c r="G112" s="431"/>
      <c r="H112" s="409">
        <v>287223.06</v>
      </c>
      <c r="I112" s="445">
        <v>3.5665000000000002E-2</v>
      </c>
      <c r="J112" s="367">
        <v>9.7712328767123296E-5</v>
      </c>
      <c r="K112" s="432">
        <v>0</v>
      </c>
      <c r="L112" s="410">
        <v>94821812.910000041</v>
      </c>
      <c r="M112" s="428">
        <v>95109035.970000044</v>
      </c>
    </row>
    <row r="113" spans="1:13" ht="13.2" hidden="1" outlineLevel="1">
      <c r="A113" s="403" t="s">
        <v>66</v>
      </c>
      <c r="B113" s="404">
        <v>31</v>
      </c>
      <c r="C113" s="405" t="s">
        <v>669</v>
      </c>
      <c r="D113" s="406">
        <v>40756</v>
      </c>
      <c r="E113" s="406">
        <v>40786</v>
      </c>
      <c r="F113" s="412">
        <v>31</v>
      </c>
      <c r="G113" s="433">
        <v>8965789.2599999998</v>
      </c>
      <c r="H113" s="366"/>
      <c r="I113" s="445">
        <v>3.5665000000000002E-2</v>
      </c>
      <c r="J113" s="367">
        <v>9.7712328767123296E-5</v>
      </c>
      <c r="K113" s="366"/>
      <c r="L113" s="410"/>
      <c r="M113" s="390"/>
    </row>
    <row r="114" spans="1:13" ht="13.2" hidden="1" outlineLevel="1">
      <c r="A114" s="403" t="s">
        <v>66</v>
      </c>
      <c r="B114" s="404"/>
      <c r="C114" s="411" t="s">
        <v>643</v>
      </c>
      <c r="D114" s="411"/>
      <c r="E114" s="411"/>
      <c r="F114" s="411"/>
      <c r="G114" s="431"/>
      <c r="H114" s="366">
        <v>314381.18</v>
      </c>
      <c r="I114" s="445">
        <v>3.5665000000000002E-2</v>
      </c>
      <c r="J114" s="367">
        <v>9.7712328767123296E-5</v>
      </c>
      <c r="K114" s="417">
        <v>0</v>
      </c>
      <c r="L114" s="410">
        <v>103787602.17000005</v>
      </c>
      <c r="M114" s="428">
        <v>104389206.41000006</v>
      </c>
    </row>
    <row r="115" spans="1:13" ht="13.2" hidden="1" outlineLevel="1">
      <c r="A115" s="403" t="s">
        <v>67</v>
      </c>
      <c r="B115" s="404">
        <v>30</v>
      </c>
      <c r="C115" s="411" t="s">
        <v>644</v>
      </c>
      <c r="D115" s="406"/>
      <c r="E115" s="406"/>
      <c r="F115" s="412"/>
      <c r="G115" s="437">
        <v>0</v>
      </c>
      <c r="H115" s="366"/>
      <c r="I115" s="445">
        <v>3.5665000000000002E-2</v>
      </c>
      <c r="J115" s="367">
        <v>9.7712328767123296E-5</v>
      </c>
      <c r="K115" s="409"/>
      <c r="L115" s="410"/>
      <c r="M115" s="390"/>
    </row>
    <row r="116" spans="1:13" ht="13.2" hidden="1" outlineLevel="1">
      <c r="A116" s="403" t="s">
        <v>67</v>
      </c>
      <c r="B116" s="438"/>
      <c r="C116" s="439" t="s">
        <v>643</v>
      </c>
      <c r="D116" s="411"/>
      <c r="E116" s="411"/>
      <c r="F116" s="411"/>
      <c r="G116" s="434"/>
      <c r="H116" s="419">
        <v>304239.84999999998</v>
      </c>
      <c r="I116" s="446">
        <v>3.5665000000000002E-2</v>
      </c>
      <c r="J116" s="420">
        <v>9.7712328767123296E-5</v>
      </c>
      <c r="K116" s="421">
        <v>0</v>
      </c>
      <c r="L116" s="422">
        <v>103787602.17000005</v>
      </c>
      <c r="M116" s="428">
        <v>104693446.26000005</v>
      </c>
    </row>
    <row r="117" spans="1:13" ht="13.8" hidden="1" outlineLevel="1" thickBot="1">
      <c r="A117" s="454" t="s">
        <v>670</v>
      </c>
      <c r="B117" s="438"/>
      <c r="C117" s="440"/>
      <c r="D117" s="440"/>
      <c r="E117" s="440"/>
      <c r="F117" s="440"/>
      <c r="G117" s="436">
        <v>8965789.2599999998</v>
      </c>
      <c r="H117" s="441">
        <v>905844.09</v>
      </c>
      <c r="I117" s="409"/>
      <c r="J117" s="442"/>
      <c r="K117" s="409"/>
      <c r="L117" s="429">
        <v>104693446.26000005</v>
      </c>
      <c r="M117" s="390"/>
    </row>
    <row r="118" spans="1:13" ht="13.2" hidden="1" outlineLevel="1">
      <c r="A118" s="426"/>
      <c r="B118" s="438"/>
      <c r="C118" s="440"/>
      <c r="D118" s="440"/>
      <c r="E118" s="440"/>
      <c r="F118" s="440"/>
      <c r="G118" s="436"/>
      <c r="H118" s="409"/>
      <c r="I118" s="409"/>
      <c r="J118" s="442"/>
      <c r="K118" s="409"/>
      <c r="L118" s="427"/>
      <c r="M118" s="407"/>
    </row>
    <row r="119" spans="1:13" ht="13.2" hidden="1" outlineLevel="1">
      <c r="A119" s="403" t="s">
        <v>68</v>
      </c>
      <c r="B119" s="404">
        <v>31</v>
      </c>
      <c r="C119" s="405" t="s">
        <v>644</v>
      </c>
      <c r="D119" s="406"/>
      <c r="E119" s="406"/>
      <c r="F119" s="412"/>
      <c r="G119" s="433">
        <v>0</v>
      </c>
      <c r="H119" s="409"/>
      <c r="I119" s="445">
        <v>3.5665000000000002E-2</v>
      </c>
      <c r="J119" s="367">
        <v>9.7712328767123296E-5</v>
      </c>
      <c r="K119" s="409"/>
      <c r="L119" s="410"/>
      <c r="M119" s="390"/>
    </row>
    <row r="120" spans="1:13" ht="13.2" hidden="1" outlineLevel="1">
      <c r="A120" s="403" t="s">
        <v>68</v>
      </c>
      <c r="B120" s="404"/>
      <c r="C120" s="411" t="s">
        <v>643</v>
      </c>
      <c r="D120" s="411"/>
      <c r="E120" s="411"/>
      <c r="F120" s="411"/>
      <c r="G120" s="431"/>
      <c r="H120" s="409">
        <v>317125.05</v>
      </c>
      <c r="I120" s="445">
        <v>3.5665000000000002E-2</v>
      </c>
      <c r="J120" s="367">
        <v>9.7712328767123296E-5</v>
      </c>
      <c r="K120" s="432">
        <v>0</v>
      </c>
      <c r="L120" s="410">
        <v>104693446.26000005</v>
      </c>
      <c r="M120" s="428">
        <v>105010571.31000005</v>
      </c>
    </row>
    <row r="121" spans="1:13" ht="13.2" hidden="1" outlineLevel="1">
      <c r="A121" s="403" t="s">
        <v>69</v>
      </c>
      <c r="B121" s="404">
        <v>30</v>
      </c>
      <c r="C121" s="405" t="s">
        <v>644</v>
      </c>
      <c r="D121" s="411"/>
      <c r="E121" s="411"/>
      <c r="F121" s="411"/>
      <c r="G121" s="433">
        <v>0</v>
      </c>
      <c r="H121" s="366"/>
      <c r="I121" s="445">
        <v>3.5665000000000002E-2</v>
      </c>
      <c r="J121" s="367">
        <v>9.7712328767123296E-5</v>
      </c>
      <c r="K121" s="409"/>
      <c r="L121" s="410"/>
      <c r="M121" s="390"/>
    </row>
    <row r="122" spans="1:13" ht="13.2" hidden="1" outlineLevel="1">
      <c r="A122" s="403" t="s">
        <v>69</v>
      </c>
      <c r="B122" s="404"/>
      <c r="C122" s="411" t="s">
        <v>643</v>
      </c>
      <c r="D122" s="411"/>
      <c r="E122" s="411"/>
      <c r="F122" s="411"/>
      <c r="G122" s="431"/>
      <c r="H122" s="366">
        <v>306895.21000000002</v>
      </c>
      <c r="I122" s="445">
        <v>3.5665000000000002E-2</v>
      </c>
      <c r="J122" s="367">
        <v>9.7712328767123296E-5</v>
      </c>
      <c r="K122" s="432">
        <v>0</v>
      </c>
      <c r="L122" s="410">
        <v>104693446.26000005</v>
      </c>
      <c r="M122" s="428">
        <v>105317466.52000004</v>
      </c>
    </row>
    <row r="123" spans="1:13" ht="13.2" hidden="1" outlineLevel="1">
      <c r="A123" s="403" t="s">
        <v>70</v>
      </c>
      <c r="B123" s="404">
        <v>31</v>
      </c>
      <c r="C123" s="411" t="s">
        <v>644</v>
      </c>
      <c r="D123" s="406"/>
      <c r="E123" s="406"/>
      <c r="F123" s="412"/>
      <c r="G123" s="437">
        <v>0</v>
      </c>
      <c r="H123" s="366"/>
      <c r="I123" s="445">
        <v>3.5665000000000002E-2</v>
      </c>
      <c r="J123" s="367">
        <v>9.7712328767123296E-5</v>
      </c>
      <c r="K123" s="409"/>
      <c r="L123" s="410"/>
      <c r="M123" s="390"/>
    </row>
    <row r="124" spans="1:13" ht="13.2" hidden="1" outlineLevel="1">
      <c r="A124" s="403" t="s">
        <v>70</v>
      </c>
      <c r="B124" s="438"/>
      <c r="C124" s="439" t="s">
        <v>643</v>
      </c>
      <c r="D124" s="440"/>
      <c r="E124" s="440"/>
      <c r="F124" s="440"/>
      <c r="G124" s="434"/>
      <c r="H124" s="419">
        <v>317125.05</v>
      </c>
      <c r="I124" s="446">
        <v>3.5665000000000002E-2</v>
      </c>
      <c r="J124" s="420">
        <v>9.7712328767123296E-5</v>
      </c>
      <c r="K124" s="435">
        <v>0</v>
      </c>
      <c r="L124" s="422">
        <v>104693446.26000005</v>
      </c>
      <c r="M124" s="428">
        <v>105634591.57000004</v>
      </c>
    </row>
    <row r="125" spans="1:13" ht="13.8" hidden="1" outlineLevel="1" thickBot="1">
      <c r="A125" s="454" t="s">
        <v>671</v>
      </c>
      <c r="B125" s="438"/>
      <c r="C125" s="440"/>
      <c r="D125" s="440"/>
      <c r="E125" s="440"/>
      <c r="F125" s="440"/>
      <c r="G125" s="436">
        <v>0</v>
      </c>
      <c r="H125" s="441">
        <v>941145.31</v>
      </c>
      <c r="I125" s="409"/>
      <c r="J125" s="442"/>
      <c r="K125" s="409"/>
      <c r="L125" s="429">
        <v>105634591.57000004</v>
      </c>
      <c r="M125" s="390"/>
    </row>
    <row r="126" spans="1:13" ht="13.2" hidden="1" outlineLevel="1">
      <c r="A126" s="426"/>
      <c r="B126" s="438"/>
      <c r="C126" s="440"/>
      <c r="D126" s="440"/>
      <c r="E126" s="440"/>
      <c r="F126" s="440"/>
      <c r="G126" s="436"/>
      <c r="H126" s="409"/>
      <c r="I126" s="409"/>
      <c r="J126" s="442"/>
      <c r="K126" s="409"/>
      <c r="L126" s="427"/>
      <c r="M126" s="407"/>
    </row>
    <row r="127" spans="1:13" ht="13.2" hidden="1" outlineLevel="1">
      <c r="A127" s="403" t="s">
        <v>71</v>
      </c>
      <c r="B127" s="404">
        <v>31</v>
      </c>
      <c r="C127" s="405" t="s">
        <v>644</v>
      </c>
      <c r="D127" s="406"/>
      <c r="E127" s="406"/>
      <c r="F127" s="412"/>
      <c r="G127" s="433">
        <v>0</v>
      </c>
      <c r="H127" s="409"/>
      <c r="I127" s="445">
        <v>3.5665000000000002E-2</v>
      </c>
      <c r="J127" s="367">
        <v>9.7712328767123296E-5</v>
      </c>
      <c r="K127" s="409"/>
      <c r="L127" s="410"/>
      <c r="M127" s="390"/>
    </row>
    <row r="128" spans="1:13" ht="13.2" hidden="1" outlineLevel="1">
      <c r="A128" s="403" t="s">
        <v>71</v>
      </c>
      <c r="B128" s="404"/>
      <c r="C128" s="411" t="s">
        <v>643</v>
      </c>
      <c r="D128" s="411"/>
      <c r="E128" s="411"/>
      <c r="F128" s="411"/>
      <c r="G128" s="431"/>
      <c r="H128" s="409">
        <v>319975.86</v>
      </c>
      <c r="I128" s="445">
        <v>3.5665000000000002E-2</v>
      </c>
      <c r="J128" s="367">
        <v>9.7712328767123296E-5</v>
      </c>
      <c r="K128" s="432">
        <v>0</v>
      </c>
      <c r="L128" s="410">
        <v>105634591.57000004</v>
      </c>
      <c r="M128" s="428">
        <v>105954567.43000004</v>
      </c>
    </row>
    <row r="129" spans="1:13" ht="13.2" hidden="1" outlineLevel="1">
      <c r="A129" s="403" t="s">
        <v>72</v>
      </c>
      <c r="B129" s="404">
        <v>29</v>
      </c>
      <c r="C129" s="405" t="s">
        <v>644</v>
      </c>
      <c r="D129" s="411"/>
      <c r="E129" s="411"/>
      <c r="F129" s="411"/>
      <c r="G129" s="433">
        <v>0</v>
      </c>
      <c r="H129" s="366"/>
      <c r="I129" s="445">
        <v>3.5665000000000002E-2</v>
      </c>
      <c r="J129" s="367">
        <v>9.7712328767123296E-5</v>
      </c>
      <c r="K129" s="409"/>
      <c r="L129" s="410"/>
      <c r="M129" s="390"/>
    </row>
    <row r="130" spans="1:13" ht="13.2" hidden="1" outlineLevel="1">
      <c r="A130" s="403" t="s">
        <v>72</v>
      </c>
      <c r="B130" s="404"/>
      <c r="C130" s="411" t="s">
        <v>643</v>
      </c>
      <c r="D130" s="411"/>
      <c r="E130" s="411"/>
      <c r="F130" s="411"/>
      <c r="G130" s="431"/>
      <c r="H130" s="366">
        <v>299332.26</v>
      </c>
      <c r="I130" s="445">
        <v>3.5665000000000002E-2</v>
      </c>
      <c r="J130" s="367">
        <v>9.7712328767123296E-5</v>
      </c>
      <c r="K130" s="432">
        <v>0</v>
      </c>
      <c r="L130" s="410">
        <v>105634591.57000004</v>
      </c>
      <c r="M130" s="428">
        <v>106253899.69000004</v>
      </c>
    </row>
    <row r="131" spans="1:13" ht="13.2" hidden="1" outlineLevel="1">
      <c r="A131" s="403" t="s">
        <v>73</v>
      </c>
      <c r="B131" s="404">
        <v>31</v>
      </c>
      <c r="C131" s="411" t="s">
        <v>644</v>
      </c>
      <c r="D131" s="406"/>
      <c r="E131" s="406"/>
      <c r="F131" s="412"/>
      <c r="G131" s="437">
        <v>0</v>
      </c>
      <c r="H131" s="366"/>
      <c r="I131" s="445">
        <v>3.5665000000000002E-2</v>
      </c>
      <c r="J131" s="367">
        <v>9.7712328767123296E-5</v>
      </c>
      <c r="K131" s="409"/>
      <c r="L131" s="410"/>
      <c r="M131" s="390"/>
    </row>
    <row r="132" spans="1:13" ht="13.2" hidden="1" outlineLevel="1">
      <c r="A132" s="403" t="s">
        <v>73</v>
      </c>
      <c r="B132" s="438"/>
      <c r="C132" s="439" t="s">
        <v>643</v>
      </c>
      <c r="D132" s="440"/>
      <c r="E132" s="440"/>
      <c r="F132" s="440"/>
      <c r="G132" s="434"/>
      <c r="H132" s="419">
        <v>319189.51</v>
      </c>
      <c r="I132" s="446">
        <v>3.5665000000000002E-2</v>
      </c>
      <c r="J132" s="420">
        <v>9.7712328767123296E-5</v>
      </c>
      <c r="K132" s="435">
        <v>-259600</v>
      </c>
      <c r="L132" s="422">
        <v>105374991.57000004</v>
      </c>
      <c r="M132" s="428">
        <v>106313489.20000005</v>
      </c>
    </row>
    <row r="133" spans="1:13" ht="13.8" hidden="1" outlineLevel="1" thickBot="1">
      <c r="A133" s="454" t="s">
        <v>672</v>
      </c>
      <c r="B133" s="438"/>
      <c r="C133" s="440"/>
      <c r="D133" s="440"/>
      <c r="E133" s="440"/>
      <c r="F133" s="440"/>
      <c r="G133" s="436">
        <v>0</v>
      </c>
      <c r="H133" s="441">
        <v>938497.63</v>
      </c>
      <c r="I133" s="409"/>
      <c r="J133" s="442"/>
      <c r="K133" s="409"/>
      <c r="L133" s="429">
        <v>106313489.20000005</v>
      </c>
      <c r="M133" s="390"/>
    </row>
    <row r="134" spans="1:13" ht="13.2" hidden="1" outlineLevel="1">
      <c r="A134" s="426"/>
      <c r="B134" s="438"/>
      <c r="C134" s="440"/>
      <c r="D134" s="440"/>
      <c r="E134" s="440"/>
      <c r="F134" s="440"/>
      <c r="G134" s="436"/>
      <c r="H134" s="366"/>
      <c r="I134" s="409"/>
      <c r="J134" s="442"/>
      <c r="K134" s="409"/>
      <c r="L134" s="427"/>
      <c r="M134" s="390"/>
    </row>
    <row r="135" spans="1:13" ht="13.2" hidden="1" outlineLevel="1">
      <c r="A135" s="403" t="s">
        <v>74</v>
      </c>
      <c r="B135" s="404">
        <v>30</v>
      </c>
      <c r="C135" s="405" t="s">
        <v>644</v>
      </c>
      <c r="D135" s="406"/>
      <c r="E135" s="406"/>
      <c r="F135" s="412"/>
      <c r="G135" s="433">
        <v>0</v>
      </c>
      <c r="H135" s="409"/>
      <c r="I135" s="445">
        <v>3.5665000000000002E-2</v>
      </c>
      <c r="J135" s="367">
        <v>9.7712328767123296E-5</v>
      </c>
      <c r="K135" s="409"/>
      <c r="L135" s="410"/>
      <c r="M135" s="390"/>
    </row>
    <row r="136" spans="1:13" ht="13.2" hidden="1" outlineLevel="1">
      <c r="A136" s="403" t="s">
        <v>74</v>
      </c>
      <c r="B136" s="404"/>
      <c r="C136" s="411" t="s">
        <v>643</v>
      </c>
      <c r="D136" s="411"/>
      <c r="E136" s="411"/>
      <c r="F136" s="411"/>
      <c r="G136" s="431"/>
      <c r="H136" s="409">
        <v>310370.09000000003</v>
      </c>
      <c r="I136" s="445">
        <v>3.5665000000000002E-2</v>
      </c>
      <c r="J136" s="367">
        <v>9.7712328767123296E-5</v>
      </c>
      <c r="K136" s="432">
        <v>-434632</v>
      </c>
      <c r="L136" s="410">
        <v>105878857.20000005</v>
      </c>
      <c r="M136" s="428">
        <v>106189227.29000005</v>
      </c>
    </row>
    <row r="137" spans="1:13" ht="13.2" hidden="1" outlineLevel="1">
      <c r="A137" s="403" t="s">
        <v>75</v>
      </c>
      <c r="B137" s="404">
        <v>31</v>
      </c>
      <c r="C137" s="405" t="s">
        <v>644</v>
      </c>
      <c r="D137" s="411"/>
      <c r="E137" s="411"/>
      <c r="F137" s="411"/>
      <c r="G137" s="433">
        <v>0</v>
      </c>
      <c r="H137" s="366"/>
      <c r="I137" s="445">
        <v>3.5665000000000002E-2</v>
      </c>
      <c r="J137" s="367">
        <v>9.7712328767123296E-5</v>
      </c>
      <c r="K137" s="409"/>
      <c r="L137" s="410"/>
      <c r="M137" s="390"/>
    </row>
    <row r="138" spans="1:13" ht="13.2" hidden="1" outlineLevel="1">
      <c r="A138" s="403" t="s">
        <v>75</v>
      </c>
      <c r="B138" s="404"/>
      <c r="C138" s="411" t="s">
        <v>643</v>
      </c>
      <c r="D138" s="411"/>
      <c r="E138" s="411"/>
      <c r="F138" s="411"/>
      <c r="G138" s="431"/>
      <c r="H138" s="366">
        <v>319440.13</v>
      </c>
      <c r="I138" s="445">
        <v>3.5665000000000002E-2</v>
      </c>
      <c r="J138" s="367">
        <v>9.7712328767123296E-5</v>
      </c>
      <c r="K138" s="432">
        <v>-421127</v>
      </c>
      <c r="L138" s="410">
        <v>105457730.20000005</v>
      </c>
      <c r="M138" s="428">
        <v>106087540.42000005</v>
      </c>
    </row>
    <row r="139" spans="1:13" ht="13.2" hidden="1" outlineLevel="1">
      <c r="A139" s="403" t="s">
        <v>76</v>
      </c>
      <c r="B139" s="404">
        <v>30</v>
      </c>
      <c r="C139" s="411" t="s">
        <v>644</v>
      </c>
      <c r="D139" s="406"/>
      <c r="E139" s="406"/>
      <c r="F139" s="412"/>
      <c r="G139" s="437">
        <v>0</v>
      </c>
      <c r="H139" s="366"/>
      <c r="I139" s="445">
        <v>3.5665000000000002E-2</v>
      </c>
      <c r="J139" s="367">
        <v>9.7712328767123296E-5</v>
      </c>
      <c r="K139" s="409"/>
      <c r="L139" s="410"/>
      <c r="M139" s="390"/>
    </row>
    <row r="140" spans="1:13" ht="13.2" hidden="1" outlineLevel="1">
      <c r="A140" s="403" t="s">
        <v>76</v>
      </c>
      <c r="B140" s="438"/>
      <c r="C140" s="439" t="s">
        <v>643</v>
      </c>
      <c r="D140" s="440"/>
      <c r="E140" s="440"/>
      <c r="F140" s="440"/>
      <c r="G140" s="434"/>
      <c r="H140" s="419">
        <v>307884.73</v>
      </c>
      <c r="I140" s="446">
        <v>3.5665000000000002E-2</v>
      </c>
      <c r="J140" s="420">
        <v>9.7712328767123296E-5</v>
      </c>
      <c r="K140" s="435">
        <v>-426723</v>
      </c>
      <c r="L140" s="422">
        <v>105031007.20000005</v>
      </c>
      <c r="M140" s="428">
        <v>105968702.15000005</v>
      </c>
    </row>
    <row r="141" spans="1:13" ht="13.8" hidden="1" outlineLevel="1" thickBot="1">
      <c r="A141" s="423" t="s">
        <v>673</v>
      </c>
      <c r="B141" s="438"/>
      <c r="C141" s="440"/>
      <c r="D141" s="440"/>
      <c r="E141" s="440"/>
      <c r="F141" s="440"/>
      <c r="G141" s="436">
        <v>0</v>
      </c>
      <c r="H141" s="441">
        <v>937694.95</v>
      </c>
      <c r="I141" s="409"/>
      <c r="J141" s="442"/>
      <c r="K141" s="409"/>
      <c r="L141" s="429">
        <v>105968702.15000005</v>
      </c>
      <c r="M141" s="390"/>
    </row>
    <row r="142" spans="1:13" ht="13.2" hidden="1" outlineLevel="1">
      <c r="A142" s="426"/>
      <c r="B142" s="438"/>
      <c r="C142" s="440"/>
      <c r="D142" s="440"/>
      <c r="E142" s="440"/>
      <c r="F142" s="440"/>
      <c r="G142" s="436"/>
      <c r="H142" s="366"/>
      <c r="I142" s="409"/>
      <c r="J142" s="442"/>
      <c r="K142" s="409"/>
      <c r="L142" s="427"/>
      <c r="M142" s="390"/>
    </row>
    <row r="143" spans="1:13" ht="13.2" hidden="1" outlineLevel="1">
      <c r="A143" s="403" t="s">
        <v>77</v>
      </c>
      <c r="B143" s="404">
        <v>31</v>
      </c>
      <c r="C143" s="405" t="s">
        <v>644</v>
      </c>
      <c r="D143" s="406"/>
      <c r="E143" s="406"/>
      <c r="F143" s="412"/>
      <c r="G143" s="433">
        <v>0</v>
      </c>
      <c r="H143" s="409"/>
      <c r="I143" s="445">
        <v>3.5665000000000002E-2</v>
      </c>
      <c r="J143" s="367">
        <v>9.7712328767123296E-5</v>
      </c>
      <c r="K143" s="409"/>
      <c r="L143" s="410"/>
      <c r="M143" s="390"/>
    </row>
    <row r="144" spans="1:13" ht="13.2" hidden="1" outlineLevel="1">
      <c r="A144" s="403" t="s">
        <v>77</v>
      </c>
      <c r="B144" s="404"/>
      <c r="C144" s="411" t="s">
        <v>643</v>
      </c>
      <c r="D144" s="411"/>
      <c r="E144" s="411"/>
      <c r="F144" s="411"/>
      <c r="G144" s="431"/>
      <c r="H144" s="409">
        <v>319586.88</v>
      </c>
      <c r="I144" s="445">
        <v>3.5665000000000002E-2</v>
      </c>
      <c r="J144" s="367">
        <v>9.7712328767123296E-5</v>
      </c>
      <c r="K144" s="432">
        <v>-462527</v>
      </c>
      <c r="L144" s="410">
        <v>105506175.15000005</v>
      </c>
      <c r="M144" s="428">
        <v>105825762.03000005</v>
      </c>
    </row>
    <row r="145" spans="1:13" ht="13.2" hidden="1" outlineLevel="1">
      <c r="A145" s="403" t="s">
        <v>78</v>
      </c>
      <c r="B145" s="404">
        <v>31</v>
      </c>
      <c r="C145" s="405" t="s">
        <v>644</v>
      </c>
      <c r="D145" s="411"/>
      <c r="E145" s="411"/>
      <c r="F145" s="411"/>
      <c r="G145" s="433">
        <v>0</v>
      </c>
      <c r="H145" s="366"/>
      <c r="I145" s="445">
        <v>3.5665000000000002E-2</v>
      </c>
      <c r="J145" s="367">
        <v>9.7712328767123296E-5</v>
      </c>
      <c r="K145" s="409"/>
      <c r="L145" s="410"/>
      <c r="M145" s="390"/>
    </row>
    <row r="146" spans="1:13" ht="13.2" hidden="1" outlineLevel="1">
      <c r="A146" s="403" t="s">
        <v>78</v>
      </c>
      <c r="B146" s="404"/>
      <c r="C146" s="411" t="s">
        <v>643</v>
      </c>
      <c r="D146" s="411"/>
      <c r="E146" s="411"/>
      <c r="F146" s="411"/>
      <c r="G146" s="431"/>
      <c r="H146" s="366">
        <v>318202.23</v>
      </c>
      <c r="I146" s="445">
        <v>3.5665000000000002E-2</v>
      </c>
      <c r="J146" s="367">
        <v>9.7712328767123296E-5</v>
      </c>
      <c r="K146" s="432">
        <v>-457118</v>
      </c>
      <c r="L146" s="410">
        <v>105049057.15000005</v>
      </c>
      <c r="M146" s="428">
        <v>105686846.26000005</v>
      </c>
    </row>
    <row r="147" spans="1:13" ht="13.2" hidden="1" outlineLevel="1">
      <c r="A147" s="403" t="s">
        <v>209</v>
      </c>
      <c r="B147" s="404">
        <v>30</v>
      </c>
      <c r="C147" s="411" t="s">
        <v>644</v>
      </c>
      <c r="D147" s="406"/>
      <c r="E147" s="406"/>
      <c r="F147" s="412"/>
      <c r="G147" s="437">
        <v>0</v>
      </c>
      <c r="H147" s="366"/>
      <c r="I147" s="445">
        <v>3.5665000000000002E-2</v>
      </c>
      <c r="J147" s="367">
        <v>9.7712328767123296E-5</v>
      </c>
      <c r="K147" s="409"/>
      <c r="L147" s="410"/>
      <c r="M147" s="390"/>
    </row>
    <row r="148" spans="1:13" ht="13.2" hidden="1" outlineLevel="1">
      <c r="A148" s="403" t="s">
        <v>209</v>
      </c>
      <c r="B148" s="438"/>
      <c r="C148" s="439" t="s">
        <v>643</v>
      </c>
      <c r="D148" s="440"/>
      <c r="E148" s="440"/>
      <c r="F148" s="440"/>
      <c r="G148" s="434"/>
      <c r="H148" s="419">
        <v>306597.65999999997</v>
      </c>
      <c r="I148" s="446">
        <v>3.5665000000000002E-2</v>
      </c>
      <c r="J148" s="420">
        <v>9.7712328767123296E-5</v>
      </c>
      <c r="K148" s="435">
        <v>-457118</v>
      </c>
      <c r="L148" s="422">
        <v>104591939.15000005</v>
      </c>
      <c r="M148" s="428">
        <v>105536325.92000005</v>
      </c>
    </row>
    <row r="149" spans="1:13" ht="13.8" hidden="1" outlineLevel="1" thickBot="1">
      <c r="A149" s="423" t="s">
        <v>674</v>
      </c>
      <c r="B149" s="438"/>
      <c r="C149" s="440"/>
      <c r="D149" s="440"/>
      <c r="E149" s="440"/>
      <c r="F149" s="440"/>
      <c r="G149" s="436">
        <v>0</v>
      </c>
      <c r="H149" s="441">
        <v>944386.77</v>
      </c>
      <c r="I149" s="409"/>
      <c r="J149" s="442"/>
      <c r="K149" s="409"/>
      <c r="L149" s="429">
        <v>105536325.92000005</v>
      </c>
      <c r="M149" s="390"/>
    </row>
    <row r="150" spans="1:13" ht="13.2" hidden="1" outlineLevel="1">
      <c r="A150" s="426"/>
      <c r="B150" s="438"/>
      <c r="C150" s="440"/>
      <c r="D150" s="440"/>
      <c r="E150" s="440"/>
      <c r="F150" s="440"/>
      <c r="G150" s="436"/>
      <c r="H150" s="409"/>
      <c r="I150" s="409"/>
      <c r="J150" s="442"/>
      <c r="K150" s="409"/>
      <c r="L150" s="427"/>
      <c r="M150" s="407"/>
    </row>
    <row r="151" spans="1:13" ht="13.2" hidden="1" outlineLevel="1">
      <c r="A151" s="403" t="s">
        <v>210</v>
      </c>
      <c r="B151" s="404">
        <v>31</v>
      </c>
      <c r="C151" s="405" t="s">
        <v>644</v>
      </c>
      <c r="D151" s="406"/>
      <c r="E151" s="406"/>
      <c r="F151" s="412"/>
      <c r="G151" s="433">
        <v>0</v>
      </c>
      <c r="H151" s="409"/>
      <c r="I151" s="445">
        <v>3.5665000000000002E-2</v>
      </c>
      <c r="J151" s="367">
        <v>9.7712328767123296E-5</v>
      </c>
      <c r="K151" s="409"/>
      <c r="L151" s="410"/>
      <c r="M151" s="390"/>
    </row>
    <row r="152" spans="1:13" ht="13.2" hidden="1" outlineLevel="1">
      <c r="A152" s="403" t="s">
        <v>210</v>
      </c>
      <c r="B152" s="404"/>
      <c r="C152" s="411" t="s">
        <v>643</v>
      </c>
      <c r="D152" s="411"/>
      <c r="E152" s="411"/>
      <c r="F152" s="411"/>
      <c r="G152" s="431"/>
      <c r="H152" s="409">
        <v>318306.52</v>
      </c>
      <c r="I152" s="445">
        <v>3.5665000000000002E-2</v>
      </c>
      <c r="J152" s="367">
        <v>9.7712328767123296E-5</v>
      </c>
      <c r="K152" s="432">
        <v>-452840</v>
      </c>
      <c r="L152" s="410">
        <v>105083485.92000005</v>
      </c>
      <c r="M152" s="428">
        <v>105401792.44000004</v>
      </c>
    </row>
    <row r="153" spans="1:13" ht="13.2" hidden="1" outlineLevel="1">
      <c r="A153" s="403" t="s">
        <v>211</v>
      </c>
      <c r="B153" s="404">
        <v>30</v>
      </c>
      <c r="C153" s="405" t="s">
        <v>644</v>
      </c>
      <c r="D153" s="411"/>
      <c r="E153" s="411"/>
      <c r="F153" s="411"/>
      <c r="G153" s="433">
        <v>0</v>
      </c>
      <c r="H153" s="366"/>
      <c r="I153" s="445">
        <v>3.5665000000000002E-2</v>
      </c>
      <c r="J153" s="367">
        <v>9.7712328767123296E-5</v>
      </c>
      <c r="K153" s="409"/>
      <c r="L153" s="410"/>
      <c r="M153" s="390"/>
    </row>
    <row r="154" spans="1:13" ht="13.2" hidden="1" outlineLevel="1">
      <c r="A154" s="403" t="s">
        <v>211</v>
      </c>
      <c r="B154" s="404"/>
      <c r="C154" s="411" t="s">
        <v>643</v>
      </c>
      <c r="D154" s="411"/>
      <c r="E154" s="411"/>
      <c r="F154" s="411"/>
      <c r="G154" s="431"/>
      <c r="H154" s="366">
        <v>306696.39</v>
      </c>
      <c r="I154" s="445">
        <v>3.5665000000000002E-2</v>
      </c>
      <c r="J154" s="367">
        <v>9.7712328767123296E-5</v>
      </c>
      <c r="K154" s="432">
        <v>-457866</v>
      </c>
      <c r="L154" s="410">
        <v>104625619.92000005</v>
      </c>
      <c r="M154" s="428">
        <v>105250622.83000004</v>
      </c>
    </row>
    <row r="155" spans="1:13" ht="13.2" hidden="1" outlineLevel="1">
      <c r="A155" s="403" t="s">
        <v>212</v>
      </c>
      <c r="B155" s="404">
        <v>31</v>
      </c>
      <c r="C155" s="405" t="s">
        <v>644</v>
      </c>
      <c r="D155" s="411"/>
      <c r="E155" s="411"/>
      <c r="F155" s="411"/>
      <c r="G155" s="437">
        <v>0</v>
      </c>
      <c r="H155" s="366"/>
      <c r="I155" s="445">
        <v>3.5665000000000002E-2</v>
      </c>
      <c r="J155" s="367">
        <v>9.7712328767123296E-5</v>
      </c>
      <c r="K155" s="432"/>
      <c r="L155" s="410"/>
      <c r="M155" s="428"/>
    </row>
    <row r="156" spans="1:13" ht="13.2" hidden="1" outlineLevel="1">
      <c r="A156" s="403" t="s">
        <v>212</v>
      </c>
      <c r="B156" s="404"/>
      <c r="C156" s="411" t="s">
        <v>643</v>
      </c>
      <c r="D156" s="411"/>
      <c r="E156" s="411"/>
      <c r="F156" s="411"/>
      <c r="G156" s="434"/>
      <c r="H156" s="419">
        <v>315658.42</v>
      </c>
      <c r="I156" s="445">
        <v>3.5665000000000002E-2</v>
      </c>
      <c r="J156" s="420">
        <v>9.7712328767123296E-5</v>
      </c>
      <c r="K156" s="435">
        <v>-416358</v>
      </c>
      <c r="L156" s="422">
        <v>104209261.92000005</v>
      </c>
      <c r="M156" s="428">
        <v>105149923.25000004</v>
      </c>
    </row>
    <row r="157" spans="1:13" ht="13.8" hidden="1" outlineLevel="1" thickBot="1">
      <c r="A157" s="423" t="s">
        <v>675</v>
      </c>
      <c r="B157" s="438"/>
      <c r="C157" s="440"/>
      <c r="D157" s="440"/>
      <c r="E157" s="440"/>
      <c r="F157" s="440"/>
      <c r="G157" s="436">
        <v>0</v>
      </c>
      <c r="H157" s="441">
        <v>940661.33000000007</v>
      </c>
      <c r="I157" s="409"/>
      <c r="J157" s="442"/>
      <c r="K157" s="409"/>
      <c r="L157" s="429">
        <v>105149923.25000004</v>
      </c>
      <c r="M157" s="428"/>
    </row>
    <row r="158" spans="1:13" ht="13.2" hidden="1" outlineLevel="1">
      <c r="A158" s="444"/>
      <c r="B158" s="404"/>
      <c r="C158" s="411"/>
      <c r="D158" s="411"/>
      <c r="E158" s="411"/>
      <c r="F158" s="411"/>
      <c r="G158" s="431"/>
      <c r="H158" s="409"/>
      <c r="I158" s="445"/>
      <c r="J158" s="367"/>
      <c r="K158" s="417"/>
      <c r="L158" s="410"/>
      <c r="M158" s="428"/>
    </row>
    <row r="159" spans="1:13" ht="13.2" hidden="1" outlineLevel="1">
      <c r="A159" s="403" t="s">
        <v>213</v>
      </c>
      <c r="B159" s="404">
        <v>31</v>
      </c>
      <c r="C159" s="405" t="s">
        <v>644</v>
      </c>
      <c r="D159" s="406"/>
      <c r="E159" s="406"/>
      <c r="F159" s="412"/>
      <c r="G159" s="433">
        <v>0</v>
      </c>
      <c r="H159" s="409"/>
      <c r="I159" s="445">
        <v>3.5665000000000002E-2</v>
      </c>
      <c r="J159" s="367">
        <v>9.7712328767123296E-5</v>
      </c>
      <c r="K159" s="409"/>
      <c r="L159" s="410"/>
      <c r="M159" s="390"/>
    </row>
    <row r="160" spans="1:13" ht="13.2" hidden="1" outlineLevel="1">
      <c r="A160" s="403" t="s">
        <v>213</v>
      </c>
      <c r="B160" s="404"/>
      <c r="C160" s="411" t="s">
        <v>643</v>
      </c>
      <c r="D160" s="411"/>
      <c r="E160" s="411"/>
      <c r="F160" s="411"/>
      <c r="G160" s="431"/>
      <c r="H160" s="409">
        <v>317120.26</v>
      </c>
      <c r="I160" s="445">
        <v>3.5665000000000002E-2</v>
      </c>
      <c r="J160" s="367">
        <v>9.7712328767123296E-5</v>
      </c>
      <c r="K160" s="432">
        <v>-458060</v>
      </c>
      <c r="L160" s="410">
        <v>104691863.25000004</v>
      </c>
      <c r="M160" s="428">
        <v>105008983.51000005</v>
      </c>
    </row>
    <row r="161" spans="1:13" ht="13.2" hidden="1" outlineLevel="1">
      <c r="A161" s="403" t="s">
        <v>214</v>
      </c>
      <c r="B161" s="404">
        <v>28</v>
      </c>
      <c r="C161" s="405" t="s">
        <v>644</v>
      </c>
      <c r="D161" s="411"/>
      <c r="E161" s="411"/>
      <c r="F161" s="411"/>
      <c r="G161" s="433">
        <v>0</v>
      </c>
      <c r="H161" s="366"/>
      <c r="I161" s="445">
        <v>3.5665000000000002E-2</v>
      </c>
      <c r="J161" s="367">
        <v>9.7712328767123296E-5</v>
      </c>
      <c r="K161" s="409"/>
      <c r="L161" s="410"/>
      <c r="M161" s="390"/>
    </row>
    <row r="162" spans="1:13" ht="13.2" hidden="1" outlineLevel="1">
      <c r="A162" s="403" t="s">
        <v>214</v>
      </c>
      <c r="B162" s="404"/>
      <c r="C162" s="411" t="s">
        <v>643</v>
      </c>
      <c r="D162" s="411"/>
      <c r="E162" s="411"/>
      <c r="F162" s="411"/>
      <c r="G162" s="431"/>
      <c r="H162" s="366">
        <v>285223.77</v>
      </c>
      <c r="I162" s="445">
        <v>3.5665000000000002E-2</v>
      </c>
      <c r="J162" s="367">
        <v>9.7712328767123296E-5</v>
      </c>
      <c r="K162" s="432">
        <v>-441320</v>
      </c>
      <c r="L162" s="410">
        <v>104250543.25000004</v>
      </c>
      <c r="M162" s="428">
        <v>104852887.28000005</v>
      </c>
    </row>
    <row r="163" spans="1:13" ht="13.2" hidden="1" outlineLevel="1">
      <c r="A163" s="403" t="s">
        <v>215</v>
      </c>
      <c r="B163" s="404">
        <v>31</v>
      </c>
      <c r="C163" s="405" t="s">
        <v>644</v>
      </c>
      <c r="D163" s="411"/>
      <c r="E163" s="411"/>
      <c r="F163" s="411"/>
      <c r="G163" s="437">
        <v>0</v>
      </c>
      <c r="H163" s="366"/>
      <c r="I163" s="445">
        <v>3.5665000000000002E-2</v>
      </c>
      <c r="J163" s="367">
        <v>9.7712328767123296E-5</v>
      </c>
      <c r="K163" s="432"/>
      <c r="L163" s="410"/>
      <c r="M163" s="428"/>
    </row>
    <row r="164" spans="1:13" ht="13.2" hidden="1" outlineLevel="1">
      <c r="A164" s="403" t="s">
        <v>215</v>
      </c>
      <c r="B164" s="404"/>
      <c r="C164" s="411" t="s">
        <v>643</v>
      </c>
      <c r="D164" s="411"/>
      <c r="E164" s="411"/>
      <c r="F164" s="411"/>
      <c r="G164" s="434"/>
      <c r="H164" s="419">
        <v>314446.67</v>
      </c>
      <c r="I164" s="445">
        <v>3.5665000000000002E-2</v>
      </c>
      <c r="J164" s="420">
        <v>9.7712328767123296E-5</v>
      </c>
      <c r="K164" s="435">
        <v>-441320</v>
      </c>
      <c r="L164" s="422">
        <v>103809223.25000004</v>
      </c>
      <c r="M164" s="428">
        <v>104726013.95000005</v>
      </c>
    </row>
    <row r="165" spans="1:13" ht="13.8" hidden="1" outlineLevel="1" thickBot="1">
      <c r="A165" s="423" t="s">
        <v>676</v>
      </c>
      <c r="B165" s="438"/>
      <c r="C165" s="440"/>
      <c r="D165" s="440"/>
      <c r="E165" s="440"/>
      <c r="F165" s="440"/>
      <c r="G165" s="436">
        <v>0</v>
      </c>
      <c r="H165" s="441">
        <v>916790.7</v>
      </c>
      <c r="I165" s="409"/>
      <c r="J165" s="442"/>
      <c r="K165" s="409"/>
      <c r="L165" s="429">
        <v>104726013.95000005</v>
      </c>
      <c r="M165" s="428"/>
    </row>
    <row r="166" spans="1:13" ht="13.2" hidden="1" outlineLevel="1">
      <c r="A166" s="426"/>
      <c r="B166" s="438"/>
      <c r="C166" s="440"/>
      <c r="D166" s="440"/>
      <c r="E166" s="440"/>
      <c r="F166" s="440"/>
      <c r="G166" s="436"/>
      <c r="H166" s="409"/>
      <c r="I166" s="409"/>
      <c r="J166" s="442"/>
      <c r="K166" s="409"/>
      <c r="L166" s="427"/>
      <c r="M166" s="428"/>
    </row>
    <row r="167" spans="1:13" ht="13.2" hidden="1" outlineLevel="1">
      <c r="A167" s="403" t="s">
        <v>216</v>
      </c>
      <c r="B167" s="404">
        <v>30</v>
      </c>
      <c r="C167" s="405" t="s">
        <v>644</v>
      </c>
      <c r="D167" s="406"/>
      <c r="E167" s="406"/>
      <c r="F167" s="412"/>
      <c r="G167" s="433">
        <v>0</v>
      </c>
      <c r="H167" s="409"/>
      <c r="I167" s="445">
        <v>3.5665000000000002E-2</v>
      </c>
      <c r="J167" s="367">
        <v>9.7712328767123296E-5</v>
      </c>
      <c r="K167" s="409"/>
      <c r="L167" s="410"/>
      <c r="M167" s="390"/>
    </row>
    <row r="168" spans="1:13" ht="13.2" hidden="1" outlineLevel="1">
      <c r="A168" s="403" t="s">
        <v>216</v>
      </c>
      <c r="B168" s="404"/>
      <c r="C168" s="411" t="s">
        <v>643</v>
      </c>
      <c r="D168" s="411"/>
      <c r="E168" s="411"/>
      <c r="F168" s="411"/>
      <c r="G168" s="431"/>
      <c r="H168" s="409">
        <v>305697.01</v>
      </c>
      <c r="I168" s="445">
        <v>3.5665000000000002E-2</v>
      </c>
      <c r="J168" s="367">
        <v>9.7712328767123296E-5</v>
      </c>
      <c r="K168" s="432">
        <v>-441320</v>
      </c>
      <c r="L168" s="410">
        <v>104284693.95000005</v>
      </c>
      <c r="M168" s="428">
        <v>104590390.96000005</v>
      </c>
    </row>
    <row r="169" spans="1:13" ht="13.2" hidden="1" outlineLevel="1">
      <c r="A169" s="403" t="s">
        <v>217</v>
      </c>
      <c r="B169" s="404">
        <v>31</v>
      </c>
      <c r="C169" s="405" t="s">
        <v>644</v>
      </c>
      <c r="D169" s="411"/>
      <c r="E169" s="411"/>
      <c r="F169" s="411"/>
      <c r="G169" s="433">
        <v>0</v>
      </c>
      <c r="H169" s="366"/>
      <c r="I169" s="445">
        <v>3.5665000000000002E-2</v>
      </c>
      <c r="J169" s="367">
        <v>9.7712328767123296E-5</v>
      </c>
      <c r="K169" s="409"/>
      <c r="L169" s="410"/>
      <c r="M169" s="390"/>
    </row>
    <row r="170" spans="1:13" ht="13.2" hidden="1" outlineLevel="1">
      <c r="A170" s="403" t="s">
        <v>217</v>
      </c>
      <c r="B170" s="404"/>
      <c r="C170" s="411" t="s">
        <v>643</v>
      </c>
      <c r="D170" s="411"/>
      <c r="E170" s="411"/>
      <c r="F170" s="411"/>
      <c r="G170" s="431"/>
      <c r="H170" s="366">
        <v>314549.93</v>
      </c>
      <c r="I170" s="445">
        <v>3.5665000000000002E-2</v>
      </c>
      <c r="J170" s="367">
        <v>9.7712328767123296E-5</v>
      </c>
      <c r="K170" s="432">
        <v>-441380</v>
      </c>
      <c r="L170" s="410">
        <v>103843313.95000005</v>
      </c>
      <c r="M170" s="428">
        <v>104463560.89000006</v>
      </c>
    </row>
    <row r="171" spans="1:13" ht="13.2" hidden="1" outlineLevel="1">
      <c r="A171" s="403" t="s">
        <v>218</v>
      </c>
      <c r="B171" s="404">
        <v>30</v>
      </c>
      <c r="C171" s="411" t="s">
        <v>644</v>
      </c>
      <c r="D171" s="406"/>
      <c r="E171" s="406"/>
      <c r="F171" s="412"/>
      <c r="G171" s="437">
        <v>0</v>
      </c>
      <c r="H171" s="366"/>
      <c r="I171" s="445">
        <v>3.5665000000000002E-2</v>
      </c>
      <c r="J171" s="367">
        <v>9.7712328767123296E-5</v>
      </c>
      <c r="K171" s="409"/>
      <c r="L171" s="410"/>
      <c r="M171" s="390"/>
    </row>
    <row r="172" spans="1:13" ht="13.2" hidden="1" outlineLevel="1">
      <c r="A172" s="403" t="s">
        <v>218</v>
      </c>
      <c r="B172" s="438"/>
      <c r="C172" s="439" t="s">
        <v>643</v>
      </c>
      <c r="D172" s="440"/>
      <c r="E172" s="440"/>
      <c r="F172" s="440"/>
      <c r="G172" s="434"/>
      <c r="H172" s="419">
        <v>303109.49</v>
      </c>
      <c r="I172" s="445">
        <v>3.5665000000000002E-2</v>
      </c>
      <c r="J172" s="420">
        <v>9.7712328767123296E-5</v>
      </c>
      <c r="K172" s="435">
        <v>-441320</v>
      </c>
      <c r="L172" s="422">
        <v>103401993.95000005</v>
      </c>
      <c r="M172" s="428">
        <v>104325350.38000005</v>
      </c>
    </row>
    <row r="173" spans="1:13" ht="13.8" hidden="1" outlineLevel="1" thickBot="1">
      <c r="A173" s="423" t="s">
        <v>677</v>
      </c>
      <c r="B173" s="438"/>
      <c r="C173" s="440"/>
      <c r="D173" s="440"/>
      <c r="E173" s="440"/>
      <c r="F173" s="440"/>
      <c r="G173" s="436">
        <v>0</v>
      </c>
      <c r="H173" s="441">
        <v>923356.42999999993</v>
      </c>
      <c r="I173" s="409"/>
      <c r="J173" s="442"/>
      <c r="K173" s="409"/>
      <c r="L173" s="429">
        <v>104325350.38000005</v>
      </c>
      <c r="M173" s="390"/>
    </row>
    <row r="174" spans="1:13" ht="13.2" hidden="1" outlineLevel="1">
      <c r="A174" s="444"/>
      <c r="B174" s="404"/>
      <c r="C174" s="411"/>
      <c r="D174" s="411"/>
      <c r="E174" s="411"/>
      <c r="F174" s="411"/>
      <c r="G174" s="431"/>
      <c r="H174" s="409"/>
      <c r="I174" s="445"/>
      <c r="J174" s="367"/>
      <c r="K174" s="417"/>
      <c r="L174" s="410"/>
      <c r="M174" s="428"/>
    </row>
    <row r="175" spans="1:13" ht="13.2" hidden="1" outlineLevel="1">
      <c r="A175" s="403" t="s">
        <v>219</v>
      </c>
      <c r="B175" s="404">
        <v>31</v>
      </c>
      <c r="C175" s="405" t="s">
        <v>644</v>
      </c>
      <c r="D175" s="406"/>
      <c r="E175" s="406"/>
      <c r="F175" s="412"/>
      <c r="G175" s="433">
        <v>0</v>
      </c>
      <c r="H175" s="409"/>
      <c r="I175" s="445">
        <v>3.5665000000000002E-2</v>
      </c>
      <c r="J175" s="367">
        <v>9.7712328767123296E-5</v>
      </c>
      <c r="K175" s="409"/>
      <c r="L175" s="410"/>
      <c r="M175" s="390"/>
    </row>
    <row r="176" spans="1:13" ht="13.2" hidden="1" outlineLevel="1">
      <c r="A176" s="403" t="s">
        <v>219</v>
      </c>
      <c r="B176" s="404"/>
      <c r="C176" s="411" t="s">
        <v>643</v>
      </c>
      <c r="D176" s="411"/>
      <c r="E176" s="411"/>
      <c r="F176" s="411"/>
      <c r="G176" s="431"/>
      <c r="H176" s="409">
        <v>314673.27</v>
      </c>
      <c r="I176" s="445">
        <v>3.5665000000000002E-2</v>
      </c>
      <c r="J176" s="367">
        <v>9.7712328767123296E-5</v>
      </c>
      <c r="K176" s="432">
        <v>-441320</v>
      </c>
      <c r="L176" s="410">
        <v>103884030.38000005</v>
      </c>
      <c r="M176" s="428">
        <v>104198703.65000005</v>
      </c>
    </row>
    <row r="177" spans="1:18" ht="13.2" hidden="1" outlineLevel="1">
      <c r="A177" s="403" t="s">
        <v>220</v>
      </c>
      <c r="B177" s="404">
        <v>31</v>
      </c>
      <c r="C177" s="405" t="s">
        <v>644</v>
      </c>
      <c r="D177" s="411"/>
      <c r="E177" s="411"/>
      <c r="F177" s="411"/>
      <c r="G177" s="433">
        <v>0</v>
      </c>
      <c r="H177" s="366"/>
      <c r="I177" s="445">
        <v>3.5665000000000002E-2</v>
      </c>
      <c r="J177" s="367">
        <v>9.7712328767123296E-5</v>
      </c>
      <c r="K177" s="409"/>
      <c r="L177" s="410"/>
      <c r="M177" s="390"/>
      <c r="N177" s="390"/>
      <c r="O177" s="390"/>
      <c r="P177" s="390"/>
      <c r="Q177" s="390"/>
      <c r="R177" s="390"/>
    </row>
    <row r="178" spans="1:18" ht="13.2" hidden="1" outlineLevel="1">
      <c r="A178" s="403" t="s">
        <v>220</v>
      </c>
      <c r="B178" s="404"/>
      <c r="C178" s="411" t="s">
        <v>643</v>
      </c>
      <c r="D178" s="411"/>
      <c r="E178" s="411"/>
      <c r="F178" s="411"/>
      <c r="G178" s="431"/>
      <c r="H178" s="366">
        <v>313336.46999999997</v>
      </c>
      <c r="I178" s="445">
        <v>3.5665000000000002E-2</v>
      </c>
      <c r="J178" s="367">
        <v>9.7712328767123296E-5</v>
      </c>
      <c r="K178" s="432">
        <v>-441320</v>
      </c>
      <c r="L178" s="410">
        <v>103442710.38000005</v>
      </c>
      <c r="M178" s="428">
        <v>104070720.12000005</v>
      </c>
      <c r="N178" s="390"/>
      <c r="O178" s="390"/>
      <c r="P178" s="390"/>
      <c r="Q178" s="390"/>
      <c r="R178" s="390"/>
    </row>
    <row r="179" spans="1:18" ht="13.2" hidden="1" outlineLevel="1">
      <c r="A179" s="403" t="s">
        <v>221</v>
      </c>
      <c r="B179" s="404">
        <v>30</v>
      </c>
      <c r="C179" s="411" t="s">
        <v>644</v>
      </c>
      <c r="D179" s="406"/>
      <c r="E179" s="406"/>
      <c r="F179" s="412"/>
      <c r="G179" s="437">
        <v>0</v>
      </c>
      <c r="H179" s="366"/>
      <c r="I179" s="445">
        <v>3.5665000000000002E-2</v>
      </c>
      <c r="J179" s="367">
        <v>9.7712328767123296E-5</v>
      </c>
      <c r="K179" s="409"/>
      <c r="L179" s="410"/>
      <c r="M179" s="390"/>
      <c r="N179" s="390"/>
      <c r="O179" s="390"/>
      <c r="P179" s="390"/>
      <c r="Q179" s="390"/>
      <c r="R179" s="390"/>
    </row>
    <row r="180" spans="1:18" ht="13.2" hidden="1" outlineLevel="1">
      <c r="A180" s="403" t="s">
        <v>221</v>
      </c>
      <c r="B180" s="438"/>
      <c r="C180" s="439" t="s">
        <v>643</v>
      </c>
      <c r="D180" s="440"/>
      <c r="E180" s="440"/>
      <c r="F180" s="440"/>
      <c r="G180" s="434"/>
      <c r="H180" s="419">
        <v>301935.17</v>
      </c>
      <c r="I180" s="445">
        <v>3.5665000000000002E-2</v>
      </c>
      <c r="J180" s="420">
        <v>9.7712328767123296E-5</v>
      </c>
      <c r="K180" s="435">
        <v>-441320</v>
      </c>
      <c r="L180" s="422">
        <v>103001390.38000005</v>
      </c>
      <c r="M180" s="428">
        <v>103931335.29000005</v>
      </c>
      <c r="N180" s="390"/>
      <c r="O180" s="390"/>
      <c r="P180" s="390"/>
      <c r="Q180" s="390"/>
      <c r="R180" s="390"/>
    </row>
    <row r="181" spans="1:18" ht="13.8" hidden="1" outlineLevel="1" thickBot="1">
      <c r="A181" s="423" t="s">
        <v>678</v>
      </c>
      <c r="B181" s="438"/>
      <c r="C181" s="440"/>
      <c r="D181" s="440"/>
      <c r="E181" s="440"/>
      <c r="F181" s="440"/>
      <c r="G181" s="436">
        <v>0</v>
      </c>
      <c r="H181" s="441">
        <v>929944.90999999992</v>
      </c>
      <c r="I181" s="409"/>
      <c r="J181" s="442"/>
      <c r="K181" s="409"/>
      <c r="L181" s="429">
        <v>103931335.29000005</v>
      </c>
      <c r="M181" s="390"/>
      <c r="N181" s="390"/>
      <c r="O181" s="390"/>
      <c r="P181" s="390"/>
      <c r="Q181" s="390"/>
      <c r="R181" s="390"/>
    </row>
    <row r="182" spans="1:18" ht="13.2" hidden="1" outlineLevel="1">
      <c r="A182" s="426"/>
      <c r="B182" s="438"/>
      <c r="C182" s="440"/>
      <c r="D182" s="440"/>
      <c r="E182" s="440"/>
      <c r="F182" s="440"/>
      <c r="G182" s="436"/>
      <c r="H182" s="409"/>
      <c r="I182" s="409"/>
      <c r="J182" s="442"/>
      <c r="K182" s="409"/>
      <c r="L182" s="427"/>
      <c r="M182" s="390"/>
      <c r="N182" s="390"/>
      <c r="O182" s="390"/>
      <c r="P182" s="390"/>
      <c r="Q182" s="390"/>
      <c r="R182" s="390"/>
    </row>
    <row r="183" spans="1:18" ht="13.2" hidden="1" outlineLevel="1">
      <c r="A183" s="403" t="s">
        <v>222</v>
      </c>
      <c r="B183" s="404">
        <v>31</v>
      </c>
      <c r="C183" s="405" t="s">
        <v>644</v>
      </c>
      <c r="D183" s="406">
        <v>41564</v>
      </c>
      <c r="E183" s="406">
        <v>41578</v>
      </c>
      <c r="F183" s="412">
        <v>15</v>
      </c>
      <c r="G183" s="457">
        <v>-1886834.66</v>
      </c>
      <c r="H183" s="409"/>
      <c r="I183" s="445">
        <v>3.5665000000000002E-2</v>
      </c>
      <c r="J183" s="367">
        <v>9.7712328767123296E-5</v>
      </c>
      <c r="K183" s="409"/>
      <c r="L183" s="410"/>
      <c r="M183" s="390"/>
      <c r="N183" s="390"/>
      <c r="O183" s="390"/>
      <c r="P183" s="390"/>
      <c r="Q183" s="390"/>
      <c r="R183" s="390"/>
    </row>
    <row r="184" spans="1:18" ht="13.2" hidden="1" outlineLevel="1">
      <c r="A184" s="403" t="s">
        <v>222</v>
      </c>
      <c r="B184" s="404"/>
      <c r="C184" s="405" t="s">
        <v>644</v>
      </c>
      <c r="D184" s="406">
        <v>41548</v>
      </c>
      <c r="E184" s="406">
        <v>41578</v>
      </c>
      <c r="F184" s="412">
        <v>31</v>
      </c>
      <c r="G184" s="457">
        <v>-20500000</v>
      </c>
      <c r="H184" s="409"/>
      <c r="I184" s="445">
        <v>3.5665000000000002E-2</v>
      </c>
      <c r="J184" s="367">
        <v>9.7712328767123296E-5</v>
      </c>
      <c r="K184" s="409"/>
      <c r="L184" s="410"/>
      <c r="M184" s="390"/>
      <c r="N184" s="390"/>
      <c r="O184" s="428"/>
      <c r="P184" s="428"/>
      <c r="Q184" s="390"/>
      <c r="R184" s="428"/>
    </row>
    <row r="185" spans="1:18" ht="13.2" hidden="1" outlineLevel="1">
      <c r="A185" s="403" t="s">
        <v>222</v>
      </c>
      <c r="B185" s="404"/>
      <c r="C185" s="411" t="s">
        <v>643</v>
      </c>
      <c r="D185" s="411"/>
      <c r="E185" s="411"/>
      <c r="F185" s="411"/>
      <c r="G185" s="431"/>
      <c r="H185" s="409">
        <f>ROUND(J185*((B183*(L181+K185))+(G183*F183)+(G184*F184)),2)</f>
        <v>248618.07</v>
      </c>
      <c r="I185" s="445">
        <v>3.5665000000000002E-2</v>
      </c>
      <c r="J185" s="367">
        <v>9.7712328767123296E-5</v>
      </c>
      <c r="K185" s="432">
        <v>-441320</v>
      </c>
      <c r="L185" s="410">
        <v>81103180.630000055</v>
      </c>
      <c r="M185" s="428">
        <v>81351798.700000048</v>
      </c>
      <c r="N185" s="390"/>
      <c r="O185" s="428"/>
      <c r="P185" s="428"/>
      <c r="Q185" s="390"/>
      <c r="R185" s="428"/>
    </row>
    <row r="186" spans="1:18" ht="13.2" hidden="1" outlineLevel="1">
      <c r="A186" s="403" t="s">
        <v>223</v>
      </c>
      <c r="B186" s="404">
        <v>30</v>
      </c>
      <c r="C186" s="405" t="s">
        <v>644</v>
      </c>
      <c r="D186" s="411"/>
      <c r="E186" s="411"/>
      <c r="F186" s="411"/>
      <c r="G186" s="431">
        <v>0</v>
      </c>
      <c r="H186" s="409"/>
      <c r="I186" s="445">
        <v>3.5665000000000002E-2</v>
      </c>
      <c r="J186" s="367">
        <v>9.7712328767123296E-5</v>
      </c>
      <c r="K186" s="432"/>
      <c r="L186" s="410"/>
      <c r="M186" s="428"/>
      <c r="N186" s="390"/>
      <c r="O186" s="428"/>
      <c r="P186" s="428"/>
      <c r="Q186" s="390"/>
      <c r="R186" s="428"/>
    </row>
    <row r="187" spans="1:18" ht="13.2" hidden="1" outlineLevel="1">
      <c r="A187" s="403" t="s">
        <v>223</v>
      </c>
      <c r="B187" s="404"/>
      <c r="C187" s="411" t="s">
        <v>643</v>
      </c>
      <c r="D187" s="411"/>
      <c r="E187" s="411"/>
      <c r="F187" s="411"/>
      <c r="G187" s="431">
        <v>0</v>
      </c>
      <c r="H187" s="409">
        <v>236269.35</v>
      </c>
      <c r="I187" s="445">
        <v>3.5665000000000002E-2</v>
      </c>
      <c r="J187" s="367">
        <v>9.7712328767123296E-5</v>
      </c>
      <c r="K187" s="432">
        <v>-502860</v>
      </c>
      <c r="L187" s="410">
        <v>80600320.629999995</v>
      </c>
      <c r="M187" s="428"/>
      <c r="N187" s="390"/>
      <c r="O187" s="428"/>
      <c r="P187" s="428"/>
      <c r="Q187" s="390"/>
      <c r="R187" s="428"/>
    </row>
    <row r="188" spans="1:18" ht="13.2" hidden="1" outlineLevel="1">
      <c r="A188" s="403" t="s">
        <v>224</v>
      </c>
      <c r="B188" s="404">
        <v>31</v>
      </c>
      <c r="C188" s="405" t="s">
        <v>644</v>
      </c>
      <c r="D188" s="411"/>
      <c r="E188" s="411"/>
      <c r="F188" s="411"/>
      <c r="G188" s="431"/>
      <c r="H188" s="409"/>
      <c r="I188" s="445">
        <v>3.5665000000000002E-2</v>
      </c>
      <c r="J188" s="367">
        <v>9.7712328767123296E-5</v>
      </c>
      <c r="K188" s="432"/>
      <c r="L188" s="410"/>
      <c r="M188" s="428"/>
      <c r="N188" s="390"/>
      <c r="O188" s="428"/>
      <c r="P188" s="428"/>
      <c r="Q188" s="390"/>
      <c r="R188" s="428"/>
    </row>
    <row r="189" spans="1:18" ht="13.2" hidden="1" outlineLevel="1">
      <c r="A189" s="403" t="s">
        <v>224</v>
      </c>
      <c r="B189" s="404"/>
      <c r="C189" s="411" t="s">
        <v>643</v>
      </c>
      <c r="D189" s="411"/>
      <c r="E189" s="411"/>
      <c r="F189" s="411"/>
      <c r="G189" s="431"/>
      <c r="H189" s="409">
        <v>242621.79</v>
      </c>
      <c r="I189" s="445">
        <v>3.5665000000000002E-2</v>
      </c>
      <c r="J189" s="367">
        <v>9.7712328767123296E-5</v>
      </c>
      <c r="K189" s="432">
        <v>-502860</v>
      </c>
      <c r="L189" s="410">
        <v>80824969.840000004</v>
      </c>
      <c r="M189" s="428"/>
      <c r="N189" s="390"/>
      <c r="O189" s="428"/>
      <c r="P189" s="428"/>
      <c r="Q189" s="390"/>
      <c r="R189" s="428"/>
    </row>
    <row r="190" spans="1:18" ht="13.2" collapsed="1">
      <c r="A190" s="444"/>
      <c r="B190" s="404"/>
      <c r="C190" s="411"/>
      <c r="D190" s="411"/>
      <c r="E190" s="411"/>
      <c r="F190" s="411"/>
      <c r="G190" s="431"/>
      <c r="H190" s="409"/>
      <c r="I190" s="445"/>
      <c r="J190" s="367"/>
      <c r="K190" s="432"/>
      <c r="L190" s="410"/>
      <c r="M190" s="428"/>
      <c r="N190" s="390"/>
      <c r="O190" s="428"/>
      <c r="P190" s="428"/>
      <c r="Q190" s="390"/>
      <c r="R190" s="428"/>
    </row>
    <row r="191" spans="1:18" ht="13.2">
      <c r="A191" s="403" t="s">
        <v>225</v>
      </c>
      <c r="B191" s="404">
        <v>31</v>
      </c>
      <c r="C191" s="405" t="s">
        <v>644</v>
      </c>
      <c r="D191" s="411"/>
      <c r="E191" s="411"/>
      <c r="F191" s="411"/>
      <c r="G191" s="431"/>
      <c r="H191" s="409"/>
      <c r="I191" s="445">
        <v>3.5665000000000002E-2</v>
      </c>
      <c r="J191" s="367">
        <v>9.7712328767123296E-5</v>
      </c>
      <c r="K191" s="432"/>
      <c r="L191" s="410"/>
      <c r="M191" s="428"/>
      <c r="N191" s="390"/>
      <c r="O191" s="428"/>
      <c r="P191" s="428"/>
      <c r="Q191" s="390"/>
      <c r="R191" s="428"/>
    </row>
    <row r="192" spans="1:18" ht="13.2">
      <c r="A192" s="403" t="s">
        <v>225</v>
      </c>
      <c r="B192" s="404"/>
      <c r="C192" s="411" t="s">
        <v>643</v>
      </c>
      <c r="D192" s="411"/>
      <c r="E192" s="411"/>
      <c r="F192" s="411"/>
      <c r="G192" s="431"/>
      <c r="H192" s="409">
        <v>243302.27</v>
      </c>
      <c r="I192" s="445">
        <v>3.5665000000000002E-2</v>
      </c>
      <c r="J192" s="367">
        <v>9.7712328767123296E-5</v>
      </c>
      <c r="K192" s="432">
        <v>-502860</v>
      </c>
      <c r="L192" s="410">
        <v>80322109.840000004</v>
      </c>
      <c r="M192" s="428"/>
      <c r="N192" s="390"/>
      <c r="O192" s="428"/>
      <c r="P192" s="428"/>
      <c r="Q192" s="390"/>
      <c r="R192" s="428"/>
    </row>
    <row r="193" spans="1:18" ht="13.2">
      <c r="A193" s="403" t="s">
        <v>226</v>
      </c>
      <c r="B193" s="404">
        <v>28</v>
      </c>
      <c r="C193" s="405" t="s">
        <v>644</v>
      </c>
      <c r="D193" s="406">
        <v>41683</v>
      </c>
      <c r="E193" s="406">
        <v>41698</v>
      </c>
      <c r="F193" s="412">
        <v>16</v>
      </c>
      <c r="G193" s="511">
        <v>-105098.23</v>
      </c>
      <c r="H193" s="409"/>
      <c r="I193" s="445">
        <v>3.5665000000000002E-2</v>
      </c>
      <c r="J193" s="367">
        <v>9.7712328767123296E-5</v>
      </c>
      <c r="K193" s="432"/>
      <c r="L193" s="410"/>
      <c r="M193" s="428"/>
      <c r="N193" s="390"/>
      <c r="O193" s="428"/>
      <c r="P193" s="428"/>
      <c r="Q193" s="390"/>
      <c r="R193" s="428"/>
    </row>
    <row r="194" spans="1:18" ht="13.2">
      <c r="A194" s="403" t="s">
        <v>226</v>
      </c>
      <c r="B194" s="404"/>
      <c r="C194" s="411" t="s">
        <v>643</v>
      </c>
      <c r="D194" s="411"/>
      <c r="E194" s="411"/>
      <c r="F194" s="411"/>
      <c r="G194" s="431"/>
      <c r="H194" s="409">
        <v>218216.78</v>
      </c>
      <c r="I194" s="445">
        <v>3.5665000000000002E-2</v>
      </c>
      <c r="J194" s="367">
        <v>9.7712328767123296E-5</v>
      </c>
      <c r="K194" s="432">
        <v>-502860</v>
      </c>
      <c r="L194" s="410">
        <v>79714151.609999999</v>
      </c>
      <c r="M194" s="428"/>
      <c r="N194" s="390"/>
      <c r="O194" s="428"/>
      <c r="P194" s="428"/>
      <c r="Q194" s="390"/>
      <c r="R194" s="428"/>
    </row>
    <row r="195" spans="1:18" ht="13.2">
      <c r="A195" s="403" t="s">
        <v>227</v>
      </c>
      <c r="B195" s="404">
        <v>31</v>
      </c>
      <c r="C195" s="405" t="s">
        <v>644</v>
      </c>
      <c r="D195" s="411"/>
      <c r="E195" s="411"/>
      <c r="F195" s="411"/>
      <c r="G195" s="431">
        <v>0</v>
      </c>
      <c r="H195" s="409"/>
      <c r="I195" s="445">
        <v>3.5665000000000002E-2</v>
      </c>
      <c r="J195" s="367">
        <v>9.7712328767123296E-5</v>
      </c>
      <c r="K195" s="432"/>
      <c r="L195" s="410"/>
      <c r="M195" s="428"/>
      <c r="N195" s="390"/>
      <c r="O195" s="428"/>
      <c r="P195" s="428"/>
      <c r="Q195" s="390"/>
      <c r="R195" s="428"/>
    </row>
    <row r="196" spans="1:18" ht="13.2">
      <c r="A196" s="403" t="s">
        <v>227</v>
      </c>
      <c r="B196" s="404"/>
      <c r="C196" s="411" t="s">
        <v>643</v>
      </c>
      <c r="D196" s="411"/>
      <c r="E196" s="411"/>
      <c r="F196" s="411"/>
      <c r="G196" s="431"/>
      <c r="H196" s="409">
        <v>239937.51</v>
      </c>
      <c r="I196" s="445">
        <v>3.5665000000000002E-2</v>
      </c>
      <c r="J196" s="367">
        <v>9.7712328767123296E-5</v>
      </c>
      <c r="K196" s="432">
        <v>-502860</v>
      </c>
      <c r="L196" s="410">
        <v>79211291.610000044</v>
      </c>
      <c r="M196" s="428"/>
      <c r="N196" s="390"/>
      <c r="O196" s="428"/>
      <c r="P196" s="428"/>
      <c r="Q196" s="390"/>
      <c r="R196" s="428"/>
    </row>
    <row r="197" spans="1:18" ht="13.8" thickBot="1">
      <c r="A197" s="423" t="s">
        <v>772</v>
      </c>
      <c r="B197" s="404"/>
      <c r="C197" s="411"/>
      <c r="D197" s="411"/>
      <c r="E197" s="411"/>
      <c r="F197" s="411"/>
      <c r="G197" s="755">
        <v>-105098.23</v>
      </c>
      <c r="H197" s="756">
        <v>701456.56</v>
      </c>
      <c r="I197" s="757"/>
      <c r="J197" s="758"/>
      <c r="K197" s="759"/>
      <c r="L197" s="760">
        <v>79912748.170000046</v>
      </c>
      <c r="M197" s="428"/>
      <c r="N197" s="390"/>
      <c r="O197" s="428"/>
      <c r="P197" s="428"/>
      <c r="Q197" s="390"/>
      <c r="R197" s="428"/>
    </row>
    <row r="198" spans="1:18" ht="13.8" thickTop="1">
      <c r="A198" s="426"/>
      <c r="B198" s="404"/>
      <c r="C198" s="411"/>
      <c r="D198" s="411"/>
      <c r="E198" s="411"/>
      <c r="F198" s="411"/>
      <c r="G198" s="431"/>
      <c r="H198" s="409"/>
      <c r="I198" s="445"/>
      <c r="J198" s="367"/>
      <c r="K198" s="432"/>
      <c r="L198" s="761"/>
      <c r="M198" s="428"/>
      <c r="N198" s="390"/>
      <c r="O198" s="428"/>
      <c r="P198" s="428"/>
      <c r="Q198" s="390"/>
      <c r="R198" s="428"/>
    </row>
    <row r="199" spans="1:18" ht="13.2">
      <c r="A199" s="403" t="s">
        <v>228</v>
      </c>
      <c r="B199" s="730">
        <v>30</v>
      </c>
      <c r="C199" s="405" t="s">
        <v>644</v>
      </c>
      <c r="D199" s="411"/>
      <c r="E199" s="411"/>
      <c r="F199" s="411"/>
      <c r="G199" s="431"/>
      <c r="H199" s="731"/>
      <c r="I199" s="732">
        <v>3.5665000000000002E-2</v>
      </c>
      <c r="J199" s="733">
        <v>9.7712328767123296E-5</v>
      </c>
      <c r="K199" s="734"/>
      <c r="L199" s="762"/>
      <c r="M199" s="428"/>
      <c r="N199" s="390"/>
      <c r="O199" s="428"/>
      <c r="P199" s="428"/>
      <c r="Q199" s="390"/>
      <c r="R199" s="428"/>
    </row>
    <row r="200" spans="1:18" ht="13.2">
      <c r="A200" s="403" t="s">
        <v>228</v>
      </c>
      <c r="B200" s="730"/>
      <c r="C200" s="411" t="s">
        <v>643</v>
      </c>
      <c r="D200" s="411"/>
      <c r="E200" s="411"/>
      <c r="F200" s="411"/>
      <c r="G200" s="431"/>
      <c r="H200" s="731">
        <v>232779.75</v>
      </c>
      <c r="I200" s="732">
        <v>3.5665000000000002E-2</v>
      </c>
      <c r="J200" s="733">
        <v>9.7712328767123296E-5</v>
      </c>
      <c r="K200" s="734">
        <v>-502860</v>
      </c>
      <c r="L200" s="762">
        <f>M196+K200</f>
        <v>-502860</v>
      </c>
      <c r="M200" s="428"/>
      <c r="N200" s="390"/>
      <c r="O200" s="428"/>
      <c r="P200" s="428"/>
      <c r="Q200" s="390"/>
      <c r="R200" s="428"/>
    </row>
    <row r="201" spans="1:18" ht="13.2">
      <c r="A201" s="403" t="s">
        <v>229</v>
      </c>
      <c r="B201" s="404">
        <v>31</v>
      </c>
      <c r="C201" s="405" t="s">
        <v>644</v>
      </c>
      <c r="D201" s="411"/>
      <c r="E201" s="411"/>
      <c r="F201" s="411"/>
      <c r="G201" s="431"/>
      <c r="H201" s="409"/>
      <c r="I201" s="732">
        <v>3.5665000000000002E-2</v>
      </c>
      <c r="J201" s="733">
        <v>9.7712328767123296E-5</v>
      </c>
      <c r="K201" s="432"/>
      <c r="L201" s="761"/>
      <c r="M201" s="428"/>
      <c r="N201" s="390"/>
      <c r="O201" s="428"/>
      <c r="P201" s="428"/>
      <c r="Q201" s="390"/>
      <c r="R201" s="428"/>
    </row>
    <row r="202" spans="1:18" ht="13.2">
      <c r="A202" s="403" t="s">
        <v>229</v>
      </c>
      <c r="B202" s="404"/>
      <c r="C202" s="411" t="s">
        <v>643</v>
      </c>
      <c r="D202" s="411"/>
      <c r="E202" s="411"/>
      <c r="F202" s="411"/>
      <c r="G202" s="431"/>
      <c r="H202" s="409">
        <v>239015.87</v>
      </c>
      <c r="I202" s="732">
        <v>3.5665000000000002E-2</v>
      </c>
      <c r="J202" s="733">
        <v>9.7712328767123296E-5</v>
      </c>
      <c r="K202" s="734">
        <v>-502860</v>
      </c>
      <c r="L202" s="761">
        <f>L200+K202</f>
        <v>-1005720</v>
      </c>
      <c r="M202" s="428"/>
      <c r="N202" s="390"/>
      <c r="O202" s="428"/>
      <c r="P202" s="428"/>
      <c r="Q202" s="390"/>
      <c r="R202" s="428"/>
    </row>
    <row r="203" spans="1:18" ht="13.2">
      <c r="A203" s="403" t="s">
        <v>230</v>
      </c>
      <c r="B203" s="404">
        <v>30</v>
      </c>
      <c r="C203" s="411" t="s">
        <v>644</v>
      </c>
      <c r="D203" s="411"/>
      <c r="E203" s="411"/>
      <c r="F203" s="411"/>
      <c r="G203" s="431"/>
      <c r="H203" s="409"/>
      <c r="I203" s="732">
        <v>3.5665000000000002E-2</v>
      </c>
      <c r="J203" s="733">
        <v>9.7712328767123296E-5</v>
      </c>
      <c r="K203" s="432"/>
      <c r="L203" s="761"/>
      <c r="M203" s="428"/>
      <c r="N203" s="390"/>
      <c r="O203" s="428"/>
      <c r="P203" s="428"/>
      <c r="Q203" s="390"/>
      <c r="R203" s="428"/>
    </row>
    <row r="204" spans="1:18" ht="13.2">
      <c r="A204" s="403" t="s">
        <v>230</v>
      </c>
      <c r="B204" s="438"/>
      <c r="C204" s="439" t="s">
        <v>643</v>
      </c>
      <c r="D204" s="411"/>
      <c r="E204" s="411"/>
      <c r="F204" s="411"/>
      <c r="G204" s="431"/>
      <c r="H204" s="409">
        <v>229831.62</v>
      </c>
      <c r="I204" s="732">
        <v>3.5665000000000002E-2</v>
      </c>
      <c r="J204" s="733">
        <v>9.7712328767123296E-5</v>
      </c>
      <c r="K204" s="734">
        <v>-502860</v>
      </c>
      <c r="L204" s="761">
        <f>L202+K204</f>
        <v>-1508580</v>
      </c>
      <c r="M204" s="428"/>
      <c r="N204" s="390"/>
      <c r="O204" s="428"/>
      <c r="P204" s="428"/>
      <c r="Q204" s="390"/>
      <c r="R204" s="428"/>
    </row>
    <row r="205" spans="1:18" ht="13.8" thickBot="1">
      <c r="A205" s="423" t="s">
        <v>793</v>
      </c>
      <c r="B205" s="404"/>
      <c r="C205" s="411"/>
      <c r="D205" s="411"/>
      <c r="E205" s="411"/>
      <c r="F205" s="411"/>
      <c r="H205" s="751">
        <f>SUM(H200:H204)</f>
        <v>701627.24</v>
      </c>
      <c r="I205" s="752"/>
      <c r="J205" s="753"/>
      <c r="K205" s="753"/>
      <c r="L205" s="763">
        <v>79105795.409999996</v>
      </c>
      <c r="M205" s="428"/>
      <c r="N205" s="390"/>
      <c r="O205" s="428"/>
      <c r="P205" s="428"/>
      <c r="Q205" s="390"/>
      <c r="R205" s="428"/>
    </row>
    <row r="206" spans="1:18" ht="13.8" thickTop="1">
      <c r="A206" s="426"/>
      <c r="B206" s="404"/>
      <c r="C206" s="411"/>
      <c r="D206" s="411"/>
      <c r="E206" s="411"/>
      <c r="F206" s="411"/>
      <c r="G206" s="431"/>
      <c r="H206" s="409"/>
      <c r="I206" s="445"/>
      <c r="J206" s="367"/>
      <c r="K206" s="432"/>
      <c r="L206" s="761"/>
      <c r="M206" s="428"/>
      <c r="N206" s="390"/>
      <c r="O206" s="428"/>
      <c r="P206" s="428"/>
      <c r="Q206" s="390"/>
      <c r="R206" s="428"/>
    </row>
    <row r="207" spans="1:18" ht="13.8" thickBot="1">
      <c r="A207" s="426" t="s">
        <v>796</v>
      </c>
      <c r="B207" s="404"/>
      <c r="C207" s="411"/>
      <c r="D207" s="411"/>
      <c r="E207" s="411"/>
      <c r="F207" s="411"/>
      <c r="G207" s="750">
        <v>77273856.370000005</v>
      </c>
      <c r="H207" s="751">
        <f>14530728.04</f>
        <v>14530728.039999999</v>
      </c>
      <c r="I207" s="752"/>
      <c r="J207" s="753"/>
      <c r="K207" s="754">
        <f>SUM(K16:K204)</f>
        <v>-12698789</v>
      </c>
      <c r="L207" s="763">
        <v>79105795.409999996</v>
      </c>
      <c r="M207" s="428"/>
      <c r="N207" s="390"/>
      <c r="O207" s="428"/>
      <c r="P207" s="428"/>
      <c r="Q207" s="390"/>
      <c r="R207" s="428"/>
    </row>
    <row r="208" spans="1:18" ht="13.8" thickTop="1">
      <c r="A208" s="426"/>
      <c r="B208" s="404"/>
      <c r="C208" s="411"/>
      <c r="D208" s="411"/>
      <c r="E208" s="411"/>
      <c r="F208" s="411"/>
      <c r="G208" s="431"/>
      <c r="H208" s="409"/>
      <c r="I208" s="445"/>
      <c r="J208" s="367"/>
      <c r="K208" s="432"/>
      <c r="L208" s="761"/>
      <c r="M208" s="428"/>
      <c r="N208" s="390"/>
      <c r="O208" s="428"/>
      <c r="P208" s="428"/>
      <c r="Q208" s="390"/>
      <c r="R208" s="428"/>
    </row>
    <row r="209" spans="1:18" ht="13.2">
      <c r="A209" s="403" t="s">
        <v>231</v>
      </c>
      <c r="B209" s="404">
        <v>31</v>
      </c>
      <c r="C209" s="405" t="s">
        <v>644</v>
      </c>
      <c r="D209" s="411"/>
      <c r="E209" s="411"/>
      <c r="F209" s="411"/>
      <c r="G209" s="431"/>
      <c r="H209" s="409"/>
      <c r="I209" s="732">
        <v>3.5665000000000002E-2</v>
      </c>
      <c r="J209" s="733">
        <v>9.7712328767123296E-5</v>
      </c>
      <c r="K209" s="432"/>
      <c r="L209" s="761"/>
      <c r="M209" s="428"/>
      <c r="N209" s="390"/>
      <c r="O209" s="428"/>
      <c r="P209" s="428"/>
      <c r="Q209" s="390"/>
      <c r="R209" s="428"/>
    </row>
    <row r="210" spans="1:18" ht="13.2">
      <c r="A210" s="403" t="s">
        <v>231</v>
      </c>
      <c r="B210" s="404"/>
      <c r="C210" s="411" t="s">
        <v>643</v>
      </c>
      <c r="D210" s="411"/>
      <c r="E210" s="411"/>
      <c r="F210" s="411"/>
      <c r="G210" s="431"/>
      <c r="H210" s="409">
        <v>238094.75</v>
      </c>
      <c r="I210" s="732">
        <v>3.5665000000000002E-2</v>
      </c>
      <c r="J210" s="733">
        <v>9.7712328767123296E-5</v>
      </c>
      <c r="K210" s="734">
        <v>-502860</v>
      </c>
      <c r="L210" s="761">
        <v>78602935.409999996</v>
      </c>
      <c r="M210" s="428"/>
      <c r="N210" s="390"/>
      <c r="O210" s="428"/>
      <c r="P210" s="428"/>
      <c r="Q210" s="390"/>
      <c r="R210" s="428"/>
    </row>
    <row r="211" spans="1:18" ht="13.2">
      <c r="A211" s="403" t="s">
        <v>232</v>
      </c>
      <c r="B211" s="404">
        <v>31</v>
      </c>
      <c r="C211" s="405" t="s">
        <v>644</v>
      </c>
      <c r="D211" s="411"/>
      <c r="E211" s="411"/>
      <c r="F211" s="411"/>
      <c r="H211" s="409"/>
      <c r="I211" s="732">
        <v>3.5665000000000002E-2</v>
      </c>
      <c r="J211" s="733">
        <v>9.7712328767123296E-5</v>
      </c>
      <c r="K211" s="432"/>
      <c r="L211" s="761"/>
      <c r="M211" s="428"/>
      <c r="N211" s="390"/>
      <c r="O211" s="428"/>
      <c r="P211" s="428"/>
      <c r="Q211" s="390"/>
      <c r="R211" s="428"/>
    </row>
    <row r="212" spans="1:18" ht="13.2">
      <c r="A212" s="403" t="s">
        <v>232</v>
      </c>
      <c r="B212" s="404"/>
      <c r="C212" s="411" t="s">
        <v>643</v>
      </c>
      <c r="D212" s="411"/>
      <c r="E212" s="411"/>
      <c r="F212" s="411"/>
      <c r="G212" s="431"/>
      <c r="H212" s="409">
        <v>236571.55</v>
      </c>
      <c r="I212" s="732">
        <v>3.5665000000000002E-2</v>
      </c>
      <c r="J212" s="733">
        <v>9.7712328767123296E-5</v>
      </c>
      <c r="K212" s="734">
        <v>-502860</v>
      </c>
      <c r="L212" s="761">
        <v>78100075.409999996</v>
      </c>
      <c r="M212" s="428"/>
      <c r="N212" s="390"/>
      <c r="O212" s="428"/>
      <c r="P212" s="428"/>
      <c r="Q212" s="390"/>
      <c r="R212" s="428"/>
    </row>
    <row r="213" spans="1:18" ht="13.2">
      <c r="A213" s="403" t="s">
        <v>233</v>
      </c>
      <c r="B213" s="404">
        <v>30</v>
      </c>
      <c r="C213" s="411" t="s">
        <v>644</v>
      </c>
      <c r="D213" s="411"/>
      <c r="E213" s="411"/>
      <c r="F213" s="411"/>
      <c r="G213" s="431"/>
      <c r="H213" s="409"/>
      <c r="I213" s="732">
        <v>3.5665000000000002E-2</v>
      </c>
      <c r="J213" s="733">
        <v>9.7712328767123296E-5</v>
      </c>
      <c r="K213" s="734"/>
      <c r="L213" s="761"/>
      <c r="M213" s="428"/>
      <c r="N213" s="390"/>
      <c r="O213" s="428"/>
      <c r="P213" s="428"/>
      <c r="Q213" s="390"/>
      <c r="R213" s="428"/>
    </row>
    <row r="214" spans="1:18" ht="13.2">
      <c r="A214" s="403" t="s">
        <v>233</v>
      </c>
      <c r="B214" s="438"/>
      <c r="C214" s="439" t="s">
        <v>643</v>
      </c>
      <c r="D214" s="411"/>
      <c r="E214" s="411"/>
      <c r="F214" s="411"/>
      <c r="G214" s="431"/>
      <c r="H214" s="409">
        <v>227466.14</v>
      </c>
      <c r="I214" s="732">
        <v>3.5665000000000002E-2</v>
      </c>
      <c r="J214" s="733">
        <v>9.7712328767123296E-5</v>
      </c>
      <c r="K214" s="734">
        <v>-502860</v>
      </c>
      <c r="L214" s="761">
        <v>77597215.409999996</v>
      </c>
      <c r="M214" s="428"/>
      <c r="N214" s="390"/>
      <c r="O214" s="428"/>
      <c r="P214" s="428"/>
      <c r="Q214" s="390"/>
      <c r="R214" s="428"/>
    </row>
    <row r="215" spans="1:18" ht="13.8" thickBot="1">
      <c r="A215" s="423" t="s">
        <v>800</v>
      </c>
      <c r="B215" s="438"/>
      <c r="C215" s="439"/>
      <c r="D215" s="411"/>
      <c r="E215" s="411"/>
      <c r="F215" s="411"/>
      <c r="G215" s="431"/>
      <c r="H215" s="751">
        <f>SUM(H210:H214)</f>
        <v>702132.44</v>
      </c>
      <c r="I215" s="774"/>
      <c r="J215" s="775"/>
      <c r="K215" s="751"/>
      <c r="L215" s="763">
        <v>78299347.849999994</v>
      </c>
      <c r="M215" s="428"/>
      <c r="N215" s="390"/>
      <c r="O215" s="428"/>
      <c r="P215" s="428"/>
      <c r="Q215" s="390"/>
      <c r="R215" s="428"/>
    </row>
    <row r="216" spans="1:18" ht="13.8" thickTop="1">
      <c r="A216" s="444"/>
      <c r="B216" s="438"/>
      <c r="C216" s="439"/>
      <c r="D216" s="411"/>
      <c r="E216" s="411"/>
      <c r="F216" s="411"/>
      <c r="G216" s="431"/>
      <c r="H216" s="409"/>
      <c r="I216" s="732"/>
      <c r="J216" s="733"/>
      <c r="K216" s="734"/>
      <c r="L216" s="761"/>
      <c r="M216" s="428"/>
      <c r="N216" s="390"/>
      <c r="O216" s="428"/>
      <c r="P216" s="428"/>
      <c r="Q216" s="390"/>
      <c r="R216" s="428"/>
    </row>
    <row r="217" spans="1:18" ht="13.2">
      <c r="A217" s="403" t="s">
        <v>234</v>
      </c>
      <c r="B217" s="404">
        <v>31</v>
      </c>
      <c r="C217" s="405" t="s">
        <v>644</v>
      </c>
      <c r="D217" s="411"/>
      <c r="E217" s="411"/>
      <c r="F217" s="411"/>
      <c r="G217" s="431"/>
      <c r="H217" s="409">
        <v>235651.96</v>
      </c>
      <c r="I217" s="732">
        <v>3.5665000000000002E-2</v>
      </c>
      <c r="J217" s="733">
        <v>9.7712328767123296E-5</v>
      </c>
      <c r="K217" s="734">
        <v>-502860</v>
      </c>
      <c r="L217" s="761">
        <v>77796487.849999994</v>
      </c>
      <c r="M217" s="428"/>
      <c r="N217" s="390"/>
      <c r="O217" s="428"/>
      <c r="P217" s="428"/>
      <c r="Q217" s="390"/>
      <c r="R217" s="428"/>
    </row>
    <row r="218" spans="1:18" ht="13.2">
      <c r="A218" s="403" t="s">
        <v>234</v>
      </c>
      <c r="B218" s="404"/>
      <c r="C218" s="411" t="s">
        <v>643</v>
      </c>
      <c r="D218" s="411"/>
      <c r="E218" s="411"/>
      <c r="F218" s="411"/>
      <c r="G218" s="431"/>
      <c r="H218" s="409"/>
      <c r="I218" s="732">
        <v>3.5665000000000002E-2</v>
      </c>
      <c r="J218" s="733">
        <v>9.7712328767123296E-5</v>
      </c>
      <c r="K218" s="734"/>
      <c r="L218" s="761"/>
      <c r="M218" s="428"/>
      <c r="N218" s="390"/>
      <c r="O218" s="428"/>
      <c r="P218" s="428"/>
      <c r="Q218" s="390"/>
      <c r="R218" s="428"/>
    </row>
    <row r="219" spans="1:18" ht="13.2">
      <c r="A219" s="403" t="s">
        <v>235</v>
      </c>
      <c r="B219" s="404">
        <v>30</v>
      </c>
      <c r="C219" s="405" t="s">
        <v>644</v>
      </c>
      <c r="D219" s="411"/>
      <c r="E219" s="411"/>
      <c r="F219" s="411"/>
      <c r="G219" s="431"/>
      <c r="H219" s="409"/>
      <c r="I219" s="732">
        <v>3.5665000000000002E-2</v>
      </c>
      <c r="J219" s="733">
        <v>9.7712328767123296E-5</v>
      </c>
      <c r="K219" s="734">
        <v>-502860</v>
      </c>
      <c r="L219" s="761">
        <v>77293627.849999994</v>
      </c>
      <c r="M219" s="428"/>
      <c r="N219" s="390"/>
      <c r="O219" s="428"/>
      <c r="P219" s="428"/>
      <c r="Q219" s="390"/>
      <c r="R219" s="428"/>
    </row>
    <row r="220" spans="1:18" ht="13.2">
      <c r="A220" s="403" t="s">
        <v>235</v>
      </c>
      <c r="B220" s="404"/>
      <c r="C220" s="411" t="s">
        <v>643</v>
      </c>
      <c r="D220" s="411"/>
      <c r="E220" s="411"/>
      <c r="F220" s="411"/>
      <c r="G220" s="431"/>
      <c r="H220" s="409">
        <v>226576.21</v>
      </c>
      <c r="I220" s="732">
        <v>3.5665000000000002E-2</v>
      </c>
      <c r="J220" s="733">
        <v>9.7712328767123296E-5</v>
      </c>
      <c r="K220" s="734"/>
      <c r="L220" s="761"/>
      <c r="M220" s="428"/>
      <c r="N220" s="390"/>
      <c r="O220" s="428"/>
      <c r="P220" s="428"/>
      <c r="Q220" s="390"/>
      <c r="R220" s="428"/>
    </row>
    <row r="221" spans="1:18" ht="13.2">
      <c r="A221" s="403" t="s">
        <v>236</v>
      </c>
      <c r="B221" s="404">
        <v>31</v>
      </c>
      <c r="C221" s="405" t="s">
        <v>644</v>
      </c>
      <c r="D221" s="411"/>
      <c r="E221" s="411"/>
      <c r="F221" s="411"/>
      <c r="G221" s="431"/>
      <c r="H221" s="409"/>
      <c r="I221" s="732">
        <v>3.5665000000000002E-2</v>
      </c>
      <c r="J221" s="733">
        <v>9.7712328767123296E-5</v>
      </c>
      <c r="K221" s="734">
        <v>-502860</v>
      </c>
      <c r="L221" s="761">
        <v>76790767.849999994</v>
      </c>
      <c r="M221" s="428"/>
      <c r="N221" s="390"/>
      <c r="O221" s="428"/>
      <c r="P221" s="428"/>
      <c r="Q221" s="390"/>
      <c r="R221" s="428"/>
    </row>
    <row r="222" spans="1:18" ht="13.2">
      <c r="A222" s="403" t="s">
        <v>236</v>
      </c>
      <c r="B222" s="404"/>
      <c r="C222" s="411" t="s">
        <v>643</v>
      </c>
      <c r="D222" s="411"/>
      <c r="E222" s="411"/>
      <c r="F222" s="411"/>
      <c r="G222" s="431"/>
      <c r="H222" s="797">
        <v>232605.55</v>
      </c>
      <c r="I222" s="732">
        <v>3.5665000000000002E-2</v>
      </c>
      <c r="J222" s="733">
        <v>9.7712328767123296E-5</v>
      </c>
      <c r="K222" s="734"/>
      <c r="L222" s="798"/>
      <c r="M222" s="428"/>
      <c r="N222" s="390"/>
      <c r="O222" s="428"/>
      <c r="P222" s="428"/>
      <c r="Q222" s="390"/>
      <c r="R222" s="428"/>
    </row>
    <row r="223" spans="1:18" ht="13.8" thickBot="1">
      <c r="A223" s="423" t="s">
        <v>817</v>
      </c>
      <c r="B223" s="438"/>
      <c r="C223" s="439"/>
      <c r="D223" s="411"/>
      <c r="E223" s="411"/>
      <c r="F223" s="411"/>
      <c r="G223" s="431"/>
      <c r="H223" s="409">
        <f>SUM(H217:H222)</f>
        <v>694833.72</v>
      </c>
      <c r="I223" s="732"/>
      <c r="J223" s="733"/>
      <c r="K223" s="734"/>
      <c r="L223" s="761">
        <v>77485601.569999993</v>
      </c>
      <c r="M223" s="428"/>
      <c r="N223" s="390"/>
      <c r="O223" s="428"/>
      <c r="P223" s="428"/>
      <c r="Q223" s="390"/>
      <c r="R223" s="428"/>
    </row>
    <row r="224" spans="1:18" ht="13.8" thickTop="1">
      <c r="A224" s="801"/>
      <c r="B224" s="438"/>
      <c r="C224" s="439"/>
      <c r="D224" s="411"/>
      <c r="E224" s="411"/>
      <c r="F224" s="411"/>
      <c r="G224" s="431"/>
      <c r="H224" s="409"/>
      <c r="I224" s="732"/>
      <c r="J224" s="733"/>
      <c r="K224" s="734"/>
      <c r="L224" s="761"/>
      <c r="M224" s="428"/>
      <c r="N224" s="390"/>
      <c r="O224" s="428"/>
      <c r="P224" s="428"/>
      <c r="Q224" s="390"/>
      <c r="R224" s="428"/>
    </row>
    <row r="225" spans="1:18" ht="13.2">
      <c r="A225" s="403" t="s">
        <v>237</v>
      </c>
      <c r="B225" s="404">
        <v>31</v>
      </c>
      <c r="C225" s="405" t="s">
        <v>644</v>
      </c>
      <c r="D225" s="411"/>
      <c r="E225" s="411"/>
      <c r="F225" s="411"/>
      <c r="G225" s="431"/>
      <c r="H225" s="409"/>
      <c r="I225" s="732">
        <v>3.5665000000000002E-2</v>
      </c>
      <c r="J225" s="733">
        <v>9.7712328767123296E-5</v>
      </c>
      <c r="K225" s="734"/>
      <c r="L225" s="761"/>
      <c r="M225" s="428"/>
      <c r="N225" s="390"/>
      <c r="O225" s="428"/>
      <c r="P225" s="428"/>
      <c r="Q225" s="390"/>
      <c r="R225" s="428"/>
    </row>
    <row r="226" spans="1:18" ht="13.2">
      <c r="A226" s="403" t="s">
        <v>237</v>
      </c>
      <c r="B226" s="404"/>
      <c r="C226" s="411" t="s">
        <v>643</v>
      </c>
      <c r="D226" s="411"/>
      <c r="E226" s="411"/>
      <c r="F226" s="411"/>
      <c r="G226" s="431"/>
      <c r="H226" s="409">
        <v>233187.05</v>
      </c>
      <c r="I226" s="732">
        <v>3.5665000000000002E-2</v>
      </c>
      <c r="J226" s="733">
        <v>9.7712328767123296E-5</v>
      </c>
      <c r="K226" s="734">
        <v>-502860</v>
      </c>
      <c r="L226" s="761">
        <f>L223+K226</f>
        <v>76982741.569999993</v>
      </c>
      <c r="M226" s="428"/>
      <c r="N226" s="390"/>
      <c r="O226" s="428"/>
      <c r="P226" s="428"/>
      <c r="Q226" s="390"/>
      <c r="R226" s="428"/>
    </row>
    <row r="227" spans="1:18" ht="13.2">
      <c r="A227" s="403" t="s">
        <v>238</v>
      </c>
      <c r="B227" s="404">
        <v>28</v>
      </c>
      <c r="C227" s="405" t="s">
        <v>644</v>
      </c>
      <c r="D227" s="411"/>
      <c r="E227" s="411"/>
      <c r="F227" s="411"/>
      <c r="G227" s="431"/>
      <c r="H227" s="409"/>
      <c r="I227" s="732">
        <v>3.5665000000000002E-2</v>
      </c>
      <c r="J227" s="733">
        <v>9.7712328767123296E-5</v>
      </c>
      <c r="K227" s="734"/>
      <c r="L227" s="761"/>
      <c r="M227" s="428"/>
      <c r="N227" s="390"/>
      <c r="O227" s="428"/>
      <c r="P227" s="428"/>
      <c r="Q227" s="390"/>
      <c r="R227" s="428"/>
    </row>
    <row r="228" spans="1:18" ht="13.2">
      <c r="A228" s="403" t="s">
        <v>238</v>
      </c>
      <c r="B228" s="404"/>
      <c r="C228" s="411" t="s">
        <v>643</v>
      </c>
      <c r="D228" s="411"/>
      <c r="E228" s="411"/>
      <c r="F228" s="411"/>
      <c r="G228" s="431"/>
      <c r="H228" s="409">
        <v>209244.77</v>
      </c>
      <c r="I228" s="732">
        <v>3.5665000000000002E-2</v>
      </c>
      <c r="J228" s="733">
        <v>9.7712328767123296E-5</v>
      </c>
      <c r="K228" s="734">
        <v>-502860</v>
      </c>
      <c r="L228" s="761">
        <v>76479881.569999993</v>
      </c>
      <c r="M228" s="428"/>
      <c r="N228" s="390"/>
      <c r="O228" s="428"/>
      <c r="P228" s="428"/>
      <c r="Q228" s="390"/>
      <c r="R228" s="428"/>
    </row>
    <row r="229" spans="1:18" ht="13.2">
      <c r="A229" s="403" t="s">
        <v>239</v>
      </c>
      <c r="B229" s="404">
        <v>31</v>
      </c>
      <c r="C229" s="405" t="s">
        <v>644</v>
      </c>
      <c r="D229" s="411"/>
      <c r="E229" s="411"/>
      <c r="F229" s="411"/>
      <c r="G229" s="431"/>
      <c r="H229" s="409"/>
      <c r="I229" s="732">
        <v>3.5665000000000002E-2</v>
      </c>
      <c r="J229" s="733">
        <v>9.7712328767123296E-5</v>
      </c>
      <c r="K229" s="734"/>
      <c r="L229" s="761"/>
      <c r="M229" s="428"/>
      <c r="N229" s="390"/>
      <c r="O229" s="428"/>
      <c r="P229" s="428"/>
      <c r="Q229" s="390"/>
      <c r="R229" s="428"/>
    </row>
    <row r="230" spans="1:18" ht="13.2">
      <c r="A230" s="403" t="s">
        <v>239</v>
      </c>
      <c r="B230" s="404"/>
      <c r="C230" s="411" t="s">
        <v>643</v>
      </c>
      <c r="D230" s="411"/>
      <c r="E230" s="411"/>
      <c r="F230" s="411"/>
      <c r="G230" s="431"/>
      <c r="H230" s="797">
        <v>230140.64</v>
      </c>
      <c r="I230" s="732">
        <v>3.5665000000000002E-2</v>
      </c>
      <c r="J230" s="733">
        <v>9.7712328767123296E-5</v>
      </c>
      <c r="K230" s="734">
        <v>-502860</v>
      </c>
      <c r="L230" s="798">
        <v>75977021.569999993</v>
      </c>
      <c r="M230" s="428"/>
      <c r="N230" s="390"/>
      <c r="O230" s="428"/>
      <c r="P230" s="428"/>
      <c r="Q230" s="390"/>
      <c r="R230" s="428"/>
    </row>
    <row r="231" spans="1:18" ht="13.8" thickBot="1">
      <c r="A231" s="423" t="s">
        <v>772</v>
      </c>
      <c r="B231" s="438"/>
      <c r="C231" s="439"/>
      <c r="D231" s="411"/>
      <c r="E231" s="411"/>
      <c r="F231" s="411"/>
      <c r="G231" s="431"/>
      <c r="H231" s="409">
        <f>SUM(H226:H230)</f>
        <v>672572.46</v>
      </c>
      <c r="I231" s="732">
        <v>3.5665000000000002E-2</v>
      </c>
      <c r="J231" s="733">
        <v>9.7712328767123296E-5</v>
      </c>
      <c r="K231" s="734"/>
      <c r="L231" s="761">
        <v>76649594.030000001</v>
      </c>
      <c r="M231" s="428"/>
      <c r="N231" s="390"/>
      <c r="O231" s="428"/>
      <c r="P231" s="428"/>
      <c r="Q231" s="390"/>
      <c r="R231" s="428"/>
    </row>
    <row r="232" spans="1:18" ht="13.8" thickTop="1">
      <c r="A232" s="426"/>
      <c r="B232" s="438"/>
      <c r="C232" s="439"/>
      <c r="D232" s="411"/>
      <c r="E232" s="411"/>
      <c r="F232" s="411"/>
      <c r="G232" s="431"/>
      <c r="H232" s="409"/>
      <c r="I232" s="732"/>
      <c r="J232" s="733"/>
      <c r="K232" s="734"/>
      <c r="L232" s="761"/>
      <c r="M232" s="428"/>
      <c r="N232" s="390"/>
      <c r="O232" s="428"/>
      <c r="P232" s="428"/>
      <c r="Q232" s="390"/>
      <c r="R232" s="428"/>
    </row>
    <row r="233" spans="1:18" ht="13.2">
      <c r="A233" s="403" t="s">
        <v>240</v>
      </c>
      <c r="B233" s="730">
        <v>30</v>
      </c>
      <c r="C233" s="405" t="s">
        <v>644</v>
      </c>
      <c r="D233" s="411"/>
      <c r="E233" s="411"/>
      <c r="F233" s="411"/>
      <c r="G233" s="431"/>
      <c r="H233" s="409"/>
      <c r="I233" s="732">
        <v>3.5665000000000002E-2</v>
      </c>
      <c r="J233" s="733">
        <v>9.7712328767123296E-5</v>
      </c>
      <c r="K233" s="734"/>
      <c r="L233" s="761"/>
      <c r="M233" s="428"/>
      <c r="N233" s="390"/>
      <c r="O233" s="428"/>
      <c r="P233" s="428"/>
      <c r="Q233" s="390"/>
      <c r="R233" s="428"/>
    </row>
    <row r="234" spans="1:18" ht="13.2">
      <c r="A234" s="403" t="s">
        <v>240</v>
      </c>
      <c r="B234" s="730"/>
      <c r="C234" s="411" t="s">
        <v>643</v>
      </c>
      <c r="D234" s="411"/>
      <c r="E234" s="411"/>
      <c r="F234" s="411"/>
      <c r="G234" s="431"/>
      <c r="H234" s="409">
        <v>223214.24</v>
      </c>
      <c r="I234" s="732">
        <v>3.5665000000000002E-2</v>
      </c>
      <c r="J234" s="733">
        <v>9.7712328767123296E-5</v>
      </c>
      <c r="K234" s="734">
        <v>-502860</v>
      </c>
      <c r="L234" s="761">
        <f>L231+K234</f>
        <v>76146734.030000001</v>
      </c>
      <c r="M234" s="428"/>
      <c r="N234" s="390"/>
      <c r="O234" s="428"/>
      <c r="P234" s="428"/>
      <c r="Q234" s="390"/>
      <c r="R234" s="428"/>
    </row>
    <row r="235" spans="1:18" ht="13.2">
      <c r="A235" s="403" t="s">
        <v>241</v>
      </c>
      <c r="B235" s="404">
        <v>31</v>
      </c>
      <c r="C235" s="405" t="s">
        <v>644</v>
      </c>
      <c r="D235" s="411"/>
      <c r="E235" s="411"/>
      <c r="F235" s="411"/>
      <c r="G235" s="431"/>
      <c r="H235" s="409"/>
      <c r="I235" s="732">
        <v>3.5665000000000002E-2</v>
      </c>
      <c r="J235" s="733">
        <v>9.7712328767123296E-5</v>
      </c>
      <c r="K235" s="734"/>
      <c r="L235" s="761"/>
      <c r="M235" s="428"/>
      <c r="N235" s="390"/>
      <c r="O235" s="428"/>
      <c r="P235" s="428"/>
      <c r="Q235" s="390"/>
      <c r="R235" s="428"/>
    </row>
    <row r="236" spans="1:18" ht="13.2">
      <c r="A236" s="403" t="s">
        <v>241</v>
      </c>
      <c r="B236" s="404"/>
      <c r="C236" s="411" t="s">
        <v>643</v>
      </c>
      <c r="D236" s="411"/>
      <c r="E236" s="411"/>
      <c r="F236" s="411"/>
      <c r="G236" s="431"/>
      <c r="H236" s="409">
        <v>229131.51</v>
      </c>
      <c r="I236" s="732">
        <v>3.5665000000000002E-2</v>
      </c>
      <c r="J236" s="733">
        <v>9.7712328767123296E-5</v>
      </c>
      <c r="K236" s="734">
        <v>-502860</v>
      </c>
      <c r="L236" s="761">
        <f>L234+K236</f>
        <v>75643874.030000001</v>
      </c>
      <c r="M236" s="428"/>
      <c r="N236" s="390"/>
      <c r="O236" s="428"/>
      <c r="P236" s="428"/>
      <c r="Q236" s="390"/>
      <c r="R236" s="428"/>
    </row>
    <row r="237" spans="1:18" ht="13.2">
      <c r="A237" s="403" t="s">
        <v>242</v>
      </c>
      <c r="B237" s="404">
        <v>30</v>
      </c>
      <c r="C237" s="411" t="s">
        <v>644</v>
      </c>
      <c r="D237" s="411"/>
      <c r="E237" s="411"/>
      <c r="F237" s="411"/>
      <c r="G237" s="431"/>
      <c r="H237" s="409"/>
      <c r="I237" s="732">
        <v>3.5665000000000002E-2</v>
      </c>
      <c r="J237" s="733">
        <v>9.7712328767123296E-5</v>
      </c>
      <c r="K237" s="734"/>
      <c r="L237" s="761"/>
      <c r="M237" s="428"/>
      <c r="N237" s="390"/>
      <c r="O237" s="428"/>
      <c r="P237" s="428"/>
      <c r="Q237" s="390"/>
      <c r="R237" s="428"/>
    </row>
    <row r="238" spans="1:18" ht="13.2">
      <c r="A238" s="403" t="s">
        <v>242</v>
      </c>
      <c r="B238" s="438"/>
      <c r="C238" s="439" t="s">
        <v>643</v>
      </c>
      <c r="D238" s="411"/>
      <c r="E238" s="411"/>
      <c r="F238" s="411"/>
      <c r="G238" s="431"/>
      <c r="H238" s="797">
        <v>220266.1</v>
      </c>
      <c r="I238" s="732">
        <v>3.5665000000000002E-2</v>
      </c>
      <c r="J238" s="733">
        <v>9.7712328767123296E-5</v>
      </c>
      <c r="K238" s="734">
        <v>-502860</v>
      </c>
      <c r="L238" s="798">
        <f>L236+K238</f>
        <v>75141014.030000001</v>
      </c>
      <c r="M238" s="428"/>
      <c r="N238" s="390"/>
      <c r="O238" s="428"/>
      <c r="P238" s="428"/>
      <c r="Q238" s="390"/>
      <c r="R238" s="428"/>
    </row>
    <row r="239" spans="1:18" ht="13.8" thickBot="1">
      <c r="A239" s="423" t="s">
        <v>822</v>
      </c>
      <c r="B239" s="404"/>
      <c r="C239" s="411"/>
      <c r="D239" s="411"/>
      <c r="E239" s="411"/>
      <c r="F239" s="411"/>
      <c r="G239" s="431"/>
      <c r="H239" s="816">
        <f>SUM(H234:H238)</f>
        <v>672611.85</v>
      </c>
      <c r="I239" s="732">
        <v>3.5665000000000002E-2</v>
      </c>
      <c r="J239" s="733">
        <v>9.7712328767123296E-5</v>
      </c>
      <c r="K239" s="734"/>
      <c r="L239" s="817">
        <v>75813625.879999995</v>
      </c>
      <c r="M239" s="428"/>
      <c r="N239" s="390"/>
      <c r="O239" s="428"/>
      <c r="P239" s="428"/>
      <c r="Q239" s="390"/>
      <c r="R239" s="428"/>
    </row>
    <row r="240" spans="1:18" ht="13.8" thickTop="1">
      <c r="A240" s="426"/>
      <c r="B240" s="404"/>
      <c r="C240" s="411"/>
      <c r="D240" s="411"/>
      <c r="E240" s="411"/>
      <c r="F240" s="411"/>
      <c r="G240" s="431"/>
      <c r="H240" s="409"/>
      <c r="I240" s="732"/>
      <c r="J240" s="733"/>
      <c r="K240" s="734"/>
      <c r="L240" s="761"/>
      <c r="M240" s="428"/>
      <c r="N240" s="390"/>
      <c r="O240" s="428"/>
      <c r="P240" s="428"/>
      <c r="Q240" s="390"/>
      <c r="R240" s="428"/>
    </row>
    <row r="241" spans="1:18" ht="13.2">
      <c r="A241" s="403" t="s">
        <v>243</v>
      </c>
      <c r="B241" s="404">
        <v>31</v>
      </c>
      <c r="C241" s="405" t="s">
        <v>644</v>
      </c>
      <c r="D241" s="411"/>
      <c r="E241" s="411"/>
      <c r="F241" s="411"/>
      <c r="G241" s="431"/>
      <c r="H241" s="409"/>
      <c r="I241" s="732">
        <v>3.5665000000000002E-2</v>
      </c>
      <c r="J241" s="733">
        <v>9.7712328767123296E-5</v>
      </c>
      <c r="K241" s="734"/>
      <c r="L241" s="761"/>
      <c r="M241" s="428"/>
      <c r="N241" s="390"/>
      <c r="O241" s="428"/>
      <c r="P241" s="428"/>
      <c r="Q241" s="390"/>
      <c r="R241" s="428"/>
    </row>
    <row r="242" spans="1:18" ht="13.2">
      <c r="A242" s="403" t="s">
        <v>243</v>
      </c>
      <c r="B242" s="404"/>
      <c r="C242" s="411" t="s">
        <v>643</v>
      </c>
      <c r="D242" s="411"/>
      <c r="E242" s="411"/>
      <c r="F242" s="411"/>
      <c r="G242" s="431"/>
      <c r="H242" s="409">
        <v>228122.5</v>
      </c>
      <c r="I242" s="732">
        <v>3.5665000000000002E-2</v>
      </c>
      <c r="J242" s="733">
        <v>9.7712328767123296E-5</v>
      </c>
      <c r="K242" s="734">
        <v>-502860</v>
      </c>
      <c r="L242" s="761">
        <v>75310765.879999995</v>
      </c>
      <c r="M242" s="428"/>
      <c r="N242" s="390"/>
      <c r="O242" s="428"/>
      <c r="P242" s="428"/>
      <c r="Q242" s="390"/>
      <c r="R242" s="428"/>
    </row>
    <row r="243" spans="1:18" ht="13.2">
      <c r="A243" s="403" t="s">
        <v>244</v>
      </c>
      <c r="B243" s="404">
        <v>31</v>
      </c>
      <c r="C243" s="405" t="s">
        <v>644</v>
      </c>
      <c r="D243" s="411"/>
      <c r="E243" s="411"/>
      <c r="F243" s="411"/>
      <c r="G243" s="431"/>
      <c r="H243" s="409"/>
      <c r="I243" s="732">
        <v>3.5665000000000002E-2</v>
      </c>
      <c r="J243" s="733">
        <v>9.7712328767123296E-5</v>
      </c>
      <c r="K243" s="734"/>
      <c r="L243" s="761"/>
      <c r="M243" s="428"/>
      <c r="N243" s="390"/>
      <c r="O243" s="428"/>
      <c r="P243" s="428"/>
      <c r="Q243" s="390"/>
      <c r="R243" s="428"/>
    </row>
    <row r="244" spans="1:18" ht="13.2">
      <c r="A244" s="403" t="s">
        <v>244</v>
      </c>
      <c r="B244" s="404"/>
      <c r="C244" s="411" t="s">
        <v>643</v>
      </c>
      <c r="D244" s="411"/>
      <c r="E244" s="411"/>
      <c r="F244" s="411"/>
      <c r="G244" s="431"/>
      <c r="H244" s="409">
        <v>226599.3</v>
      </c>
      <c r="I244" s="732">
        <v>3.5665000000000002E-2</v>
      </c>
      <c r="J244" s="733">
        <v>9.7712328767123296E-5</v>
      </c>
      <c r="K244" s="734">
        <v>-502860</v>
      </c>
      <c r="L244" s="761">
        <v>74807905.879999995</v>
      </c>
      <c r="M244" s="428"/>
      <c r="N244" s="390"/>
      <c r="O244" s="428"/>
      <c r="P244" s="428"/>
      <c r="Q244" s="390"/>
      <c r="R244" s="428"/>
    </row>
    <row r="245" spans="1:18" ht="13.2">
      <c r="A245" s="403" t="s">
        <v>245</v>
      </c>
      <c r="B245" s="404">
        <v>30</v>
      </c>
      <c r="C245" s="411" t="s">
        <v>644</v>
      </c>
      <c r="D245" s="411"/>
      <c r="E245" s="411"/>
      <c r="F245" s="411"/>
      <c r="G245" s="431"/>
      <c r="H245" s="409"/>
      <c r="I245" s="732">
        <v>3.5665000000000002E-2</v>
      </c>
      <c r="J245" s="733">
        <v>9.7712328767123296E-5</v>
      </c>
      <c r="K245" s="734"/>
      <c r="L245" s="761"/>
      <c r="M245" s="428"/>
      <c r="N245" s="390"/>
      <c r="O245" s="428"/>
      <c r="P245" s="428"/>
      <c r="Q245" s="390"/>
      <c r="R245" s="428"/>
    </row>
    <row r="246" spans="1:18" ht="13.2">
      <c r="A246" s="403" t="s">
        <v>245</v>
      </c>
      <c r="B246" s="438"/>
      <c r="C246" s="439" t="s">
        <v>643</v>
      </c>
      <c r="D246" s="411"/>
      <c r="E246" s="411"/>
      <c r="F246" s="411"/>
      <c r="G246" s="431"/>
      <c r="H246" s="797">
        <v>217815.57</v>
      </c>
      <c r="I246" s="732">
        <v>3.5665000000000002E-2</v>
      </c>
      <c r="J246" s="733">
        <v>9.7712328767123296E-5</v>
      </c>
      <c r="K246" s="734">
        <v>-502860</v>
      </c>
      <c r="L246" s="798">
        <v>74305045.879999995</v>
      </c>
      <c r="M246" s="428"/>
      <c r="N246" s="390"/>
      <c r="O246" s="428"/>
      <c r="P246" s="428"/>
      <c r="Q246" s="390"/>
      <c r="R246" s="428"/>
    </row>
    <row r="247" spans="1:18" ht="13.8" thickBot="1">
      <c r="A247" s="423" t="s">
        <v>823</v>
      </c>
      <c r="B247" s="438"/>
      <c r="C247" s="439"/>
      <c r="D247" s="411"/>
      <c r="E247" s="411"/>
      <c r="F247" s="411"/>
      <c r="G247" s="431"/>
      <c r="H247" s="409">
        <f>SUM(H242:H246)</f>
        <v>672537.37</v>
      </c>
      <c r="I247" s="732"/>
      <c r="J247" s="733"/>
      <c r="K247" s="734"/>
      <c r="L247" s="761">
        <v>74977583.25</v>
      </c>
      <c r="M247" s="428"/>
      <c r="N247" s="390"/>
      <c r="O247" s="428"/>
      <c r="P247" s="428"/>
      <c r="Q247" s="390"/>
      <c r="R247" s="428"/>
    </row>
    <row r="248" spans="1:18" ht="13.8" thickTop="1">
      <c r="A248" s="426"/>
      <c r="B248" s="438"/>
      <c r="C248" s="439"/>
      <c r="D248" s="411"/>
      <c r="E248" s="411"/>
      <c r="F248" s="411"/>
      <c r="G248" s="431"/>
      <c r="H248" s="409"/>
      <c r="I248" s="732"/>
      <c r="J248" s="733"/>
      <c r="K248" s="734"/>
      <c r="L248" s="761"/>
      <c r="M248" s="428"/>
      <c r="N248" s="390"/>
      <c r="O248" s="428"/>
      <c r="P248" s="428"/>
      <c r="Q248" s="390"/>
      <c r="R248" s="428"/>
    </row>
    <row r="249" spans="1:18" ht="13.2">
      <c r="A249" s="403" t="s">
        <v>246</v>
      </c>
      <c r="B249" s="404">
        <v>31</v>
      </c>
      <c r="C249" s="405" t="s">
        <v>644</v>
      </c>
      <c r="D249" s="411"/>
      <c r="E249" s="411"/>
      <c r="F249" s="411"/>
      <c r="G249" s="431"/>
      <c r="H249" s="409"/>
      <c r="I249" s="732">
        <v>3.5665000000000002E-2</v>
      </c>
      <c r="J249" s="733">
        <v>9.7712328767123296E-5</v>
      </c>
      <c r="K249" s="734"/>
      <c r="L249" s="761"/>
      <c r="M249" s="428"/>
      <c r="N249" s="390"/>
      <c r="O249" s="428"/>
      <c r="P249" s="428"/>
      <c r="Q249" s="390"/>
      <c r="R249" s="428"/>
    </row>
    <row r="250" spans="1:18" ht="13.2">
      <c r="A250" s="403" t="s">
        <v>246</v>
      </c>
      <c r="B250" s="404"/>
      <c r="C250" s="411" t="s">
        <v>643</v>
      </c>
      <c r="D250" s="411"/>
      <c r="E250" s="411"/>
      <c r="F250" s="411"/>
      <c r="G250" s="431"/>
      <c r="H250" s="409">
        <v>225590.06</v>
      </c>
      <c r="I250" s="732">
        <v>3.5665000000000002E-2</v>
      </c>
      <c r="J250" s="733">
        <v>9.7712328767123296E-5</v>
      </c>
      <c r="K250" s="734">
        <v>-502860</v>
      </c>
      <c r="L250" s="761">
        <f>L247+K250</f>
        <v>74474723.25</v>
      </c>
      <c r="M250" s="428"/>
      <c r="N250" s="390"/>
      <c r="O250" s="428"/>
      <c r="P250" s="428"/>
      <c r="Q250" s="390"/>
      <c r="R250" s="428"/>
    </row>
    <row r="251" spans="1:18" ht="13.2">
      <c r="A251" s="403" t="s">
        <v>247</v>
      </c>
      <c r="B251" s="404">
        <v>30</v>
      </c>
      <c r="C251" s="405" t="s">
        <v>644</v>
      </c>
      <c r="D251" s="411"/>
      <c r="E251" s="411"/>
      <c r="F251" s="411"/>
      <c r="G251" s="431"/>
      <c r="H251" s="409"/>
      <c r="I251" s="732">
        <v>3.5665000000000002E-2</v>
      </c>
      <c r="J251" s="733">
        <v>9.7712328767123296E-5</v>
      </c>
      <c r="K251" s="734"/>
      <c r="L251" s="761"/>
      <c r="M251" s="428"/>
      <c r="N251" s="390"/>
      <c r="O251" s="428"/>
      <c r="P251" s="428"/>
      <c r="Q251" s="390"/>
      <c r="R251" s="428"/>
    </row>
    <row r="252" spans="1:18" ht="13.2">
      <c r="A252" s="403" t="s">
        <v>247</v>
      </c>
      <c r="B252" s="404"/>
      <c r="C252" s="411" t="s">
        <v>643</v>
      </c>
      <c r="D252" s="411"/>
      <c r="E252" s="411"/>
      <c r="F252" s="411"/>
      <c r="G252" s="431"/>
      <c r="H252" s="409">
        <v>216828.92</v>
      </c>
      <c r="I252" s="732">
        <v>3.5665000000000002E-2</v>
      </c>
      <c r="J252" s="733">
        <v>9.7712328767123296E-5</v>
      </c>
      <c r="K252" s="734">
        <v>-506260</v>
      </c>
      <c r="L252" s="761">
        <v>73968463.25</v>
      </c>
      <c r="M252" s="428"/>
      <c r="N252" s="390"/>
      <c r="O252" s="428"/>
      <c r="P252" s="428"/>
      <c r="Q252" s="390"/>
      <c r="R252" s="428"/>
    </row>
    <row r="253" spans="1:18" ht="13.2">
      <c r="A253" s="403" t="s">
        <v>248</v>
      </c>
      <c r="B253" s="404">
        <v>31</v>
      </c>
      <c r="C253" s="405" t="s">
        <v>644</v>
      </c>
      <c r="D253" s="411"/>
      <c r="E253" s="411"/>
      <c r="F253" s="411"/>
      <c r="G253" s="431"/>
      <c r="H253" s="409"/>
      <c r="I253" s="732">
        <v>3.5665000000000002E-2</v>
      </c>
      <c r="J253" s="733">
        <v>9.7712328767123296E-5</v>
      </c>
      <c r="K253" s="734"/>
      <c r="L253" s="761"/>
      <c r="M253" s="428"/>
      <c r="N253" s="390"/>
      <c r="O253" s="428"/>
      <c r="P253" s="428"/>
      <c r="Q253" s="390"/>
      <c r="R253" s="428"/>
    </row>
    <row r="254" spans="1:18" ht="13.2">
      <c r="A254" s="403" t="s">
        <v>248</v>
      </c>
      <c r="B254" s="404"/>
      <c r="C254" s="411" t="s">
        <v>643</v>
      </c>
      <c r="D254" s="411"/>
      <c r="E254" s="411"/>
      <c r="F254" s="411"/>
      <c r="G254" s="431"/>
      <c r="H254" s="797">
        <v>222523.05</v>
      </c>
      <c r="I254" s="732">
        <v>3.5665000000000002E-2</v>
      </c>
      <c r="J254" s="733">
        <v>9.7712328767123296E-5</v>
      </c>
      <c r="K254" s="734">
        <v>-506260</v>
      </c>
      <c r="L254" s="798">
        <v>73462203.25</v>
      </c>
      <c r="M254" s="428"/>
      <c r="N254" s="390"/>
      <c r="O254" s="428"/>
      <c r="P254" s="428"/>
      <c r="Q254" s="390"/>
      <c r="R254" s="428"/>
    </row>
    <row r="255" spans="1:18" ht="13.8" thickBot="1">
      <c r="A255" s="423" t="s">
        <v>824</v>
      </c>
      <c r="B255" s="404"/>
      <c r="C255" s="411"/>
      <c r="D255" s="411"/>
      <c r="E255" s="411"/>
      <c r="F255" s="411"/>
      <c r="G255" s="431"/>
      <c r="H255" s="409">
        <v>664942.03</v>
      </c>
      <c r="I255" s="732"/>
      <c r="J255" s="733"/>
      <c r="K255" s="734"/>
      <c r="L255" s="761">
        <v>74127145.280000001</v>
      </c>
      <c r="M255" s="428"/>
      <c r="N255" s="390"/>
      <c r="O255" s="428"/>
      <c r="P255" s="428"/>
      <c r="Q255" s="390"/>
      <c r="R255" s="428"/>
    </row>
    <row r="256" spans="1:18" ht="13.8" thickTop="1">
      <c r="A256" s="444"/>
      <c r="B256" s="404"/>
      <c r="C256" s="411"/>
      <c r="D256" s="411"/>
      <c r="E256" s="411"/>
      <c r="F256" s="411"/>
      <c r="G256" s="431"/>
      <c r="H256" s="409"/>
      <c r="I256" s="732"/>
      <c r="J256" s="733"/>
      <c r="K256" s="734"/>
      <c r="L256" s="761"/>
      <c r="M256" s="428"/>
      <c r="N256" s="390"/>
      <c r="O256" s="428"/>
      <c r="P256" s="428"/>
      <c r="Q256" s="390"/>
      <c r="R256" s="428"/>
    </row>
    <row r="257" spans="1:18" ht="13.2">
      <c r="A257" s="403" t="s">
        <v>249</v>
      </c>
      <c r="B257" s="404">
        <v>31</v>
      </c>
      <c r="C257" s="405" t="s">
        <v>644</v>
      </c>
      <c r="D257" s="411"/>
      <c r="E257" s="411"/>
      <c r="F257" s="411"/>
      <c r="G257" s="431"/>
      <c r="H257" s="409"/>
      <c r="I257" s="732">
        <v>3.5665000000000002E-2</v>
      </c>
      <c r="J257" s="733">
        <v>9.7712328767123296E-5</v>
      </c>
      <c r="K257" s="734"/>
      <c r="L257" s="761"/>
      <c r="M257" s="428"/>
      <c r="N257" s="390"/>
      <c r="O257" s="428"/>
      <c r="P257" s="428"/>
      <c r="Q257" s="390"/>
      <c r="R257" s="428"/>
    </row>
    <row r="258" spans="1:18" ht="13.2">
      <c r="A258" s="403" t="s">
        <v>249</v>
      </c>
      <c r="B258" s="404"/>
      <c r="C258" s="411" t="s">
        <v>643</v>
      </c>
      <c r="D258" s="411"/>
      <c r="E258" s="411"/>
      <c r="F258" s="411"/>
      <c r="G258" s="431"/>
      <c r="H258" s="409">
        <v>223003.71</v>
      </c>
      <c r="I258" s="732">
        <v>3.5665000000000002E-2</v>
      </c>
      <c r="J258" s="733">
        <v>9.7712328767123296E-5</v>
      </c>
      <c r="K258" s="734">
        <v>-506260</v>
      </c>
      <c r="L258" s="761">
        <f>L255+K258</f>
        <v>73620885.280000001</v>
      </c>
      <c r="M258" s="428"/>
      <c r="N258" s="390"/>
      <c r="O258" s="428"/>
      <c r="P258" s="428"/>
      <c r="Q258" s="390"/>
      <c r="R258" s="428"/>
    </row>
    <row r="259" spans="1:18" ht="13.2">
      <c r="A259" s="403" t="s">
        <v>250</v>
      </c>
      <c r="B259" s="404">
        <v>29</v>
      </c>
      <c r="C259" s="405" t="s">
        <v>644</v>
      </c>
      <c r="D259" s="411"/>
      <c r="E259" s="411"/>
      <c r="F259" s="411"/>
      <c r="G259" s="431"/>
      <c r="H259" s="409"/>
      <c r="I259" s="732">
        <v>3.5665000000000002E-2</v>
      </c>
      <c r="J259" s="733">
        <v>9.7712328767123296E-5</v>
      </c>
      <c r="K259" s="734"/>
      <c r="L259" s="761"/>
      <c r="M259" s="428"/>
      <c r="N259" s="390"/>
      <c r="O259" s="428"/>
      <c r="P259" s="428"/>
      <c r="Q259" s="390"/>
      <c r="R259" s="428"/>
    </row>
    <row r="260" spans="1:18" ht="13.2">
      <c r="A260" s="403" t="s">
        <v>250</v>
      </c>
      <c r="B260" s="404"/>
      <c r="C260" s="411" t="s">
        <v>643</v>
      </c>
      <c r="D260" s="411"/>
      <c r="E260" s="411"/>
      <c r="F260" s="411"/>
      <c r="G260" s="431"/>
      <c r="H260" s="409">
        <v>207181.81</v>
      </c>
      <c r="I260" s="732">
        <v>3.5665000000000002E-2</v>
      </c>
      <c r="J260" s="733">
        <v>9.7712328767123296E-5</v>
      </c>
      <c r="K260" s="734">
        <v>-506260</v>
      </c>
      <c r="L260" s="761">
        <f>L258+K260</f>
        <v>73114625.280000001</v>
      </c>
      <c r="M260" s="428"/>
      <c r="N260" s="390"/>
      <c r="O260" s="428"/>
      <c r="P260" s="428"/>
      <c r="Q260" s="390"/>
      <c r="R260" s="428"/>
    </row>
    <row r="261" spans="1:18" ht="13.2">
      <c r="A261" s="403" t="s">
        <v>251</v>
      </c>
      <c r="B261" s="404">
        <v>31</v>
      </c>
      <c r="C261" s="405" t="s">
        <v>644</v>
      </c>
      <c r="D261" s="411"/>
      <c r="E261" s="411"/>
      <c r="F261" s="411"/>
      <c r="G261" s="431"/>
      <c r="H261" s="409"/>
      <c r="I261" s="732">
        <v>3.5665000000000002E-2</v>
      </c>
      <c r="J261" s="733">
        <v>9.7712328767123296E-5</v>
      </c>
      <c r="K261" s="734"/>
      <c r="L261" s="761"/>
      <c r="M261" s="428"/>
      <c r="N261" s="390"/>
      <c r="O261" s="428"/>
      <c r="P261" s="428"/>
      <c r="Q261" s="390"/>
      <c r="R261" s="428"/>
    </row>
    <row r="262" spans="1:18" ht="13.2">
      <c r="A262" s="403" t="s">
        <v>251</v>
      </c>
      <c r="B262" s="404"/>
      <c r="C262" s="411" t="s">
        <v>643</v>
      </c>
      <c r="D262" s="411"/>
      <c r="E262" s="411"/>
      <c r="F262" s="411"/>
      <c r="G262" s="431"/>
      <c r="H262" s="797">
        <v>219936.71</v>
      </c>
      <c r="I262" s="732">
        <v>3.5665000000000002E-2</v>
      </c>
      <c r="J262" s="733">
        <v>9.7712328767123296E-5</v>
      </c>
      <c r="K262" s="734">
        <v>-506260</v>
      </c>
      <c r="L262" s="798">
        <v>73608365.280000001</v>
      </c>
      <c r="M262" s="428"/>
      <c r="N262" s="390"/>
      <c r="O262" s="428"/>
      <c r="P262" s="428"/>
      <c r="Q262" s="390"/>
      <c r="R262" s="428"/>
    </row>
    <row r="263" spans="1:18" ht="13.8" thickBot="1">
      <c r="A263" s="423" t="s">
        <v>825</v>
      </c>
      <c r="B263" s="438"/>
      <c r="C263" s="439"/>
      <c r="D263" s="411"/>
      <c r="E263" s="411"/>
      <c r="F263" s="411"/>
      <c r="G263" s="431"/>
      <c r="H263" s="409">
        <f>SUM(H258:H262)</f>
        <v>650122.23</v>
      </c>
      <c r="I263" s="732"/>
      <c r="J263" s="733"/>
      <c r="K263" s="734"/>
      <c r="L263" s="761">
        <v>73258487.510000005</v>
      </c>
      <c r="M263" s="428"/>
      <c r="N263" s="390"/>
      <c r="O263" s="428"/>
      <c r="P263" s="428"/>
      <c r="Q263" s="390"/>
      <c r="R263" s="428"/>
    </row>
    <row r="264" spans="1:18" ht="13.8" thickTop="1">
      <c r="A264" s="426"/>
      <c r="B264" s="438"/>
      <c r="C264" s="439"/>
      <c r="D264" s="411"/>
      <c r="E264" s="411"/>
      <c r="F264" s="411"/>
      <c r="G264" s="431"/>
      <c r="H264" s="409"/>
      <c r="I264" s="732"/>
      <c r="J264" s="733"/>
      <c r="K264" s="734"/>
      <c r="L264" s="761"/>
      <c r="M264" s="428"/>
      <c r="N264" s="390"/>
      <c r="O264" s="428"/>
      <c r="P264" s="428"/>
      <c r="Q264" s="390"/>
      <c r="R264" s="428"/>
    </row>
    <row r="265" spans="1:18" ht="13.2">
      <c r="A265" s="403" t="s">
        <v>252</v>
      </c>
      <c r="B265" s="730">
        <v>30</v>
      </c>
      <c r="C265" s="405" t="s">
        <v>644</v>
      </c>
      <c r="D265" s="411"/>
      <c r="E265" s="411"/>
      <c r="F265" s="411"/>
      <c r="G265" s="431"/>
      <c r="H265" s="409"/>
      <c r="I265" s="732">
        <v>3.5665000000000002E-2</v>
      </c>
      <c r="J265" s="733">
        <v>9.7712328767123296E-5</v>
      </c>
      <c r="K265" s="734"/>
      <c r="L265" s="761"/>
      <c r="M265" s="428"/>
      <c r="N265" s="390"/>
      <c r="O265" s="428"/>
      <c r="P265" s="428"/>
      <c r="Q265" s="390"/>
      <c r="R265" s="428"/>
    </row>
    <row r="266" spans="1:18" ht="13.2">
      <c r="A266" s="403" t="s">
        <v>252</v>
      </c>
      <c r="B266" s="730"/>
      <c r="C266" s="411" t="s">
        <v>643</v>
      </c>
      <c r="D266" s="411"/>
      <c r="E266" s="411"/>
      <c r="F266" s="411"/>
      <c r="G266" s="431"/>
      <c r="H266" s="409">
        <v>213263.69</v>
      </c>
      <c r="I266" s="732">
        <v>3.5665000000000002E-2</v>
      </c>
      <c r="J266" s="733">
        <v>9.7712328767123296E-5</v>
      </c>
      <c r="K266" s="734">
        <v>-506260</v>
      </c>
      <c r="L266" s="761">
        <v>72752227.510000005</v>
      </c>
      <c r="M266" s="428"/>
      <c r="N266" s="390"/>
      <c r="O266" s="428"/>
      <c r="P266" s="428"/>
      <c r="Q266" s="390"/>
      <c r="R266" s="428"/>
    </row>
    <row r="267" spans="1:18" ht="13.2">
      <c r="A267" s="403" t="s">
        <v>253</v>
      </c>
      <c r="B267" s="404"/>
      <c r="C267" s="411" t="s">
        <v>643</v>
      </c>
      <c r="D267" s="411"/>
      <c r="E267" s="411"/>
      <c r="F267" s="411"/>
      <c r="G267" s="431"/>
      <c r="H267" s="409"/>
      <c r="I267" s="732">
        <v>3.5665000000000002E-2</v>
      </c>
      <c r="J267" s="733">
        <v>9.7712328767123296E-5</v>
      </c>
      <c r="K267" s="734"/>
      <c r="L267" s="761"/>
      <c r="M267" s="428"/>
      <c r="N267" s="390"/>
      <c r="O267" s="428"/>
      <c r="P267" s="428"/>
      <c r="Q267" s="390"/>
      <c r="R267" s="428"/>
    </row>
    <row r="268" spans="1:18" ht="13.2">
      <c r="A268" s="403" t="s">
        <v>253</v>
      </c>
      <c r="B268" s="404">
        <v>30</v>
      </c>
      <c r="C268" s="411" t="s">
        <v>644</v>
      </c>
      <c r="D268" s="411"/>
      <c r="E268" s="411"/>
      <c r="F268" s="411"/>
      <c r="G268" s="431"/>
      <c r="H268" s="409">
        <v>218838.97</v>
      </c>
      <c r="I268" s="732">
        <v>3.5665000000000002E-2</v>
      </c>
      <c r="J268" s="733">
        <v>9.7712328767123296E-5</v>
      </c>
      <c r="K268" s="734">
        <v>-506260</v>
      </c>
      <c r="L268" s="761">
        <v>72245967.510000005</v>
      </c>
      <c r="M268" s="428"/>
      <c r="N268" s="390"/>
      <c r="O268" s="428"/>
      <c r="P268" s="428"/>
      <c r="Q268" s="390"/>
      <c r="R268" s="428"/>
    </row>
    <row r="269" spans="1:18" ht="13.2">
      <c r="A269" s="403" t="s">
        <v>254</v>
      </c>
      <c r="B269" s="404">
        <v>30</v>
      </c>
      <c r="C269" s="411" t="s">
        <v>644</v>
      </c>
      <c r="D269" s="411"/>
      <c r="E269" s="411"/>
      <c r="F269" s="411"/>
      <c r="G269" s="431"/>
      <c r="H269" s="409"/>
      <c r="I269" s="732">
        <v>3.5665000000000002E-2</v>
      </c>
      <c r="J269" s="733">
        <v>9.7712328767123296E-5</v>
      </c>
      <c r="K269" s="734"/>
      <c r="L269" s="761"/>
      <c r="M269" s="428"/>
      <c r="N269" s="390"/>
      <c r="O269" s="428"/>
      <c r="P269" s="428"/>
      <c r="Q269" s="390"/>
      <c r="R269" s="428"/>
    </row>
    <row r="270" spans="1:18" ht="13.2">
      <c r="A270" s="403" t="s">
        <v>254</v>
      </c>
      <c r="B270" s="438"/>
      <c r="C270" s="439" t="s">
        <v>643</v>
      </c>
      <c r="D270" s="411"/>
      <c r="E270" s="411"/>
      <c r="F270" s="411"/>
      <c r="G270" s="431"/>
      <c r="H270" s="797">
        <v>210295.62</v>
      </c>
      <c r="I270" s="732">
        <v>3.5665000000000002E-2</v>
      </c>
      <c r="J270" s="733">
        <v>9.7712328767123296E-5</v>
      </c>
      <c r="K270" s="734">
        <v>-506260</v>
      </c>
      <c r="L270" s="798">
        <v>71739707.510000005</v>
      </c>
      <c r="M270" s="428"/>
      <c r="N270" s="390"/>
      <c r="O270" s="428"/>
      <c r="P270" s="428"/>
      <c r="Q270" s="390"/>
      <c r="R270" s="428"/>
    </row>
    <row r="271" spans="1:18" ht="13.8" thickBot="1">
      <c r="A271" s="423" t="s">
        <v>826</v>
      </c>
      <c r="B271" s="438"/>
      <c r="C271" s="439"/>
      <c r="D271" s="411"/>
      <c r="E271" s="411"/>
      <c r="F271" s="411"/>
      <c r="G271" s="431"/>
      <c r="H271" s="409">
        <v>642398.28</v>
      </c>
      <c r="I271" s="732"/>
      <c r="J271" s="733"/>
      <c r="K271" s="734"/>
      <c r="L271" s="761">
        <v>72382105.790000007</v>
      </c>
      <c r="M271" s="428"/>
      <c r="N271" s="390"/>
      <c r="O271" s="428"/>
      <c r="P271" s="428"/>
      <c r="Q271" s="390"/>
      <c r="R271" s="428"/>
    </row>
    <row r="272" spans="1:18" ht="13.8" thickTop="1">
      <c r="A272" s="403"/>
      <c r="B272" s="438"/>
      <c r="C272" s="439"/>
      <c r="D272" s="411"/>
      <c r="E272" s="411"/>
      <c r="F272" s="411"/>
      <c r="G272" s="431"/>
      <c r="H272" s="409"/>
      <c r="I272" s="732"/>
      <c r="J272" s="733"/>
      <c r="K272" s="734"/>
      <c r="L272" s="761"/>
      <c r="M272" s="428"/>
      <c r="N272" s="390"/>
      <c r="O272" s="428"/>
      <c r="P272" s="428"/>
      <c r="Q272" s="390"/>
      <c r="R272" s="428"/>
    </row>
    <row r="273" spans="1:18" ht="13.2">
      <c r="A273" s="403" t="s">
        <v>255</v>
      </c>
      <c r="B273" s="404">
        <v>31</v>
      </c>
      <c r="C273" s="405" t="s">
        <v>644</v>
      </c>
      <c r="D273" s="411"/>
      <c r="E273" s="411"/>
      <c r="F273" s="411"/>
      <c r="G273" s="431"/>
      <c r="H273" s="409"/>
      <c r="I273" s="732">
        <v>3.5665000000000002E-2</v>
      </c>
      <c r="J273" s="733">
        <v>9.7712328767123296E-5</v>
      </c>
      <c r="K273" s="734"/>
      <c r="L273" s="761"/>
      <c r="M273" s="428"/>
      <c r="N273" s="390"/>
      <c r="O273" s="428"/>
      <c r="P273" s="428"/>
      <c r="Q273" s="390"/>
      <c r="R273" s="428"/>
    </row>
    <row r="274" spans="1:18" ht="13.2">
      <c r="A274" s="403" t="s">
        <v>255</v>
      </c>
      <c r="B274" s="404"/>
      <c r="C274" s="411" t="s">
        <v>643</v>
      </c>
      <c r="D274" s="411"/>
      <c r="E274" s="411"/>
      <c r="F274" s="411"/>
      <c r="G274" s="431"/>
      <c r="H274" s="409">
        <v>217717.84</v>
      </c>
      <c r="I274" s="732">
        <v>3.5665000000000002E-2</v>
      </c>
      <c r="J274" s="733">
        <v>9.7712328767123296E-5</v>
      </c>
      <c r="K274" s="734">
        <v>-506260</v>
      </c>
      <c r="L274" s="761">
        <v>71875845.790000007</v>
      </c>
      <c r="M274" s="428"/>
      <c r="N274" s="390"/>
      <c r="O274" s="428"/>
      <c r="P274" s="428"/>
      <c r="Q274" s="390"/>
      <c r="R274" s="428"/>
    </row>
    <row r="275" spans="1:18" ht="13.2">
      <c r="A275" s="403" t="s">
        <v>256</v>
      </c>
      <c r="B275" s="404">
        <v>31</v>
      </c>
      <c r="C275" s="405" t="s">
        <v>644</v>
      </c>
      <c r="D275" s="411"/>
      <c r="E275" s="411"/>
      <c r="F275" s="411"/>
      <c r="G275" s="431"/>
      <c r="H275" s="409"/>
      <c r="I275" s="732">
        <v>3.5665000000000002E-2</v>
      </c>
      <c r="J275" s="733">
        <v>9.7712328767123296E-5</v>
      </c>
      <c r="K275" s="734"/>
      <c r="L275" s="761"/>
      <c r="M275" s="428"/>
      <c r="N275" s="390"/>
      <c r="O275" s="428"/>
      <c r="P275" s="428"/>
      <c r="Q275" s="390"/>
      <c r="R275" s="428"/>
    </row>
    <row r="276" spans="1:18" ht="13.2">
      <c r="A276" s="403" t="s">
        <v>256</v>
      </c>
      <c r="B276" s="404"/>
      <c r="C276" s="411" t="s">
        <v>643</v>
      </c>
      <c r="D276" s="411"/>
      <c r="E276" s="411"/>
      <c r="F276" s="411"/>
      <c r="G276" s="431"/>
      <c r="H276" s="409">
        <v>216184.34</v>
      </c>
      <c r="I276" s="732">
        <v>3.5665000000000002E-2</v>
      </c>
      <c r="J276" s="733">
        <v>9.7712328767123296E-5</v>
      </c>
      <c r="K276" s="734">
        <v>-506260</v>
      </c>
      <c r="L276" s="761">
        <v>71369585.790000007</v>
      </c>
      <c r="M276" s="428"/>
      <c r="N276" s="390"/>
      <c r="O276" s="428"/>
      <c r="P276" s="428"/>
      <c r="Q276" s="390"/>
      <c r="R276" s="428"/>
    </row>
    <row r="277" spans="1:18" ht="13.2">
      <c r="A277" s="403" t="s">
        <v>257</v>
      </c>
      <c r="B277" s="404">
        <v>30</v>
      </c>
      <c r="C277" s="411" t="s">
        <v>644</v>
      </c>
      <c r="D277" s="411"/>
      <c r="E277" s="411"/>
      <c r="F277" s="411"/>
      <c r="G277" s="431"/>
      <c r="H277" s="409"/>
      <c r="I277" s="732">
        <v>3.5665000000000002E-2</v>
      </c>
      <c r="J277" s="733">
        <v>9.7712328767123296E-5</v>
      </c>
      <c r="K277" s="734"/>
      <c r="L277" s="761"/>
      <c r="M277" s="428"/>
      <c r="N277" s="390"/>
      <c r="O277" s="428"/>
      <c r="P277" s="428"/>
      <c r="Q277" s="390"/>
      <c r="R277" s="428"/>
    </row>
    <row r="278" spans="1:18" ht="15">
      <c r="A278" s="403" t="s">
        <v>257</v>
      </c>
      <c r="B278" s="438"/>
      <c r="C278" s="439" t="s">
        <v>643</v>
      </c>
      <c r="D278" s="411"/>
      <c r="E278" s="411"/>
      <c r="F278" s="411"/>
      <c r="G278" s="431"/>
      <c r="H278" s="409">
        <v>207726.62</v>
      </c>
      <c r="I278" s="732">
        <v>3.5665000000000002E-2</v>
      </c>
      <c r="J278" s="733">
        <v>9.7712328767123296E-5</v>
      </c>
      <c r="K278" s="734">
        <v>-506260</v>
      </c>
      <c r="L278" s="844">
        <v>70863325.790000007</v>
      </c>
      <c r="M278" s="428"/>
      <c r="N278" s="390"/>
      <c r="O278" s="428"/>
      <c r="P278" s="428"/>
      <c r="Q278" s="390"/>
      <c r="R278" s="428"/>
    </row>
    <row r="279" spans="1:18" ht="13.8" thickBot="1">
      <c r="A279" s="423" t="s">
        <v>827</v>
      </c>
      <c r="B279" s="404"/>
      <c r="C279" s="411"/>
      <c r="D279" s="411"/>
      <c r="E279" s="411"/>
      <c r="F279" s="411"/>
      <c r="G279" s="431"/>
      <c r="H279" s="409"/>
      <c r="I279" s="732"/>
      <c r="J279" s="733"/>
      <c r="K279" s="734"/>
      <c r="L279" s="761">
        <v>71504954.590000004</v>
      </c>
      <c r="M279" s="428"/>
      <c r="N279" s="390"/>
      <c r="O279" s="428"/>
      <c r="P279" s="428"/>
      <c r="Q279" s="390"/>
      <c r="R279" s="428"/>
    </row>
    <row r="280" spans="1:18" ht="13.8" thickTop="1">
      <c r="A280" s="444"/>
      <c r="B280" s="404"/>
      <c r="C280" s="411"/>
      <c r="D280" s="411"/>
      <c r="E280" s="411"/>
      <c r="F280" s="411"/>
      <c r="G280" s="431"/>
      <c r="H280" s="409"/>
      <c r="I280" s="732"/>
      <c r="J280" s="733"/>
      <c r="K280" s="734"/>
      <c r="L280" s="761"/>
      <c r="M280" s="428"/>
      <c r="N280" s="390"/>
      <c r="O280" s="428"/>
      <c r="P280" s="428"/>
      <c r="Q280" s="390"/>
      <c r="R280" s="428"/>
    </row>
    <row r="281" spans="1:18" ht="13.8" thickBot="1">
      <c r="A281" s="802" t="s">
        <v>799</v>
      </c>
      <c r="B281" s="765"/>
      <c r="C281" s="766"/>
      <c r="D281" s="766"/>
      <c r="E281" s="766"/>
      <c r="F281" s="766"/>
      <c r="G281" s="810">
        <f>G207</f>
        <v>77273856.370000005</v>
      </c>
      <c r="H281" s="811">
        <v>20544507.219999999</v>
      </c>
      <c r="I281" s="752"/>
      <c r="J281" s="753"/>
      <c r="K281" s="751">
        <f>SUM(K207:K278)</f>
        <v>-26313409</v>
      </c>
      <c r="L281" s="763">
        <v>71504954.590000004</v>
      </c>
      <c r="M281" s="428"/>
      <c r="N281" s="390"/>
      <c r="O281" s="428"/>
      <c r="P281" s="428"/>
      <c r="Q281" s="390"/>
      <c r="R281" s="428"/>
    </row>
    <row r="282" spans="1:18" ht="13.8" thickTop="1">
      <c r="A282" s="426"/>
      <c r="B282" s="404"/>
      <c r="C282" s="767"/>
      <c r="D282" s="767"/>
      <c r="E282" s="767"/>
      <c r="F282" s="767"/>
      <c r="G282" s="768"/>
      <c r="H282" s="769"/>
      <c r="I282" s="770"/>
      <c r="J282" s="771"/>
      <c r="K282" s="772"/>
      <c r="L282" s="773"/>
      <c r="M282" s="428"/>
      <c r="N282" s="390"/>
      <c r="O282" s="428"/>
      <c r="P282" s="428"/>
      <c r="Q282" s="390"/>
      <c r="R282" s="428"/>
    </row>
    <row r="283" spans="1:18" ht="13.2">
      <c r="A283" s="525" t="s">
        <v>679</v>
      </c>
      <c r="B283" s="522"/>
      <c r="C283" s="522"/>
      <c r="D283" s="522"/>
      <c r="E283" s="522"/>
      <c r="F283" s="522"/>
      <c r="G283" s="524"/>
      <c r="H283" s="523"/>
      <c r="I283" s="523"/>
    </row>
    <row r="284" spans="1:18" ht="13.2">
      <c r="A284" s="447"/>
      <c r="B284" s="447"/>
      <c r="C284" s="447"/>
      <c r="D284" s="447"/>
      <c r="E284" s="447"/>
      <c r="F284" s="447"/>
      <c r="G284" s="526"/>
      <c r="H284" s="448"/>
      <c r="I284" s="448"/>
    </row>
    <row r="285" spans="1:18" ht="13.2">
      <c r="A285" s="527" t="s">
        <v>680</v>
      </c>
      <c r="B285" s="447"/>
      <c r="C285" s="447"/>
      <c r="D285" s="447"/>
      <c r="E285" s="447"/>
      <c r="F285" s="447"/>
      <c r="G285" s="447"/>
      <c r="H285" s="448"/>
      <c r="I285" s="448"/>
    </row>
    <row r="286" spans="1:18" ht="13.2">
      <c r="A286" s="447"/>
      <c r="B286" s="447"/>
      <c r="C286" s="447"/>
      <c r="D286" s="447"/>
      <c r="E286" s="447"/>
      <c r="F286" s="447"/>
      <c r="G286" s="447"/>
      <c r="H286" s="448"/>
      <c r="I286" s="448"/>
    </row>
    <row r="287" spans="1:18" ht="13.2">
      <c r="A287" s="447"/>
      <c r="B287" s="447"/>
      <c r="C287" s="447"/>
      <c r="D287" s="447"/>
      <c r="E287" s="447"/>
      <c r="F287" s="447"/>
      <c r="G287" s="447"/>
      <c r="H287" s="448"/>
      <c r="I287" s="448"/>
    </row>
    <row r="288" spans="1:18" ht="13.2">
      <c r="A288" s="447"/>
      <c r="B288" s="447"/>
      <c r="C288" s="447"/>
      <c r="D288" s="447"/>
      <c r="E288" s="447"/>
      <c r="F288" s="447"/>
      <c r="G288" s="447"/>
      <c r="H288" s="448"/>
      <c r="I288" s="448"/>
    </row>
    <row r="289" spans="1:12" ht="13.2">
      <c r="A289" s="447"/>
      <c r="B289" s="447"/>
      <c r="C289" s="447"/>
      <c r="D289" s="447"/>
      <c r="E289" s="447"/>
      <c r="F289" s="447"/>
      <c r="G289" s="447"/>
      <c r="H289" s="448"/>
      <c r="I289" s="448"/>
    </row>
    <row r="290" spans="1:12" ht="13.2">
      <c r="A290" s="447"/>
      <c r="B290" s="447"/>
      <c r="C290" s="447"/>
      <c r="D290" s="447"/>
      <c r="E290" s="447"/>
      <c r="F290" s="447"/>
      <c r="G290" s="447"/>
      <c r="H290" s="448"/>
      <c r="I290" s="448"/>
    </row>
    <row r="291" spans="1:12" ht="13.2">
      <c r="A291" s="447"/>
      <c r="B291" s="447"/>
      <c r="C291" s="447"/>
      <c r="D291" s="447"/>
      <c r="E291" s="447"/>
      <c r="F291" s="447"/>
      <c r="G291" s="447"/>
      <c r="H291" s="448"/>
      <c r="I291" s="448"/>
    </row>
    <row r="292" spans="1:12" ht="13.2">
      <c r="A292" s="447"/>
      <c r="B292" s="447"/>
      <c r="C292" s="447"/>
      <c r="D292" s="447"/>
      <c r="E292" s="447"/>
      <c r="F292" s="447"/>
      <c r="G292" s="447"/>
      <c r="H292" s="448"/>
      <c r="I292" s="448"/>
    </row>
    <row r="293" spans="1:12" ht="13.2">
      <c r="A293" s="447"/>
      <c r="B293" s="447"/>
      <c r="C293" s="447"/>
      <c r="D293" s="447"/>
      <c r="E293" s="447"/>
      <c r="F293" s="447"/>
      <c r="G293" s="447"/>
      <c r="H293" s="448"/>
      <c r="I293" s="448"/>
    </row>
    <row r="294" spans="1:12" ht="13.2">
      <c r="A294" s="447"/>
      <c r="B294" s="447"/>
      <c r="C294" s="447"/>
      <c r="D294" s="447"/>
      <c r="E294" s="447"/>
      <c r="F294" s="447"/>
      <c r="G294" s="447"/>
      <c r="H294" s="448"/>
      <c r="I294" s="448"/>
    </row>
    <row r="295" spans="1:12" ht="13.2">
      <c r="A295" s="447"/>
      <c r="B295" s="447"/>
      <c r="C295" s="447"/>
      <c r="D295" s="447"/>
      <c r="E295" s="447"/>
      <c r="F295" s="447"/>
      <c r="G295" s="447"/>
      <c r="H295" s="448"/>
      <c r="I295" s="448"/>
    </row>
    <row r="296" spans="1:12" ht="13.2">
      <c r="A296" s="447"/>
      <c r="B296" s="447"/>
      <c r="C296" s="447"/>
      <c r="D296" s="447"/>
      <c r="E296" s="447"/>
      <c r="F296" s="447"/>
      <c r="G296" s="447"/>
      <c r="H296" s="448"/>
      <c r="I296" s="448"/>
    </row>
    <row r="297" spans="1:12" ht="13.2">
      <c r="A297" s="447"/>
      <c r="B297" s="447"/>
      <c r="C297" s="447"/>
      <c r="D297" s="447"/>
      <c r="E297" s="447"/>
      <c r="F297" s="447"/>
      <c r="G297" s="447"/>
      <c r="H297" s="448"/>
      <c r="I297" s="448"/>
      <c r="J297" s="449"/>
      <c r="K297" s="448"/>
      <c r="L297" s="447"/>
    </row>
    <row r="298" spans="1:12" ht="13.2">
      <c r="A298" s="447"/>
      <c r="B298" s="447"/>
      <c r="C298" s="447"/>
      <c r="D298" s="447"/>
      <c r="E298" s="447"/>
      <c r="F298" s="447"/>
      <c r="G298" s="447"/>
      <c r="H298" s="448"/>
      <c r="I298" s="448"/>
      <c r="J298" s="449"/>
      <c r="K298" s="448"/>
      <c r="L298" s="447"/>
    </row>
    <row r="299" spans="1:12" ht="13.2">
      <c r="A299" s="447"/>
      <c r="B299" s="447"/>
      <c r="C299" s="447"/>
      <c r="D299" s="447"/>
      <c r="E299" s="447"/>
      <c r="F299" s="447"/>
      <c r="G299" s="447"/>
      <c r="H299" s="448"/>
      <c r="I299" s="448"/>
      <c r="J299" s="449"/>
      <c r="K299" s="448"/>
      <c r="L299" s="447"/>
    </row>
    <row r="300" spans="1:12" ht="13.2">
      <c r="A300" s="447"/>
      <c r="B300" s="447"/>
      <c r="C300" s="447"/>
      <c r="D300" s="447"/>
      <c r="E300" s="447"/>
      <c r="F300" s="447"/>
      <c r="G300" s="447"/>
      <c r="H300" s="448"/>
      <c r="I300" s="448"/>
      <c r="J300" s="449"/>
      <c r="K300" s="448"/>
      <c r="L300" s="447"/>
    </row>
    <row r="301" spans="1:12" ht="13.2">
      <c r="A301" s="447"/>
      <c r="B301" s="447"/>
      <c r="C301" s="447"/>
      <c r="D301" s="447"/>
      <c r="E301" s="447"/>
      <c r="F301" s="447"/>
      <c r="G301" s="447"/>
      <c r="H301" s="448"/>
      <c r="I301" s="448"/>
    </row>
    <row r="462" spans="1:12" ht="13.2">
      <c r="A462" s="447"/>
      <c r="B462" s="447"/>
      <c r="C462" s="447"/>
      <c r="D462" s="447"/>
      <c r="E462" s="447"/>
      <c r="F462" s="447"/>
      <c r="G462" s="447"/>
      <c r="H462" s="448"/>
      <c r="I462" s="448"/>
      <c r="J462" s="449"/>
      <c r="K462" s="448"/>
      <c r="L462" s="447"/>
    </row>
    <row r="463" spans="1:12" ht="13.2">
      <c r="A463" s="447"/>
      <c r="B463" s="447"/>
      <c r="C463" s="447"/>
      <c r="D463" s="447"/>
      <c r="E463" s="447"/>
      <c r="F463" s="447"/>
      <c r="G463" s="447"/>
      <c r="H463" s="448"/>
      <c r="I463" s="448"/>
      <c r="J463" s="449"/>
      <c r="K463" s="448"/>
      <c r="L463" s="447"/>
    </row>
    <row r="464" spans="1:12" ht="13.2">
      <c r="A464" s="447"/>
      <c r="B464" s="447"/>
      <c r="C464" s="447"/>
      <c r="D464" s="447"/>
      <c r="E464" s="447"/>
      <c r="F464" s="447"/>
      <c r="G464" s="447"/>
      <c r="H464" s="448"/>
      <c r="I464" s="448"/>
      <c r="J464" s="449"/>
      <c r="K464" s="448"/>
      <c r="L464" s="447"/>
    </row>
    <row r="465" spans="1:12" ht="13.2">
      <c r="A465" s="447"/>
      <c r="B465" s="447"/>
      <c r="C465" s="447"/>
      <c r="D465" s="447"/>
      <c r="E465" s="447"/>
      <c r="F465" s="447"/>
      <c r="G465" s="447"/>
      <c r="H465" s="448"/>
      <c r="I465" s="448"/>
      <c r="J465" s="449"/>
      <c r="K465" s="448"/>
      <c r="L465" s="447"/>
    </row>
    <row r="466" spans="1:12" ht="13.2">
      <c r="A466" s="447"/>
      <c r="B466" s="447"/>
      <c r="C466" s="447"/>
      <c r="D466" s="447"/>
      <c r="E466" s="447"/>
      <c r="F466" s="447"/>
      <c r="G466" s="447"/>
      <c r="H466" s="448"/>
      <c r="I466" s="448"/>
      <c r="J466" s="449"/>
      <c r="K466" s="448"/>
      <c r="L466" s="447"/>
    </row>
    <row r="467" spans="1:12" ht="13.2">
      <c r="A467" s="447"/>
      <c r="B467" s="447"/>
      <c r="C467" s="447"/>
      <c r="D467" s="447"/>
      <c r="E467" s="447"/>
      <c r="F467" s="447"/>
      <c r="G467" s="447"/>
      <c r="H467" s="448"/>
      <c r="I467" s="448"/>
      <c r="J467" s="449"/>
      <c r="K467" s="448"/>
      <c r="L467" s="447"/>
    </row>
    <row r="468" spans="1:12" ht="13.2">
      <c r="A468" s="447"/>
      <c r="B468" s="447"/>
      <c r="C468" s="447"/>
      <c r="D468" s="447"/>
      <c r="E468" s="447"/>
      <c r="F468" s="447"/>
      <c r="G468" s="447"/>
      <c r="H468" s="448"/>
      <c r="I468" s="448"/>
      <c r="J468" s="449"/>
      <c r="K468" s="448"/>
      <c r="L468" s="447"/>
    </row>
    <row r="469" spans="1:12" ht="13.2">
      <c r="A469" s="447"/>
      <c r="B469" s="447"/>
      <c r="C469" s="447"/>
      <c r="D469" s="447"/>
      <c r="E469" s="447"/>
      <c r="F469" s="447"/>
      <c r="G469" s="447"/>
      <c r="H469" s="448"/>
      <c r="I469" s="448"/>
      <c r="J469" s="449"/>
      <c r="K469" s="448"/>
      <c r="L469" s="447"/>
    </row>
  </sheetData>
  <mergeCells count="2">
    <mergeCell ref="A7:G7"/>
    <mergeCell ref="C11:F11"/>
  </mergeCells>
  <pageMargins left="0.7" right="0.7" top="0.75" bottom="0.75" header="0.3" footer="0.3"/>
  <pageSetup scale="45" orientation="portrait" r:id="rId1"/>
  <customProperties>
    <customPr name="_pios_id" r:id="rId2"/>
    <customPr name="EpmWorksheetKeyString_GUID" r:id="rId3"/>
  </customProperties>
  <drawing r:id="rId4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pageSetUpPr fitToPage="1"/>
  </sheetPr>
  <dimension ref="A1:O272"/>
  <sheetViews>
    <sheetView zoomScaleNormal="100" workbookViewId="0">
      <pane ySplit="20" topLeftCell="A145" activePane="bottomLeft" state="frozen"/>
      <selection activeCell="K23" sqref="K23"/>
      <selection pane="bottomLeft" activeCell="J135" sqref="J135"/>
    </sheetView>
  </sheetViews>
  <sheetFormatPr defaultRowHeight="10.199999999999999" outlineLevelRow="1" outlineLevelCol="1"/>
  <cols>
    <col min="1" max="1" width="2.42578125" customWidth="1"/>
    <col min="2" max="2" width="12.7109375" customWidth="1"/>
    <col min="3" max="3" width="2.7109375" customWidth="1"/>
    <col min="4" max="4" width="11.7109375" bestFit="1" customWidth="1"/>
    <col min="5" max="5" width="12.28515625" bestFit="1" customWidth="1"/>
    <col min="6" max="6" width="13.28515625" hidden="1" customWidth="1" outlineLevel="1"/>
    <col min="7" max="7" width="13.42578125" bestFit="1" customWidth="1" collapsed="1"/>
    <col min="8" max="8" width="14.140625" customWidth="1"/>
    <col min="9" max="9" width="17.7109375" bestFit="1" customWidth="1"/>
    <col min="10" max="10" width="14" bestFit="1" customWidth="1"/>
    <col min="11" max="11" width="23.7109375" bestFit="1" customWidth="1"/>
    <col min="12" max="12" width="12.7109375" bestFit="1" customWidth="1"/>
    <col min="13" max="13" width="10.42578125" bestFit="1" customWidth="1"/>
  </cols>
  <sheetData>
    <row r="1" spans="1:11" ht="13.2">
      <c r="A1" s="34"/>
      <c r="B1" s="35" t="s">
        <v>8</v>
      </c>
      <c r="C1" s="34"/>
      <c r="D1" s="34"/>
      <c r="E1" s="34"/>
      <c r="F1" s="34"/>
      <c r="G1" s="34"/>
      <c r="H1" s="34"/>
      <c r="I1" s="34"/>
      <c r="J1" s="36"/>
    </row>
    <row r="2" spans="1:11" ht="13.2">
      <c r="A2" s="34"/>
      <c r="B2" s="35" t="s">
        <v>159</v>
      </c>
      <c r="C2" s="34"/>
      <c r="D2" s="34"/>
      <c r="E2" s="34"/>
      <c r="F2" s="34"/>
      <c r="G2" s="34"/>
      <c r="H2" s="34"/>
      <c r="I2" s="34"/>
      <c r="J2" s="36"/>
    </row>
    <row r="3" spans="1:11" ht="13.2">
      <c r="A3" s="34"/>
      <c r="B3" s="35" t="s">
        <v>603</v>
      </c>
      <c r="C3" s="34"/>
      <c r="D3" s="34"/>
      <c r="E3" s="34"/>
      <c r="F3" s="34"/>
      <c r="G3" s="34"/>
      <c r="H3" s="34"/>
      <c r="I3" s="34"/>
      <c r="J3" s="36"/>
    </row>
    <row r="4" spans="1:11" ht="13.2">
      <c r="A4" s="47"/>
      <c r="B4" s="47"/>
      <c r="C4" s="47"/>
      <c r="D4" s="48"/>
      <c r="E4" s="48"/>
      <c r="F4" s="48"/>
      <c r="G4" s="958" t="s">
        <v>612</v>
      </c>
      <c r="H4" s="958" t="s">
        <v>609</v>
      </c>
      <c r="I4" s="48"/>
      <c r="J4" s="51"/>
    </row>
    <row r="5" spans="1:11" ht="13.2">
      <c r="A5" s="34"/>
      <c r="B5" s="34"/>
      <c r="C5" s="34"/>
      <c r="D5" s="43" t="s">
        <v>80</v>
      </c>
      <c r="E5" s="55" t="s">
        <v>2</v>
      </c>
      <c r="F5" s="957" t="s">
        <v>613</v>
      </c>
      <c r="G5" s="43" t="s">
        <v>12</v>
      </c>
      <c r="H5" s="44" t="s">
        <v>13</v>
      </c>
      <c r="I5" s="44" t="s">
        <v>137</v>
      </c>
      <c r="J5" s="44" t="s">
        <v>135</v>
      </c>
    </row>
    <row r="6" spans="1:11" ht="13.2">
      <c r="A6" s="37"/>
      <c r="B6" s="58" t="s">
        <v>10</v>
      </c>
      <c r="C6" s="58"/>
      <c r="D6" s="55" t="s">
        <v>21</v>
      </c>
      <c r="E6" s="55"/>
      <c r="F6" s="115"/>
      <c r="G6" s="55" t="s">
        <v>3</v>
      </c>
      <c r="H6" s="59" t="s">
        <v>3</v>
      </c>
      <c r="I6" s="59" t="s">
        <v>138</v>
      </c>
      <c r="J6" s="59" t="s">
        <v>27</v>
      </c>
    </row>
    <row r="7" spans="1:11" ht="13.2">
      <c r="A7" s="37"/>
      <c r="B7" s="58"/>
      <c r="C7" s="58"/>
      <c r="D7" s="59" t="s">
        <v>106</v>
      </c>
      <c r="E7" s="59" t="s">
        <v>24</v>
      </c>
      <c r="F7" s="59" t="s">
        <v>605</v>
      </c>
      <c r="G7" s="59" t="s">
        <v>136</v>
      </c>
      <c r="H7" s="57" t="s">
        <v>688</v>
      </c>
      <c r="I7" s="57" t="s">
        <v>139</v>
      </c>
      <c r="J7" s="59" t="s">
        <v>95</v>
      </c>
      <c r="K7" s="98"/>
    </row>
    <row r="8" spans="1:11" ht="13.2">
      <c r="A8" s="47"/>
      <c r="B8" s="60"/>
      <c r="C8" s="60"/>
      <c r="D8" s="51"/>
      <c r="E8" s="914" t="s">
        <v>160</v>
      </c>
      <c r="F8" s="315">
        <v>40179</v>
      </c>
      <c r="G8" s="914" t="s">
        <v>604</v>
      </c>
      <c r="H8" s="61" t="s">
        <v>691</v>
      </c>
      <c r="I8" s="61"/>
      <c r="J8" s="51"/>
      <c r="K8" s="98"/>
    </row>
    <row r="9" spans="1:11" ht="13.2" hidden="1">
      <c r="A9" s="37"/>
      <c r="B9" s="58"/>
      <c r="C9" s="58"/>
      <c r="D9" s="59"/>
      <c r="E9" s="59"/>
      <c r="F9" s="59"/>
      <c r="G9" s="59"/>
      <c r="H9" s="59"/>
      <c r="I9" s="59"/>
      <c r="J9" s="59"/>
      <c r="K9" s="98"/>
    </row>
    <row r="10" spans="1:11" ht="13.2" hidden="1">
      <c r="A10" s="37"/>
      <c r="B10" s="58"/>
      <c r="C10" s="58"/>
      <c r="D10" s="59"/>
      <c r="E10" s="59"/>
      <c r="F10" s="59"/>
      <c r="G10" s="59"/>
      <c r="H10" s="59"/>
      <c r="I10" s="59"/>
      <c r="J10" s="59"/>
      <c r="K10" s="98"/>
    </row>
    <row r="11" spans="1:11" ht="13.2" hidden="1">
      <c r="A11" s="37"/>
      <c r="B11" s="58"/>
      <c r="C11" s="58"/>
      <c r="D11" s="59"/>
      <c r="E11" s="59"/>
      <c r="F11" s="59"/>
      <c r="G11" s="59"/>
      <c r="H11" s="59"/>
      <c r="I11" s="59"/>
      <c r="J11" s="59"/>
      <c r="K11" s="98"/>
    </row>
    <row r="12" spans="1:11" ht="13.2" hidden="1">
      <c r="A12" s="37"/>
      <c r="B12" s="58"/>
      <c r="C12" s="58"/>
      <c r="D12" s="59"/>
      <c r="E12" s="59"/>
      <c r="F12" s="59"/>
      <c r="G12" s="59"/>
      <c r="H12" s="59"/>
      <c r="I12" s="59"/>
      <c r="J12" s="59"/>
    </row>
    <row r="13" spans="1:11" ht="13.2" hidden="1">
      <c r="A13" s="37"/>
      <c r="B13" s="58"/>
      <c r="C13" s="58"/>
      <c r="D13" s="59"/>
      <c r="E13" s="59"/>
      <c r="F13" s="59"/>
      <c r="G13" s="59"/>
      <c r="H13" s="59"/>
      <c r="I13" s="59"/>
      <c r="J13" s="59"/>
    </row>
    <row r="14" spans="1:11" ht="13.2" hidden="1">
      <c r="A14" s="37"/>
      <c r="B14" s="58"/>
      <c r="C14" s="58"/>
      <c r="D14" s="59"/>
      <c r="E14" s="59"/>
      <c r="F14" s="59"/>
      <c r="G14" s="59"/>
      <c r="H14" s="59"/>
      <c r="I14" s="59"/>
      <c r="J14" s="59"/>
    </row>
    <row r="15" spans="1:11" ht="13.2" hidden="1">
      <c r="A15" s="37"/>
      <c r="B15" s="58"/>
      <c r="C15" s="58"/>
      <c r="D15" s="59"/>
      <c r="E15" s="59"/>
      <c r="F15" s="59"/>
      <c r="G15" s="59"/>
      <c r="H15" s="59"/>
      <c r="I15" s="59"/>
      <c r="J15" s="59"/>
    </row>
    <row r="16" spans="1:11" ht="13.2" hidden="1">
      <c r="A16" s="37"/>
      <c r="B16" s="58"/>
      <c r="C16" s="58"/>
      <c r="D16" s="59"/>
      <c r="E16" s="59"/>
      <c r="F16" s="59"/>
      <c r="G16" s="59"/>
      <c r="H16" s="59"/>
      <c r="I16" s="59"/>
      <c r="J16" s="59"/>
    </row>
    <row r="17" spans="1:10" ht="13.2" hidden="1">
      <c r="A17" s="37"/>
      <c r="B17" s="58"/>
      <c r="C17" s="58"/>
      <c r="D17" s="59"/>
      <c r="E17" s="59"/>
      <c r="F17" s="59"/>
      <c r="G17" s="59"/>
      <c r="H17" s="59"/>
      <c r="I17" s="59"/>
      <c r="J17" s="59"/>
    </row>
    <row r="18" spans="1:10" ht="13.2" hidden="1">
      <c r="A18" s="37"/>
      <c r="B18" s="58"/>
      <c r="C18" s="58"/>
      <c r="D18" s="59"/>
      <c r="E18" s="59"/>
      <c r="F18" s="59"/>
      <c r="G18" s="59"/>
      <c r="H18" s="59"/>
      <c r="I18" s="59"/>
      <c r="J18" s="59"/>
    </row>
    <row r="19" spans="1:10" ht="13.2" hidden="1">
      <c r="A19" s="37"/>
      <c r="B19" s="58"/>
      <c r="C19" s="58"/>
      <c r="D19" s="59"/>
      <c r="E19" s="59"/>
      <c r="F19" s="59"/>
      <c r="G19" s="59"/>
      <c r="H19" s="59"/>
      <c r="I19" s="59"/>
      <c r="J19" s="59"/>
    </row>
    <row r="20" spans="1:10" ht="13.2" hidden="1">
      <c r="A20" s="37"/>
      <c r="B20" s="58"/>
      <c r="C20" s="58"/>
      <c r="D20" s="59"/>
      <c r="E20" s="59"/>
      <c r="F20" s="59"/>
      <c r="G20" s="59"/>
      <c r="H20" s="59"/>
      <c r="I20" s="59"/>
      <c r="J20" s="59"/>
    </row>
    <row r="21" spans="1:10" ht="13.2">
      <c r="A21" s="37"/>
      <c r="B21" s="58" t="s">
        <v>161</v>
      </c>
      <c r="C21" s="58"/>
      <c r="D21" s="99">
        <v>5000000</v>
      </c>
      <c r="E21" s="100">
        <f>D21</f>
        <v>5000000</v>
      </c>
      <c r="F21" s="100"/>
      <c r="G21" s="100"/>
      <c r="H21" s="109"/>
      <c r="I21" s="100">
        <f>E21</f>
        <v>5000000</v>
      </c>
      <c r="J21" s="59"/>
    </row>
    <row r="22" spans="1:10" ht="13.2">
      <c r="A22" s="37"/>
      <c r="B22" s="78" t="s">
        <v>162</v>
      </c>
      <c r="C22" s="58"/>
      <c r="D22" s="99"/>
      <c r="E22" s="100">
        <f>E21</f>
        <v>5000000</v>
      </c>
      <c r="F22" s="100"/>
      <c r="G22" s="100">
        <f>E22/108</f>
        <v>46296.296296296299</v>
      </c>
      <c r="H22" s="109">
        <f t="shared" ref="H22:H37" si="0">H21-G22-F22</f>
        <v>-46296.296296296299</v>
      </c>
      <c r="I22" s="100">
        <f>E22+H22</f>
        <v>4953703.7037037034</v>
      </c>
      <c r="J22" s="70"/>
    </row>
    <row r="23" spans="1:10" ht="13.2">
      <c r="A23" s="37"/>
      <c r="B23" s="69">
        <v>40602</v>
      </c>
      <c r="C23" s="58"/>
      <c r="D23" s="100"/>
      <c r="E23" s="100">
        <f t="shared" ref="E23:E86" si="1">E22</f>
        <v>5000000</v>
      </c>
      <c r="F23" s="100"/>
      <c r="G23" s="100">
        <f t="shared" ref="G23:G37" si="2">E23/108</f>
        <v>46296.296296296299</v>
      </c>
      <c r="H23" s="109">
        <f t="shared" si="0"/>
        <v>-92592.592592592599</v>
      </c>
      <c r="I23" s="100">
        <f t="shared" ref="I23:I74" si="3">E23+H23</f>
        <v>4907407.4074074076</v>
      </c>
      <c r="J23" s="70"/>
    </row>
    <row r="24" spans="1:10" ht="13.2" hidden="1" outlineLevel="1">
      <c r="A24" s="37"/>
      <c r="B24" s="69">
        <v>40633</v>
      </c>
      <c r="C24" s="58"/>
      <c r="D24" s="100"/>
      <c r="E24" s="100">
        <f t="shared" si="1"/>
        <v>5000000</v>
      </c>
      <c r="F24" s="100"/>
      <c r="G24" s="100">
        <f t="shared" si="2"/>
        <v>46296.296296296299</v>
      </c>
      <c r="H24" s="109">
        <f t="shared" si="0"/>
        <v>-138888.88888888891</v>
      </c>
      <c r="I24" s="100">
        <f t="shared" si="3"/>
        <v>4861111.111111111</v>
      </c>
      <c r="J24" s="70"/>
    </row>
    <row r="25" spans="1:10" ht="13.2" hidden="1" outlineLevel="1">
      <c r="A25" s="37"/>
      <c r="B25" s="69">
        <v>40663</v>
      </c>
      <c r="C25" s="58"/>
      <c r="D25" s="100"/>
      <c r="E25" s="100">
        <f t="shared" si="1"/>
        <v>5000000</v>
      </c>
      <c r="F25" s="100"/>
      <c r="G25" s="100">
        <f t="shared" si="2"/>
        <v>46296.296296296299</v>
      </c>
      <c r="H25" s="109">
        <f t="shared" si="0"/>
        <v>-185185.1851851852</v>
      </c>
      <c r="I25" s="100">
        <f t="shared" si="3"/>
        <v>4814814.8148148144</v>
      </c>
      <c r="J25" s="70"/>
    </row>
    <row r="26" spans="1:10" ht="13.2" hidden="1" outlineLevel="1">
      <c r="A26" s="37"/>
      <c r="B26" s="69">
        <v>40694</v>
      </c>
      <c r="C26" s="58"/>
      <c r="D26" s="100"/>
      <c r="E26" s="100">
        <f t="shared" si="1"/>
        <v>5000000</v>
      </c>
      <c r="F26" s="100"/>
      <c r="G26" s="100">
        <f t="shared" si="2"/>
        <v>46296.296296296299</v>
      </c>
      <c r="H26" s="109">
        <f t="shared" si="0"/>
        <v>-231481.48148148149</v>
      </c>
      <c r="I26" s="100">
        <f t="shared" si="3"/>
        <v>4768518.5185185187</v>
      </c>
      <c r="J26" s="70"/>
    </row>
    <row r="27" spans="1:10" ht="13.2" hidden="1" outlineLevel="1">
      <c r="A27" s="37"/>
      <c r="B27" s="69">
        <v>40724</v>
      </c>
      <c r="C27" s="58"/>
      <c r="D27" s="100"/>
      <c r="E27" s="100">
        <f t="shared" si="1"/>
        <v>5000000</v>
      </c>
      <c r="F27" s="100"/>
      <c r="G27" s="100">
        <f t="shared" si="2"/>
        <v>46296.296296296299</v>
      </c>
      <c r="H27" s="109">
        <f t="shared" si="0"/>
        <v>-277777.77777777781</v>
      </c>
      <c r="I27" s="100">
        <f t="shared" si="3"/>
        <v>4722222.222222222</v>
      </c>
      <c r="J27" s="70"/>
    </row>
    <row r="28" spans="1:10" ht="13.2" hidden="1" outlineLevel="1">
      <c r="A28" s="37"/>
      <c r="B28" s="69">
        <v>40755</v>
      </c>
      <c r="C28" s="58"/>
      <c r="D28" s="100"/>
      <c r="E28" s="100">
        <f t="shared" si="1"/>
        <v>5000000</v>
      </c>
      <c r="F28" s="100"/>
      <c r="G28" s="100">
        <f t="shared" si="2"/>
        <v>46296.296296296299</v>
      </c>
      <c r="H28" s="109">
        <f t="shared" si="0"/>
        <v>-324074.0740740741</v>
      </c>
      <c r="I28" s="100">
        <f t="shared" si="3"/>
        <v>4675925.9259259263</v>
      </c>
      <c r="J28" s="70"/>
    </row>
    <row r="29" spans="1:10" ht="13.2" hidden="1" outlineLevel="1">
      <c r="A29" s="37"/>
      <c r="B29" s="69">
        <v>40786</v>
      </c>
      <c r="C29" s="58"/>
      <c r="D29" s="100"/>
      <c r="E29" s="100">
        <f t="shared" si="1"/>
        <v>5000000</v>
      </c>
      <c r="F29" s="100"/>
      <c r="G29" s="100">
        <f t="shared" si="2"/>
        <v>46296.296296296299</v>
      </c>
      <c r="H29" s="109">
        <f t="shared" si="0"/>
        <v>-370370.37037037039</v>
      </c>
      <c r="I29" s="100">
        <f t="shared" si="3"/>
        <v>4629629.6296296297</v>
      </c>
      <c r="J29" s="70"/>
    </row>
    <row r="30" spans="1:10" ht="13.2" hidden="1" outlineLevel="1">
      <c r="A30" s="37"/>
      <c r="B30" s="69">
        <v>40816</v>
      </c>
      <c r="C30" s="58"/>
      <c r="D30" s="100"/>
      <c r="E30" s="100">
        <f t="shared" si="1"/>
        <v>5000000</v>
      </c>
      <c r="F30" s="100"/>
      <c r="G30" s="100">
        <f t="shared" si="2"/>
        <v>46296.296296296299</v>
      </c>
      <c r="H30" s="109">
        <f t="shared" si="0"/>
        <v>-416666.66666666669</v>
      </c>
      <c r="I30" s="100">
        <f t="shared" si="3"/>
        <v>4583333.333333333</v>
      </c>
      <c r="J30" s="70"/>
    </row>
    <row r="31" spans="1:10" ht="13.2" hidden="1" outlineLevel="1">
      <c r="A31" s="37"/>
      <c r="B31" s="69">
        <v>40847</v>
      </c>
      <c r="C31" s="58"/>
      <c r="D31" s="100"/>
      <c r="E31" s="100">
        <f t="shared" si="1"/>
        <v>5000000</v>
      </c>
      <c r="F31" s="100"/>
      <c r="G31" s="100">
        <f t="shared" si="2"/>
        <v>46296.296296296299</v>
      </c>
      <c r="H31" s="109">
        <f t="shared" si="0"/>
        <v>-462962.96296296298</v>
      </c>
      <c r="I31" s="100">
        <f t="shared" si="3"/>
        <v>4537037.0370370373</v>
      </c>
      <c r="J31" s="70"/>
    </row>
    <row r="32" spans="1:10" ht="13.2" hidden="1" outlineLevel="1">
      <c r="A32" s="34"/>
      <c r="B32" s="69">
        <v>40877</v>
      </c>
      <c r="C32" s="34"/>
      <c r="D32" s="101"/>
      <c r="E32" s="100">
        <f t="shared" si="1"/>
        <v>5000000</v>
      </c>
      <c r="F32" s="100"/>
      <c r="G32" s="100">
        <f t="shared" si="2"/>
        <v>46296.296296296299</v>
      </c>
      <c r="H32" s="109">
        <f t="shared" si="0"/>
        <v>-509259.25925925927</v>
      </c>
      <c r="I32" s="100">
        <f t="shared" si="3"/>
        <v>4490740.7407407407</v>
      </c>
      <c r="J32" s="70"/>
    </row>
    <row r="33" spans="1:14" s="96" customFormat="1" ht="13.2" hidden="1" outlineLevel="1">
      <c r="A33" s="36"/>
      <c r="B33" s="78">
        <v>40908</v>
      </c>
      <c r="C33" s="77"/>
      <c r="D33" s="102"/>
      <c r="E33" s="100">
        <f t="shared" si="1"/>
        <v>5000000</v>
      </c>
      <c r="F33" s="100"/>
      <c r="G33" s="100">
        <f t="shared" si="2"/>
        <v>46296.296296296299</v>
      </c>
      <c r="H33" s="109">
        <f t="shared" si="0"/>
        <v>-555555.55555555562</v>
      </c>
      <c r="I33" s="100">
        <f>E33+H33</f>
        <v>4444444.444444444</v>
      </c>
      <c r="J33" s="70"/>
      <c r="K33" s="288"/>
    </row>
    <row r="34" spans="1:14" ht="13.2" hidden="1" outlineLevel="1">
      <c r="A34" s="34"/>
      <c r="B34" s="69">
        <v>40939</v>
      </c>
      <c r="C34" s="69"/>
      <c r="D34" s="103"/>
      <c r="E34" s="100">
        <f t="shared" si="1"/>
        <v>5000000</v>
      </c>
      <c r="F34" s="100"/>
      <c r="G34" s="100">
        <f t="shared" si="2"/>
        <v>46296.296296296299</v>
      </c>
      <c r="H34" s="109">
        <f t="shared" si="0"/>
        <v>-601851.85185185191</v>
      </c>
      <c r="I34" s="100">
        <f t="shared" si="3"/>
        <v>4398148.1481481483</v>
      </c>
      <c r="J34" s="70">
        <f>(I22+I34+SUM(I23:I33)*2)/24</f>
        <v>4675925.9259259254</v>
      </c>
    </row>
    <row r="35" spans="1:14" ht="13.2" hidden="1" outlineLevel="1">
      <c r="A35" s="34"/>
      <c r="B35" s="69">
        <v>40968</v>
      </c>
      <c r="C35" s="69"/>
      <c r="D35" s="103"/>
      <c r="E35" s="100">
        <f t="shared" si="1"/>
        <v>5000000</v>
      </c>
      <c r="F35" s="100"/>
      <c r="G35" s="100">
        <f t="shared" si="2"/>
        <v>46296.296296296299</v>
      </c>
      <c r="H35" s="109">
        <f t="shared" si="0"/>
        <v>-648148.1481481482</v>
      </c>
      <c r="I35" s="100">
        <f t="shared" si="3"/>
        <v>4351851.8518518517</v>
      </c>
      <c r="J35" s="70">
        <f t="shared" ref="J35:J98" si="4">(I23+I35+SUM(I24:I34)*2)/24</f>
        <v>4629629.6296296297</v>
      </c>
    </row>
    <row r="36" spans="1:14" ht="13.2" hidden="1" outlineLevel="1">
      <c r="A36" s="34"/>
      <c r="B36" s="69">
        <v>40999</v>
      </c>
      <c r="C36" s="69"/>
      <c r="D36" s="103"/>
      <c r="E36" s="100">
        <f t="shared" si="1"/>
        <v>5000000</v>
      </c>
      <c r="F36" s="100"/>
      <c r="G36" s="100">
        <f t="shared" si="2"/>
        <v>46296.296296296299</v>
      </c>
      <c r="H36" s="109">
        <f t="shared" si="0"/>
        <v>-694444.4444444445</v>
      </c>
      <c r="I36" s="100">
        <f t="shared" si="3"/>
        <v>4305555.555555556</v>
      </c>
      <c r="J36" s="70">
        <f t="shared" si="4"/>
        <v>4583333.333333334</v>
      </c>
      <c r="K36" s="81"/>
    </row>
    <row r="37" spans="1:14" ht="13.2" hidden="1" outlineLevel="1">
      <c r="A37" s="34"/>
      <c r="B37" s="69">
        <v>41029</v>
      </c>
      <c r="C37" s="75"/>
      <c r="D37" s="103"/>
      <c r="E37" s="100">
        <f t="shared" si="1"/>
        <v>5000000</v>
      </c>
      <c r="G37" s="100">
        <f t="shared" si="2"/>
        <v>46296.296296296299</v>
      </c>
      <c r="H37" s="109">
        <f t="shared" si="0"/>
        <v>-740740.74074074079</v>
      </c>
      <c r="I37" s="100">
        <f t="shared" si="3"/>
        <v>4259259.2592592593</v>
      </c>
      <c r="J37" s="70">
        <f>(I25+I37+SUM(I26:I36)*2)/24</f>
        <v>4537037.0370370364</v>
      </c>
    </row>
    <row r="38" spans="1:14" ht="13.2" hidden="1" outlineLevel="1">
      <c r="A38" s="34"/>
      <c r="B38" s="77">
        <v>41060</v>
      </c>
      <c r="C38" s="69"/>
      <c r="D38" s="103"/>
      <c r="E38" s="100">
        <f t="shared" si="1"/>
        <v>5000000</v>
      </c>
      <c r="F38" s="100">
        <f>((E38/120)*12)-(G22-G38)*16</f>
        <v>425925.92592592584</v>
      </c>
      <c r="G38" s="100">
        <f>E38/120</f>
        <v>41666.666666666664</v>
      </c>
      <c r="H38" s="109">
        <f>H37-G38-F38</f>
        <v>-1208333.3333333333</v>
      </c>
      <c r="I38" s="100">
        <f>E38+H38</f>
        <v>3791666.666666667</v>
      </c>
      <c r="J38" s="70">
        <f>(I26+I38+SUM(I27:I37)*2)/24</f>
        <v>4473186.7283950606</v>
      </c>
    </row>
    <row r="39" spans="1:14" ht="13.2" hidden="1" outlineLevel="1">
      <c r="A39" s="34"/>
      <c r="B39" s="69">
        <v>41090</v>
      </c>
      <c r="C39" s="69"/>
      <c r="D39" s="103"/>
      <c r="E39" s="100">
        <f t="shared" si="1"/>
        <v>5000000</v>
      </c>
      <c r="F39" s="100"/>
      <c r="G39" s="100">
        <f t="shared" ref="G39:G74" si="5">E39/120</f>
        <v>41666.666666666664</v>
      </c>
      <c r="H39" s="109">
        <f>H38-G39-F39</f>
        <v>-1250000</v>
      </c>
      <c r="I39" s="100">
        <f>E39+H39</f>
        <v>3750000</v>
      </c>
      <c r="J39" s="70">
        <f t="shared" si="4"/>
        <v>4391975.3086419757</v>
      </c>
      <c r="M39" s="121"/>
    </row>
    <row r="40" spans="1:14" ht="13.2" hidden="1" outlineLevel="1">
      <c r="A40" s="34"/>
      <c r="B40" s="69">
        <v>41121</v>
      </c>
      <c r="C40" s="69"/>
      <c r="D40" s="103"/>
      <c r="E40" s="100">
        <f t="shared" si="1"/>
        <v>5000000</v>
      </c>
      <c r="F40" s="100"/>
      <c r="G40" s="100">
        <f t="shared" si="5"/>
        <v>41666.666666666664</v>
      </c>
      <c r="H40" s="109">
        <f t="shared" ref="H40:H103" si="6">H39-G40-F40</f>
        <v>-1291666.6666666667</v>
      </c>
      <c r="I40" s="100">
        <f t="shared" si="3"/>
        <v>3708333.333333333</v>
      </c>
      <c r="J40" s="70">
        <f t="shared" si="4"/>
        <v>4311149.6913580243</v>
      </c>
      <c r="K40" s="81"/>
    </row>
    <row r="41" spans="1:14" ht="13.2" hidden="1" outlineLevel="1">
      <c r="A41" s="34"/>
      <c r="B41" s="69">
        <v>41152</v>
      </c>
      <c r="C41" s="69"/>
      <c r="D41" s="74"/>
      <c r="E41" s="100">
        <f t="shared" si="1"/>
        <v>5000000</v>
      </c>
      <c r="F41" s="100"/>
      <c r="G41" s="100">
        <f t="shared" si="5"/>
        <v>41666.666666666664</v>
      </c>
      <c r="H41" s="109">
        <f t="shared" si="6"/>
        <v>-1333333.3333333335</v>
      </c>
      <c r="I41" s="100">
        <f t="shared" si="3"/>
        <v>3666666.6666666665</v>
      </c>
      <c r="J41" s="70">
        <f t="shared" si="4"/>
        <v>4230709.8765432099</v>
      </c>
    </row>
    <row r="42" spans="1:14" ht="13.2" hidden="1" outlineLevel="1">
      <c r="A42" s="34"/>
      <c r="B42" s="69">
        <v>41182</v>
      </c>
      <c r="C42" s="69"/>
      <c r="D42" s="74"/>
      <c r="E42" s="100">
        <f t="shared" si="1"/>
        <v>5000000</v>
      </c>
      <c r="F42" s="100"/>
      <c r="G42" s="100">
        <f t="shared" si="5"/>
        <v>41666.666666666664</v>
      </c>
      <c r="H42" s="109">
        <f t="shared" si="6"/>
        <v>-1375000.0000000002</v>
      </c>
      <c r="I42" s="100">
        <f t="shared" si="3"/>
        <v>3625000</v>
      </c>
      <c r="J42" s="70">
        <f t="shared" si="4"/>
        <v>4150655.8641975303</v>
      </c>
      <c r="N42" t="s">
        <v>158</v>
      </c>
    </row>
    <row r="43" spans="1:14" s="81" customFormat="1" ht="13.2" hidden="1" outlineLevel="1">
      <c r="A43" s="34"/>
      <c r="B43" s="69">
        <v>41213</v>
      </c>
      <c r="C43" s="69"/>
      <c r="D43" s="74"/>
      <c r="E43" s="100">
        <f t="shared" si="1"/>
        <v>5000000</v>
      </c>
      <c r="F43" s="100"/>
      <c r="G43" s="100">
        <f t="shared" si="5"/>
        <v>41666.666666666664</v>
      </c>
      <c r="H43" s="109">
        <f t="shared" si="6"/>
        <v>-1416666.666666667</v>
      </c>
      <c r="I43" s="100">
        <f t="shared" si="3"/>
        <v>3583333.333333333</v>
      </c>
      <c r="J43" s="70">
        <f t="shared" si="4"/>
        <v>4070987.6543209883</v>
      </c>
    </row>
    <row r="44" spans="1:14" ht="13.2" hidden="1" outlineLevel="1">
      <c r="A44" s="34"/>
      <c r="B44" s="69">
        <v>41243</v>
      </c>
      <c r="C44" s="69"/>
      <c r="D44" s="74"/>
      <c r="E44" s="100">
        <f t="shared" si="1"/>
        <v>5000000</v>
      </c>
      <c r="F44" s="100"/>
      <c r="G44" s="100">
        <f t="shared" si="5"/>
        <v>41666.666666666664</v>
      </c>
      <c r="H44" s="109">
        <f t="shared" si="6"/>
        <v>-1458333.3333333337</v>
      </c>
      <c r="I44" s="100">
        <f t="shared" si="3"/>
        <v>3541666.666666666</v>
      </c>
      <c r="J44" s="70">
        <f t="shared" si="4"/>
        <v>3991705.2469135802</v>
      </c>
    </row>
    <row r="45" spans="1:14" ht="13.2" hidden="1" outlineLevel="1">
      <c r="A45" s="34"/>
      <c r="B45" s="78">
        <v>41274</v>
      </c>
      <c r="C45" s="69"/>
      <c r="D45" s="74"/>
      <c r="E45" s="100">
        <f t="shared" si="1"/>
        <v>5000000</v>
      </c>
      <c r="F45" s="100"/>
      <c r="G45" s="100">
        <f t="shared" si="5"/>
        <v>41666.666666666664</v>
      </c>
      <c r="H45" s="109">
        <f t="shared" si="6"/>
        <v>-1500000.0000000005</v>
      </c>
      <c r="I45" s="100">
        <f t="shared" si="3"/>
        <v>3499999.9999999995</v>
      </c>
      <c r="J45" s="70">
        <f>(I33+I45+SUM(I34:I44)*2)/24</f>
        <v>3912808.6419753083</v>
      </c>
      <c r="K45" s="81"/>
    </row>
    <row r="46" spans="1:14" ht="13.2" hidden="1" outlineLevel="1">
      <c r="A46" s="34"/>
      <c r="B46" s="69">
        <v>41305</v>
      </c>
      <c r="C46" s="69"/>
      <c r="D46" s="74"/>
      <c r="E46" s="100">
        <f t="shared" si="1"/>
        <v>5000000</v>
      </c>
      <c r="F46" s="100"/>
      <c r="G46" s="100">
        <f t="shared" si="5"/>
        <v>41666.666666666664</v>
      </c>
      <c r="H46" s="109">
        <f t="shared" si="6"/>
        <v>-1541666.6666666672</v>
      </c>
      <c r="I46" s="100">
        <f t="shared" si="3"/>
        <v>3458333.333333333</v>
      </c>
      <c r="J46" s="70">
        <f>(I34+I46+SUM(I35:I45)*2)/24</f>
        <v>3834297.8395061721</v>
      </c>
    </row>
    <row r="47" spans="1:14" ht="13.2" hidden="1" outlineLevel="1">
      <c r="A47" s="34"/>
      <c r="B47" s="69">
        <v>41333</v>
      </c>
      <c r="C47" s="69"/>
      <c r="D47" s="74"/>
      <c r="E47" s="100">
        <f t="shared" si="1"/>
        <v>5000000</v>
      </c>
      <c r="F47" s="100"/>
      <c r="G47" s="100">
        <f t="shared" si="5"/>
        <v>41666.666666666664</v>
      </c>
      <c r="H47" s="109">
        <f t="shared" si="6"/>
        <v>-1583333.333333334</v>
      </c>
      <c r="I47" s="100">
        <f t="shared" si="3"/>
        <v>3416666.666666666</v>
      </c>
      <c r="J47" s="70">
        <f t="shared" si="4"/>
        <v>3756172.839506173</v>
      </c>
      <c r="K47" s="81"/>
    </row>
    <row r="48" spans="1:14" s="81" customFormat="1" ht="13.2" hidden="1" outlineLevel="1">
      <c r="A48" s="34"/>
      <c r="B48" s="69">
        <v>41364</v>
      </c>
      <c r="C48" s="69"/>
      <c r="D48" s="74"/>
      <c r="E48" s="100">
        <f t="shared" si="1"/>
        <v>5000000</v>
      </c>
      <c r="F48" s="100"/>
      <c r="G48" s="100">
        <f t="shared" si="5"/>
        <v>41666.666666666664</v>
      </c>
      <c r="H48" s="109">
        <f t="shared" si="6"/>
        <v>-1625000.0000000007</v>
      </c>
      <c r="I48" s="100">
        <f t="shared" si="3"/>
        <v>3374999.9999999991</v>
      </c>
      <c r="J48" s="70">
        <f t="shared" si="4"/>
        <v>3678433.6419753083</v>
      </c>
    </row>
    <row r="49" spans="1:15" s="81" customFormat="1" ht="13.2" hidden="1" outlineLevel="1">
      <c r="A49" s="34"/>
      <c r="B49" s="69">
        <v>41394</v>
      </c>
      <c r="C49" s="69"/>
      <c r="D49" s="74"/>
      <c r="E49" s="100">
        <f t="shared" si="1"/>
        <v>5000000</v>
      </c>
      <c r="F49" s="100"/>
      <c r="G49" s="100">
        <f t="shared" si="5"/>
        <v>41666.666666666664</v>
      </c>
      <c r="H49" s="109">
        <f t="shared" si="6"/>
        <v>-1666666.6666666674</v>
      </c>
      <c r="I49" s="100">
        <f t="shared" si="3"/>
        <v>3333333.3333333326</v>
      </c>
      <c r="J49" s="70">
        <f>(I37+I49+SUM(I38:I48)*2)/24</f>
        <v>3601080.2469135802</v>
      </c>
    </row>
    <row r="50" spans="1:15" ht="13.2" hidden="1" outlineLevel="1">
      <c r="A50" s="34"/>
      <c r="B50" s="69">
        <v>41425</v>
      </c>
      <c r="C50" s="69"/>
      <c r="D50" s="74"/>
      <c r="E50" s="100">
        <f t="shared" si="1"/>
        <v>5000000</v>
      </c>
      <c r="F50" s="100"/>
      <c r="G50" s="100">
        <f t="shared" si="5"/>
        <v>41666.666666666664</v>
      </c>
      <c r="H50" s="109">
        <f t="shared" si="6"/>
        <v>-1708333.3333333342</v>
      </c>
      <c r="I50" s="100">
        <f t="shared" si="3"/>
        <v>3291666.666666666</v>
      </c>
      <c r="J50" s="70">
        <f t="shared" si="4"/>
        <v>3541666.6666666665</v>
      </c>
    </row>
    <row r="51" spans="1:15" ht="13.2" hidden="1" outlineLevel="1">
      <c r="A51" s="34"/>
      <c r="B51" s="69">
        <v>41455</v>
      </c>
      <c r="C51" s="69"/>
      <c r="D51" s="74"/>
      <c r="E51" s="100">
        <f t="shared" si="1"/>
        <v>5000000</v>
      </c>
      <c r="F51" s="100"/>
      <c r="G51" s="100">
        <f t="shared" si="5"/>
        <v>41666.666666666664</v>
      </c>
      <c r="H51" s="109">
        <f t="shared" si="6"/>
        <v>-1750000.0000000009</v>
      </c>
      <c r="I51" s="100">
        <f t="shared" si="3"/>
        <v>3249999.9999999991</v>
      </c>
      <c r="J51" s="70">
        <f t="shared" si="4"/>
        <v>3500000</v>
      </c>
    </row>
    <row r="52" spans="1:15" ht="13.2" hidden="1" outlineLevel="1">
      <c r="A52" s="34"/>
      <c r="B52" s="69">
        <v>41486</v>
      </c>
      <c r="C52" s="69"/>
      <c r="D52" s="74"/>
      <c r="E52" s="100">
        <f t="shared" si="1"/>
        <v>5000000</v>
      </c>
      <c r="F52" s="100"/>
      <c r="G52" s="100">
        <f t="shared" si="5"/>
        <v>41666.666666666664</v>
      </c>
      <c r="H52" s="109">
        <f t="shared" si="6"/>
        <v>-1791666.6666666677</v>
      </c>
      <c r="I52" s="100">
        <f t="shared" si="3"/>
        <v>3208333.3333333321</v>
      </c>
      <c r="J52" s="70">
        <f t="shared" si="4"/>
        <v>3458333.3333333335</v>
      </c>
    </row>
    <row r="53" spans="1:15" ht="13.2" hidden="1" outlineLevel="1">
      <c r="A53" s="34"/>
      <c r="B53" s="69">
        <v>41517</v>
      </c>
      <c r="C53" s="69"/>
      <c r="D53" s="74"/>
      <c r="E53" s="100">
        <f t="shared" si="1"/>
        <v>5000000</v>
      </c>
      <c r="F53" s="100"/>
      <c r="G53" s="100">
        <f t="shared" si="5"/>
        <v>41666.666666666664</v>
      </c>
      <c r="H53" s="109">
        <f t="shared" si="6"/>
        <v>-1833333.3333333344</v>
      </c>
      <c r="I53" s="100">
        <f t="shared" si="3"/>
        <v>3166666.6666666656</v>
      </c>
      <c r="J53" s="70">
        <f t="shared" si="4"/>
        <v>3416666.666666666</v>
      </c>
      <c r="K53" s="81"/>
    </row>
    <row r="54" spans="1:15" s="81" customFormat="1" ht="13.2" hidden="1" outlineLevel="1">
      <c r="A54" s="34"/>
      <c r="B54" s="69">
        <v>41547</v>
      </c>
      <c r="C54" s="69"/>
      <c r="D54" s="74"/>
      <c r="E54" s="100">
        <f t="shared" si="1"/>
        <v>5000000</v>
      </c>
      <c r="F54" s="100"/>
      <c r="G54" s="100">
        <f t="shared" si="5"/>
        <v>41666.666666666664</v>
      </c>
      <c r="H54" s="109">
        <f t="shared" si="6"/>
        <v>-1875000.0000000012</v>
      </c>
      <c r="I54" s="100">
        <f t="shared" si="3"/>
        <v>3124999.9999999991</v>
      </c>
      <c r="J54" s="70">
        <f t="shared" si="4"/>
        <v>3374999.9999999995</v>
      </c>
      <c r="L54"/>
      <c r="M54"/>
      <c r="N54"/>
      <c r="O54"/>
    </row>
    <row r="55" spans="1:15" ht="13.2" hidden="1" outlineLevel="1">
      <c r="A55" s="34"/>
      <c r="B55" s="69">
        <v>41578</v>
      </c>
      <c r="C55" s="69"/>
      <c r="D55" s="74"/>
      <c r="E55" s="100">
        <f t="shared" si="1"/>
        <v>5000000</v>
      </c>
      <c r="F55" s="100"/>
      <c r="G55" s="100">
        <f t="shared" si="5"/>
        <v>41666.666666666664</v>
      </c>
      <c r="H55" s="109">
        <f t="shared" si="6"/>
        <v>-1916666.6666666679</v>
      </c>
      <c r="I55" s="100">
        <f t="shared" si="3"/>
        <v>3083333.3333333321</v>
      </c>
      <c r="J55" s="70">
        <f t="shared" si="4"/>
        <v>3333333.3333333326</v>
      </c>
    </row>
    <row r="56" spans="1:15" ht="13.2" hidden="1" outlineLevel="1">
      <c r="A56" s="34"/>
      <c r="B56" s="69">
        <v>41608</v>
      </c>
      <c r="C56" s="69"/>
      <c r="D56" s="74"/>
      <c r="E56" s="100">
        <f t="shared" si="1"/>
        <v>5000000</v>
      </c>
      <c r="F56" s="100"/>
      <c r="G56" s="100">
        <f t="shared" si="5"/>
        <v>41666.666666666664</v>
      </c>
      <c r="H56" s="109">
        <f t="shared" si="6"/>
        <v>-1958333.3333333347</v>
      </c>
      <c r="I56" s="100">
        <f t="shared" si="3"/>
        <v>3041666.6666666651</v>
      </c>
      <c r="J56" s="70">
        <f>(I44+I56+SUM(I45:I55)*2)/24</f>
        <v>3291666.6666666656</v>
      </c>
    </row>
    <row r="57" spans="1:15" ht="13.2" hidden="1" outlineLevel="1">
      <c r="A57" s="34"/>
      <c r="B57" s="78">
        <v>41639</v>
      </c>
      <c r="C57" s="69"/>
      <c r="D57" s="74"/>
      <c r="E57" s="100">
        <f t="shared" si="1"/>
        <v>5000000</v>
      </c>
      <c r="F57" s="100"/>
      <c r="G57" s="100">
        <f t="shared" si="5"/>
        <v>41666.666666666664</v>
      </c>
      <c r="H57" s="109">
        <f t="shared" si="6"/>
        <v>-2000000.0000000014</v>
      </c>
      <c r="I57" s="100">
        <f>E57+H57</f>
        <v>2999999.9999999986</v>
      </c>
      <c r="J57" s="70">
        <f t="shared" si="4"/>
        <v>3249999.9999999995</v>
      </c>
      <c r="K57" s="81"/>
    </row>
    <row r="58" spans="1:15" s="81" customFormat="1" ht="13.2" hidden="1" outlineLevel="1">
      <c r="A58" s="34"/>
      <c r="B58" s="69">
        <v>41670</v>
      </c>
      <c r="C58" s="69"/>
      <c r="D58" s="74"/>
      <c r="E58" s="100">
        <f t="shared" si="1"/>
        <v>5000000</v>
      </c>
      <c r="F58" s="100"/>
      <c r="G58" s="100">
        <f t="shared" si="5"/>
        <v>41666.666666666664</v>
      </c>
      <c r="H58" s="109">
        <f t="shared" si="6"/>
        <v>-2041666.6666666681</v>
      </c>
      <c r="I58" s="100">
        <f t="shared" si="3"/>
        <v>2958333.3333333321</v>
      </c>
      <c r="J58" s="70">
        <f t="shared" si="4"/>
        <v>3208333.3333333326</v>
      </c>
      <c r="L58"/>
      <c r="M58"/>
      <c r="N58"/>
      <c r="O58"/>
    </row>
    <row r="59" spans="1:15" ht="13.2" hidden="1" outlineLevel="1">
      <c r="A59" s="36"/>
      <c r="B59" s="69">
        <v>41698</v>
      </c>
      <c r="C59" s="77"/>
      <c r="D59" s="72"/>
      <c r="E59" s="100">
        <f t="shared" si="1"/>
        <v>5000000</v>
      </c>
      <c r="F59" s="100"/>
      <c r="G59" s="100">
        <f t="shared" si="5"/>
        <v>41666.666666666664</v>
      </c>
      <c r="H59" s="109">
        <f t="shared" si="6"/>
        <v>-2083333.3333333349</v>
      </c>
      <c r="I59" s="100">
        <f t="shared" si="3"/>
        <v>2916666.6666666651</v>
      </c>
      <c r="J59" s="70">
        <f t="shared" si="4"/>
        <v>3166666.6666666656</v>
      </c>
    </row>
    <row r="60" spans="1:15" ht="13.2" hidden="1" outlineLevel="1">
      <c r="A60" s="34"/>
      <c r="B60" s="69">
        <v>41729</v>
      </c>
      <c r="C60" s="69"/>
      <c r="D60" s="74"/>
      <c r="E60" s="100">
        <f t="shared" si="1"/>
        <v>5000000</v>
      </c>
      <c r="F60" s="100"/>
      <c r="G60" s="100">
        <f t="shared" si="5"/>
        <v>41666.666666666664</v>
      </c>
      <c r="H60" s="109">
        <f t="shared" si="6"/>
        <v>-2125000.0000000014</v>
      </c>
      <c r="I60" s="100">
        <f t="shared" si="3"/>
        <v>2874999.9999999986</v>
      </c>
      <c r="J60" s="70">
        <f t="shared" si="4"/>
        <v>3124999.9999999986</v>
      </c>
    </row>
    <row r="61" spans="1:15" ht="13.2" hidden="1" outlineLevel="1">
      <c r="A61" s="34"/>
      <c r="B61" s="69">
        <v>41759</v>
      </c>
      <c r="C61" s="69"/>
      <c r="D61" s="74"/>
      <c r="E61" s="100">
        <f t="shared" si="1"/>
        <v>5000000</v>
      </c>
      <c r="F61" s="100"/>
      <c r="G61" s="100">
        <f t="shared" si="5"/>
        <v>41666.666666666664</v>
      </c>
      <c r="H61" s="109">
        <f t="shared" si="6"/>
        <v>-2166666.6666666679</v>
      </c>
      <c r="I61" s="100">
        <f t="shared" si="3"/>
        <v>2833333.3333333321</v>
      </c>
      <c r="J61" s="70">
        <f t="shared" si="4"/>
        <v>3083333.3333333321</v>
      </c>
    </row>
    <row r="62" spans="1:15" ht="13.2" hidden="1" outlineLevel="1">
      <c r="A62" s="34"/>
      <c r="B62" s="69">
        <v>41790</v>
      </c>
      <c r="C62" s="80"/>
      <c r="D62" s="74"/>
      <c r="E62" s="100">
        <f t="shared" si="1"/>
        <v>5000000</v>
      </c>
      <c r="F62" s="100"/>
      <c r="G62" s="100">
        <f t="shared" si="5"/>
        <v>41666.666666666664</v>
      </c>
      <c r="H62" s="109">
        <f t="shared" si="6"/>
        <v>-2208333.3333333344</v>
      </c>
      <c r="I62" s="100">
        <f t="shared" si="3"/>
        <v>2791666.6666666656</v>
      </c>
      <c r="J62" s="70">
        <f t="shared" si="4"/>
        <v>3041666.6666666656</v>
      </c>
      <c r="K62" s="81"/>
    </row>
    <row r="63" spans="1:15" ht="13.2" hidden="1" outlineLevel="1">
      <c r="A63" s="34"/>
      <c r="B63" s="69">
        <v>41820</v>
      </c>
      <c r="C63" s="80"/>
      <c r="D63" s="74"/>
      <c r="E63" s="100">
        <f t="shared" si="1"/>
        <v>5000000</v>
      </c>
      <c r="F63" s="100"/>
      <c r="G63" s="100">
        <f t="shared" si="5"/>
        <v>41666.666666666664</v>
      </c>
      <c r="H63" s="109">
        <f t="shared" si="6"/>
        <v>-2250000.0000000009</v>
      </c>
      <c r="I63" s="100">
        <f t="shared" si="3"/>
        <v>2749999.9999999991</v>
      </c>
      <c r="J63" s="70">
        <f t="shared" si="4"/>
        <v>2999999.9999999986</v>
      </c>
    </row>
    <row r="64" spans="1:15" ht="13.2" hidden="1" outlineLevel="1">
      <c r="A64" s="34"/>
      <c r="B64" s="69">
        <v>41851</v>
      </c>
      <c r="C64" s="80"/>
      <c r="D64" s="74"/>
      <c r="E64" s="100">
        <f t="shared" si="1"/>
        <v>5000000</v>
      </c>
      <c r="F64" s="100"/>
      <c r="G64" s="100">
        <f t="shared" si="5"/>
        <v>41666.666666666664</v>
      </c>
      <c r="H64" s="109">
        <f t="shared" si="6"/>
        <v>-2291666.6666666674</v>
      </c>
      <c r="I64" s="100">
        <f t="shared" si="3"/>
        <v>2708333.3333333326</v>
      </c>
      <c r="J64" s="70">
        <f t="shared" si="4"/>
        <v>2958333.3333333321</v>
      </c>
    </row>
    <row r="65" spans="2:12" ht="13.2" hidden="1" outlineLevel="1">
      <c r="B65" s="69">
        <v>41882</v>
      </c>
      <c r="C65" s="81"/>
      <c r="D65" s="81"/>
      <c r="E65" s="100">
        <f t="shared" si="1"/>
        <v>5000000</v>
      </c>
      <c r="F65" s="100"/>
      <c r="G65" s="100">
        <f t="shared" si="5"/>
        <v>41666.666666666664</v>
      </c>
      <c r="H65" s="109">
        <f t="shared" si="6"/>
        <v>-2333333.333333334</v>
      </c>
      <c r="I65" s="100">
        <f t="shared" si="3"/>
        <v>2666666.666666666</v>
      </c>
      <c r="J65" s="70">
        <f t="shared" si="4"/>
        <v>2916666.6666666656</v>
      </c>
      <c r="K65" s="81"/>
    </row>
    <row r="66" spans="2:12" ht="13.2" hidden="1" outlineLevel="1">
      <c r="B66" s="69">
        <v>41912</v>
      </c>
      <c r="C66" s="81"/>
      <c r="D66" s="81"/>
      <c r="E66" s="100">
        <f t="shared" si="1"/>
        <v>5000000</v>
      </c>
      <c r="F66" s="100"/>
      <c r="G66" s="100">
        <f t="shared" si="5"/>
        <v>41666.666666666664</v>
      </c>
      <c r="H66" s="109">
        <f t="shared" si="6"/>
        <v>-2375000.0000000005</v>
      </c>
      <c r="I66" s="100">
        <f t="shared" si="3"/>
        <v>2624999.9999999995</v>
      </c>
      <c r="J66" s="70">
        <f t="shared" si="4"/>
        <v>2874999.9999999986</v>
      </c>
      <c r="K66" s="81"/>
      <c r="L66" s="81"/>
    </row>
    <row r="67" spans="2:12" ht="13.2" hidden="1" outlineLevel="1">
      <c r="B67" s="69">
        <v>41943</v>
      </c>
      <c r="C67" s="81"/>
      <c r="D67" s="81"/>
      <c r="E67" s="100">
        <f t="shared" si="1"/>
        <v>5000000</v>
      </c>
      <c r="F67" s="100"/>
      <c r="G67" s="100">
        <f t="shared" si="5"/>
        <v>41666.666666666664</v>
      </c>
      <c r="H67" s="109">
        <f t="shared" si="6"/>
        <v>-2416666.666666667</v>
      </c>
      <c r="I67" s="100">
        <f t="shared" si="3"/>
        <v>2583333.333333333</v>
      </c>
      <c r="J67" s="70">
        <f>(I55+I67+SUM(I56:I66)*2)/24</f>
        <v>2833333.3333333326</v>
      </c>
      <c r="K67" s="81"/>
      <c r="L67" s="81"/>
    </row>
    <row r="68" spans="2:12" ht="13.2" hidden="1" outlineLevel="1">
      <c r="B68" s="69">
        <v>41973</v>
      </c>
      <c r="C68" s="81"/>
      <c r="D68" s="81"/>
      <c r="E68" s="100">
        <f t="shared" si="1"/>
        <v>5000000</v>
      </c>
      <c r="F68" s="100"/>
      <c r="G68" s="100">
        <f t="shared" si="5"/>
        <v>41666.666666666664</v>
      </c>
      <c r="H68" s="109">
        <f t="shared" si="6"/>
        <v>-2458333.3333333335</v>
      </c>
      <c r="I68" s="100">
        <f t="shared" si="3"/>
        <v>2541666.6666666665</v>
      </c>
      <c r="J68" s="70">
        <f t="shared" si="4"/>
        <v>2791666.666666666</v>
      </c>
      <c r="K68" s="81"/>
      <c r="L68" s="81"/>
    </row>
    <row r="69" spans="2:12" ht="13.2" hidden="1" outlineLevel="1">
      <c r="B69" s="78">
        <v>42004</v>
      </c>
      <c r="C69" s="81"/>
      <c r="D69" s="81"/>
      <c r="E69" s="100">
        <f t="shared" si="1"/>
        <v>5000000</v>
      </c>
      <c r="F69" s="100"/>
      <c r="G69" s="100">
        <f t="shared" si="5"/>
        <v>41666.666666666664</v>
      </c>
      <c r="H69" s="109">
        <f t="shared" si="6"/>
        <v>-2500000</v>
      </c>
      <c r="I69" s="100">
        <f t="shared" si="3"/>
        <v>2500000</v>
      </c>
      <c r="J69" s="70">
        <f t="shared" si="4"/>
        <v>2749999.9999999995</v>
      </c>
      <c r="K69" s="81"/>
      <c r="L69" s="81"/>
    </row>
    <row r="70" spans="2:12" ht="13.2" hidden="1" outlineLevel="1">
      <c r="B70" s="69">
        <v>42035</v>
      </c>
      <c r="C70" s="81"/>
      <c r="D70" s="81"/>
      <c r="E70" s="100">
        <f t="shared" si="1"/>
        <v>5000000</v>
      </c>
      <c r="F70" s="100"/>
      <c r="G70" s="100">
        <f t="shared" si="5"/>
        <v>41666.666666666664</v>
      </c>
      <c r="H70" s="109">
        <f t="shared" si="6"/>
        <v>-2541666.6666666665</v>
      </c>
      <c r="I70" s="100">
        <f t="shared" si="3"/>
        <v>2458333.3333333335</v>
      </c>
      <c r="J70" s="70">
        <f t="shared" si="4"/>
        <v>2708333.3333333326</v>
      </c>
      <c r="K70" s="81"/>
      <c r="L70" s="81"/>
    </row>
    <row r="71" spans="2:12" ht="13.2" hidden="1" outlineLevel="1">
      <c r="B71" s="69">
        <v>42063</v>
      </c>
      <c r="E71" s="100">
        <f t="shared" si="1"/>
        <v>5000000</v>
      </c>
      <c r="F71" s="100"/>
      <c r="G71" s="100">
        <f t="shared" si="5"/>
        <v>41666.666666666664</v>
      </c>
      <c r="H71" s="109">
        <f t="shared" si="6"/>
        <v>-2583333.333333333</v>
      </c>
      <c r="I71" s="100">
        <f t="shared" si="3"/>
        <v>2416666.666666667</v>
      </c>
      <c r="J71" s="70">
        <f t="shared" si="4"/>
        <v>2666666.666666666</v>
      </c>
    </row>
    <row r="72" spans="2:12" ht="13.2" hidden="1" outlineLevel="1">
      <c r="B72" s="69">
        <v>42094</v>
      </c>
      <c r="E72" s="100">
        <f t="shared" si="1"/>
        <v>5000000</v>
      </c>
      <c r="F72" s="100"/>
      <c r="G72" s="100">
        <f t="shared" si="5"/>
        <v>41666.666666666664</v>
      </c>
      <c r="H72" s="109">
        <f t="shared" si="6"/>
        <v>-2624999.9999999995</v>
      </c>
      <c r="I72" s="100">
        <f t="shared" si="3"/>
        <v>2375000.0000000005</v>
      </c>
      <c r="J72" s="70">
        <f t="shared" si="4"/>
        <v>2624999.9999999995</v>
      </c>
    </row>
    <row r="73" spans="2:12" ht="13.2" hidden="1" outlineLevel="1">
      <c r="B73" s="69">
        <v>42124</v>
      </c>
      <c r="E73" s="100">
        <f t="shared" si="1"/>
        <v>5000000</v>
      </c>
      <c r="F73" s="100"/>
      <c r="G73" s="100">
        <f t="shared" si="5"/>
        <v>41666.666666666664</v>
      </c>
      <c r="H73" s="109">
        <f t="shared" si="6"/>
        <v>-2666666.666666666</v>
      </c>
      <c r="I73" s="100">
        <f t="shared" si="3"/>
        <v>2333333.333333334</v>
      </c>
      <c r="J73" s="70">
        <f t="shared" si="4"/>
        <v>2583333.333333333</v>
      </c>
    </row>
    <row r="74" spans="2:12" ht="13.2" hidden="1" outlineLevel="1">
      <c r="B74" s="69">
        <v>42155</v>
      </c>
      <c r="E74" s="100">
        <f t="shared" si="1"/>
        <v>5000000</v>
      </c>
      <c r="F74" s="100"/>
      <c r="G74" s="100">
        <f t="shared" si="5"/>
        <v>41666.666666666664</v>
      </c>
      <c r="H74" s="109">
        <f t="shared" si="6"/>
        <v>-2708333.3333333326</v>
      </c>
      <c r="I74" s="100">
        <f t="shared" si="3"/>
        <v>2291666.6666666674</v>
      </c>
      <c r="J74" s="70">
        <f t="shared" si="4"/>
        <v>2541666.666666667</v>
      </c>
    </row>
    <row r="75" spans="2:12" ht="13.2" hidden="1" outlineLevel="1">
      <c r="B75" s="69">
        <v>42185</v>
      </c>
      <c r="C75" s="81"/>
      <c r="D75" s="81"/>
      <c r="E75" s="100">
        <f t="shared" si="1"/>
        <v>5000000</v>
      </c>
      <c r="F75" s="100"/>
      <c r="G75" s="100">
        <f t="shared" ref="G75:G128" si="7">E75/120</f>
        <v>41666.666666666664</v>
      </c>
      <c r="H75" s="109">
        <f t="shared" si="6"/>
        <v>-2749999.9999999991</v>
      </c>
      <c r="I75" s="100">
        <f t="shared" ref="I75:I126" si="8">E75+H75</f>
        <v>2250000.0000000009</v>
      </c>
      <c r="J75" s="70">
        <f t="shared" si="4"/>
        <v>2500000.0000000005</v>
      </c>
      <c r="K75" s="81"/>
    </row>
    <row r="76" spans="2:12" ht="13.2" hidden="1" outlineLevel="1">
      <c r="B76" s="69">
        <v>42216</v>
      </c>
      <c r="C76" s="81"/>
      <c r="D76" s="81"/>
      <c r="E76" s="100">
        <f t="shared" si="1"/>
        <v>5000000</v>
      </c>
      <c r="F76" s="100"/>
      <c r="G76" s="100">
        <f t="shared" si="7"/>
        <v>41666.666666666664</v>
      </c>
      <c r="H76" s="109">
        <f t="shared" si="6"/>
        <v>-2791666.6666666656</v>
      </c>
      <c r="I76" s="100">
        <f t="shared" si="8"/>
        <v>2208333.3333333344</v>
      </c>
      <c r="J76" s="70">
        <f t="shared" si="4"/>
        <v>2458333.3333333335</v>
      </c>
      <c r="K76" s="81"/>
    </row>
    <row r="77" spans="2:12" ht="13.2" hidden="1" outlineLevel="1">
      <c r="B77" s="69">
        <v>42247</v>
      </c>
      <c r="C77" s="81"/>
      <c r="D77" s="81"/>
      <c r="E77" s="100">
        <f t="shared" si="1"/>
        <v>5000000</v>
      </c>
      <c r="F77" s="100"/>
      <c r="G77" s="100">
        <f t="shared" si="7"/>
        <v>41666.666666666664</v>
      </c>
      <c r="H77" s="109">
        <f t="shared" si="6"/>
        <v>-2833333.3333333321</v>
      </c>
      <c r="I77" s="100">
        <f t="shared" si="8"/>
        <v>2166666.6666666679</v>
      </c>
      <c r="J77" s="70">
        <f t="shared" si="4"/>
        <v>2416666.6666666674</v>
      </c>
      <c r="K77" s="81"/>
    </row>
    <row r="78" spans="2:12" ht="13.2" hidden="1" outlineLevel="1">
      <c r="B78" s="69">
        <v>42277</v>
      </c>
      <c r="E78" s="100">
        <f t="shared" si="1"/>
        <v>5000000</v>
      </c>
      <c r="F78" s="100"/>
      <c r="G78" s="100">
        <f t="shared" si="7"/>
        <v>41666.666666666664</v>
      </c>
      <c r="H78" s="109">
        <f t="shared" si="6"/>
        <v>-2874999.9999999986</v>
      </c>
      <c r="I78" s="100">
        <f t="shared" si="8"/>
        <v>2125000.0000000014</v>
      </c>
      <c r="J78" s="70">
        <f t="shared" si="4"/>
        <v>2375000.0000000005</v>
      </c>
    </row>
    <row r="79" spans="2:12" ht="13.2" hidden="1" outlineLevel="1">
      <c r="B79" s="69">
        <v>42308</v>
      </c>
      <c r="C79" s="81"/>
      <c r="D79" s="81"/>
      <c r="E79" s="100">
        <f t="shared" si="1"/>
        <v>5000000</v>
      </c>
      <c r="F79" s="100"/>
      <c r="G79" s="100">
        <f t="shared" si="7"/>
        <v>41666.666666666664</v>
      </c>
      <c r="H79" s="109">
        <f t="shared" si="6"/>
        <v>-2916666.6666666651</v>
      </c>
      <c r="I79" s="100">
        <f t="shared" si="8"/>
        <v>2083333.3333333349</v>
      </c>
      <c r="J79" s="70">
        <f t="shared" si="4"/>
        <v>2333333.333333334</v>
      </c>
      <c r="K79" s="81"/>
    </row>
    <row r="80" spans="2:12" s="81" customFormat="1" ht="13.2" hidden="1" outlineLevel="1">
      <c r="B80" s="69">
        <v>42338</v>
      </c>
      <c r="E80" s="100">
        <f t="shared" si="1"/>
        <v>5000000</v>
      </c>
      <c r="F80" s="100"/>
      <c r="G80" s="100">
        <f t="shared" si="7"/>
        <v>41666.666666666664</v>
      </c>
      <c r="H80" s="109">
        <f t="shared" si="6"/>
        <v>-2958333.3333333316</v>
      </c>
      <c r="I80" s="100">
        <f t="shared" si="8"/>
        <v>2041666.6666666684</v>
      </c>
      <c r="J80" s="70">
        <f t="shared" si="4"/>
        <v>2291666.6666666674</v>
      </c>
    </row>
    <row r="81" spans="2:11" ht="13.2" hidden="1" outlineLevel="1">
      <c r="B81" s="78">
        <v>42369</v>
      </c>
      <c r="C81" s="81"/>
      <c r="D81" s="81"/>
      <c r="E81" s="100">
        <f t="shared" si="1"/>
        <v>5000000</v>
      </c>
      <c r="F81" s="100"/>
      <c r="G81" s="100">
        <f t="shared" si="7"/>
        <v>41666.666666666664</v>
      </c>
      <c r="H81" s="109">
        <f t="shared" si="6"/>
        <v>-2999999.9999999981</v>
      </c>
      <c r="I81" s="100">
        <f t="shared" si="8"/>
        <v>2000000.0000000019</v>
      </c>
      <c r="J81" s="70">
        <f t="shared" si="4"/>
        <v>2250000.0000000009</v>
      </c>
    </row>
    <row r="82" spans="2:11" ht="13.2" hidden="1" outlineLevel="1">
      <c r="B82" s="69">
        <v>42400</v>
      </c>
      <c r="C82" s="81"/>
      <c r="D82" s="81"/>
      <c r="E82" s="100">
        <f t="shared" si="1"/>
        <v>5000000</v>
      </c>
      <c r="F82" s="100"/>
      <c r="G82" s="100">
        <f t="shared" si="7"/>
        <v>41666.666666666664</v>
      </c>
      <c r="H82" s="109">
        <f t="shared" si="6"/>
        <v>-3041666.6666666646</v>
      </c>
      <c r="I82" s="100">
        <f t="shared" si="8"/>
        <v>1958333.3333333354</v>
      </c>
      <c r="J82" s="70">
        <f t="shared" si="4"/>
        <v>2208333.3333333344</v>
      </c>
    </row>
    <row r="83" spans="2:11" ht="13.2" hidden="1" outlineLevel="1">
      <c r="B83" s="69">
        <v>42428</v>
      </c>
      <c r="C83" s="81"/>
      <c r="D83" s="81"/>
      <c r="E83" s="100">
        <f t="shared" si="1"/>
        <v>5000000</v>
      </c>
      <c r="F83" s="100"/>
      <c r="G83" s="100">
        <f t="shared" si="7"/>
        <v>41666.666666666664</v>
      </c>
      <c r="H83" s="109">
        <f t="shared" si="6"/>
        <v>-3083333.3333333312</v>
      </c>
      <c r="I83" s="100">
        <f t="shared" si="8"/>
        <v>1916666.6666666688</v>
      </c>
      <c r="J83" s="70">
        <f t="shared" si="4"/>
        <v>2166666.6666666684</v>
      </c>
    </row>
    <row r="84" spans="2:11" s="81" customFormat="1" ht="13.2" hidden="1" outlineLevel="1">
      <c r="B84" s="69">
        <v>42460</v>
      </c>
      <c r="E84" s="100">
        <f t="shared" si="1"/>
        <v>5000000</v>
      </c>
      <c r="F84" s="100"/>
      <c r="G84" s="100">
        <f t="shared" si="7"/>
        <v>41666.666666666664</v>
      </c>
      <c r="H84" s="109">
        <f t="shared" si="6"/>
        <v>-3124999.9999999977</v>
      </c>
      <c r="I84" s="100">
        <f t="shared" si="8"/>
        <v>1875000.0000000023</v>
      </c>
      <c r="J84" s="70">
        <f t="shared" si="4"/>
        <v>2125000.0000000014</v>
      </c>
    </row>
    <row r="85" spans="2:11" ht="13.2" hidden="1" outlineLevel="1">
      <c r="B85" s="69">
        <v>42490</v>
      </c>
      <c r="C85" s="81"/>
      <c r="D85" s="81"/>
      <c r="E85" s="100">
        <f t="shared" si="1"/>
        <v>5000000</v>
      </c>
      <c r="F85" s="100"/>
      <c r="G85" s="100">
        <f t="shared" si="7"/>
        <v>41666.666666666664</v>
      </c>
      <c r="H85" s="109">
        <f t="shared" si="6"/>
        <v>-3166666.6666666642</v>
      </c>
      <c r="I85" s="100">
        <f t="shared" si="8"/>
        <v>1833333.3333333358</v>
      </c>
      <c r="J85" s="70">
        <f t="shared" si="4"/>
        <v>2083333.3333333351</v>
      </c>
    </row>
    <row r="86" spans="2:11" s="81" customFormat="1" ht="13.2" hidden="1" outlineLevel="1">
      <c r="B86" s="69">
        <v>42521</v>
      </c>
      <c r="E86" s="100">
        <f t="shared" si="1"/>
        <v>5000000</v>
      </c>
      <c r="F86" s="100"/>
      <c r="G86" s="100">
        <f t="shared" si="7"/>
        <v>41666.666666666664</v>
      </c>
      <c r="H86" s="109">
        <f t="shared" si="6"/>
        <v>-3208333.3333333307</v>
      </c>
      <c r="I86" s="100">
        <f t="shared" si="8"/>
        <v>1791666.6666666693</v>
      </c>
      <c r="J86" s="70">
        <f t="shared" si="4"/>
        <v>2041666.6666666681</v>
      </c>
    </row>
    <row r="87" spans="2:11" ht="13.2" hidden="1" outlineLevel="1">
      <c r="B87" s="69">
        <v>42551</v>
      </c>
      <c r="C87" s="81"/>
      <c r="D87" s="81"/>
      <c r="E87" s="100">
        <f t="shared" ref="E87:E150" si="9">E86</f>
        <v>5000000</v>
      </c>
      <c r="F87" s="100"/>
      <c r="G87" s="100">
        <f t="shared" si="7"/>
        <v>41666.666666666664</v>
      </c>
      <c r="H87" s="109">
        <f t="shared" si="6"/>
        <v>-3249999.9999999972</v>
      </c>
      <c r="I87" s="100">
        <f t="shared" si="8"/>
        <v>1750000.0000000028</v>
      </c>
      <c r="J87" s="70">
        <f t="shared" si="4"/>
        <v>2000000.0000000019</v>
      </c>
      <c r="K87" s="81"/>
    </row>
    <row r="88" spans="2:11" ht="13.2" hidden="1" outlineLevel="1">
      <c r="B88" s="69">
        <v>42582</v>
      </c>
      <c r="C88" s="81"/>
      <c r="D88" s="81"/>
      <c r="E88" s="100">
        <f t="shared" si="9"/>
        <v>5000000</v>
      </c>
      <c r="F88" s="100"/>
      <c r="G88" s="100">
        <f t="shared" si="7"/>
        <v>41666.666666666664</v>
      </c>
      <c r="H88" s="109">
        <f t="shared" si="6"/>
        <v>-3291666.6666666637</v>
      </c>
      <c r="I88" s="100">
        <f t="shared" si="8"/>
        <v>1708333.3333333363</v>
      </c>
      <c r="J88" s="70">
        <f t="shared" si="4"/>
        <v>1958333.3333333351</v>
      </c>
    </row>
    <row r="89" spans="2:11" ht="13.2" hidden="1" outlineLevel="1">
      <c r="B89" s="69">
        <v>42613</v>
      </c>
      <c r="E89" s="100">
        <f t="shared" si="9"/>
        <v>5000000</v>
      </c>
      <c r="F89" s="100"/>
      <c r="G89" s="100">
        <f t="shared" si="7"/>
        <v>41666.666666666664</v>
      </c>
      <c r="H89" s="109">
        <f t="shared" si="6"/>
        <v>-3333333.3333333302</v>
      </c>
      <c r="I89" s="100">
        <f t="shared" si="8"/>
        <v>1666666.6666666698</v>
      </c>
      <c r="J89" s="70">
        <f t="shared" si="4"/>
        <v>1916666.6666666688</v>
      </c>
    </row>
    <row r="90" spans="2:11" ht="13.2" hidden="1" outlineLevel="1">
      <c r="B90" s="69">
        <v>42643</v>
      </c>
      <c r="C90" s="81"/>
      <c r="D90" s="81"/>
      <c r="E90" s="100">
        <f t="shared" si="9"/>
        <v>5000000</v>
      </c>
      <c r="F90" s="100"/>
      <c r="G90" s="100">
        <f t="shared" si="7"/>
        <v>41666.666666666664</v>
      </c>
      <c r="H90" s="109">
        <f t="shared" si="6"/>
        <v>-3374999.9999999967</v>
      </c>
      <c r="I90" s="100">
        <f t="shared" si="8"/>
        <v>1625000.0000000033</v>
      </c>
      <c r="J90" s="70">
        <f t="shared" si="4"/>
        <v>1875000.0000000028</v>
      </c>
    </row>
    <row r="91" spans="2:11" ht="13.2" hidden="1" outlineLevel="1">
      <c r="B91" s="69">
        <v>42674</v>
      </c>
      <c r="C91" s="81"/>
      <c r="D91" s="81"/>
      <c r="E91" s="100">
        <f t="shared" si="9"/>
        <v>5000000</v>
      </c>
      <c r="F91" s="100"/>
      <c r="G91" s="100">
        <f t="shared" si="7"/>
        <v>41666.666666666664</v>
      </c>
      <c r="H91" s="109">
        <f t="shared" si="6"/>
        <v>-3416666.6666666633</v>
      </c>
      <c r="I91" s="100">
        <f t="shared" si="8"/>
        <v>1583333.3333333367</v>
      </c>
      <c r="J91" s="70">
        <f t="shared" si="4"/>
        <v>1833333.333333336</v>
      </c>
    </row>
    <row r="92" spans="2:11" ht="13.2" hidden="1" outlineLevel="1">
      <c r="B92" s="69">
        <v>42704</v>
      </c>
      <c r="C92" s="81"/>
      <c r="D92" s="81"/>
      <c r="E92" s="100">
        <f t="shared" si="9"/>
        <v>5000000</v>
      </c>
      <c r="F92" s="100"/>
      <c r="G92" s="100">
        <f t="shared" si="7"/>
        <v>41666.666666666664</v>
      </c>
      <c r="H92" s="109">
        <f t="shared" si="6"/>
        <v>-3458333.3333333298</v>
      </c>
      <c r="I92" s="100">
        <f t="shared" si="8"/>
        <v>1541666.6666666702</v>
      </c>
      <c r="J92" s="70">
        <f t="shared" si="4"/>
        <v>1791666.6666666688</v>
      </c>
    </row>
    <row r="93" spans="2:11" ht="13.2" hidden="1" outlineLevel="1">
      <c r="B93" s="78">
        <v>42735</v>
      </c>
      <c r="C93" s="81"/>
      <c r="D93" s="81"/>
      <c r="E93" s="100">
        <f t="shared" si="9"/>
        <v>5000000</v>
      </c>
      <c r="F93" s="100"/>
      <c r="G93" s="100">
        <f t="shared" si="7"/>
        <v>41666.666666666664</v>
      </c>
      <c r="H93" s="109">
        <f t="shared" si="6"/>
        <v>-3499999.9999999963</v>
      </c>
      <c r="I93" s="100">
        <f t="shared" si="8"/>
        <v>1500000.0000000037</v>
      </c>
      <c r="J93" s="70">
        <f t="shared" si="4"/>
        <v>1750000.000000003</v>
      </c>
    </row>
    <row r="94" spans="2:11" ht="13.2" hidden="1" outlineLevel="1">
      <c r="B94" s="69">
        <v>42766</v>
      </c>
      <c r="C94" s="81"/>
      <c r="D94" s="81"/>
      <c r="E94" s="100">
        <f t="shared" si="9"/>
        <v>5000000</v>
      </c>
      <c r="F94" s="100"/>
      <c r="G94" s="100">
        <f t="shared" si="7"/>
        <v>41666.666666666664</v>
      </c>
      <c r="H94" s="109">
        <f t="shared" si="6"/>
        <v>-3541666.6666666628</v>
      </c>
      <c r="I94" s="100">
        <f t="shared" si="8"/>
        <v>1458333.3333333372</v>
      </c>
      <c r="J94" s="70">
        <f t="shared" si="4"/>
        <v>1708333.3333333365</v>
      </c>
    </row>
    <row r="95" spans="2:11" ht="13.2" hidden="1" outlineLevel="1">
      <c r="B95" s="69">
        <v>42794</v>
      </c>
      <c r="C95" s="81"/>
      <c r="D95" s="81"/>
      <c r="E95" s="100">
        <f t="shared" si="9"/>
        <v>5000000</v>
      </c>
      <c r="F95" s="100"/>
      <c r="G95" s="100">
        <f t="shared" si="7"/>
        <v>41666.666666666664</v>
      </c>
      <c r="H95" s="109">
        <f t="shared" si="6"/>
        <v>-3583333.3333333293</v>
      </c>
      <c r="I95" s="100">
        <f t="shared" si="8"/>
        <v>1416666.6666666707</v>
      </c>
      <c r="J95" s="70">
        <f t="shared" si="4"/>
        <v>1666666.6666666698</v>
      </c>
    </row>
    <row r="96" spans="2:11" ht="13.2" hidden="1" outlineLevel="1">
      <c r="B96" s="69">
        <v>42825</v>
      </c>
      <c r="C96" s="81"/>
      <c r="D96" s="81"/>
      <c r="E96" s="100">
        <f t="shared" si="9"/>
        <v>5000000</v>
      </c>
      <c r="F96" s="100"/>
      <c r="G96" s="100">
        <f t="shared" si="7"/>
        <v>41666.666666666664</v>
      </c>
      <c r="H96" s="109">
        <f t="shared" si="6"/>
        <v>-3624999.9999999958</v>
      </c>
      <c r="I96" s="100">
        <f t="shared" si="8"/>
        <v>1375000.0000000042</v>
      </c>
      <c r="J96" s="70">
        <f t="shared" si="4"/>
        <v>1625000.0000000035</v>
      </c>
    </row>
    <row r="97" spans="2:10" ht="13.2" hidden="1" outlineLevel="1">
      <c r="B97" s="69">
        <v>42855</v>
      </c>
      <c r="C97" s="81"/>
      <c r="D97" s="81"/>
      <c r="E97" s="100">
        <f t="shared" si="9"/>
        <v>5000000</v>
      </c>
      <c r="F97" s="100"/>
      <c r="G97" s="100">
        <f t="shared" si="7"/>
        <v>41666.666666666664</v>
      </c>
      <c r="H97" s="109">
        <f t="shared" si="6"/>
        <v>-3666666.6666666623</v>
      </c>
      <c r="I97" s="100">
        <f t="shared" si="8"/>
        <v>1333333.3333333377</v>
      </c>
      <c r="J97" s="70">
        <f t="shared" si="4"/>
        <v>1583333.3333333367</v>
      </c>
    </row>
    <row r="98" spans="2:10" ht="13.2" hidden="1" outlineLevel="1">
      <c r="B98" s="69">
        <v>42886</v>
      </c>
      <c r="C98" s="81"/>
      <c r="D98" s="81"/>
      <c r="E98" s="100">
        <f t="shared" si="9"/>
        <v>5000000</v>
      </c>
      <c r="F98" s="100"/>
      <c r="G98" s="100">
        <f t="shared" si="7"/>
        <v>41666.666666666664</v>
      </c>
      <c r="H98" s="109">
        <f t="shared" si="6"/>
        <v>-3708333.3333333288</v>
      </c>
      <c r="I98" s="100">
        <f t="shared" si="8"/>
        <v>1291666.6666666712</v>
      </c>
      <c r="J98" s="70">
        <f t="shared" si="4"/>
        <v>1541666.6666666705</v>
      </c>
    </row>
    <row r="99" spans="2:10" ht="13.2" hidden="1" outlineLevel="1">
      <c r="B99" s="69">
        <v>42916</v>
      </c>
      <c r="C99" s="81"/>
      <c r="D99" s="81"/>
      <c r="E99" s="100">
        <f t="shared" si="9"/>
        <v>5000000</v>
      </c>
      <c r="F99" s="100"/>
      <c r="G99" s="100">
        <f t="shared" si="7"/>
        <v>41666.666666666664</v>
      </c>
      <c r="H99" s="109">
        <f t="shared" si="6"/>
        <v>-3749999.9999999953</v>
      </c>
      <c r="I99" s="100">
        <f t="shared" si="8"/>
        <v>1250000.0000000047</v>
      </c>
      <c r="J99" s="70">
        <f t="shared" ref="J99:J141" si="10">(I87+I99+SUM(I88:I98)*2)/24</f>
        <v>1500000.0000000037</v>
      </c>
    </row>
    <row r="100" spans="2:10" ht="13.2" hidden="1" outlineLevel="1">
      <c r="B100" s="69">
        <v>42947</v>
      </c>
      <c r="C100" s="81"/>
      <c r="D100" s="81"/>
      <c r="E100" s="100">
        <f t="shared" si="9"/>
        <v>5000000</v>
      </c>
      <c r="F100" s="100"/>
      <c r="G100" s="100">
        <f t="shared" si="7"/>
        <v>41666.666666666664</v>
      </c>
      <c r="H100" s="109">
        <f t="shared" si="6"/>
        <v>-3791666.6666666619</v>
      </c>
      <c r="I100" s="100">
        <f t="shared" si="8"/>
        <v>1208333.3333333381</v>
      </c>
      <c r="J100" s="70">
        <f t="shared" si="10"/>
        <v>1458333.333333337</v>
      </c>
    </row>
    <row r="101" spans="2:10" ht="13.2" hidden="1" outlineLevel="1">
      <c r="B101" s="69">
        <v>42978</v>
      </c>
      <c r="C101" s="81"/>
      <c r="D101" s="81"/>
      <c r="E101" s="100">
        <f t="shared" si="9"/>
        <v>5000000</v>
      </c>
      <c r="F101" s="100"/>
      <c r="G101" s="100">
        <f t="shared" si="7"/>
        <v>41666.666666666664</v>
      </c>
      <c r="H101" s="109">
        <f t="shared" si="6"/>
        <v>-3833333.3333333284</v>
      </c>
      <c r="I101" s="100">
        <f t="shared" si="8"/>
        <v>1166666.6666666716</v>
      </c>
      <c r="J101" s="70">
        <f t="shared" si="10"/>
        <v>1416666.6666666707</v>
      </c>
    </row>
    <row r="102" spans="2:10" ht="13.2" hidden="1" outlineLevel="1">
      <c r="B102" s="69">
        <v>43008</v>
      </c>
      <c r="C102" s="81"/>
      <c r="D102" s="81"/>
      <c r="E102" s="100">
        <f t="shared" si="9"/>
        <v>5000000</v>
      </c>
      <c r="F102" s="100"/>
      <c r="G102" s="100">
        <f t="shared" si="7"/>
        <v>41666.666666666664</v>
      </c>
      <c r="H102" s="109">
        <f t="shared" si="6"/>
        <v>-3874999.9999999949</v>
      </c>
      <c r="I102" s="100">
        <f t="shared" si="8"/>
        <v>1125000.0000000051</v>
      </c>
      <c r="J102" s="70">
        <f t="shared" si="10"/>
        <v>1375000.0000000042</v>
      </c>
    </row>
    <row r="103" spans="2:10" ht="13.2" hidden="1" outlineLevel="1">
      <c r="B103" s="69">
        <v>43039</v>
      </c>
      <c r="C103" s="81"/>
      <c r="D103" s="81"/>
      <c r="E103" s="100">
        <f t="shared" si="9"/>
        <v>5000000</v>
      </c>
      <c r="F103" s="100"/>
      <c r="G103" s="100">
        <f t="shared" si="7"/>
        <v>41666.666666666664</v>
      </c>
      <c r="H103" s="109">
        <f t="shared" si="6"/>
        <v>-3916666.6666666614</v>
      </c>
      <c r="I103" s="100">
        <f t="shared" si="8"/>
        <v>1083333.3333333386</v>
      </c>
      <c r="J103" s="70">
        <f t="shared" si="10"/>
        <v>1333333.3333333379</v>
      </c>
    </row>
    <row r="104" spans="2:10" ht="13.2" hidden="1" outlineLevel="1">
      <c r="B104" s="69">
        <v>43069</v>
      </c>
      <c r="C104" s="81"/>
      <c r="D104" s="81"/>
      <c r="E104" s="100">
        <f t="shared" si="9"/>
        <v>5000000</v>
      </c>
      <c r="F104" s="100"/>
      <c r="G104" s="100">
        <f t="shared" si="7"/>
        <v>41666.666666666664</v>
      </c>
      <c r="H104" s="109">
        <f t="shared" ref="H104:H128" si="11">H103-G104-F104</f>
        <v>-3958333.3333333279</v>
      </c>
      <c r="I104" s="100">
        <f t="shared" si="8"/>
        <v>1041666.6666666721</v>
      </c>
      <c r="J104" s="70">
        <f t="shared" si="10"/>
        <v>1291666.6666666714</v>
      </c>
    </row>
    <row r="105" spans="2:10" ht="13.2" hidden="1" outlineLevel="1">
      <c r="B105" s="78">
        <v>43100</v>
      </c>
      <c r="C105" s="81"/>
      <c r="D105" s="81"/>
      <c r="E105" s="100">
        <f t="shared" si="9"/>
        <v>5000000</v>
      </c>
      <c r="F105" s="100"/>
      <c r="G105" s="100">
        <f t="shared" si="7"/>
        <v>41666.666666666664</v>
      </c>
      <c r="H105" s="109">
        <f t="shared" si="11"/>
        <v>-3999999.9999999944</v>
      </c>
      <c r="I105" s="100">
        <f t="shared" si="8"/>
        <v>1000000.0000000056</v>
      </c>
      <c r="J105" s="70">
        <f t="shared" si="10"/>
        <v>1250000.0000000047</v>
      </c>
    </row>
    <row r="106" spans="2:10" ht="13.2" hidden="1" outlineLevel="1">
      <c r="B106" s="69">
        <v>43131</v>
      </c>
      <c r="C106" s="81"/>
      <c r="D106" s="81"/>
      <c r="E106" s="100">
        <f t="shared" si="9"/>
        <v>5000000</v>
      </c>
      <c r="F106" s="100"/>
      <c r="G106" s="100">
        <f t="shared" si="7"/>
        <v>41666.666666666664</v>
      </c>
      <c r="H106" s="109">
        <f t="shared" si="11"/>
        <v>-4041666.6666666609</v>
      </c>
      <c r="I106" s="100">
        <f t="shared" si="8"/>
        <v>958333.33333333908</v>
      </c>
      <c r="J106" s="70">
        <f t="shared" si="10"/>
        <v>1208333.3333333379</v>
      </c>
    </row>
    <row r="107" spans="2:10" ht="13.2" hidden="1" outlineLevel="1">
      <c r="B107" s="69">
        <v>43159</v>
      </c>
      <c r="C107" s="81"/>
      <c r="D107" s="81"/>
      <c r="E107" s="100">
        <f t="shared" si="9"/>
        <v>5000000</v>
      </c>
      <c r="F107" s="100"/>
      <c r="G107" s="100">
        <f t="shared" si="7"/>
        <v>41666.666666666664</v>
      </c>
      <c r="H107" s="109">
        <f t="shared" si="11"/>
        <v>-4083333.3333333274</v>
      </c>
      <c r="I107" s="100">
        <f t="shared" si="8"/>
        <v>916666.66666667257</v>
      </c>
      <c r="J107" s="70">
        <f t="shared" si="10"/>
        <v>1166666.6666666719</v>
      </c>
    </row>
    <row r="108" spans="2:10" ht="13.2" hidden="1" outlineLevel="1">
      <c r="B108" s="69">
        <v>43190</v>
      </c>
      <c r="C108" s="81"/>
      <c r="D108" s="81"/>
      <c r="E108" s="100">
        <f t="shared" si="9"/>
        <v>5000000</v>
      </c>
      <c r="F108" s="100"/>
      <c r="G108" s="100">
        <f t="shared" si="7"/>
        <v>41666.666666666664</v>
      </c>
      <c r="H108" s="109">
        <f t="shared" si="11"/>
        <v>-4124999.9999999939</v>
      </c>
      <c r="I108" s="100">
        <f t="shared" si="8"/>
        <v>875000.00000000605</v>
      </c>
      <c r="J108" s="70">
        <f t="shared" si="10"/>
        <v>1125000.0000000051</v>
      </c>
    </row>
    <row r="109" spans="2:10" ht="13.2" hidden="1" outlineLevel="1">
      <c r="B109" s="69">
        <v>43220</v>
      </c>
      <c r="E109" s="100">
        <f t="shared" si="9"/>
        <v>5000000</v>
      </c>
      <c r="F109" s="100"/>
      <c r="G109" s="100">
        <f t="shared" si="7"/>
        <v>41666.666666666664</v>
      </c>
      <c r="H109" s="109">
        <f t="shared" si="11"/>
        <v>-4166666.6666666605</v>
      </c>
      <c r="I109" s="100">
        <f t="shared" si="8"/>
        <v>833333.33333333954</v>
      </c>
      <c r="J109" s="70">
        <f t="shared" si="10"/>
        <v>1083333.3333333386</v>
      </c>
    </row>
    <row r="110" spans="2:10" ht="13.2" hidden="1" outlineLevel="1">
      <c r="B110" s="69">
        <v>43251</v>
      </c>
      <c r="E110" s="100">
        <f t="shared" si="9"/>
        <v>5000000</v>
      </c>
      <c r="F110" s="100"/>
      <c r="G110" s="100">
        <f t="shared" si="7"/>
        <v>41666.666666666664</v>
      </c>
      <c r="H110" s="109">
        <f t="shared" si="11"/>
        <v>-4208333.3333333274</v>
      </c>
      <c r="I110" s="100">
        <f t="shared" si="8"/>
        <v>791666.66666667257</v>
      </c>
      <c r="J110" s="70">
        <f t="shared" si="10"/>
        <v>1041666.6666666721</v>
      </c>
    </row>
    <row r="111" spans="2:10" ht="13.2" hidden="1" outlineLevel="1">
      <c r="B111" s="1008">
        <v>43281</v>
      </c>
      <c r="C111" s="1010"/>
      <c r="D111" s="1010"/>
      <c r="E111" s="1009">
        <f t="shared" si="9"/>
        <v>5000000</v>
      </c>
      <c r="F111" s="1009"/>
      <c r="G111" s="1009">
        <f t="shared" si="7"/>
        <v>41666.666666666664</v>
      </c>
      <c r="H111" s="1011">
        <f t="shared" si="11"/>
        <v>-4249999.9999999944</v>
      </c>
      <c r="I111" s="1009">
        <f t="shared" si="8"/>
        <v>750000.00000000559</v>
      </c>
      <c r="J111" s="999">
        <f t="shared" si="10"/>
        <v>1000000.0000000057</v>
      </c>
    </row>
    <row r="112" spans="2:10" ht="13.2" hidden="1" outlineLevel="1">
      <c r="B112" s="69">
        <v>43312</v>
      </c>
      <c r="E112" s="100">
        <f t="shared" si="9"/>
        <v>5000000</v>
      </c>
      <c r="F112" s="100"/>
      <c r="G112" s="100">
        <f t="shared" si="7"/>
        <v>41666.666666666664</v>
      </c>
      <c r="H112" s="109">
        <f t="shared" si="11"/>
        <v>-4291666.6666666614</v>
      </c>
      <c r="I112" s="100">
        <f t="shared" si="8"/>
        <v>708333.33333333861</v>
      </c>
      <c r="J112" s="70">
        <f t="shared" si="10"/>
        <v>958333.33333333896</v>
      </c>
    </row>
    <row r="113" spans="2:11" ht="13.2" hidden="1" outlineLevel="1">
      <c r="B113" s="69">
        <v>43343</v>
      </c>
      <c r="E113" s="100">
        <f t="shared" si="9"/>
        <v>5000000</v>
      </c>
      <c r="F113" s="100"/>
      <c r="G113" s="100">
        <f t="shared" si="7"/>
        <v>41666.666666666664</v>
      </c>
      <c r="H113" s="109">
        <f t="shared" si="11"/>
        <v>-4333333.3333333284</v>
      </c>
      <c r="I113" s="100">
        <f t="shared" si="8"/>
        <v>666666.66666667163</v>
      </c>
      <c r="J113" s="70">
        <f t="shared" si="10"/>
        <v>916666.66666667222</v>
      </c>
    </row>
    <row r="114" spans="2:11" ht="13.2" hidden="1" outlineLevel="1">
      <c r="B114" s="69">
        <v>43373</v>
      </c>
      <c r="E114" s="100">
        <f t="shared" si="9"/>
        <v>5000000</v>
      </c>
      <c r="F114" s="100"/>
      <c r="G114" s="100">
        <f t="shared" si="7"/>
        <v>41666.666666666664</v>
      </c>
      <c r="H114" s="109">
        <f t="shared" si="11"/>
        <v>-4374999.9999999953</v>
      </c>
      <c r="I114" s="100">
        <f t="shared" si="8"/>
        <v>625000.00000000466</v>
      </c>
      <c r="J114" s="70">
        <f t="shared" si="10"/>
        <v>875000.00000000559</v>
      </c>
    </row>
    <row r="115" spans="2:11" ht="13.2" hidden="1" outlineLevel="1">
      <c r="B115" s="69">
        <v>43404</v>
      </c>
      <c r="E115" s="100">
        <f t="shared" si="9"/>
        <v>5000000</v>
      </c>
      <c r="F115" s="100"/>
      <c r="G115" s="100">
        <f t="shared" si="7"/>
        <v>41666.666666666664</v>
      </c>
      <c r="H115" s="109">
        <f t="shared" si="11"/>
        <v>-4416666.6666666623</v>
      </c>
      <c r="I115" s="100">
        <f t="shared" si="8"/>
        <v>583333.33333333768</v>
      </c>
      <c r="J115" s="70">
        <f t="shared" si="10"/>
        <v>833333.33333333873</v>
      </c>
    </row>
    <row r="116" spans="2:11" ht="13.2" hidden="1" outlineLevel="1">
      <c r="B116" s="69">
        <v>43434</v>
      </c>
      <c r="E116" s="100">
        <f t="shared" si="9"/>
        <v>5000000</v>
      </c>
      <c r="F116" s="100"/>
      <c r="G116" s="100">
        <f t="shared" si="7"/>
        <v>41666.666666666664</v>
      </c>
      <c r="H116" s="109">
        <f t="shared" si="11"/>
        <v>-4458333.3333333293</v>
      </c>
      <c r="I116" s="100">
        <f t="shared" si="8"/>
        <v>541666.6666666707</v>
      </c>
      <c r="J116" s="70">
        <f t="shared" si="10"/>
        <v>791666.6666666721</v>
      </c>
    </row>
    <row r="117" spans="2:11" ht="13.2" collapsed="1">
      <c r="B117" s="1012">
        <v>43465</v>
      </c>
      <c r="C117" s="1010"/>
      <c r="D117" s="1010"/>
      <c r="E117" s="1009">
        <f t="shared" si="9"/>
        <v>5000000</v>
      </c>
      <c r="F117" s="1009"/>
      <c r="G117" s="1009">
        <f t="shared" si="7"/>
        <v>41666.666666666664</v>
      </c>
      <c r="H117" s="1011">
        <f t="shared" si="11"/>
        <v>-4499999.9999999963</v>
      </c>
      <c r="I117" s="1009">
        <f t="shared" si="8"/>
        <v>500000.00000000373</v>
      </c>
      <c r="J117" s="999">
        <f t="shared" si="10"/>
        <v>750000.00000000524</v>
      </c>
    </row>
    <row r="118" spans="2:11" ht="13.2">
      <c r="B118" s="69">
        <v>43496</v>
      </c>
      <c r="E118" s="100">
        <f t="shared" si="9"/>
        <v>5000000</v>
      </c>
      <c r="F118" s="100"/>
      <c r="G118" s="100">
        <f t="shared" si="7"/>
        <v>41666.666666666664</v>
      </c>
      <c r="H118" s="109">
        <f t="shared" si="11"/>
        <v>-4541666.6666666633</v>
      </c>
      <c r="I118" s="100">
        <f t="shared" si="8"/>
        <v>458333.33333333675</v>
      </c>
      <c r="J118" s="70">
        <f t="shared" si="10"/>
        <v>708333.33333333849</v>
      </c>
    </row>
    <row r="119" spans="2:11" ht="13.2">
      <c r="B119" s="69">
        <v>43524</v>
      </c>
      <c r="E119" s="100">
        <f t="shared" si="9"/>
        <v>5000000</v>
      </c>
      <c r="F119" s="100"/>
      <c r="G119" s="100">
        <f t="shared" si="7"/>
        <v>41666.666666666664</v>
      </c>
      <c r="H119" s="109">
        <f t="shared" si="11"/>
        <v>-4583333.3333333302</v>
      </c>
      <c r="I119" s="100">
        <f t="shared" si="8"/>
        <v>416666.66666666977</v>
      </c>
      <c r="J119" s="70">
        <f t="shared" si="10"/>
        <v>666666.66666667152</v>
      </c>
    </row>
    <row r="120" spans="2:11" ht="13.2">
      <c r="B120" s="69">
        <v>43555</v>
      </c>
      <c r="E120" s="100">
        <f t="shared" si="9"/>
        <v>5000000</v>
      </c>
      <c r="F120" s="100"/>
      <c r="G120" s="100">
        <f t="shared" si="7"/>
        <v>41666.666666666664</v>
      </c>
      <c r="H120" s="109">
        <f t="shared" si="11"/>
        <v>-4624999.9999999972</v>
      </c>
      <c r="I120" s="100">
        <f t="shared" si="8"/>
        <v>375000.00000000279</v>
      </c>
      <c r="J120" s="70">
        <f t="shared" si="10"/>
        <v>625000.00000000466</v>
      </c>
    </row>
    <row r="121" spans="2:11" ht="13.2">
      <c r="B121" s="69">
        <v>43585</v>
      </c>
      <c r="E121" s="100">
        <f t="shared" si="9"/>
        <v>5000000</v>
      </c>
      <c r="F121" s="100"/>
      <c r="G121" s="100">
        <f t="shared" si="7"/>
        <v>41666.666666666664</v>
      </c>
      <c r="H121" s="109">
        <f t="shared" si="11"/>
        <v>-4666666.6666666642</v>
      </c>
      <c r="I121" s="100">
        <f t="shared" si="8"/>
        <v>333333.33333333582</v>
      </c>
      <c r="J121" s="70">
        <f t="shared" si="10"/>
        <v>583333.33333333768</v>
      </c>
    </row>
    <row r="122" spans="2:11" ht="13.2">
      <c r="B122" s="69">
        <v>43616</v>
      </c>
      <c r="E122" s="100">
        <f t="shared" si="9"/>
        <v>5000000</v>
      </c>
      <c r="F122" s="100"/>
      <c r="G122" s="100">
        <f t="shared" si="7"/>
        <v>41666.666666666664</v>
      </c>
      <c r="H122" s="109">
        <f t="shared" si="11"/>
        <v>-4708333.3333333312</v>
      </c>
      <c r="I122" s="100">
        <f t="shared" si="8"/>
        <v>291666.66666666884</v>
      </c>
      <c r="J122" s="70">
        <f t="shared" si="10"/>
        <v>541666.6666666707</v>
      </c>
    </row>
    <row r="123" spans="2:11" ht="13.2">
      <c r="B123" s="69">
        <v>43646</v>
      </c>
      <c r="E123" s="100">
        <f t="shared" si="9"/>
        <v>5000000</v>
      </c>
      <c r="F123" s="100"/>
      <c r="G123" s="100">
        <f t="shared" si="7"/>
        <v>41666.666666666664</v>
      </c>
      <c r="H123" s="109">
        <f t="shared" si="11"/>
        <v>-4749999.9999999981</v>
      </c>
      <c r="I123" s="100">
        <f t="shared" si="8"/>
        <v>250000.00000000186</v>
      </c>
      <c r="J123" s="70">
        <f t="shared" si="10"/>
        <v>500000.00000000373</v>
      </c>
    </row>
    <row r="124" spans="2:11" ht="13.2">
      <c r="B124" s="1123">
        <v>43677</v>
      </c>
      <c r="C124" s="1782"/>
      <c r="D124" s="1782"/>
      <c r="E124" s="1787">
        <f t="shared" si="9"/>
        <v>5000000</v>
      </c>
      <c r="F124" s="1787"/>
      <c r="G124" s="1787">
        <f t="shared" si="7"/>
        <v>41666.666666666664</v>
      </c>
      <c r="H124" s="1062">
        <f t="shared" si="11"/>
        <v>-4791666.6666666651</v>
      </c>
      <c r="I124" s="1787">
        <f t="shared" si="8"/>
        <v>208333.33333333489</v>
      </c>
      <c r="J124" s="1146">
        <f t="shared" si="10"/>
        <v>458333.33333333675</v>
      </c>
    </row>
    <row r="125" spans="2:11" ht="13.2">
      <c r="B125" s="1123">
        <v>43708</v>
      </c>
      <c r="C125" s="1782"/>
      <c r="D125" s="1782"/>
      <c r="E125" s="1787">
        <f t="shared" si="9"/>
        <v>5000000</v>
      </c>
      <c r="F125" s="1787"/>
      <c r="G125" s="1787">
        <f t="shared" si="7"/>
        <v>41666.666666666664</v>
      </c>
      <c r="H125" s="1062">
        <f t="shared" si="11"/>
        <v>-4833333.3333333321</v>
      </c>
      <c r="I125" s="1787">
        <f t="shared" si="8"/>
        <v>166666.66666666791</v>
      </c>
      <c r="J125" s="1146">
        <f t="shared" si="10"/>
        <v>416666.66666666977</v>
      </c>
    </row>
    <row r="126" spans="2:11" ht="13.2">
      <c r="B126" s="1123">
        <v>43738</v>
      </c>
      <c r="C126" s="1782"/>
      <c r="D126" s="1782"/>
      <c r="E126" s="1787">
        <f t="shared" si="9"/>
        <v>5000000</v>
      </c>
      <c r="F126" s="1787"/>
      <c r="G126" s="1787">
        <f t="shared" si="7"/>
        <v>41666.666666666664</v>
      </c>
      <c r="H126" s="1062">
        <f t="shared" si="11"/>
        <v>-4874999.9999999991</v>
      </c>
      <c r="I126" s="1787">
        <f t="shared" si="8"/>
        <v>125000.00000000093</v>
      </c>
      <c r="J126" s="1146">
        <f t="shared" si="10"/>
        <v>375000.00000000279</v>
      </c>
    </row>
    <row r="127" spans="2:11" ht="13.2">
      <c r="B127" s="1123">
        <v>43769</v>
      </c>
      <c r="C127" s="1782"/>
      <c r="D127" s="1782"/>
      <c r="E127" s="1787">
        <f t="shared" si="9"/>
        <v>5000000</v>
      </c>
      <c r="F127" s="1787"/>
      <c r="G127" s="1787">
        <f t="shared" si="7"/>
        <v>41666.666666666664</v>
      </c>
      <c r="H127" s="1062">
        <f t="shared" si="11"/>
        <v>-4916666.666666666</v>
      </c>
      <c r="I127" s="1787">
        <f>E127+H127</f>
        <v>83333.333333333954</v>
      </c>
      <c r="J127" s="1146">
        <f t="shared" si="10"/>
        <v>333333.33333333582</v>
      </c>
    </row>
    <row r="128" spans="2:11" ht="13.2">
      <c r="B128" s="1123">
        <v>43799</v>
      </c>
      <c r="C128" s="1782"/>
      <c r="D128" s="1782"/>
      <c r="E128" s="1787">
        <f t="shared" si="9"/>
        <v>5000000</v>
      </c>
      <c r="F128" s="1787"/>
      <c r="G128" s="1787">
        <f t="shared" si="7"/>
        <v>41666.666666666664</v>
      </c>
      <c r="H128" s="1062">
        <f t="shared" si="11"/>
        <v>-4958333.333333333</v>
      </c>
      <c r="I128" s="1787">
        <f>E128+H128</f>
        <v>41666.666666666977</v>
      </c>
      <c r="J128" s="1146">
        <f t="shared" si="10"/>
        <v>291666.66666666884</v>
      </c>
      <c r="K128" s="1761" t="s">
        <v>878</v>
      </c>
    </row>
    <row r="129" spans="2:10" ht="13.2">
      <c r="B129" s="1790">
        <v>43830</v>
      </c>
      <c r="C129" s="1782"/>
      <c r="D129" s="1782"/>
      <c r="E129" s="1787">
        <f t="shared" si="9"/>
        <v>5000000</v>
      </c>
      <c r="F129" s="1787"/>
      <c r="G129" s="1787">
        <f>I128</f>
        <v>41666.666666666977</v>
      </c>
      <c r="H129" s="1062">
        <f>H128-G129-F129</f>
        <v>-5000000</v>
      </c>
      <c r="I129" s="1787">
        <f>E129+H129</f>
        <v>0</v>
      </c>
      <c r="J129" s="1146">
        <f>(I117+I129+SUM(I118:I128)*2)/24</f>
        <v>250000.00000000186</v>
      </c>
    </row>
    <row r="130" spans="2:10" ht="13.2">
      <c r="B130" s="1123">
        <v>43861</v>
      </c>
      <c r="C130" s="1782"/>
      <c r="D130" s="1782"/>
      <c r="E130" s="1787">
        <f t="shared" si="9"/>
        <v>5000000</v>
      </c>
      <c r="F130" s="1787"/>
      <c r="G130" s="1787"/>
      <c r="H130" s="1062">
        <f t="shared" ref="H130:H141" si="12">H129-G130-F130</f>
        <v>-5000000</v>
      </c>
      <c r="I130" s="1787">
        <f t="shared" ref="I130:I141" si="13">E130+H130</f>
        <v>0</v>
      </c>
      <c r="J130" s="1146">
        <f t="shared" si="10"/>
        <v>210069.44444444601</v>
      </c>
    </row>
    <row r="131" spans="2:10" ht="13.2">
      <c r="B131" s="1123">
        <v>43889</v>
      </c>
      <c r="C131" s="1782"/>
      <c r="D131" s="1782"/>
      <c r="E131" s="1787">
        <f t="shared" si="9"/>
        <v>5000000</v>
      </c>
      <c r="F131" s="1787"/>
      <c r="G131" s="1787"/>
      <c r="H131" s="1062">
        <f t="shared" si="12"/>
        <v>-5000000</v>
      </c>
      <c r="I131" s="1787">
        <f t="shared" si="13"/>
        <v>0</v>
      </c>
      <c r="J131" s="1146">
        <f t="shared" si="10"/>
        <v>173611.1111111124</v>
      </c>
    </row>
    <row r="132" spans="2:10" ht="13.2">
      <c r="B132" s="1123">
        <v>43921</v>
      </c>
      <c r="C132" s="1782"/>
      <c r="D132" s="1782"/>
      <c r="E132" s="1787">
        <f t="shared" si="9"/>
        <v>5000000</v>
      </c>
      <c r="F132" s="1787"/>
      <c r="G132" s="1787"/>
      <c r="H132" s="1062">
        <f t="shared" si="12"/>
        <v>-5000000</v>
      </c>
      <c r="I132" s="1787">
        <f t="shared" si="13"/>
        <v>0</v>
      </c>
      <c r="J132" s="1146">
        <f t="shared" si="10"/>
        <v>140625.00000000105</v>
      </c>
    </row>
    <row r="133" spans="2:10" ht="13.2">
      <c r="B133" s="1123">
        <v>43951</v>
      </c>
      <c r="C133" s="1782"/>
      <c r="D133" s="1782"/>
      <c r="E133" s="1787">
        <f t="shared" si="9"/>
        <v>5000000</v>
      </c>
      <c r="F133" s="1787"/>
      <c r="G133" s="1787"/>
      <c r="H133" s="1062">
        <f t="shared" si="12"/>
        <v>-5000000</v>
      </c>
      <c r="I133" s="1787">
        <f t="shared" si="13"/>
        <v>0</v>
      </c>
      <c r="J133" s="1146">
        <f t="shared" si="10"/>
        <v>111111.11111111194</v>
      </c>
    </row>
    <row r="134" spans="2:10" ht="13.2">
      <c r="B134" s="1123">
        <v>43982</v>
      </c>
      <c r="C134" s="1782"/>
      <c r="D134" s="1782"/>
      <c r="E134" s="1787">
        <f t="shared" si="9"/>
        <v>5000000</v>
      </c>
      <c r="F134" s="1787"/>
      <c r="G134" s="1787"/>
      <c r="H134" s="1062">
        <f t="shared" si="12"/>
        <v>-5000000</v>
      </c>
      <c r="I134" s="1787">
        <f t="shared" si="13"/>
        <v>0</v>
      </c>
      <c r="J134" s="1146">
        <f t="shared" si="10"/>
        <v>85069.444444445078</v>
      </c>
    </row>
    <row r="135" spans="2:10" ht="13.2">
      <c r="B135" s="1123">
        <v>44012</v>
      </c>
      <c r="C135" s="1782"/>
      <c r="D135" s="1782"/>
      <c r="E135" s="1787">
        <f t="shared" si="9"/>
        <v>5000000</v>
      </c>
      <c r="F135" s="1787"/>
      <c r="G135" s="1787"/>
      <c r="H135" s="1062">
        <f t="shared" si="12"/>
        <v>-5000000</v>
      </c>
      <c r="I135" s="1787">
        <f t="shared" si="13"/>
        <v>0</v>
      </c>
      <c r="J135" s="1146">
        <f t="shared" si="10"/>
        <v>62500.000000000466</v>
      </c>
    </row>
    <row r="136" spans="2:10" ht="13.2">
      <c r="B136" s="69">
        <v>44043</v>
      </c>
      <c r="E136" s="100">
        <f t="shared" si="9"/>
        <v>5000000</v>
      </c>
      <c r="F136" s="100"/>
      <c r="G136" s="100"/>
      <c r="H136" s="109">
        <f t="shared" si="12"/>
        <v>-5000000</v>
      </c>
      <c r="I136" s="100">
        <f t="shared" si="13"/>
        <v>0</v>
      </c>
      <c r="J136" s="70">
        <f t="shared" si="10"/>
        <v>43402.777777778101</v>
      </c>
    </row>
    <row r="137" spans="2:10" ht="13.2">
      <c r="B137" s="69">
        <v>44074</v>
      </c>
      <c r="E137" s="100">
        <f t="shared" si="9"/>
        <v>5000000</v>
      </c>
      <c r="F137" s="100"/>
      <c r="G137" s="100"/>
      <c r="H137" s="109">
        <f t="shared" si="12"/>
        <v>-5000000</v>
      </c>
      <c r="I137" s="100">
        <f t="shared" si="13"/>
        <v>0</v>
      </c>
      <c r="J137" s="70">
        <f t="shared" si="10"/>
        <v>27777.777777777985</v>
      </c>
    </row>
    <row r="138" spans="2:10" ht="13.2">
      <c r="B138" s="69">
        <v>44104</v>
      </c>
      <c r="E138" s="100">
        <f t="shared" si="9"/>
        <v>5000000</v>
      </c>
      <c r="F138" s="100"/>
      <c r="G138" s="100"/>
      <c r="H138" s="109">
        <f t="shared" si="12"/>
        <v>-5000000</v>
      </c>
      <c r="I138" s="100">
        <f t="shared" si="13"/>
        <v>0</v>
      </c>
      <c r="J138" s="70">
        <f t="shared" si="10"/>
        <v>15625.000000000116</v>
      </c>
    </row>
    <row r="139" spans="2:10" ht="13.2">
      <c r="B139" s="69">
        <v>44135</v>
      </c>
      <c r="E139" s="100">
        <f t="shared" si="9"/>
        <v>5000000</v>
      </c>
      <c r="F139" s="100"/>
      <c r="G139" s="100"/>
      <c r="H139" s="109">
        <f t="shared" si="12"/>
        <v>-5000000</v>
      </c>
      <c r="I139" s="100">
        <f t="shared" si="13"/>
        <v>0</v>
      </c>
      <c r="J139" s="70">
        <f t="shared" si="10"/>
        <v>6944.4444444444962</v>
      </c>
    </row>
    <row r="140" spans="2:10" ht="13.2">
      <c r="B140" s="69">
        <v>44165</v>
      </c>
      <c r="E140" s="100">
        <f t="shared" si="9"/>
        <v>5000000</v>
      </c>
      <c r="F140" s="100"/>
      <c r="G140" s="100"/>
      <c r="H140" s="109">
        <f t="shared" si="12"/>
        <v>-5000000</v>
      </c>
      <c r="I140" s="100">
        <f t="shared" si="13"/>
        <v>0</v>
      </c>
      <c r="J140" s="70">
        <f t="shared" si="10"/>
        <v>1736.111111111124</v>
      </c>
    </row>
    <row r="141" spans="2:10" ht="13.2">
      <c r="B141" s="78">
        <v>44196</v>
      </c>
      <c r="E141" s="100">
        <f t="shared" si="9"/>
        <v>5000000</v>
      </c>
      <c r="F141" s="100"/>
      <c r="G141" s="100"/>
      <c r="H141" s="109">
        <f t="shared" si="12"/>
        <v>-5000000</v>
      </c>
      <c r="I141" s="100">
        <f t="shared" si="13"/>
        <v>0</v>
      </c>
      <c r="J141" s="70">
        <f t="shared" si="10"/>
        <v>0</v>
      </c>
    </row>
    <row r="142" spans="2:10" ht="13.2">
      <c r="B142" s="69">
        <v>44227</v>
      </c>
      <c r="E142" s="100">
        <f t="shared" si="9"/>
        <v>5000000</v>
      </c>
      <c r="F142" s="100"/>
      <c r="G142" s="100"/>
      <c r="H142" s="109">
        <f>H141-G142-F142</f>
        <v>-5000000</v>
      </c>
      <c r="I142" s="100">
        <f>E142+H142</f>
        <v>0</v>
      </c>
      <c r="J142" s="70">
        <f>(I130+I142+SUM(I131:I141)*2)/24</f>
        <v>0</v>
      </c>
    </row>
    <row r="143" spans="2:10" ht="13.2">
      <c r="B143" s="78">
        <v>44255</v>
      </c>
      <c r="E143" s="100">
        <f t="shared" si="9"/>
        <v>5000000</v>
      </c>
      <c r="F143" s="100"/>
      <c r="G143" s="100"/>
      <c r="H143" s="109">
        <f>H142-G143-F143</f>
        <v>-5000000</v>
      </c>
      <c r="I143" s="100">
        <f>E143+H143</f>
        <v>0</v>
      </c>
      <c r="J143" s="70">
        <f>(I131+I143+SUM(I132:I142)*2)/24</f>
        <v>0</v>
      </c>
    </row>
    <row r="144" spans="2:10" ht="13.2">
      <c r="B144" s="69">
        <v>44286</v>
      </c>
      <c r="E144" s="100">
        <f t="shared" si="9"/>
        <v>5000000</v>
      </c>
      <c r="F144" s="100"/>
      <c r="G144" s="100"/>
      <c r="H144" s="109">
        <f>H143-G144-F144</f>
        <v>-5000000</v>
      </c>
      <c r="I144" s="100">
        <f>E144+H144</f>
        <v>0</v>
      </c>
      <c r="J144" s="70">
        <f>(I132+I144+SUM(I133:I143)*2)/24</f>
        <v>0</v>
      </c>
    </row>
    <row r="145" spans="2:10" ht="13.2">
      <c r="B145" s="567">
        <v>44316</v>
      </c>
      <c r="E145" s="100">
        <f t="shared" si="9"/>
        <v>5000000</v>
      </c>
      <c r="F145" s="100"/>
      <c r="G145" s="100"/>
      <c r="H145" s="1205">
        <f t="shared" ref="H145:H158" si="14">H144-G145-F145</f>
        <v>-5000000</v>
      </c>
      <c r="I145" s="100">
        <f t="shared" ref="I145:I158" si="15">E145+H145</f>
        <v>0</v>
      </c>
      <c r="J145" s="885">
        <f t="shared" ref="J145:J158" si="16">(I133+I145+SUM(I134:I144)*2)/24</f>
        <v>0</v>
      </c>
    </row>
    <row r="146" spans="2:10" ht="13.2">
      <c r="B146" s="78">
        <v>44347</v>
      </c>
      <c r="E146" s="100">
        <f t="shared" si="9"/>
        <v>5000000</v>
      </c>
      <c r="F146" s="100"/>
      <c r="G146" s="100"/>
      <c r="H146" s="1205">
        <f t="shared" si="14"/>
        <v>-5000000</v>
      </c>
      <c r="I146" s="100">
        <f t="shared" si="15"/>
        <v>0</v>
      </c>
      <c r="J146" s="885">
        <f t="shared" si="16"/>
        <v>0</v>
      </c>
    </row>
    <row r="147" spans="2:10" ht="13.2">
      <c r="B147" s="567">
        <v>44377</v>
      </c>
      <c r="E147" s="100">
        <f t="shared" si="9"/>
        <v>5000000</v>
      </c>
      <c r="F147" s="100"/>
      <c r="G147" s="100"/>
      <c r="H147" s="1205">
        <f t="shared" si="14"/>
        <v>-5000000</v>
      </c>
      <c r="I147" s="100">
        <f t="shared" si="15"/>
        <v>0</v>
      </c>
      <c r="J147" s="885">
        <f t="shared" si="16"/>
        <v>0</v>
      </c>
    </row>
    <row r="148" spans="2:10" ht="13.2">
      <c r="B148" s="567">
        <v>44408</v>
      </c>
      <c r="E148" s="100">
        <f t="shared" si="9"/>
        <v>5000000</v>
      </c>
      <c r="F148" s="100"/>
      <c r="G148" s="100"/>
      <c r="H148" s="1205">
        <f t="shared" si="14"/>
        <v>-5000000</v>
      </c>
      <c r="I148" s="100">
        <f t="shared" si="15"/>
        <v>0</v>
      </c>
      <c r="J148" s="885">
        <f t="shared" si="16"/>
        <v>0</v>
      </c>
    </row>
    <row r="149" spans="2:10" ht="13.2">
      <c r="B149" s="78">
        <v>44439</v>
      </c>
      <c r="E149" s="100">
        <f t="shared" si="9"/>
        <v>5000000</v>
      </c>
      <c r="F149" s="100"/>
      <c r="G149" s="100"/>
      <c r="H149" s="1205">
        <f t="shared" si="14"/>
        <v>-5000000</v>
      </c>
      <c r="I149" s="100">
        <f t="shared" si="15"/>
        <v>0</v>
      </c>
      <c r="J149" s="885">
        <f t="shared" si="16"/>
        <v>0</v>
      </c>
    </row>
    <row r="150" spans="2:10" ht="13.2">
      <c r="B150" s="567">
        <v>44469</v>
      </c>
      <c r="E150" s="100">
        <f t="shared" si="9"/>
        <v>5000000</v>
      </c>
      <c r="F150" s="100"/>
      <c r="G150" s="100"/>
      <c r="H150" s="1205">
        <f t="shared" si="14"/>
        <v>-5000000</v>
      </c>
      <c r="I150" s="100">
        <f t="shared" si="15"/>
        <v>0</v>
      </c>
      <c r="J150" s="885">
        <f t="shared" si="16"/>
        <v>0</v>
      </c>
    </row>
    <row r="151" spans="2:10" ht="13.2">
      <c r="B151" s="567">
        <v>44500</v>
      </c>
      <c r="E151" s="100">
        <f t="shared" ref="E151:E158" si="17">E150</f>
        <v>5000000</v>
      </c>
      <c r="F151" s="100"/>
      <c r="G151" s="100"/>
      <c r="H151" s="1205">
        <f t="shared" si="14"/>
        <v>-5000000</v>
      </c>
      <c r="I151" s="100">
        <f t="shared" si="15"/>
        <v>0</v>
      </c>
      <c r="J151" s="885">
        <f t="shared" si="16"/>
        <v>0</v>
      </c>
    </row>
    <row r="152" spans="2:10" ht="13.2">
      <c r="B152" s="78">
        <v>44530</v>
      </c>
      <c r="E152" s="100">
        <f t="shared" si="17"/>
        <v>5000000</v>
      </c>
      <c r="F152" s="100"/>
      <c r="G152" s="100"/>
      <c r="H152" s="1205">
        <f t="shared" si="14"/>
        <v>-5000000</v>
      </c>
      <c r="I152" s="100">
        <f t="shared" si="15"/>
        <v>0</v>
      </c>
      <c r="J152" s="885">
        <f t="shared" si="16"/>
        <v>0</v>
      </c>
    </row>
    <row r="153" spans="2:10" ht="13.2">
      <c r="B153" s="567">
        <v>44561</v>
      </c>
      <c r="E153" s="100">
        <f t="shared" si="17"/>
        <v>5000000</v>
      </c>
      <c r="F153" s="100"/>
      <c r="G153" s="100"/>
      <c r="H153" s="1205">
        <f t="shared" si="14"/>
        <v>-5000000</v>
      </c>
      <c r="I153" s="100">
        <f t="shared" si="15"/>
        <v>0</v>
      </c>
      <c r="J153" s="885">
        <f t="shared" si="16"/>
        <v>0</v>
      </c>
    </row>
    <row r="154" spans="2:10" ht="13.2">
      <c r="B154" s="567">
        <v>44592</v>
      </c>
      <c r="E154" s="100">
        <f t="shared" si="17"/>
        <v>5000000</v>
      </c>
      <c r="F154" s="100"/>
      <c r="G154" s="100"/>
      <c r="H154" s="1205">
        <f t="shared" si="14"/>
        <v>-5000000</v>
      </c>
      <c r="I154" s="100">
        <f t="shared" si="15"/>
        <v>0</v>
      </c>
      <c r="J154" s="885">
        <f t="shared" si="16"/>
        <v>0</v>
      </c>
    </row>
    <row r="155" spans="2:10" ht="13.2">
      <c r="B155" s="78">
        <v>44620</v>
      </c>
      <c r="E155" s="100">
        <f t="shared" si="17"/>
        <v>5000000</v>
      </c>
      <c r="F155" s="100"/>
      <c r="G155" s="100"/>
      <c r="H155" s="1205">
        <f t="shared" si="14"/>
        <v>-5000000</v>
      </c>
      <c r="I155" s="100">
        <f t="shared" si="15"/>
        <v>0</v>
      </c>
      <c r="J155" s="885">
        <f t="shared" si="16"/>
        <v>0</v>
      </c>
    </row>
    <row r="156" spans="2:10" ht="13.2">
      <c r="B156" s="567">
        <v>44651</v>
      </c>
      <c r="E156" s="100">
        <f t="shared" si="17"/>
        <v>5000000</v>
      </c>
      <c r="F156" s="100"/>
      <c r="G156" s="100"/>
      <c r="H156" s="1205">
        <f t="shared" si="14"/>
        <v>-5000000</v>
      </c>
      <c r="I156" s="100">
        <f t="shared" si="15"/>
        <v>0</v>
      </c>
      <c r="J156" s="885">
        <f t="shared" si="16"/>
        <v>0</v>
      </c>
    </row>
    <row r="157" spans="2:10" ht="13.2">
      <c r="B157" s="567">
        <v>44681</v>
      </c>
      <c r="E157" s="100">
        <f t="shared" si="17"/>
        <v>5000000</v>
      </c>
      <c r="F157" s="100"/>
      <c r="G157" s="100"/>
      <c r="H157" s="1205">
        <f t="shared" si="14"/>
        <v>-5000000</v>
      </c>
      <c r="I157" s="100">
        <f t="shared" si="15"/>
        <v>0</v>
      </c>
      <c r="J157" s="885">
        <f t="shared" si="16"/>
        <v>0</v>
      </c>
    </row>
    <row r="158" spans="2:10" ht="13.2">
      <c r="B158" s="78">
        <v>44712</v>
      </c>
      <c r="E158" s="100">
        <f t="shared" si="17"/>
        <v>5000000</v>
      </c>
      <c r="F158" s="100"/>
      <c r="G158" s="100"/>
      <c r="H158" s="1205">
        <f t="shared" si="14"/>
        <v>-5000000</v>
      </c>
      <c r="I158" s="100">
        <f t="shared" si="15"/>
        <v>0</v>
      </c>
      <c r="J158" s="885">
        <f t="shared" si="16"/>
        <v>0</v>
      </c>
    </row>
    <row r="159" spans="2:10" ht="13.2">
      <c r="B159" s="69"/>
      <c r="E159" s="74"/>
      <c r="F159" s="74"/>
      <c r="G159" s="74"/>
      <c r="H159" s="74"/>
      <c r="I159" s="74"/>
      <c r="J159" s="70"/>
    </row>
    <row r="160" spans="2:10" ht="13.2">
      <c r="B160" s="69"/>
      <c r="E160" s="74"/>
      <c r="F160" s="74"/>
      <c r="G160" s="74"/>
      <c r="H160" s="74"/>
      <c r="I160" s="74"/>
      <c r="J160" s="70"/>
    </row>
    <row r="161" spans="2:10" ht="13.2">
      <c r="B161" s="69"/>
      <c r="E161" s="74"/>
      <c r="F161" s="74"/>
      <c r="G161" s="74"/>
      <c r="H161" s="74"/>
      <c r="I161" s="74"/>
      <c r="J161" s="70"/>
    </row>
    <row r="162" spans="2:10" ht="13.2">
      <c r="B162" s="69"/>
      <c r="E162" s="74"/>
      <c r="F162" s="74"/>
      <c r="G162" s="74"/>
      <c r="H162" s="74"/>
      <c r="I162" s="74"/>
      <c r="J162" s="70"/>
    </row>
    <row r="163" spans="2:10" ht="13.2">
      <c r="B163" s="69"/>
      <c r="E163" s="74"/>
      <c r="F163" s="74"/>
      <c r="G163" s="74"/>
      <c r="H163" s="74"/>
      <c r="I163" s="74"/>
      <c r="J163" s="70"/>
    </row>
    <row r="164" spans="2:10" ht="13.2">
      <c r="B164" s="69"/>
      <c r="E164" s="74"/>
      <c r="F164" s="74"/>
      <c r="G164" s="74"/>
      <c r="H164" s="74"/>
      <c r="I164" s="74"/>
      <c r="J164" s="70"/>
    </row>
    <row r="165" spans="2:10" ht="13.2">
      <c r="B165" s="69"/>
      <c r="E165" s="74"/>
      <c r="F165" s="74"/>
      <c r="G165" s="74"/>
      <c r="H165" s="74"/>
      <c r="I165" s="74"/>
      <c r="J165" s="70"/>
    </row>
    <row r="166" spans="2:10" ht="13.2">
      <c r="B166" s="69"/>
      <c r="E166" s="74"/>
      <c r="F166" s="74"/>
      <c r="G166" s="74"/>
      <c r="H166" s="74"/>
      <c r="I166" s="74"/>
      <c r="J166" s="70"/>
    </row>
    <row r="167" spans="2:10" ht="13.2">
      <c r="B167" s="69"/>
      <c r="E167" s="74"/>
      <c r="F167" s="74"/>
      <c r="G167" s="74"/>
      <c r="H167" s="74"/>
      <c r="I167" s="74"/>
      <c r="J167" s="70"/>
    </row>
    <row r="168" spans="2:10" ht="13.2">
      <c r="B168" s="69"/>
      <c r="E168" s="74"/>
      <c r="F168" s="74"/>
      <c r="G168" s="74"/>
      <c r="H168" s="74"/>
      <c r="I168" s="74"/>
      <c r="J168" s="70"/>
    </row>
    <row r="169" spans="2:10" ht="13.2">
      <c r="B169" s="69"/>
      <c r="E169" s="74"/>
      <c r="F169" s="74"/>
      <c r="G169" s="74"/>
      <c r="H169" s="74"/>
      <c r="I169" s="74"/>
      <c r="J169" s="70"/>
    </row>
    <row r="170" spans="2:10" ht="13.2">
      <c r="B170" s="69"/>
      <c r="E170" s="74"/>
      <c r="F170" s="74"/>
      <c r="G170" s="74"/>
      <c r="H170" s="74"/>
      <c r="I170" s="74"/>
      <c r="J170" s="70"/>
    </row>
    <row r="171" spans="2:10" ht="13.2">
      <c r="B171" s="69"/>
      <c r="E171" s="74"/>
      <c r="F171" s="74"/>
      <c r="G171" s="74"/>
      <c r="H171" s="74"/>
      <c r="I171" s="74"/>
      <c r="J171" s="70"/>
    </row>
    <row r="172" spans="2:10" ht="13.2">
      <c r="B172" s="69"/>
      <c r="E172" s="74"/>
      <c r="F172" s="74"/>
      <c r="G172" s="74"/>
      <c r="H172" s="74"/>
      <c r="I172" s="74"/>
      <c r="J172" s="70"/>
    </row>
    <row r="173" spans="2:10" ht="13.2">
      <c r="B173" s="69"/>
      <c r="E173" s="74"/>
      <c r="F173" s="74"/>
      <c r="G173" s="74"/>
      <c r="H173" s="74"/>
      <c r="I173" s="74"/>
      <c r="J173" s="70"/>
    </row>
    <row r="174" spans="2:10" ht="13.2">
      <c r="B174" s="69"/>
      <c r="E174" s="74"/>
      <c r="F174" s="74"/>
      <c r="G174" s="74"/>
      <c r="H174" s="74"/>
      <c r="I174" s="74"/>
      <c r="J174" s="70"/>
    </row>
    <row r="175" spans="2:10" ht="13.2">
      <c r="B175" s="69"/>
      <c r="E175" s="74"/>
      <c r="F175" s="74"/>
      <c r="G175" s="74"/>
      <c r="H175" s="74"/>
      <c r="I175" s="74"/>
      <c r="J175" s="70"/>
    </row>
    <row r="176" spans="2:10" ht="13.2">
      <c r="B176" s="69"/>
      <c r="E176" s="74"/>
      <c r="F176" s="74"/>
      <c r="G176" s="74"/>
      <c r="H176" s="74"/>
      <c r="I176" s="74"/>
      <c r="J176" s="70"/>
    </row>
    <row r="177" spans="2:10" ht="13.2">
      <c r="B177" s="69"/>
      <c r="E177" s="74"/>
      <c r="F177" s="74"/>
      <c r="G177" s="74"/>
      <c r="H177" s="74"/>
      <c r="I177" s="74"/>
      <c r="J177" s="70"/>
    </row>
    <row r="178" spans="2:10" ht="13.2">
      <c r="B178" s="69"/>
      <c r="E178" s="74"/>
      <c r="F178" s="74"/>
      <c r="G178" s="74"/>
      <c r="H178" s="74"/>
      <c r="I178" s="74"/>
      <c r="J178" s="70"/>
    </row>
    <row r="179" spans="2:10" ht="13.2">
      <c r="B179" s="69"/>
      <c r="E179" s="74"/>
      <c r="F179" s="74"/>
      <c r="G179" s="74"/>
      <c r="H179" s="74"/>
      <c r="I179" s="74"/>
      <c r="J179" s="70"/>
    </row>
    <row r="180" spans="2:10" ht="13.2">
      <c r="B180" s="69"/>
      <c r="E180" s="74"/>
      <c r="F180" s="74"/>
      <c r="G180" s="74"/>
      <c r="H180" s="74"/>
      <c r="I180" s="74"/>
      <c r="J180" s="70"/>
    </row>
    <row r="181" spans="2:10" ht="13.2">
      <c r="B181" s="69"/>
      <c r="E181" s="74"/>
      <c r="F181" s="74"/>
      <c r="G181" s="74"/>
      <c r="H181" s="74"/>
      <c r="I181" s="74"/>
      <c r="J181" s="70"/>
    </row>
    <row r="182" spans="2:10" ht="13.2">
      <c r="B182" s="69"/>
      <c r="E182" s="74"/>
      <c r="F182" s="74"/>
      <c r="G182" s="74"/>
      <c r="H182" s="74"/>
      <c r="I182" s="74"/>
      <c r="J182" s="70"/>
    </row>
    <row r="183" spans="2:10" ht="13.2">
      <c r="B183" s="69"/>
      <c r="E183" s="74"/>
      <c r="F183" s="74"/>
      <c r="G183" s="74"/>
      <c r="H183" s="74"/>
      <c r="I183" s="74"/>
      <c r="J183" s="70"/>
    </row>
    <row r="184" spans="2:10" ht="13.2">
      <c r="B184" s="69"/>
      <c r="E184" s="74"/>
      <c r="F184" s="74"/>
      <c r="G184" s="74"/>
      <c r="H184" s="74"/>
      <c r="I184" s="74"/>
      <c r="J184" s="70"/>
    </row>
    <row r="185" spans="2:10" ht="13.2">
      <c r="B185" s="69"/>
      <c r="E185" s="74"/>
      <c r="F185" s="74"/>
      <c r="G185" s="74"/>
      <c r="H185" s="74"/>
      <c r="I185" s="74"/>
      <c r="J185" s="70"/>
    </row>
    <row r="186" spans="2:10" ht="13.2">
      <c r="B186" s="69"/>
      <c r="E186" s="74"/>
      <c r="F186" s="74"/>
      <c r="G186" s="74"/>
      <c r="H186" s="74"/>
      <c r="I186" s="74"/>
      <c r="J186" s="70"/>
    </row>
    <row r="187" spans="2:10" ht="13.2">
      <c r="B187" s="69"/>
      <c r="E187" s="74"/>
      <c r="F187" s="74"/>
      <c r="G187" s="74"/>
      <c r="H187" s="74"/>
      <c r="I187" s="74"/>
      <c r="J187" s="70"/>
    </row>
    <row r="188" spans="2:10" ht="13.2">
      <c r="B188" s="69"/>
      <c r="E188" s="74"/>
      <c r="F188" s="74"/>
      <c r="G188" s="74"/>
      <c r="H188" s="74"/>
      <c r="I188" s="74"/>
      <c r="J188" s="70"/>
    </row>
    <row r="189" spans="2:10" ht="13.2">
      <c r="B189" s="69"/>
      <c r="E189" s="74"/>
      <c r="F189" s="74"/>
      <c r="G189" s="74"/>
      <c r="H189" s="74"/>
      <c r="I189" s="74"/>
      <c r="J189" s="70"/>
    </row>
    <row r="190" spans="2:10" ht="13.2">
      <c r="B190" s="69"/>
      <c r="E190" s="74"/>
      <c r="F190" s="74"/>
      <c r="G190" s="74"/>
      <c r="H190" s="74"/>
      <c r="I190" s="74"/>
      <c r="J190" s="70"/>
    </row>
    <row r="191" spans="2:10" ht="13.2">
      <c r="B191" s="69"/>
      <c r="E191" s="74"/>
      <c r="F191" s="74"/>
      <c r="G191" s="74"/>
      <c r="H191" s="74"/>
      <c r="I191" s="74"/>
      <c r="J191" s="70"/>
    </row>
    <row r="192" spans="2:10" ht="13.2">
      <c r="B192" s="69"/>
      <c r="E192" s="74"/>
      <c r="F192" s="74"/>
      <c r="G192" s="74"/>
      <c r="H192" s="74"/>
      <c r="I192" s="74"/>
      <c r="J192" s="70"/>
    </row>
    <row r="193" spans="2:10" ht="13.2">
      <c r="B193" s="69"/>
      <c r="E193" s="74"/>
      <c r="F193" s="74"/>
      <c r="G193" s="74"/>
      <c r="H193" s="74"/>
      <c r="I193" s="74"/>
      <c r="J193" s="70"/>
    </row>
    <row r="194" spans="2:10" ht="13.2">
      <c r="B194" s="69"/>
      <c r="E194" s="74"/>
      <c r="F194" s="74"/>
      <c r="G194" s="74"/>
      <c r="H194" s="74"/>
      <c r="I194" s="74"/>
      <c r="J194" s="70"/>
    </row>
    <row r="195" spans="2:10" ht="13.2">
      <c r="B195" s="69"/>
      <c r="E195" s="74"/>
      <c r="F195" s="74"/>
      <c r="G195" s="74"/>
      <c r="H195" s="74"/>
      <c r="I195" s="74"/>
      <c r="J195" s="70"/>
    </row>
    <row r="196" spans="2:10" ht="13.2">
      <c r="B196" s="69"/>
      <c r="E196" s="74"/>
      <c r="F196" s="74"/>
      <c r="G196" s="74"/>
      <c r="H196" s="74"/>
      <c r="I196" s="74"/>
      <c r="J196" s="70"/>
    </row>
    <row r="197" spans="2:10" ht="13.2">
      <c r="B197" s="69"/>
      <c r="E197" s="74"/>
      <c r="F197" s="74"/>
      <c r="G197" s="74"/>
      <c r="H197" s="74"/>
      <c r="I197" s="74"/>
      <c r="J197" s="70"/>
    </row>
    <row r="198" spans="2:10" ht="13.2">
      <c r="B198" s="69"/>
      <c r="E198" s="74"/>
      <c r="F198" s="74"/>
      <c r="G198" s="74"/>
      <c r="H198" s="74"/>
      <c r="I198" s="74"/>
      <c r="J198" s="70"/>
    </row>
    <row r="199" spans="2:10" ht="13.2">
      <c r="B199" s="69"/>
      <c r="E199" s="74"/>
      <c r="F199" s="74"/>
      <c r="G199" s="74"/>
      <c r="H199" s="74"/>
      <c r="I199" s="74"/>
      <c r="J199" s="70"/>
    </row>
    <row r="200" spans="2:10" ht="13.2">
      <c r="B200" s="69"/>
      <c r="E200" s="74"/>
      <c r="F200" s="74"/>
      <c r="G200" s="74"/>
      <c r="H200" s="74"/>
      <c r="I200" s="74"/>
      <c r="J200" s="70"/>
    </row>
    <row r="201" spans="2:10" ht="13.2">
      <c r="B201" s="69"/>
      <c r="E201" s="74"/>
      <c r="F201" s="74"/>
      <c r="G201" s="74"/>
      <c r="H201" s="74"/>
      <c r="I201" s="74"/>
      <c r="J201" s="70"/>
    </row>
    <row r="202" spans="2:10" ht="13.2">
      <c r="B202" s="69"/>
      <c r="E202" s="74"/>
      <c r="F202" s="74"/>
      <c r="G202" s="74"/>
      <c r="H202" s="74"/>
      <c r="I202" s="74"/>
      <c r="J202" s="70"/>
    </row>
    <row r="203" spans="2:10" ht="13.2">
      <c r="B203" s="69"/>
      <c r="E203" s="74"/>
      <c r="F203" s="74"/>
      <c r="G203" s="74"/>
      <c r="H203" s="74"/>
      <c r="I203" s="74"/>
      <c r="J203" s="70"/>
    </row>
    <row r="204" spans="2:10" ht="13.2">
      <c r="B204" s="69"/>
      <c r="E204" s="74"/>
      <c r="F204" s="74"/>
      <c r="G204" s="74"/>
      <c r="H204" s="74"/>
      <c r="I204" s="74"/>
      <c r="J204" s="70"/>
    </row>
    <row r="205" spans="2:10" ht="13.2">
      <c r="B205" s="69"/>
      <c r="E205" s="74"/>
      <c r="F205" s="74"/>
      <c r="G205" s="74"/>
      <c r="H205" s="74"/>
      <c r="I205" s="74"/>
      <c r="J205" s="70"/>
    </row>
    <row r="206" spans="2:10" ht="13.2">
      <c r="B206" s="69"/>
      <c r="E206" s="74"/>
      <c r="F206" s="74"/>
      <c r="G206" s="74"/>
      <c r="H206" s="74"/>
      <c r="I206" s="74"/>
      <c r="J206" s="70"/>
    </row>
    <row r="207" spans="2:10" ht="13.2">
      <c r="B207" s="69"/>
      <c r="E207" s="74"/>
      <c r="F207" s="74"/>
      <c r="G207" s="74"/>
      <c r="H207" s="74"/>
      <c r="I207" s="74"/>
      <c r="J207" s="70"/>
    </row>
    <row r="208" spans="2:10" ht="13.2">
      <c r="B208" s="69"/>
      <c r="E208" s="74"/>
      <c r="F208" s="74"/>
      <c r="G208" s="74"/>
      <c r="H208" s="74"/>
      <c r="I208" s="74"/>
      <c r="J208" s="70"/>
    </row>
    <row r="209" spans="2:10" ht="13.2">
      <c r="B209" s="69"/>
      <c r="E209" s="74"/>
      <c r="F209" s="74"/>
      <c r="G209" s="74"/>
      <c r="H209" s="74"/>
      <c r="I209" s="74"/>
      <c r="J209" s="70"/>
    </row>
    <row r="210" spans="2:10" ht="13.2">
      <c r="B210" s="69"/>
      <c r="E210" s="74"/>
      <c r="F210" s="74"/>
      <c r="G210" s="74"/>
      <c r="H210" s="74"/>
      <c r="I210" s="74"/>
      <c r="J210" s="70"/>
    </row>
    <row r="211" spans="2:10" ht="13.2">
      <c r="B211" s="69"/>
      <c r="E211" s="74"/>
      <c r="F211" s="74"/>
      <c r="G211" s="74"/>
      <c r="H211" s="74"/>
      <c r="I211" s="74"/>
      <c r="J211" s="70"/>
    </row>
    <row r="212" spans="2:10" ht="13.2">
      <c r="B212" s="69"/>
      <c r="E212" s="74"/>
      <c r="F212" s="74"/>
      <c r="G212" s="74"/>
      <c r="H212" s="74"/>
      <c r="I212" s="74"/>
      <c r="J212" s="70"/>
    </row>
    <row r="213" spans="2:10" ht="13.2">
      <c r="B213" s="69"/>
      <c r="E213" s="74"/>
      <c r="F213" s="74"/>
      <c r="G213" s="74"/>
      <c r="H213" s="74"/>
      <c r="I213" s="74"/>
      <c r="J213" s="70"/>
    </row>
    <row r="214" spans="2:10" ht="13.2">
      <c r="B214" s="69"/>
      <c r="E214" s="74"/>
      <c r="F214" s="74"/>
      <c r="G214" s="74"/>
      <c r="H214" s="74"/>
      <c r="I214" s="74"/>
      <c r="J214" s="70"/>
    </row>
    <row r="215" spans="2:10" ht="13.2">
      <c r="B215" s="69"/>
      <c r="E215" s="74"/>
      <c r="F215" s="74"/>
      <c r="G215" s="74"/>
      <c r="H215" s="74"/>
      <c r="I215" s="74"/>
      <c r="J215" s="70"/>
    </row>
    <row r="216" spans="2:10" ht="13.2">
      <c r="B216" s="69"/>
      <c r="E216" s="74"/>
      <c r="F216" s="74"/>
      <c r="G216" s="74"/>
      <c r="H216" s="74"/>
      <c r="I216" s="74"/>
      <c r="J216" s="70"/>
    </row>
    <row r="217" spans="2:10" ht="13.2">
      <c r="B217" s="69"/>
      <c r="E217" s="74"/>
      <c r="F217" s="74"/>
      <c r="G217" s="74"/>
      <c r="H217" s="74"/>
      <c r="I217" s="74"/>
      <c r="J217" s="70"/>
    </row>
    <row r="218" spans="2:10" ht="13.2">
      <c r="B218" s="69"/>
      <c r="E218" s="74"/>
      <c r="F218" s="74"/>
      <c r="G218" s="74"/>
      <c r="H218" s="74"/>
      <c r="I218" s="74"/>
      <c r="J218" s="70"/>
    </row>
    <row r="219" spans="2:10" ht="13.2">
      <c r="B219" s="69"/>
      <c r="E219" s="74"/>
      <c r="F219" s="74"/>
      <c r="G219" s="74"/>
      <c r="H219" s="74"/>
      <c r="I219" s="74"/>
      <c r="J219" s="70"/>
    </row>
    <row r="220" spans="2:10" ht="13.2">
      <c r="B220" s="69"/>
      <c r="E220" s="74"/>
      <c r="F220" s="74"/>
      <c r="G220" s="74"/>
      <c r="H220" s="74"/>
      <c r="I220" s="74"/>
      <c r="J220" s="70"/>
    </row>
    <row r="221" spans="2:10" ht="13.2">
      <c r="B221" s="69"/>
      <c r="E221" s="74"/>
      <c r="F221" s="74"/>
      <c r="G221" s="74"/>
      <c r="H221" s="74"/>
      <c r="I221" s="74"/>
      <c r="J221" s="70"/>
    </row>
    <row r="222" spans="2:10" ht="13.2">
      <c r="B222" s="69"/>
      <c r="E222" s="74"/>
      <c r="F222" s="74"/>
      <c r="G222" s="74"/>
      <c r="H222" s="74"/>
      <c r="I222" s="74"/>
      <c r="J222" s="70"/>
    </row>
    <row r="223" spans="2:10" ht="13.2">
      <c r="B223" s="69"/>
      <c r="E223" s="74"/>
      <c r="F223" s="74"/>
      <c r="G223" s="74"/>
      <c r="H223" s="74"/>
      <c r="I223" s="74"/>
      <c r="J223" s="70"/>
    </row>
    <row r="224" spans="2:10" ht="13.2">
      <c r="B224" s="69"/>
      <c r="E224" s="74"/>
      <c r="F224" s="74"/>
      <c r="G224" s="74"/>
      <c r="H224" s="74"/>
      <c r="I224" s="74"/>
      <c r="J224" s="70"/>
    </row>
    <row r="225" spans="2:10" ht="13.2">
      <c r="B225" s="69"/>
      <c r="E225" s="74"/>
      <c r="F225" s="74"/>
      <c r="G225" s="74"/>
      <c r="H225" s="74"/>
      <c r="I225" s="74"/>
      <c r="J225" s="70"/>
    </row>
    <row r="226" spans="2:10" ht="13.2">
      <c r="B226" s="69"/>
      <c r="E226" s="74"/>
      <c r="F226" s="74"/>
      <c r="G226" s="74"/>
      <c r="H226" s="74"/>
      <c r="I226" s="74"/>
      <c r="J226" s="70"/>
    </row>
    <row r="227" spans="2:10" ht="13.2">
      <c r="B227" s="69"/>
      <c r="E227" s="74"/>
      <c r="F227" s="74"/>
      <c r="G227" s="74"/>
      <c r="H227" s="74"/>
      <c r="I227" s="74"/>
      <c r="J227" s="70"/>
    </row>
    <row r="228" spans="2:10" ht="13.2">
      <c r="B228" s="69"/>
      <c r="E228" s="74"/>
      <c r="F228" s="74"/>
      <c r="G228" s="74"/>
      <c r="H228" s="74"/>
      <c r="I228" s="74"/>
      <c r="J228" s="70"/>
    </row>
    <row r="229" spans="2:10" ht="13.2">
      <c r="B229" s="69"/>
      <c r="E229" s="74"/>
      <c r="F229" s="74"/>
      <c r="G229" s="74"/>
      <c r="H229" s="74"/>
      <c r="I229" s="74"/>
      <c r="J229" s="70"/>
    </row>
    <row r="230" spans="2:10" ht="13.2">
      <c r="B230" s="69"/>
      <c r="E230" s="74"/>
      <c r="F230" s="74"/>
      <c r="G230" s="74"/>
      <c r="H230" s="74"/>
      <c r="I230" s="74"/>
      <c r="J230" s="70"/>
    </row>
    <row r="231" spans="2:10" ht="13.2">
      <c r="B231" s="69"/>
      <c r="E231" s="74"/>
      <c r="F231" s="74"/>
      <c r="G231" s="74"/>
      <c r="H231" s="74"/>
      <c r="I231" s="74"/>
      <c r="J231" s="70"/>
    </row>
    <row r="232" spans="2:10" ht="13.2">
      <c r="B232" s="69"/>
      <c r="E232" s="74"/>
      <c r="F232" s="74"/>
      <c r="G232" s="74"/>
      <c r="H232" s="74"/>
      <c r="I232" s="74"/>
      <c r="J232" s="70"/>
    </row>
    <row r="233" spans="2:10" ht="13.2">
      <c r="B233" s="69"/>
      <c r="E233" s="74"/>
      <c r="F233" s="74"/>
      <c r="G233" s="74"/>
      <c r="H233" s="74"/>
      <c r="I233" s="74"/>
      <c r="J233" s="70"/>
    </row>
    <row r="234" spans="2:10" ht="13.2">
      <c r="B234" s="69"/>
      <c r="E234" s="74"/>
      <c r="F234" s="74"/>
      <c r="G234" s="74"/>
      <c r="H234" s="74"/>
      <c r="I234" s="74"/>
      <c r="J234" s="70"/>
    </row>
    <row r="235" spans="2:10" ht="13.2">
      <c r="B235" s="69"/>
      <c r="E235" s="74"/>
      <c r="F235" s="74"/>
      <c r="G235" s="74"/>
      <c r="H235" s="74"/>
      <c r="I235" s="74"/>
      <c r="J235" s="70"/>
    </row>
    <row r="236" spans="2:10" ht="13.2">
      <c r="B236" s="69"/>
      <c r="E236" s="74"/>
      <c r="F236" s="74"/>
      <c r="G236" s="74"/>
      <c r="H236" s="74"/>
      <c r="I236" s="74"/>
      <c r="J236" s="70"/>
    </row>
    <row r="237" spans="2:10" ht="13.2">
      <c r="B237" s="69"/>
      <c r="E237" s="74"/>
      <c r="F237" s="74"/>
      <c r="G237" s="74"/>
      <c r="H237" s="74"/>
      <c r="I237" s="74"/>
      <c r="J237" s="70"/>
    </row>
    <row r="238" spans="2:10" ht="13.2">
      <c r="B238" s="69"/>
      <c r="E238" s="74"/>
      <c r="F238" s="74"/>
      <c r="G238" s="74"/>
      <c r="H238" s="74"/>
      <c r="I238" s="74"/>
      <c r="J238" s="70"/>
    </row>
    <row r="239" spans="2:10" ht="13.2">
      <c r="B239" s="69"/>
      <c r="E239" s="74"/>
      <c r="F239" s="74"/>
      <c r="G239" s="74"/>
      <c r="H239" s="74"/>
      <c r="I239" s="74"/>
      <c r="J239" s="70"/>
    </row>
    <row r="240" spans="2:10" ht="13.2">
      <c r="B240" s="69"/>
      <c r="E240" s="74"/>
      <c r="F240" s="74"/>
      <c r="G240" s="74"/>
      <c r="H240" s="74"/>
      <c r="I240" s="74"/>
      <c r="J240" s="70"/>
    </row>
    <row r="241" spans="2:10" ht="13.2">
      <c r="B241" s="69"/>
      <c r="E241" s="74"/>
      <c r="F241" s="74"/>
      <c r="G241" s="74"/>
      <c r="H241" s="74"/>
      <c r="I241" s="74"/>
      <c r="J241" s="70"/>
    </row>
    <row r="242" spans="2:10" ht="13.2">
      <c r="B242" s="69"/>
      <c r="E242" s="74"/>
      <c r="F242" s="74"/>
      <c r="G242" s="74"/>
      <c r="H242" s="74"/>
      <c r="I242" s="74"/>
      <c r="J242" s="70"/>
    </row>
    <row r="243" spans="2:10" ht="13.2">
      <c r="B243" s="69"/>
      <c r="E243" s="74"/>
      <c r="F243" s="74"/>
      <c r="G243" s="74"/>
      <c r="H243" s="74"/>
      <c r="I243" s="74"/>
      <c r="J243" s="70"/>
    </row>
    <row r="244" spans="2:10" ht="13.2">
      <c r="B244" s="69"/>
      <c r="E244" s="74"/>
      <c r="F244" s="74"/>
      <c r="G244" s="74"/>
      <c r="H244" s="74"/>
      <c r="I244" s="74"/>
      <c r="J244" s="70"/>
    </row>
    <row r="245" spans="2:10" ht="13.2">
      <c r="B245" s="69"/>
      <c r="E245" s="74"/>
      <c r="F245" s="74"/>
      <c r="G245" s="74"/>
      <c r="H245" s="74"/>
      <c r="I245" s="74"/>
      <c r="J245" s="70"/>
    </row>
    <row r="246" spans="2:10" ht="13.2">
      <c r="B246" s="69"/>
      <c r="E246" s="74"/>
      <c r="F246" s="74"/>
      <c r="G246" s="74"/>
      <c r="H246" s="74"/>
      <c r="I246" s="74"/>
      <c r="J246" s="70"/>
    </row>
    <row r="247" spans="2:10" ht="13.2">
      <c r="B247" s="69"/>
      <c r="E247" s="74"/>
      <c r="F247" s="74"/>
      <c r="G247" s="74"/>
      <c r="H247" s="74"/>
      <c r="I247" s="74"/>
      <c r="J247" s="70"/>
    </row>
    <row r="248" spans="2:10" ht="13.2">
      <c r="B248" s="69"/>
      <c r="E248" s="74"/>
      <c r="F248" s="74"/>
      <c r="G248" s="74"/>
      <c r="H248" s="74"/>
      <c r="I248" s="74"/>
      <c r="J248" s="70"/>
    </row>
    <row r="249" spans="2:10" ht="13.2">
      <c r="B249" s="69"/>
      <c r="E249" s="74"/>
      <c r="F249" s="74"/>
      <c r="G249" s="74"/>
      <c r="H249" s="74"/>
      <c r="I249" s="74"/>
      <c r="J249" s="70"/>
    </row>
    <row r="250" spans="2:10" ht="13.2">
      <c r="B250" s="69"/>
      <c r="E250" s="74"/>
      <c r="F250" s="74"/>
      <c r="G250" s="74"/>
      <c r="H250" s="74"/>
      <c r="I250" s="74"/>
      <c r="J250" s="70"/>
    </row>
    <row r="251" spans="2:10" ht="13.2">
      <c r="B251" s="69"/>
      <c r="E251" s="74"/>
      <c r="F251" s="74"/>
      <c r="G251" s="74"/>
      <c r="H251" s="74"/>
      <c r="I251" s="74"/>
      <c r="J251" s="70"/>
    </row>
    <row r="252" spans="2:10" ht="13.2">
      <c r="B252" s="69"/>
      <c r="E252" s="74"/>
      <c r="F252" s="74"/>
      <c r="G252" s="74"/>
      <c r="H252" s="74"/>
      <c r="I252" s="74"/>
      <c r="J252" s="70"/>
    </row>
    <row r="253" spans="2:10" ht="13.2">
      <c r="B253" s="69"/>
      <c r="E253" s="74"/>
      <c r="F253" s="74"/>
      <c r="G253" s="74"/>
      <c r="H253" s="74"/>
      <c r="I253" s="74"/>
      <c r="J253" s="70"/>
    </row>
    <row r="254" spans="2:10" ht="13.2">
      <c r="B254" s="69"/>
      <c r="E254" s="74"/>
      <c r="F254" s="74"/>
      <c r="G254" s="74"/>
      <c r="H254" s="74"/>
      <c r="I254" s="74"/>
      <c r="J254" s="70"/>
    </row>
    <row r="255" spans="2:10" ht="13.2">
      <c r="B255" s="69"/>
      <c r="E255" s="74"/>
      <c r="F255" s="74"/>
      <c r="G255" s="74"/>
      <c r="H255" s="74"/>
      <c r="I255" s="74"/>
      <c r="J255" s="70"/>
    </row>
    <row r="256" spans="2:10" ht="13.2">
      <c r="B256" s="69"/>
      <c r="E256" s="74"/>
      <c r="F256" s="74"/>
      <c r="G256" s="74"/>
      <c r="H256" s="74"/>
      <c r="I256" s="74"/>
      <c r="J256" s="70"/>
    </row>
    <row r="257" spans="2:10" ht="13.2">
      <c r="B257" s="69"/>
      <c r="E257" s="74"/>
      <c r="F257" s="74"/>
      <c r="G257" s="74"/>
      <c r="H257" s="74"/>
      <c r="I257" s="74"/>
      <c r="J257" s="70"/>
    </row>
    <row r="258" spans="2:10" ht="13.2">
      <c r="B258" s="69"/>
      <c r="E258" s="74"/>
      <c r="F258" s="74"/>
      <c r="G258" s="74"/>
      <c r="H258" s="74"/>
      <c r="I258" s="74"/>
      <c r="J258" s="70"/>
    </row>
    <row r="259" spans="2:10" ht="13.2">
      <c r="B259" s="69"/>
      <c r="E259" s="74"/>
      <c r="F259" s="74"/>
      <c r="G259" s="74"/>
      <c r="H259" s="74"/>
      <c r="I259" s="74"/>
      <c r="J259" s="70"/>
    </row>
    <row r="260" spans="2:10" ht="13.2">
      <c r="B260" s="69"/>
      <c r="E260" s="74"/>
      <c r="F260" s="74"/>
      <c r="G260" s="74"/>
      <c r="H260" s="74"/>
      <c r="I260" s="74"/>
      <c r="J260" s="70"/>
    </row>
    <row r="261" spans="2:10" ht="13.2">
      <c r="B261" s="69"/>
      <c r="E261" s="74"/>
      <c r="F261" s="74"/>
      <c r="G261" s="74"/>
      <c r="H261" s="74"/>
      <c r="I261" s="74"/>
      <c r="J261" s="70"/>
    </row>
    <row r="262" spans="2:10" ht="13.2">
      <c r="B262" s="69"/>
      <c r="E262" s="74"/>
      <c r="F262" s="74"/>
      <c r="G262" s="74"/>
      <c r="H262" s="74"/>
      <c r="I262" s="74"/>
      <c r="J262" s="70"/>
    </row>
    <row r="263" spans="2:10" ht="13.2">
      <c r="B263" s="69"/>
      <c r="E263" s="74"/>
      <c r="F263" s="74"/>
      <c r="G263" s="74"/>
      <c r="H263" s="74"/>
      <c r="I263" s="74"/>
      <c r="J263" s="70"/>
    </row>
    <row r="264" spans="2:10" ht="13.2">
      <c r="B264" s="69"/>
      <c r="E264" s="74"/>
      <c r="F264" s="74"/>
      <c r="G264" s="74"/>
      <c r="H264" s="74"/>
      <c r="I264" s="74"/>
      <c r="J264" s="70"/>
    </row>
    <row r="265" spans="2:10" ht="13.2">
      <c r="B265" s="69"/>
      <c r="E265" s="74"/>
      <c r="F265" s="74"/>
      <c r="G265" s="74"/>
      <c r="H265" s="74"/>
      <c r="I265" s="74"/>
      <c r="J265" s="70"/>
    </row>
    <row r="266" spans="2:10" ht="13.2">
      <c r="B266" s="69"/>
      <c r="E266" s="74"/>
      <c r="F266" s="74"/>
      <c r="G266" s="74"/>
      <c r="H266" s="74"/>
      <c r="I266" s="74"/>
      <c r="J266" s="70"/>
    </row>
    <row r="267" spans="2:10" ht="13.2">
      <c r="B267" s="69"/>
      <c r="E267" s="74"/>
      <c r="F267" s="74"/>
      <c r="G267" s="74"/>
      <c r="H267" s="74"/>
      <c r="I267" s="74"/>
      <c r="J267" s="70"/>
    </row>
    <row r="268" spans="2:10" ht="13.2">
      <c r="B268" s="69"/>
      <c r="E268" s="74"/>
      <c r="F268" s="74"/>
      <c r="G268" s="74"/>
      <c r="H268" s="74"/>
      <c r="I268" s="74"/>
      <c r="J268" s="70"/>
    </row>
    <row r="269" spans="2:10" ht="13.2">
      <c r="B269" s="69"/>
      <c r="E269" s="74"/>
      <c r="F269" s="74"/>
      <c r="G269" s="74"/>
      <c r="H269" s="74"/>
      <c r="I269" s="74"/>
      <c r="J269" s="70"/>
    </row>
    <row r="270" spans="2:10" ht="13.2">
      <c r="B270" s="69"/>
      <c r="E270" s="74"/>
      <c r="F270" s="74"/>
      <c r="G270" s="74"/>
      <c r="H270" s="74"/>
      <c r="I270" s="74"/>
      <c r="J270" s="70"/>
    </row>
    <row r="271" spans="2:10" ht="13.2">
      <c r="B271" s="69"/>
      <c r="E271" s="74"/>
      <c r="F271" s="74"/>
      <c r="G271" s="74"/>
      <c r="H271" s="74"/>
      <c r="I271" s="74"/>
      <c r="J271" s="70"/>
    </row>
    <row r="272" spans="2:10" ht="13.2">
      <c r="B272" s="69"/>
      <c r="E272" s="74"/>
      <c r="F272" s="74"/>
      <c r="G272" s="74"/>
      <c r="H272" s="74"/>
      <c r="I272" s="74"/>
      <c r="J272" s="70"/>
    </row>
  </sheetData>
  <phoneticPr fontId="0" type="noConversion"/>
  <printOptions horizontalCentered="1"/>
  <pageMargins left="0.7" right="0.7" top="0.75" bottom="0.75" header="0.3" footer="0.3"/>
  <pageSetup scale="64" orientation="portrait" r:id="rId1"/>
  <headerFooter alignWithMargins="0"/>
  <customProperties>
    <customPr name="_pios_id" r:id="rId2"/>
    <customPr name="EpmWorksheetKeyString_GUID" r:id="rId3"/>
  </customProperties>
  <legacyDrawing r:id="rId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I268"/>
  <sheetViews>
    <sheetView zoomScaleNormal="100" workbookViewId="0">
      <pane xSplit="2" ySplit="20" topLeftCell="C140" activePane="bottomRight" state="frozen"/>
      <selection activeCell="K23" sqref="K23"/>
      <selection pane="topRight" activeCell="K23" sqref="K23"/>
      <selection pane="bottomLeft" activeCell="K23" sqref="K23"/>
      <selection pane="bottomRight" activeCell="K23" sqref="K23"/>
    </sheetView>
  </sheetViews>
  <sheetFormatPr defaultRowHeight="10.199999999999999" outlineLevelRow="1"/>
  <cols>
    <col min="1" max="1" width="23.7109375" customWidth="1"/>
    <col min="2" max="2" width="17.28515625" bestFit="1" customWidth="1"/>
    <col min="3" max="3" width="12.7109375" customWidth="1"/>
    <col min="4" max="4" width="13.140625" bestFit="1" customWidth="1"/>
    <col min="5" max="5" width="15.7109375" customWidth="1"/>
  </cols>
  <sheetData>
    <row r="1" spans="1:6" ht="13.2">
      <c r="A1" s="35" t="s">
        <v>8</v>
      </c>
    </row>
    <row r="2" spans="1:6" ht="13.2">
      <c r="A2" s="35" t="s">
        <v>183</v>
      </c>
    </row>
    <row r="3" spans="1:6" ht="13.2">
      <c r="A3" s="94" t="s">
        <v>184</v>
      </c>
    </row>
    <row r="5" spans="1:6" ht="13.2">
      <c r="A5" s="34"/>
      <c r="B5" s="34"/>
      <c r="C5" s="43" t="s">
        <v>80</v>
      </c>
      <c r="D5" s="55" t="s">
        <v>2</v>
      </c>
      <c r="E5" s="44" t="s">
        <v>135</v>
      </c>
    </row>
    <row r="6" spans="1:6" ht="13.2">
      <c r="A6" s="37"/>
      <c r="B6" s="58" t="s">
        <v>10</v>
      </c>
      <c r="C6" s="55" t="s">
        <v>21</v>
      </c>
      <c r="D6" s="55"/>
      <c r="E6" s="59" t="s">
        <v>27</v>
      </c>
    </row>
    <row r="7" spans="1:6" ht="13.2">
      <c r="A7" s="37"/>
      <c r="B7" s="58"/>
      <c r="C7" s="59" t="s">
        <v>106</v>
      </c>
      <c r="D7" s="59" t="s">
        <v>24</v>
      </c>
      <c r="E7" s="59" t="s">
        <v>95</v>
      </c>
      <c r="F7" s="98"/>
    </row>
    <row r="8" spans="1:6" ht="13.2">
      <c r="A8" s="47"/>
      <c r="B8" s="60"/>
      <c r="C8" s="914" t="s">
        <v>182</v>
      </c>
      <c r="D8" s="49"/>
      <c r="E8" s="51"/>
      <c r="F8" s="98"/>
    </row>
    <row r="9" spans="1:6" ht="13.2" hidden="1">
      <c r="A9" s="37"/>
      <c r="B9" s="58"/>
      <c r="C9" s="59"/>
      <c r="D9" s="59"/>
      <c r="E9" s="59"/>
      <c r="F9" s="98"/>
    </row>
    <row r="10" spans="1:6" ht="13.2" hidden="1">
      <c r="A10" s="37"/>
      <c r="B10" s="58"/>
      <c r="C10" s="59"/>
      <c r="D10" s="59"/>
      <c r="E10" s="59"/>
      <c r="F10" s="98"/>
    </row>
    <row r="11" spans="1:6" ht="13.2" hidden="1">
      <c r="A11" s="37"/>
      <c r="B11" s="58"/>
      <c r="C11" s="59"/>
      <c r="D11" s="59"/>
      <c r="E11" s="59"/>
      <c r="F11" s="98"/>
    </row>
    <row r="12" spans="1:6" ht="13.2" hidden="1">
      <c r="A12" s="37"/>
      <c r="B12" s="58"/>
      <c r="C12" s="59"/>
      <c r="D12" s="59"/>
      <c r="E12" s="59"/>
    </row>
    <row r="13" spans="1:6" ht="13.2" hidden="1">
      <c r="A13" s="37"/>
      <c r="B13" s="58"/>
      <c r="C13" s="59"/>
      <c r="D13" s="59"/>
      <c r="E13" s="59"/>
    </row>
    <row r="14" spans="1:6" ht="13.2" hidden="1">
      <c r="A14" s="37"/>
      <c r="B14" s="58"/>
      <c r="C14" s="59"/>
      <c r="D14" s="59"/>
      <c r="E14" s="59"/>
    </row>
    <row r="15" spans="1:6" ht="13.2" hidden="1">
      <c r="A15" s="37"/>
      <c r="B15" s="58"/>
      <c r="C15" s="59"/>
      <c r="D15" s="59"/>
      <c r="E15" s="59"/>
    </row>
    <row r="16" spans="1:6" ht="13.2" hidden="1">
      <c r="A16" s="37"/>
      <c r="B16" s="58"/>
      <c r="C16" s="59"/>
      <c r="D16" s="59"/>
      <c r="E16" s="59"/>
    </row>
    <row r="17" spans="1:5" ht="13.2" hidden="1">
      <c r="A17" s="37"/>
      <c r="B17" s="58"/>
      <c r="C17" s="59"/>
      <c r="D17" s="59"/>
      <c r="E17" s="59"/>
    </row>
    <row r="18" spans="1:5" ht="13.2" hidden="1">
      <c r="A18" s="37"/>
      <c r="B18" s="58"/>
      <c r="C18" s="59"/>
      <c r="D18" s="59"/>
      <c r="E18" s="59"/>
    </row>
    <row r="19" spans="1:5" ht="13.2" hidden="1">
      <c r="A19" s="37"/>
      <c r="B19" s="58"/>
      <c r="C19" s="59"/>
      <c r="D19" s="59"/>
      <c r="E19" s="59"/>
    </row>
    <row r="20" spans="1:5" ht="13.2" hidden="1">
      <c r="A20" s="37"/>
      <c r="B20" s="58"/>
      <c r="C20" s="59"/>
      <c r="D20" s="59"/>
      <c r="E20" s="59"/>
    </row>
    <row r="21" spans="1:5" ht="13.2" outlineLevel="1">
      <c r="A21" s="37"/>
      <c r="B21" s="58" t="s">
        <v>164</v>
      </c>
      <c r="C21" s="99"/>
      <c r="D21" s="110">
        <v>0</v>
      </c>
      <c r="E21" s="59"/>
    </row>
    <row r="22" spans="1:5" ht="13.2" outlineLevel="1">
      <c r="A22" s="37"/>
      <c r="B22" s="69">
        <v>40724</v>
      </c>
      <c r="C22" s="99"/>
      <c r="D22" s="110">
        <v>0</v>
      </c>
      <c r="E22" s="59"/>
    </row>
    <row r="23" spans="1:5" ht="13.2" outlineLevel="1">
      <c r="A23" s="37"/>
      <c r="B23" s="69">
        <v>40755</v>
      </c>
      <c r="C23" s="100"/>
      <c r="D23" s="110">
        <v>0</v>
      </c>
      <c r="E23" s="59"/>
    </row>
    <row r="24" spans="1:5" ht="13.2" outlineLevel="1">
      <c r="A24" s="37"/>
      <c r="B24" s="69">
        <v>40786</v>
      </c>
      <c r="C24" s="100"/>
      <c r="D24" s="110">
        <v>0</v>
      </c>
      <c r="E24" s="59"/>
    </row>
    <row r="25" spans="1:5" ht="13.2" outlineLevel="1">
      <c r="A25" s="37"/>
      <c r="B25" s="69">
        <v>40816</v>
      </c>
      <c r="C25" s="100"/>
      <c r="D25" s="110">
        <v>0</v>
      </c>
      <c r="E25" s="59"/>
    </row>
    <row r="26" spans="1:5" ht="13.2" outlineLevel="1">
      <c r="A26" s="37"/>
      <c r="B26" s="69">
        <v>40847</v>
      </c>
      <c r="C26" s="100"/>
      <c r="D26" s="110">
        <v>0</v>
      </c>
      <c r="E26" s="59"/>
    </row>
    <row r="27" spans="1:5" ht="13.2" outlineLevel="1">
      <c r="A27" s="37"/>
      <c r="B27" s="69">
        <v>40877</v>
      </c>
      <c r="C27" s="100">
        <v>18500000</v>
      </c>
      <c r="D27" s="100">
        <f>C27</f>
        <v>18500000</v>
      </c>
      <c r="E27" s="59"/>
    </row>
    <row r="28" spans="1:5" ht="13.2" outlineLevel="1">
      <c r="A28" s="37"/>
      <c r="B28" s="77">
        <v>40908</v>
      </c>
      <c r="C28" s="100"/>
      <c r="D28" s="100">
        <f t="shared" ref="D28:D91" si="0">D27</f>
        <v>18500000</v>
      </c>
      <c r="E28" s="59"/>
    </row>
    <row r="29" spans="1:5" ht="13.2" outlineLevel="1">
      <c r="A29" s="37"/>
      <c r="B29" s="69">
        <v>40939</v>
      </c>
      <c r="C29" s="100"/>
      <c r="D29" s="100">
        <f t="shared" si="0"/>
        <v>18500000</v>
      </c>
      <c r="E29" s="59"/>
    </row>
    <row r="30" spans="1:5" ht="13.2" outlineLevel="1">
      <c r="A30" s="37"/>
      <c r="B30" s="69">
        <v>40968</v>
      </c>
      <c r="C30" s="100"/>
      <c r="D30" s="100">
        <f t="shared" si="0"/>
        <v>18500000</v>
      </c>
      <c r="E30" s="59"/>
    </row>
    <row r="31" spans="1:5" ht="13.2" outlineLevel="1">
      <c r="A31" s="37"/>
      <c r="B31" s="69">
        <v>40999</v>
      </c>
      <c r="C31" s="100"/>
      <c r="D31" s="100">
        <f t="shared" si="0"/>
        <v>18500000</v>
      </c>
      <c r="E31" s="59"/>
    </row>
    <row r="32" spans="1:5" ht="13.2" outlineLevel="1">
      <c r="A32" s="34"/>
      <c r="B32" s="69">
        <v>41029</v>
      </c>
      <c r="C32" s="101"/>
      <c r="D32" s="100">
        <f t="shared" si="0"/>
        <v>18500000</v>
      </c>
      <c r="E32" s="70"/>
    </row>
    <row r="33" spans="1:9" s="96" customFormat="1" ht="13.2" outlineLevel="1">
      <c r="A33" s="36"/>
      <c r="B33" s="77">
        <v>41060</v>
      </c>
      <c r="C33" s="102"/>
      <c r="D33" s="100">
        <f t="shared" si="0"/>
        <v>18500000</v>
      </c>
      <c r="E33" s="70">
        <f>(D21+D33+SUM(D22:D32)*2)/24</f>
        <v>10020833.333333334</v>
      </c>
    </row>
    <row r="34" spans="1:9" ht="13.2" outlineLevel="1">
      <c r="A34" s="34"/>
      <c r="B34" s="69">
        <v>41090</v>
      </c>
      <c r="C34" s="103"/>
      <c r="D34" s="100">
        <f t="shared" si="0"/>
        <v>18500000</v>
      </c>
      <c r="E34" s="70">
        <f t="shared" ref="E34:E40" si="1">(D22+D34+SUM(D23:D33)*2)/24</f>
        <v>11562500</v>
      </c>
    </row>
    <row r="35" spans="1:9" ht="13.2" outlineLevel="1">
      <c r="A35" s="34"/>
      <c r="B35" s="69">
        <v>41121</v>
      </c>
      <c r="C35" s="103"/>
      <c r="D35" s="100">
        <f t="shared" si="0"/>
        <v>18500000</v>
      </c>
      <c r="E35" s="70">
        <f t="shared" si="1"/>
        <v>13104166.666666666</v>
      </c>
    </row>
    <row r="36" spans="1:9" ht="13.2" outlineLevel="1">
      <c r="A36" s="34"/>
      <c r="B36" s="69">
        <v>41152</v>
      </c>
      <c r="C36" s="103"/>
      <c r="D36" s="100">
        <f t="shared" si="0"/>
        <v>18500000</v>
      </c>
      <c r="E36" s="70">
        <f t="shared" si="1"/>
        <v>14645833.333333334</v>
      </c>
    </row>
    <row r="37" spans="1:9" ht="13.2" outlineLevel="1">
      <c r="A37" s="34"/>
      <c r="B37" s="69">
        <v>41182</v>
      </c>
      <c r="C37" s="103"/>
      <c r="D37" s="100">
        <f t="shared" si="0"/>
        <v>18500000</v>
      </c>
      <c r="E37" s="70">
        <f t="shared" si="1"/>
        <v>16187500</v>
      </c>
    </row>
    <row r="38" spans="1:9" ht="13.2" outlineLevel="1">
      <c r="A38" s="34"/>
      <c r="B38" s="69">
        <v>41213</v>
      </c>
      <c r="C38" s="103"/>
      <c r="D38" s="100">
        <f t="shared" si="0"/>
        <v>18500000</v>
      </c>
      <c r="E38" s="70">
        <f t="shared" si="1"/>
        <v>17729166.666666668</v>
      </c>
    </row>
    <row r="39" spans="1:9" ht="13.2" outlineLevel="1">
      <c r="A39" s="34"/>
      <c r="B39" s="69">
        <v>41243</v>
      </c>
      <c r="C39" s="103"/>
      <c r="D39" s="100">
        <f t="shared" si="0"/>
        <v>18500000</v>
      </c>
      <c r="E39" s="70">
        <f t="shared" si="1"/>
        <v>18500000</v>
      </c>
    </row>
    <row r="40" spans="1:9" ht="13.2" outlineLevel="1">
      <c r="A40" s="34"/>
      <c r="B40" s="77">
        <v>41274</v>
      </c>
      <c r="C40" s="103"/>
      <c r="D40" s="100">
        <f t="shared" si="0"/>
        <v>18500000</v>
      </c>
      <c r="E40" s="70">
        <f t="shared" si="1"/>
        <v>18500000</v>
      </c>
      <c r="F40" s="81"/>
      <c r="G40" s="81"/>
    </row>
    <row r="41" spans="1:9" ht="13.2" outlineLevel="1">
      <c r="A41" s="34"/>
      <c r="B41" s="69">
        <v>41305</v>
      </c>
      <c r="C41" s="74"/>
      <c r="D41" s="100">
        <f t="shared" si="0"/>
        <v>18500000</v>
      </c>
      <c r="E41" s="70">
        <f>(D29+D41+SUM(D30:D40)*2)/24</f>
        <v>18500000</v>
      </c>
    </row>
    <row r="42" spans="1:9" ht="13.2" outlineLevel="1">
      <c r="A42" s="34"/>
      <c r="B42" s="69">
        <v>41333</v>
      </c>
      <c r="C42" s="74"/>
      <c r="D42" s="100">
        <f t="shared" si="0"/>
        <v>18500000</v>
      </c>
      <c r="E42" s="70">
        <f>(D30+D42+SUM(D31:D41)*2)/24</f>
        <v>18500000</v>
      </c>
      <c r="F42" s="81"/>
      <c r="I42" t="s">
        <v>158</v>
      </c>
    </row>
    <row r="43" spans="1:9" ht="13.2" outlineLevel="1">
      <c r="A43" s="34"/>
      <c r="B43" s="69">
        <v>41364</v>
      </c>
      <c r="C43" s="74"/>
      <c r="D43" s="100">
        <f t="shared" si="0"/>
        <v>18500000</v>
      </c>
      <c r="E43" s="70">
        <f>(D31+D43+SUM(D32:D42)*2)/24</f>
        <v>18500000</v>
      </c>
    </row>
    <row r="44" spans="1:9" ht="13.2" outlineLevel="1">
      <c r="B44" s="69">
        <v>41394</v>
      </c>
      <c r="D44" s="100">
        <f t="shared" si="0"/>
        <v>18500000</v>
      </c>
      <c r="E44" s="70">
        <f>(D32+D44+SUM(D33:D43)*2)/24</f>
        <v>18500000</v>
      </c>
    </row>
    <row r="45" spans="1:9" ht="13.2" outlineLevel="1">
      <c r="B45" s="77">
        <v>41425</v>
      </c>
      <c r="D45" s="100">
        <f t="shared" si="0"/>
        <v>18500000</v>
      </c>
      <c r="E45" s="70">
        <f t="shared" ref="E45:E52" si="2">(D33+D45+SUM(D34:D44)*2)/24</f>
        <v>18500000</v>
      </c>
    </row>
    <row r="46" spans="1:9" ht="13.2" outlineLevel="1">
      <c r="B46" s="69">
        <v>41455</v>
      </c>
      <c r="D46" s="100">
        <f t="shared" si="0"/>
        <v>18500000</v>
      </c>
      <c r="E46" s="70">
        <f t="shared" si="2"/>
        <v>18500000</v>
      </c>
    </row>
    <row r="47" spans="1:9" ht="13.2" outlineLevel="1">
      <c r="B47" s="69">
        <v>41486</v>
      </c>
      <c r="C47" s="81"/>
      <c r="D47" s="100">
        <f t="shared" si="0"/>
        <v>18500000</v>
      </c>
      <c r="E47" s="70">
        <f t="shared" si="2"/>
        <v>18500000</v>
      </c>
    </row>
    <row r="48" spans="1:9" ht="13.2" outlineLevel="1">
      <c r="B48" s="69">
        <v>41517</v>
      </c>
      <c r="D48" s="100">
        <f t="shared" si="0"/>
        <v>18500000</v>
      </c>
      <c r="E48" s="70">
        <f t="shared" si="2"/>
        <v>18500000</v>
      </c>
    </row>
    <row r="49" spans="2:8" ht="13.2" outlineLevel="1">
      <c r="B49" s="69">
        <v>41547</v>
      </c>
      <c r="C49" s="81"/>
      <c r="D49" s="100">
        <f t="shared" si="0"/>
        <v>18500000</v>
      </c>
      <c r="E49" s="70">
        <f t="shared" si="2"/>
        <v>18500000</v>
      </c>
    </row>
    <row r="50" spans="2:8" ht="13.2" outlineLevel="1">
      <c r="B50" s="69">
        <v>41578</v>
      </c>
      <c r="C50" s="81"/>
      <c r="D50" s="100">
        <f t="shared" si="0"/>
        <v>18500000</v>
      </c>
      <c r="E50" s="70">
        <f t="shared" si="2"/>
        <v>18500000</v>
      </c>
    </row>
    <row r="51" spans="2:8" ht="13.2" outlineLevel="1">
      <c r="B51" s="69">
        <v>41608</v>
      </c>
      <c r="D51" s="100">
        <f t="shared" si="0"/>
        <v>18500000</v>
      </c>
      <c r="E51" s="70">
        <f t="shared" si="2"/>
        <v>18500000</v>
      </c>
    </row>
    <row r="52" spans="2:8" ht="13.2" outlineLevel="1">
      <c r="B52" s="77">
        <v>41639</v>
      </c>
      <c r="C52" s="81"/>
      <c r="D52" s="100">
        <f t="shared" si="0"/>
        <v>18500000</v>
      </c>
      <c r="E52" s="70">
        <f t="shared" si="2"/>
        <v>18500000</v>
      </c>
      <c r="F52" s="81"/>
      <c r="G52" s="81"/>
      <c r="H52" s="81"/>
    </row>
    <row r="53" spans="2:8" ht="13.2" outlineLevel="1">
      <c r="B53" s="69">
        <v>41670</v>
      </c>
      <c r="C53" s="81"/>
      <c r="D53" s="100">
        <f t="shared" si="0"/>
        <v>18500000</v>
      </c>
      <c r="E53" s="70">
        <f t="shared" ref="E53:E64" si="3">(D41+D53+SUM(D42:D52)*2)/24</f>
        <v>18500000</v>
      </c>
      <c r="F53" s="81"/>
      <c r="G53" s="81"/>
      <c r="H53" s="81"/>
    </row>
    <row r="54" spans="2:8" ht="13.2" outlineLevel="1">
      <c r="B54" s="69">
        <v>41698</v>
      </c>
      <c r="C54" s="81"/>
      <c r="D54" s="100">
        <f t="shared" si="0"/>
        <v>18500000</v>
      </c>
      <c r="E54" s="70">
        <f t="shared" si="3"/>
        <v>18500000</v>
      </c>
      <c r="F54" s="81"/>
    </row>
    <row r="55" spans="2:8" ht="13.2" outlineLevel="1">
      <c r="B55" s="69">
        <v>41729</v>
      </c>
      <c r="C55" s="81"/>
      <c r="D55" s="100">
        <f t="shared" si="0"/>
        <v>18500000</v>
      </c>
      <c r="E55" s="70">
        <f t="shared" si="3"/>
        <v>18500000</v>
      </c>
      <c r="F55" s="81"/>
    </row>
    <row r="56" spans="2:8" ht="13.2" outlineLevel="1">
      <c r="B56" s="69">
        <v>41759</v>
      </c>
      <c r="C56" s="81"/>
      <c r="D56" s="100">
        <f t="shared" si="0"/>
        <v>18500000</v>
      </c>
      <c r="E56" s="70">
        <f t="shared" si="3"/>
        <v>18500000</v>
      </c>
    </row>
    <row r="57" spans="2:8" ht="13.2" outlineLevel="1">
      <c r="B57" s="77">
        <v>41790</v>
      </c>
      <c r="C57" s="81"/>
      <c r="D57" s="100">
        <f t="shared" si="0"/>
        <v>18500000</v>
      </c>
      <c r="E57" s="70">
        <f t="shared" si="3"/>
        <v>18500000</v>
      </c>
    </row>
    <row r="58" spans="2:8" ht="13.2" outlineLevel="1">
      <c r="B58" s="69">
        <v>41820</v>
      </c>
      <c r="D58" s="100">
        <f t="shared" si="0"/>
        <v>18500000</v>
      </c>
      <c r="E58" s="70">
        <f t="shared" si="3"/>
        <v>18500000</v>
      </c>
    </row>
    <row r="59" spans="2:8" ht="13.2" outlineLevel="1">
      <c r="B59" s="69">
        <v>41851</v>
      </c>
      <c r="C59" s="81"/>
      <c r="D59" s="100">
        <f t="shared" si="0"/>
        <v>18500000</v>
      </c>
      <c r="E59" s="70">
        <f t="shared" si="3"/>
        <v>18500000</v>
      </c>
    </row>
    <row r="60" spans="2:8" ht="13.2" outlineLevel="1">
      <c r="B60" s="69">
        <v>41882</v>
      </c>
      <c r="C60" s="81"/>
      <c r="D60" s="100">
        <f t="shared" si="0"/>
        <v>18500000</v>
      </c>
      <c r="E60" s="70">
        <f t="shared" si="3"/>
        <v>18500000</v>
      </c>
      <c r="F60" s="81"/>
    </row>
    <row r="61" spans="2:8" ht="13.2" outlineLevel="1">
      <c r="B61" s="69">
        <v>41912</v>
      </c>
      <c r="C61" s="81"/>
      <c r="D61" s="100">
        <f t="shared" si="0"/>
        <v>18500000</v>
      </c>
      <c r="E61" s="70">
        <f t="shared" si="3"/>
        <v>18500000</v>
      </c>
      <c r="F61" s="81"/>
    </row>
    <row r="62" spans="2:8" ht="13.2" outlineLevel="1">
      <c r="B62" s="69">
        <v>41943</v>
      </c>
      <c r="C62" s="81"/>
      <c r="D62" s="100">
        <f t="shared" si="0"/>
        <v>18500000</v>
      </c>
      <c r="E62" s="70">
        <f t="shared" si="3"/>
        <v>18500000</v>
      </c>
      <c r="F62" s="81"/>
      <c r="G62" s="81"/>
    </row>
    <row r="63" spans="2:8" ht="13.2" outlineLevel="1">
      <c r="B63" s="69">
        <v>41973</v>
      </c>
      <c r="D63" s="100">
        <f t="shared" si="0"/>
        <v>18500000</v>
      </c>
      <c r="E63" s="70">
        <f t="shared" si="3"/>
        <v>18500000</v>
      </c>
    </row>
    <row r="64" spans="2:8" ht="13.2" outlineLevel="1">
      <c r="B64" s="77">
        <v>42004</v>
      </c>
      <c r="C64" s="81"/>
      <c r="D64" s="100">
        <f t="shared" si="0"/>
        <v>18500000</v>
      </c>
      <c r="E64" s="70">
        <f t="shared" si="3"/>
        <v>18500000</v>
      </c>
      <c r="F64" s="81"/>
      <c r="G64" s="81"/>
      <c r="H64" s="81"/>
    </row>
    <row r="65" spans="2:8" ht="13.2">
      <c r="B65" s="69">
        <v>42035</v>
      </c>
      <c r="C65" s="81"/>
      <c r="D65" s="100">
        <f t="shared" si="0"/>
        <v>18500000</v>
      </c>
      <c r="E65" s="70">
        <f>(D53+D65+SUM(D54:D64)*2)/24</f>
        <v>18500000</v>
      </c>
      <c r="F65" s="81"/>
      <c r="G65" s="81"/>
      <c r="H65" s="81"/>
    </row>
    <row r="66" spans="2:8" ht="13.2">
      <c r="B66" s="69">
        <v>42063</v>
      </c>
      <c r="C66" s="81"/>
      <c r="D66" s="100">
        <f t="shared" si="0"/>
        <v>18500000</v>
      </c>
      <c r="E66" s="70">
        <f t="shared" ref="E66:E76" si="4">(D54+D66+SUM(D55:D65)*2)/24</f>
        <v>18500000</v>
      </c>
      <c r="F66" s="81"/>
    </row>
    <row r="67" spans="2:8" ht="13.2">
      <c r="B67" s="69">
        <v>42094</v>
      </c>
      <c r="C67" s="81"/>
      <c r="D67" s="100">
        <f t="shared" si="0"/>
        <v>18500000</v>
      </c>
      <c r="E67" s="70">
        <f t="shared" si="4"/>
        <v>18500000</v>
      </c>
      <c r="F67" s="81"/>
    </row>
    <row r="68" spans="2:8" ht="13.2">
      <c r="B68" s="69">
        <v>42124</v>
      </c>
      <c r="C68" s="81"/>
      <c r="D68" s="100">
        <f t="shared" si="0"/>
        <v>18500000</v>
      </c>
      <c r="E68" s="70">
        <f t="shared" si="4"/>
        <v>18500000</v>
      </c>
      <c r="F68" s="81"/>
    </row>
    <row r="69" spans="2:8" ht="13.2">
      <c r="B69" s="77">
        <v>42155</v>
      </c>
      <c r="D69" s="100">
        <f t="shared" si="0"/>
        <v>18500000</v>
      </c>
      <c r="E69" s="70">
        <f t="shared" si="4"/>
        <v>18500000</v>
      </c>
    </row>
    <row r="70" spans="2:8" ht="13.2">
      <c r="B70" s="77">
        <v>42185</v>
      </c>
      <c r="D70" s="100">
        <f t="shared" si="0"/>
        <v>18500000</v>
      </c>
      <c r="E70" s="70">
        <f t="shared" si="4"/>
        <v>18500000</v>
      </c>
    </row>
    <row r="71" spans="2:8" ht="13.2">
      <c r="B71" s="69">
        <v>42216</v>
      </c>
      <c r="C71" s="81"/>
      <c r="D71" s="100">
        <f t="shared" si="0"/>
        <v>18500000</v>
      </c>
      <c r="E71" s="70">
        <f t="shared" si="4"/>
        <v>18500000</v>
      </c>
      <c r="F71" s="81"/>
      <c r="G71" s="81"/>
    </row>
    <row r="72" spans="2:8" ht="13.2">
      <c r="B72" s="69">
        <v>42247</v>
      </c>
      <c r="C72" s="81"/>
      <c r="D72" s="100">
        <f t="shared" si="0"/>
        <v>18500000</v>
      </c>
      <c r="E72" s="70">
        <f t="shared" si="4"/>
        <v>18500000</v>
      </c>
      <c r="F72" s="81"/>
      <c r="G72" s="81"/>
    </row>
    <row r="73" spans="2:8" ht="13.2">
      <c r="B73" s="69">
        <v>42277</v>
      </c>
      <c r="C73" s="81"/>
      <c r="D73" s="100">
        <f t="shared" si="0"/>
        <v>18500000</v>
      </c>
      <c r="E73" s="70">
        <f t="shared" si="4"/>
        <v>18500000</v>
      </c>
      <c r="F73" s="81"/>
      <c r="G73" s="81"/>
    </row>
    <row r="74" spans="2:8" ht="13.2">
      <c r="B74" s="69">
        <v>42308</v>
      </c>
      <c r="C74" s="81"/>
      <c r="D74" s="100">
        <f t="shared" si="0"/>
        <v>18500000</v>
      </c>
      <c r="E74" s="70">
        <f t="shared" si="4"/>
        <v>18500000</v>
      </c>
    </row>
    <row r="75" spans="2:8" ht="13.2">
      <c r="B75" s="69">
        <v>42338</v>
      </c>
      <c r="C75" s="81"/>
      <c r="D75" s="100">
        <f t="shared" si="0"/>
        <v>18500000</v>
      </c>
      <c r="E75" s="70">
        <f t="shared" si="4"/>
        <v>18500000</v>
      </c>
      <c r="F75" s="81"/>
    </row>
    <row r="76" spans="2:8" ht="13.2">
      <c r="B76" s="77">
        <v>42369</v>
      </c>
      <c r="D76" s="100">
        <f t="shared" si="0"/>
        <v>18500000</v>
      </c>
      <c r="E76" s="70">
        <f t="shared" si="4"/>
        <v>18500000</v>
      </c>
    </row>
    <row r="77" spans="2:8" ht="13.2">
      <c r="B77" s="69">
        <v>42400</v>
      </c>
      <c r="C77" s="81"/>
      <c r="D77" s="100">
        <f t="shared" si="0"/>
        <v>18500000</v>
      </c>
      <c r="E77" s="70">
        <f t="shared" ref="E77:E88" si="5">(D65+D77+SUM(D66:D76)*2)/24</f>
        <v>18500000</v>
      </c>
      <c r="F77" s="81"/>
    </row>
    <row r="78" spans="2:8" ht="13.2">
      <c r="B78" s="69">
        <v>42428</v>
      </c>
      <c r="C78" s="81"/>
      <c r="D78" s="100">
        <f t="shared" si="0"/>
        <v>18500000</v>
      </c>
      <c r="E78" s="70">
        <f t="shared" si="5"/>
        <v>18500000</v>
      </c>
      <c r="F78" s="81"/>
    </row>
    <row r="79" spans="2:8" ht="13.2">
      <c r="B79" s="69">
        <v>42460</v>
      </c>
      <c r="C79" s="81"/>
      <c r="D79" s="100">
        <f t="shared" si="0"/>
        <v>18500000</v>
      </c>
      <c r="E79" s="70">
        <f t="shared" si="5"/>
        <v>18500000</v>
      </c>
      <c r="F79" s="81"/>
      <c r="G79" s="81"/>
      <c r="H79" s="81"/>
    </row>
    <row r="80" spans="2:8" ht="13.2">
      <c r="B80" s="69">
        <v>42490</v>
      </c>
      <c r="C80" s="81"/>
      <c r="D80" s="100">
        <f t="shared" si="0"/>
        <v>18500000</v>
      </c>
      <c r="E80" s="70">
        <f t="shared" si="5"/>
        <v>18500000</v>
      </c>
      <c r="F80" s="81"/>
    </row>
    <row r="81" spans="2:9" ht="13.2">
      <c r="B81" s="77">
        <v>42521</v>
      </c>
      <c r="C81" s="81"/>
      <c r="D81" s="100">
        <f t="shared" si="0"/>
        <v>18500000</v>
      </c>
      <c r="E81" s="70">
        <f t="shared" si="5"/>
        <v>18500000</v>
      </c>
      <c r="F81" s="81"/>
      <c r="G81" s="81"/>
      <c r="H81" s="81"/>
      <c r="I81" s="81"/>
    </row>
    <row r="82" spans="2:9" ht="13.2">
      <c r="B82" s="69">
        <v>42551</v>
      </c>
      <c r="C82" s="81"/>
      <c r="D82" s="100">
        <f t="shared" si="0"/>
        <v>18500000</v>
      </c>
      <c r="E82" s="70">
        <f t="shared" si="5"/>
        <v>18500000</v>
      </c>
      <c r="F82" s="81"/>
    </row>
    <row r="83" spans="2:9" ht="13.2">
      <c r="B83" s="69">
        <v>42582</v>
      </c>
      <c r="C83" s="81"/>
      <c r="D83" s="100">
        <f t="shared" si="0"/>
        <v>18500000</v>
      </c>
      <c r="E83" s="70">
        <f t="shared" si="5"/>
        <v>18500000</v>
      </c>
      <c r="F83" s="81"/>
      <c r="G83" s="81"/>
    </row>
    <row r="84" spans="2:9" ht="13.2">
      <c r="B84" s="69">
        <v>42613</v>
      </c>
      <c r="C84" s="81"/>
      <c r="D84" s="100">
        <f t="shared" si="0"/>
        <v>18500000</v>
      </c>
      <c r="E84" s="70">
        <f t="shared" si="5"/>
        <v>18500000</v>
      </c>
    </row>
    <row r="85" spans="2:9" ht="13.2">
      <c r="B85" s="69">
        <v>42643</v>
      </c>
      <c r="C85" s="81"/>
      <c r="D85" s="100">
        <f t="shared" si="0"/>
        <v>18500000</v>
      </c>
      <c r="E85" s="70">
        <f t="shared" si="5"/>
        <v>18500000</v>
      </c>
    </row>
    <row r="86" spans="2:9" ht="13.2">
      <c r="B86" s="69">
        <v>42674</v>
      </c>
      <c r="D86" s="100">
        <f t="shared" si="0"/>
        <v>18500000</v>
      </c>
      <c r="E86" s="70">
        <f t="shared" si="5"/>
        <v>18500000</v>
      </c>
    </row>
    <row r="87" spans="2:9" ht="13.2">
      <c r="B87" s="69">
        <v>42704</v>
      </c>
      <c r="D87" s="100">
        <f t="shared" si="0"/>
        <v>18500000</v>
      </c>
      <c r="E87" s="70">
        <f t="shared" si="5"/>
        <v>18500000</v>
      </c>
    </row>
    <row r="88" spans="2:9" ht="13.2">
      <c r="B88" s="77">
        <v>42735</v>
      </c>
      <c r="D88" s="100">
        <f t="shared" si="0"/>
        <v>18500000</v>
      </c>
      <c r="E88" s="70">
        <f t="shared" si="5"/>
        <v>18500000</v>
      </c>
    </row>
    <row r="89" spans="2:9" ht="13.2">
      <c r="B89" s="69">
        <v>42766</v>
      </c>
      <c r="D89" s="100">
        <f t="shared" si="0"/>
        <v>18500000</v>
      </c>
      <c r="E89" s="70">
        <f t="shared" ref="E89:E100" si="6">(D77+D89+SUM(D78:D88)*2)/24</f>
        <v>18500000</v>
      </c>
    </row>
    <row r="90" spans="2:9" ht="13.2">
      <c r="B90" s="69">
        <v>42794</v>
      </c>
      <c r="D90" s="100">
        <f t="shared" si="0"/>
        <v>18500000</v>
      </c>
      <c r="E90" s="70">
        <f t="shared" si="6"/>
        <v>18500000</v>
      </c>
    </row>
    <row r="91" spans="2:9" ht="13.2">
      <c r="B91" s="69">
        <v>42825</v>
      </c>
      <c r="D91" s="100">
        <f t="shared" si="0"/>
        <v>18500000</v>
      </c>
      <c r="E91" s="70">
        <f t="shared" si="6"/>
        <v>18500000</v>
      </c>
    </row>
    <row r="92" spans="2:9" ht="13.2">
      <c r="B92" s="69">
        <v>42855</v>
      </c>
      <c r="D92" s="100">
        <f t="shared" ref="D92:D155" si="7">D91</f>
        <v>18500000</v>
      </c>
      <c r="E92" s="70">
        <f t="shared" si="6"/>
        <v>18500000</v>
      </c>
    </row>
    <row r="93" spans="2:9" ht="13.2">
      <c r="B93" s="77">
        <v>42886</v>
      </c>
      <c r="D93" s="100">
        <f t="shared" si="7"/>
        <v>18500000</v>
      </c>
      <c r="E93" s="70">
        <f t="shared" si="6"/>
        <v>18500000</v>
      </c>
    </row>
    <row r="94" spans="2:9" ht="13.2">
      <c r="B94" s="69">
        <v>42916</v>
      </c>
      <c r="D94" s="100">
        <f t="shared" si="7"/>
        <v>18500000</v>
      </c>
      <c r="E94" s="70">
        <f t="shared" si="6"/>
        <v>18500000</v>
      </c>
    </row>
    <row r="95" spans="2:9" ht="13.2">
      <c r="B95" s="69">
        <v>42947</v>
      </c>
      <c r="D95" s="100">
        <f t="shared" si="7"/>
        <v>18500000</v>
      </c>
      <c r="E95" s="70">
        <f t="shared" si="6"/>
        <v>18500000</v>
      </c>
    </row>
    <row r="96" spans="2:9" ht="13.2">
      <c r="B96" s="69">
        <v>42978</v>
      </c>
      <c r="D96" s="100">
        <f t="shared" si="7"/>
        <v>18500000</v>
      </c>
      <c r="E96" s="70">
        <f t="shared" si="6"/>
        <v>18500000</v>
      </c>
    </row>
    <row r="97" spans="2:5" ht="13.2">
      <c r="B97" s="69">
        <v>43008</v>
      </c>
      <c r="D97" s="100">
        <f t="shared" si="7"/>
        <v>18500000</v>
      </c>
      <c r="E97" s="70">
        <f t="shared" si="6"/>
        <v>18500000</v>
      </c>
    </row>
    <row r="98" spans="2:5" ht="13.2">
      <c r="B98" s="69">
        <v>43039</v>
      </c>
      <c r="D98" s="100">
        <f t="shared" si="7"/>
        <v>18500000</v>
      </c>
      <c r="E98" s="70">
        <f t="shared" si="6"/>
        <v>18500000</v>
      </c>
    </row>
    <row r="99" spans="2:5" ht="13.2">
      <c r="B99" s="69">
        <v>43069</v>
      </c>
      <c r="D99" s="100">
        <f t="shared" si="7"/>
        <v>18500000</v>
      </c>
      <c r="E99" s="70">
        <f t="shared" si="6"/>
        <v>18500000</v>
      </c>
    </row>
    <row r="100" spans="2:5" ht="13.2">
      <c r="B100" s="77">
        <v>43100</v>
      </c>
      <c r="D100" s="100">
        <f t="shared" si="7"/>
        <v>18500000</v>
      </c>
      <c r="E100" s="70">
        <f t="shared" si="6"/>
        <v>18500000</v>
      </c>
    </row>
    <row r="101" spans="2:5" ht="13.2">
      <c r="B101" s="69">
        <v>43131</v>
      </c>
      <c r="D101" s="100">
        <f t="shared" si="7"/>
        <v>18500000</v>
      </c>
      <c r="E101" s="70">
        <f t="shared" ref="E101:E112" si="8">(D89+D101+SUM(D90:D100)*2)/24</f>
        <v>18500000</v>
      </c>
    </row>
    <row r="102" spans="2:5" ht="13.2">
      <c r="B102" s="69">
        <v>43159</v>
      </c>
      <c r="D102" s="100">
        <f t="shared" si="7"/>
        <v>18500000</v>
      </c>
      <c r="E102" s="70">
        <f t="shared" si="8"/>
        <v>18500000</v>
      </c>
    </row>
    <row r="103" spans="2:5" ht="13.2">
      <c r="B103" s="69">
        <v>43190</v>
      </c>
      <c r="D103" s="100">
        <f t="shared" si="7"/>
        <v>18500000</v>
      </c>
      <c r="E103" s="70">
        <f t="shared" si="8"/>
        <v>18500000</v>
      </c>
    </row>
    <row r="104" spans="2:5" ht="13.2">
      <c r="B104" s="69">
        <v>43220</v>
      </c>
      <c r="D104" s="100">
        <f t="shared" si="7"/>
        <v>18500000</v>
      </c>
      <c r="E104" s="70">
        <f t="shared" si="8"/>
        <v>18500000</v>
      </c>
    </row>
    <row r="105" spans="2:5" ht="13.2">
      <c r="B105" s="77">
        <v>43251</v>
      </c>
      <c r="D105" s="100">
        <f t="shared" si="7"/>
        <v>18500000</v>
      </c>
      <c r="E105" s="70">
        <f t="shared" si="8"/>
        <v>18500000</v>
      </c>
    </row>
    <row r="106" spans="2:5" ht="13.2">
      <c r="B106" s="69">
        <v>43281</v>
      </c>
      <c r="D106" s="100">
        <f t="shared" si="7"/>
        <v>18500000</v>
      </c>
      <c r="E106" s="70">
        <f t="shared" si="8"/>
        <v>18500000</v>
      </c>
    </row>
    <row r="107" spans="2:5" ht="13.2">
      <c r="B107" s="69">
        <v>43312</v>
      </c>
      <c r="D107" s="100">
        <f t="shared" si="7"/>
        <v>18500000</v>
      </c>
      <c r="E107" s="70">
        <f t="shared" si="8"/>
        <v>18500000</v>
      </c>
    </row>
    <row r="108" spans="2:5" ht="13.2">
      <c r="B108" s="69">
        <v>43343</v>
      </c>
      <c r="D108" s="100">
        <f t="shared" si="7"/>
        <v>18500000</v>
      </c>
      <c r="E108" s="70">
        <f t="shared" si="8"/>
        <v>18500000</v>
      </c>
    </row>
    <row r="109" spans="2:5" ht="13.2">
      <c r="B109" s="69">
        <v>43373</v>
      </c>
      <c r="D109" s="100">
        <f t="shared" si="7"/>
        <v>18500000</v>
      </c>
      <c r="E109" s="70">
        <f t="shared" si="8"/>
        <v>18500000</v>
      </c>
    </row>
    <row r="110" spans="2:5" ht="13.2">
      <c r="B110" s="69">
        <v>43404</v>
      </c>
      <c r="D110" s="100">
        <f t="shared" si="7"/>
        <v>18500000</v>
      </c>
      <c r="E110" s="70">
        <f t="shared" si="8"/>
        <v>18500000</v>
      </c>
    </row>
    <row r="111" spans="2:5" ht="13.2">
      <c r="B111" s="69">
        <v>43434</v>
      </c>
      <c r="D111" s="100">
        <f t="shared" si="7"/>
        <v>18500000</v>
      </c>
      <c r="E111" s="70">
        <f t="shared" si="8"/>
        <v>18500000</v>
      </c>
    </row>
    <row r="112" spans="2:5" ht="13.2">
      <c r="B112" s="77">
        <v>43465</v>
      </c>
      <c r="D112" s="100">
        <f t="shared" si="7"/>
        <v>18500000</v>
      </c>
      <c r="E112" s="70">
        <f t="shared" si="8"/>
        <v>18500000</v>
      </c>
    </row>
    <row r="113" spans="2:5" ht="13.2">
      <c r="B113" s="69">
        <v>43496</v>
      </c>
      <c r="D113" s="100">
        <f t="shared" si="7"/>
        <v>18500000</v>
      </c>
      <c r="E113" s="70">
        <f t="shared" ref="E113:E124" si="9">(D101+D113+SUM(D102:D112)*2)/24</f>
        <v>18500000</v>
      </c>
    </row>
    <row r="114" spans="2:5" ht="13.2">
      <c r="B114" s="69">
        <v>43524</v>
      </c>
      <c r="D114" s="100">
        <f t="shared" si="7"/>
        <v>18500000</v>
      </c>
      <c r="E114" s="70">
        <f t="shared" si="9"/>
        <v>18500000</v>
      </c>
    </row>
    <row r="115" spans="2:5" ht="13.2">
      <c r="B115" s="69">
        <v>43555</v>
      </c>
      <c r="D115" s="100">
        <f t="shared" si="7"/>
        <v>18500000</v>
      </c>
      <c r="E115" s="70">
        <f t="shared" si="9"/>
        <v>18500000</v>
      </c>
    </row>
    <row r="116" spans="2:5" ht="13.2">
      <c r="B116" s="69">
        <v>43585</v>
      </c>
      <c r="D116" s="100">
        <f t="shared" si="7"/>
        <v>18500000</v>
      </c>
      <c r="E116" s="70">
        <f t="shared" si="9"/>
        <v>18500000</v>
      </c>
    </row>
    <row r="117" spans="2:5" ht="13.2">
      <c r="B117" s="77">
        <v>43616</v>
      </c>
      <c r="D117" s="100">
        <f t="shared" si="7"/>
        <v>18500000</v>
      </c>
      <c r="E117" s="70">
        <f t="shared" si="9"/>
        <v>18500000</v>
      </c>
    </row>
    <row r="118" spans="2:5" ht="13.2">
      <c r="B118" s="69">
        <v>43646</v>
      </c>
      <c r="D118" s="100">
        <f t="shared" si="7"/>
        <v>18500000</v>
      </c>
      <c r="E118" s="70">
        <f t="shared" si="9"/>
        <v>18500000</v>
      </c>
    </row>
    <row r="119" spans="2:5" ht="13.2">
      <c r="B119" s="69">
        <v>43677</v>
      </c>
      <c r="D119" s="100">
        <f t="shared" si="7"/>
        <v>18500000</v>
      </c>
      <c r="E119" s="70">
        <f t="shared" si="9"/>
        <v>18500000</v>
      </c>
    </row>
    <row r="120" spans="2:5" ht="13.2">
      <c r="B120" s="69">
        <v>43708</v>
      </c>
      <c r="D120" s="100">
        <f t="shared" si="7"/>
        <v>18500000</v>
      </c>
      <c r="E120" s="70">
        <f t="shared" si="9"/>
        <v>18500000</v>
      </c>
    </row>
    <row r="121" spans="2:5" ht="13.2">
      <c r="B121" s="69">
        <v>43738</v>
      </c>
      <c r="D121" s="100">
        <f t="shared" si="7"/>
        <v>18500000</v>
      </c>
      <c r="E121" s="70">
        <f t="shared" si="9"/>
        <v>18500000</v>
      </c>
    </row>
    <row r="122" spans="2:5" ht="13.2">
      <c r="B122" s="69">
        <v>43769</v>
      </c>
      <c r="D122" s="100">
        <f t="shared" si="7"/>
        <v>18500000</v>
      </c>
      <c r="E122" s="70">
        <f t="shared" si="9"/>
        <v>18500000</v>
      </c>
    </row>
    <row r="123" spans="2:5" ht="13.2">
      <c r="B123" s="69">
        <v>43799</v>
      </c>
      <c r="D123" s="100">
        <f t="shared" si="7"/>
        <v>18500000</v>
      </c>
      <c r="E123" s="70">
        <f t="shared" si="9"/>
        <v>18500000</v>
      </c>
    </row>
    <row r="124" spans="2:5" ht="13.2">
      <c r="B124" s="77">
        <v>43830</v>
      </c>
      <c r="D124" s="100">
        <f t="shared" si="7"/>
        <v>18500000</v>
      </c>
      <c r="E124" s="70">
        <f t="shared" si="9"/>
        <v>18500000</v>
      </c>
    </row>
    <row r="125" spans="2:5" ht="13.2" outlineLevel="1">
      <c r="B125" s="69">
        <v>43861</v>
      </c>
      <c r="D125" s="100">
        <f t="shared" si="7"/>
        <v>18500000</v>
      </c>
      <c r="E125" s="70">
        <f t="shared" ref="E125:E136" si="10">(D113+D125+SUM(D114:D124)*2)/24</f>
        <v>18500000</v>
      </c>
    </row>
    <row r="126" spans="2:5" ht="13.2" outlineLevel="1">
      <c r="B126" s="69">
        <v>43889</v>
      </c>
      <c r="D126" s="100">
        <f t="shared" si="7"/>
        <v>18500000</v>
      </c>
      <c r="E126" s="70">
        <f t="shared" si="10"/>
        <v>18500000</v>
      </c>
    </row>
    <row r="127" spans="2:5" ht="13.2" outlineLevel="1">
      <c r="B127" s="69">
        <v>43921</v>
      </c>
      <c r="D127" s="100">
        <f t="shared" si="7"/>
        <v>18500000</v>
      </c>
      <c r="E127" s="70">
        <f t="shared" si="10"/>
        <v>18500000</v>
      </c>
    </row>
    <row r="128" spans="2:5" ht="13.2" outlineLevel="1">
      <c r="B128" s="69">
        <v>43951</v>
      </c>
      <c r="D128" s="100">
        <f t="shared" si="7"/>
        <v>18500000</v>
      </c>
      <c r="E128" s="70">
        <f t="shared" si="10"/>
        <v>18500000</v>
      </c>
    </row>
    <row r="129" spans="2:5" ht="13.2" outlineLevel="1">
      <c r="B129" s="77">
        <v>43982</v>
      </c>
      <c r="D129" s="100">
        <f t="shared" si="7"/>
        <v>18500000</v>
      </c>
      <c r="E129" s="70">
        <f t="shared" si="10"/>
        <v>18500000</v>
      </c>
    </row>
    <row r="130" spans="2:5" ht="13.2" outlineLevel="1">
      <c r="B130" s="69">
        <v>44012</v>
      </c>
      <c r="D130" s="100">
        <f t="shared" si="7"/>
        <v>18500000</v>
      </c>
      <c r="E130" s="70">
        <f t="shared" si="10"/>
        <v>18500000</v>
      </c>
    </row>
    <row r="131" spans="2:5" ht="13.2" outlineLevel="1">
      <c r="B131" s="69">
        <v>44043</v>
      </c>
      <c r="D131" s="100">
        <f t="shared" si="7"/>
        <v>18500000</v>
      </c>
      <c r="E131" s="70">
        <f t="shared" si="10"/>
        <v>18500000</v>
      </c>
    </row>
    <row r="132" spans="2:5" ht="13.2" outlineLevel="1">
      <c r="B132" s="69">
        <v>44074</v>
      </c>
      <c r="D132" s="100">
        <f t="shared" si="7"/>
        <v>18500000</v>
      </c>
      <c r="E132" s="70">
        <f t="shared" si="10"/>
        <v>18500000</v>
      </c>
    </row>
    <row r="133" spans="2:5" ht="13.2" outlineLevel="1">
      <c r="B133" s="69">
        <v>44104</v>
      </c>
      <c r="D133" s="100">
        <f t="shared" si="7"/>
        <v>18500000</v>
      </c>
      <c r="E133" s="70">
        <f t="shared" si="10"/>
        <v>18500000</v>
      </c>
    </row>
    <row r="134" spans="2:5" ht="13.2" outlineLevel="1">
      <c r="B134" s="69">
        <v>44135</v>
      </c>
      <c r="D134" s="100">
        <f t="shared" si="7"/>
        <v>18500000</v>
      </c>
      <c r="E134" s="70">
        <f t="shared" si="10"/>
        <v>18500000</v>
      </c>
    </row>
    <row r="135" spans="2:5" ht="13.2" outlineLevel="1">
      <c r="B135" s="69">
        <v>44165</v>
      </c>
      <c r="D135" s="100">
        <f t="shared" si="7"/>
        <v>18500000</v>
      </c>
      <c r="E135" s="70">
        <f t="shared" si="10"/>
        <v>18500000</v>
      </c>
    </row>
    <row r="136" spans="2:5" ht="13.2" outlineLevel="1">
      <c r="B136" s="77">
        <v>44196</v>
      </c>
      <c r="D136" s="100">
        <f t="shared" si="7"/>
        <v>18500000</v>
      </c>
      <c r="E136" s="70">
        <f t="shared" si="10"/>
        <v>18500000</v>
      </c>
    </row>
    <row r="137" spans="2:5" ht="13.2" outlineLevel="1">
      <c r="B137" s="69">
        <v>44227</v>
      </c>
      <c r="D137" s="100">
        <f t="shared" si="7"/>
        <v>18500000</v>
      </c>
      <c r="E137" s="70">
        <f t="shared" ref="E137:E148" si="11">(D125+D137+SUM(D126:D136)*2)/24</f>
        <v>18500000</v>
      </c>
    </row>
    <row r="138" spans="2:5" ht="13.2" outlineLevel="1">
      <c r="B138" s="69">
        <v>44255</v>
      </c>
      <c r="D138" s="100">
        <f t="shared" si="7"/>
        <v>18500000</v>
      </c>
      <c r="E138" s="70">
        <f t="shared" si="11"/>
        <v>18500000</v>
      </c>
    </row>
    <row r="139" spans="2:5" ht="13.2" outlineLevel="1">
      <c r="B139" s="69">
        <v>44286</v>
      </c>
      <c r="D139" s="100">
        <f t="shared" si="7"/>
        <v>18500000</v>
      </c>
      <c r="E139" s="70">
        <f t="shared" si="11"/>
        <v>18500000</v>
      </c>
    </row>
    <row r="140" spans="2:5" ht="13.2" outlineLevel="1">
      <c r="B140" s="69">
        <v>44316</v>
      </c>
      <c r="D140" s="100">
        <f t="shared" si="7"/>
        <v>18500000</v>
      </c>
      <c r="E140" s="70">
        <f t="shared" si="11"/>
        <v>18500000</v>
      </c>
    </row>
    <row r="141" spans="2:5" ht="13.2" outlineLevel="1">
      <c r="B141" s="77">
        <v>44347</v>
      </c>
      <c r="D141" s="100">
        <f t="shared" si="7"/>
        <v>18500000</v>
      </c>
      <c r="E141" s="70">
        <f t="shared" si="11"/>
        <v>18500000</v>
      </c>
    </row>
    <row r="142" spans="2:5" ht="13.2" outlineLevel="1">
      <c r="B142" s="69">
        <v>44377</v>
      </c>
      <c r="D142" s="100">
        <f t="shared" si="7"/>
        <v>18500000</v>
      </c>
      <c r="E142" s="70">
        <f t="shared" si="11"/>
        <v>18500000</v>
      </c>
    </row>
    <row r="143" spans="2:5" ht="13.2" outlineLevel="1">
      <c r="B143" s="69">
        <v>44408</v>
      </c>
      <c r="D143" s="100">
        <f t="shared" si="7"/>
        <v>18500000</v>
      </c>
      <c r="E143" s="70">
        <f t="shared" si="11"/>
        <v>18500000</v>
      </c>
    </row>
    <row r="144" spans="2:5" ht="13.2" outlineLevel="1">
      <c r="B144" s="69">
        <v>44439</v>
      </c>
      <c r="D144" s="100">
        <f t="shared" si="7"/>
        <v>18500000</v>
      </c>
      <c r="E144" s="70">
        <f t="shared" si="11"/>
        <v>18500000</v>
      </c>
    </row>
    <row r="145" spans="2:5" ht="13.2" outlineLevel="1">
      <c r="B145" s="69">
        <v>44469</v>
      </c>
      <c r="D145" s="100">
        <f t="shared" si="7"/>
        <v>18500000</v>
      </c>
      <c r="E145" s="70">
        <f t="shared" si="11"/>
        <v>18500000</v>
      </c>
    </row>
    <row r="146" spans="2:5" ht="13.2" outlineLevel="1">
      <c r="B146" s="69">
        <v>44500</v>
      </c>
      <c r="D146" s="100">
        <f t="shared" si="7"/>
        <v>18500000</v>
      </c>
      <c r="E146" s="70">
        <f t="shared" si="11"/>
        <v>18500000</v>
      </c>
    </row>
    <row r="147" spans="2:5" ht="13.2" outlineLevel="1">
      <c r="B147" s="69">
        <v>44530</v>
      </c>
      <c r="D147" s="100">
        <f t="shared" si="7"/>
        <v>18500000</v>
      </c>
      <c r="E147" s="70">
        <f t="shared" si="11"/>
        <v>18500000</v>
      </c>
    </row>
    <row r="148" spans="2:5" ht="13.2" outlineLevel="1">
      <c r="B148" s="77">
        <v>44561</v>
      </c>
      <c r="D148" s="100">
        <f t="shared" si="7"/>
        <v>18500000</v>
      </c>
      <c r="E148" s="70">
        <f t="shared" si="11"/>
        <v>18500000</v>
      </c>
    </row>
    <row r="149" spans="2:5" ht="13.2" outlineLevel="1">
      <c r="B149" s="69">
        <v>44592</v>
      </c>
      <c r="D149" s="100">
        <f t="shared" si="7"/>
        <v>18500000</v>
      </c>
      <c r="E149" s="70">
        <f t="shared" ref="E149:E160" si="12">(D137+D149+SUM(D138:D148)*2)/24</f>
        <v>18500000</v>
      </c>
    </row>
    <row r="150" spans="2:5" ht="13.2" outlineLevel="1">
      <c r="B150" s="69">
        <v>44620</v>
      </c>
      <c r="D150" s="100">
        <f t="shared" si="7"/>
        <v>18500000</v>
      </c>
      <c r="E150" s="70">
        <f t="shared" si="12"/>
        <v>18500000</v>
      </c>
    </row>
    <row r="151" spans="2:5" ht="13.2" outlineLevel="1">
      <c r="B151" s="69">
        <v>44651</v>
      </c>
      <c r="D151" s="100">
        <f t="shared" si="7"/>
        <v>18500000</v>
      </c>
      <c r="E151" s="70">
        <f t="shared" si="12"/>
        <v>18500000</v>
      </c>
    </row>
    <row r="152" spans="2:5" ht="13.2" outlineLevel="1">
      <c r="B152" s="69">
        <v>44681</v>
      </c>
      <c r="D152" s="100">
        <f t="shared" si="7"/>
        <v>18500000</v>
      </c>
      <c r="E152" s="70">
        <f t="shared" si="12"/>
        <v>18500000</v>
      </c>
    </row>
    <row r="153" spans="2:5" ht="13.2" outlineLevel="1">
      <c r="B153" s="77">
        <v>44712</v>
      </c>
      <c r="D153" s="100">
        <f t="shared" si="7"/>
        <v>18500000</v>
      </c>
      <c r="E153" s="70">
        <f t="shared" si="12"/>
        <v>18500000</v>
      </c>
    </row>
    <row r="154" spans="2:5" ht="13.2" outlineLevel="1">
      <c r="B154" s="69">
        <v>44742</v>
      </c>
      <c r="D154" s="100">
        <f t="shared" si="7"/>
        <v>18500000</v>
      </c>
      <c r="E154" s="70">
        <f t="shared" si="12"/>
        <v>18500000</v>
      </c>
    </row>
    <row r="155" spans="2:5" ht="13.2" outlineLevel="1">
      <c r="B155" s="69">
        <v>44773</v>
      </c>
      <c r="D155" s="100">
        <f t="shared" si="7"/>
        <v>18500000</v>
      </c>
      <c r="E155" s="70">
        <f t="shared" si="12"/>
        <v>18500000</v>
      </c>
    </row>
    <row r="156" spans="2:5" ht="13.2" outlineLevel="1">
      <c r="B156" s="69">
        <v>44804</v>
      </c>
      <c r="D156" s="100">
        <f t="shared" ref="D156:D219" si="13">D155</f>
        <v>18500000</v>
      </c>
      <c r="E156" s="70">
        <f t="shared" si="12"/>
        <v>18500000</v>
      </c>
    </row>
    <row r="157" spans="2:5" ht="13.2" outlineLevel="1">
      <c r="B157" s="69">
        <v>44834</v>
      </c>
      <c r="D157" s="100">
        <f t="shared" si="13"/>
        <v>18500000</v>
      </c>
      <c r="E157" s="70">
        <f t="shared" si="12"/>
        <v>18500000</v>
      </c>
    </row>
    <row r="158" spans="2:5" ht="13.2" outlineLevel="1">
      <c r="B158" s="69">
        <v>44865</v>
      </c>
      <c r="D158" s="100">
        <f t="shared" si="13"/>
        <v>18500000</v>
      </c>
      <c r="E158" s="70">
        <f t="shared" si="12"/>
        <v>18500000</v>
      </c>
    </row>
    <row r="159" spans="2:5" ht="13.2" outlineLevel="1">
      <c r="B159" s="69">
        <v>44895</v>
      </c>
      <c r="D159" s="100">
        <f t="shared" si="13"/>
        <v>18500000</v>
      </c>
      <c r="E159" s="70">
        <f t="shared" si="12"/>
        <v>18500000</v>
      </c>
    </row>
    <row r="160" spans="2:5" ht="13.2" outlineLevel="1">
      <c r="B160" s="77">
        <v>44926</v>
      </c>
      <c r="D160" s="100">
        <f t="shared" si="13"/>
        <v>18500000</v>
      </c>
      <c r="E160" s="70">
        <f t="shared" si="12"/>
        <v>18500000</v>
      </c>
    </row>
    <row r="161" spans="2:5" ht="13.2" outlineLevel="1">
      <c r="B161" s="69">
        <v>44957</v>
      </c>
      <c r="D161" s="100">
        <f t="shared" si="13"/>
        <v>18500000</v>
      </c>
      <c r="E161" s="70">
        <f t="shared" ref="E161:E172" si="14">(D149+D161+SUM(D150:D160)*2)/24</f>
        <v>18500000</v>
      </c>
    </row>
    <row r="162" spans="2:5" ht="13.2" outlineLevel="1">
      <c r="B162" s="69">
        <v>44985</v>
      </c>
      <c r="D162" s="100">
        <f t="shared" si="13"/>
        <v>18500000</v>
      </c>
      <c r="E162" s="70">
        <f t="shared" si="14"/>
        <v>18500000</v>
      </c>
    </row>
    <row r="163" spans="2:5" ht="13.2" outlineLevel="1">
      <c r="B163" s="69">
        <v>45016</v>
      </c>
      <c r="D163" s="100">
        <f t="shared" si="13"/>
        <v>18500000</v>
      </c>
      <c r="E163" s="70">
        <f t="shared" si="14"/>
        <v>18500000</v>
      </c>
    </row>
    <row r="164" spans="2:5" ht="13.2" outlineLevel="1">
      <c r="B164" s="69">
        <v>45046</v>
      </c>
      <c r="D164" s="100">
        <f t="shared" si="13"/>
        <v>18500000</v>
      </c>
      <c r="E164" s="70">
        <f t="shared" si="14"/>
        <v>18500000</v>
      </c>
    </row>
    <row r="165" spans="2:5" ht="13.2" outlineLevel="1">
      <c r="B165" s="77">
        <v>45077</v>
      </c>
      <c r="D165" s="100">
        <f t="shared" si="13"/>
        <v>18500000</v>
      </c>
      <c r="E165" s="70">
        <f t="shared" si="14"/>
        <v>18500000</v>
      </c>
    </row>
    <row r="166" spans="2:5" ht="13.2" outlineLevel="1">
      <c r="B166" s="69">
        <v>45107</v>
      </c>
      <c r="D166" s="100">
        <f t="shared" si="13"/>
        <v>18500000</v>
      </c>
      <c r="E166" s="70">
        <f t="shared" si="14"/>
        <v>18500000</v>
      </c>
    </row>
    <row r="167" spans="2:5" ht="13.2" outlineLevel="1">
      <c r="B167" s="69">
        <v>45138</v>
      </c>
      <c r="D167" s="100">
        <f t="shared" si="13"/>
        <v>18500000</v>
      </c>
      <c r="E167" s="70">
        <f t="shared" si="14"/>
        <v>18500000</v>
      </c>
    </row>
    <row r="168" spans="2:5" ht="13.2" outlineLevel="1">
      <c r="B168" s="69">
        <v>45169</v>
      </c>
      <c r="D168" s="100">
        <f t="shared" si="13"/>
        <v>18500000</v>
      </c>
      <c r="E168" s="70">
        <f t="shared" si="14"/>
        <v>18500000</v>
      </c>
    </row>
    <row r="169" spans="2:5" ht="13.2" outlineLevel="1">
      <c r="B169" s="69">
        <v>45199</v>
      </c>
      <c r="D169" s="100">
        <f t="shared" si="13"/>
        <v>18500000</v>
      </c>
      <c r="E169" s="70">
        <f t="shared" si="14"/>
        <v>18500000</v>
      </c>
    </row>
    <row r="170" spans="2:5" ht="13.2" outlineLevel="1">
      <c r="B170" s="69">
        <v>45230</v>
      </c>
      <c r="D170" s="100">
        <f t="shared" si="13"/>
        <v>18500000</v>
      </c>
      <c r="E170" s="70">
        <f t="shared" si="14"/>
        <v>18500000</v>
      </c>
    </row>
    <row r="171" spans="2:5" ht="13.2" outlineLevel="1">
      <c r="B171" s="69">
        <v>45260</v>
      </c>
      <c r="D171" s="100">
        <f t="shared" si="13"/>
        <v>18500000</v>
      </c>
      <c r="E171" s="70">
        <f t="shared" si="14"/>
        <v>18500000</v>
      </c>
    </row>
    <row r="172" spans="2:5" ht="13.2" outlineLevel="1">
      <c r="B172" s="77">
        <v>45291</v>
      </c>
      <c r="D172" s="100">
        <f t="shared" si="13"/>
        <v>18500000</v>
      </c>
      <c r="E172" s="70">
        <f t="shared" si="14"/>
        <v>18500000</v>
      </c>
    </row>
    <row r="173" spans="2:5" ht="13.2" outlineLevel="1">
      <c r="B173" s="69">
        <v>45322</v>
      </c>
      <c r="D173" s="100">
        <f t="shared" si="13"/>
        <v>18500000</v>
      </c>
      <c r="E173" s="70">
        <f t="shared" ref="E173:E184" si="15">(D161+D173+SUM(D162:D172)*2)/24</f>
        <v>18500000</v>
      </c>
    </row>
    <row r="174" spans="2:5" ht="13.2" outlineLevel="1">
      <c r="B174" s="69">
        <v>45350</v>
      </c>
      <c r="D174" s="100">
        <f t="shared" si="13"/>
        <v>18500000</v>
      </c>
      <c r="E174" s="70">
        <f t="shared" si="15"/>
        <v>18500000</v>
      </c>
    </row>
    <row r="175" spans="2:5" ht="13.2" outlineLevel="1">
      <c r="B175" s="69">
        <v>45382</v>
      </c>
      <c r="D175" s="100">
        <f t="shared" si="13"/>
        <v>18500000</v>
      </c>
      <c r="E175" s="70">
        <f t="shared" si="15"/>
        <v>18500000</v>
      </c>
    </row>
    <row r="176" spans="2:5" ht="13.2" outlineLevel="1">
      <c r="B176" s="69">
        <v>45412</v>
      </c>
      <c r="D176" s="100">
        <f t="shared" si="13"/>
        <v>18500000</v>
      </c>
      <c r="E176" s="70">
        <f t="shared" si="15"/>
        <v>18500000</v>
      </c>
    </row>
    <row r="177" spans="2:5" ht="13.2" outlineLevel="1">
      <c r="B177" s="77">
        <v>45443</v>
      </c>
      <c r="D177" s="100">
        <f t="shared" si="13"/>
        <v>18500000</v>
      </c>
      <c r="E177" s="70">
        <f t="shared" si="15"/>
        <v>18500000</v>
      </c>
    </row>
    <row r="178" spans="2:5" ht="13.2" outlineLevel="1">
      <c r="B178" s="69">
        <v>45473</v>
      </c>
      <c r="D178" s="100">
        <f t="shared" si="13"/>
        <v>18500000</v>
      </c>
      <c r="E178" s="70">
        <f t="shared" si="15"/>
        <v>18500000</v>
      </c>
    </row>
    <row r="179" spans="2:5" ht="13.2" outlineLevel="1">
      <c r="B179" s="69">
        <v>45504</v>
      </c>
      <c r="D179" s="100">
        <f t="shared" si="13"/>
        <v>18500000</v>
      </c>
      <c r="E179" s="70">
        <f t="shared" si="15"/>
        <v>18500000</v>
      </c>
    </row>
    <row r="180" spans="2:5" ht="13.2" outlineLevel="1">
      <c r="B180" s="69">
        <v>45535</v>
      </c>
      <c r="D180" s="100">
        <f t="shared" si="13"/>
        <v>18500000</v>
      </c>
      <c r="E180" s="70">
        <f t="shared" si="15"/>
        <v>18500000</v>
      </c>
    </row>
    <row r="181" spans="2:5" ht="13.2" outlineLevel="1">
      <c r="B181" s="69">
        <v>45565</v>
      </c>
      <c r="D181" s="100">
        <f t="shared" si="13"/>
        <v>18500000</v>
      </c>
      <c r="E181" s="70">
        <f t="shared" si="15"/>
        <v>18500000</v>
      </c>
    </row>
    <row r="182" spans="2:5" ht="13.2" outlineLevel="1">
      <c r="B182" s="69">
        <v>45596</v>
      </c>
      <c r="D182" s="100">
        <f t="shared" si="13"/>
        <v>18500000</v>
      </c>
      <c r="E182" s="70">
        <f t="shared" si="15"/>
        <v>18500000</v>
      </c>
    </row>
    <row r="183" spans="2:5" ht="13.2" outlineLevel="1">
      <c r="B183" s="69">
        <v>45626</v>
      </c>
      <c r="D183" s="100">
        <f t="shared" si="13"/>
        <v>18500000</v>
      </c>
      <c r="E183" s="70">
        <f t="shared" si="15"/>
        <v>18500000</v>
      </c>
    </row>
    <row r="184" spans="2:5" ht="13.2" outlineLevel="1">
      <c r="B184" s="77">
        <v>45657</v>
      </c>
      <c r="D184" s="100">
        <f t="shared" si="13"/>
        <v>18500000</v>
      </c>
      <c r="E184" s="70">
        <f t="shared" si="15"/>
        <v>18500000</v>
      </c>
    </row>
    <row r="185" spans="2:5" ht="13.2" outlineLevel="1">
      <c r="B185" s="69">
        <v>45688</v>
      </c>
      <c r="D185" s="100">
        <f t="shared" si="13"/>
        <v>18500000</v>
      </c>
      <c r="E185" s="70">
        <f t="shared" ref="E185:E196" si="16">(D173+D185+SUM(D174:D184)*2)/24</f>
        <v>18500000</v>
      </c>
    </row>
    <row r="186" spans="2:5" ht="13.2" outlineLevel="1">
      <c r="B186" s="69">
        <v>45716</v>
      </c>
      <c r="D186" s="100">
        <f t="shared" si="13"/>
        <v>18500000</v>
      </c>
      <c r="E186" s="70">
        <f t="shared" si="16"/>
        <v>18500000</v>
      </c>
    </row>
    <row r="187" spans="2:5" ht="13.2" outlineLevel="1">
      <c r="B187" s="69">
        <v>45747</v>
      </c>
      <c r="D187" s="100">
        <f t="shared" si="13"/>
        <v>18500000</v>
      </c>
      <c r="E187" s="70">
        <f t="shared" si="16"/>
        <v>18500000</v>
      </c>
    </row>
    <row r="188" spans="2:5" ht="13.2" outlineLevel="1">
      <c r="B188" s="69">
        <v>45777</v>
      </c>
      <c r="D188" s="100">
        <f t="shared" si="13"/>
        <v>18500000</v>
      </c>
      <c r="E188" s="70">
        <f t="shared" si="16"/>
        <v>18500000</v>
      </c>
    </row>
    <row r="189" spans="2:5" ht="13.2" outlineLevel="1">
      <c r="B189" s="77">
        <v>45808</v>
      </c>
      <c r="D189" s="100">
        <f t="shared" si="13"/>
        <v>18500000</v>
      </c>
      <c r="E189" s="70">
        <f t="shared" si="16"/>
        <v>18500000</v>
      </c>
    </row>
    <row r="190" spans="2:5" ht="13.2" outlineLevel="1">
      <c r="B190" s="69">
        <v>45838</v>
      </c>
      <c r="D190" s="100">
        <f t="shared" si="13"/>
        <v>18500000</v>
      </c>
      <c r="E190" s="70">
        <f t="shared" si="16"/>
        <v>18500000</v>
      </c>
    </row>
    <row r="191" spans="2:5" ht="13.2" outlineLevel="1">
      <c r="B191" s="69">
        <v>45869</v>
      </c>
      <c r="D191" s="100">
        <f t="shared" si="13"/>
        <v>18500000</v>
      </c>
      <c r="E191" s="70">
        <f t="shared" si="16"/>
        <v>18500000</v>
      </c>
    </row>
    <row r="192" spans="2:5" ht="13.2" outlineLevel="1">
      <c r="B192" s="69">
        <v>45900</v>
      </c>
      <c r="D192" s="100">
        <f t="shared" si="13"/>
        <v>18500000</v>
      </c>
      <c r="E192" s="70">
        <f t="shared" si="16"/>
        <v>18500000</v>
      </c>
    </row>
    <row r="193" spans="2:5" ht="13.2" outlineLevel="1">
      <c r="B193" s="69">
        <v>45930</v>
      </c>
      <c r="D193" s="100">
        <f t="shared" si="13"/>
        <v>18500000</v>
      </c>
      <c r="E193" s="70">
        <f t="shared" si="16"/>
        <v>18500000</v>
      </c>
    </row>
    <row r="194" spans="2:5" ht="13.2" outlineLevel="1">
      <c r="B194" s="69">
        <v>45961</v>
      </c>
      <c r="D194" s="100">
        <f t="shared" si="13"/>
        <v>18500000</v>
      </c>
      <c r="E194" s="70">
        <f t="shared" si="16"/>
        <v>18500000</v>
      </c>
    </row>
    <row r="195" spans="2:5" ht="13.2" outlineLevel="1">
      <c r="B195" s="69">
        <v>45991</v>
      </c>
      <c r="D195" s="100">
        <f t="shared" si="13"/>
        <v>18500000</v>
      </c>
      <c r="E195" s="70">
        <f t="shared" si="16"/>
        <v>18500000</v>
      </c>
    </row>
    <row r="196" spans="2:5" ht="13.2" outlineLevel="1">
      <c r="B196" s="77">
        <v>46022</v>
      </c>
      <c r="D196" s="100">
        <f t="shared" si="13"/>
        <v>18500000</v>
      </c>
      <c r="E196" s="70">
        <f t="shared" si="16"/>
        <v>18500000</v>
      </c>
    </row>
    <row r="197" spans="2:5" ht="13.2" outlineLevel="1">
      <c r="B197" s="69">
        <v>46053</v>
      </c>
      <c r="D197" s="100">
        <f t="shared" si="13"/>
        <v>18500000</v>
      </c>
      <c r="E197" s="70">
        <f t="shared" ref="E197:E208" si="17">(D185+D197+SUM(D186:D196)*2)/24</f>
        <v>18500000</v>
      </c>
    </row>
    <row r="198" spans="2:5" ht="13.2" outlineLevel="1">
      <c r="B198" s="69">
        <v>46081</v>
      </c>
      <c r="D198" s="100">
        <f t="shared" si="13"/>
        <v>18500000</v>
      </c>
      <c r="E198" s="70">
        <f t="shared" si="17"/>
        <v>18500000</v>
      </c>
    </row>
    <row r="199" spans="2:5" ht="13.2" outlineLevel="1">
      <c r="B199" s="69">
        <v>46112</v>
      </c>
      <c r="D199" s="100">
        <f t="shared" si="13"/>
        <v>18500000</v>
      </c>
      <c r="E199" s="70">
        <f t="shared" si="17"/>
        <v>18500000</v>
      </c>
    </row>
    <row r="200" spans="2:5" ht="13.2" outlineLevel="1">
      <c r="B200" s="69">
        <v>46142</v>
      </c>
      <c r="D200" s="100">
        <f t="shared" si="13"/>
        <v>18500000</v>
      </c>
      <c r="E200" s="70">
        <f t="shared" si="17"/>
        <v>18500000</v>
      </c>
    </row>
    <row r="201" spans="2:5" ht="13.2" outlineLevel="1">
      <c r="B201" s="77">
        <v>46173</v>
      </c>
      <c r="D201" s="100">
        <f t="shared" si="13"/>
        <v>18500000</v>
      </c>
      <c r="E201" s="70">
        <f t="shared" si="17"/>
        <v>18500000</v>
      </c>
    </row>
    <row r="202" spans="2:5" ht="13.2" outlineLevel="1">
      <c r="B202" s="69">
        <v>46203</v>
      </c>
      <c r="D202" s="100">
        <f t="shared" si="13"/>
        <v>18500000</v>
      </c>
      <c r="E202" s="70">
        <f t="shared" si="17"/>
        <v>18500000</v>
      </c>
    </row>
    <row r="203" spans="2:5" ht="13.2" outlineLevel="1">
      <c r="B203" s="69">
        <v>46234</v>
      </c>
      <c r="D203" s="100">
        <f t="shared" si="13"/>
        <v>18500000</v>
      </c>
      <c r="E203" s="70">
        <f t="shared" si="17"/>
        <v>18500000</v>
      </c>
    </row>
    <row r="204" spans="2:5" ht="13.2" outlineLevel="1">
      <c r="B204" s="69">
        <v>46265</v>
      </c>
      <c r="D204" s="100">
        <f t="shared" si="13"/>
        <v>18500000</v>
      </c>
      <c r="E204" s="70">
        <f t="shared" si="17"/>
        <v>18500000</v>
      </c>
    </row>
    <row r="205" spans="2:5" ht="13.2" outlineLevel="1">
      <c r="B205" s="69">
        <v>46295</v>
      </c>
      <c r="D205" s="100">
        <f t="shared" si="13"/>
        <v>18500000</v>
      </c>
      <c r="E205" s="70">
        <f t="shared" si="17"/>
        <v>18500000</v>
      </c>
    </row>
    <row r="206" spans="2:5" ht="13.2" outlineLevel="1">
      <c r="B206" s="69">
        <v>46326</v>
      </c>
      <c r="D206" s="100">
        <f t="shared" si="13"/>
        <v>18500000</v>
      </c>
      <c r="E206" s="70">
        <f t="shared" si="17"/>
        <v>18500000</v>
      </c>
    </row>
    <row r="207" spans="2:5" ht="13.2" outlineLevel="1">
      <c r="B207" s="69">
        <v>46356</v>
      </c>
      <c r="D207" s="100">
        <f t="shared" si="13"/>
        <v>18500000</v>
      </c>
      <c r="E207" s="70">
        <f t="shared" si="17"/>
        <v>18500000</v>
      </c>
    </row>
    <row r="208" spans="2:5" ht="13.2" outlineLevel="1">
      <c r="B208" s="77">
        <v>46387</v>
      </c>
      <c r="D208" s="100">
        <f t="shared" si="13"/>
        <v>18500000</v>
      </c>
      <c r="E208" s="70">
        <f t="shared" si="17"/>
        <v>18500000</v>
      </c>
    </row>
    <row r="209" spans="2:5" ht="13.2" outlineLevel="1">
      <c r="B209" s="69">
        <v>46418</v>
      </c>
      <c r="D209" s="100">
        <f t="shared" si="13"/>
        <v>18500000</v>
      </c>
      <c r="E209" s="70">
        <f t="shared" ref="E209:E220" si="18">(D197+D209+SUM(D198:D208)*2)/24</f>
        <v>18500000</v>
      </c>
    </row>
    <row r="210" spans="2:5" ht="13.2" outlineLevel="1">
      <c r="B210" s="69">
        <v>46446</v>
      </c>
      <c r="D210" s="100">
        <f t="shared" si="13"/>
        <v>18500000</v>
      </c>
      <c r="E210" s="70">
        <f t="shared" si="18"/>
        <v>18500000</v>
      </c>
    </row>
    <row r="211" spans="2:5" ht="13.2" outlineLevel="1">
      <c r="B211" s="69">
        <v>46477</v>
      </c>
      <c r="D211" s="100">
        <f t="shared" si="13"/>
        <v>18500000</v>
      </c>
      <c r="E211" s="70">
        <f t="shared" si="18"/>
        <v>18500000</v>
      </c>
    </row>
    <row r="212" spans="2:5" ht="13.2" outlineLevel="1">
      <c r="B212" s="69">
        <v>46507</v>
      </c>
      <c r="D212" s="100">
        <f t="shared" si="13"/>
        <v>18500000</v>
      </c>
      <c r="E212" s="70">
        <f t="shared" si="18"/>
        <v>18500000</v>
      </c>
    </row>
    <row r="213" spans="2:5" ht="13.2" outlineLevel="1">
      <c r="B213" s="77">
        <v>46538</v>
      </c>
      <c r="D213" s="100">
        <f t="shared" si="13"/>
        <v>18500000</v>
      </c>
      <c r="E213" s="70">
        <f t="shared" si="18"/>
        <v>18500000</v>
      </c>
    </row>
    <row r="214" spans="2:5" ht="13.2" outlineLevel="1">
      <c r="B214" s="69">
        <v>46568</v>
      </c>
      <c r="D214" s="100">
        <f t="shared" si="13"/>
        <v>18500000</v>
      </c>
      <c r="E214" s="70">
        <f t="shared" si="18"/>
        <v>18500000</v>
      </c>
    </row>
    <row r="215" spans="2:5" ht="13.2" outlineLevel="1">
      <c r="B215" s="69">
        <v>46599</v>
      </c>
      <c r="D215" s="100">
        <f t="shared" si="13"/>
        <v>18500000</v>
      </c>
      <c r="E215" s="70">
        <f t="shared" si="18"/>
        <v>18500000</v>
      </c>
    </row>
    <row r="216" spans="2:5" ht="13.2" outlineLevel="1">
      <c r="B216" s="69">
        <v>46630</v>
      </c>
      <c r="D216" s="100">
        <f t="shared" si="13"/>
        <v>18500000</v>
      </c>
      <c r="E216" s="70">
        <f t="shared" si="18"/>
        <v>18500000</v>
      </c>
    </row>
    <row r="217" spans="2:5" ht="13.2" outlineLevel="1">
      <c r="B217" s="69">
        <v>46660</v>
      </c>
      <c r="D217" s="100">
        <f t="shared" si="13"/>
        <v>18500000</v>
      </c>
      <c r="E217" s="70">
        <f t="shared" si="18"/>
        <v>18500000</v>
      </c>
    </row>
    <row r="218" spans="2:5" ht="13.2" outlineLevel="1">
      <c r="B218" s="69">
        <v>46691</v>
      </c>
      <c r="D218" s="100">
        <f t="shared" si="13"/>
        <v>18500000</v>
      </c>
      <c r="E218" s="70">
        <f t="shared" si="18"/>
        <v>18500000</v>
      </c>
    </row>
    <row r="219" spans="2:5" ht="13.2" outlineLevel="1">
      <c r="B219" s="69">
        <v>46721</v>
      </c>
      <c r="D219" s="100">
        <f t="shared" si="13"/>
        <v>18500000</v>
      </c>
      <c r="E219" s="70">
        <f t="shared" si="18"/>
        <v>18500000</v>
      </c>
    </row>
    <row r="220" spans="2:5" ht="13.2" outlineLevel="1">
      <c r="B220" s="77">
        <v>46752</v>
      </c>
      <c r="D220" s="100">
        <f t="shared" ref="D220:D268" si="19">D219</f>
        <v>18500000</v>
      </c>
      <c r="E220" s="70">
        <f t="shared" si="18"/>
        <v>18500000</v>
      </c>
    </row>
    <row r="221" spans="2:5" ht="13.2" outlineLevel="1">
      <c r="B221" s="69">
        <v>46783</v>
      </c>
      <c r="D221" s="100">
        <f t="shared" si="19"/>
        <v>18500000</v>
      </c>
      <c r="E221" s="70">
        <f t="shared" ref="E221:E268" si="20">(D209+D221+SUM(D210:D220)*2)/24</f>
        <v>18500000</v>
      </c>
    </row>
    <row r="222" spans="2:5" ht="13.2" outlineLevel="1">
      <c r="B222" s="69">
        <v>46811</v>
      </c>
      <c r="D222" s="100">
        <f t="shared" si="19"/>
        <v>18500000</v>
      </c>
      <c r="E222" s="70">
        <f t="shared" si="20"/>
        <v>18500000</v>
      </c>
    </row>
    <row r="223" spans="2:5" ht="13.2" outlineLevel="1">
      <c r="B223" s="69">
        <v>46843</v>
      </c>
      <c r="D223" s="100">
        <f t="shared" si="19"/>
        <v>18500000</v>
      </c>
      <c r="E223" s="70">
        <f t="shared" si="20"/>
        <v>18500000</v>
      </c>
    </row>
    <row r="224" spans="2:5" ht="13.2" outlineLevel="1">
      <c r="B224" s="69">
        <v>46873</v>
      </c>
      <c r="D224" s="100">
        <f t="shared" si="19"/>
        <v>18500000</v>
      </c>
      <c r="E224" s="70">
        <f t="shared" si="20"/>
        <v>18500000</v>
      </c>
    </row>
    <row r="225" spans="2:5" ht="13.2" outlineLevel="1">
      <c r="B225" s="77">
        <v>46904</v>
      </c>
      <c r="D225" s="100">
        <f t="shared" si="19"/>
        <v>18500000</v>
      </c>
      <c r="E225" s="70">
        <f t="shared" si="20"/>
        <v>18500000</v>
      </c>
    </row>
    <row r="226" spans="2:5" ht="13.2" outlineLevel="1">
      <c r="B226" s="69">
        <v>46934</v>
      </c>
      <c r="D226" s="100">
        <f t="shared" si="19"/>
        <v>18500000</v>
      </c>
      <c r="E226" s="70">
        <f t="shared" si="20"/>
        <v>18500000</v>
      </c>
    </row>
    <row r="227" spans="2:5" ht="13.2" outlineLevel="1">
      <c r="B227" s="69">
        <v>46965</v>
      </c>
      <c r="D227" s="100">
        <f t="shared" si="19"/>
        <v>18500000</v>
      </c>
      <c r="E227" s="70">
        <f t="shared" si="20"/>
        <v>18500000</v>
      </c>
    </row>
    <row r="228" spans="2:5" ht="13.2" outlineLevel="1">
      <c r="B228" s="69">
        <v>46996</v>
      </c>
      <c r="D228" s="100">
        <f t="shared" si="19"/>
        <v>18500000</v>
      </c>
      <c r="E228" s="70">
        <f t="shared" si="20"/>
        <v>18500000</v>
      </c>
    </row>
    <row r="229" spans="2:5" ht="13.2" outlineLevel="1">
      <c r="B229" s="69">
        <v>47026</v>
      </c>
      <c r="D229" s="100">
        <f t="shared" si="19"/>
        <v>18500000</v>
      </c>
      <c r="E229" s="70">
        <f t="shared" si="20"/>
        <v>18500000</v>
      </c>
    </row>
    <row r="230" spans="2:5" ht="13.2" outlineLevel="1">
      <c r="B230" s="69">
        <v>47057</v>
      </c>
      <c r="D230" s="100">
        <f t="shared" si="19"/>
        <v>18500000</v>
      </c>
      <c r="E230" s="70">
        <f t="shared" si="20"/>
        <v>18500000</v>
      </c>
    </row>
    <row r="231" spans="2:5" ht="13.2" outlineLevel="1">
      <c r="B231" s="69">
        <v>47087</v>
      </c>
      <c r="D231" s="100">
        <f t="shared" si="19"/>
        <v>18500000</v>
      </c>
      <c r="E231" s="70">
        <f t="shared" si="20"/>
        <v>18500000</v>
      </c>
    </row>
    <row r="232" spans="2:5" ht="13.2" outlineLevel="1">
      <c r="B232" s="77">
        <v>47118</v>
      </c>
      <c r="D232" s="100">
        <f t="shared" si="19"/>
        <v>18500000</v>
      </c>
      <c r="E232" s="70">
        <f t="shared" si="20"/>
        <v>18500000</v>
      </c>
    </row>
    <row r="233" spans="2:5" ht="13.2" outlineLevel="1">
      <c r="B233" s="69">
        <v>47149</v>
      </c>
      <c r="D233" s="100">
        <f t="shared" si="19"/>
        <v>18500000</v>
      </c>
      <c r="E233" s="70">
        <f t="shared" si="20"/>
        <v>18500000</v>
      </c>
    </row>
    <row r="234" spans="2:5" ht="13.2" outlineLevel="1">
      <c r="B234" s="69">
        <v>47177</v>
      </c>
      <c r="D234" s="100">
        <f t="shared" si="19"/>
        <v>18500000</v>
      </c>
      <c r="E234" s="70">
        <f t="shared" si="20"/>
        <v>18500000</v>
      </c>
    </row>
    <row r="235" spans="2:5" ht="13.2" outlineLevel="1">
      <c r="B235" s="69">
        <v>47208</v>
      </c>
      <c r="D235" s="100">
        <f t="shared" si="19"/>
        <v>18500000</v>
      </c>
      <c r="E235" s="70">
        <f t="shared" si="20"/>
        <v>18500000</v>
      </c>
    </row>
    <row r="236" spans="2:5" ht="13.2" outlineLevel="1">
      <c r="B236" s="69">
        <v>47238</v>
      </c>
      <c r="D236" s="100">
        <f t="shared" si="19"/>
        <v>18500000</v>
      </c>
      <c r="E236" s="70">
        <f t="shared" si="20"/>
        <v>18500000</v>
      </c>
    </row>
    <row r="237" spans="2:5" ht="13.2" outlineLevel="1">
      <c r="B237" s="77">
        <v>47269</v>
      </c>
      <c r="D237" s="100">
        <f t="shared" si="19"/>
        <v>18500000</v>
      </c>
      <c r="E237" s="70">
        <f t="shared" si="20"/>
        <v>18500000</v>
      </c>
    </row>
    <row r="238" spans="2:5" ht="13.2" outlineLevel="1">
      <c r="B238" s="69">
        <v>47299</v>
      </c>
      <c r="D238" s="100">
        <f t="shared" si="19"/>
        <v>18500000</v>
      </c>
      <c r="E238" s="70">
        <f t="shared" si="20"/>
        <v>18500000</v>
      </c>
    </row>
    <row r="239" spans="2:5" ht="13.2" outlineLevel="1">
      <c r="B239" s="69">
        <v>47330</v>
      </c>
      <c r="D239" s="100">
        <f t="shared" si="19"/>
        <v>18500000</v>
      </c>
      <c r="E239" s="70">
        <f t="shared" si="20"/>
        <v>18500000</v>
      </c>
    </row>
    <row r="240" spans="2:5" ht="13.2" outlineLevel="1">
      <c r="B240" s="69">
        <v>47361</v>
      </c>
      <c r="D240" s="100">
        <f t="shared" si="19"/>
        <v>18500000</v>
      </c>
      <c r="E240" s="70">
        <f t="shared" si="20"/>
        <v>18500000</v>
      </c>
    </row>
    <row r="241" spans="2:5" ht="13.2" outlineLevel="1">
      <c r="B241" s="69">
        <v>47391</v>
      </c>
      <c r="D241" s="100">
        <f t="shared" si="19"/>
        <v>18500000</v>
      </c>
      <c r="E241" s="70">
        <f t="shared" si="20"/>
        <v>18500000</v>
      </c>
    </row>
    <row r="242" spans="2:5" ht="13.2" outlineLevel="1">
      <c r="B242" s="69">
        <v>47422</v>
      </c>
      <c r="D242" s="100">
        <f t="shared" si="19"/>
        <v>18500000</v>
      </c>
      <c r="E242" s="70">
        <f t="shared" si="20"/>
        <v>18500000</v>
      </c>
    </row>
    <row r="243" spans="2:5" ht="13.2" outlineLevel="1">
      <c r="B243" s="69">
        <v>47452</v>
      </c>
      <c r="D243" s="100">
        <f t="shared" si="19"/>
        <v>18500000</v>
      </c>
      <c r="E243" s="70">
        <f t="shared" si="20"/>
        <v>18500000</v>
      </c>
    </row>
    <row r="244" spans="2:5" ht="13.2" outlineLevel="1">
      <c r="B244" s="77">
        <v>47483</v>
      </c>
      <c r="D244" s="100">
        <f t="shared" si="19"/>
        <v>18500000</v>
      </c>
      <c r="E244" s="70">
        <f t="shared" si="20"/>
        <v>18500000</v>
      </c>
    </row>
    <row r="245" spans="2:5" ht="13.2" outlineLevel="1">
      <c r="B245" s="69">
        <v>47514</v>
      </c>
      <c r="D245" s="100">
        <f t="shared" si="19"/>
        <v>18500000</v>
      </c>
      <c r="E245" s="70">
        <f t="shared" si="20"/>
        <v>18500000</v>
      </c>
    </row>
    <row r="246" spans="2:5" ht="13.2" outlineLevel="1">
      <c r="B246" s="69">
        <v>47542</v>
      </c>
      <c r="D246" s="100">
        <f t="shared" si="19"/>
        <v>18500000</v>
      </c>
      <c r="E246" s="70">
        <f t="shared" si="20"/>
        <v>18500000</v>
      </c>
    </row>
    <row r="247" spans="2:5" ht="13.2" outlineLevel="1">
      <c r="B247" s="69">
        <v>47573</v>
      </c>
      <c r="D247" s="100">
        <f t="shared" si="19"/>
        <v>18500000</v>
      </c>
      <c r="E247" s="70">
        <f t="shared" si="20"/>
        <v>18500000</v>
      </c>
    </row>
    <row r="248" spans="2:5" ht="13.2" outlineLevel="1">
      <c r="B248" s="69">
        <v>47603</v>
      </c>
      <c r="D248" s="100">
        <f t="shared" si="19"/>
        <v>18500000</v>
      </c>
      <c r="E248" s="70">
        <f t="shared" si="20"/>
        <v>18500000</v>
      </c>
    </row>
    <row r="249" spans="2:5" ht="13.2" outlineLevel="1">
      <c r="B249" s="77">
        <v>47634</v>
      </c>
      <c r="D249" s="100">
        <f t="shared" si="19"/>
        <v>18500000</v>
      </c>
      <c r="E249" s="70">
        <f t="shared" si="20"/>
        <v>18500000</v>
      </c>
    </row>
    <row r="250" spans="2:5" ht="13.2" outlineLevel="1">
      <c r="B250" s="69">
        <v>47664</v>
      </c>
      <c r="D250" s="100">
        <f t="shared" si="19"/>
        <v>18500000</v>
      </c>
      <c r="E250" s="70">
        <f t="shared" si="20"/>
        <v>18500000</v>
      </c>
    </row>
    <row r="251" spans="2:5" ht="13.2" outlineLevel="1">
      <c r="B251" s="69">
        <v>47695</v>
      </c>
      <c r="D251" s="100">
        <f t="shared" si="19"/>
        <v>18500000</v>
      </c>
      <c r="E251" s="70">
        <f t="shared" si="20"/>
        <v>18500000</v>
      </c>
    </row>
    <row r="252" spans="2:5" ht="13.2" outlineLevel="1">
      <c r="B252" s="69">
        <v>47726</v>
      </c>
      <c r="D252" s="100">
        <f t="shared" si="19"/>
        <v>18500000</v>
      </c>
      <c r="E252" s="70">
        <f t="shared" si="20"/>
        <v>18500000</v>
      </c>
    </row>
    <row r="253" spans="2:5" ht="13.2" outlineLevel="1">
      <c r="B253" s="69">
        <v>47756</v>
      </c>
      <c r="D253" s="100">
        <f t="shared" si="19"/>
        <v>18500000</v>
      </c>
      <c r="E253" s="70">
        <f t="shared" si="20"/>
        <v>18500000</v>
      </c>
    </row>
    <row r="254" spans="2:5" ht="13.2" outlineLevel="1">
      <c r="B254" s="69">
        <v>47787</v>
      </c>
      <c r="D254" s="100">
        <f t="shared" si="19"/>
        <v>18500000</v>
      </c>
      <c r="E254" s="70">
        <f t="shared" si="20"/>
        <v>18500000</v>
      </c>
    </row>
    <row r="255" spans="2:5" ht="13.2" outlineLevel="1">
      <c r="B255" s="69">
        <v>47817</v>
      </c>
      <c r="D255" s="100">
        <f t="shared" si="19"/>
        <v>18500000</v>
      </c>
      <c r="E255" s="70">
        <f t="shared" si="20"/>
        <v>18500000</v>
      </c>
    </row>
    <row r="256" spans="2:5" ht="13.2" outlineLevel="1">
      <c r="B256" s="77">
        <v>47848</v>
      </c>
      <c r="D256" s="100">
        <f t="shared" si="19"/>
        <v>18500000</v>
      </c>
      <c r="E256" s="70">
        <f t="shared" si="20"/>
        <v>18500000</v>
      </c>
    </row>
    <row r="257" spans="2:5" ht="13.2" outlineLevel="1">
      <c r="B257" s="69">
        <v>47879</v>
      </c>
      <c r="D257" s="100">
        <f t="shared" si="19"/>
        <v>18500000</v>
      </c>
      <c r="E257" s="70">
        <f t="shared" si="20"/>
        <v>18500000</v>
      </c>
    </row>
    <row r="258" spans="2:5" ht="13.2" outlineLevel="1">
      <c r="B258" s="69">
        <v>47907</v>
      </c>
      <c r="D258" s="100">
        <f t="shared" si="19"/>
        <v>18500000</v>
      </c>
      <c r="E258" s="70">
        <f t="shared" si="20"/>
        <v>18500000</v>
      </c>
    </row>
    <row r="259" spans="2:5" ht="13.2" outlineLevel="1">
      <c r="B259" s="69">
        <v>47938</v>
      </c>
      <c r="D259" s="100">
        <f t="shared" si="19"/>
        <v>18500000</v>
      </c>
      <c r="E259" s="70">
        <f t="shared" si="20"/>
        <v>18500000</v>
      </c>
    </row>
    <row r="260" spans="2:5" ht="13.2" outlineLevel="1">
      <c r="B260" s="69">
        <v>47968</v>
      </c>
      <c r="D260" s="100">
        <f t="shared" si="19"/>
        <v>18500000</v>
      </c>
      <c r="E260" s="70">
        <f t="shared" si="20"/>
        <v>18500000</v>
      </c>
    </row>
    <row r="261" spans="2:5" ht="13.2" outlineLevel="1">
      <c r="B261" s="77">
        <v>47999</v>
      </c>
      <c r="D261" s="100">
        <f t="shared" si="19"/>
        <v>18500000</v>
      </c>
      <c r="E261" s="70">
        <f t="shared" si="20"/>
        <v>18500000</v>
      </c>
    </row>
    <row r="262" spans="2:5" ht="13.2" outlineLevel="1">
      <c r="B262" s="69">
        <v>48029</v>
      </c>
      <c r="D262" s="100">
        <f t="shared" si="19"/>
        <v>18500000</v>
      </c>
      <c r="E262" s="70">
        <f t="shared" si="20"/>
        <v>18500000</v>
      </c>
    </row>
    <row r="263" spans="2:5" ht="13.2" outlineLevel="1">
      <c r="B263" s="69">
        <v>48060</v>
      </c>
      <c r="D263" s="100">
        <f t="shared" si="19"/>
        <v>18500000</v>
      </c>
      <c r="E263" s="70">
        <f t="shared" si="20"/>
        <v>18500000</v>
      </c>
    </row>
    <row r="264" spans="2:5" ht="13.2" outlineLevel="1">
      <c r="B264" s="69">
        <v>48091</v>
      </c>
      <c r="D264" s="100">
        <f t="shared" si="19"/>
        <v>18500000</v>
      </c>
      <c r="E264" s="70">
        <f t="shared" si="20"/>
        <v>18500000</v>
      </c>
    </row>
    <row r="265" spans="2:5" ht="13.2" outlineLevel="1">
      <c r="B265" s="69">
        <v>48121</v>
      </c>
      <c r="D265" s="100">
        <f t="shared" si="19"/>
        <v>18500000</v>
      </c>
      <c r="E265" s="70">
        <f t="shared" si="20"/>
        <v>18500000</v>
      </c>
    </row>
    <row r="266" spans="2:5" ht="13.2" outlineLevel="1">
      <c r="B266" s="69">
        <v>48152</v>
      </c>
      <c r="D266" s="100">
        <f t="shared" si="19"/>
        <v>18500000</v>
      </c>
      <c r="E266" s="70">
        <f t="shared" si="20"/>
        <v>18500000</v>
      </c>
    </row>
    <row r="267" spans="2:5" ht="13.2" outlineLevel="1">
      <c r="B267" s="69">
        <v>48182</v>
      </c>
      <c r="D267" s="100">
        <f t="shared" si="19"/>
        <v>18500000</v>
      </c>
      <c r="E267" s="70">
        <f t="shared" si="20"/>
        <v>18500000</v>
      </c>
    </row>
    <row r="268" spans="2:5" ht="13.2" outlineLevel="1">
      <c r="B268" s="77">
        <v>48213</v>
      </c>
      <c r="D268" s="100">
        <f t="shared" si="19"/>
        <v>18500000</v>
      </c>
      <c r="E268" s="70">
        <f t="shared" si="20"/>
        <v>18500000</v>
      </c>
    </row>
  </sheetData>
  <phoneticPr fontId="0" type="noConversion"/>
  <pageMargins left="0.7" right="0.7" top="0.5" bottom="0.5" header="0.3" footer="0.3"/>
  <pageSetup scale="80"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0.199999999999999"/>
  <sheetData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5"/>
  <sheetViews>
    <sheetView tabSelected="1" zoomScaleNormal="100" workbookViewId="0">
      <pane xSplit="2" ySplit="11" topLeftCell="C12" activePane="bottomRight" state="frozen"/>
      <selection activeCell="G48" sqref="G48"/>
      <selection pane="topRight" activeCell="G48" sqref="G48"/>
      <selection pane="bottomLeft" activeCell="G48" sqref="G48"/>
      <selection pane="bottomRight" activeCell="K10" sqref="K10"/>
    </sheetView>
  </sheetViews>
  <sheetFormatPr defaultColWidth="9.140625" defaultRowHeight="12.75" customHeight="1" outlineLevelRow="1"/>
  <cols>
    <col min="1" max="1" width="5.7109375" style="81" customWidth="1"/>
    <col min="2" max="2" width="91.5703125" style="81" customWidth="1"/>
    <col min="3" max="3" width="7.7109375" style="81" customWidth="1"/>
    <col min="4" max="4" width="20.140625" style="81" customWidth="1"/>
    <col min="5" max="5" width="22" style="81" customWidth="1"/>
    <col min="6" max="6" width="19.28515625" style="81" customWidth="1"/>
    <col min="7" max="7" width="18.28515625" style="81" bestFit="1" customWidth="1"/>
    <col min="8" max="8" width="18.140625" style="81" bestFit="1" customWidth="1"/>
    <col min="9" max="16384" width="9.140625" style="81"/>
  </cols>
  <sheetData>
    <row r="1" spans="1:6" ht="15" customHeight="1">
      <c r="A1" s="845"/>
      <c r="B1" s="846"/>
      <c r="C1" s="846"/>
      <c r="D1" s="846"/>
      <c r="E1" s="847"/>
      <c r="F1" s="847"/>
    </row>
    <row r="2" spans="1:6" ht="15" customHeight="1">
      <c r="A2" s="845"/>
      <c r="B2" s="846"/>
      <c r="C2" s="846"/>
      <c r="D2" s="846"/>
      <c r="E2" s="847"/>
      <c r="F2" s="847"/>
    </row>
    <row r="3" spans="1:6" ht="15" customHeight="1">
      <c r="A3" s="846"/>
      <c r="B3" s="846"/>
      <c r="C3" s="846"/>
      <c r="D3" s="847"/>
      <c r="E3" s="1296"/>
      <c r="F3" s="1296"/>
    </row>
    <row r="4" spans="1:6" ht="12.75" customHeight="1">
      <c r="A4" s="848" t="s">
        <v>828</v>
      </c>
      <c r="B4" s="848"/>
      <c r="C4" s="848"/>
      <c r="D4" s="849"/>
      <c r="E4" s="849"/>
      <c r="F4" s="849"/>
    </row>
    <row r="5" spans="1:6" ht="12.75" customHeight="1">
      <c r="A5" s="849" t="s">
        <v>829</v>
      </c>
      <c r="B5" s="849"/>
      <c r="C5" s="849"/>
      <c r="D5" s="849"/>
      <c r="E5" s="850"/>
      <c r="F5" s="850"/>
    </row>
    <row r="6" spans="1:6" ht="12.75" customHeight="1">
      <c r="A6" s="851" t="s">
        <v>942</v>
      </c>
      <c r="B6" s="849"/>
      <c r="C6" s="849"/>
      <c r="D6" s="849"/>
      <c r="E6" s="852"/>
      <c r="F6" s="852"/>
    </row>
    <row r="7" spans="1:6" ht="12.75" customHeight="1" thickBot="1">
      <c r="A7" s="851"/>
      <c r="B7" s="849"/>
      <c r="C7" s="849"/>
      <c r="D7" s="849"/>
      <c r="E7" s="852"/>
      <c r="F7" s="852"/>
    </row>
    <row r="8" spans="1:6" ht="12.75" customHeight="1" thickBot="1">
      <c r="C8" s="1297"/>
      <c r="D8" s="1297"/>
      <c r="E8" s="1298"/>
      <c r="F8" s="1299"/>
    </row>
    <row r="9" spans="1:6" ht="12.75" customHeight="1">
      <c r="A9" s="845"/>
      <c r="B9" s="846"/>
      <c r="C9" s="1300"/>
      <c r="D9" s="1301" t="s">
        <v>875</v>
      </c>
      <c r="E9" s="1302"/>
      <c r="F9" s="1303" t="s">
        <v>936</v>
      </c>
    </row>
    <row r="10" spans="1:6" ht="12.75" customHeight="1">
      <c r="A10" s="853" t="s">
        <v>830</v>
      </c>
      <c r="B10" s="845"/>
      <c r="C10" s="1304"/>
      <c r="D10" s="1303" t="s">
        <v>937</v>
      </c>
      <c r="E10" s="1303" t="s">
        <v>936</v>
      </c>
      <c r="F10" s="1303" t="s">
        <v>833</v>
      </c>
    </row>
    <row r="11" spans="1:6" ht="12.75" customHeight="1">
      <c r="A11" s="854" t="s">
        <v>831</v>
      </c>
      <c r="B11" s="855" t="s">
        <v>832</v>
      </c>
      <c r="C11" s="1305" t="s">
        <v>938</v>
      </c>
      <c r="D11" s="1306" t="s">
        <v>23</v>
      </c>
      <c r="E11" s="1307" t="s">
        <v>939</v>
      </c>
      <c r="F11" s="1306" t="s">
        <v>940</v>
      </c>
    </row>
    <row r="12" spans="1:6" ht="12.75" customHeight="1">
      <c r="A12" s="846"/>
      <c r="B12" s="857" t="s">
        <v>834</v>
      </c>
      <c r="C12" s="846"/>
      <c r="D12" s="846"/>
      <c r="E12" s="846"/>
      <c r="F12" s="846"/>
    </row>
    <row r="13" spans="1:6" ht="15" customHeight="1">
      <c r="A13" s="856">
        <v>1</v>
      </c>
      <c r="B13" s="859" t="s">
        <v>2745</v>
      </c>
      <c r="C13" s="857"/>
      <c r="D13" s="858">
        <f>'Colstrip 1&amp;2 Prepaid'!J135</f>
        <v>62500.000000000466</v>
      </c>
      <c r="E13" s="858">
        <f>'Colstrip 1&amp;2 Prepaid'!J158</f>
        <v>0</v>
      </c>
      <c r="F13" s="858">
        <f t="shared" ref="F13:F28" si="0">E13-D13</f>
        <v>-62500.000000000466</v>
      </c>
    </row>
    <row r="14" spans="1:6" ht="15" customHeight="1">
      <c r="A14" s="856">
        <f>+A13+1</f>
        <v>2</v>
      </c>
      <c r="B14" s="859" t="s">
        <v>835</v>
      </c>
      <c r="C14" s="860">
        <f>'FB Energy'!R153-D14</f>
        <v>2.6666662197385449E-2</v>
      </c>
      <c r="D14" s="860">
        <f>'FB Energy'!O153</f>
        <v>45753.118444445863</v>
      </c>
      <c r="E14" s="860">
        <f>'FB Energy'!$T176</f>
        <v>-0.20155555414385162</v>
      </c>
      <c r="F14" s="860">
        <f t="shared" si="0"/>
        <v>-45753.320000000007</v>
      </c>
    </row>
    <row r="15" spans="1:6" ht="15" customHeight="1">
      <c r="A15" s="856">
        <f t="shared" ref="A15:A49" si="1">A14+1</f>
        <v>3</v>
      </c>
      <c r="B15" s="859" t="s">
        <v>836</v>
      </c>
      <c r="C15" s="860">
        <f>BNP!R137-D15</f>
        <v>0</v>
      </c>
      <c r="D15" s="860">
        <f>BNP!R137</f>
        <v>62723.058252429</v>
      </c>
      <c r="E15" s="860">
        <f>BNP!R160</f>
        <v>-0.32174757100438001</v>
      </c>
      <c r="F15" s="860">
        <f t="shared" si="0"/>
        <v>-62723.380000000005</v>
      </c>
    </row>
    <row r="16" spans="1:6" ht="15" customHeight="1">
      <c r="A16" s="856">
        <f t="shared" si="1"/>
        <v>4</v>
      </c>
      <c r="B16" s="859" t="s">
        <v>860</v>
      </c>
      <c r="C16" s="860"/>
      <c r="D16" s="860">
        <f>'TY Reg Assets RB'!D21</f>
        <v>8929369.2699999958</v>
      </c>
      <c r="E16" s="860">
        <f>+'RB-IS by FERC'!D21</f>
        <v>7465974.1908618575</v>
      </c>
      <c r="F16" s="860">
        <f t="shared" si="0"/>
        <v>-1463395.0791381383</v>
      </c>
    </row>
    <row r="17" spans="1:6" ht="15" customHeight="1">
      <c r="A17" s="856">
        <f t="shared" si="1"/>
        <v>5</v>
      </c>
      <c r="B17" s="859" t="s">
        <v>837</v>
      </c>
      <c r="C17" s="860"/>
      <c r="D17" s="860">
        <f>'TY Reg Assets RB'!D25</f>
        <v>72210989.068333358</v>
      </c>
      <c r="E17" s="860">
        <f>+'RB-IS by FERC'!D25</f>
        <v>64796327.29774306</v>
      </c>
      <c r="F17" s="860">
        <f t="shared" si="0"/>
        <v>-7414661.7705902979</v>
      </c>
    </row>
    <row r="18" spans="1:6" ht="15" customHeight="1">
      <c r="A18" s="856">
        <f t="shared" si="1"/>
        <v>6</v>
      </c>
      <c r="B18" s="859" t="s">
        <v>838</v>
      </c>
      <c r="C18" s="860"/>
      <c r="D18" s="860">
        <f>'TY Reg Assets RB'!D28</f>
        <v>18500000</v>
      </c>
      <c r="E18" s="860">
        <f>+'RB-IS by FERC'!D28</f>
        <v>18500000</v>
      </c>
      <c r="F18" s="860">
        <f t="shared" si="0"/>
        <v>0</v>
      </c>
    </row>
    <row r="19" spans="1:6" ht="15" customHeight="1">
      <c r="A19" s="856">
        <f t="shared" si="1"/>
        <v>7</v>
      </c>
      <c r="B19" s="859" t="s">
        <v>839</v>
      </c>
      <c r="C19" s="860"/>
      <c r="D19" s="860">
        <f>'TY Reg Assets RB'!D36</f>
        <v>55678656.244999997</v>
      </c>
      <c r="E19" s="860">
        <f>+'RB-IS by FERC'!D36</f>
        <v>47760710.165185846</v>
      </c>
      <c r="F19" s="860">
        <f t="shared" si="0"/>
        <v>-7917946.0798141509</v>
      </c>
    </row>
    <row r="20" spans="1:6" ht="15" customHeight="1">
      <c r="A20" s="856">
        <f t="shared" si="1"/>
        <v>8</v>
      </c>
      <c r="B20" s="859" t="s">
        <v>861</v>
      </c>
      <c r="C20" s="860"/>
      <c r="D20" s="860">
        <f>'TY Reg Assets RB'!D41</f>
        <v>7603989</v>
      </c>
      <c r="E20" s="860">
        <f>+'RB-IS by FERC'!D41</f>
        <v>8434836.8844743464</v>
      </c>
      <c r="F20" s="860">
        <f t="shared" si="0"/>
        <v>830847.88447434641</v>
      </c>
    </row>
    <row r="21" spans="1:6" ht="15" customHeight="1">
      <c r="A21" s="856">
        <f t="shared" si="1"/>
        <v>9</v>
      </c>
      <c r="B21" s="859" t="s">
        <v>865</v>
      </c>
      <c r="C21" s="860"/>
      <c r="D21" s="860">
        <f>'TY Reg Assets RB'!D47</f>
        <v>-78555.810000000012</v>
      </c>
      <c r="E21" s="860">
        <f>+'RB-IS by FERC'!D47</f>
        <v>0</v>
      </c>
      <c r="F21" s="860">
        <f t="shared" si="0"/>
        <v>78555.810000000012</v>
      </c>
    </row>
    <row r="22" spans="1:6" ht="15" customHeight="1">
      <c r="A22" s="856">
        <f t="shared" si="1"/>
        <v>10</v>
      </c>
      <c r="B22" s="859" t="s">
        <v>866</v>
      </c>
      <c r="C22" s="860"/>
      <c r="D22" s="860">
        <f>'TY Reg Assets RB'!D54</f>
        <v>-308479.03999999998</v>
      </c>
      <c r="E22" s="860">
        <f>+'RB-IS by FERC'!D54</f>
        <v>5.95245425356552E-2</v>
      </c>
      <c r="F22" s="860">
        <f t="shared" si="0"/>
        <v>308479.09952454251</v>
      </c>
    </row>
    <row r="23" spans="1:6" ht="15" customHeight="1">
      <c r="A23" s="856">
        <f t="shared" si="1"/>
        <v>11</v>
      </c>
      <c r="B23" s="859" t="s">
        <v>867</v>
      </c>
      <c r="C23" s="860"/>
      <c r="D23" s="860">
        <f>'TY Reg Assets RB'!D62</f>
        <v>-961846.34124999982</v>
      </c>
      <c r="E23" s="860">
        <f>+'RB-IS by FERC'!D62</f>
        <v>0.46279960731044412</v>
      </c>
      <c r="F23" s="860">
        <f t="shared" si="0"/>
        <v>961846.80404960713</v>
      </c>
    </row>
    <row r="24" spans="1:6" ht="15" customHeight="1">
      <c r="A24" s="856">
        <f t="shared" si="1"/>
        <v>12</v>
      </c>
      <c r="B24" s="859" t="s">
        <v>862</v>
      </c>
      <c r="C24" s="860"/>
      <c r="D24" s="860">
        <f>'TY Reg Assets RB'!D66</f>
        <v>56004.06</v>
      </c>
      <c r="E24" s="860">
        <f>+'RB-IS by FERC'!D66</f>
        <v>-0.15212960774078965</v>
      </c>
      <c r="F24" s="860">
        <f t="shared" si="0"/>
        <v>-56004.212129607738</v>
      </c>
    </row>
    <row r="25" spans="1:6" ht="15" customHeight="1">
      <c r="A25" s="856">
        <f t="shared" si="1"/>
        <v>13</v>
      </c>
      <c r="B25" s="859" t="s">
        <v>863</v>
      </c>
      <c r="C25" s="860"/>
      <c r="D25" s="860">
        <f>'TY Reg Assets RB'!D70</f>
        <v>193459.84</v>
      </c>
      <c r="E25" s="860">
        <f>+'RB-IS by FERC'!D70</f>
        <v>0</v>
      </c>
      <c r="F25" s="860">
        <f t="shared" si="0"/>
        <v>-193459.84</v>
      </c>
    </row>
    <row r="26" spans="1:6" ht="15" customHeight="1">
      <c r="A26" s="856">
        <f t="shared" si="1"/>
        <v>14</v>
      </c>
      <c r="B26" s="859" t="s">
        <v>864</v>
      </c>
      <c r="C26" s="860"/>
      <c r="D26" s="860">
        <f>'TY Reg Assets RB'!D74</f>
        <v>-530083.09</v>
      </c>
      <c r="E26" s="860">
        <f>+'RB-IS by FERC'!D74</f>
        <v>0.16050000127870589</v>
      </c>
      <c r="F26" s="860">
        <f t="shared" si="0"/>
        <v>530083.25050000125</v>
      </c>
    </row>
    <row r="27" spans="1:6" ht="15" customHeight="1">
      <c r="A27" s="856">
        <f t="shared" si="1"/>
        <v>15</v>
      </c>
      <c r="B27" s="859" t="s">
        <v>922</v>
      </c>
      <c r="C27" s="860"/>
      <c r="D27" s="860">
        <f>'TY Reg Assets RB'!D81</f>
        <v>2321315.9145833328</v>
      </c>
      <c r="E27" s="860">
        <f>'RB-IS by FERC'!D81</f>
        <v>3.6183103919029236E-2</v>
      </c>
      <c r="F27" s="860">
        <f t="shared" si="0"/>
        <v>-2321315.8784002289</v>
      </c>
    </row>
    <row r="28" spans="1:6" ht="15" customHeight="1">
      <c r="A28" s="856">
        <f t="shared" si="1"/>
        <v>16</v>
      </c>
      <c r="B28" s="859" t="s">
        <v>2726</v>
      </c>
      <c r="C28" s="860"/>
      <c r="D28" s="860">
        <v>0</v>
      </c>
      <c r="E28" s="860">
        <f>'EDIT Amort'!M31</f>
        <v>-8650215.1470986065</v>
      </c>
      <c r="F28" s="1858">
        <f t="shared" si="0"/>
        <v>-8650215.1470986065</v>
      </c>
    </row>
    <row r="29" spans="1:6" ht="15" customHeight="1" thickBot="1">
      <c r="A29" s="856">
        <f t="shared" si="1"/>
        <v>17</v>
      </c>
      <c r="B29" s="1859" t="s">
        <v>840</v>
      </c>
      <c r="C29" s="1859"/>
      <c r="D29" s="1942">
        <f>SUM(D13:D28)</f>
        <v>163785795.29336357</v>
      </c>
      <c r="E29" s="1942">
        <f>SUM(E13:E28)</f>
        <v>138307633.43474102</v>
      </c>
      <c r="F29" s="1942">
        <f>SUM(F13:F28)</f>
        <v>-25478161.858622536</v>
      </c>
    </row>
    <row r="30" spans="1:6" ht="15" customHeight="1" thickTop="1">
      <c r="A30" s="856">
        <f t="shared" si="1"/>
        <v>18</v>
      </c>
      <c r="B30" s="859"/>
      <c r="C30" s="859"/>
      <c r="D30" s="1140"/>
      <c r="E30" s="1142"/>
      <c r="F30" s="1141"/>
    </row>
    <row r="31" spans="1:6" ht="15" customHeight="1">
      <c r="A31" s="856">
        <f t="shared" si="1"/>
        <v>19</v>
      </c>
    </row>
    <row r="32" spans="1:6" ht="15" customHeight="1">
      <c r="A32" s="856">
        <f t="shared" si="1"/>
        <v>20</v>
      </c>
      <c r="B32" s="859"/>
      <c r="C32"/>
    </row>
    <row r="33" spans="1:6" ht="15" customHeight="1">
      <c r="A33" s="856">
        <f t="shared" si="1"/>
        <v>21</v>
      </c>
      <c r="B33"/>
      <c r="C33"/>
    </row>
    <row r="34" spans="1:6" ht="15" customHeight="1">
      <c r="A34" s="856">
        <f t="shared" si="1"/>
        <v>22</v>
      </c>
      <c r="B34" s="1139" t="s">
        <v>880</v>
      </c>
      <c r="C34" s="1139"/>
      <c r="D34" s="860"/>
      <c r="E34" s="860"/>
      <c r="F34" s="860"/>
    </row>
    <row r="35" spans="1:6" ht="15" customHeight="1">
      <c r="A35" s="856">
        <f t="shared" si="1"/>
        <v>23</v>
      </c>
      <c r="B35" s="859"/>
      <c r="C35" s="859"/>
      <c r="D35" s="1140"/>
      <c r="E35" s="1142"/>
      <c r="F35" s="1141"/>
    </row>
    <row r="36" spans="1:6" ht="15" customHeight="1">
      <c r="A36" s="856">
        <f t="shared" si="1"/>
        <v>24</v>
      </c>
      <c r="B36" s="859"/>
      <c r="C36" s="859"/>
      <c r="D36" s="1140"/>
      <c r="E36" s="1142"/>
      <c r="F36" s="1141"/>
    </row>
    <row r="37" spans="1:6" ht="15" customHeight="1">
      <c r="A37" s="856">
        <f t="shared" si="1"/>
        <v>25</v>
      </c>
      <c r="B37" s="859" t="str">
        <f>B16</f>
        <v>MINT FARM DEFFRED - UE-090704 (FERC 407.3)</v>
      </c>
      <c r="C37" s="859"/>
      <c r="D37" s="860">
        <f>SUM('Mint Farm Def'!H140:H151)</f>
        <v>2885052</v>
      </c>
      <c r="E37" s="860">
        <f>SUM('Mint Farm Def'!H163:H174)</f>
        <v>2885052</v>
      </c>
      <c r="F37" s="860">
        <f>+E37-D37</f>
        <v>0</v>
      </c>
    </row>
    <row r="38" spans="1:6" ht="15" hidden="1" customHeight="1" outlineLevel="1">
      <c r="A38" s="856">
        <f t="shared" si="1"/>
        <v>26</v>
      </c>
      <c r="B38" s="1295"/>
      <c r="C38" s="1295"/>
      <c r="D38" s="1140"/>
      <c r="E38" s="1141"/>
      <c r="F38" s="1141"/>
    </row>
    <row r="39" spans="1:6" ht="15" hidden="1" customHeight="1" outlineLevel="1">
      <c r="A39" s="856">
        <f t="shared" si="1"/>
        <v>27</v>
      </c>
      <c r="B39" s="1295"/>
      <c r="C39" s="1295"/>
      <c r="D39" s="1140"/>
      <c r="E39" s="1141"/>
      <c r="F39" s="1141"/>
    </row>
    <row r="40" spans="1:6" ht="15" hidden="1" customHeight="1" outlineLevel="1">
      <c r="A40" s="856">
        <f t="shared" si="1"/>
        <v>28</v>
      </c>
      <c r="B40" s="1295"/>
      <c r="C40" s="1295"/>
      <c r="D40" s="1140"/>
      <c r="E40" s="1141"/>
      <c r="F40" s="1141"/>
    </row>
    <row r="41" spans="1:6" ht="15" customHeight="1" collapsed="1">
      <c r="A41" s="856">
        <f>A37+1</f>
        <v>26</v>
      </c>
      <c r="B41" s="859" t="str">
        <f t="shared" ref="B41:B46" si="2">B20</f>
        <v>CARRYING CHARGES ON LSR PP TRANSM $99.8M (FERC 407.3)</v>
      </c>
      <c r="C41" s="859"/>
      <c r="D41" s="860">
        <f>'LSR Prepaid carrying charges '!I385</f>
        <v>687420</v>
      </c>
      <c r="E41" s="860">
        <f>'LSR Prepaid carrying charges '!I386</f>
        <v>687420</v>
      </c>
      <c r="F41" s="860">
        <f t="shared" ref="F41:F48" si="3">+E41-D41</f>
        <v>0</v>
      </c>
    </row>
    <row r="42" spans="1:6" ht="15" customHeight="1">
      <c r="A42" s="856">
        <f t="shared" si="1"/>
        <v>27</v>
      </c>
      <c r="B42" s="859" t="str">
        <f t="shared" si="2"/>
        <v>BAKER LICENSE UPGRADE DEFERRAL (2013 PCORC) (FERC 407.3)</v>
      </c>
      <c r="C42" s="859"/>
      <c r="D42" s="860">
        <f>Baker!G121</f>
        <v>0</v>
      </c>
      <c r="E42" s="860">
        <f>Baker!G122</f>
        <v>0</v>
      </c>
      <c r="F42" s="860">
        <f t="shared" si="3"/>
        <v>0</v>
      </c>
    </row>
    <row r="43" spans="1:6" ht="15" customHeight="1">
      <c r="A43" s="856">
        <f t="shared" si="1"/>
        <v>28</v>
      </c>
      <c r="B43" s="859" t="str">
        <f t="shared" si="2"/>
        <v>SNOQUALMIE LICENSE UPGRADE DEFERRAL (2013 PCORC) (FERC 407.3)</v>
      </c>
      <c r="C43" s="859"/>
      <c r="D43" s="860">
        <f>Snoq!H124</f>
        <v>0</v>
      </c>
      <c r="E43" s="860">
        <f>Snoq!H125</f>
        <v>0</v>
      </c>
      <c r="F43" s="860">
        <f t="shared" si="3"/>
        <v>0</v>
      </c>
    </row>
    <row r="44" spans="1:6" ht="15" customHeight="1">
      <c r="A44" s="856">
        <f t="shared" si="1"/>
        <v>29</v>
      </c>
      <c r="B44" s="859" t="str">
        <f t="shared" si="2"/>
        <v>FERNDALE DEFERRAL (2013 PCORC) (FERC 407.3)</v>
      </c>
      <c r="C44" s="859"/>
      <c r="D44" s="860">
        <f>Ferndale!G132</f>
        <v>1506807.5028576592</v>
      </c>
      <c r="E44" s="860">
        <f>Ferndale!G133</f>
        <v>0</v>
      </c>
      <c r="F44" s="860">
        <f t="shared" si="3"/>
        <v>-1506807.5028576592</v>
      </c>
    </row>
    <row r="45" spans="1:6" ht="15" customHeight="1">
      <c r="A45" s="856">
        <f t="shared" si="1"/>
        <v>30</v>
      </c>
      <c r="B45" s="859" t="str">
        <f t="shared" si="2"/>
        <v>BAKER TREASURY GRANT DEFERRAL (2014 PCORC) (FERC 407.4)</v>
      </c>
      <c r="C45" s="859"/>
      <c r="D45" s="860">
        <f>-SUM('T-Grant Baker Deferral'!K122:K131)</f>
        <v>0</v>
      </c>
      <c r="E45" s="860">
        <f>'T-Grant Baker Deferral'!H116</f>
        <v>0</v>
      </c>
      <c r="F45" s="860">
        <f t="shared" si="3"/>
        <v>0</v>
      </c>
    </row>
    <row r="46" spans="1:6" ht="15" customHeight="1">
      <c r="A46" s="856">
        <f t="shared" si="1"/>
        <v>31</v>
      </c>
      <c r="B46" s="859" t="str">
        <f t="shared" si="2"/>
        <v>SNOQUALMIE TREASURY GRANT DEFERRAL (2014 PCORC) (FERC 407.4)</v>
      </c>
      <c r="C46" s="859"/>
      <c r="D46" s="860">
        <f>-SUM('T-Grant Snoq Deferral'!L122:L131)</f>
        <v>0</v>
      </c>
      <c r="E46" s="860">
        <f>+'T-Grant Snoq Deferral'!H115</f>
        <v>0</v>
      </c>
      <c r="F46" s="860">
        <f t="shared" si="3"/>
        <v>0</v>
      </c>
    </row>
    <row r="47" spans="1:6" ht="15" customHeight="1">
      <c r="A47" s="856">
        <f t="shared" si="1"/>
        <v>32</v>
      </c>
      <c r="B47" s="859" t="s">
        <v>921</v>
      </c>
      <c r="C47" s="859"/>
      <c r="D47" s="860">
        <f>-'WRPC 2004 GRC'!P99</f>
        <v>6553640.5199999996</v>
      </c>
      <c r="E47" s="860">
        <f>-'WRPC 2004 GRC'!P101</f>
        <v>0</v>
      </c>
      <c r="F47" s="860">
        <f t="shared" si="3"/>
        <v>-6553640.5199999996</v>
      </c>
    </row>
    <row r="48" spans="1:6" ht="15" customHeight="1">
      <c r="A48" s="856">
        <f t="shared" si="1"/>
        <v>33</v>
      </c>
      <c r="B48" s="859" t="str">
        <f>B26</f>
        <v>ELECTRON UNRECOVERED COST (2014 PCORC) (FERC 407.3)</v>
      </c>
      <c r="C48" s="859"/>
      <c r="D48" s="860">
        <f>+'Electron Deferral'!F114</f>
        <v>0</v>
      </c>
      <c r="E48" s="860">
        <f>+'Electron Deferral'!F115</f>
        <v>0</v>
      </c>
      <c r="F48" s="860">
        <f t="shared" si="3"/>
        <v>0</v>
      </c>
    </row>
    <row r="49" spans="1:6" ht="15" customHeight="1" thickBot="1">
      <c r="A49" s="856">
        <f t="shared" si="1"/>
        <v>34</v>
      </c>
      <c r="B49" s="1143" t="s">
        <v>881</v>
      </c>
      <c r="C49" s="1143"/>
      <c r="D49" s="1943">
        <f>SUM(D35:D48)</f>
        <v>11632920.022857659</v>
      </c>
      <c r="E49" s="1943">
        <f>SUM(E35:E48)</f>
        <v>3572472</v>
      </c>
      <c r="F49" s="1943">
        <f>SUM(F35:F48)</f>
        <v>-8060448.0228576586</v>
      </c>
    </row>
    <row r="50" spans="1:6" ht="15" customHeight="1" thickTop="1">
      <c r="A50" s="856"/>
    </row>
    <row r="51" spans="1:6" ht="15" customHeight="1">
      <c r="A51" s="856"/>
      <c r="B51" s="1143"/>
      <c r="C51" s="1143"/>
      <c r="D51" s="860"/>
      <c r="E51" s="1911"/>
      <c r="F51" s="1144"/>
    </row>
    <row r="52" spans="1:6" ht="15" customHeight="1">
      <c r="A52" s="856"/>
      <c r="B52" s="1143"/>
      <c r="C52" s="1143"/>
      <c r="D52" s="1143"/>
      <c r="E52" s="1143"/>
      <c r="F52" s="1143"/>
    </row>
    <row r="53" spans="1:6" ht="15" customHeight="1">
      <c r="A53" s="856"/>
      <c r="B53" s="1143"/>
      <c r="C53" s="1143"/>
      <c r="D53" s="1143"/>
      <c r="E53" s="1143"/>
      <c r="F53" s="1143"/>
    </row>
    <row r="54" spans="1:6" ht="15" customHeight="1">
      <c r="A54" s="856"/>
      <c r="B54" s="1143"/>
      <c r="C54" s="1143"/>
      <c r="D54" s="1143"/>
      <c r="E54" s="1143"/>
      <c r="F54" s="1143"/>
    </row>
    <row r="55" spans="1:6" ht="15" customHeight="1">
      <c r="A55" s="856"/>
      <c r="B55" s="1143"/>
      <c r="C55" s="1143"/>
      <c r="D55" s="1143"/>
      <c r="E55" s="1143"/>
      <c r="F55" s="1143"/>
    </row>
    <row r="56" spans="1:6" ht="15" customHeight="1">
      <c r="A56" s="856"/>
      <c r="B56" s="1145"/>
      <c r="C56" s="1145"/>
    </row>
    <row r="57" spans="1:6" ht="13.2">
      <c r="A57" s="856"/>
      <c r="B57" s="1145"/>
      <c r="C57" s="1145"/>
    </row>
    <row r="58" spans="1:6" ht="12.75" customHeight="1">
      <c r="A58" s="856"/>
      <c r="B58" s="1149"/>
      <c r="C58" s="1149"/>
    </row>
    <row r="59" spans="1:6" ht="12.75" customHeight="1">
      <c r="A59"/>
      <c r="B59"/>
      <c r="C59"/>
      <c r="D59"/>
    </row>
    <row r="60" spans="1:6" ht="12.75" customHeight="1">
      <c r="A60"/>
      <c r="B60"/>
      <c r="C60"/>
      <c r="D60"/>
    </row>
    <row r="61" spans="1:6" ht="12.75" customHeight="1">
      <c r="B61"/>
      <c r="C61"/>
      <c r="D61"/>
    </row>
    <row r="64" spans="1:6" ht="12.75" customHeight="1">
      <c r="D64" s="1860"/>
    </row>
    <row r="65" spans="4:4" ht="12.75" customHeight="1">
      <c r="D65" s="1861"/>
    </row>
  </sheetData>
  <pageMargins left="0.92" right="0.5" top="1" bottom="1" header="0.5" footer="0.5"/>
  <pageSetup scale="85" orientation="portrait" r:id="rId1"/>
  <headerFooter alignWithMargins="0"/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pageSetUpPr fitToPage="1"/>
  </sheetPr>
  <dimension ref="A1:AD224"/>
  <sheetViews>
    <sheetView zoomScale="85" zoomScaleNormal="85" workbookViewId="0">
      <pane xSplit="2" ySplit="9" topLeftCell="I151" activePane="bottomRight" state="frozen"/>
      <selection activeCell="J132" sqref="J132"/>
      <selection pane="topRight" activeCell="J132" sqref="J132"/>
      <selection pane="bottomLeft" activeCell="J132" sqref="J132"/>
      <selection pane="bottomRight" activeCell="F203" sqref="F203"/>
    </sheetView>
  </sheetViews>
  <sheetFormatPr defaultColWidth="9.28515625" defaultRowHeight="13.2" outlineLevelRow="1" outlineLevelCol="1"/>
  <cols>
    <col min="1" max="1" width="2.140625" style="34" customWidth="1"/>
    <col min="2" max="2" width="29.7109375" style="34" customWidth="1"/>
    <col min="3" max="3" width="3.140625" style="34" customWidth="1"/>
    <col min="4" max="4" width="15.140625" style="1210" customWidth="1"/>
    <col min="5" max="5" width="16.140625" style="34" bestFit="1" customWidth="1" outlineLevel="1"/>
    <col min="6" max="7" width="16.140625" style="34" bestFit="1" customWidth="1"/>
    <col min="8" max="8" width="14" style="34" customWidth="1"/>
    <col min="9" max="9" width="18.42578125" style="36" bestFit="1" customWidth="1"/>
    <col min="10" max="10" width="16.28515625" style="36" bestFit="1" customWidth="1"/>
    <col min="11" max="11" width="16.140625" style="36" bestFit="1" customWidth="1"/>
    <col min="12" max="12" width="18.42578125" style="37" customWidth="1"/>
    <col min="13" max="13" width="15.7109375" style="37" customWidth="1"/>
    <col min="14" max="14" width="16.28515625" style="37" bestFit="1" customWidth="1"/>
    <col min="15" max="15" width="16.140625" style="37" bestFit="1" customWidth="1"/>
    <col min="16" max="16" width="16.140625" style="37" bestFit="1" customWidth="1" outlineLevel="1"/>
    <col min="17" max="17" width="17.7109375" style="38" bestFit="1" customWidth="1"/>
    <col min="18" max="18" width="19.7109375" style="37" bestFit="1" customWidth="1"/>
    <col min="19" max="19" width="2" style="37" customWidth="1"/>
    <col min="20" max="20" width="15.28515625" style="37" bestFit="1" customWidth="1"/>
    <col min="21" max="21" width="47.42578125" style="37" bestFit="1" customWidth="1"/>
    <col min="22" max="22" width="9.28515625" style="37"/>
    <col min="23" max="23" width="15.7109375" style="37" bestFit="1" customWidth="1"/>
    <col min="24" max="24" width="9.28515625" style="37"/>
    <col min="25" max="25" width="18" style="37" bestFit="1" customWidth="1"/>
    <col min="26" max="30" width="9.28515625" style="37"/>
    <col min="31" max="16384" width="9.28515625" style="34"/>
  </cols>
  <sheetData>
    <row r="1" spans="1:18" ht="14.25" customHeight="1">
      <c r="B1" s="35" t="s">
        <v>8</v>
      </c>
      <c r="R1" s="39"/>
    </row>
    <row r="2" spans="1:18">
      <c r="B2" s="35" t="s">
        <v>101</v>
      </c>
      <c r="K2" s="954" t="s">
        <v>11</v>
      </c>
      <c r="L2" s="955"/>
    </row>
    <row r="3" spans="1:18" ht="12.75" customHeight="1">
      <c r="B3" s="35" t="s">
        <v>165</v>
      </c>
      <c r="K3" s="954" t="s">
        <v>174</v>
      </c>
      <c r="L3" s="956"/>
    </row>
    <row r="4" spans="1:18" ht="12.75" customHeight="1">
      <c r="B4" s="40" t="s">
        <v>140</v>
      </c>
      <c r="K4" s="954" t="s">
        <v>176</v>
      </c>
      <c r="L4" s="1136">
        <v>28300601</v>
      </c>
    </row>
    <row r="5" spans="1:18">
      <c r="B5" s="35"/>
      <c r="C5" s="35"/>
      <c r="D5" s="528"/>
      <c r="I5" s="44" t="s">
        <v>175</v>
      </c>
      <c r="K5" s="954" t="s">
        <v>177</v>
      </c>
      <c r="L5" s="954" t="s">
        <v>762</v>
      </c>
    </row>
    <row r="6" spans="1:18">
      <c r="E6" s="41"/>
      <c r="F6" s="41"/>
      <c r="G6" s="42"/>
      <c r="H6" s="1137">
        <v>40730051</v>
      </c>
      <c r="I6" s="1137" t="s">
        <v>174</v>
      </c>
      <c r="J6" s="1138"/>
      <c r="K6" s="954" t="s">
        <v>178</v>
      </c>
      <c r="L6" s="954" t="s">
        <v>763</v>
      </c>
      <c r="M6" s="45"/>
      <c r="N6" s="45"/>
      <c r="O6" s="45"/>
      <c r="P6" s="45"/>
      <c r="Q6" s="46"/>
    </row>
    <row r="7" spans="1:18">
      <c r="A7" s="47"/>
      <c r="B7" s="47"/>
      <c r="C7" s="47"/>
      <c r="D7" s="779"/>
      <c r="E7" s="48" t="s">
        <v>79</v>
      </c>
      <c r="F7" s="48" t="s">
        <v>79</v>
      </c>
      <c r="G7" s="49"/>
      <c r="H7" s="50"/>
      <c r="I7" s="51"/>
      <c r="J7" s="51"/>
      <c r="K7" s="51"/>
      <c r="L7" s="51"/>
      <c r="M7" s="51"/>
      <c r="N7" s="51"/>
      <c r="O7" s="51"/>
      <c r="P7" s="52"/>
      <c r="Q7" s="53"/>
      <c r="R7" s="54"/>
    </row>
    <row r="8" spans="1:18" ht="16.5" customHeight="1">
      <c r="D8" s="1879" t="s">
        <v>2735</v>
      </c>
      <c r="E8" s="43" t="s">
        <v>80</v>
      </c>
      <c r="F8" s="55" t="s">
        <v>2</v>
      </c>
      <c r="G8" s="56" t="s">
        <v>102</v>
      </c>
      <c r="H8" s="43" t="s">
        <v>12</v>
      </c>
      <c r="I8" s="44" t="s">
        <v>13</v>
      </c>
      <c r="J8" s="44" t="s">
        <v>103</v>
      </c>
      <c r="K8" s="44" t="s">
        <v>11</v>
      </c>
      <c r="L8" s="55" t="s">
        <v>12</v>
      </c>
      <c r="M8" s="55" t="s">
        <v>13</v>
      </c>
      <c r="N8" s="57" t="s">
        <v>104</v>
      </c>
      <c r="O8" s="55" t="s">
        <v>105</v>
      </c>
      <c r="P8" s="1000" t="s">
        <v>874</v>
      </c>
      <c r="Q8" s="57" t="s">
        <v>2743</v>
      </c>
      <c r="R8" s="57"/>
    </row>
    <row r="9" spans="1:18">
      <c r="A9" s="37"/>
      <c r="B9" s="58" t="s">
        <v>10</v>
      </c>
      <c r="C9" s="58"/>
      <c r="D9" s="1880" t="s">
        <v>870</v>
      </c>
      <c r="E9" s="55" t="s">
        <v>21</v>
      </c>
      <c r="F9" s="55"/>
      <c r="G9" s="57" t="s">
        <v>2</v>
      </c>
      <c r="H9" s="55" t="s">
        <v>3</v>
      </c>
      <c r="I9" s="59" t="s">
        <v>3</v>
      </c>
      <c r="J9" s="59" t="s">
        <v>3</v>
      </c>
      <c r="K9" s="59" t="s">
        <v>9</v>
      </c>
      <c r="L9" s="55" t="s">
        <v>17</v>
      </c>
      <c r="M9" s="57" t="s">
        <v>17</v>
      </c>
      <c r="N9" s="55" t="s">
        <v>11</v>
      </c>
      <c r="O9" s="55" t="s">
        <v>104</v>
      </c>
      <c r="P9" s="55"/>
      <c r="Q9" s="57"/>
      <c r="R9" s="57"/>
    </row>
    <row r="10" spans="1:18" ht="13.5" customHeight="1">
      <c r="A10" s="37"/>
      <c r="B10" s="58"/>
      <c r="C10" s="58"/>
      <c r="D10" s="782"/>
      <c r="E10" s="59" t="s">
        <v>106</v>
      </c>
      <c r="F10" s="59" t="s">
        <v>24</v>
      </c>
      <c r="G10" s="57" t="s">
        <v>25</v>
      </c>
      <c r="H10" s="59" t="s">
        <v>107</v>
      </c>
      <c r="I10" s="57" t="s">
        <v>108</v>
      </c>
      <c r="J10" s="59" t="s">
        <v>26</v>
      </c>
      <c r="K10" s="59" t="s">
        <v>109</v>
      </c>
      <c r="L10" s="59" t="s">
        <v>689</v>
      </c>
      <c r="M10" s="57" t="s">
        <v>111</v>
      </c>
      <c r="N10" s="59" t="s">
        <v>81</v>
      </c>
      <c r="O10" s="59" t="s">
        <v>112</v>
      </c>
      <c r="P10" s="55"/>
      <c r="Q10" s="57"/>
      <c r="R10" s="57"/>
    </row>
    <row r="11" spans="1:18" ht="16.5" customHeight="1">
      <c r="A11" s="47"/>
      <c r="B11" s="60"/>
      <c r="C11" s="60"/>
      <c r="D11" s="547"/>
      <c r="E11" s="51"/>
      <c r="F11" s="51"/>
      <c r="G11" s="61"/>
      <c r="H11" s="51" t="s">
        <v>113</v>
      </c>
      <c r="I11" s="61"/>
      <c r="J11" s="51"/>
      <c r="K11" s="51"/>
      <c r="L11" s="51" t="s">
        <v>779</v>
      </c>
      <c r="M11" s="61"/>
      <c r="N11" s="51"/>
      <c r="O11" s="51"/>
      <c r="P11" s="55"/>
      <c r="Q11" s="57"/>
      <c r="R11" s="57"/>
    </row>
    <row r="12" spans="1:18" ht="14.25" customHeight="1" outlineLevel="1">
      <c r="B12" s="62" t="s">
        <v>5</v>
      </c>
      <c r="E12" s="43"/>
      <c r="F12" s="63">
        <v>0</v>
      </c>
      <c r="G12" s="64"/>
      <c r="H12" s="43"/>
      <c r="I12" s="44"/>
      <c r="J12" s="65"/>
      <c r="K12" s="65"/>
      <c r="L12" s="66"/>
      <c r="M12" s="66"/>
      <c r="N12" s="66"/>
      <c r="O12" s="66"/>
      <c r="P12" s="66"/>
      <c r="Q12" s="67"/>
      <c r="R12" s="68"/>
    </row>
    <row r="13" spans="1:18" outlineLevel="1">
      <c r="B13" s="69">
        <v>39813</v>
      </c>
      <c r="C13" s="69"/>
      <c r="D13" s="567"/>
      <c r="E13" s="353">
        <v>2971023.941612903</v>
      </c>
      <c r="F13" s="354">
        <f>F12+E13</f>
        <v>2971023.941612903</v>
      </c>
      <c r="G13" s="70"/>
      <c r="H13" s="63"/>
      <c r="I13" s="71"/>
      <c r="J13" s="65"/>
      <c r="K13" s="65"/>
      <c r="L13" s="72">
        <f>(-E13*0.35)+(H13*0.35)</f>
        <v>-1039858.379564516</v>
      </c>
      <c r="M13" s="72">
        <f t="shared" ref="M13:M76" si="0">M12+L13</f>
        <v>-1039858.379564516</v>
      </c>
      <c r="N13" s="72"/>
      <c r="O13" s="66"/>
      <c r="P13" s="66"/>
      <c r="Q13" s="67"/>
      <c r="R13" s="73"/>
    </row>
    <row r="14" spans="1:18" outlineLevel="1">
      <c r="B14" s="69">
        <v>39844</v>
      </c>
      <c r="C14" s="69"/>
      <c r="D14" s="567"/>
      <c r="E14" s="74">
        <v>4210615.479230769</v>
      </c>
      <c r="F14" s="74">
        <f>F13+E14</f>
        <v>7181639.420843672</v>
      </c>
      <c r="G14" s="70"/>
      <c r="H14" s="63"/>
      <c r="I14" s="71"/>
      <c r="J14" s="65"/>
      <c r="K14" s="65"/>
      <c r="L14" s="72">
        <f t="shared" ref="L14:L77" si="1">(-E14*0.35)+(H14*0.35)</f>
        <v>-1473715.4177307691</v>
      </c>
      <c r="M14" s="72">
        <f>M13+L14</f>
        <v>-2513573.7972952854</v>
      </c>
      <c r="N14" s="72"/>
      <c r="O14" s="66"/>
      <c r="P14" s="66"/>
      <c r="Q14" s="67"/>
      <c r="R14" s="73"/>
    </row>
    <row r="15" spans="1:18" outlineLevel="1">
      <c r="B15" s="69">
        <v>39872</v>
      </c>
      <c r="C15" s="69"/>
      <c r="D15" s="567"/>
      <c r="E15" s="74">
        <v>1326293.9392307692</v>
      </c>
      <c r="F15" s="74">
        <f>F14+E15</f>
        <v>8507933.3600744419</v>
      </c>
      <c r="G15" s="70"/>
      <c r="H15" s="63"/>
      <c r="I15" s="71"/>
      <c r="J15" s="65"/>
      <c r="K15" s="65"/>
      <c r="L15" s="72">
        <f t="shared" si="1"/>
        <v>-464202.87873076915</v>
      </c>
      <c r="M15" s="72">
        <f>M14+L15</f>
        <v>-2977776.6760260547</v>
      </c>
      <c r="N15" s="72"/>
      <c r="O15" s="66"/>
      <c r="P15" s="66"/>
      <c r="Q15" s="67"/>
      <c r="R15" s="73"/>
    </row>
    <row r="16" spans="1:18" outlineLevel="1">
      <c r="B16" s="69">
        <v>39903</v>
      </c>
      <c r="C16" s="69"/>
      <c r="D16" s="567"/>
      <c r="E16" s="74">
        <v>2212378.979230769</v>
      </c>
      <c r="F16" s="74">
        <f t="shared" ref="F16:F79" si="2">F15+E16</f>
        <v>10720312.339305211</v>
      </c>
      <c r="G16" s="70"/>
      <c r="H16" s="63"/>
      <c r="I16" s="71"/>
      <c r="J16" s="65"/>
      <c r="K16" s="65"/>
      <c r="L16" s="72">
        <f t="shared" si="1"/>
        <v>-774332.64273076912</v>
      </c>
      <c r="M16" s="72">
        <f t="shared" si="0"/>
        <v>-3752109.3187568239</v>
      </c>
      <c r="N16" s="72"/>
      <c r="O16" s="66"/>
      <c r="P16" s="66"/>
      <c r="Q16" s="67"/>
      <c r="R16" s="73"/>
    </row>
    <row r="17" spans="2:21" outlineLevel="1">
      <c r="B17" s="69">
        <v>39933</v>
      </c>
      <c r="C17" s="75"/>
      <c r="D17" s="75"/>
      <c r="E17" s="74">
        <v>3135962.4692307692</v>
      </c>
      <c r="F17" s="74">
        <f t="shared" si="2"/>
        <v>13856274.80853598</v>
      </c>
      <c r="G17" s="70"/>
      <c r="H17" s="63"/>
      <c r="I17" s="71"/>
      <c r="J17" s="65"/>
      <c r="K17" s="65"/>
      <c r="L17" s="72">
        <f t="shared" si="1"/>
        <v>-1097586.8642307692</v>
      </c>
      <c r="M17" s="72">
        <f t="shared" si="0"/>
        <v>-4849696.1829875931</v>
      </c>
      <c r="N17" s="74"/>
      <c r="O17" s="66"/>
      <c r="P17" s="66"/>
      <c r="Q17" s="67"/>
      <c r="R17" s="73"/>
    </row>
    <row r="18" spans="2:21" outlineLevel="1">
      <c r="B18" s="69">
        <v>39964</v>
      </c>
      <c r="C18" s="69"/>
      <c r="D18" s="567"/>
      <c r="E18" s="74">
        <v>3656730.709230769</v>
      </c>
      <c r="F18" s="74">
        <f t="shared" si="2"/>
        <v>17513005.517766748</v>
      </c>
      <c r="G18" s="70"/>
      <c r="H18" s="63"/>
      <c r="I18" s="71"/>
      <c r="J18" s="65"/>
      <c r="K18" s="65"/>
      <c r="L18" s="72">
        <f t="shared" si="1"/>
        <v>-1279855.7482307691</v>
      </c>
      <c r="M18" s="72">
        <f>M17+L18</f>
        <v>-6129551.9312183624</v>
      </c>
      <c r="N18" s="74"/>
      <c r="O18" s="66"/>
      <c r="P18" s="66"/>
      <c r="Q18" s="67"/>
      <c r="R18" s="73"/>
    </row>
    <row r="19" spans="2:21" outlineLevel="1">
      <c r="B19" s="69">
        <v>39994</v>
      </c>
      <c r="C19" s="69"/>
      <c r="D19" s="567"/>
      <c r="E19" s="74">
        <v>3818756.5592307691</v>
      </c>
      <c r="F19" s="74">
        <f t="shared" si="2"/>
        <v>21331762.076997519</v>
      </c>
      <c r="G19" s="70"/>
      <c r="H19" s="63"/>
      <c r="I19" s="71"/>
      <c r="J19" s="65"/>
      <c r="K19" s="65"/>
      <c r="L19" s="72">
        <f>(-E19*0.35)+(H19*0.35)</f>
        <v>-1336564.7957307692</v>
      </c>
      <c r="M19" s="72">
        <f t="shared" si="0"/>
        <v>-7466116.7269491311</v>
      </c>
      <c r="N19" s="74"/>
      <c r="O19" s="66"/>
      <c r="P19" s="66"/>
      <c r="Q19" s="67"/>
      <c r="R19" s="73"/>
    </row>
    <row r="20" spans="2:21" outlineLevel="1">
      <c r="B20" s="69">
        <v>40025</v>
      </c>
      <c r="C20" s="69"/>
      <c r="D20" s="567"/>
      <c r="E20" s="74">
        <v>2489369.3792307694</v>
      </c>
      <c r="F20" s="74">
        <f t="shared" si="2"/>
        <v>23821131.456228286</v>
      </c>
      <c r="G20" s="70"/>
      <c r="H20" s="63"/>
      <c r="I20" s="71"/>
      <c r="J20" s="65"/>
      <c r="K20" s="65"/>
      <c r="L20" s="72">
        <f t="shared" si="1"/>
        <v>-871279.28273076925</v>
      </c>
      <c r="M20" s="72">
        <f t="shared" si="0"/>
        <v>-8337396.0096799005</v>
      </c>
      <c r="N20" s="74"/>
      <c r="O20" s="66"/>
      <c r="P20" s="66"/>
      <c r="Q20" s="67"/>
      <c r="R20" s="73"/>
    </row>
    <row r="21" spans="2:21" outlineLevel="1">
      <c r="B21" s="69">
        <v>40056</v>
      </c>
      <c r="C21" s="69"/>
      <c r="D21" s="567"/>
      <c r="E21" s="74">
        <v>479294.20923076896</v>
      </c>
      <c r="F21" s="74">
        <f t="shared" si="2"/>
        <v>24300425.665459055</v>
      </c>
      <c r="G21" s="70"/>
      <c r="H21" s="63"/>
      <c r="I21" s="71"/>
      <c r="J21" s="65"/>
      <c r="K21" s="65"/>
      <c r="L21" s="72">
        <f t="shared" si="1"/>
        <v>-167752.97323076913</v>
      </c>
      <c r="M21" s="72">
        <f>M20+L21</f>
        <v>-8505148.9829106703</v>
      </c>
      <c r="N21" s="74"/>
      <c r="O21" s="66"/>
      <c r="P21" s="66"/>
      <c r="Q21" s="67"/>
      <c r="R21" s="73"/>
    </row>
    <row r="22" spans="2:21" outlineLevel="1">
      <c r="B22" s="69">
        <v>40086</v>
      </c>
      <c r="C22" s="69"/>
      <c r="D22" s="567"/>
      <c r="E22" s="74">
        <v>-537483.31076923106</v>
      </c>
      <c r="F22" s="74">
        <f t="shared" si="2"/>
        <v>23762942.354689825</v>
      </c>
      <c r="G22" s="70"/>
      <c r="H22" s="74"/>
      <c r="I22" s="72"/>
      <c r="J22" s="70"/>
      <c r="K22" s="70"/>
      <c r="L22" s="72">
        <f t="shared" si="1"/>
        <v>188119.15876923085</v>
      </c>
      <c r="M22" s="72">
        <f t="shared" si="0"/>
        <v>-8317029.8241414391</v>
      </c>
      <c r="N22" s="74"/>
      <c r="O22" s="66"/>
      <c r="P22" s="66"/>
      <c r="Q22" s="67"/>
      <c r="R22" s="73"/>
    </row>
    <row r="23" spans="2:21" ht="12.75" customHeight="1" outlineLevel="1">
      <c r="B23" s="69">
        <v>40117</v>
      </c>
      <c r="C23" s="69"/>
      <c r="D23" s="567"/>
      <c r="E23" s="74">
        <v>2286811.6292307694</v>
      </c>
      <c r="F23" s="74">
        <f t="shared" si="2"/>
        <v>26049753.983920597</v>
      </c>
      <c r="G23" s="70"/>
      <c r="H23" s="74"/>
      <c r="I23" s="72"/>
      <c r="J23" s="70"/>
      <c r="K23" s="70"/>
      <c r="L23" s="72">
        <f t="shared" si="1"/>
        <v>-800384.07023076923</v>
      </c>
      <c r="M23" s="72">
        <f t="shared" si="0"/>
        <v>-9117413.894372208</v>
      </c>
      <c r="N23" s="74"/>
      <c r="O23" s="66"/>
      <c r="P23" s="66"/>
      <c r="Q23" s="67"/>
      <c r="R23" s="73"/>
    </row>
    <row r="24" spans="2:21" ht="12.75" customHeight="1" outlineLevel="1">
      <c r="B24" s="69">
        <v>40147</v>
      </c>
      <c r="C24" s="69"/>
      <c r="D24" s="567"/>
      <c r="E24" s="74">
        <v>2250059.8892307691</v>
      </c>
      <c r="F24" s="74">
        <f t="shared" si="2"/>
        <v>28299813.873151366</v>
      </c>
      <c r="G24" s="70">
        <f>(F12+F24+SUM(F13:F23)*2)/24</f>
        <v>16180509.32183416</v>
      </c>
      <c r="H24" s="74"/>
      <c r="I24" s="72"/>
      <c r="J24" s="70"/>
      <c r="K24" s="70">
        <f>G24+J24</f>
        <v>16180509.32183416</v>
      </c>
      <c r="L24" s="72">
        <f t="shared" si="1"/>
        <v>-787520.96123076917</v>
      </c>
      <c r="M24" s="72">
        <f>M23+L24</f>
        <v>-9904934.8556029778</v>
      </c>
      <c r="N24" s="70">
        <f>(M12+M24+SUM(M13:M23)*2)/24</f>
        <v>-5663178.2626419561</v>
      </c>
      <c r="O24" s="67">
        <f>N24+K24</f>
        <v>10517331.059192203</v>
      </c>
      <c r="P24" s="67">
        <f>F24+I24+M24</f>
        <v>18394879.01754839</v>
      </c>
      <c r="Q24" s="67">
        <f>F24+I24</f>
        <v>28299813.873151366</v>
      </c>
      <c r="R24" s="73"/>
    </row>
    <row r="25" spans="2:21" outlineLevel="1">
      <c r="B25" s="69">
        <v>40178</v>
      </c>
      <c r="C25" s="69"/>
      <c r="D25" s="567"/>
      <c r="E25" s="74">
        <v>3070987.7509827814</v>
      </c>
      <c r="F25" s="74">
        <f t="shared" si="2"/>
        <v>31370801.624134146</v>
      </c>
      <c r="G25" s="70">
        <f>(F13+F25+SUM(F14:F24)*2)/24</f>
        <v>18542992.303320516</v>
      </c>
      <c r="H25" s="74"/>
      <c r="I25" s="72"/>
      <c r="J25" s="70"/>
      <c r="K25" s="70">
        <f>G25+J25</f>
        <v>18542992.303320516</v>
      </c>
      <c r="L25" s="72">
        <f t="shared" si="1"/>
        <v>-1074845.7128439734</v>
      </c>
      <c r="M25" s="72">
        <f>M24+L25</f>
        <v>-10979780.568446951</v>
      </c>
      <c r="N25" s="70">
        <f>(M13+M25+SUM(M14:M24)*2)/24</f>
        <v>-6490047.3061621813</v>
      </c>
      <c r="O25" s="67">
        <f>N25+K25</f>
        <v>12052944.997158334</v>
      </c>
      <c r="P25" s="67">
        <f>F25+I25+M25</f>
        <v>20391021.055687197</v>
      </c>
      <c r="Q25" s="885">
        <f t="shared" ref="Q25:Q88" si="3">F25+I25</f>
        <v>31370801.624134146</v>
      </c>
      <c r="R25" s="73"/>
    </row>
    <row r="26" spans="2:21" outlineLevel="1">
      <c r="B26" s="69">
        <v>40209</v>
      </c>
      <c r="C26" s="69"/>
      <c r="D26" s="567"/>
      <c r="E26" s="74">
        <v>3650502.4584651189</v>
      </c>
      <c r="F26" s="74">
        <f t="shared" si="2"/>
        <v>35021304.082599267</v>
      </c>
      <c r="G26" s="70">
        <f>(F14+F26+SUM(F15:F25)*2)/24</f>
        <v>20886302.400998723</v>
      </c>
      <c r="H26" s="74"/>
      <c r="I26" s="72"/>
      <c r="J26" s="70"/>
      <c r="K26" s="70">
        <f t="shared" ref="K26:K89" si="4">G26+J26</f>
        <v>20886302.400998723</v>
      </c>
      <c r="L26" s="72">
        <f t="shared" si="1"/>
        <v>-1277675.8604627915</v>
      </c>
      <c r="M26" s="72">
        <f t="shared" si="0"/>
        <v>-12257456.428909743</v>
      </c>
      <c r="N26" s="70">
        <f t="shared" ref="N26:N88" si="5">(M14+M26+SUM(M15:M25)*2)/24</f>
        <v>-7310205.8403495513</v>
      </c>
      <c r="O26" s="67">
        <f t="shared" ref="O26:O88" si="6">N26+K26</f>
        <v>13576096.560649171</v>
      </c>
      <c r="P26" s="67">
        <f>F26+I26+M26</f>
        <v>22763847.653689526</v>
      </c>
      <c r="Q26" s="885">
        <f t="shared" si="3"/>
        <v>35021304.082599267</v>
      </c>
      <c r="R26" s="73"/>
      <c r="T26" s="76"/>
      <c r="U26" s="76"/>
    </row>
    <row r="27" spans="2:21" outlineLevel="1">
      <c r="B27" s="69">
        <v>40237</v>
      </c>
      <c r="C27" s="69"/>
      <c r="D27" s="567"/>
      <c r="E27" s="74">
        <v>4519927.7695586318</v>
      </c>
      <c r="F27" s="74">
        <f t="shared" si="2"/>
        <v>39541231.852157898</v>
      </c>
      <c r="G27" s="70">
        <f t="shared" ref="G27:G90" si="7">(F15+F27+SUM(F16:F26)*2)/24</f>
        <v>23339342.532408684</v>
      </c>
      <c r="H27" s="74"/>
      <c r="I27" s="72"/>
      <c r="J27" s="70"/>
      <c r="K27" s="70">
        <f t="shared" si="4"/>
        <v>23339342.532408684</v>
      </c>
      <c r="L27" s="72">
        <f t="shared" si="1"/>
        <v>-1581974.7193455209</v>
      </c>
      <c r="M27" s="72">
        <f t="shared" si="0"/>
        <v>-13839431.148255264</v>
      </c>
      <c r="N27" s="70">
        <f t="shared" si="5"/>
        <v>-8168769.8863430396</v>
      </c>
      <c r="O27" s="67">
        <f t="shared" si="6"/>
        <v>15170572.646065645</v>
      </c>
      <c r="P27" s="67">
        <f t="shared" ref="P27:P36" si="8">F27+I27+M27</f>
        <v>25701800.703902632</v>
      </c>
      <c r="Q27" s="885">
        <f t="shared" si="3"/>
        <v>39541231.852157898</v>
      </c>
      <c r="R27" s="73"/>
      <c r="T27" s="76"/>
      <c r="U27" s="76"/>
    </row>
    <row r="28" spans="2:21" outlineLevel="1">
      <c r="B28" s="69">
        <v>40268</v>
      </c>
      <c r="C28" s="69"/>
      <c r="D28" s="567"/>
      <c r="E28" s="74">
        <v>3288323.2454433106</v>
      </c>
      <c r="F28" s="74">
        <f>F27+E28</f>
        <v>42829555.097601205</v>
      </c>
      <c r="G28" s="70">
        <f t="shared" si="7"/>
        <v>25970281.751174495</v>
      </c>
      <c r="H28" s="74"/>
      <c r="I28" s="72">
        <f>I27-H28</f>
        <v>0</v>
      </c>
      <c r="J28" s="70">
        <f>(I16+I28+SUM(I17:I27)*2)/24</f>
        <v>0</v>
      </c>
      <c r="K28" s="70">
        <f t="shared" si="4"/>
        <v>25970281.751174495</v>
      </c>
      <c r="L28" s="72">
        <f>(-E28*0.35)+(H28*0.35)</f>
        <v>-1150913.1359051587</v>
      </c>
      <c r="M28" s="72">
        <f t="shared" si="0"/>
        <v>-14990344.284160424</v>
      </c>
      <c r="N28" s="70">
        <f t="shared" si="5"/>
        <v>-9089598.6129110735</v>
      </c>
      <c r="O28" s="67">
        <f t="shared" si="6"/>
        <v>16880683.138263419</v>
      </c>
      <c r="P28" s="67">
        <f t="shared" si="8"/>
        <v>27839210.813440781</v>
      </c>
      <c r="Q28" s="885">
        <f t="shared" si="3"/>
        <v>42829555.097601205</v>
      </c>
      <c r="R28" s="73"/>
      <c r="T28" s="76"/>
      <c r="U28" s="76"/>
    </row>
    <row r="29" spans="2:21" ht="12" customHeight="1" outlineLevel="1">
      <c r="B29" s="69" t="s">
        <v>166</v>
      </c>
      <c r="C29" s="69"/>
      <c r="D29" s="567"/>
      <c r="E29" s="74">
        <v>272965.27742110763</v>
      </c>
      <c r="F29" s="74">
        <f>F28+E29</f>
        <v>43102520.375022314</v>
      </c>
      <c r="G29" s="70">
        <f>(F17+F29+SUM(F18:F28)*2)/24</f>
        <v>28526760.43137376</v>
      </c>
      <c r="H29" s="118">
        <v>235685</v>
      </c>
      <c r="I29" s="72">
        <f>I28-H29</f>
        <v>-235685</v>
      </c>
      <c r="J29" s="70">
        <f>(I17+I29+SUM(I18:I28)*2)/24</f>
        <v>-9820.2083333333339</v>
      </c>
      <c r="K29" s="70">
        <f t="shared" si="4"/>
        <v>28516940.223040428</v>
      </c>
      <c r="L29" s="72">
        <v>-15656</v>
      </c>
      <c r="M29" s="72">
        <f t="shared" si="0"/>
        <v>-15006000.284160424</v>
      </c>
      <c r="N29" s="70">
        <f t="shared" si="5"/>
        <v>-9981037.7406850886</v>
      </c>
      <c r="O29" s="67">
        <f t="shared" si="6"/>
        <v>18535902.482355341</v>
      </c>
      <c r="P29" s="67">
        <f t="shared" si="8"/>
        <v>27860835.09086189</v>
      </c>
      <c r="Q29" s="885">
        <f t="shared" si="3"/>
        <v>42866835.375022314</v>
      </c>
      <c r="R29" s="73"/>
      <c r="T29" s="76"/>
      <c r="U29" s="76"/>
    </row>
    <row r="30" spans="2:21" outlineLevel="1">
      <c r="B30" s="69">
        <v>40329</v>
      </c>
      <c r="C30" s="69"/>
      <c r="D30" s="567"/>
      <c r="E30" s="74">
        <v>2284</v>
      </c>
      <c r="F30" s="74">
        <f t="shared" si="2"/>
        <v>43104804.375022314</v>
      </c>
      <c r="G30" s="70">
        <f>(F18+F30+SUM(F19:F29)*2)/24</f>
        <v>30811678.949029665</v>
      </c>
      <c r="H30" s="119">
        <v>240421</v>
      </c>
      <c r="I30" s="72">
        <f>I29-H30</f>
        <v>-476106</v>
      </c>
      <c r="J30" s="70">
        <f>(I18+I30+SUM(I19:I29)*2)/24</f>
        <v>-39478.166666666664</v>
      </c>
      <c r="K30" s="70">
        <f t="shared" si="4"/>
        <v>30772200.782362998</v>
      </c>
      <c r="L30" s="72">
        <v>86000</v>
      </c>
      <c r="M30" s="72">
        <f>M29+L30</f>
        <v>-14920000.284160424</v>
      </c>
      <c r="N30" s="70">
        <f t="shared" si="5"/>
        <v>-10770485.759606542</v>
      </c>
      <c r="O30" s="67">
        <f t="shared" si="6"/>
        <v>20001715.022756457</v>
      </c>
      <c r="P30" s="67">
        <f t="shared" si="8"/>
        <v>27708698.09086189</v>
      </c>
      <c r="Q30" s="885">
        <f t="shared" si="3"/>
        <v>42628698.375022314</v>
      </c>
      <c r="R30" s="73"/>
      <c r="T30" s="76"/>
      <c r="U30" s="76"/>
    </row>
    <row r="31" spans="2:21" outlineLevel="1">
      <c r="B31" s="69">
        <v>40359</v>
      </c>
      <c r="C31" s="69"/>
      <c r="D31" s="567"/>
      <c r="E31" s="74"/>
      <c r="F31" s="74">
        <f t="shared" si="2"/>
        <v>43104804.375022314</v>
      </c>
      <c r="G31" s="70">
        <f>(F19+F31+SUM(F20:F30)*2)/24</f>
        <v>32785213.997166339</v>
      </c>
      <c r="H31" s="120">
        <v>240421</v>
      </c>
      <c r="I31" s="72">
        <f t="shared" ref="I31:I94" si="9">I30-H31</f>
        <v>-716527</v>
      </c>
      <c r="J31" s="70">
        <f t="shared" ref="J31:J94" si="10">(I19+I31+SUM(I20:I30)*2)/24</f>
        <v>-89171.208333333328</v>
      </c>
      <c r="K31" s="70">
        <f t="shared" si="4"/>
        <v>32696042.788833007</v>
      </c>
      <c r="L31" s="72">
        <v>84000</v>
      </c>
      <c r="M31" s="72">
        <f>M30+L31</f>
        <v>-14836000.284160424</v>
      </c>
      <c r="N31" s="70">
        <f>(M19+M31+SUM(M20:M30)*2)/24</f>
        <v>-11443832.922529599</v>
      </c>
      <c r="O31" s="67">
        <f t="shared" si="6"/>
        <v>21252209.866303407</v>
      </c>
      <c r="P31" s="67">
        <f t="shared" si="8"/>
        <v>27552277.09086189</v>
      </c>
      <c r="Q31" s="885">
        <f t="shared" si="3"/>
        <v>42388277.375022314</v>
      </c>
      <c r="R31" s="76"/>
      <c r="T31" s="76"/>
      <c r="U31" s="76"/>
    </row>
    <row r="32" spans="2:21" outlineLevel="1">
      <c r="B32" s="69">
        <v>40390</v>
      </c>
      <c r="C32" s="69"/>
      <c r="D32" s="567"/>
      <c r="E32" s="74"/>
      <c r="F32" s="74">
        <f t="shared" si="2"/>
        <v>43104804.375022314</v>
      </c>
      <c r="G32" s="70">
        <f t="shared" si="7"/>
        <v>34495910.464533798</v>
      </c>
      <c r="H32" s="74">
        <v>240421</v>
      </c>
      <c r="I32" s="72">
        <f>I31-H32</f>
        <v>-956948</v>
      </c>
      <c r="J32" s="70">
        <f t="shared" si="10"/>
        <v>-158899.33333333334</v>
      </c>
      <c r="K32" s="70">
        <f t="shared" si="4"/>
        <v>34337011.131200463</v>
      </c>
      <c r="L32" s="72">
        <v>84000</v>
      </c>
      <c r="M32" s="72">
        <f t="shared" si="0"/>
        <v>-14752000.284160424</v>
      </c>
      <c r="N32" s="70">
        <f t="shared" si="5"/>
        <v>-12018186.582183426</v>
      </c>
      <c r="O32" s="67">
        <f t="shared" si="6"/>
        <v>22318824.549017034</v>
      </c>
      <c r="P32" s="67">
        <f t="shared" si="8"/>
        <v>27395856.09086189</v>
      </c>
      <c r="Q32" s="885">
        <f t="shared" si="3"/>
        <v>42147856.375022314</v>
      </c>
      <c r="R32" s="76"/>
      <c r="T32" s="76"/>
      <c r="U32" s="76"/>
    </row>
    <row r="33" spans="2:30" outlineLevel="1">
      <c r="B33" s="69">
        <v>40421</v>
      </c>
      <c r="C33" s="69"/>
      <c r="D33" s="567"/>
      <c r="E33" s="74"/>
      <c r="F33" s="74">
        <f t="shared" si="2"/>
        <v>43104804.375022314</v>
      </c>
      <c r="G33" s="70">
        <f t="shared" si="7"/>
        <v>36082912.615715347</v>
      </c>
      <c r="H33" s="74">
        <v>240421</v>
      </c>
      <c r="I33" s="72">
        <f t="shared" si="9"/>
        <v>-1197369</v>
      </c>
      <c r="J33" s="70">
        <f t="shared" si="10"/>
        <v>-248662.54166666666</v>
      </c>
      <c r="K33" s="70">
        <f t="shared" si="4"/>
        <v>35834250.074048683</v>
      </c>
      <c r="L33" s="72">
        <v>84000</v>
      </c>
      <c r="M33" s="72">
        <f t="shared" si="0"/>
        <v>-14668000.284160424</v>
      </c>
      <c r="N33" s="70">
        <f t="shared" si="5"/>
        <v>-12542247.231172187</v>
      </c>
      <c r="O33" s="67">
        <f t="shared" si="6"/>
        <v>23292002.842876494</v>
      </c>
      <c r="P33" s="67">
        <f t="shared" si="8"/>
        <v>27239435.09086189</v>
      </c>
      <c r="Q33" s="885">
        <f t="shared" si="3"/>
        <v>41907435.375022314</v>
      </c>
      <c r="R33" s="76"/>
      <c r="T33" s="76"/>
      <c r="U33" s="76"/>
    </row>
    <row r="34" spans="2:30" outlineLevel="1">
      <c r="B34" s="69">
        <v>40451</v>
      </c>
      <c r="C34" s="69"/>
      <c r="D34" s="567"/>
      <c r="E34" s="74"/>
      <c r="F34" s="74">
        <f t="shared" si="2"/>
        <v>43104804.375022314</v>
      </c>
      <c r="G34" s="70">
        <f t="shared" si="7"/>
        <v>37672339.312794335</v>
      </c>
      <c r="H34" s="74">
        <v>240421</v>
      </c>
      <c r="I34" s="72">
        <f t="shared" si="9"/>
        <v>-1437790</v>
      </c>
      <c r="J34" s="70">
        <f t="shared" si="10"/>
        <v>-358460.83333333331</v>
      </c>
      <c r="K34" s="70">
        <f>G34+J34</f>
        <v>37313878.479460999</v>
      </c>
      <c r="L34" s="72">
        <v>84545</v>
      </c>
      <c r="M34" s="72">
        <f t="shared" si="0"/>
        <v>-14583455.284160424</v>
      </c>
      <c r="N34" s="70">
        <f t="shared" si="5"/>
        <v>-13060133.762891717</v>
      </c>
      <c r="O34" s="67">
        <f>N34+K34</f>
        <v>24253744.716569282</v>
      </c>
      <c r="P34" s="67">
        <f t="shared" si="8"/>
        <v>27083559.09086189</v>
      </c>
      <c r="Q34" s="885">
        <f t="shared" si="3"/>
        <v>41667014.375022314</v>
      </c>
      <c r="R34" s="76"/>
      <c r="T34" s="76"/>
      <c r="U34" s="76"/>
    </row>
    <row r="35" spans="2:30" outlineLevel="1">
      <c r="B35" s="69">
        <v>40482</v>
      </c>
      <c r="C35" s="69"/>
      <c r="D35" s="567"/>
      <c r="E35" s="74"/>
      <c r="F35" s="72">
        <f t="shared" si="2"/>
        <v>43104804.375022314</v>
      </c>
      <c r="G35" s="70">
        <f t="shared" si="7"/>
        <v>39188877.329937428</v>
      </c>
      <c r="H35" s="72">
        <v>240421</v>
      </c>
      <c r="I35" s="72">
        <f t="shared" si="9"/>
        <v>-1678211</v>
      </c>
      <c r="J35" s="70">
        <f t="shared" si="10"/>
        <v>-488294.20833333331</v>
      </c>
      <c r="K35" s="70">
        <f t="shared" si="4"/>
        <v>38700583.121604092</v>
      </c>
      <c r="L35" s="72">
        <f t="shared" si="1"/>
        <v>84147.349999999991</v>
      </c>
      <c r="M35" s="72">
        <f t="shared" si="0"/>
        <v>-14499307.934160424</v>
      </c>
      <c r="N35" s="70">
        <f t="shared" si="5"/>
        <v>-13545480.408717019</v>
      </c>
      <c r="O35" s="67">
        <f t="shared" si="6"/>
        <v>25155102.712887071</v>
      </c>
      <c r="P35" s="67">
        <f t="shared" si="8"/>
        <v>26927285.440861888</v>
      </c>
      <c r="Q35" s="885">
        <f t="shared" si="3"/>
        <v>41426593.375022314</v>
      </c>
      <c r="R35" s="65"/>
      <c r="S35" s="38"/>
      <c r="T35" s="65"/>
      <c r="U35" s="65"/>
      <c r="V35" s="38"/>
      <c r="W35" s="38"/>
      <c r="X35" s="38"/>
      <c r="Y35" s="38"/>
      <c r="Z35" s="38"/>
      <c r="AA35" s="38"/>
      <c r="AB35" s="38"/>
    </row>
    <row r="36" spans="2:30" ht="12.75" customHeight="1" outlineLevel="1">
      <c r="B36" s="69">
        <v>40512</v>
      </c>
      <c r="C36" s="69"/>
      <c r="D36" s="567"/>
      <c r="E36" s="74"/>
      <c r="F36" s="72">
        <f t="shared" si="2"/>
        <v>43104804.375022314</v>
      </c>
      <c r="G36" s="70">
        <f t="shared" si="7"/>
        <v>40516379.033811294</v>
      </c>
      <c r="H36" s="72">
        <v>240421</v>
      </c>
      <c r="I36" s="72">
        <f t="shared" si="9"/>
        <v>-1918632</v>
      </c>
      <c r="J36" s="70">
        <f t="shared" si="10"/>
        <v>-638162.66666666663</v>
      </c>
      <c r="K36" s="70">
        <f t="shared" si="4"/>
        <v>39878216.367144629</v>
      </c>
      <c r="L36" s="72">
        <f t="shared" si="1"/>
        <v>84147.349999999991</v>
      </c>
      <c r="M36" s="72">
        <f t="shared" si="0"/>
        <v>-14415160.584160425</v>
      </c>
      <c r="N36" s="70">
        <f>(M24+M36+SUM(M25:M35)*2)/24</f>
        <v>-13957652.065731419</v>
      </c>
      <c r="O36" s="67">
        <f t="shared" si="6"/>
        <v>25920564.301413208</v>
      </c>
      <c r="P36" s="67">
        <f t="shared" si="8"/>
        <v>26771011.79086189</v>
      </c>
      <c r="Q36" s="885">
        <f t="shared" si="3"/>
        <v>41186172.375022314</v>
      </c>
      <c r="R36" s="65"/>
      <c r="S36" s="38"/>
      <c r="T36" s="65"/>
      <c r="U36" s="65"/>
      <c r="V36" s="38"/>
      <c r="W36" s="38"/>
      <c r="X36" s="38"/>
      <c r="Y36" s="38"/>
      <c r="Z36" s="38"/>
      <c r="AA36" s="38"/>
      <c r="AB36" s="38"/>
    </row>
    <row r="37" spans="2:30" outlineLevel="1">
      <c r="B37" s="69">
        <v>40543</v>
      </c>
      <c r="C37" s="69"/>
      <c r="D37" s="567"/>
      <c r="E37" s="74"/>
      <c r="F37" s="74">
        <f t="shared" si="2"/>
        <v>43104804.375022314</v>
      </c>
      <c r="G37" s="70">
        <f t="shared" si="7"/>
        <v>41622170.41934292</v>
      </c>
      <c r="H37" s="74">
        <v>240421</v>
      </c>
      <c r="I37" s="72">
        <f t="shared" si="9"/>
        <v>-2159053</v>
      </c>
      <c r="J37" s="70">
        <f t="shared" si="10"/>
        <v>-808066.20833333337</v>
      </c>
      <c r="K37" s="70">
        <f t="shared" si="4"/>
        <v>40814104.211009584</v>
      </c>
      <c r="L37" s="72">
        <f t="shared" si="1"/>
        <v>84147.349999999991</v>
      </c>
      <c r="M37" s="72">
        <f t="shared" si="0"/>
        <v>-14331013.234160425</v>
      </c>
      <c r="N37" s="70">
        <f t="shared" si="5"/>
        <v>-14285212.832159372</v>
      </c>
      <c r="O37" s="67">
        <f t="shared" si="6"/>
        <v>26528891.378850214</v>
      </c>
      <c r="P37" s="67">
        <f>F37+I37+M37</f>
        <v>26614738.140861891</v>
      </c>
      <c r="Q37" s="885">
        <f t="shared" si="3"/>
        <v>40945751.375022314</v>
      </c>
      <c r="R37" s="76"/>
      <c r="T37" s="76"/>
      <c r="U37" s="76"/>
    </row>
    <row r="38" spans="2:30" outlineLevel="1">
      <c r="B38" s="69">
        <v>40574</v>
      </c>
      <c r="C38" s="69"/>
      <c r="D38" s="567"/>
      <c r="E38" s="74"/>
      <c r="F38" s="74">
        <f t="shared" si="2"/>
        <v>43104804.375022314</v>
      </c>
      <c r="G38" s="70">
        <f t="shared" si="7"/>
        <v>42447899.712814219</v>
      </c>
      <c r="H38" s="74">
        <v>240421</v>
      </c>
      <c r="I38" s="72">
        <f t="shared" si="9"/>
        <v>-2399474</v>
      </c>
      <c r="J38" s="70">
        <f t="shared" si="10"/>
        <v>-998004.83333333337</v>
      </c>
      <c r="K38" s="70">
        <f t="shared" si="4"/>
        <v>41449894.879480883</v>
      </c>
      <c r="L38" s="72">
        <f t="shared" si="1"/>
        <v>84147.349999999991</v>
      </c>
      <c r="M38" s="72">
        <f t="shared" si="0"/>
        <v>-14246865.884160426</v>
      </c>
      <c r="N38" s="70">
        <f t="shared" si="5"/>
        <v>-14507739.587199548</v>
      </c>
      <c r="O38" s="67">
        <f t="shared" si="6"/>
        <v>26942155.292281337</v>
      </c>
      <c r="P38" s="67">
        <f t="shared" ref="P38:P48" si="11">F38+I38+M38</f>
        <v>26458464.490861889</v>
      </c>
      <c r="Q38" s="885">
        <f t="shared" si="3"/>
        <v>40705330.375022314</v>
      </c>
      <c r="R38" s="76"/>
      <c r="T38" s="76"/>
      <c r="U38" s="76"/>
    </row>
    <row r="39" spans="2:30" s="36" customFormat="1" outlineLevel="1">
      <c r="B39" s="77">
        <v>40602</v>
      </c>
      <c r="C39" s="77"/>
      <c r="D39" s="567"/>
      <c r="E39" s="72"/>
      <c r="F39" s="70">
        <f t="shared" si="2"/>
        <v>43104804.375022314</v>
      </c>
      <c r="G39" s="70">
        <f>(F27+F39+SUM(F28:F38)*2)/24</f>
        <v>42933194.413451202</v>
      </c>
      <c r="H39" s="74">
        <v>240421</v>
      </c>
      <c r="I39" s="70">
        <f>I38-H39</f>
        <v>-2639895</v>
      </c>
      <c r="J39" s="70">
        <f>(I27+I39+SUM(I28:I38)*2)/24</f>
        <v>-1207978.5416666667</v>
      </c>
      <c r="K39" s="70">
        <f>G39+J39</f>
        <v>41725215.871784538</v>
      </c>
      <c r="L39" s="70">
        <f t="shared" si="1"/>
        <v>84147.349999999991</v>
      </c>
      <c r="M39" s="70">
        <f t="shared" si="0"/>
        <v>-14162718.534160426</v>
      </c>
      <c r="N39" s="70">
        <f t="shared" si="5"/>
        <v>-14604101.955581041</v>
      </c>
      <c r="O39" s="67">
        <f t="shared" si="6"/>
        <v>27121113.916203499</v>
      </c>
      <c r="P39" s="67">
        <f t="shared" si="11"/>
        <v>26302190.840861887</v>
      </c>
      <c r="Q39" s="885">
        <f t="shared" si="3"/>
        <v>40464909.375022314</v>
      </c>
      <c r="R39" s="6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</row>
    <row r="40" spans="2:30" outlineLevel="1">
      <c r="B40" s="77">
        <v>40633</v>
      </c>
      <c r="C40" s="69"/>
      <c r="D40" s="567"/>
      <c r="E40" s="74"/>
      <c r="F40" s="74">
        <f t="shared" si="2"/>
        <v>43104804.375022314</v>
      </c>
      <c r="G40" s="70">
        <f>(F28+F40+SUM(F29:F39)*2)/24</f>
        <v>43093145.321796425</v>
      </c>
      <c r="H40" s="74">
        <v>240421</v>
      </c>
      <c r="I40" s="70">
        <f>I39-H40</f>
        <v>-2880316</v>
      </c>
      <c r="J40" s="70">
        <f>(I28+I40+SUM(I29:I39)*2)/24</f>
        <v>-1437987.3333333333</v>
      </c>
      <c r="K40" s="70">
        <f t="shared" si="4"/>
        <v>41655157.988463089</v>
      </c>
      <c r="L40" s="72">
        <f t="shared" si="1"/>
        <v>84147.349999999991</v>
      </c>
      <c r="M40" s="72">
        <f>M39+L40</f>
        <v>-14078571.184160426</v>
      </c>
      <c r="N40" s="70">
        <f>(M28+M40+SUM(M29:M39)*2)/24</f>
        <v>-14579581.717493758</v>
      </c>
      <c r="O40" s="67">
        <f>N40+K40</f>
        <v>27075576.270969331</v>
      </c>
      <c r="P40" s="67">
        <f t="shared" si="11"/>
        <v>26145917.190861888</v>
      </c>
      <c r="Q40" s="885">
        <f t="shared" si="3"/>
        <v>40224488.375022314</v>
      </c>
      <c r="R40" s="76"/>
    </row>
    <row r="41" spans="2:30" outlineLevel="1">
      <c r="B41" s="69">
        <v>40663</v>
      </c>
      <c r="C41" s="69"/>
      <c r="D41" s="567"/>
      <c r="E41" s="74"/>
      <c r="F41" s="74">
        <f t="shared" si="2"/>
        <v>43104804.375022314</v>
      </c>
      <c r="G41" s="70">
        <f t="shared" si="7"/>
        <v>43104709.208355643</v>
      </c>
      <c r="H41" s="74">
        <v>240421</v>
      </c>
      <c r="I41" s="72">
        <f t="shared" si="9"/>
        <v>-3120737</v>
      </c>
      <c r="J41" s="70">
        <f t="shared" ref="J41:J46" si="12">(I29+I41+SUM(I30:I40)*2)/24</f>
        <v>-1678211</v>
      </c>
      <c r="K41" s="70">
        <f t="shared" si="4"/>
        <v>41426498.208355643</v>
      </c>
      <c r="L41" s="72">
        <f t="shared" si="1"/>
        <v>84147.349999999991</v>
      </c>
      <c r="M41" s="72">
        <f t="shared" si="0"/>
        <v>-13994423.834160427</v>
      </c>
      <c r="N41" s="70">
        <f t="shared" si="5"/>
        <v>-14499442.152910426</v>
      </c>
      <c r="O41" s="67">
        <f t="shared" si="6"/>
        <v>26927056.055445217</v>
      </c>
      <c r="P41" s="67">
        <f t="shared" si="11"/>
        <v>25989643.54086189</v>
      </c>
      <c r="Q41" s="885">
        <f t="shared" si="3"/>
        <v>39984067.375022314</v>
      </c>
      <c r="R41" s="76"/>
    </row>
    <row r="42" spans="2:30" ht="14.25" customHeight="1" outlineLevel="1">
      <c r="B42" s="69">
        <v>40694</v>
      </c>
      <c r="C42" s="69"/>
      <c r="D42" s="567"/>
      <c r="E42" s="74"/>
      <c r="F42" s="74">
        <f t="shared" si="2"/>
        <v>43104804.375022314</v>
      </c>
      <c r="G42" s="70">
        <f t="shared" si="7"/>
        <v>43104804.375022307</v>
      </c>
      <c r="H42" s="74">
        <v>240421</v>
      </c>
      <c r="I42" s="72">
        <f t="shared" si="9"/>
        <v>-3361158</v>
      </c>
      <c r="J42" s="70">
        <f t="shared" si="12"/>
        <v>-1918632</v>
      </c>
      <c r="K42" s="70">
        <f t="shared" si="4"/>
        <v>41186172.375022307</v>
      </c>
      <c r="L42" s="72">
        <f t="shared" si="1"/>
        <v>84147.349999999991</v>
      </c>
      <c r="M42" s="72">
        <f t="shared" si="0"/>
        <v>-13910276.484160427</v>
      </c>
      <c r="N42" s="70">
        <f>(M30+M42+SUM(M31:M41)*2)/24</f>
        <v>-14415221.309160424</v>
      </c>
      <c r="O42" s="67">
        <f t="shared" si="6"/>
        <v>26770951.065861881</v>
      </c>
      <c r="P42" s="67">
        <f t="shared" si="11"/>
        <v>25833369.890861887</v>
      </c>
      <c r="Q42" s="885">
        <f t="shared" si="3"/>
        <v>39743646.375022314</v>
      </c>
      <c r="R42" s="79"/>
    </row>
    <row r="43" spans="2:30" outlineLevel="1">
      <c r="B43" s="69">
        <v>40724</v>
      </c>
      <c r="C43" s="69"/>
      <c r="D43" s="567"/>
      <c r="E43" s="74"/>
      <c r="F43" s="74">
        <f t="shared" si="2"/>
        <v>43104804.375022314</v>
      </c>
      <c r="G43" s="70">
        <f t="shared" si="7"/>
        <v>43104804.375022307</v>
      </c>
      <c r="H43" s="74">
        <v>240421</v>
      </c>
      <c r="I43" s="72">
        <f t="shared" si="9"/>
        <v>-3601579</v>
      </c>
      <c r="J43" s="70">
        <f t="shared" si="12"/>
        <v>-2159053</v>
      </c>
      <c r="K43" s="70">
        <f t="shared" si="4"/>
        <v>40945751.375022307</v>
      </c>
      <c r="L43" s="72">
        <f t="shared" si="1"/>
        <v>84147.349999999991</v>
      </c>
      <c r="M43" s="72">
        <f>M42+L43</f>
        <v>-13826129.134160427</v>
      </c>
      <c r="N43" s="70">
        <f>(M31+M43+SUM(M32:M42)*2)/24</f>
        <v>-14331071.519577092</v>
      </c>
      <c r="O43" s="67">
        <f t="shared" si="6"/>
        <v>26614679.855445214</v>
      </c>
      <c r="P43" s="67">
        <f t="shared" si="11"/>
        <v>25677096.240861885</v>
      </c>
      <c r="Q43" s="885">
        <f t="shared" si="3"/>
        <v>39503225.375022314</v>
      </c>
      <c r="R43" s="76"/>
    </row>
    <row r="44" spans="2:30" outlineLevel="1">
      <c r="B44" s="69">
        <v>40755</v>
      </c>
      <c r="C44" s="69"/>
      <c r="D44" s="567"/>
      <c r="E44" s="74"/>
      <c r="F44" s="74">
        <f t="shared" si="2"/>
        <v>43104804.375022314</v>
      </c>
      <c r="G44" s="70">
        <f t="shared" si="7"/>
        <v>43104804.375022307</v>
      </c>
      <c r="H44" s="74">
        <v>240421</v>
      </c>
      <c r="I44" s="72">
        <f t="shared" si="9"/>
        <v>-3842000</v>
      </c>
      <c r="J44" s="70">
        <f t="shared" si="12"/>
        <v>-2399474</v>
      </c>
      <c r="K44" s="70">
        <f t="shared" si="4"/>
        <v>40705330.375022307</v>
      </c>
      <c r="L44" s="72">
        <f t="shared" si="1"/>
        <v>84147.349999999991</v>
      </c>
      <c r="M44" s="72">
        <f t="shared" si="0"/>
        <v>-13741981.784160428</v>
      </c>
      <c r="N44" s="70">
        <f>(M32+M44+SUM(M33:M43)*2)/24</f>
        <v>-14246909.450827094</v>
      </c>
      <c r="O44" s="67">
        <f t="shared" si="6"/>
        <v>26458420.924195215</v>
      </c>
      <c r="P44" s="67">
        <f t="shared" si="11"/>
        <v>25520822.590861887</v>
      </c>
      <c r="Q44" s="885">
        <f t="shared" si="3"/>
        <v>39262804.375022314</v>
      </c>
      <c r="R44" s="76"/>
    </row>
    <row r="45" spans="2:30" ht="12.75" customHeight="1" outlineLevel="1">
      <c r="B45" s="69">
        <v>40786</v>
      </c>
      <c r="C45" s="80"/>
      <c r="D45" s="660"/>
      <c r="E45" s="74"/>
      <c r="F45" s="74">
        <f t="shared" si="2"/>
        <v>43104804.375022314</v>
      </c>
      <c r="G45" s="70">
        <f t="shared" si="7"/>
        <v>43104804.375022307</v>
      </c>
      <c r="H45" s="74">
        <v>240421</v>
      </c>
      <c r="I45" s="72">
        <f t="shared" si="9"/>
        <v>-4082421</v>
      </c>
      <c r="J45" s="70">
        <f t="shared" si="12"/>
        <v>-2639895</v>
      </c>
      <c r="K45" s="70">
        <f t="shared" si="4"/>
        <v>40464909.375022307</v>
      </c>
      <c r="L45" s="72">
        <f t="shared" si="1"/>
        <v>84147.349999999991</v>
      </c>
      <c r="M45" s="72">
        <f t="shared" si="0"/>
        <v>-13657834.434160428</v>
      </c>
      <c r="N45" s="70">
        <f t="shared" si="5"/>
        <v>-14162735.102910424</v>
      </c>
      <c r="O45" s="67">
        <f t="shared" si="6"/>
        <v>26302174.272111885</v>
      </c>
      <c r="P45" s="67">
        <f t="shared" si="11"/>
        <v>25364548.940861888</v>
      </c>
      <c r="Q45" s="885">
        <f t="shared" si="3"/>
        <v>39022383.375022314</v>
      </c>
      <c r="R45" s="76"/>
    </row>
    <row r="46" spans="2:30" outlineLevel="1">
      <c r="B46" s="116">
        <v>40816</v>
      </c>
      <c r="C46" s="80"/>
      <c r="D46" s="660"/>
      <c r="E46" s="74"/>
      <c r="F46" s="74">
        <f t="shared" si="2"/>
        <v>43104804.375022314</v>
      </c>
      <c r="G46" s="70">
        <f t="shared" si="7"/>
        <v>43104804.375022307</v>
      </c>
      <c r="H46" s="74">
        <v>240421</v>
      </c>
      <c r="I46" s="72">
        <f t="shared" si="9"/>
        <v>-4322842</v>
      </c>
      <c r="J46" s="70">
        <f t="shared" si="12"/>
        <v>-2880316</v>
      </c>
      <c r="K46" s="70">
        <f t="shared" si="4"/>
        <v>40224488.375022307</v>
      </c>
      <c r="L46" s="72">
        <f t="shared" si="1"/>
        <v>84147.349999999991</v>
      </c>
      <c r="M46" s="72">
        <f t="shared" si="0"/>
        <v>-13573687.084160428</v>
      </c>
      <c r="N46" s="70">
        <f t="shared" si="5"/>
        <v>-14078571.184160426</v>
      </c>
      <c r="O46" s="67">
        <f t="shared" si="6"/>
        <v>26145917.190861881</v>
      </c>
      <c r="P46" s="67">
        <f t="shared" si="11"/>
        <v>25208275.290861886</v>
      </c>
      <c r="Q46" s="885">
        <f t="shared" si="3"/>
        <v>38781962.375022314</v>
      </c>
      <c r="R46" s="76"/>
    </row>
    <row r="47" spans="2:30" outlineLevel="1">
      <c r="B47" s="69">
        <v>40847</v>
      </c>
      <c r="C47" s="80"/>
      <c r="D47" s="660"/>
      <c r="E47" s="74"/>
      <c r="F47" s="74">
        <f t="shared" si="2"/>
        <v>43104804.375022314</v>
      </c>
      <c r="G47" s="70">
        <f t="shared" si="7"/>
        <v>43104804.375022307</v>
      </c>
      <c r="H47" s="74">
        <v>240421</v>
      </c>
      <c r="I47" s="72">
        <f t="shared" si="9"/>
        <v>-4563263</v>
      </c>
      <c r="J47" s="70">
        <f t="shared" si="10"/>
        <v>-3120737</v>
      </c>
      <c r="K47" s="70">
        <f t="shared" si="4"/>
        <v>39984067.375022307</v>
      </c>
      <c r="L47" s="72">
        <f t="shared" si="1"/>
        <v>84147.349999999991</v>
      </c>
      <c r="M47" s="72">
        <f t="shared" si="0"/>
        <v>-13489539.734160429</v>
      </c>
      <c r="N47" s="70">
        <f t="shared" si="5"/>
        <v>-13994423.834160425</v>
      </c>
      <c r="O47" s="67">
        <f t="shared" si="6"/>
        <v>25989643.540861882</v>
      </c>
      <c r="P47" s="67">
        <f t="shared" si="11"/>
        <v>25052001.640861884</v>
      </c>
      <c r="Q47" s="885">
        <f t="shared" si="3"/>
        <v>38541541.375022314</v>
      </c>
      <c r="R47" s="76"/>
    </row>
    <row r="48" spans="2:30" ht="12.75" customHeight="1" outlineLevel="1">
      <c r="B48" s="69">
        <v>40877</v>
      </c>
      <c r="C48" s="80"/>
      <c r="D48" s="660"/>
      <c r="E48" s="74"/>
      <c r="F48" s="74">
        <f t="shared" si="2"/>
        <v>43104804.375022314</v>
      </c>
      <c r="G48" s="70">
        <f t="shared" si="7"/>
        <v>43104804.375022307</v>
      </c>
      <c r="H48" s="74">
        <v>240421</v>
      </c>
      <c r="I48" s="72">
        <f t="shared" si="9"/>
        <v>-4803684</v>
      </c>
      <c r="J48" s="70">
        <f t="shared" si="10"/>
        <v>-3361158</v>
      </c>
      <c r="K48" s="70">
        <f t="shared" si="4"/>
        <v>39743646.375022307</v>
      </c>
      <c r="L48" s="72">
        <f t="shared" si="1"/>
        <v>84147.349999999991</v>
      </c>
      <c r="M48" s="72">
        <f t="shared" si="0"/>
        <v>-13405392.384160429</v>
      </c>
      <c r="N48" s="70">
        <f t="shared" si="5"/>
        <v>-13910276.484160425</v>
      </c>
      <c r="O48" s="67">
        <f t="shared" si="6"/>
        <v>25833369.890861884</v>
      </c>
      <c r="P48" s="67">
        <f t="shared" si="11"/>
        <v>24895727.990861885</v>
      </c>
      <c r="Q48" s="885">
        <f t="shared" si="3"/>
        <v>38301120.375022314</v>
      </c>
      <c r="R48" s="76"/>
    </row>
    <row r="49" spans="2:20" outlineLevel="1">
      <c r="B49" s="69">
        <v>40908</v>
      </c>
      <c r="C49" s="80"/>
      <c r="D49" s="660"/>
      <c r="E49" s="74"/>
      <c r="F49" s="74">
        <f t="shared" si="2"/>
        <v>43104804.375022314</v>
      </c>
      <c r="G49" s="70">
        <f t="shared" si="7"/>
        <v>43104804.375022307</v>
      </c>
      <c r="H49" s="74">
        <v>240421</v>
      </c>
      <c r="I49" s="72">
        <f t="shared" si="9"/>
        <v>-5044105</v>
      </c>
      <c r="J49" s="70">
        <f t="shared" si="10"/>
        <v>-3601579</v>
      </c>
      <c r="K49" s="70">
        <f t="shared" si="4"/>
        <v>39503225.375022307</v>
      </c>
      <c r="L49" s="72">
        <f t="shared" si="1"/>
        <v>84147.349999999991</v>
      </c>
      <c r="M49" s="72">
        <f t="shared" si="0"/>
        <v>-13321245.03416043</v>
      </c>
      <c r="N49" s="70">
        <f t="shared" si="5"/>
        <v>-13826129.134160427</v>
      </c>
      <c r="O49" s="67">
        <f>N49+K49</f>
        <v>25677096.240861878</v>
      </c>
      <c r="P49" s="67">
        <f>F49+I49+M49</f>
        <v>24739454.340861887</v>
      </c>
      <c r="Q49" s="885">
        <f t="shared" si="3"/>
        <v>38060699.375022314</v>
      </c>
      <c r="R49" s="76"/>
    </row>
    <row r="50" spans="2:20" outlineLevel="1">
      <c r="B50" s="69">
        <v>40939</v>
      </c>
      <c r="C50" s="80"/>
      <c r="D50" s="660"/>
      <c r="E50" s="74"/>
      <c r="F50" s="74">
        <f t="shared" si="2"/>
        <v>43104804.375022314</v>
      </c>
      <c r="G50" s="70">
        <f t="shared" si="7"/>
        <v>43104804.375022307</v>
      </c>
      <c r="H50" s="74">
        <v>240421</v>
      </c>
      <c r="I50" s="72">
        <f t="shared" si="9"/>
        <v>-5284526</v>
      </c>
      <c r="J50" s="70">
        <f t="shared" si="10"/>
        <v>-3842000</v>
      </c>
      <c r="K50" s="70">
        <f t="shared" si="4"/>
        <v>39262804.375022307</v>
      </c>
      <c r="L50" s="72">
        <f t="shared" si="1"/>
        <v>84147.349999999991</v>
      </c>
      <c r="M50" s="72">
        <f t="shared" si="0"/>
        <v>-13237097.68416043</v>
      </c>
      <c r="N50" s="70">
        <f t="shared" si="5"/>
        <v>-13741981.784160428</v>
      </c>
      <c r="O50" s="67">
        <f t="shared" si="6"/>
        <v>25520822.590861879</v>
      </c>
      <c r="P50" s="67">
        <f t="shared" ref="P50:P114" si="13">F50+I50+M50</f>
        <v>24583180.690861885</v>
      </c>
      <c r="Q50" s="885">
        <f t="shared" si="3"/>
        <v>37820278.375022314</v>
      </c>
      <c r="R50" s="76"/>
    </row>
    <row r="51" spans="2:20" outlineLevel="1">
      <c r="B51" s="69">
        <v>40968</v>
      </c>
      <c r="C51" s="80"/>
      <c r="D51" s="660"/>
      <c r="E51" s="74"/>
      <c r="F51" s="74">
        <f t="shared" si="2"/>
        <v>43104804.375022314</v>
      </c>
      <c r="G51" s="70">
        <f t="shared" si="7"/>
        <v>43104804.375022307</v>
      </c>
      <c r="H51" s="74">
        <v>240421</v>
      </c>
      <c r="I51" s="72">
        <f t="shared" si="9"/>
        <v>-5524947</v>
      </c>
      <c r="J51" s="70">
        <f t="shared" si="10"/>
        <v>-4082421</v>
      </c>
      <c r="K51" s="70">
        <f t="shared" si="4"/>
        <v>39022383.375022307</v>
      </c>
      <c r="L51" s="72">
        <f t="shared" si="1"/>
        <v>84147.349999999991</v>
      </c>
      <c r="M51" s="72">
        <f t="shared" si="0"/>
        <v>-13152950.33416043</v>
      </c>
      <c r="N51" s="70">
        <f t="shared" si="5"/>
        <v>-13657834.434160432</v>
      </c>
      <c r="O51" s="67">
        <f t="shared" si="6"/>
        <v>25364548.940861873</v>
      </c>
      <c r="P51" s="67">
        <f t="shared" si="13"/>
        <v>24426907.040861882</v>
      </c>
      <c r="Q51" s="885">
        <f t="shared" si="3"/>
        <v>37579857.375022314</v>
      </c>
      <c r="R51" s="76"/>
    </row>
    <row r="52" spans="2:20" outlineLevel="1">
      <c r="B52" s="69">
        <v>40999</v>
      </c>
      <c r="C52" s="80"/>
      <c r="D52" s="660"/>
      <c r="E52" s="74"/>
      <c r="F52" s="74">
        <f t="shared" si="2"/>
        <v>43104804.375022314</v>
      </c>
      <c r="G52" s="70">
        <f t="shared" si="7"/>
        <v>43104804.375022307</v>
      </c>
      <c r="H52" s="74">
        <v>240421</v>
      </c>
      <c r="I52" s="72">
        <f t="shared" si="9"/>
        <v>-5765368</v>
      </c>
      <c r="J52" s="70">
        <f t="shared" si="10"/>
        <v>-4322842</v>
      </c>
      <c r="K52" s="70">
        <f t="shared" si="4"/>
        <v>38781962.375022307</v>
      </c>
      <c r="L52" s="72">
        <f t="shared" si="1"/>
        <v>84147.349999999991</v>
      </c>
      <c r="M52" s="72">
        <f t="shared" si="0"/>
        <v>-13068802.984160431</v>
      </c>
      <c r="N52" s="70">
        <f t="shared" si="5"/>
        <v>-13573687.084160427</v>
      </c>
      <c r="O52" s="67">
        <f t="shared" si="6"/>
        <v>25208275.290861882</v>
      </c>
      <c r="P52" s="67">
        <f>F52+I52+M52</f>
        <v>24270633.390861884</v>
      </c>
      <c r="Q52" s="885">
        <f t="shared" si="3"/>
        <v>37339436.375022314</v>
      </c>
      <c r="R52" s="76"/>
    </row>
    <row r="53" spans="2:20" outlineLevel="1">
      <c r="B53" s="69">
        <v>41029</v>
      </c>
      <c r="C53" s="80"/>
      <c r="D53" s="660"/>
      <c r="E53" s="74"/>
      <c r="F53" s="74">
        <f t="shared" si="2"/>
        <v>43104804.375022314</v>
      </c>
      <c r="G53" s="70">
        <f t="shared" si="7"/>
        <v>43104804.375022307</v>
      </c>
      <c r="H53" s="74">
        <v>240421</v>
      </c>
      <c r="I53" s="72">
        <f t="shared" si="9"/>
        <v>-6005789</v>
      </c>
      <c r="J53" s="70">
        <f t="shared" si="10"/>
        <v>-4563263</v>
      </c>
      <c r="K53" s="70">
        <f t="shared" si="4"/>
        <v>38541541.375022307</v>
      </c>
      <c r="L53" s="72">
        <f t="shared" si="1"/>
        <v>84147.349999999991</v>
      </c>
      <c r="M53" s="72">
        <f t="shared" si="0"/>
        <v>-12984655.634160431</v>
      </c>
      <c r="N53" s="70">
        <f t="shared" si="5"/>
        <v>-13489539.734160425</v>
      </c>
      <c r="O53" s="67">
        <f t="shared" si="6"/>
        <v>25052001.640861884</v>
      </c>
      <c r="P53" s="67">
        <f t="shared" si="13"/>
        <v>24114359.740861885</v>
      </c>
      <c r="Q53" s="885">
        <f t="shared" si="3"/>
        <v>37099015.375022314</v>
      </c>
      <c r="R53" s="76"/>
    </row>
    <row r="54" spans="2:20" outlineLevel="1">
      <c r="B54" s="77">
        <v>41060</v>
      </c>
      <c r="C54" s="80"/>
      <c r="D54" s="660"/>
      <c r="E54" s="74"/>
      <c r="F54" s="74">
        <f t="shared" si="2"/>
        <v>43104804.375022314</v>
      </c>
      <c r="G54" s="70">
        <f t="shared" si="7"/>
        <v>43104804.375022307</v>
      </c>
      <c r="H54" s="74">
        <v>240421</v>
      </c>
      <c r="I54" s="70">
        <f t="shared" si="9"/>
        <v>-6246210</v>
      </c>
      <c r="J54" s="70">
        <f>(I42+I54+SUM(I43:I53)*2)/24</f>
        <v>-4803684</v>
      </c>
      <c r="K54" s="70">
        <f t="shared" si="4"/>
        <v>38301120.375022307</v>
      </c>
      <c r="L54" s="70">
        <f t="shared" si="1"/>
        <v>84147.349999999991</v>
      </c>
      <c r="M54" s="70">
        <f>M53+L54</f>
        <v>-12900508.284160431</v>
      </c>
      <c r="N54" s="70">
        <f t="shared" si="5"/>
        <v>-13405392.384160429</v>
      </c>
      <c r="O54" s="67">
        <f t="shared" si="6"/>
        <v>24895727.990861878</v>
      </c>
      <c r="P54" s="67">
        <f t="shared" si="13"/>
        <v>23958086.090861883</v>
      </c>
      <c r="Q54" s="885">
        <f t="shared" si="3"/>
        <v>36858594.375022314</v>
      </c>
      <c r="R54" s="76"/>
    </row>
    <row r="55" spans="2:20" outlineLevel="1">
      <c r="B55" s="69">
        <v>41090</v>
      </c>
      <c r="C55" s="80"/>
      <c r="D55" s="660"/>
      <c r="E55" s="74"/>
      <c r="F55" s="74">
        <f t="shared" si="2"/>
        <v>43104804.375022314</v>
      </c>
      <c r="G55" s="70">
        <f t="shared" si="7"/>
        <v>43104804.375022307</v>
      </c>
      <c r="H55" s="74">
        <f>H54</f>
        <v>240421</v>
      </c>
      <c r="I55" s="72">
        <f>I54-H55</f>
        <v>-6486631</v>
      </c>
      <c r="J55" s="70">
        <f t="shared" si="10"/>
        <v>-5044105</v>
      </c>
      <c r="K55" s="70">
        <f t="shared" si="4"/>
        <v>38060699.375022307</v>
      </c>
      <c r="L55" s="72">
        <v>84141</v>
      </c>
      <c r="M55" s="72">
        <f t="shared" si="0"/>
        <v>-12816367.284160431</v>
      </c>
      <c r="N55" s="70">
        <f t="shared" si="5"/>
        <v>-13321245.298743762</v>
      </c>
      <c r="O55" s="67">
        <f t="shared" si="6"/>
        <v>24739454.076278545</v>
      </c>
      <c r="P55" s="67">
        <f t="shared" si="13"/>
        <v>23801806.090861883</v>
      </c>
      <c r="Q55" s="885">
        <f t="shared" si="3"/>
        <v>36618173.375022314</v>
      </c>
      <c r="R55" s="76"/>
    </row>
    <row r="56" spans="2:20" ht="12.75" customHeight="1" outlineLevel="1">
      <c r="B56" s="69">
        <v>41121</v>
      </c>
      <c r="C56" s="80"/>
      <c r="D56" s="660"/>
      <c r="E56" s="74"/>
      <c r="F56" s="74">
        <f t="shared" si="2"/>
        <v>43104804.375022314</v>
      </c>
      <c r="G56" s="70">
        <f t="shared" si="7"/>
        <v>43104804.375022307</v>
      </c>
      <c r="H56" s="74">
        <f t="shared" ref="H56:H119" si="14">H55</f>
        <v>240421</v>
      </c>
      <c r="I56" s="72">
        <f t="shared" si="9"/>
        <v>-6727052</v>
      </c>
      <c r="J56" s="70">
        <f t="shared" si="10"/>
        <v>-5284526</v>
      </c>
      <c r="K56" s="70">
        <f t="shared" si="4"/>
        <v>37820278.375022307</v>
      </c>
      <c r="L56" s="72">
        <f t="shared" si="1"/>
        <v>84147.349999999991</v>
      </c>
      <c r="M56" s="72">
        <f t="shared" si="0"/>
        <v>-12732219.934160432</v>
      </c>
      <c r="N56" s="70">
        <f t="shared" si="5"/>
        <v>-13237098.477910429</v>
      </c>
      <c r="O56" s="67">
        <f t="shared" si="6"/>
        <v>24583179.897111878</v>
      </c>
      <c r="P56" s="67">
        <f t="shared" si="13"/>
        <v>23645532.440861881</v>
      </c>
      <c r="Q56" s="885">
        <f t="shared" si="3"/>
        <v>36377752.375022314</v>
      </c>
      <c r="R56" s="76"/>
    </row>
    <row r="57" spans="2:20" ht="12.75" customHeight="1" outlineLevel="1">
      <c r="B57" s="69">
        <v>41152</v>
      </c>
      <c r="C57" s="80"/>
      <c r="D57" s="660"/>
      <c r="E57" s="74"/>
      <c r="F57" s="74">
        <f t="shared" si="2"/>
        <v>43104804.375022314</v>
      </c>
      <c r="G57" s="70">
        <f t="shared" si="7"/>
        <v>43104804.375022307</v>
      </c>
      <c r="H57" s="74">
        <f t="shared" si="14"/>
        <v>240421</v>
      </c>
      <c r="I57" s="72">
        <f t="shared" si="9"/>
        <v>-6967473</v>
      </c>
      <c r="J57" s="70">
        <f t="shared" si="10"/>
        <v>-5524947</v>
      </c>
      <c r="K57" s="70">
        <f t="shared" si="4"/>
        <v>37579857.375022307</v>
      </c>
      <c r="L57" s="72">
        <f t="shared" si="1"/>
        <v>84147.349999999991</v>
      </c>
      <c r="M57" s="72">
        <f t="shared" si="0"/>
        <v>-12648072.584160432</v>
      </c>
      <c r="N57" s="70">
        <f t="shared" si="5"/>
        <v>-13152951.657077098</v>
      </c>
      <c r="O57" s="67">
        <f t="shared" si="6"/>
        <v>24426905.717945211</v>
      </c>
      <c r="P57" s="67">
        <f t="shared" si="13"/>
        <v>23489258.790861882</v>
      </c>
      <c r="Q57" s="885">
        <f t="shared" si="3"/>
        <v>36137331.375022314</v>
      </c>
      <c r="R57" s="76"/>
    </row>
    <row r="58" spans="2:20" outlineLevel="1">
      <c r="B58" s="69">
        <v>41182</v>
      </c>
      <c r="C58" s="80"/>
      <c r="D58" s="660"/>
      <c r="E58" s="74"/>
      <c r="F58" s="74">
        <f t="shared" si="2"/>
        <v>43104804.375022314</v>
      </c>
      <c r="G58" s="70">
        <f>(F46+F58+SUM(F47:F57)*2)/24</f>
        <v>43104804.375022307</v>
      </c>
      <c r="H58" s="74">
        <f t="shared" si="14"/>
        <v>240421</v>
      </c>
      <c r="I58" s="72">
        <f t="shared" si="9"/>
        <v>-7207894</v>
      </c>
      <c r="J58" s="70">
        <f t="shared" si="10"/>
        <v>-5765368</v>
      </c>
      <c r="K58" s="70">
        <f>G58+J58</f>
        <v>37339436.375022307</v>
      </c>
      <c r="L58" s="72">
        <f t="shared" si="1"/>
        <v>84147.349999999991</v>
      </c>
      <c r="M58" s="72">
        <f t="shared" si="0"/>
        <v>-12563925.234160433</v>
      </c>
      <c r="N58" s="70">
        <f>(M46+M58+SUM(M47:M57)*2)/24</f>
        <v>-13068804.836243764</v>
      </c>
      <c r="O58" s="67">
        <f t="shared" si="6"/>
        <v>24270631.538778543</v>
      </c>
      <c r="P58" s="67">
        <f t="shared" si="13"/>
        <v>23332985.140861884</v>
      </c>
      <c r="Q58" s="885">
        <f t="shared" si="3"/>
        <v>35896910.375022314</v>
      </c>
      <c r="R58" s="76"/>
    </row>
    <row r="59" spans="2:20" outlineLevel="1">
      <c r="B59" s="69">
        <v>41213</v>
      </c>
      <c r="C59" s="80"/>
      <c r="D59" s="660"/>
      <c r="E59" s="74"/>
      <c r="F59" s="74">
        <f t="shared" si="2"/>
        <v>43104804.375022314</v>
      </c>
      <c r="G59" s="70">
        <f t="shared" si="7"/>
        <v>43104804.375022307</v>
      </c>
      <c r="H59" s="74">
        <f t="shared" si="14"/>
        <v>240421</v>
      </c>
      <c r="I59" s="72">
        <f t="shared" si="9"/>
        <v>-7448315</v>
      </c>
      <c r="J59" s="70">
        <f t="shared" si="10"/>
        <v>-6005789</v>
      </c>
      <c r="K59" s="70">
        <f>G59+J59</f>
        <v>37099015.375022307</v>
      </c>
      <c r="L59" s="72">
        <f t="shared" si="1"/>
        <v>84147.349999999991</v>
      </c>
      <c r="M59" s="72">
        <f t="shared" si="0"/>
        <v>-12479777.884160433</v>
      </c>
      <c r="N59" s="70">
        <f>(M47+M59+SUM(M48:M58)*2)/24</f>
        <v>-12984658.015410433</v>
      </c>
      <c r="O59" s="67">
        <f t="shared" si="6"/>
        <v>24114357.359611876</v>
      </c>
      <c r="P59" s="67">
        <f t="shared" si="13"/>
        <v>23176711.490861882</v>
      </c>
      <c r="Q59" s="885">
        <f t="shared" si="3"/>
        <v>35656489.375022314</v>
      </c>
      <c r="R59" s="76"/>
    </row>
    <row r="60" spans="2:20" ht="12.75" customHeight="1" outlineLevel="1">
      <c r="B60" s="69">
        <v>41243</v>
      </c>
      <c r="C60" s="80"/>
      <c r="D60" s="660"/>
      <c r="E60" s="74"/>
      <c r="F60" s="74">
        <f t="shared" si="2"/>
        <v>43104804.375022314</v>
      </c>
      <c r="G60" s="70">
        <f t="shared" si="7"/>
        <v>43104804.375022307</v>
      </c>
      <c r="H60" s="74">
        <f t="shared" si="14"/>
        <v>240421</v>
      </c>
      <c r="I60" s="72">
        <f t="shared" si="9"/>
        <v>-7688736</v>
      </c>
      <c r="J60" s="70">
        <f t="shared" si="10"/>
        <v>-6246210</v>
      </c>
      <c r="K60" s="70">
        <f t="shared" si="4"/>
        <v>36858594.375022307</v>
      </c>
      <c r="L60" s="72">
        <f t="shared" si="1"/>
        <v>84147.349999999991</v>
      </c>
      <c r="M60" s="72">
        <f t="shared" si="0"/>
        <v>-12395630.534160433</v>
      </c>
      <c r="N60" s="70">
        <f>(M48+M60+SUM(M49:M59)*2)/24</f>
        <v>-12900511.194577098</v>
      </c>
      <c r="O60" s="67">
        <f t="shared" si="6"/>
        <v>23958083.180445209</v>
      </c>
      <c r="P60" s="67">
        <f t="shared" si="13"/>
        <v>23020437.840861879</v>
      </c>
      <c r="Q60" s="885">
        <f t="shared" si="3"/>
        <v>35416068.375022314</v>
      </c>
      <c r="R60" s="76"/>
    </row>
    <row r="61" spans="2:20" outlineLevel="1">
      <c r="B61" s="69">
        <v>41274</v>
      </c>
      <c r="C61" s="80"/>
      <c r="D61" s="660"/>
      <c r="E61" s="74"/>
      <c r="F61" s="74">
        <f t="shared" si="2"/>
        <v>43104804.375022314</v>
      </c>
      <c r="G61" s="70">
        <f t="shared" si="7"/>
        <v>43104804.375022307</v>
      </c>
      <c r="H61" s="74">
        <f t="shared" si="14"/>
        <v>240421</v>
      </c>
      <c r="I61" s="72">
        <f t="shared" si="9"/>
        <v>-7929157</v>
      </c>
      <c r="J61" s="70">
        <f t="shared" si="10"/>
        <v>-6486631</v>
      </c>
      <c r="K61" s="70">
        <f t="shared" si="4"/>
        <v>36618173.375022307</v>
      </c>
      <c r="L61" s="72">
        <f t="shared" si="1"/>
        <v>84147.349999999991</v>
      </c>
      <c r="M61" s="72">
        <f t="shared" si="0"/>
        <v>-12311483.184160434</v>
      </c>
      <c r="N61" s="70">
        <f t="shared" si="5"/>
        <v>-12816364.373743763</v>
      </c>
      <c r="O61" s="67">
        <f t="shared" si="6"/>
        <v>23801809.001278542</v>
      </c>
      <c r="P61" s="67">
        <f t="shared" si="13"/>
        <v>22864164.190861881</v>
      </c>
      <c r="Q61" s="885">
        <f t="shared" si="3"/>
        <v>35175647.375022314</v>
      </c>
      <c r="R61" s="76"/>
    </row>
    <row r="62" spans="2:20" outlineLevel="1">
      <c r="B62" s="69">
        <v>41305</v>
      </c>
      <c r="C62" s="80"/>
      <c r="D62" s="660"/>
      <c r="E62" s="74"/>
      <c r="F62" s="74">
        <f t="shared" si="2"/>
        <v>43104804.375022314</v>
      </c>
      <c r="G62" s="70">
        <f t="shared" si="7"/>
        <v>43104804.375022307</v>
      </c>
      <c r="H62" s="74">
        <f t="shared" si="14"/>
        <v>240421</v>
      </c>
      <c r="I62" s="72">
        <f t="shared" si="9"/>
        <v>-8169578</v>
      </c>
      <c r="J62" s="70">
        <f t="shared" si="10"/>
        <v>-6727052</v>
      </c>
      <c r="K62" s="70">
        <f t="shared" si="4"/>
        <v>36377752.375022307</v>
      </c>
      <c r="L62" s="72">
        <f t="shared" si="1"/>
        <v>84147.349999999991</v>
      </c>
      <c r="M62" s="72">
        <f t="shared" si="0"/>
        <v>-12227335.834160434</v>
      </c>
      <c r="N62" s="70">
        <f>(M50+M62+SUM(M51:M61)*2)/24</f>
        <v>-12732217.552910432</v>
      </c>
      <c r="O62" s="67">
        <f t="shared" si="6"/>
        <v>23645534.822111875</v>
      </c>
      <c r="P62" s="67">
        <f t="shared" si="13"/>
        <v>22707890.540861882</v>
      </c>
      <c r="Q62" s="885">
        <f t="shared" si="3"/>
        <v>34935226.375022314</v>
      </c>
      <c r="R62" s="76"/>
      <c r="T62" s="76"/>
    </row>
    <row r="63" spans="2:20" outlineLevel="1">
      <c r="B63" s="69">
        <v>41333</v>
      </c>
      <c r="C63" s="80"/>
      <c r="D63" s="660"/>
      <c r="E63" s="74"/>
      <c r="F63" s="74">
        <f t="shared" si="2"/>
        <v>43104804.375022314</v>
      </c>
      <c r="G63" s="70">
        <f t="shared" si="7"/>
        <v>43104804.375022307</v>
      </c>
      <c r="H63" s="74">
        <f t="shared" si="14"/>
        <v>240421</v>
      </c>
      <c r="I63" s="72">
        <f t="shared" si="9"/>
        <v>-8409999</v>
      </c>
      <c r="J63" s="70">
        <f t="shared" si="10"/>
        <v>-6967473</v>
      </c>
      <c r="K63" s="70">
        <f t="shared" si="4"/>
        <v>36137331.375022307</v>
      </c>
      <c r="L63" s="72">
        <f t="shared" si="1"/>
        <v>84147.349999999991</v>
      </c>
      <c r="M63" s="72">
        <f t="shared" si="0"/>
        <v>-12143188.484160434</v>
      </c>
      <c r="N63" s="70">
        <f t="shared" si="5"/>
        <v>-12648070.732077099</v>
      </c>
      <c r="O63" s="67">
        <f t="shared" si="6"/>
        <v>23489260.642945208</v>
      </c>
      <c r="P63" s="67">
        <f t="shared" si="13"/>
        <v>22551616.89086188</v>
      </c>
      <c r="Q63" s="885">
        <f t="shared" si="3"/>
        <v>34694805.375022314</v>
      </c>
      <c r="R63" s="76"/>
    </row>
    <row r="64" spans="2:20" outlineLevel="1">
      <c r="B64" s="77">
        <v>41364</v>
      </c>
      <c r="C64" s="80"/>
      <c r="D64" s="660"/>
      <c r="E64" s="74"/>
      <c r="F64" s="74">
        <f t="shared" si="2"/>
        <v>43104804.375022314</v>
      </c>
      <c r="G64" s="70">
        <f t="shared" si="7"/>
        <v>43104804.375022307</v>
      </c>
      <c r="H64" s="74">
        <f t="shared" si="14"/>
        <v>240421</v>
      </c>
      <c r="I64" s="72">
        <f t="shared" si="9"/>
        <v>-8650420</v>
      </c>
      <c r="J64" s="70">
        <f t="shared" si="10"/>
        <v>-7207894</v>
      </c>
      <c r="K64" s="70">
        <f t="shared" si="4"/>
        <v>35896910.375022307</v>
      </c>
      <c r="L64" s="72">
        <f t="shared" si="1"/>
        <v>84147.349999999991</v>
      </c>
      <c r="M64" s="72">
        <f t="shared" si="0"/>
        <v>-12059041.134160435</v>
      </c>
      <c r="N64" s="70">
        <f t="shared" si="5"/>
        <v>-12563923.911243767</v>
      </c>
      <c r="O64" s="67">
        <f t="shared" si="6"/>
        <v>23332986.46377854</v>
      </c>
      <c r="P64" s="67">
        <f t="shared" si="13"/>
        <v>22395343.240861878</v>
      </c>
      <c r="Q64" s="885">
        <f t="shared" si="3"/>
        <v>34454384.375022314</v>
      </c>
      <c r="R64" s="76"/>
    </row>
    <row r="65" spans="2:18" outlineLevel="1">
      <c r="B65" s="69">
        <v>41394</v>
      </c>
      <c r="C65" s="80"/>
      <c r="D65" s="660"/>
      <c r="E65" s="74"/>
      <c r="F65" s="74">
        <f t="shared" si="2"/>
        <v>43104804.375022314</v>
      </c>
      <c r="G65" s="70">
        <f t="shared" si="7"/>
        <v>43104804.375022307</v>
      </c>
      <c r="H65" s="74">
        <f t="shared" si="14"/>
        <v>240421</v>
      </c>
      <c r="I65" s="72">
        <f t="shared" si="9"/>
        <v>-8890841</v>
      </c>
      <c r="J65" s="70">
        <f t="shared" si="10"/>
        <v>-7448315</v>
      </c>
      <c r="K65" s="70">
        <f t="shared" si="4"/>
        <v>35656489.375022307</v>
      </c>
      <c r="L65" s="72">
        <f t="shared" si="1"/>
        <v>84147.349999999991</v>
      </c>
      <c r="M65" s="72">
        <f t="shared" si="0"/>
        <v>-11974893.784160435</v>
      </c>
      <c r="N65" s="70">
        <f t="shared" si="5"/>
        <v>-12479777.090410432</v>
      </c>
      <c r="O65" s="67">
        <f t="shared" si="6"/>
        <v>23176712.284611873</v>
      </c>
      <c r="P65" s="67">
        <f t="shared" si="13"/>
        <v>22239069.590861879</v>
      </c>
      <c r="Q65" s="885">
        <f t="shared" si="3"/>
        <v>34213963.375022314</v>
      </c>
      <c r="R65" s="76"/>
    </row>
    <row r="66" spans="2:18" outlineLevel="1">
      <c r="B66" s="69">
        <v>41425</v>
      </c>
      <c r="C66" s="80"/>
      <c r="D66" s="660"/>
      <c r="E66" s="74"/>
      <c r="F66" s="74">
        <f t="shared" si="2"/>
        <v>43104804.375022314</v>
      </c>
      <c r="G66" s="70">
        <f t="shared" si="7"/>
        <v>43104804.375022307</v>
      </c>
      <c r="H66" s="74">
        <f t="shared" si="14"/>
        <v>240421</v>
      </c>
      <c r="I66" s="72">
        <f t="shared" si="9"/>
        <v>-9131262</v>
      </c>
      <c r="J66" s="70">
        <f t="shared" si="10"/>
        <v>-7688736</v>
      </c>
      <c r="K66" s="70">
        <f t="shared" si="4"/>
        <v>35416068.375022307</v>
      </c>
      <c r="L66" s="72">
        <f t="shared" si="1"/>
        <v>84147.349999999991</v>
      </c>
      <c r="M66" s="72">
        <f t="shared" si="0"/>
        <v>-11890746.434160436</v>
      </c>
      <c r="N66" s="70">
        <f t="shared" si="5"/>
        <v>-12395630.269577099</v>
      </c>
      <c r="O66" s="67">
        <f t="shared" si="6"/>
        <v>23020438.105445206</v>
      </c>
      <c r="P66" s="67">
        <f t="shared" si="13"/>
        <v>22082795.940861881</v>
      </c>
      <c r="Q66" s="885">
        <f t="shared" si="3"/>
        <v>33973542.375022314</v>
      </c>
      <c r="R66" s="76"/>
    </row>
    <row r="67" spans="2:18" outlineLevel="1">
      <c r="B67" s="69">
        <v>41455</v>
      </c>
      <c r="C67" s="80"/>
      <c r="D67" s="660"/>
      <c r="E67" s="74"/>
      <c r="F67" s="74">
        <f t="shared" si="2"/>
        <v>43104804.375022314</v>
      </c>
      <c r="G67" s="70">
        <f t="shared" si="7"/>
        <v>43104804.375022307</v>
      </c>
      <c r="H67" s="74">
        <f t="shared" si="14"/>
        <v>240421</v>
      </c>
      <c r="I67" s="72">
        <f t="shared" si="9"/>
        <v>-9371683</v>
      </c>
      <c r="J67" s="70">
        <f t="shared" si="10"/>
        <v>-7929157</v>
      </c>
      <c r="K67" s="70">
        <f t="shared" si="4"/>
        <v>35175647.375022307</v>
      </c>
      <c r="L67" s="72">
        <f t="shared" si="1"/>
        <v>84147.349999999991</v>
      </c>
      <c r="M67" s="72">
        <f t="shared" si="0"/>
        <v>-11806599.084160436</v>
      </c>
      <c r="N67" s="70">
        <f t="shared" si="5"/>
        <v>-12311483.184160434</v>
      </c>
      <c r="O67" s="67">
        <f t="shared" si="6"/>
        <v>22864164.190861873</v>
      </c>
      <c r="P67" s="67">
        <f t="shared" si="13"/>
        <v>21926522.290861879</v>
      </c>
      <c r="Q67" s="885">
        <f t="shared" si="3"/>
        <v>33733121.375022314</v>
      </c>
      <c r="R67" s="76"/>
    </row>
    <row r="68" spans="2:18" outlineLevel="1">
      <c r="B68" s="69">
        <v>41486</v>
      </c>
      <c r="C68" s="80"/>
      <c r="D68" s="660"/>
      <c r="E68" s="74"/>
      <c r="F68" s="74">
        <f t="shared" si="2"/>
        <v>43104804.375022314</v>
      </c>
      <c r="G68" s="70">
        <f t="shared" si="7"/>
        <v>43104804.375022307</v>
      </c>
      <c r="H68" s="74">
        <f t="shared" si="14"/>
        <v>240421</v>
      </c>
      <c r="I68" s="72">
        <f t="shared" si="9"/>
        <v>-9612104</v>
      </c>
      <c r="J68" s="70">
        <f t="shared" si="10"/>
        <v>-8169578</v>
      </c>
      <c r="K68" s="70">
        <f t="shared" si="4"/>
        <v>34935226.375022307</v>
      </c>
      <c r="L68" s="72">
        <f t="shared" si="1"/>
        <v>84147.349999999991</v>
      </c>
      <c r="M68" s="72">
        <f t="shared" si="0"/>
        <v>-11722451.734160436</v>
      </c>
      <c r="N68" s="70">
        <f t="shared" si="5"/>
        <v>-12227335.834160438</v>
      </c>
      <c r="O68" s="67">
        <f t="shared" si="6"/>
        <v>22707890.540861867</v>
      </c>
      <c r="P68" s="67">
        <f t="shared" si="13"/>
        <v>21770248.640861876</v>
      </c>
      <c r="Q68" s="885">
        <f t="shared" si="3"/>
        <v>33492700.375022314</v>
      </c>
      <c r="R68" s="76"/>
    </row>
    <row r="69" spans="2:18" outlineLevel="1">
      <c r="B69" s="69">
        <v>41517</v>
      </c>
      <c r="C69" s="80"/>
      <c r="D69" s="660"/>
      <c r="E69" s="74"/>
      <c r="F69" s="74">
        <f t="shared" si="2"/>
        <v>43104804.375022314</v>
      </c>
      <c r="G69" s="70">
        <f t="shared" si="7"/>
        <v>43104804.375022307</v>
      </c>
      <c r="H69" s="74">
        <f t="shared" si="14"/>
        <v>240421</v>
      </c>
      <c r="I69" s="72">
        <f t="shared" si="9"/>
        <v>-9852525</v>
      </c>
      <c r="J69" s="70">
        <f t="shared" si="10"/>
        <v>-8409999</v>
      </c>
      <c r="K69" s="70">
        <f t="shared" si="4"/>
        <v>34694805.375022307</v>
      </c>
      <c r="L69" s="72">
        <f t="shared" si="1"/>
        <v>84147.349999999991</v>
      </c>
      <c r="M69" s="72">
        <f t="shared" si="0"/>
        <v>-11638304.384160437</v>
      </c>
      <c r="N69" s="70">
        <f t="shared" si="5"/>
        <v>-12143188.484160433</v>
      </c>
      <c r="O69" s="67">
        <f t="shared" si="6"/>
        <v>22551616.890861876</v>
      </c>
      <c r="P69" s="67">
        <f t="shared" si="13"/>
        <v>21613974.990861878</v>
      </c>
      <c r="Q69" s="885">
        <f t="shared" si="3"/>
        <v>33252279.375022314</v>
      </c>
      <c r="R69" s="76"/>
    </row>
    <row r="70" spans="2:18" outlineLevel="1">
      <c r="B70" s="69">
        <v>41547</v>
      </c>
      <c r="C70" s="80"/>
      <c r="D70" s="660"/>
      <c r="E70" s="74"/>
      <c r="F70" s="74">
        <f t="shared" si="2"/>
        <v>43104804.375022314</v>
      </c>
      <c r="G70" s="70">
        <f t="shared" si="7"/>
        <v>43104804.375022307</v>
      </c>
      <c r="H70" s="74">
        <f t="shared" si="14"/>
        <v>240421</v>
      </c>
      <c r="I70" s="72">
        <f t="shared" si="9"/>
        <v>-10092946</v>
      </c>
      <c r="J70" s="70">
        <f t="shared" si="10"/>
        <v>-8650420</v>
      </c>
      <c r="K70" s="70">
        <f t="shared" si="4"/>
        <v>34454384.375022307</v>
      </c>
      <c r="L70" s="72">
        <f t="shared" si="1"/>
        <v>84147.349999999991</v>
      </c>
      <c r="M70" s="72">
        <f t="shared" si="0"/>
        <v>-11554157.034160437</v>
      </c>
      <c r="N70" s="70">
        <f t="shared" si="5"/>
        <v>-12059041.134160435</v>
      </c>
      <c r="O70" s="67">
        <f t="shared" si="6"/>
        <v>22395343.24086187</v>
      </c>
      <c r="P70" s="67">
        <f t="shared" si="13"/>
        <v>21457701.340861879</v>
      </c>
      <c r="Q70" s="885">
        <f t="shared" si="3"/>
        <v>33011858.375022314</v>
      </c>
      <c r="R70" s="76"/>
    </row>
    <row r="71" spans="2:18" outlineLevel="1">
      <c r="B71" s="69">
        <v>41578</v>
      </c>
      <c r="C71" s="80"/>
      <c r="D71" s="660"/>
      <c r="E71" s="74"/>
      <c r="F71" s="74">
        <f t="shared" si="2"/>
        <v>43104804.375022314</v>
      </c>
      <c r="G71" s="70">
        <f t="shared" si="7"/>
        <v>43104804.375022307</v>
      </c>
      <c r="H71" s="74">
        <f t="shared" si="14"/>
        <v>240421</v>
      </c>
      <c r="I71" s="72">
        <f t="shared" si="9"/>
        <v>-10333367</v>
      </c>
      <c r="J71" s="70">
        <f t="shared" si="10"/>
        <v>-8890841</v>
      </c>
      <c r="K71" s="70">
        <f t="shared" si="4"/>
        <v>34213963.375022307</v>
      </c>
      <c r="L71" s="72">
        <f t="shared" si="1"/>
        <v>84147.349999999991</v>
      </c>
      <c r="M71" s="72">
        <f t="shared" si="0"/>
        <v>-11470009.684160437</v>
      </c>
      <c r="N71" s="70">
        <f t="shared" si="5"/>
        <v>-11974893.784160435</v>
      </c>
      <c r="O71" s="67">
        <f t="shared" si="6"/>
        <v>22239069.590861872</v>
      </c>
      <c r="P71" s="67">
        <f t="shared" si="13"/>
        <v>21301427.690861877</v>
      </c>
      <c r="Q71" s="885">
        <f t="shared" si="3"/>
        <v>32771437.375022314</v>
      </c>
      <c r="R71" s="76"/>
    </row>
    <row r="72" spans="2:18" outlineLevel="1">
      <c r="B72" s="69">
        <v>41608</v>
      </c>
      <c r="C72" s="80"/>
      <c r="D72" s="660"/>
      <c r="E72" s="74"/>
      <c r="F72" s="74">
        <f t="shared" si="2"/>
        <v>43104804.375022314</v>
      </c>
      <c r="G72" s="70">
        <f t="shared" si="7"/>
        <v>43104804.375022307</v>
      </c>
      <c r="H72" s="74">
        <f t="shared" si="14"/>
        <v>240421</v>
      </c>
      <c r="I72" s="72">
        <f t="shared" si="9"/>
        <v>-10573788</v>
      </c>
      <c r="J72" s="70">
        <f t="shared" si="10"/>
        <v>-9131262</v>
      </c>
      <c r="K72" s="70">
        <f t="shared" si="4"/>
        <v>33973542.375022307</v>
      </c>
      <c r="L72" s="72">
        <f t="shared" si="1"/>
        <v>84147.349999999991</v>
      </c>
      <c r="M72" s="72">
        <f t="shared" si="0"/>
        <v>-11385862.334160438</v>
      </c>
      <c r="N72" s="70">
        <f t="shared" si="5"/>
        <v>-11890746.434160436</v>
      </c>
      <c r="O72" s="67">
        <f t="shared" si="6"/>
        <v>22082795.940861873</v>
      </c>
      <c r="P72" s="67">
        <f t="shared" si="13"/>
        <v>21145154.040861875</v>
      </c>
      <c r="Q72" s="885">
        <f t="shared" si="3"/>
        <v>32531016.375022314</v>
      </c>
      <c r="R72" s="76"/>
    </row>
    <row r="73" spans="2:18" outlineLevel="1">
      <c r="B73" s="69">
        <v>41639</v>
      </c>
      <c r="C73" s="80"/>
      <c r="D73" s="660"/>
      <c r="E73" s="74"/>
      <c r="F73" s="74">
        <f t="shared" si="2"/>
        <v>43104804.375022314</v>
      </c>
      <c r="G73" s="70">
        <f t="shared" si="7"/>
        <v>43104804.375022307</v>
      </c>
      <c r="H73" s="74">
        <f t="shared" si="14"/>
        <v>240421</v>
      </c>
      <c r="I73" s="72">
        <f t="shared" si="9"/>
        <v>-10814209</v>
      </c>
      <c r="J73" s="70">
        <f t="shared" si="10"/>
        <v>-9371683</v>
      </c>
      <c r="K73" s="70">
        <f t="shared" si="4"/>
        <v>33733121.375022307</v>
      </c>
      <c r="L73" s="72">
        <f>(-E73*0.35)+(H73*0.35)+7</f>
        <v>84154.349999999991</v>
      </c>
      <c r="M73" s="72">
        <f t="shared" si="0"/>
        <v>-11301707.984160438</v>
      </c>
      <c r="N73" s="70">
        <f t="shared" si="5"/>
        <v>-11806598.792493768</v>
      </c>
      <c r="O73" s="67">
        <f t="shared" si="6"/>
        <v>21926522.582528539</v>
      </c>
      <c r="P73" s="67">
        <f t="shared" si="13"/>
        <v>20988887.390861876</v>
      </c>
      <c r="Q73" s="885">
        <f t="shared" si="3"/>
        <v>32290595.375022314</v>
      </c>
      <c r="R73" s="76"/>
    </row>
    <row r="74" spans="2:18" outlineLevel="1">
      <c r="B74" s="69">
        <v>41670</v>
      </c>
      <c r="C74" s="80"/>
      <c r="D74" s="660"/>
      <c r="E74" s="74"/>
      <c r="F74" s="74">
        <f t="shared" si="2"/>
        <v>43104804.375022314</v>
      </c>
      <c r="G74" s="70">
        <f t="shared" si="7"/>
        <v>43104804.375022307</v>
      </c>
      <c r="H74" s="74">
        <f t="shared" si="14"/>
        <v>240421</v>
      </c>
      <c r="I74" s="72">
        <f t="shared" si="9"/>
        <v>-11054630</v>
      </c>
      <c r="J74" s="70">
        <f t="shared" si="10"/>
        <v>-9612104</v>
      </c>
      <c r="K74" s="70">
        <f t="shared" si="4"/>
        <v>33492700.375022307</v>
      </c>
      <c r="L74" s="72">
        <f t="shared" si="1"/>
        <v>84147.349999999991</v>
      </c>
      <c r="M74" s="72">
        <f t="shared" si="0"/>
        <v>-11217560.634160439</v>
      </c>
      <c r="N74" s="70">
        <f t="shared" si="5"/>
        <v>-11722450.859160436</v>
      </c>
      <c r="O74" s="67">
        <f t="shared" si="6"/>
        <v>21770249.515861869</v>
      </c>
      <c r="P74" s="67">
        <f t="shared" si="13"/>
        <v>20832613.740861878</v>
      </c>
      <c r="Q74" s="885">
        <f t="shared" si="3"/>
        <v>32050174.375022314</v>
      </c>
      <c r="R74" s="76"/>
    </row>
    <row r="75" spans="2:18" outlineLevel="1">
      <c r="B75" s="69">
        <v>41698</v>
      </c>
      <c r="C75" s="80"/>
      <c r="D75" s="660"/>
      <c r="E75" s="74"/>
      <c r="F75" s="74">
        <f t="shared" si="2"/>
        <v>43104804.375022314</v>
      </c>
      <c r="G75" s="70">
        <f t="shared" si="7"/>
        <v>43104804.375022307</v>
      </c>
      <c r="H75" s="74">
        <f t="shared" si="14"/>
        <v>240421</v>
      </c>
      <c r="I75" s="72">
        <f t="shared" si="9"/>
        <v>-11295051</v>
      </c>
      <c r="J75" s="70">
        <f t="shared" si="10"/>
        <v>-9852525</v>
      </c>
      <c r="K75" s="70">
        <f t="shared" si="4"/>
        <v>33252279.375022307</v>
      </c>
      <c r="L75" s="72">
        <f t="shared" si="1"/>
        <v>84147.349999999991</v>
      </c>
      <c r="M75" s="72">
        <f t="shared" si="0"/>
        <v>-11133413.284160439</v>
      </c>
      <c r="N75" s="70">
        <f t="shared" si="5"/>
        <v>-11638302.925827103</v>
      </c>
      <c r="O75" s="67">
        <f t="shared" si="6"/>
        <v>21613976.449195206</v>
      </c>
      <c r="P75" s="67">
        <f t="shared" si="13"/>
        <v>20676340.090861876</v>
      </c>
      <c r="Q75" s="885">
        <f t="shared" si="3"/>
        <v>31809753.375022314</v>
      </c>
      <c r="R75" s="76"/>
    </row>
    <row r="76" spans="2:18" outlineLevel="1">
      <c r="B76" s="77">
        <v>41729</v>
      </c>
      <c r="C76" s="80"/>
      <c r="D76" s="660"/>
      <c r="E76" s="76"/>
      <c r="F76" s="74">
        <f t="shared" si="2"/>
        <v>43104804.375022314</v>
      </c>
      <c r="G76" s="70">
        <f t="shared" si="7"/>
        <v>43104804.375022307</v>
      </c>
      <c r="H76" s="74">
        <f t="shared" si="14"/>
        <v>240421</v>
      </c>
      <c r="I76" s="72">
        <f t="shared" si="9"/>
        <v>-11535472</v>
      </c>
      <c r="J76" s="70">
        <f t="shared" si="10"/>
        <v>-10092946</v>
      </c>
      <c r="K76" s="70">
        <f t="shared" si="4"/>
        <v>33011858.375022307</v>
      </c>
      <c r="L76" s="72">
        <f t="shared" si="1"/>
        <v>84147.349999999991</v>
      </c>
      <c r="M76" s="72">
        <f t="shared" si="0"/>
        <v>-11049265.934160439</v>
      </c>
      <c r="N76" s="70">
        <f t="shared" si="5"/>
        <v>-11554154.992493771</v>
      </c>
      <c r="O76" s="67">
        <f t="shared" si="6"/>
        <v>21457703.382528536</v>
      </c>
      <c r="P76" s="67">
        <f t="shared" si="13"/>
        <v>20520066.440861873</v>
      </c>
      <c r="Q76" s="885">
        <f t="shared" si="3"/>
        <v>31569332.375022314</v>
      </c>
      <c r="R76" s="76"/>
    </row>
    <row r="77" spans="2:18" outlineLevel="1">
      <c r="B77" s="69">
        <v>41759</v>
      </c>
      <c r="C77" s="80"/>
      <c r="D77" s="660"/>
      <c r="E77" s="76"/>
      <c r="F77" s="74">
        <f t="shared" si="2"/>
        <v>43104804.375022314</v>
      </c>
      <c r="G77" s="70">
        <f t="shared" si="7"/>
        <v>43104804.375022307</v>
      </c>
      <c r="H77" s="74">
        <f t="shared" si="14"/>
        <v>240421</v>
      </c>
      <c r="I77" s="72">
        <f t="shared" si="9"/>
        <v>-11775893</v>
      </c>
      <c r="J77" s="70">
        <f t="shared" si="10"/>
        <v>-10333367</v>
      </c>
      <c r="K77" s="70">
        <f t="shared" si="4"/>
        <v>32771437.375022307</v>
      </c>
      <c r="L77" s="72">
        <f t="shared" si="1"/>
        <v>84147.349999999991</v>
      </c>
      <c r="M77" s="72">
        <f t="shared" ref="M77:M140" si="15">M76+L77</f>
        <v>-10965118.58416044</v>
      </c>
      <c r="N77" s="70">
        <f t="shared" si="5"/>
        <v>-11470007.059160436</v>
      </c>
      <c r="O77" s="67">
        <f t="shared" si="6"/>
        <v>21301430.315861873</v>
      </c>
      <c r="P77" s="67">
        <f t="shared" si="13"/>
        <v>20363792.790861875</v>
      </c>
      <c r="Q77" s="885">
        <f t="shared" si="3"/>
        <v>31328911.375022314</v>
      </c>
      <c r="R77" s="76"/>
    </row>
    <row r="78" spans="2:18" outlineLevel="1">
      <c r="B78" s="69">
        <v>41790</v>
      </c>
      <c r="C78" s="80"/>
      <c r="D78" s="660"/>
      <c r="E78" s="76"/>
      <c r="F78" s="74">
        <f t="shared" si="2"/>
        <v>43104804.375022314</v>
      </c>
      <c r="G78" s="70">
        <f t="shared" si="7"/>
        <v>43104804.375022307</v>
      </c>
      <c r="H78" s="74">
        <f t="shared" si="14"/>
        <v>240421</v>
      </c>
      <c r="I78" s="72">
        <f t="shared" si="9"/>
        <v>-12016314</v>
      </c>
      <c r="J78" s="70">
        <f t="shared" si="10"/>
        <v>-10573788</v>
      </c>
      <c r="K78" s="70">
        <f t="shared" si="4"/>
        <v>32531016.375022307</v>
      </c>
      <c r="L78" s="72">
        <f t="shared" ref="L78:L121" si="16">(-E78*0.35)+(H78*0.35)</f>
        <v>84147.349999999991</v>
      </c>
      <c r="M78" s="72">
        <f t="shared" si="15"/>
        <v>-10880971.23416044</v>
      </c>
      <c r="N78" s="70">
        <f t="shared" si="5"/>
        <v>-11385859.125827104</v>
      </c>
      <c r="O78" s="67">
        <f t="shared" si="6"/>
        <v>21145157.249195203</v>
      </c>
      <c r="P78" s="67">
        <f t="shared" si="13"/>
        <v>20207519.140861876</v>
      </c>
      <c r="Q78" s="885">
        <f t="shared" si="3"/>
        <v>31088490.375022314</v>
      </c>
      <c r="R78" s="76"/>
    </row>
    <row r="79" spans="2:18" outlineLevel="1">
      <c r="B79" s="69">
        <v>41820</v>
      </c>
      <c r="C79" s="80"/>
      <c r="D79" s="660"/>
      <c r="E79" s="76"/>
      <c r="F79" s="74">
        <f t="shared" si="2"/>
        <v>43104804.375022314</v>
      </c>
      <c r="G79" s="70">
        <f t="shared" si="7"/>
        <v>43104804.375022307</v>
      </c>
      <c r="H79" s="74">
        <f t="shared" si="14"/>
        <v>240421</v>
      </c>
      <c r="I79" s="72">
        <f t="shared" si="9"/>
        <v>-12256735</v>
      </c>
      <c r="J79" s="70">
        <f t="shared" si="10"/>
        <v>-10814209</v>
      </c>
      <c r="K79" s="70">
        <f t="shared" si="4"/>
        <v>32290595.375022307</v>
      </c>
      <c r="L79" s="72">
        <f t="shared" si="16"/>
        <v>84147.349999999991</v>
      </c>
      <c r="M79" s="72">
        <f t="shared" si="15"/>
        <v>-10796823.88416044</v>
      </c>
      <c r="N79" s="70">
        <f t="shared" si="5"/>
        <v>-11301711.192493772</v>
      </c>
      <c r="O79" s="67">
        <f t="shared" si="6"/>
        <v>20988884.182528533</v>
      </c>
      <c r="P79" s="67">
        <f t="shared" si="13"/>
        <v>20051245.490861874</v>
      </c>
      <c r="Q79" s="885">
        <f t="shared" si="3"/>
        <v>30848069.375022314</v>
      </c>
      <c r="R79" s="76"/>
    </row>
    <row r="80" spans="2:18" outlineLevel="1">
      <c r="B80" s="69">
        <v>41851</v>
      </c>
      <c r="C80" s="80"/>
      <c r="D80" s="660"/>
      <c r="E80" s="76"/>
      <c r="F80" s="74">
        <f t="shared" ref="F80:F143" si="17">F79+E80</f>
        <v>43104804.375022314</v>
      </c>
      <c r="G80" s="70">
        <f t="shared" si="7"/>
        <v>43104804.375022307</v>
      </c>
      <c r="H80" s="74">
        <f t="shared" si="14"/>
        <v>240421</v>
      </c>
      <c r="I80" s="72">
        <f t="shared" si="9"/>
        <v>-12497156</v>
      </c>
      <c r="J80" s="70">
        <f t="shared" si="10"/>
        <v>-11054630</v>
      </c>
      <c r="K80" s="70">
        <f t="shared" si="4"/>
        <v>32050174.375022307</v>
      </c>
      <c r="L80" s="72">
        <f t="shared" si="16"/>
        <v>84147.349999999991</v>
      </c>
      <c r="M80" s="72">
        <f t="shared" si="15"/>
        <v>-10712676.534160441</v>
      </c>
      <c r="N80" s="70">
        <f t="shared" si="5"/>
        <v>-11217563.259160437</v>
      </c>
      <c r="O80" s="67">
        <f t="shared" si="6"/>
        <v>20832611.11586187</v>
      </c>
      <c r="P80" s="67">
        <f t="shared" si="13"/>
        <v>19894971.840861872</v>
      </c>
      <c r="Q80" s="885">
        <f t="shared" si="3"/>
        <v>30607648.375022314</v>
      </c>
      <c r="R80" s="76"/>
    </row>
    <row r="81" spans="2:18" outlineLevel="1">
      <c r="B81" s="69">
        <v>41882</v>
      </c>
      <c r="C81" s="80"/>
      <c r="D81" s="660"/>
      <c r="E81" s="76"/>
      <c r="F81" s="74">
        <f t="shared" si="17"/>
        <v>43104804.375022314</v>
      </c>
      <c r="G81" s="70">
        <f t="shared" si="7"/>
        <v>43104804.375022307</v>
      </c>
      <c r="H81" s="74">
        <f t="shared" si="14"/>
        <v>240421</v>
      </c>
      <c r="I81" s="72">
        <f t="shared" si="9"/>
        <v>-12737577</v>
      </c>
      <c r="J81" s="70">
        <f t="shared" si="10"/>
        <v>-11295051</v>
      </c>
      <c r="K81" s="70">
        <f t="shared" si="4"/>
        <v>31809753.375022307</v>
      </c>
      <c r="L81" s="72">
        <f t="shared" si="16"/>
        <v>84147.349999999991</v>
      </c>
      <c r="M81" s="72">
        <f t="shared" si="15"/>
        <v>-10628529.184160441</v>
      </c>
      <c r="N81" s="70">
        <f t="shared" si="5"/>
        <v>-11133415.325827105</v>
      </c>
      <c r="O81" s="67">
        <f t="shared" si="6"/>
        <v>20676338.0491952</v>
      </c>
      <c r="P81" s="67">
        <f t="shared" si="13"/>
        <v>19738698.190861873</v>
      </c>
      <c r="Q81" s="885">
        <f t="shared" si="3"/>
        <v>30367227.375022314</v>
      </c>
      <c r="R81" s="76"/>
    </row>
    <row r="82" spans="2:18" ht="12.75" customHeight="1" outlineLevel="1">
      <c r="B82" s="69">
        <v>41912</v>
      </c>
      <c r="C82" s="80"/>
      <c r="D82" s="660"/>
      <c r="E82" s="76"/>
      <c r="F82" s="74">
        <f t="shared" si="17"/>
        <v>43104804.375022314</v>
      </c>
      <c r="G82" s="70">
        <f t="shared" si="7"/>
        <v>43104804.375022307</v>
      </c>
      <c r="H82" s="74">
        <f t="shared" si="14"/>
        <v>240421</v>
      </c>
      <c r="I82" s="72">
        <f t="shared" si="9"/>
        <v>-12977998</v>
      </c>
      <c r="J82" s="70">
        <f t="shared" si="10"/>
        <v>-11535472</v>
      </c>
      <c r="K82" s="70">
        <f t="shared" si="4"/>
        <v>31569332.375022307</v>
      </c>
      <c r="L82" s="72">
        <f t="shared" si="16"/>
        <v>84147.349999999991</v>
      </c>
      <c r="M82" s="72">
        <f t="shared" si="15"/>
        <v>-10544381.834160442</v>
      </c>
      <c r="N82" s="70">
        <f t="shared" si="5"/>
        <v>-11049267.392493771</v>
      </c>
      <c r="O82" s="67">
        <f t="shared" si="6"/>
        <v>20520064.982528538</v>
      </c>
      <c r="P82" s="67">
        <f t="shared" si="13"/>
        <v>19582424.540861875</v>
      </c>
      <c r="Q82" s="885">
        <f t="shared" si="3"/>
        <v>30126806.375022314</v>
      </c>
      <c r="R82" s="76"/>
    </row>
    <row r="83" spans="2:18" ht="12.75" customHeight="1" outlineLevel="1">
      <c r="B83" s="69">
        <v>41943</v>
      </c>
      <c r="C83" s="80"/>
      <c r="D83" s="660"/>
      <c r="E83" s="76"/>
      <c r="F83" s="74">
        <f t="shared" si="17"/>
        <v>43104804.375022314</v>
      </c>
      <c r="G83" s="70">
        <f t="shared" si="7"/>
        <v>43104804.375022307</v>
      </c>
      <c r="H83" s="74">
        <f t="shared" si="14"/>
        <v>240421</v>
      </c>
      <c r="I83" s="72">
        <f t="shared" si="9"/>
        <v>-13218419</v>
      </c>
      <c r="J83" s="70">
        <f t="shared" si="10"/>
        <v>-11775893</v>
      </c>
      <c r="K83" s="70">
        <f t="shared" si="4"/>
        <v>31328911.375022307</v>
      </c>
      <c r="L83" s="72">
        <f t="shared" si="16"/>
        <v>84147.349999999991</v>
      </c>
      <c r="M83" s="72">
        <f t="shared" si="15"/>
        <v>-10460234.484160442</v>
      </c>
      <c r="N83" s="70">
        <f t="shared" si="5"/>
        <v>-10965119.45916044</v>
      </c>
      <c r="O83" s="67">
        <f t="shared" si="6"/>
        <v>20363791.915861867</v>
      </c>
      <c r="P83" s="67">
        <f t="shared" si="13"/>
        <v>19426150.890861873</v>
      </c>
      <c r="Q83" s="885">
        <f t="shared" si="3"/>
        <v>29886385.375022314</v>
      </c>
      <c r="R83" s="76"/>
    </row>
    <row r="84" spans="2:18" outlineLevel="1">
      <c r="B84" s="69">
        <v>41973</v>
      </c>
      <c r="C84" s="80"/>
      <c r="D84" s="660"/>
      <c r="E84" s="76"/>
      <c r="F84" s="74">
        <f t="shared" si="17"/>
        <v>43104804.375022314</v>
      </c>
      <c r="G84" s="70">
        <f t="shared" si="7"/>
        <v>43104804.375022307</v>
      </c>
      <c r="H84" s="74">
        <f t="shared" si="14"/>
        <v>240421</v>
      </c>
      <c r="I84" s="72">
        <f t="shared" si="9"/>
        <v>-13458840</v>
      </c>
      <c r="J84" s="70">
        <f t="shared" si="10"/>
        <v>-12016314</v>
      </c>
      <c r="K84" s="70">
        <f t="shared" si="4"/>
        <v>31088490.375022307</v>
      </c>
      <c r="L84" s="72">
        <f t="shared" si="16"/>
        <v>84147.349999999991</v>
      </c>
      <c r="M84" s="72">
        <f t="shared" si="15"/>
        <v>-10376087.134160442</v>
      </c>
      <c r="N84" s="70">
        <f t="shared" si="5"/>
        <v>-10880971.525827106</v>
      </c>
      <c r="O84" s="67">
        <f t="shared" si="6"/>
        <v>20207518.849195201</v>
      </c>
      <c r="P84" s="67">
        <f t="shared" si="13"/>
        <v>19269877.24086187</v>
      </c>
      <c r="Q84" s="885">
        <f t="shared" si="3"/>
        <v>29645964.375022314</v>
      </c>
      <c r="R84" s="76"/>
    </row>
    <row r="85" spans="2:18" outlineLevel="1">
      <c r="B85" s="69">
        <v>42004</v>
      </c>
      <c r="C85" s="80"/>
      <c r="D85" s="660"/>
      <c r="E85" s="76"/>
      <c r="F85" s="74">
        <f t="shared" si="17"/>
        <v>43104804.375022314</v>
      </c>
      <c r="G85" s="70">
        <f t="shared" si="7"/>
        <v>43104804.375022307</v>
      </c>
      <c r="H85" s="74">
        <f t="shared" si="14"/>
        <v>240421</v>
      </c>
      <c r="I85" s="72">
        <f t="shared" si="9"/>
        <v>-13699261</v>
      </c>
      <c r="J85" s="70">
        <f t="shared" si="10"/>
        <v>-12256735</v>
      </c>
      <c r="K85" s="70">
        <f t="shared" si="4"/>
        <v>30848069.375022307</v>
      </c>
      <c r="L85" s="72">
        <f t="shared" si="16"/>
        <v>84147.349999999991</v>
      </c>
      <c r="M85" s="72">
        <f t="shared" si="15"/>
        <v>-10291939.784160443</v>
      </c>
      <c r="N85" s="70">
        <f t="shared" si="5"/>
        <v>-10796823.88416044</v>
      </c>
      <c r="O85" s="67">
        <f t="shared" si="6"/>
        <v>20051245.490861867</v>
      </c>
      <c r="P85" s="67">
        <f t="shared" si="13"/>
        <v>19113603.590861872</v>
      </c>
      <c r="Q85" s="885">
        <f t="shared" si="3"/>
        <v>29405543.375022314</v>
      </c>
      <c r="R85" s="76"/>
    </row>
    <row r="86" spans="2:18" ht="12.75" customHeight="1" outlineLevel="1">
      <c r="B86" s="69">
        <v>42035</v>
      </c>
      <c r="C86" s="80"/>
      <c r="D86" s="660"/>
      <c r="E86" s="76"/>
      <c r="F86" s="74">
        <f t="shared" si="17"/>
        <v>43104804.375022314</v>
      </c>
      <c r="G86" s="70">
        <f t="shared" si="7"/>
        <v>43104804.375022307</v>
      </c>
      <c r="H86" s="74">
        <f t="shared" si="14"/>
        <v>240421</v>
      </c>
      <c r="I86" s="72">
        <f t="shared" si="9"/>
        <v>-13939682</v>
      </c>
      <c r="J86" s="70">
        <f t="shared" si="10"/>
        <v>-12497156</v>
      </c>
      <c r="K86" s="70">
        <f t="shared" si="4"/>
        <v>30607648.375022307</v>
      </c>
      <c r="L86" s="72">
        <f t="shared" si="16"/>
        <v>84147.349999999991</v>
      </c>
      <c r="M86" s="72">
        <f t="shared" si="15"/>
        <v>-10207792.434160443</v>
      </c>
      <c r="N86" s="70">
        <f t="shared" si="5"/>
        <v>-10712676.534160441</v>
      </c>
      <c r="O86" s="67">
        <f t="shared" si="6"/>
        <v>19894971.840861864</v>
      </c>
      <c r="P86" s="67">
        <f t="shared" si="13"/>
        <v>18957329.940861873</v>
      </c>
      <c r="Q86" s="885">
        <f t="shared" si="3"/>
        <v>29165122.375022314</v>
      </c>
      <c r="R86" s="76"/>
    </row>
    <row r="87" spans="2:18" outlineLevel="1">
      <c r="B87" s="69">
        <v>42063</v>
      </c>
      <c r="C87" s="80"/>
      <c r="D87" s="660"/>
      <c r="E87" s="76"/>
      <c r="F87" s="74">
        <f t="shared" si="17"/>
        <v>43104804.375022314</v>
      </c>
      <c r="G87" s="70">
        <f t="shared" si="7"/>
        <v>43104804.375022307</v>
      </c>
      <c r="H87" s="74">
        <f t="shared" si="14"/>
        <v>240421</v>
      </c>
      <c r="I87" s="72">
        <f t="shared" si="9"/>
        <v>-14180103</v>
      </c>
      <c r="J87" s="70">
        <f t="shared" si="10"/>
        <v>-12737577</v>
      </c>
      <c r="K87" s="70">
        <f t="shared" si="4"/>
        <v>30367227.375022307</v>
      </c>
      <c r="L87" s="72">
        <f t="shared" si="16"/>
        <v>84147.349999999991</v>
      </c>
      <c r="M87" s="72">
        <f t="shared" si="15"/>
        <v>-10123645.084160443</v>
      </c>
      <c r="N87" s="70">
        <f t="shared" si="5"/>
        <v>-10628529.184160441</v>
      </c>
      <c r="O87" s="67">
        <f t="shared" si="6"/>
        <v>19738698.190861866</v>
      </c>
      <c r="P87" s="67">
        <f t="shared" si="13"/>
        <v>18801056.290861871</v>
      </c>
      <c r="Q87" s="885">
        <f t="shared" si="3"/>
        <v>28924701.375022314</v>
      </c>
      <c r="R87" s="76"/>
    </row>
    <row r="88" spans="2:18" outlineLevel="1">
      <c r="B88" s="77">
        <v>42094</v>
      </c>
      <c r="C88" s="80"/>
      <c r="D88" s="660"/>
      <c r="E88" s="76"/>
      <c r="F88" s="74">
        <f t="shared" si="17"/>
        <v>43104804.375022314</v>
      </c>
      <c r="G88" s="70">
        <f t="shared" si="7"/>
        <v>43104804.375022307</v>
      </c>
      <c r="H88" s="74">
        <f t="shared" si="14"/>
        <v>240421</v>
      </c>
      <c r="I88" s="72">
        <f t="shared" si="9"/>
        <v>-14420524</v>
      </c>
      <c r="J88" s="70">
        <f t="shared" si="10"/>
        <v>-12977998</v>
      </c>
      <c r="K88" s="70">
        <f t="shared" si="4"/>
        <v>30126806.375022307</v>
      </c>
      <c r="L88" s="72">
        <f t="shared" si="16"/>
        <v>84147.349999999991</v>
      </c>
      <c r="M88" s="72">
        <f t="shared" si="15"/>
        <v>-10039497.734160444</v>
      </c>
      <c r="N88" s="70">
        <f t="shared" si="5"/>
        <v>-10544381.834160442</v>
      </c>
      <c r="O88" s="67">
        <f t="shared" si="6"/>
        <v>19582424.540861867</v>
      </c>
      <c r="P88" s="67">
        <f t="shared" si="13"/>
        <v>18644782.640861869</v>
      </c>
      <c r="Q88" s="885">
        <f t="shared" si="3"/>
        <v>28684280.375022314</v>
      </c>
      <c r="R88" s="76"/>
    </row>
    <row r="89" spans="2:18" outlineLevel="1">
      <c r="B89" s="69">
        <v>42124</v>
      </c>
      <c r="C89" s="80"/>
      <c r="D89" s="660"/>
      <c r="E89" s="76"/>
      <c r="F89" s="74">
        <f t="shared" si="17"/>
        <v>43104804.375022314</v>
      </c>
      <c r="G89" s="70">
        <f t="shared" si="7"/>
        <v>43104804.375022307</v>
      </c>
      <c r="H89" s="74">
        <f t="shared" si="14"/>
        <v>240421</v>
      </c>
      <c r="I89" s="72">
        <f t="shared" si="9"/>
        <v>-14660945</v>
      </c>
      <c r="J89" s="70">
        <f t="shared" si="10"/>
        <v>-13218419</v>
      </c>
      <c r="K89" s="70">
        <f t="shared" si="4"/>
        <v>29886385.375022307</v>
      </c>
      <c r="L89" s="72">
        <f t="shared" si="16"/>
        <v>84147.349999999991</v>
      </c>
      <c r="M89" s="72">
        <f t="shared" si="15"/>
        <v>-9955350.3841604441</v>
      </c>
      <c r="N89" s="70">
        <f t="shared" ref="N89:N152" si="18">(M77+M89+SUM(M78:M88)*2)/24</f>
        <v>-10460234.48416044</v>
      </c>
      <c r="O89" s="67">
        <f t="shared" ref="O89:O152" si="19">N89+K89</f>
        <v>19426150.890861869</v>
      </c>
      <c r="P89" s="67">
        <f t="shared" si="13"/>
        <v>18488508.99086187</v>
      </c>
      <c r="Q89" s="885">
        <f t="shared" ref="Q89:Q152" si="20">F89+I89</f>
        <v>28443859.375022314</v>
      </c>
      <c r="R89" s="76"/>
    </row>
    <row r="90" spans="2:18" outlineLevel="1">
      <c r="B90" s="69">
        <v>42155</v>
      </c>
      <c r="C90" s="80"/>
      <c r="D90" s="660"/>
      <c r="E90" s="76"/>
      <c r="F90" s="74">
        <f t="shared" si="17"/>
        <v>43104804.375022314</v>
      </c>
      <c r="G90" s="70">
        <f t="shared" si="7"/>
        <v>43104804.375022307</v>
      </c>
      <c r="H90" s="74">
        <f t="shared" si="14"/>
        <v>240421</v>
      </c>
      <c r="I90" s="72">
        <f t="shared" si="9"/>
        <v>-14901366</v>
      </c>
      <c r="J90" s="70">
        <f t="shared" si="10"/>
        <v>-13458840</v>
      </c>
      <c r="K90" s="70">
        <f t="shared" ref="K90:K153" si="21">G90+J90</f>
        <v>29645964.375022307</v>
      </c>
      <c r="L90" s="72">
        <f t="shared" si="16"/>
        <v>84147.349999999991</v>
      </c>
      <c r="M90" s="72">
        <f t="shared" si="15"/>
        <v>-9871203.0341604445</v>
      </c>
      <c r="N90" s="70">
        <f t="shared" si="18"/>
        <v>-10376087.134160442</v>
      </c>
      <c r="O90" s="67">
        <f t="shared" si="19"/>
        <v>19269877.240861863</v>
      </c>
      <c r="P90" s="67">
        <f t="shared" si="13"/>
        <v>18332235.340861872</v>
      </c>
      <c r="Q90" s="885">
        <f t="shared" si="20"/>
        <v>28203438.375022314</v>
      </c>
      <c r="R90" s="76"/>
    </row>
    <row r="91" spans="2:18" outlineLevel="1">
      <c r="B91" s="69">
        <v>42185</v>
      </c>
      <c r="C91" s="80"/>
      <c r="D91" s="660"/>
      <c r="E91" s="76"/>
      <c r="F91" s="74">
        <f t="shared" si="17"/>
        <v>43104804.375022314</v>
      </c>
      <c r="G91" s="70">
        <f t="shared" ref="G91:G154" si="22">(F79+F91+SUM(F80:F90)*2)/24</f>
        <v>43104804.375022307</v>
      </c>
      <c r="H91" s="74">
        <f t="shared" si="14"/>
        <v>240421</v>
      </c>
      <c r="I91" s="72">
        <f t="shared" si="9"/>
        <v>-15141787</v>
      </c>
      <c r="J91" s="70">
        <f t="shared" si="10"/>
        <v>-13699261</v>
      </c>
      <c r="K91" s="70">
        <f t="shared" si="21"/>
        <v>29405543.375022307</v>
      </c>
      <c r="L91" s="72">
        <f t="shared" si="16"/>
        <v>84147.349999999991</v>
      </c>
      <c r="M91" s="72">
        <f t="shared" si="15"/>
        <v>-9787055.6841604449</v>
      </c>
      <c r="N91" s="70">
        <f t="shared" si="18"/>
        <v>-10291939.784160443</v>
      </c>
      <c r="O91" s="67">
        <f t="shared" si="19"/>
        <v>19113603.590861864</v>
      </c>
      <c r="P91" s="67">
        <f t="shared" si="13"/>
        <v>18175961.69086187</v>
      </c>
      <c r="Q91" s="885">
        <f t="shared" si="20"/>
        <v>27963017.375022314</v>
      </c>
      <c r="R91" s="76"/>
    </row>
    <row r="92" spans="2:18" outlineLevel="1">
      <c r="B92" s="69">
        <v>42216</v>
      </c>
      <c r="C92" s="80"/>
      <c r="D92" s="660"/>
      <c r="E92" s="76"/>
      <c r="F92" s="74">
        <f t="shared" si="17"/>
        <v>43104804.375022314</v>
      </c>
      <c r="G92" s="70">
        <f t="shared" si="22"/>
        <v>43104804.375022307</v>
      </c>
      <c r="H92" s="74">
        <f t="shared" si="14"/>
        <v>240421</v>
      </c>
      <c r="I92" s="72">
        <f t="shared" si="9"/>
        <v>-15382208</v>
      </c>
      <c r="J92" s="70">
        <f t="shared" si="10"/>
        <v>-13939682</v>
      </c>
      <c r="K92" s="70">
        <f t="shared" si="21"/>
        <v>29165122.375022307</v>
      </c>
      <c r="L92" s="72">
        <f t="shared" si="16"/>
        <v>84147.349999999991</v>
      </c>
      <c r="M92" s="72">
        <f t="shared" si="15"/>
        <v>-9702908.3341604453</v>
      </c>
      <c r="N92" s="70">
        <f t="shared" si="18"/>
        <v>-10207792.434160443</v>
      </c>
      <c r="O92" s="67">
        <f t="shared" si="19"/>
        <v>18957329.940861866</v>
      </c>
      <c r="P92" s="67">
        <f t="shared" si="13"/>
        <v>18019688.040861867</v>
      </c>
      <c r="Q92" s="885">
        <f t="shared" si="20"/>
        <v>27722596.375022314</v>
      </c>
      <c r="R92" s="76"/>
    </row>
    <row r="93" spans="2:18" outlineLevel="1">
      <c r="B93" s="69">
        <v>42247</v>
      </c>
      <c r="C93" s="80"/>
      <c r="D93" s="660"/>
      <c r="E93" s="76"/>
      <c r="F93" s="74">
        <f t="shared" si="17"/>
        <v>43104804.375022314</v>
      </c>
      <c r="G93" s="70">
        <f t="shared" si="22"/>
        <v>43104804.375022307</v>
      </c>
      <c r="H93" s="74">
        <f t="shared" si="14"/>
        <v>240421</v>
      </c>
      <c r="I93" s="72">
        <f t="shared" si="9"/>
        <v>-15622629</v>
      </c>
      <c r="J93" s="70">
        <f t="shared" si="10"/>
        <v>-14180103</v>
      </c>
      <c r="K93" s="70">
        <f t="shared" si="21"/>
        <v>28924701.375022307</v>
      </c>
      <c r="L93" s="72">
        <f t="shared" si="16"/>
        <v>84147.349999999991</v>
      </c>
      <c r="M93" s="72">
        <f t="shared" si="15"/>
        <v>-9618760.9841604456</v>
      </c>
      <c r="N93" s="70">
        <f t="shared" si="18"/>
        <v>-10123645.084160443</v>
      </c>
      <c r="O93" s="67">
        <f t="shared" si="19"/>
        <v>18801056.290861864</v>
      </c>
      <c r="P93" s="67">
        <f t="shared" si="13"/>
        <v>17863414.390861869</v>
      </c>
      <c r="Q93" s="885">
        <f t="shared" si="20"/>
        <v>27482175.375022314</v>
      </c>
      <c r="R93" s="76"/>
    </row>
    <row r="94" spans="2:18" ht="12.75" customHeight="1" outlineLevel="1">
      <c r="B94" s="69">
        <v>42277</v>
      </c>
      <c r="C94" s="80"/>
      <c r="D94" s="660"/>
      <c r="E94" s="76"/>
      <c r="F94" s="74">
        <f t="shared" si="17"/>
        <v>43104804.375022314</v>
      </c>
      <c r="G94" s="70">
        <f t="shared" si="22"/>
        <v>43104804.375022307</v>
      </c>
      <c r="H94" s="74">
        <f t="shared" si="14"/>
        <v>240421</v>
      </c>
      <c r="I94" s="72">
        <f t="shared" si="9"/>
        <v>-15863050</v>
      </c>
      <c r="J94" s="70">
        <f t="shared" si="10"/>
        <v>-14420524</v>
      </c>
      <c r="K94" s="70">
        <f t="shared" si="21"/>
        <v>28684280.375022307</v>
      </c>
      <c r="L94" s="72">
        <f t="shared" si="16"/>
        <v>84147.349999999991</v>
      </c>
      <c r="M94" s="72">
        <f t="shared" si="15"/>
        <v>-9534613.634160446</v>
      </c>
      <c r="N94" s="70">
        <f t="shared" si="18"/>
        <v>-10039497.734160442</v>
      </c>
      <c r="O94" s="67">
        <f t="shared" si="19"/>
        <v>18644782.640861865</v>
      </c>
      <c r="P94" s="67">
        <f t="shared" si="13"/>
        <v>17707140.74086187</v>
      </c>
      <c r="Q94" s="885">
        <f t="shared" si="20"/>
        <v>27241754.375022314</v>
      </c>
      <c r="R94" s="76"/>
    </row>
    <row r="95" spans="2:18" ht="12.6" customHeight="1" outlineLevel="1">
      <c r="B95" s="69">
        <v>42308</v>
      </c>
      <c r="C95" s="80"/>
      <c r="D95" s="660"/>
      <c r="E95" s="76"/>
      <c r="F95" s="74">
        <f t="shared" si="17"/>
        <v>43104804.375022314</v>
      </c>
      <c r="G95" s="70">
        <f t="shared" si="22"/>
        <v>43104804.375022307</v>
      </c>
      <c r="H95" s="74">
        <f t="shared" si="14"/>
        <v>240421</v>
      </c>
      <c r="I95" s="72">
        <f t="shared" ref="I95:I158" si="23">I94-H95</f>
        <v>-16103471</v>
      </c>
      <c r="J95" s="70">
        <f t="shared" ref="J95:J158" si="24">(I83+I95+SUM(I84:I94)*2)/24</f>
        <v>-14660945</v>
      </c>
      <c r="K95" s="70">
        <f t="shared" si="21"/>
        <v>28443859.375022307</v>
      </c>
      <c r="L95" s="72">
        <f t="shared" si="16"/>
        <v>84147.349999999991</v>
      </c>
      <c r="M95" s="72">
        <f t="shared" si="15"/>
        <v>-9450466.2841604464</v>
      </c>
      <c r="N95" s="70">
        <f t="shared" si="18"/>
        <v>-9955350.3841604441</v>
      </c>
      <c r="O95" s="67">
        <f t="shared" si="19"/>
        <v>18488508.990861863</v>
      </c>
      <c r="P95" s="67">
        <f t="shared" si="13"/>
        <v>17550867.090861868</v>
      </c>
      <c r="Q95" s="885">
        <f t="shared" si="20"/>
        <v>27001333.375022314</v>
      </c>
      <c r="R95" s="76"/>
    </row>
    <row r="96" spans="2:18" outlineLevel="1">
      <c r="B96" s="69">
        <v>42338</v>
      </c>
      <c r="C96" s="80"/>
      <c r="D96" s="660"/>
      <c r="E96" s="76"/>
      <c r="F96" s="74">
        <f t="shared" si="17"/>
        <v>43104804.375022314</v>
      </c>
      <c r="G96" s="70">
        <f t="shared" si="22"/>
        <v>43104804.375022307</v>
      </c>
      <c r="H96" s="74">
        <f t="shared" si="14"/>
        <v>240421</v>
      </c>
      <c r="I96" s="72">
        <f t="shared" si="23"/>
        <v>-16343892</v>
      </c>
      <c r="J96" s="70">
        <f t="shared" si="24"/>
        <v>-14901366</v>
      </c>
      <c r="K96" s="70">
        <f t="shared" si="21"/>
        <v>28203438.375022307</v>
      </c>
      <c r="L96" s="72">
        <f t="shared" si="16"/>
        <v>84147.349999999991</v>
      </c>
      <c r="M96" s="72">
        <f t="shared" si="15"/>
        <v>-9366318.9341604467</v>
      </c>
      <c r="N96" s="70">
        <f t="shared" si="18"/>
        <v>-9871203.0341604445</v>
      </c>
      <c r="O96" s="67">
        <f t="shared" si="19"/>
        <v>18332235.340861864</v>
      </c>
      <c r="P96" s="67">
        <f t="shared" si="13"/>
        <v>17394593.440861866</v>
      </c>
      <c r="Q96" s="885">
        <f t="shared" si="20"/>
        <v>26760912.375022314</v>
      </c>
      <c r="R96" s="76"/>
    </row>
    <row r="97" spans="2:18" outlineLevel="1">
      <c r="B97" s="69">
        <v>42369</v>
      </c>
      <c r="C97" s="80"/>
      <c r="D97" s="660"/>
      <c r="E97" s="76"/>
      <c r="F97" s="74">
        <f t="shared" si="17"/>
        <v>43104804.375022314</v>
      </c>
      <c r="G97" s="70">
        <f t="shared" si="22"/>
        <v>43104804.375022307</v>
      </c>
      <c r="H97" s="74">
        <f t="shared" si="14"/>
        <v>240421</v>
      </c>
      <c r="I97" s="72">
        <f t="shared" si="23"/>
        <v>-16584313</v>
      </c>
      <c r="J97" s="70">
        <f t="shared" si="24"/>
        <v>-15141787</v>
      </c>
      <c r="K97" s="70">
        <f t="shared" si="21"/>
        <v>27963017.375022307</v>
      </c>
      <c r="L97" s="72">
        <f t="shared" si="16"/>
        <v>84147.349999999991</v>
      </c>
      <c r="M97" s="72">
        <f t="shared" si="15"/>
        <v>-9282171.5841604471</v>
      </c>
      <c r="N97" s="70">
        <f t="shared" si="18"/>
        <v>-9787055.684160443</v>
      </c>
      <c r="O97" s="67">
        <f t="shared" si="19"/>
        <v>18175961.690861866</v>
      </c>
      <c r="P97" s="67">
        <f t="shared" si="13"/>
        <v>17238319.790861867</v>
      </c>
      <c r="Q97" s="885">
        <f t="shared" si="20"/>
        <v>26520491.375022314</v>
      </c>
      <c r="R97" s="76"/>
    </row>
    <row r="98" spans="2:18" ht="12.75" customHeight="1" outlineLevel="1">
      <c r="B98" s="69">
        <v>42400</v>
      </c>
      <c r="C98" s="80"/>
      <c r="D98" s="660"/>
      <c r="E98" s="76"/>
      <c r="F98" s="74">
        <f t="shared" si="17"/>
        <v>43104804.375022314</v>
      </c>
      <c r="G98" s="70">
        <f t="shared" si="22"/>
        <v>43104804.375022307</v>
      </c>
      <c r="H98" s="74">
        <f t="shared" si="14"/>
        <v>240421</v>
      </c>
      <c r="I98" s="72">
        <f t="shared" si="23"/>
        <v>-16824734</v>
      </c>
      <c r="J98" s="70">
        <f t="shared" si="24"/>
        <v>-15382208</v>
      </c>
      <c r="K98" s="70">
        <f t="shared" si="21"/>
        <v>27722596.375022307</v>
      </c>
      <c r="L98" s="72">
        <f t="shared" si="16"/>
        <v>84147.349999999991</v>
      </c>
      <c r="M98" s="72">
        <f t="shared" si="15"/>
        <v>-9198024.2341604475</v>
      </c>
      <c r="N98" s="70">
        <f t="shared" si="18"/>
        <v>-9702908.3341604453</v>
      </c>
      <c r="O98" s="67">
        <f t="shared" si="19"/>
        <v>18019688.04086186</v>
      </c>
      <c r="P98" s="67">
        <f t="shared" si="13"/>
        <v>17082046.140861869</v>
      </c>
      <c r="Q98" s="885">
        <f t="shared" si="20"/>
        <v>26280070.375022314</v>
      </c>
      <c r="R98" s="76"/>
    </row>
    <row r="99" spans="2:18" outlineLevel="1">
      <c r="B99" s="69">
        <v>42428</v>
      </c>
      <c r="C99" s="80"/>
      <c r="D99" s="660"/>
      <c r="E99" s="76"/>
      <c r="F99" s="74">
        <f t="shared" si="17"/>
        <v>43104804.375022314</v>
      </c>
      <c r="G99" s="70">
        <f t="shared" si="22"/>
        <v>43104804.375022307</v>
      </c>
      <c r="H99" s="74">
        <f t="shared" si="14"/>
        <v>240421</v>
      </c>
      <c r="I99" s="72">
        <f t="shared" si="23"/>
        <v>-17065155</v>
      </c>
      <c r="J99" s="70">
        <f t="shared" si="24"/>
        <v>-15622629</v>
      </c>
      <c r="K99" s="70">
        <f t="shared" si="21"/>
        <v>27482175.375022307</v>
      </c>
      <c r="L99" s="72">
        <f t="shared" si="16"/>
        <v>84147.349999999991</v>
      </c>
      <c r="M99" s="72">
        <f t="shared" si="15"/>
        <v>-9113876.8841604479</v>
      </c>
      <c r="N99" s="70">
        <f t="shared" si="18"/>
        <v>-9618760.9841604456</v>
      </c>
      <c r="O99" s="67">
        <f t="shared" si="19"/>
        <v>17863414.390861861</v>
      </c>
      <c r="P99" s="67">
        <f t="shared" si="13"/>
        <v>16925772.490861867</v>
      </c>
      <c r="Q99" s="885">
        <f t="shared" si="20"/>
        <v>26039649.375022314</v>
      </c>
      <c r="R99" s="76"/>
    </row>
    <row r="100" spans="2:18" outlineLevel="1">
      <c r="B100" s="77">
        <v>42460</v>
      </c>
      <c r="C100" s="80"/>
      <c r="D100" s="660"/>
      <c r="E100" s="76"/>
      <c r="F100" s="74">
        <f t="shared" si="17"/>
        <v>43104804.375022314</v>
      </c>
      <c r="G100" s="70">
        <f t="shared" si="22"/>
        <v>43104804.375022307</v>
      </c>
      <c r="H100" s="74">
        <f t="shared" si="14"/>
        <v>240421</v>
      </c>
      <c r="I100" s="72">
        <f t="shared" si="23"/>
        <v>-17305576</v>
      </c>
      <c r="J100" s="70">
        <f t="shared" si="24"/>
        <v>-15863050</v>
      </c>
      <c r="K100" s="70">
        <f t="shared" si="21"/>
        <v>27241754.375022307</v>
      </c>
      <c r="L100" s="72">
        <f t="shared" si="16"/>
        <v>84147.349999999991</v>
      </c>
      <c r="M100" s="72">
        <f t="shared" si="15"/>
        <v>-9029729.5341604482</v>
      </c>
      <c r="N100" s="70">
        <f t="shared" si="18"/>
        <v>-9534613.634160446</v>
      </c>
      <c r="O100" s="67">
        <f t="shared" si="19"/>
        <v>17707140.740861863</v>
      </c>
      <c r="P100" s="67">
        <f t="shared" si="13"/>
        <v>16769498.840861866</v>
      </c>
      <c r="Q100" s="885">
        <f t="shared" si="20"/>
        <v>25799228.375022314</v>
      </c>
      <c r="R100" s="76"/>
    </row>
    <row r="101" spans="2:18" outlineLevel="1">
      <c r="B101" s="69">
        <v>42490</v>
      </c>
      <c r="C101" s="80"/>
      <c r="D101" s="660"/>
      <c r="E101" s="76"/>
      <c r="F101" s="74">
        <f t="shared" si="17"/>
        <v>43104804.375022314</v>
      </c>
      <c r="G101" s="70">
        <f t="shared" si="22"/>
        <v>43104804.375022307</v>
      </c>
      <c r="H101" s="74">
        <f t="shared" si="14"/>
        <v>240421</v>
      </c>
      <c r="I101" s="72">
        <f t="shared" si="23"/>
        <v>-17545997</v>
      </c>
      <c r="J101" s="70">
        <f t="shared" si="24"/>
        <v>-16103471</v>
      </c>
      <c r="K101" s="70">
        <f t="shared" si="21"/>
        <v>27001333.375022307</v>
      </c>
      <c r="L101" s="72">
        <f t="shared" si="16"/>
        <v>84147.349999999991</v>
      </c>
      <c r="M101" s="72">
        <f t="shared" si="15"/>
        <v>-8945582.1841604486</v>
      </c>
      <c r="N101" s="70">
        <f t="shared" si="18"/>
        <v>-9450466.2841604464</v>
      </c>
      <c r="O101" s="67">
        <f t="shared" si="19"/>
        <v>17550867.090861861</v>
      </c>
      <c r="P101" s="67">
        <f t="shared" si="13"/>
        <v>16613225.190861866</v>
      </c>
      <c r="Q101" s="885">
        <f t="shared" si="20"/>
        <v>25558807.375022314</v>
      </c>
      <c r="R101" s="76"/>
    </row>
    <row r="102" spans="2:18" outlineLevel="1">
      <c r="B102" s="69">
        <v>42521</v>
      </c>
      <c r="C102" s="80"/>
      <c r="D102" s="660"/>
      <c r="E102" s="76"/>
      <c r="F102" s="74">
        <f t="shared" si="17"/>
        <v>43104804.375022314</v>
      </c>
      <c r="G102" s="70">
        <f t="shared" si="22"/>
        <v>43104804.375022307</v>
      </c>
      <c r="H102" s="74">
        <f t="shared" si="14"/>
        <v>240421</v>
      </c>
      <c r="I102" s="72">
        <f t="shared" si="23"/>
        <v>-17786418</v>
      </c>
      <c r="J102" s="70">
        <f t="shared" si="24"/>
        <v>-16343892</v>
      </c>
      <c r="K102" s="70">
        <f t="shared" si="21"/>
        <v>26760912.375022307</v>
      </c>
      <c r="L102" s="72">
        <f t="shared" si="16"/>
        <v>84147.349999999991</v>
      </c>
      <c r="M102" s="72">
        <f t="shared" si="15"/>
        <v>-8861434.834160449</v>
      </c>
      <c r="N102" s="70">
        <f t="shared" si="18"/>
        <v>-9366318.9341604467</v>
      </c>
      <c r="O102" s="67">
        <f t="shared" si="19"/>
        <v>17394593.440861858</v>
      </c>
      <c r="P102" s="67">
        <f t="shared" si="13"/>
        <v>16456951.540861866</v>
      </c>
      <c r="Q102" s="885">
        <f t="shared" si="20"/>
        <v>25318386.375022314</v>
      </c>
      <c r="R102" s="76"/>
    </row>
    <row r="103" spans="2:18" outlineLevel="1">
      <c r="B103" s="69">
        <v>42551</v>
      </c>
      <c r="C103" s="80"/>
      <c r="D103" s="660"/>
      <c r="E103" s="76"/>
      <c r="F103" s="74">
        <f t="shared" si="17"/>
        <v>43104804.375022314</v>
      </c>
      <c r="G103" s="70">
        <f t="shared" si="22"/>
        <v>43104804.375022307</v>
      </c>
      <c r="H103" s="74">
        <f t="shared" si="14"/>
        <v>240421</v>
      </c>
      <c r="I103" s="72">
        <f t="shared" si="23"/>
        <v>-18026839</v>
      </c>
      <c r="J103" s="70">
        <f t="shared" si="24"/>
        <v>-16584313</v>
      </c>
      <c r="K103" s="70">
        <f t="shared" si="21"/>
        <v>26520491.375022307</v>
      </c>
      <c r="L103" s="72">
        <f t="shared" si="16"/>
        <v>84147.349999999991</v>
      </c>
      <c r="M103" s="72">
        <f t="shared" si="15"/>
        <v>-8777287.4841604494</v>
      </c>
      <c r="N103" s="70">
        <f t="shared" si="18"/>
        <v>-9282171.5841604471</v>
      </c>
      <c r="O103" s="67">
        <f t="shared" si="19"/>
        <v>17238319.79086186</v>
      </c>
      <c r="P103" s="67">
        <f t="shared" si="13"/>
        <v>16300677.890861865</v>
      </c>
      <c r="Q103" s="885">
        <f t="shared" si="20"/>
        <v>25077965.375022314</v>
      </c>
      <c r="R103" s="76"/>
    </row>
    <row r="104" spans="2:18" outlineLevel="1">
      <c r="B104" s="69">
        <v>42582</v>
      </c>
      <c r="C104" s="80"/>
      <c r="D104" s="660"/>
      <c r="E104" s="76"/>
      <c r="F104" s="74">
        <f t="shared" si="17"/>
        <v>43104804.375022314</v>
      </c>
      <c r="G104" s="70">
        <f t="shared" si="22"/>
        <v>43104804.375022307</v>
      </c>
      <c r="H104" s="74">
        <f t="shared" si="14"/>
        <v>240421</v>
      </c>
      <c r="I104" s="72">
        <f t="shared" si="23"/>
        <v>-18267260</v>
      </c>
      <c r="J104" s="70">
        <f t="shared" si="24"/>
        <v>-16824734</v>
      </c>
      <c r="K104" s="70">
        <f t="shared" si="21"/>
        <v>26280070.375022307</v>
      </c>
      <c r="L104" s="72">
        <f t="shared" si="16"/>
        <v>84147.349999999991</v>
      </c>
      <c r="M104" s="72">
        <f t="shared" si="15"/>
        <v>-8693140.1341604497</v>
      </c>
      <c r="N104" s="70">
        <f t="shared" si="18"/>
        <v>-9198024.2341604475</v>
      </c>
      <c r="O104" s="67">
        <f t="shared" si="19"/>
        <v>17082046.140861861</v>
      </c>
      <c r="P104" s="67">
        <f t="shared" si="13"/>
        <v>16144404.240861865</v>
      </c>
      <c r="Q104" s="885">
        <f t="shared" si="20"/>
        <v>24837544.375022314</v>
      </c>
      <c r="R104" s="76"/>
    </row>
    <row r="105" spans="2:18" outlineLevel="1">
      <c r="B105" s="69">
        <v>42613</v>
      </c>
      <c r="C105" s="80"/>
      <c r="D105" s="660"/>
      <c r="E105" s="76"/>
      <c r="F105" s="74">
        <f t="shared" si="17"/>
        <v>43104804.375022314</v>
      </c>
      <c r="G105" s="70">
        <f t="shared" si="22"/>
        <v>43104804.375022307</v>
      </c>
      <c r="H105" s="74">
        <f t="shared" si="14"/>
        <v>240421</v>
      </c>
      <c r="I105" s="72">
        <f t="shared" si="23"/>
        <v>-18507681</v>
      </c>
      <c r="J105" s="70">
        <f t="shared" si="24"/>
        <v>-17065155</v>
      </c>
      <c r="K105" s="70">
        <f t="shared" si="21"/>
        <v>26039649.375022307</v>
      </c>
      <c r="L105" s="72">
        <f t="shared" si="16"/>
        <v>84147.349999999991</v>
      </c>
      <c r="M105" s="72">
        <f t="shared" si="15"/>
        <v>-8608992.7841604501</v>
      </c>
      <c r="N105" s="70">
        <f t="shared" si="18"/>
        <v>-9113876.884160446</v>
      </c>
      <c r="O105" s="67">
        <f t="shared" si="19"/>
        <v>16925772.490861863</v>
      </c>
      <c r="P105" s="67">
        <f t="shared" si="13"/>
        <v>15988130.590861864</v>
      </c>
      <c r="Q105" s="885">
        <f t="shared" si="20"/>
        <v>24597123.375022314</v>
      </c>
      <c r="R105" s="76"/>
    </row>
    <row r="106" spans="2:18" ht="12.75" customHeight="1" outlineLevel="1">
      <c r="B106" s="69">
        <v>42643</v>
      </c>
      <c r="C106" s="80"/>
      <c r="D106" s="660"/>
      <c r="E106" s="76"/>
      <c r="F106" s="74">
        <f t="shared" si="17"/>
        <v>43104804.375022314</v>
      </c>
      <c r="G106" s="70">
        <f t="shared" si="22"/>
        <v>43104804.375022307</v>
      </c>
      <c r="H106" s="74">
        <f t="shared" si="14"/>
        <v>240421</v>
      </c>
      <c r="I106" s="72">
        <f t="shared" si="23"/>
        <v>-18748102</v>
      </c>
      <c r="J106" s="70">
        <f t="shared" si="24"/>
        <v>-17305576</v>
      </c>
      <c r="K106" s="70">
        <f t="shared" si="21"/>
        <v>25799228.375022307</v>
      </c>
      <c r="L106" s="72">
        <f t="shared" si="16"/>
        <v>84147.349999999991</v>
      </c>
      <c r="M106" s="72">
        <f t="shared" si="15"/>
        <v>-8524845.4341604505</v>
      </c>
      <c r="N106" s="70">
        <f t="shared" si="18"/>
        <v>-9029729.5341604482</v>
      </c>
      <c r="O106" s="67">
        <f t="shared" si="19"/>
        <v>16769498.840861859</v>
      </c>
      <c r="P106" s="67">
        <f t="shared" si="13"/>
        <v>15831856.940861864</v>
      </c>
      <c r="Q106" s="885">
        <f t="shared" si="20"/>
        <v>24356702.375022314</v>
      </c>
      <c r="R106" s="76"/>
    </row>
    <row r="107" spans="2:18" ht="12.75" customHeight="1" outlineLevel="1">
      <c r="B107" s="69">
        <v>42674</v>
      </c>
      <c r="C107" s="80"/>
      <c r="D107" s="660"/>
      <c r="E107" s="76"/>
      <c r="F107" s="74">
        <f t="shared" si="17"/>
        <v>43104804.375022314</v>
      </c>
      <c r="G107" s="70">
        <f t="shared" si="22"/>
        <v>43104804.375022307</v>
      </c>
      <c r="H107" s="74">
        <f t="shared" si="14"/>
        <v>240421</v>
      </c>
      <c r="I107" s="72">
        <f t="shared" si="23"/>
        <v>-18988523</v>
      </c>
      <c r="J107" s="70">
        <f t="shared" si="24"/>
        <v>-17545997</v>
      </c>
      <c r="K107" s="70">
        <f t="shared" si="21"/>
        <v>25558807.375022307</v>
      </c>
      <c r="L107" s="72">
        <f t="shared" si="16"/>
        <v>84147.349999999991</v>
      </c>
      <c r="M107" s="72">
        <f t="shared" si="15"/>
        <v>-8440698.0841604508</v>
      </c>
      <c r="N107" s="70">
        <f t="shared" si="18"/>
        <v>-8945582.1841604486</v>
      </c>
      <c r="O107" s="67">
        <f t="shared" si="19"/>
        <v>16613225.190861858</v>
      </c>
      <c r="P107" s="67">
        <f t="shared" si="13"/>
        <v>15675583.290861864</v>
      </c>
      <c r="Q107" s="885">
        <f t="shared" si="20"/>
        <v>24116281.375022314</v>
      </c>
      <c r="R107" s="76"/>
    </row>
    <row r="108" spans="2:18" outlineLevel="1">
      <c r="B108" s="69">
        <v>42704</v>
      </c>
      <c r="C108" s="80"/>
      <c r="D108" s="660"/>
      <c r="E108" s="76"/>
      <c r="F108" s="74">
        <f t="shared" si="17"/>
        <v>43104804.375022314</v>
      </c>
      <c r="G108" s="70">
        <f t="shared" si="22"/>
        <v>43104804.375022307</v>
      </c>
      <c r="H108" s="74">
        <f t="shared" si="14"/>
        <v>240421</v>
      </c>
      <c r="I108" s="72">
        <f t="shared" si="23"/>
        <v>-19228944</v>
      </c>
      <c r="J108" s="70">
        <f t="shared" si="24"/>
        <v>-17786418</v>
      </c>
      <c r="K108" s="70">
        <f t="shared" si="21"/>
        <v>25318386.375022307</v>
      </c>
      <c r="L108" s="72">
        <f t="shared" si="16"/>
        <v>84147.349999999991</v>
      </c>
      <c r="M108" s="72">
        <f t="shared" si="15"/>
        <v>-8356550.7341604512</v>
      </c>
      <c r="N108" s="70">
        <f t="shared" si="18"/>
        <v>-8861434.834160449</v>
      </c>
      <c r="O108" s="67">
        <f t="shared" si="19"/>
        <v>16456951.540861858</v>
      </c>
      <c r="P108" s="67">
        <f t="shared" si="13"/>
        <v>15519309.640861863</v>
      </c>
      <c r="Q108" s="885">
        <f t="shared" si="20"/>
        <v>23875860.375022314</v>
      </c>
      <c r="R108" s="76"/>
    </row>
    <row r="109" spans="2:18" outlineLevel="1">
      <c r="B109" s="69">
        <v>42735</v>
      </c>
      <c r="C109" s="80"/>
      <c r="D109" s="660"/>
      <c r="E109" s="76"/>
      <c r="F109" s="74">
        <f t="shared" si="17"/>
        <v>43104804.375022314</v>
      </c>
      <c r="G109" s="70">
        <f t="shared" si="22"/>
        <v>43104804.375022307</v>
      </c>
      <c r="H109" s="74">
        <f t="shared" si="14"/>
        <v>240421</v>
      </c>
      <c r="I109" s="72">
        <f t="shared" si="23"/>
        <v>-19469365</v>
      </c>
      <c r="J109" s="70">
        <f t="shared" si="24"/>
        <v>-18026839</v>
      </c>
      <c r="K109" s="70">
        <f t="shared" si="21"/>
        <v>25077965.375022307</v>
      </c>
      <c r="L109" s="72">
        <f t="shared" si="16"/>
        <v>84147.349999999991</v>
      </c>
      <c r="M109" s="72">
        <f t="shared" si="15"/>
        <v>-8272403.3841604516</v>
      </c>
      <c r="N109" s="70">
        <f t="shared" si="18"/>
        <v>-8777287.4841604494</v>
      </c>
      <c r="O109" s="67">
        <f t="shared" si="19"/>
        <v>16300677.890861858</v>
      </c>
      <c r="P109" s="67">
        <f t="shared" si="13"/>
        <v>15363035.990861863</v>
      </c>
      <c r="Q109" s="885">
        <f t="shared" si="20"/>
        <v>23635439.375022314</v>
      </c>
      <c r="R109" s="76"/>
    </row>
    <row r="110" spans="2:18" ht="12.75" customHeight="1">
      <c r="B110" s="69">
        <v>42766</v>
      </c>
      <c r="C110" s="80"/>
      <c r="D110" s="660"/>
      <c r="E110" s="76"/>
      <c r="F110" s="74">
        <f t="shared" si="17"/>
        <v>43104804.375022314</v>
      </c>
      <c r="G110" s="70">
        <f t="shared" si="22"/>
        <v>43104804.375022307</v>
      </c>
      <c r="H110" s="74">
        <f t="shared" si="14"/>
        <v>240421</v>
      </c>
      <c r="I110" s="72">
        <f t="shared" si="23"/>
        <v>-19709786</v>
      </c>
      <c r="J110" s="70">
        <f t="shared" si="24"/>
        <v>-18267260</v>
      </c>
      <c r="K110" s="70">
        <f t="shared" si="21"/>
        <v>24837544.375022307</v>
      </c>
      <c r="L110" s="72">
        <f t="shared" si="16"/>
        <v>84147.349999999991</v>
      </c>
      <c r="M110" s="72">
        <f t="shared" si="15"/>
        <v>-8188256.034160452</v>
      </c>
      <c r="N110" s="70">
        <f t="shared" si="18"/>
        <v>-8693140.1341604479</v>
      </c>
      <c r="O110" s="67">
        <f t="shared" si="19"/>
        <v>16144404.240861859</v>
      </c>
      <c r="P110" s="67">
        <f t="shared" si="13"/>
        <v>15206762.340861863</v>
      </c>
      <c r="Q110" s="885">
        <f t="shared" si="20"/>
        <v>23395018.375022314</v>
      </c>
      <c r="R110" s="76"/>
    </row>
    <row r="111" spans="2:18">
      <c r="B111" s="69">
        <v>42794</v>
      </c>
      <c r="C111" s="80"/>
      <c r="D111" s="660"/>
      <c r="E111" s="76"/>
      <c r="F111" s="74">
        <f t="shared" si="17"/>
        <v>43104804.375022314</v>
      </c>
      <c r="G111" s="70">
        <f t="shared" si="22"/>
        <v>43104804.375022307</v>
      </c>
      <c r="H111" s="74">
        <f t="shared" si="14"/>
        <v>240421</v>
      </c>
      <c r="I111" s="72">
        <f t="shared" si="23"/>
        <v>-19950207</v>
      </c>
      <c r="J111" s="70">
        <f t="shared" si="24"/>
        <v>-18507681</v>
      </c>
      <c r="K111" s="70">
        <f t="shared" si="21"/>
        <v>24597123.375022307</v>
      </c>
      <c r="L111" s="72">
        <f t="shared" si="16"/>
        <v>84147.349999999991</v>
      </c>
      <c r="M111" s="72">
        <f t="shared" si="15"/>
        <v>-8104108.6841604523</v>
      </c>
      <c r="N111" s="70">
        <f t="shared" si="18"/>
        <v>-8608992.7841604501</v>
      </c>
      <c r="O111" s="67">
        <f t="shared" si="19"/>
        <v>15988130.590861857</v>
      </c>
      <c r="P111" s="67">
        <f t="shared" si="13"/>
        <v>15050488.690861862</v>
      </c>
      <c r="Q111" s="885">
        <f t="shared" si="20"/>
        <v>23154597.375022314</v>
      </c>
      <c r="R111" s="76"/>
    </row>
    <row r="112" spans="2:18">
      <c r="B112" s="77">
        <v>42825</v>
      </c>
      <c r="C112" s="80"/>
      <c r="D112" s="660"/>
      <c r="E112" s="76"/>
      <c r="F112" s="74">
        <f t="shared" si="17"/>
        <v>43104804.375022314</v>
      </c>
      <c r="G112" s="70">
        <f t="shared" si="22"/>
        <v>43104804.375022307</v>
      </c>
      <c r="H112" s="74">
        <f t="shared" si="14"/>
        <v>240421</v>
      </c>
      <c r="I112" s="72">
        <f t="shared" si="23"/>
        <v>-20190628</v>
      </c>
      <c r="J112" s="70">
        <f t="shared" si="24"/>
        <v>-18748102</v>
      </c>
      <c r="K112" s="70">
        <f t="shared" si="21"/>
        <v>24356702.375022307</v>
      </c>
      <c r="L112" s="72">
        <f t="shared" si="16"/>
        <v>84147.349999999991</v>
      </c>
      <c r="M112" s="72">
        <f t="shared" si="15"/>
        <v>-8019961.3341604527</v>
      </c>
      <c r="N112" s="70">
        <f t="shared" si="18"/>
        <v>-8524845.4341604505</v>
      </c>
      <c r="O112" s="67">
        <f t="shared" si="19"/>
        <v>15831856.940861857</v>
      </c>
      <c r="P112" s="67">
        <f t="shared" si="13"/>
        <v>14894215.040861862</v>
      </c>
      <c r="Q112" s="885">
        <f t="shared" si="20"/>
        <v>22914176.375022314</v>
      </c>
      <c r="R112" s="76"/>
    </row>
    <row r="113" spans="1:30">
      <c r="B113" s="69">
        <v>42855</v>
      </c>
      <c r="C113" s="80"/>
      <c r="D113" s="660"/>
      <c r="E113" s="76"/>
      <c r="F113" s="74">
        <f t="shared" si="17"/>
        <v>43104804.375022314</v>
      </c>
      <c r="G113" s="70">
        <f t="shared" si="22"/>
        <v>43104804.375022307</v>
      </c>
      <c r="H113" s="74">
        <f t="shared" si="14"/>
        <v>240421</v>
      </c>
      <c r="I113" s="72">
        <f t="shared" si="23"/>
        <v>-20431049</v>
      </c>
      <c r="J113" s="70">
        <f t="shared" si="24"/>
        <v>-18988523</v>
      </c>
      <c r="K113" s="70">
        <f t="shared" si="21"/>
        <v>24116281.375022307</v>
      </c>
      <c r="L113" s="72">
        <f t="shared" si="16"/>
        <v>84147.349999999991</v>
      </c>
      <c r="M113" s="72">
        <f t="shared" si="15"/>
        <v>-7935813.9841604531</v>
      </c>
      <c r="N113" s="70">
        <f t="shared" si="18"/>
        <v>-8440698.084160449</v>
      </c>
      <c r="O113" s="67">
        <f t="shared" si="19"/>
        <v>15675583.290861858</v>
      </c>
      <c r="P113" s="67">
        <f t="shared" si="13"/>
        <v>14737941.390861861</v>
      </c>
      <c r="Q113" s="885">
        <f t="shared" si="20"/>
        <v>22673755.375022314</v>
      </c>
      <c r="R113" s="76"/>
    </row>
    <row r="114" spans="1:30">
      <c r="B114" s="69">
        <v>42886</v>
      </c>
      <c r="C114" s="80"/>
      <c r="D114" s="660"/>
      <c r="E114" s="76"/>
      <c r="F114" s="74">
        <f t="shared" si="17"/>
        <v>43104804.375022314</v>
      </c>
      <c r="G114" s="70">
        <f t="shared" si="22"/>
        <v>43104804.375022307</v>
      </c>
      <c r="H114" s="74">
        <f t="shared" si="14"/>
        <v>240421</v>
      </c>
      <c r="I114" s="72">
        <f t="shared" si="23"/>
        <v>-20671470</v>
      </c>
      <c r="J114" s="70">
        <f t="shared" si="24"/>
        <v>-19228944</v>
      </c>
      <c r="K114" s="70">
        <f t="shared" si="21"/>
        <v>23875860.375022307</v>
      </c>
      <c r="L114" s="72">
        <f t="shared" si="16"/>
        <v>84147.349999999991</v>
      </c>
      <c r="M114" s="72">
        <f t="shared" si="15"/>
        <v>-7851666.6341604535</v>
      </c>
      <c r="N114" s="70">
        <f t="shared" si="18"/>
        <v>-8356550.7341604521</v>
      </c>
      <c r="O114" s="67">
        <f t="shared" si="19"/>
        <v>15519309.640861854</v>
      </c>
      <c r="P114" s="67">
        <f t="shared" si="13"/>
        <v>14581667.740861861</v>
      </c>
      <c r="Q114" s="885">
        <f t="shared" si="20"/>
        <v>22433334.375022314</v>
      </c>
      <c r="R114" s="76"/>
    </row>
    <row r="115" spans="1:30">
      <c r="B115" s="69">
        <v>42916</v>
      </c>
      <c r="C115" s="80"/>
      <c r="D115" s="660"/>
      <c r="E115" s="76"/>
      <c r="F115" s="74">
        <f t="shared" si="17"/>
        <v>43104804.375022314</v>
      </c>
      <c r="G115" s="70">
        <f t="shared" si="22"/>
        <v>43104804.375022307</v>
      </c>
      <c r="H115" s="74">
        <f t="shared" si="14"/>
        <v>240421</v>
      </c>
      <c r="I115" s="72">
        <f t="shared" si="23"/>
        <v>-20911891</v>
      </c>
      <c r="J115" s="70">
        <f t="shared" si="24"/>
        <v>-19469365</v>
      </c>
      <c r="K115" s="70">
        <f t="shared" si="21"/>
        <v>23635439.375022307</v>
      </c>
      <c r="L115" s="72">
        <f t="shared" si="16"/>
        <v>84147.349999999991</v>
      </c>
      <c r="M115" s="72">
        <f t="shared" si="15"/>
        <v>-7767519.2841604538</v>
      </c>
      <c r="N115" s="70">
        <f t="shared" si="18"/>
        <v>-8272403.3841604516</v>
      </c>
      <c r="O115" s="67">
        <f t="shared" si="19"/>
        <v>15363035.990861855</v>
      </c>
      <c r="P115" s="67">
        <f t="shared" ref="P115:P178" si="25">F115+I115+M115</f>
        <v>14425394.090861861</v>
      </c>
      <c r="Q115" s="885">
        <f t="shared" si="20"/>
        <v>22192913.375022314</v>
      </c>
      <c r="R115" s="76"/>
    </row>
    <row r="116" spans="1:30">
      <c r="B116" s="69">
        <v>42947</v>
      </c>
      <c r="C116" s="80"/>
      <c r="D116" s="660"/>
      <c r="E116" s="76"/>
      <c r="F116" s="74">
        <f t="shared" si="17"/>
        <v>43104804.375022314</v>
      </c>
      <c r="G116" s="70">
        <f t="shared" si="22"/>
        <v>43104804.375022307</v>
      </c>
      <c r="H116" s="74">
        <f t="shared" si="14"/>
        <v>240421</v>
      </c>
      <c r="I116" s="72">
        <f t="shared" si="23"/>
        <v>-21152312</v>
      </c>
      <c r="J116" s="70">
        <f t="shared" si="24"/>
        <v>-19709786</v>
      </c>
      <c r="K116" s="70">
        <f t="shared" si="21"/>
        <v>23395018.375022307</v>
      </c>
      <c r="L116" s="72">
        <f t="shared" si="16"/>
        <v>84147.349999999991</v>
      </c>
      <c r="M116" s="72">
        <f t="shared" si="15"/>
        <v>-7683371.9341604542</v>
      </c>
      <c r="N116" s="70">
        <f t="shared" si="18"/>
        <v>-8188256.0341604529</v>
      </c>
      <c r="O116" s="67">
        <f t="shared" si="19"/>
        <v>15206762.340861853</v>
      </c>
      <c r="P116" s="67">
        <f t="shared" si="25"/>
        <v>14269120.44086186</v>
      </c>
      <c r="Q116" s="885">
        <f t="shared" si="20"/>
        <v>21952492.375022314</v>
      </c>
      <c r="R116" s="76"/>
    </row>
    <row r="117" spans="1:30">
      <c r="B117" s="69">
        <v>42978</v>
      </c>
      <c r="C117" s="80"/>
      <c r="D117" s="660"/>
      <c r="E117" s="76"/>
      <c r="F117" s="74">
        <f t="shared" si="17"/>
        <v>43104804.375022314</v>
      </c>
      <c r="G117" s="70">
        <f t="shared" si="22"/>
        <v>43104804.375022307</v>
      </c>
      <c r="H117" s="74">
        <f t="shared" si="14"/>
        <v>240421</v>
      </c>
      <c r="I117" s="72">
        <f t="shared" si="23"/>
        <v>-21392733</v>
      </c>
      <c r="J117" s="70">
        <f t="shared" si="24"/>
        <v>-19950207</v>
      </c>
      <c r="K117" s="70">
        <f t="shared" si="21"/>
        <v>23154597.375022307</v>
      </c>
      <c r="L117" s="72">
        <f t="shared" si="16"/>
        <v>84147.349999999991</v>
      </c>
      <c r="M117" s="72">
        <f t="shared" si="15"/>
        <v>-7599224.5841604546</v>
      </c>
      <c r="N117" s="70">
        <f t="shared" si="18"/>
        <v>-8104108.6841604523</v>
      </c>
      <c r="O117" s="67">
        <f t="shared" si="19"/>
        <v>15050488.690861855</v>
      </c>
      <c r="P117" s="67">
        <f t="shared" si="25"/>
        <v>14112846.79086186</v>
      </c>
      <c r="Q117" s="885">
        <f t="shared" si="20"/>
        <v>21712071.375022314</v>
      </c>
      <c r="R117" s="76"/>
    </row>
    <row r="118" spans="1:30" ht="12.75" customHeight="1">
      <c r="A118" s="37"/>
      <c r="B118" s="69">
        <v>43008</v>
      </c>
      <c r="C118" s="80"/>
      <c r="D118" s="660"/>
      <c r="E118" s="76"/>
      <c r="F118" s="74">
        <f t="shared" si="17"/>
        <v>43104804.375022314</v>
      </c>
      <c r="G118" s="70">
        <f t="shared" si="22"/>
        <v>43104804.375022307</v>
      </c>
      <c r="H118" s="74">
        <f t="shared" si="14"/>
        <v>240421</v>
      </c>
      <c r="I118" s="72">
        <f t="shared" si="23"/>
        <v>-21633154</v>
      </c>
      <c r="J118" s="70">
        <f t="shared" si="24"/>
        <v>-20190628</v>
      </c>
      <c r="K118" s="70">
        <f t="shared" si="21"/>
        <v>22914176.375022307</v>
      </c>
      <c r="L118" s="72">
        <f t="shared" si="16"/>
        <v>84147.349999999991</v>
      </c>
      <c r="M118" s="72">
        <f t="shared" si="15"/>
        <v>-7515077.2341604549</v>
      </c>
      <c r="N118" s="70">
        <f t="shared" si="18"/>
        <v>-8019961.3341604518</v>
      </c>
      <c r="O118" s="67">
        <f t="shared" si="19"/>
        <v>14894215.040861856</v>
      </c>
      <c r="P118" s="67">
        <f t="shared" si="25"/>
        <v>13956573.14086186</v>
      </c>
      <c r="Q118" s="885">
        <f t="shared" si="20"/>
        <v>21471650.375022314</v>
      </c>
      <c r="R118" s="76"/>
    </row>
    <row r="119" spans="1:30" ht="12.75" customHeight="1">
      <c r="A119" s="37"/>
      <c r="B119" s="69">
        <v>43039</v>
      </c>
      <c r="C119" s="80"/>
      <c r="D119" s="660"/>
      <c r="E119" s="76"/>
      <c r="F119" s="74">
        <f t="shared" si="17"/>
        <v>43104804.375022314</v>
      </c>
      <c r="G119" s="70">
        <f t="shared" si="22"/>
        <v>43104804.375022307</v>
      </c>
      <c r="H119" s="74">
        <f t="shared" si="14"/>
        <v>240421</v>
      </c>
      <c r="I119" s="72">
        <f t="shared" si="23"/>
        <v>-21873575</v>
      </c>
      <c r="J119" s="70">
        <f t="shared" si="24"/>
        <v>-20431049</v>
      </c>
      <c r="K119" s="70">
        <f t="shared" si="21"/>
        <v>22673755.375022307</v>
      </c>
      <c r="L119" s="72">
        <f t="shared" si="16"/>
        <v>84147.349999999991</v>
      </c>
      <c r="M119" s="72">
        <f t="shared" si="15"/>
        <v>-7430929.8841604553</v>
      </c>
      <c r="N119" s="70">
        <f t="shared" si="18"/>
        <v>-7935813.9841604531</v>
      </c>
      <c r="O119" s="67">
        <f t="shared" si="19"/>
        <v>14737941.390861854</v>
      </c>
      <c r="P119" s="67">
        <f t="shared" si="25"/>
        <v>13800299.490861859</v>
      </c>
      <c r="Q119" s="885">
        <f t="shared" si="20"/>
        <v>21231229.375022314</v>
      </c>
      <c r="R119" s="76"/>
    </row>
    <row r="120" spans="1:30">
      <c r="A120" s="37"/>
      <c r="B120" s="69">
        <v>43069</v>
      </c>
      <c r="C120" s="80"/>
      <c r="D120" s="660"/>
      <c r="E120" s="76"/>
      <c r="F120" s="74">
        <f t="shared" si="17"/>
        <v>43104804.375022314</v>
      </c>
      <c r="G120" s="70">
        <f t="shared" si="22"/>
        <v>43104804.375022307</v>
      </c>
      <c r="H120" s="74">
        <f t="shared" ref="H120:H183" si="26">H119</f>
        <v>240421</v>
      </c>
      <c r="I120" s="72">
        <f t="shared" si="23"/>
        <v>-22113996</v>
      </c>
      <c r="J120" s="70">
        <f t="shared" si="24"/>
        <v>-20671470</v>
      </c>
      <c r="K120" s="70">
        <f t="shared" si="21"/>
        <v>22433334.375022307</v>
      </c>
      <c r="L120" s="72">
        <f t="shared" si="16"/>
        <v>84147.349999999991</v>
      </c>
      <c r="M120" s="72">
        <f t="shared" si="15"/>
        <v>-7346782.5341604557</v>
      </c>
      <c r="N120" s="70">
        <f t="shared" si="18"/>
        <v>-7851666.6341604544</v>
      </c>
      <c r="O120" s="67">
        <f t="shared" si="19"/>
        <v>14581667.740861852</v>
      </c>
      <c r="P120" s="67">
        <f t="shared" si="25"/>
        <v>13644025.840861859</v>
      </c>
      <c r="Q120" s="885">
        <f t="shared" si="20"/>
        <v>20990808.375022314</v>
      </c>
      <c r="R120" s="76"/>
    </row>
    <row r="121" spans="1:30" s="1210" customFormat="1">
      <c r="A121" s="1119"/>
      <c r="B121" s="567">
        <v>43100</v>
      </c>
      <c r="C121" s="660"/>
      <c r="D121" s="660"/>
      <c r="E121" s="563"/>
      <c r="F121" s="787">
        <f t="shared" si="17"/>
        <v>43104804.375022314</v>
      </c>
      <c r="G121" s="885">
        <f t="shared" si="22"/>
        <v>43104804.375022307</v>
      </c>
      <c r="H121" s="787">
        <f t="shared" si="26"/>
        <v>240421</v>
      </c>
      <c r="I121" s="787">
        <f t="shared" si="23"/>
        <v>-22354417</v>
      </c>
      <c r="J121" s="885">
        <f t="shared" si="24"/>
        <v>-20911891</v>
      </c>
      <c r="K121" s="885">
        <f t="shared" si="21"/>
        <v>22192913.375022307</v>
      </c>
      <c r="L121" s="787">
        <f t="shared" si="16"/>
        <v>84147.349999999991</v>
      </c>
      <c r="M121" s="787">
        <f t="shared" si="15"/>
        <v>-7262635.1841604561</v>
      </c>
      <c r="N121" s="885">
        <f t="shared" si="18"/>
        <v>-7767519.2841604538</v>
      </c>
      <c r="O121" s="885">
        <f t="shared" si="19"/>
        <v>14425394.090861853</v>
      </c>
      <c r="P121" s="885">
        <f t="shared" si="25"/>
        <v>13487752.190861858</v>
      </c>
      <c r="Q121" s="885">
        <f t="shared" si="20"/>
        <v>20750387.375022314</v>
      </c>
      <c r="R121" s="563"/>
      <c r="S121" s="1119"/>
      <c r="T121" s="1119"/>
      <c r="U121" s="1119"/>
      <c r="V121" s="1119"/>
      <c r="W121" s="1119"/>
      <c r="X121" s="1119"/>
      <c r="Y121" s="1119"/>
      <c r="Z121" s="1119"/>
      <c r="AA121" s="1119"/>
      <c r="AB121" s="1119"/>
      <c r="AC121" s="1119"/>
      <c r="AD121" s="1119"/>
    </row>
    <row r="122" spans="1:30" s="1210" customFormat="1" ht="12.75" customHeight="1">
      <c r="A122" s="1119"/>
      <c r="B122" s="567">
        <v>43131</v>
      </c>
      <c r="C122" s="660"/>
      <c r="D122" s="660"/>
      <c r="E122" s="563"/>
      <c r="F122" s="787">
        <f t="shared" si="17"/>
        <v>43104804.375022314</v>
      </c>
      <c r="G122" s="885">
        <f t="shared" si="22"/>
        <v>43104804.375022307</v>
      </c>
      <c r="H122" s="787">
        <f t="shared" si="26"/>
        <v>240421</v>
      </c>
      <c r="I122" s="787">
        <f t="shared" si="23"/>
        <v>-22594838</v>
      </c>
      <c r="J122" s="885">
        <f t="shared" si="24"/>
        <v>-21152312</v>
      </c>
      <c r="K122" s="885">
        <f t="shared" si="21"/>
        <v>21952492.375022307</v>
      </c>
      <c r="L122" s="787">
        <f>(-E122*0.21)+(H122*0.21)</f>
        <v>50488.409999999996</v>
      </c>
      <c r="M122" s="787">
        <f t="shared" si="15"/>
        <v>-7212146.7741604559</v>
      </c>
      <c r="N122" s="885">
        <f t="shared" si="18"/>
        <v>-7684774.3899937868</v>
      </c>
      <c r="O122" s="885">
        <f t="shared" si="19"/>
        <v>14267717.98502852</v>
      </c>
      <c r="P122" s="885">
        <f t="shared" si="25"/>
        <v>13297819.600861859</v>
      </c>
      <c r="Q122" s="885">
        <f t="shared" si="20"/>
        <v>20509966.375022314</v>
      </c>
      <c r="R122" s="563"/>
      <c r="S122" s="1119"/>
      <c r="T122" s="1119"/>
      <c r="U122" s="1119"/>
      <c r="V122" s="1119"/>
      <c r="W122" s="1119"/>
      <c r="X122" s="1119"/>
      <c r="Y122" s="1119"/>
      <c r="Z122" s="1119"/>
      <c r="AA122" s="1119"/>
      <c r="AB122" s="1119"/>
      <c r="AC122" s="1119"/>
      <c r="AD122" s="1119"/>
    </row>
    <row r="123" spans="1:30" s="1210" customFormat="1">
      <c r="A123" s="1119"/>
      <c r="B123" s="567">
        <v>43159</v>
      </c>
      <c r="C123" s="660"/>
      <c r="D123" s="660"/>
      <c r="E123" s="563"/>
      <c r="F123" s="787">
        <f t="shared" si="17"/>
        <v>43104804.375022314</v>
      </c>
      <c r="G123" s="885">
        <f t="shared" si="22"/>
        <v>43104804.375022307</v>
      </c>
      <c r="H123" s="787">
        <f t="shared" si="26"/>
        <v>240421</v>
      </c>
      <c r="I123" s="787">
        <f t="shared" si="23"/>
        <v>-22835259</v>
      </c>
      <c r="J123" s="885">
        <f t="shared" si="24"/>
        <v>-21392733</v>
      </c>
      <c r="K123" s="885">
        <f t="shared" si="21"/>
        <v>21712071.375022307</v>
      </c>
      <c r="L123" s="787">
        <f t="shared" ref="L123:L186" si="27">(-E123*0.21)+(H123*0.21)</f>
        <v>50488.409999999996</v>
      </c>
      <c r="M123" s="787">
        <f t="shared" si="15"/>
        <v>-7161658.3641604558</v>
      </c>
      <c r="N123" s="885">
        <f t="shared" si="18"/>
        <v>-7604834.4074937878</v>
      </c>
      <c r="O123" s="885">
        <f t="shared" si="19"/>
        <v>14107236.967528518</v>
      </c>
      <c r="P123" s="885">
        <f t="shared" si="25"/>
        <v>13107887.010861859</v>
      </c>
      <c r="Q123" s="885">
        <f t="shared" si="20"/>
        <v>20269545.375022314</v>
      </c>
      <c r="R123" s="563"/>
      <c r="S123" s="1119"/>
      <c r="T123" s="1119"/>
      <c r="U123" s="1119"/>
      <c r="V123" s="1119"/>
      <c r="W123" s="1119"/>
      <c r="X123" s="1119"/>
      <c r="Y123" s="1119"/>
      <c r="Z123" s="1119"/>
      <c r="AA123" s="1119"/>
      <c r="AB123" s="1119"/>
      <c r="AC123" s="1119"/>
      <c r="AD123" s="1119"/>
    </row>
    <row r="124" spans="1:30" s="1210" customFormat="1">
      <c r="A124" s="1119"/>
      <c r="B124" s="567">
        <v>43190</v>
      </c>
      <c r="C124" s="660"/>
      <c r="D124" s="660"/>
      <c r="E124" s="563"/>
      <c r="F124" s="787">
        <f t="shared" si="17"/>
        <v>43104804.375022314</v>
      </c>
      <c r="G124" s="885">
        <f t="shared" si="22"/>
        <v>43104804.375022307</v>
      </c>
      <c r="H124" s="787">
        <f t="shared" si="26"/>
        <v>240421</v>
      </c>
      <c r="I124" s="787">
        <f t="shared" si="23"/>
        <v>-23075680</v>
      </c>
      <c r="J124" s="885">
        <f t="shared" si="24"/>
        <v>-21633154</v>
      </c>
      <c r="K124" s="885">
        <f t="shared" si="21"/>
        <v>21471650.375022307</v>
      </c>
      <c r="L124" s="787">
        <f t="shared" si="27"/>
        <v>50488.409999999996</v>
      </c>
      <c r="M124" s="787">
        <f t="shared" si="15"/>
        <v>-7111169.9541604556</v>
      </c>
      <c r="N124" s="885">
        <f t="shared" si="18"/>
        <v>-7527699.336660455</v>
      </c>
      <c r="O124" s="885">
        <f t="shared" si="19"/>
        <v>13943951.038361851</v>
      </c>
      <c r="P124" s="885">
        <f t="shared" si="25"/>
        <v>12917954.420861859</v>
      </c>
      <c r="Q124" s="885">
        <f t="shared" si="20"/>
        <v>20029124.375022314</v>
      </c>
      <c r="R124" s="563"/>
      <c r="S124" s="1119"/>
      <c r="T124" s="1119"/>
      <c r="U124" s="1119"/>
      <c r="V124" s="1119"/>
      <c r="W124" s="1119"/>
      <c r="X124" s="1119"/>
      <c r="Y124" s="1119"/>
      <c r="Z124" s="1119"/>
      <c r="AA124" s="1119"/>
      <c r="AB124" s="1119"/>
      <c r="AC124" s="1119"/>
      <c r="AD124" s="1119"/>
    </row>
    <row r="125" spans="1:30" s="1210" customFormat="1">
      <c r="A125" s="1119"/>
      <c r="B125" s="567">
        <v>43220</v>
      </c>
      <c r="C125" s="660"/>
      <c r="D125" s="660"/>
      <c r="E125" s="563"/>
      <c r="F125" s="787">
        <f t="shared" si="17"/>
        <v>43104804.375022314</v>
      </c>
      <c r="G125" s="885">
        <f t="shared" si="22"/>
        <v>43104804.375022307</v>
      </c>
      <c r="H125" s="787">
        <f t="shared" si="26"/>
        <v>240421</v>
      </c>
      <c r="I125" s="787">
        <f t="shared" si="23"/>
        <v>-23316101</v>
      </c>
      <c r="J125" s="885">
        <f t="shared" si="24"/>
        <v>-21873575</v>
      </c>
      <c r="K125" s="885">
        <f t="shared" si="21"/>
        <v>21231229.375022307</v>
      </c>
      <c r="L125" s="787">
        <f t="shared" si="27"/>
        <v>50488.409999999996</v>
      </c>
      <c r="M125" s="787">
        <f t="shared" si="15"/>
        <v>-7060681.5441604555</v>
      </c>
      <c r="N125" s="885">
        <f t="shared" si="18"/>
        <v>-7453369.1774937883</v>
      </c>
      <c r="O125" s="885">
        <f t="shared" si="19"/>
        <v>13777860.197528519</v>
      </c>
      <c r="P125" s="885">
        <f t="shared" si="25"/>
        <v>12728021.830861859</v>
      </c>
      <c r="Q125" s="885">
        <f t="shared" si="20"/>
        <v>19788703.375022314</v>
      </c>
      <c r="R125" s="563"/>
      <c r="S125" s="1119"/>
      <c r="T125" s="1119"/>
      <c r="U125" s="1119"/>
      <c r="V125" s="1119"/>
      <c r="W125" s="1119"/>
      <c r="X125" s="1119"/>
      <c r="Y125" s="1119"/>
      <c r="Z125" s="1119"/>
      <c r="AA125" s="1119"/>
      <c r="AB125" s="1119"/>
      <c r="AC125" s="1119"/>
      <c r="AD125" s="1119"/>
    </row>
    <row r="126" spans="1:30" s="1210" customFormat="1">
      <c r="A126" s="1119"/>
      <c r="B126" s="567">
        <v>43251</v>
      </c>
      <c r="C126" s="660"/>
      <c r="D126" s="660"/>
      <c r="E126" s="563"/>
      <c r="F126" s="787">
        <f t="shared" si="17"/>
        <v>43104804.375022314</v>
      </c>
      <c r="G126" s="885">
        <f t="shared" si="22"/>
        <v>43104804.375022307</v>
      </c>
      <c r="H126" s="787">
        <f t="shared" si="26"/>
        <v>240421</v>
      </c>
      <c r="I126" s="787">
        <f t="shared" si="23"/>
        <v>-23556522</v>
      </c>
      <c r="J126" s="885">
        <f t="shared" si="24"/>
        <v>-22113996</v>
      </c>
      <c r="K126" s="885">
        <f t="shared" si="21"/>
        <v>20990808.375022307</v>
      </c>
      <c r="L126" s="787">
        <f t="shared" si="27"/>
        <v>50488.409999999996</v>
      </c>
      <c r="M126" s="787">
        <f t="shared" si="15"/>
        <v>-7010193.1341604553</v>
      </c>
      <c r="N126" s="885">
        <f t="shared" si="18"/>
        <v>-7381843.9299937887</v>
      </c>
      <c r="O126" s="885">
        <f t="shared" si="19"/>
        <v>13608964.445028517</v>
      </c>
      <c r="P126" s="885">
        <f t="shared" si="25"/>
        <v>12538089.240861859</v>
      </c>
      <c r="Q126" s="885">
        <f t="shared" si="20"/>
        <v>19548282.375022314</v>
      </c>
      <c r="R126" s="563"/>
      <c r="S126" s="1119"/>
      <c r="T126" s="1119"/>
      <c r="U126" s="1119"/>
      <c r="V126" s="1119"/>
      <c r="W126" s="1119"/>
      <c r="X126" s="1119"/>
      <c r="Y126" s="1119"/>
      <c r="Z126" s="1119"/>
      <c r="AA126" s="1119"/>
      <c r="AB126" s="1119"/>
      <c r="AC126" s="1119"/>
      <c r="AD126" s="1119"/>
    </row>
    <row r="127" spans="1:30" s="1210" customFormat="1">
      <c r="A127" s="1119"/>
      <c r="B127" s="567">
        <v>43281</v>
      </c>
      <c r="C127" s="660"/>
      <c r="D127" s="660"/>
      <c r="E127" s="563"/>
      <c r="F127" s="787">
        <f t="shared" si="17"/>
        <v>43104804.375022314</v>
      </c>
      <c r="G127" s="885">
        <f t="shared" si="22"/>
        <v>43104804.375022307</v>
      </c>
      <c r="H127" s="787">
        <f t="shared" si="26"/>
        <v>240421</v>
      </c>
      <c r="I127" s="787">
        <f t="shared" si="23"/>
        <v>-23796943</v>
      </c>
      <c r="J127" s="885">
        <f t="shared" si="24"/>
        <v>-22354417</v>
      </c>
      <c r="K127" s="885">
        <f t="shared" si="21"/>
        <v>20750387.375022307</v>
      </c>
      <c r="L127" s="787">
        <f t="shared" si="27"/>
        <v>50488.409999999996</v>
      </c>
      <c r="M127" s="787">
        <f t="shared" si="15"/>
        <v>-6959704.7241604552</v>
      </c>
      <c r="N127" s="885">
        <f t="shared" si="18"/>
        <v>-7313123.5941604553</v>
      </c>
      <c r="O127" s="885">
        <f t="shared" si="19"/>
        <v>13437263.780861851</v>
      </c>
      <c r="P127" s="885">
        <f t="shared" si="25"/>
        <v>12348156.650861859</v>
      </c>
      <c r="Q127" s="885">
        <f t="shared" si="20"/>
        <v>19307861.375022314</v>
      </c>
      <c r="R127" s="563"/>
      <c r="S127" s="1119"/>
      <c r="T127" s="1119"/>
      <c r="U127" s="1119"/>
      <c r="V127" s="1119"/>
      <c r="W127" s="1119"/>
      <c r="X127" s="1119"/>
      <c r="Y127" s="1119"/>
      <c r="Z127" s="1119"/>
      <c r="AA127" s="1119"/>
      <c r="AB127" s="1119"/>
      <c r="AC127" s="1119"/>
      <c r="AD127" s="1119"/>
    </row>
    <row r="128" spans="1:30" s="1210" customFormat="1">
      <c r="A128" s="1119"/>
      <c r="B128" s="567">
        <v>43312</v>
      </c>
      <c r="C128" s="660"/>
      <c r="D128" s="660"/>
      <c r="E128" s="563"/>
      <c r="F128" s="787">
        <f t="shared" si="17"/>
        <v>43104804.375022314</v>
      </c>
      <c r="G128" s="885">
        <f t="shared" si="22"/>
        <v>43104804.375022307</v>
      </c>
      <c r="H128" s="787">
        <f t="shared" si="26"/>
        <v>240421</v>
      </c>
      <c r="I128" s="787">
        <f t="shared" si="23"/>
        <v>-24037364</v>
      </c>
      <c r="J128" s="885">
        <f t="shared" si="24"/>
        <v>-22594838</v>
      </c>
      <c r="K128" s="885">
        <f t="shared" si="21"/>
        <v>20509966.375022307</v>
      </c>
      <c r="L128" s="787">
        <f t="shared" si="27"/>
        <v>50488.409999999996</v>
      </c>
      <c r="M128" s="787">
        <f t="shared" si="15"/>
        <v>-6909216.314160455</v>
      </c>
      <c r="N128" s="885">
        <f t="shared" si="18"/>
        <v>-7247208.1699937889</v>
      </c>
      <c r="O128" s="885">
        <f t="shared" si="19"/>
        <v>13262758.205028519</v>
      </c>
      <c r="P128" s="885">
        <f t="shared" si="25"/>
        <v>12158224.060861859</v>
      </c>
      <c r="Q128" s="885">
        <f t="shared" si="20"/>
        <v>19067440.375022314</v>
      </c>
      <c r="R128" s="563"/>
      <c r="S128" s="1119"/>
      <c r="T128" s="1119"/>
      <c r="U128" s="1119"/>
      <c r="V128" s="1119"/>
      <c r="W128" s="1119"/>
      <c r="X128" s="1119"/>
      <c r="Y128" s="1119"/>
      <c r="Z128" s="1119"/>
      <c r="AA128" s="1119"/>
      <c r="AB128" s="1119"/>
      <c r="AC128" s="1119"/>
      <c r="AD128" s="1119"/>
    </row>
    <row r="129" spans="1:30" s="1210" customFormat="1">
      <c r="A129" s="1119"/>
      <c r="B129" s="567">
        <v>43343</v>
      </c>
      <c r="C129" s="660"/>
      <c r="D129" s="660"/>
      <c r="E129" s="563"/>
      <c r="F129" s="787">
        <f t="shared" si="17"/>
        <v>43104804.375022314</v>
      </c>
      <c r="G129" s="885">
        <f t="shared" si="22"/>
        <v>43104804.375022307</v>
      </c>
      <c r="H129" s="787">
        <f t="shared" si="26"/>
        <v>240421</v>
      </c>
      <c r="I129" s="787">
        <f t="shared" si="23"/>
        <v>-24277785</v>
      </c>
      <c r="J129" s="885">
        <f t="shared" si="24"/>
        <v>-22835259</v>
      </c>
      <c r="K129" s="885">
        <f t="shared" si="21"/>
        <v>20269545.375022307</v>
      </c>
      <c r="L129" s="787">
        <f t="shared" si="27"/>
        <v>50488.409999999996</v>
      </c>
      <c r="M129" s="787">
        <f t="shared" si="15"/>
        <v>-6858727.9041604549</v>
      </c>
      <c r="N129" s="885">
        <f t="shared" si="18"/>
        <v>-7184097.6574937897</v>
      </c>
      <c r="O129" s="885">
        <f t="shared" si="19"/>
        <v>13085447.717528518</v>
      </c>
      <c r="P129" s="885">
        <f t="shared" si="25"/>
        <v>11968291.47086186</v>
      </c>
      <c r="Q129" s="885">
        <f t="shared" si="20"/>
        <v>18827019.375022314</v>
      </c>
      <c r="R129" s="563"/>
      <c r="S129" s="1119"/>
      <c r="T129" s="1119"/>
      <c r="U129" s="1119"/>
      <c r="V129" s="1119"/>
      <c r="W129" s="1119"/>
      <c r="X129" s="1119"/>
      <c r="Y129" s="1119"/>
      <c r="Z129" s="1119"/>
      <c r="AA129" s="1119"/>
      <c r="AB129" s="1119"/>
      <c r="AC129" s="1119"/>
      <c r="AD129" s="1119"/>
    </row>
    <row r="130" spans="1:30" s="1210" customFormat="1" ht="12.75" customHeight="1">
      <c r="A130" s="1119"/>
      <c r="B130" s="567">
        <v>43373</v>
      </c>
      <c r="C130" s="660"/>
      <c r="D130" s="660"/>
      <c r="E130" s="563"/>
      <c r="F130" s="787">
        <f t="shared" si="17"/>
        <v>43104804.375022314</v>
      </c>
      <c r="G130" s="885">
        <f t="shared" si="22"/>
        <v>43104804.375022307</v>
      </c>
      <c r="H130" s="787">
        <f t="shared" si="26"/>
        <v>240421</v>
      </c>
      <c r="I130" s="787">
        <f t="shared" si="23"/>
        <v>-24518206</v>
      </c>
      <c r="J130" s="885">
        <f t="shared" si="24"/>
        <v>-23075680</v>
      </c>
      <c r="K130" s="885">
        <f t="shared" si="21"/>
        <v>20029124.375022307</v>
      </c>
      <c r="L130" s="787">
        <f t="shared" si="27"/>
        <v>50488.409999999996</v>
      </c>
      <c r="M130" s="787">
        <f t="shared" si="15"/>
        <v>-6808239.4941604547</v>
      </c>
      <c r="N130" s="885">
        <f t="shared" si="18"/>
        <v>-7123792.0566604547</v>
      </c>
      <c r="O130" s="885">
        <f t="shared" si="19"/>
        <v>12905332.318361852</v>
      </c>
      <c r="P130" s="885">
        <f t="shared" si="25"/>
        <v>11778358.88086186</v>
      </c>
      <c r="Q130" s="885">
        <f t="shared" si="20"/>
        <v>18586598.375022314</v>
      </c>
      <c r="R130" s="563"/>
      <c r="S130" s="1119"/>
      <c r="T130" s="1119"/>
      <c r="U130" s="1119"/>
      <c r="V130" s="1119"/>
      <c r="W130" s="1119"/>
      <c r="X130" s="1119"/>
      <c r="Y130" s="1119"/>
      <c r="Z130" s="1119"/>
      <c r="AA130" s="1119"/>
      <c r="AB130" s="1119"/>
      <c r="AC130" s="1119"/>
      <c r="AD130" s="1119"/>
    </row>
    <row r="131" spans="1:30" s="1210" customFormat="1" ht="12.75" customHeight="1">
      <c r="A131" s="1119"/>
      <c r="B131" s="567">
        <v>43404</v>
      </c>
      <c r="C131" s="660"/>
      <c r="D131" s="660"/>
      <c r="E131" s="563"/>
      <c r="F131" s="787">
        <f t="shared" si="17"/>
        <v>43104804.375022314</v>
      </c>
      <c r="G131" s="885">
        <f t="shared" si="22"/>
        <v>43104804.375022307</v>
      </c>
      <c r="H131" s="787">
        <f t="shared" si="26"/>
        <v>240421</v>
      </c>
      <c r="I131" s="787">
        <f t="shared" si="23"/>
        <v>-24758627</v>
      </c>
      <c r="J131" s="885">
        <f t="shared" si="24"/>
        <v>-23316101</v>
      </c>
      <c r="K131" s="885">
        <f t="shared" si="21"/>
        <v>19788703.375022307</v>
      </c>
      <c r="L131" s="787">
        <f t="shared" si="27"/>
        <v>50488.409999999996</v>
      </c>
      <c r="M131" s="787">
        <f t="shared" si="15"/>
        <v>-6757751.0841604546</v>
      </c>
      <c r="N131" s="885">
        <f t="shared" si="18"/>
        <v>-7066291.3674937896</v>
      </c>
      <c r="O131" s="885">
        <f t="shared" si="19"/>
        <v>12722412.007528517</v>
      </c>
      <c r="P131" s="885">
        <f t="shared" si="25"/>
        <v>11588426.29086186</v>
      </c>
      <c r="Q131" s="885">
        <f t="shared" si="20"/>
        <v>18346177.375022314</v>
      </c>
      <c r="R131" s="563"/>
      <c r="S131" s="1119"/>
      <c r="T131" s="1119"/>
      <c r="U131" s="1119"/>
      <c r="V131" s="1119"/>
      <c r="W131" s="1119"/>
      <c r="X131" s="1119"/>
      <c r="Y131" s="1119"/>
      <c r="Z131" s="1119"/>
      <c r="AA131" s="1119"/>
      <c r="AB131" s="1119"/>
      <c r="AC131" s="1119"/>
      <c r="AD131" s="1119"/>
    </row>
    <row r="132" spans="1:30" s="1210" customFormat="1">
      <c r="A132" s="1119"/>
      <c r="B132" s="567">
        <v>43434</v>
      </c>
      <c r="C132" s="660"/>
      <c r="D132" s="660"/>
      <c r="E132" s="563"/>
      <c r="F132" s="787">
        <f t="shared" si="17"/>
        <v>43104804.375022314</v>
      </c>
      <c r="G132" s="885">
        <f t="shared" si="22"/>
        <v>43104804.375022307</v>
      </c>
      <c r="H132" s="787">
        <f t="shared" si="26"/>
        <v>240421</v>
      </c>
      <c r="I132" s="787">
        <f t="shared" si="23"/>
        <v>-24999048</v>
      </c>
      <c r="J132" s="885">
        <f t="shared" si="24"/>
        <v>-23556522</v>
      </c>
      <c r="K132" s="885">
        <f t="shared" si="21"/>
        <v>19548282.375022307</v>
      </c>
      <c r="L132" s="787">
        <f t="shared" si="27"/>
        <v>50488.409999999996</v>
      </c>
      <c r="M132" s="787">
        <f t="shared" si="15"/>
        <v>-6707262.6741604544</v>
      </c>
      <c r="N132" s="885">
        <f t="shared" si="18"/>
        <v>-7011595.5899937898</v>
      </c>
      <c r="O132" s="885">
        <f t="shared" si="19"/>
        <v>12536686.785028517</v>
      </c>
      <c r="P132" s="885">
        <f t="shared" si="25"/>
        <v>11398493.70086186</v>
      </c>
      <c r="Q132" s="885">
        <f t="shared" si="20"/>
        <v>18105756.375022314</v>
      </c>
      <c r="R132" s="81"/>
      <c r="S132" s="1119"/>
      <c r="T132" s="1119"/>
      <c r="U132" s="1119"/>
      <c r="V132" s="1119"/>
      <c r="W132" s="1119"/>
      <c r="X132" s="1119"/>
      <c r="Y132" s="1119"/>
      <c r="Z132" s="1119"/>
      <c r="AA132" s="1119"/>
      <c r="AB132" s="1119"/>
      <c r="AC132" s="1119"/>
      <c r="AD132" s="1119"/>
    </row>
    <row r="133" spans="1:30" s="1210" customFormat="1">
      <c r="A133" s="1119"/>
      <c r="B133" s="567">
        <v>43465</v>
      </c>
      <c r="C133" s="660"/>
      <c r="D133" s="660"/>
      <c r="E133" s="563"/>
      <c r="F133" s="787">
        <f t="shared" si="17"/>
        <v>43104804.375022314</v>
      </c>
      <c r="G133" s="885">
        <f t="shared" si="22"/>
        <v>43104804.375022307</v>
      </c>
      <c r="H133" s="787">
        <f t="shared" si="26"/>
        <v>240421</v>
      </c>
      <c r="I133" s="787">
        <f t="shared" si="23"/>
        <v>-25239469</v>
      </c>
      <c r="J133" s="885">
        <f t="shared" si="24"/>
        <v>-23796943</v>
      </c>
      <c r="K133" s="885">
        <f t="shared" si="21"/>
        <v>19307861.375022307</v>
      </c>
      <c r="L133" s="787">
        <f t="shared" si="27"/>
        <v>50488.409999999996</v>
      </c>
      <c r="M133" s="787">
        <f t="shared" si="15"/>
        <v>-6656774.2641604543</v>
      </c>
      <c r="N133" s="885">
        <f t="shared" si="18"/>
        <v>-6959704.7241604552</v>
      </c>
      <c r="O133" s="885">
        <f>N133+K133</f>
        <v>12348156.650861852</v>
      </c>
      <c r="P133" s="885">
        <f t="shared" si="25"/>
        <v>11208561.11086186</v>
      </c>
      <c r="Q133" s="885">
        <f t="shared" si="20"/>
        <v>17865335.375022314</v>
      </c>
      <c r="R133" s="563"/>
      <c r="S133" s="1119"/>
      <c r="T133" s="1119"/>
      <c r="U133" s="1119"/>
      <c r="V133" s="1119"/>
      <c r="W133" s="1119"/>
      <c r="X133" s="1119"/>
      <c r="Y133" s="1119"/>
      <c r="Z133" s="1119"/>
      <c r="AA133" s="1119"/>
      <c r="AB133" s="1119"/>
      <c r="AC133" s="1119"/>
      <c r="AD133" s="1119"/>
    </row>
    <row r="134" spans="1:30" s="1210" customFormat="1" ht="12.75" customHeight="1">
      <c r="A134" s="1119"/>
      <c r="B134" s="567">
        <v>43496</v>
      </c>
      <c r="C134" s="660"/>
      <c r="D134" s="660"/>
      <c r="E134" s="563"/>
      <c r="F134" s="787">
        <f t="shared" si="17"/>
        <v>43104804.375022314</v>
      </c>
      <c r="G134" s="885">
        <f t="shared" si="22"/>
        <v>43104804.375022307</v>
      </c>
      <c r="H134" s="787">
        <f t="shared" si="26"/>
        <v>240421</v>
      </c>
      <c r="I134" s="787">
        <f t="shared" si="23"/>
        <v>-25479890</v>
      </c>
      <c r="J134" s="885">
        <f t="shared" si="24"/>
        <v>-24037364</v>
      </c>
      <c r="K134" s="885">
        <f t="shared" si="21"/>
        <v>19067440.375022307</v>
      </c>
      <c r="L134" s="787">
        <f t="shared" si="27"/>
        <v>50488.409999999996</v>
      </c>
      <c r="M134" s="787">
        <f t="shared" si="15"/>
        <v>-6606285.8541604541</v>
      </c>
      <c r="N134" s="885">
        <f t="shared" si="18"/>
        <v>-6909216.314160455</v>
      </c>
      <c r="O134" s="885">
        <f t="shared" si="19"/>
        <v>12158224.060861852</v>
      </c>
      <c r="P134" s="885">
        <f t="shared" si="25"/>
        <v>11018628.52086186</v>
      </c>
      <c r="Q134" s="885">
        <f t="shared" si="20"/>
        <v>17624914.375022314</v>
      </c>
      <c r="R134" s="563"/>
      <c r="S134" s="1119"/>
      <c r="T134" s="1119"/>
      <c r="U134" s="1119"/>
      <c r="V134" s="1119"/>
      <c r="W134" s="1119"/>
      <c r="X134" s="1119"/>
      <c r="Y134" s="1119"/>
      <c r="Z134" s="1119"/>
      <c r="AA134" s="1119"/>
      <c r="AB134" s="1119"/>
      <c r="AC134" s="1119"/>
      <c r="AD134" s="1119"/>
    </row>
    <row r="135" spans="1:30" s="1210" customFormat="1">
      <c r="A135" s="1119"/>
      <c r="B135" s="567">
        <v>43524</v>
      </c>
      <c r="C135" s="660"/>
      <c r="D135" s="660"/>
      <c r="E135" s="563"/>
      <c r="F135" s="787">
        <f t="shared" si="17"/>
        <v>43104804.375022314</v>
      </c>
      <c r="G135" s="885">
        <f t="shared" si="22"/>
        <v>43104804.375022307</v>
      </c>
      <c r="H135" s="787">
        <f t="shared" si="26"/>
        <v>240421</v>
      </c>
      <c r="I135" s="787">
        <f t="shared" si="23"/>
        <v>-25720311</v>
      </c>
      <c r="J135" s="885">
        <f t="shared" si="24"/>
        <v>-24277785</v>
      </c>
      <c r="K135" s="885">
        <f t="shared" si="21"/>
        <v>18827019.375022307</v>
      </c>
      <c r="L135" s="787">
        <f t="shared" si="27"/>
        <v>50488.409999999996</v>
      </c>
      <c r="M135" s="787">
        <f t="shared" si="15"/>
        <v>-6555797.444160454</v>
      </c>
      <c r="N135" s="885">
        <f t="shared" si="18"/>
        <v>-6858727.9041604558</v>
      </c>
      <c r="O135" s="885">
        <f t="shared" si="19"/>
        <v>11968291.470861852</v>
      </c>
      <c r="P135" s="885">
        <f t="shared" si="25"/>
        <v>10828695.930861861</v>
      </c>
      <c r="Q135" s="885">
        <f t="shared" si="20"/>
        <v>17384493.375022314</v>
      </c>
      <c r="R135" s="563"/>
      <c r="S135" s="1119"/>
      <c r="T135" s="1119"/>
      <c r="U135" s="1119"/>
      <c r="V135" s="1119"/>
      <c r="W135" s="1119"/>
      <c r="X135" s="1119"/>
      <c r="Y135" s="1119"/>
      <c r="Z135" s="1119"/>
      <c r="AA135" s="1119"/>
      <c r="AB135" s="1119"/>
      <c r="AC135" s="1119"/>
      <c r="AD135" s="1119"/>
    </row>
    <row r="136" spans="1:30" s="1210" customFormat="1">
      <c r="A136" s="1119"/>
      <c r="B136" s="567">
        <v>43555</v>
      </c>
      <c r="C136" s="660"/>
      <c r="D136" s="660"/>
      <c r="E136" s="563"/>
      <c r="F136" s="787">
        <f t="shared" si="17"/>
        <v>43104804.375022314</v>
      </c>
      <c r="G136" s="885">
        <f t="shared" si="22"/>
        <v>43104804.375022307</v>
      </c>
      <c r="H136" s="787">
        <f t="shared" si="26"/>
        <v>240421</v>
      </c>
      <c r="I136" s="787">
        <f t="shared" si="23"/>
        <v>-25960732</v>
      </c>
      <c r="J136" s="885">
        <f t="shared" si="24"/>
        <v>-24518206</v>
      </c>
      <c r="K136" s="885">
        <f t="shared" si="21"/>
        <v>18586598.375022307</v>
      </c>
      <c r="L136" s="787">
        <f t="shared" si="27"/>
        <v>50488.409999999996</v>
      </c>
      <c r="M136" s="787">
        <f t="shared" si="15"/>
        <v>-6505309.0341604538</v>
      </c>
      <c r="N136" s="885">
        <f t="shared" si="18"/>
        <v>-6808239.4941604547</v>
      </c>
      <c r="O136" s="885">
        <f t="shared" si="19"/>
        <v>11778358.880861852</v>
      </c>
      <c r="P136" s="885">
        <f t="shared" si="25"/>
        <v>10638763.340861861</v>
      </c>
      <c r="Q136" s="885">
        <f t="shared" si="20"/>
        <v>17144072.375022314</v>
      </c>
      <c r="R136" s="563"/>
      <c r="S136" s="1119"/>
      <c r="T136" s="1119"/>
      <c r="U136" s="1119"/>
      <c r="V136" s="1119"/>
      <c r="W136" s="1119"/>
      <c r="X136" s="1119"/>
      <c r="Y136" s="1119"/>
      <c r="Z136" s="1119"/>
      <c r="AA136" s="1119"/>
      <c r="AB136" s="1119"/>
      <c r="AC136" s="1119"/>
      <c r="AD136" s="1119"/>
    </row>
    <row r="137" spans="1:30" s="1210" customFormat="1">
      <c r="A137" s="1119"/>
      <c r="B137" s="567">
        <v>43585</v>
      </c>
      <c r="C137" s="660"/>
      <c r="D137" s="660"/>
      <c r="E137" s="563"/>
      <c r="F137" s="787">
        <f t="shared" si="17"/>
        <v>43104804.375022314</v>
      </c>
      <c r="G137" s="885">
        <f t="shared" si="22"/>
        <v>43104804.375022307</v>
      </c>
      <c r="H137" s="787">
        <f t="shared" si="26"/>
        <v>240421</v>
      </c>
      <c r="I137" s="787">
        <f t="shared" si="23"/>
        <v>-26201153</v>
      </c>
      <c r="J137" s="885">
        <f t="shared" si="24"/>
        <v>-24758627</v>
      </c>
      <c r="K137" s="885">
        <f t="shared" si="21"/>
        <v>18346177.375022307</v>
      </c>
      <c r="L137" s="787">
        <f t="shared" si="27"/>
        <v>50488.409999999996</v>
      </c>
      <c r="M137" s="787">
        <f t="shared" si="15"/>
        <v>-6454820.6241604537</v>
      </c>
      <c r="N137" s="885">
        <f t="shared" si="18"/>
        <v>-6757751.0841604546</v>
      </c>
      <c r="O137" s="885">
        <f t="shared" si="19"/>
        <v>11588426.290861852</v>
      </c>
      <c r="P137" s="885">
        <f t="shared" si="25"/>
        <v>10448830.750861861</v>
      </c>
      <c r="Q137" s="885">
        <f t="shared" si="20"/>
        <v>16903651.375022314</v>
      </c>
      <c r="R137" s="563"/>
      <c r="S137" s="1119"/>
      <c r="T137" s="1119"/>
      <c r="U137" s="1119"/>
      <c r="V137" s="1119"/>
      <c r="W137" s="1119"/>
      <c r="X137" s="1119"/>
      <c r="Y137" s="1119"/>
      <c r="Z137" s="1119"/>
      <c r="AA137" s="1119"/>
      <c r="AB137" s="1119"/>
      <c r="AC137" s="1119"/>
      <c r="AD137" s="1119"/>
    </row>
    <row r="138" spans="1:30" s="1210" customFormat="1">
      <c r="A138" s="1119"/>
      <c r="B138" s="567">
        <v>43616</v>
      </c>
      <c r="C138" s="660"/>
      <c r="D138" s="660"/>
      <c r="E138" s="563"/>
      <c r="F138" s="787">
        <f t="shared" si="17"/>
        <v>43104804.375022314</v>
      </c>
      <c r="G138" s="885">
        <f t="shared" si="22"/>
        <v>43104804.375022307</v>
      </c>
      <c r="H138" s="787">
        <f t="shared" si="26"/>
        <v>240421</v>
      </c>
      <c r="I138" s="787">
        <f t="shared" si="23"/>
        <v>-26441574</v>
      </c>
      <c r="J138" s="885">
        <f t="shared" si="24"/>
        <v>-24999048</v>
      </c>
      <c r="K138" s="885">
        <f t="shared" si="21"/>
        <v>18105756.375022307</v>
      </c>
      <c r="L138" s="787">
        <f t="shared" si="27"/>
        <v>50488.409999999996</v>
      </c>
      <c r="M138" s="787">
        <f t="shared" si="15"/>
        <v>-6404332.2141604535</v>
      </c>
      <c r="N138" s="885">
        <f t="shared" si="18"/>
        <v>-6707262.6741604544</v>
      </c>
      <c r="O138" s="885">
        <f t="shared" si="19"/>
        <v>11398493.700861853</v>
      </c>
      <c r="P138" s="885">
        <f t="shared" si="25"/>
        <v>10258898.160861861</v>
      </c>
      <c r="Q138" s="885">
        <f t="shared" si="20"/>
        <v>16663230.375022314</v>
      </c>
      <c r="R138" s="563"/>
      <c r="S138" s="1119"/>
      <c r="T138" s="1119"/>
      <c r="U138" s="1119"/>
      <c r="V138" s="1119"/>
      <c r="W138" s="1119"/>
      <c r="X138" s="1119"/>
      <c r="Y138" s="1119"/>
      <c r="Z138" s="1119"/>
      <c r="AA138" s="1119"/>
      <c r="AB138" s="1119"/>
      <c r="AC138" s="1119"/>
      <c r="AD138" s="1119"/>
    </row>
    <row r="139" spans="1:30" s="1210" customFormat="1">
      <c r="A139" s="1119"/>
      <c r="B139" s="567">
        <v>43646</v>
      </c>
      <c r="C139" s="660"/>
      <c r="D139" s="660"/>
      <c r="E139" s="563"/>
      <c r="F139" s="787">
        <f t="shared" si="17"/>
        <v>43104804.375022314</v>
      </c>
      <c r="G139" s="885">
        <f t="shared" si="22"/>
        <v>43104804.375022307</v>
      </c>
      <c r="H139" s="787">
        <f t="shared" si="26"/>
        <v>240421</v>
      </c>
      <c r="I139" s="787">
        <f t="shared" si="23"/>
        <v>-26681995</v>
      </c>
      <c r="J139" s="885">
        <f t="shared" si="24"/>
        <v>-25239469</v>
      </c>
      <c r="K139" s="885">
        <f t="shared" si="21"/>
        <v>17865335.375022307</v>
      </c>
      <c r="L139" s="787">
        <f t="shared" si="27"/>
        <v>50488.409999999996</v>
      </c>
      <c r="M139" s="787">
        <f t="shared" si="15"/>
        <v>-6353843.8041604534</v>
      </c>
      <c r="N139" s="885">
        <f t="shared" si="18"/>
        <v>-6656774.2641604552</v>
      </c>
      <c r="O139" s="885">
        <f t="shared" si="19"/>
        <v>11208561.110861853</v>
      </c>
      <c r="P139" s="885">
        <f t="shared" si="25"/>
        <v>10068965.570861861</v>
      </c>
      <c r="Q139" s="885">
        <f t="shared" si="20"/>
        <v>16422809.375022314</v>
      </c>
      <c r="R139" s="563"/>
      <c r="S139" s="1119"/>
      <c r="T139" s="1119"/>
      <c r="U139" s="1119"/>
      <c r="V139" s="1119"/>
      <c r="W139" s="1119"/>
      <c r="X139" s="1119"/>
      <c r="Y139" s="1119"/>
      <c r="Z139" s="1119"/>
      <c r="AA139" s="1119"/>
      <c r="AB139" s="1119"/>
      <c r="AC139" s="1119"/>
      <c r="AD139" s="1119"/>
    </row>
    <row r="140" spans="1:30" s="1210" customFormat="1">
      <c r="A140" s="1119"/>
      <c r="B140" s="1123">
        <v>43677</v>
      </c>
      <c r="C140" s="1071"/>
      <c r="D140" s="1071"/>
      <c r="E140" s="1772"/>
      <c r="F140" s="1125">
        <f t="shared" si="17"/>
        <v>43104804.375022314</v>
      </c>
      <c r="G140" s="1146">
        <f t="shared" si="22"/>
        <v>43104804.375022307</v>
      </c>
      <c r="H140" s="1125">
        <f t="shared" si="26"/>
        <v>240421</v>
      </c>
      <c r="I140" s="1125">
        <f t="shared" si="23"/>
        <v>-26922416</v>
      </c>
      <c r="J140" s="1146">
        <f t="shared" si="24"/>
        <v>-25479890</v>
      </c>
      <c r="K140" s="1146">
        <f t="shared" si="21"/>
        <v>17624914.375022307</v>
      </c>
      <c r="L140" s="1125">
        <f>(-E140*0.21)+(H140*0.21)</f>
        <v>50488.409999999996</v>
      </c>
      <c r="M140" s="1125">
        <f t="shared" si="15"/>
        <v>-6303355.3941604532</v>
      </c>
      <c r="N140" s="1146">
        <f t="shared" si="18"/>
        <v>-6606285.8541604551</v>
      </c>
      <c r="O140" s="1146">
        <f t="shared" si="19"/>
        <v>11018628.520861853</v>
      </c>
      <c r="P140" s="1146">
        <f t="shared" si="25"/>
        <v>9879032.9808618613</v>
      </c>
      <c r="Q140" s="885">
        <f t="shared" si="20"/>
        <v>16182388.375022314</v>
      </c>
      <c r="R140" s="563"/>
      <c r="S140" s="1119"/>
      <c r="T140" s="1119"/>
      <c r="U140" s="1119"/>
      <c r="V140" s="1119"/>
      <c r="W140" s="1119"/>
      <c r="X140" s="1119"/>
      <c r="Y140" s="1119"/>
      <c r="Z140" s="1119"/>
      <c r="AA140" s="1119"/>
      <c r="AB140" s="1119"/>
      <c r="AC140" s="1119"/>
      <c r="AD140" s="1119"/>
    </row>
    <row r="141" spans="1:30" s="1210" customFormat="1">
      <c r="A141" s="1119"/>
      <c r="B141" s="1123">
        <v>43708</v>
      </c>
      <c r="C141" s="1071"/>
      <c r="D141" s="1071"/>
      <c r="E141" s="1772"/>
      <c r="F141" s="1125">
        <f t="shared" si="17"/>
        <v>43104804.375022314</v>
      </c>
      <c r="G141" s="1146">
        <f t="shared" si="22"/>
        <v>43104804.375022307</v>
      </c>
      <c r="H141" s="1125">
        <f t="shared" si="26"/>
        <v>240421</v>
      </c>
      <c r="I141" s="1125">
        <f t="shared" si="23"/>
        <v>-27162837</v>
      </c>
      <c r="J141" s="1146">
        <f t="shared" si="24"/>
        <v>-25720311</v>
      </c>
      <c r="K141" s="1146">
        <f t="shared" si="21"/>
        <v>17384493.375022307</v>
      </c>
      <c r="L141" s="1125">
        <f t="shared" si="27"/>
        <v>50488.409999999996</v>
      </c>
      <c r="M141" s="1125">
        <f t="shared" ref="M141:M204" si="28">M140+L141</f>
        <v>-6252866.9841604531</v>
      </c>
      <c r="N141" s="1146">
        <f t="shared" si="18"/>
        <v>-6555797.444160454</v>
      </c>
      <c r="O141" s="1146">
        <f t="shared" si="19"/>
        <v>10828695.930861853</v>
      </c>
      <c r="P141" s="1146">
        <f t="shared" si="25"/>
        <v>9689100.3908618614</v>
      </c>
      <c r="Q141" s="885">
        <f t="shared" si="20"/>
        <v>15941967.375022314</v>
      </c>
      <c r="R141" s="563"/>
      <c r="S141" s="1119"/>
      <c r="T141" s="1119"/>
      <c r="U141" s="1119"/>
      <c r="V141" s="1119"/>
      <c r="W141" s="1119"/>
      <c r="X141" s="1119"/>
      <c r="Y141" s="1119"/>
      <c r="Z141" s="1119"/>
      <c r="AA141" s="1119"/>
      <c r="AB141" s="1119"/>
      <c r="AC141" s="1119"/>
      <c r="AD141" s="1119"/>
    </row>
    <row r="142" spans="1:30" s="1210" customFormat="1">
      <c r="A142" s="1119"/>
      <c r="B142" s="1123">
        <v>43738</v>
      </c>
      <c r="C142" s="1071"/>
      <c r="D142" s="1071"/>
      <c r="E142" s="1772"/>
      <c r="F142" s="1125">
        <f t="shared" si="17"/>
        <v>43104804.375022314</v>
      </c>
      <c r="G142" s="1146">
        <f t="shared" si="22"/>
        <v>43104804.375022307</v>
      </c>
      <c r="H142" s="1125">
        <f t="shared" si="26"/>
        <v>240421</v>
      </c>
      <c r="I142" s="1125">
        <f t="shared" si="23"/>
        <v>-27403258</v>
      </c>
      <c r="J142" s="1146">
        <f t="shared" si="24"/>
        <v>-25960732</v>
      </c>
      <c r="K142" s="1146">
        <f t="shared" si="21"/>
        <v>17144072.375022307</v>
      </c>
      <c r="L142" s="1125">
        <f t="shared" si="27"/>
        <v>50488.409999999996</v>
      </c>
      <c r="M142" s="1125">
        <f t="shared" si="28"/>
        <v>-6202378.5741604529</v>
      </c>
      <c r="N142" s="1146">
        <f t="shared" si="18"/>
        <v>-6505309.0341604538</v>
      </c>
      <c r="O142" s="1146">
        <f t="shared" si="19"/>
        <v>10638763.340861853</v>
      </c>
      <c r="P142" s="1146">
        <f t="shared" si="25"/>
        <v>9499167.8008618616</v>
      </c>
      <c r="Q142" s="885">
        <f t="shared" si="20"/>
        <v>15701546.375022314</v>
      </c>
      <c r="R142" s="563"/>
      <c r="S142" s="1119"/>
      <c r="T142" s="1119"/>
      <c r="U142" s="1119"/>
      <c r="V142" s="1119"/>
      <c r="W142" s="1119"/>
      <c r="X142" s="1119"/>
      <c r="Y142" s="1119"/>
      <c r="Z142" s="1119"/>
      <c r="AA142" s="1119"/>
      <c r="AB142" s="1119"/>
      <c r="AC142" s="1119"/>
      <c r="AD142" s="1119"/>
    </row>
    <row r="143" spans="1:30" s="1210" customFormat="1">
      <c r="A143" s="1119"/>
      <c r="B143" s="1123">
        <v>43769</v>
      </c>
      <c r="C143" s="1071"/>
      <c r="D143" s="1071"/>
      <c r="E143" s="1772"/>
      <c r="F143" s="1125">
        <f t="shared" si="17"/>
        <v>43104804.375022314</v>
      </c>
      <c r="G143" s="1146">
        <f t="shared" si="22"/>
        <v>43104804.375022307</v>
      </c>
      <c r="H143" s="1125">
        <f t="shared" si="26"/>
        <v>240421</v>
      </c>
      <c r="I143" s="1125">
        <f t="shared" si="23"/>
        <v>-27643679</v>
      </c>
      <c r="J143" s="1146">
        <f t="shared" si="24"/>
        <v>-26201153</v>
      </c>
      <c r="K143" s="1146">
        <f t="shared" si="21"/>
        <v>16903651.375022307</v>
      </c>
      <c r="L143" s="1125">
        <f t="shared" si="27"/>
        <v>50488.409999999996</v>
      </c>
      <c r="M143" s="1125">
        <f t="shared" si="28"/>
        <v>-6151890.1641604528</v>
      </c>
      <c r="N143" s="1146">
        <f t="shared" si="18"/>
        <v>-6454820.6241604546</v>
      </c>
      <c r="O143" s="1146">
        <f t="shared" si="19"/>
        <v>10448830.750861853</v>
      </c>
      <c r="P143" s="1146">
        <f t="shared" si="25"/>
        <v>9309235.2108618617</v>
      </c>
      <c r="Q143" s="885">
        <f t="shared" si="20"/>
        <v>15461125.375022314</v>
      </c>
      <c r="R143" s="563"/>
      <c r="S143" s="1119"/>
      <c r="T143" s="1119"/>
      <c r="U143" s="1119"/>
      <c r="V143" s="1119"/>
      <c r="W143" s="1119"/>
      <c r="X143" s="1119"/>
      <c r="Y143" s="1119"/>
      <c r="Z143" s="1119"/>
      <c r="AA143" s="1119"/>
      <c r="AB143" s="1119"/>
      <c r="AC143" s="1119"/>
      <c r="AD143" s="1119"/>
    </row>
    <row r="144" spans="1:30" s="1210" customFormat="1">
      <c r="A144" s="1119"/>
      <c r="B144" s="1123">
        <v>43799</v>
      </c>
      <c r="C144" s="1071"/>
      <c r="D144" s="1071"/>
      <c r="E144" s="1772"/>
      <c r="F144" s="1125">
        <f t="shared" ref="F144:F207" si="29">F143+E144</f>
        <v>43104804.375022314</v>
      </c>
      <c r="G144" s="1146">
        <f t="shared" si="22"/>
        <v>43104804.375022307</v>
      </c>
      <c r="H144" s="1125">
        <f t="shared" si="26"/>
        <v>240421</v>
      </c>
      <c r="I144" s="1125">
        <f t="shared" si="23"/>
        <v>-27884100</v>
      </c>
      <c r="J144" s="1146">
        <f t="shared" si="24"/>
        <v>-26441574</v>
      </c>
      <c r="K144" s="1146">
        <f t="shared" si="21"/>
        <v>16663230.375022307</v>
      </c>
      <c r="L144" s="1125">
        <f t="shared" si="27"/>
        <v>50488.409999999996</v>
      </c>
      <c r="M144" s="1125">
        <f t="shared" si="28"/>
        <v>-6101401.7541604526</v>
      </c>
      <c r="N144" s="1146">
        <f t="shared" si="18"/>
        <v>-6404332.2141604535</v>
      </c>
      <c r="O144" s="1146">
        <f t="shared" si="19"/>
        <v>10258898.160861854</v>
      </c>
      <c r="P144" s="1146">
        <f t="shared" si="25"/>
        <v>9119302.6208618619</v>
      </c>
      <c r="Q144" s="885">
        <f t="shared" si="20"/>
        <v>15220704.375022314</v>
      </c>
      <c r="R144" s="563"/>
      <c r="S144" s="1119"/>
      <c r="T144" s="1119"/>
      <c r="U144" s="1119"/>
      <c r="V144" s="1119"/>
      <c r="W144" s="1119"/>
      <c r="X144" s="1119"/>
      <c r="Y144" s="1119"/>
      <c r="Z144" s="1119"/>
      <c r="AA144" s="1119"/>
      <c r="AB144" s="1119"/>
      <c r="AC144" s="1119"/>
      <c r="AD144" s="1119"/>
    </row>
    <row r="145" spans="2:18" s="1119" customFormat="1">
      <c r="B145" s="1123">
        <v>43830</v>
      </c>
      <c r="C145" s="1071"/>
      <c r="D145" s="1071"/>
      <c r="E145" s="1772"/>
      <c r="F145" s="1125">
        <f t="shared" si="29"/>
        <v>43104804.375022314</v>
      </c>
      <c r="G145" s="1146">
        <f t="shared" si="22"/>
        <v>43104804.375022307</v>
      </c>
      <c r="H145" s="1125">
        <f t="shared" si="26"/>
        <v>240421</v>
      </c>
      <c r="I145" s="1125">
        <f t="shared" si="23"/>
        <v>-28124521</v>
      </c>
      <c r="J145" s="1146">
        <f t="shared" si="24"/>
        <v>-26681995</v>
      </c>
      <c r="K145" s="1146">
        <f t="shared" si="21"/>
        <v>16422809.375022307</v>
      </c>
      <c r="L145" s="1125">
        <f t="shared" si="27"/>
        <v>50488.409999999996</v>
      </c>
      <c r="M145" s="1125">
        <f t="shared" si="28"/>
        <v>-6050913.3441604525</v>
      </c>
      <c r="N145" s="1146">
        <f t="shared" si="18"/>
        <v>-6353843.8041604534</v>
      </c>
      <c r="O145" s="1146">
        <f t="shared" si="19"/>
        <v>10068965.570861854</v>
      </c>
      <c r="P145" s="1146">
        <f t="shared" si="25"/>
        <v>8929370.030861862</v>
      </c>
      <c r="Q145" s="885">
        <f t="shared" si="20"/>
        <v>14980283.375022314</v>
      </c>
      <c r="R145" s="563"/>
    </row>
    <row r="146" spans="2:18" s="1119" customFormat="1">
      <c r="B146" s="1123">
        <v>43861</v>
      </c>
      <c r="C146" s="1773"/>
      <c r="D146" s="1773"/>
      <c r="E146" s="1773"/>
      <c r="F146" s="1125">
        <f t="shared" si="29"/>
        <v>43104804.375022314</v>
      </c>
      <c r="G146" s="1146">
        <f t="shared" si="22"/>
        <v>43104804.375022307</v>
      </c>
      <c r="H146" s="1125">
        <f t="shared" si="26"/>
        <v>240421</v>
      </c>
      <c r="I146" s="1125">
        <f t="shared" si="23"/>
        <v>-28364942</v>
      </c>
      <c r="J146" s="1146">
        <f t="shared" si="24"/>
        <v>-26922416</v>
      </c>
      <c r="K146" s="1146">
        <f t="shared" si="21"/>
        <v>16182388.375022307</v>
      </c>
      <c r="L146" s="1125">
        <f t="shared" si="27"/>
        <v>50488.409999999996</v>
      </c>
      <c r="M146" s="1125">
        <f t="shared" si="28"/>
        <v>-6000424.9341604523</v>
      </c>
      <c r="N146" s="1146">
        <f t="shared" si="18"/>
        <v>-6303355.3941604532</v>
      </c>
      <c r="O146" s="1146">
        <f t="shared" si="19"/>
        <v>9879032.9808618538</v>
      </c>
      <c r="P146" s="1146">
        <f t="shared" si="25"/>
        <v>8739437.4408618622</v>
      </c>
      <c r="Q146" s="885">
        <f t="shared" si="20"/>
        <v>14739862.375022314</v>
      </c>
    </row>
    <row r="147" spans="2:18" s="1119" customFormat="1">
      <c r="B147" s="1123">
        <v>43889</v>
      </c>
      <c r="C147" s="1773"/>
      <c r="D147" s="1773"/>
      <c r="E147" s="1773"/>
      <c r="F147" s="1125">
        <f t="shared" si="29"/>
        <v>43104804.375022314</v>
      </c>
      <c r="G147" s="1146">
        <f t="shared" si="22"/>
        <v>43104804.375022307</v>
      </c>
      <c r="H147" s="1125">
        <f t="shared" si="26"/>
        <v>240421</v>
      </c>
      <c r="I147" s="1125">
        <f t="shared" si="23"/>
        <v>-28605363</v>
      </c>
      <c r="J147" s="1146">
        <f t="shared" si="24"/>
        <v>-27162837</v>
      </c>
      <c r="K147" s="1146">
        <f t="shared" si="21"/>
        <v>15941967.375022307</v>
      </c>
      <c r="L147" s="1125">
        <f t="shared" si="27"/>
        <v>50488.409999999996</v>
      </c>
      <c r="M147" s="1125">
        <f t="shared" si="28"/>
        <v>-5949936.5241604522</v>
      </c>
      <c r="N147" s="1146">
        <f t="shared" si="18"/>
        <v>-6252866.984160454</v>
      </c>
      <c r="O147" s="1146">
        <f t="shared" si="19"/>
        <v>9689100.390861854</v>
      </c>
      <c r="P147" s="1146">
        <f t="shared" si="25"/>
        <v>8549504.8508618623</v>
      </c>
      <c r="Q147" s="885">
        <f t="shared" si="20"/>
        <v>14499441.375022314</v>
      </c>
    </row>
    <row r="148" spans="2:18" s="1119" customFormat="1">
      <c r="B148" s="1123">
        <v>43921</v>
      </c>
      <c r="C148" s="1773"/>
      <c r="D148" s="1773"/>
      <c r="E148" s="1773"/>
      <c r="F148" s="1125">
        <f t="shared" si="29"/>
        <v>43104804.375022314</v>
      </c>
      <c r="G148" s="1146">
        <f t="shared" si="22"/>
        <v>43104804.375022307</v>
      </c>
      <c r="H148" s="1125">
        <f t="shared" si="26"/>
        <v>240421</v>
      </c>
      <c r="I148" s="1125">
        <f t="shared" si="23"/>
        <v>-28845784</v>
      </c>
      <c r="J148" s="1146">
        <f t="shared" si="24"/>
        <v>-27403258</v>
      </c>
      <c r="K148" s="1146">
        <f t="shared" si="21"/>
        <v>15701546.375022307</v>
      </c>
      <c r="L148" s="1125">
        <f t="shared" si="27"/>
        <v>50488.409999999996</v>
      </c>
      <c r="M148" s="1125">
        <f t="shared" si="28"/>
        <v>-5899448.114160452</v>
      </c>
      <c r="N148" s="1146">
        <f t="shared" si="18"/>
        <v>-6202378.5741604539</v>
      </c>
      <c r="O148" s="1146">
        <f t="shared" si="19"/>
        <v>9499167.8008618541</v>
      </c>
      <c r="P148" s="1146">
        <f t="shared" si="25"/>
        <v>8359572.2608618625</v>
      </c>
      <c r="Q148" s="885">
        <f t="shared" si="20"/>
        <v>14259020.375022314</v>
      </c>
    </row>
    <row r="149" spans="2:18" s="1119" customFormat="1">
      <c r="B149" s="1123">
        <v>43951</v>
      </c>
      <c r="C149" s="1773"/>
      <c r="D149" s="1773"/>
      <c r="E149" s="1773"/>
      <c r="F149" s="1125">
        <f t="shared" si="29"/>
        <v>43104804.375022314</v>
      </c>
      <c r="G149" s="1146">
        <f t="shared" si="22"/>
        <v>43104804.375022307</v>
      </c>
      <c r="H149" s="1125">
        <f t="shared" si="26"/>
        <v>240421</v>
      </c>
      <c r="I149" s="1125">
        <f t="shared" si="23"/>
        <v>-29086205</v>
      </c>
      <c r="J149" s="1146">
        <f t="shared" si="24"/>
        <v>-27643679</v>
      </c>
      <c r="K149" s="1146">
        <f t="shared" si="21"/>
        <v>15461125.375022307</v>
      </c>
      <c r="L149" s="1125">
        <f t="shared" si="27"/>
        <v>50488.409999999996</v>
      </c>
      <c r="M149" s="1125">
        <f t="shared" si="28"/>
        <v>-5848959.7041604519</v>
      </c>
      <c r="N149" s="1146">
        <f t="shared" si="18"/>
        <v>-6151890.1641604528</v>
      </c>
      <c r="O149" s="1146">
        <f t="shared" si="19"/>
        <v>9309235.2108618543</v>
      </c>
      <c r="P149" s="1146">
        <f t="shared" si="25"/>
        <v>8169639.6708618626</v>
      </c>
      <c r="Q149" s="885">
        <f t="shared" si="20"/>
        <v>14018599.375022314</v>
      </c>
    </row>
    <row r="150" spans="2:18" s="1119" customFormat="1">
      <c r="B150" s="1123">
        <v>43982</v>
      </c>
      <c r="C150" s="1773"/>
      <c r="D150" s="1773"/>
      <c r="E150" s="1773"/>
      <c r="F150" s="1125">
        <f t="shared" si="29"/>
        <v>43104804.375022314</v>
      </c>
      <c r="G150" s="1146">
        <f t="shared" si="22"/>
        <v>43104804.375022307</v>
      </c>
      <c r="H150" s="1125">
        <f t="shared" si="26"/>
        <v>240421</v>
      </c>
      <c r="I150" s="1125">
        <f t="shared" si="23"/>
        <v>-29326626</v>
      </c>
      <c r="J150" s="1146">
        <f t="shared" si="24"/>
        <v>-27884100</v>
      </c>
      <c r="K150" s="1146">
        <f t="shared" si="21"/>
        <v>15220704.375022307</v>
      </c>
      <c r="L150" s="1125">
        <f t="shared" si="27"/>
        <v>50488.409999999996</v>
      </c>
      <c r="M150" s="1125">
        <f t="shared" si="28"/>
        <v>-5798471.2941604517</v>
      </c>
      <c r="N150" s="1146">
        <f t="shared" si="18"/>
        <v>-6101401.7541604526</v>
      </c>
      <c r="O150" s="1146">
        <f t="shared" si="19"/>
        <v>9119302.6208618544</v>
      </c>
      <c r="P150" s="1146">
        <f t="shared" si="25"/>
        <v>7979707.0808618627</v>
      </c>
      <c r="Q150" s="885">
        <f t="shared" si="20"/>
        <v>13778178.375022314</v>
      </c>
    </row>
    <row r="151" spans="2:18" s="1119" customFormat="1">
      <c r="B151" s="1123">
        <v>44012</v>
      </c>
      <c r="C151" s="1773"/>
      <c r="D151" s="1773"/>
      <c r="E151" s="1773"/>
      <c r="F151" s="1125">
        <f t="shared" si="29"/>
        <v>43104804.375022314</v>
      </c>
      <c r="G151" s="1146">
        <f t="shared" si="22"/>
        <v>43104804.375022307</v>
      </c>
      <c r="H151" s="1125">
        <f t="shared" si="26"/>
        <v>240421</v>
      </c>
      <c r="I151" s="1125">
        <f t="shared" si="23"/>
        <v>-29567047</v>
      </c>
      <c r="J151" s="1146">
        <f t="shared" si="24"/>
        <v>-28124521</v>
      </c>
      <c r="K151" s="1146">
        <f t="shared" si="21"/>
        <v>14980283.375022307</v>
      </c>
      <c r="L151" s="1125">
        <f t="shared" si="27"/>
        <v>50488.409999999996</v>
      </c>
      <c r="M151" s="1125">
        <f t="shared" si="28"/>
        <v>-5747982.8841604516</v>
      </c>
      <c r="N151" s="1146">
        <f t="shared" si="18"/>
        <v>-6050913.3441604534</v>
      </c>
      <c r="O151" s="1146">
        <f t="shared" si="19"/>
        <v>8929370.0308618546</v>
      </c>
      <c r="P151" s="1146">
        <f t="shared" si="25"/>
        <v>7789774.4908618629</v>
      </c>
      <c r="Q151" s="885">
        <f t="shared" si="20"/>
        <v>13537757.375022314</v>
      </c>
      <c r="R151" s="1269">
        <f>Q151-Y168</f>
        <v>0.49502231366932392</v>
      </c>
    </row>
    <row r="152" spans="2:18" s="1119" customFormat="1">
      <c r="B152" s="567">
        <v>44043</v>
      </c>
      <c r="F152" s="787">
        <f t="shared" si="29"/>
        <v>43104804.375022314</v>
      </c>
      <c r="G152" s="885">
        <f t="shared" si="22"/>
        <v>43104804.375022307</v>
      </c>
      <c r="H152" s="787">
        <f t="shared" si="26"/>
        <v>240421</v>
      </c>
      <c r="I152" s="787">
        <f t="shared" si="23"/>
        <v>-29807468</v>
      </c>
      <c r="J152" s="885">
        <f t="shared" si="24"/>
        <v>-28364942</v>
      </c>
      <c r="K152" s="885">
        <f t="shared" si="21"/>
        <v>14739862.375022307</v>
      </c>
      <c r="L152" s="787">
        <f t="shared" si="27"/>
        <v>50488.409999999996</v>
      </c>
      <c r="M152" s="787">
        <f t="shared" si="28"/>
        <v>-5697494.4741604514</v>
      </c>
      <c r="N152" s="885">
        <f t="shared" si="18"/>
        <v>-6000424.9341604523</v>
      </c>
      <c r="O152" s="885">
        <f t="shared" si="19"/>
        <v>8739437.4408618547</v>
      </c>
      <c r="P152" s="885">
        <f t="shared" si="25"/>
        <v>7599841.900861863</v>
      </c>
      <c r="Q152" s="885">
        <f t="shared" si="20"/>
        <v>13297336.375022314</v>
      </c>
    </row>
    <row r="153" spans="2:18" s="1119" customFormat="1">
      <c r="B153" s="567">
        <v>44074</v>
      </c>
      <c r="F153" s="787">
        <f t="shared" si="29"/>
        <v>43104804.375022314</v>
      </c>
      <c r="G153" s="885">
        <f t="shared" si="22"/>
        <v>43104804.375022307</v>
      </c>
      <c r="H153" s="787">
        <f t="shared" si="26"/>
        <v>240421</v>
      </c>
      <c r="I153" s="787">
        <f t="shared" si="23"/>
        <v>-30047889</v>
      </c>
      <c r="J153" s="885">
        <f t="shared" si="24"/>
        <v>-28605363</v>
      </c>
      <c r="K153" s="885">
        <f t="shared" si="21"/>
        <v>14499441.375022307</v>
      </c>
      <c r="L153" s="787">
        <f t="shared" si="27"/>
        <v>50488.409999999996</v>
      </c>
      <c r="M153" s="787">
        <f t="shared" si="28"/>
        <v>-5647006.0641604513</v>
      </c>
      <c r="N153" s="885">
        <f t="shared" ref="N153:N209" si="30">(M141+M153+SUM(M142:M152)*2)/24</f>
        <v>-5949936.5241604522</v>
      </c>
      <c r="O153" s="885">
        <f t="shared" ref="O153:O209" si="31">N153+K153</f>
        <v>8549504.8508618549</v>
      </c>
      <c r="P153" s="885">
        <f t="shared" si="25"/>
        <v>7409909.3108618632</v>
      </c>
      <c r="Q153" s="885">
        <f t="shared" ref="Q153:Q216" si="32">F153+I153</f>
        <v>13056915.375022314</v>
      </c>
    </row>
    <row r="154" spans="2:18" s="1119" customFormat="1">
      <c r="B154" s="567">
        <v>44104</v>
      </c>
      <c r="D154" s="1877">
        <f>EDIT!C6</f>
        <v>-2905053.7300000004</v>
      </c>
      <c r="F154" s="787">
        <f t="shared" si="29"/>
        <v>43104804.375022314</v>
      </c>
      <c r="G154" s="885">
        <f t="shared" si="22"/>
        <v>43104804.375022307</v>
      </c>
      <c r="H154" s="787">
        <f t="shared" si="26"/>
        <v>240421</v>
      </c>
      <c r="I154" s="787">
        <f t="shared" si="23"/>
        <v>-30288310</v>
      </c>
      <c r="J154" s="885">
        <f t="shared" si="24"/>
        <v>-28845784</v>
      </c>
      <c r="K154" s="885">
        <f t="shared" ref="K154:K208" si="33">G154+J154</f>
        <v>14259020.375022307</v>
      </c>
      <c r="L154" s="787">
        <f t="shared" si="27"/>
        <v>50488.409999999996</v>
      </c>
      <c r="M154" s="787">
        <f>M153+L154-D154</f>
        <v>-2691463.9241604507</v>
      </c>
      <c r="N154" s="885">
        <f t="shared" si="30"/>
        <v>-5778404.2087437855</v>
      </c>
      <c r="O154" s="885">
        <f t="shared" si="31"/>
        <v>8480616.1662785225</v>
      </c>
      <c r="P154" s="885">
        <f t="shared" si="25"/>
        <v>10125030.450861864</v>
      </c>
      <c r="Q154" s="885">
        <f t="shared" si="32"/>
        <v>12816494.375022314</v>
      </c>
    </row>
    <row r="155" spans="2:18" s="1119" customFormat="1">
      <c r="B155" s="567">
        <v>44135</v>
      </c>
      <c r="D155" s="1877"/>
      <c r="E155" s="1269"/>
      <c r="F155" s="787">
        <f t="shared" si="29"/>
        <v>43104804.375022314</v>
      </c>
      <c r="G155" s="885">
        <f t="shared" ref="G155:G208" si="34">(F143+F155+SUM(F144:F154)*2)/24</f>
        <v>43104804.375022307</v>
      </c>
      <c r="H155" s="787">
        <f t="shared" si="26"/>
        <v>240421</v>
      </c>
      <c r="I155" s="787">
        <f t="shared" si="23"/>
        <v>-30528731</v>
      </c>
      <c r="J155" s="885">
        <f t="shared" si="24"/>
        <v>-29086205</v>
      </c>
      <c r="K155" s="885">
        <f t="shared" si="33"/>
        <v>14018599.375022307</v>
      </c>
      <c r="L155" s="787">
        <f t="shared" si="27"/>
        <v>50488.409999999996</v>
      </c>
      <c r="M155" s="787">
        <f>M154+L155</f>
        <v>-2640975.5141604505</v>
      </c>
      <c r="N155" s="885">
        <f t="shared" si="30"/>
        <v>-5485827.9879104523</v>
      </c>
      <c r="O155" s="885">
        <f t="shared" si="31"/>
        <v>8532771.3871118538</v>
      </c>
      <c r="P155" s="885">
        <f t="shared" si="25"/>
        <v>9935097.8608618639</v>
      </c>
      <c r="Q155" s="885">
        <f t="shared" si="32"/>
        <v>12576073.375022314</v>
      </c>
    </row>
    <row r="156" spans="2:18" s="1119" customFormat="1">
      <c r="B156" s="567">
        <v>44165</v>
      </c>
      <c r="F156" s="787">
        <f t="shared" si="29"/>
        <v>43104804.375022314</v>
      </c>
      <c r="G156" s="885">
        <f t="shared" si="34"/>
        <v>43104804.375022307</v>
      </c>
      <c r="H156" s="787">
        <f t="shared" si="26"/>
        <v>240421</v>
      </c>
      <c r="I156" s="787">
        <f t="shared" si="23"/>
        <v>-30769152</v>
      </c>
      <c r="J156" s="885">
        <f t="shared" si="24"/>
        <v>-29326626</v>
      </c>
      <c r="K156" s="885">
        <f t="shared" si="33"/>
        <v>13778178.375022307</v>
      </c>
      <c r="L156" s="787">
        <f t="shared" si="27"/>
        <v>50488.409999999996</v>
      </c>
      <c r="M156" s="787">
        <f t="shared" si="28"/>
        <v>-2590487.1041604504</v>
      </c>
      <c r="N156" s="885">
        <f t="shared" si="30"/>
        <v>-5193251.7670771191</v>
      </c>
      <c r="O156" s="885">
        <f t="shared" si="31"/>
        <v>8584926.6079451889</v>
      </c>
      <c r="P156" s="885">
        <f t="shared" si="25"/>
        <v>9745165.2708618641</v>
      </c>
      <c r="Q156" s="885">
        <f t="shared" si="32"/>
        <v>12335652.375022314</v>
      </c>
    </row>
    <row r="157" spans="2:18" s="1119" customFormat="1">
      <c r="B157" s="567">
        <v>44196</v>
      </c>
      <c r="F157" s="787">
        <f t="shared" si="29"/>
        <v>43104804.375022314</v>
      </c>
      <c r="G157" s="885">
        <f t="shared" si="34"/>
        <v>43104804.375022307</v>
      </c>
      <c r="H157" s="787">
        <f t="shared" si="26"/>
        <v>240421</v>
      </c>
      <c r="I157" s="787">
        <f t="shared" si="23"/>
        <v>-31009573</v>
      </c>
      <c r="J157" s="885">
        <f t="shared" si="24"/>
        <v>-29567047</v>
      </c>
      <c r="K157" s="885">
        <f t="shared" si="33"/>
        <v>13537757.375022307</v>
      </c>
      <c r="L157" s="787">
        <f t="shared" si="27"/>
        <v>50488.409999999996</v>
      </c>
      <c r="M157" s="787">
        <f t="shared" si="28"/>
        <v>-2539998.6941604502</v>
      </c>
      <c r="N157" s="885">
        <f t="shared" si="30"/>
        <v>-4900675.5462437849</v>
      </c>
      <c r="O157" s="885">
        <f t="shared" si="31"/>
        <v>8637081.8287785221</v>
      </c>
      <c r="P157" s="885">
        <f t="shared" si="25"/>
        <v>9555232.6808618642</v>
      </c>
      <c r="Q157" s="885">
        <f t="shared" si="32"/>
        <v>12095231.375022314</v>
      </c>
    </row>
    <row r="158" spans="2:18" s="1119" customFormat="1" outlineLevel="1">
      <c r="B158" s="567">
        <v>44227</v>
      </c>
      <c r="F158" s="787">
        <f t="shared" si="29"/>
        <v>43104804.375022314</v>
      </c>
      <c r="G158" s="885">
        <f t="shared" si="34"/>
        <v>43104804.375022307</v>
      </c>
      <c r="H158" s="787">
        <f t="shared" si="26"/>
        <v>240421</v>
      </c>
      <c r="I158" s="787">
        <f t="shared" si="23"/>
        <v>-31249994</v>
      </c>
      <c r="J158" s="885">
        <f t="shared" si="24"/>
        <v>-29807468</v>
      </c>
      <c r="K158" s="885">
        <f t="shared" si="33"/>
        <v>13297336.375022307</v>
      </c>
      <c r="L158" s="787">
        <f t="shared" si="27"/>
        <v>50488.409999999996</v>
      </c>
      <c r="M158" s="787">
        <f t="shared" si="28"/>
        <v>-2489510.2841604501</v>
      </c>
      <c r="N158" s="885">
        <f t="shared" si="30"/>
        <v>-4608099.3254104517</v>
      </c>
      <c r="O158" s="885">
        <f t="shared" si="31"/>
        <v>8689237.0496118553</v>
      </c>
      <c r="P158" s="885">
        <f t="shared" si="25"/>
        <v>9365300.0908618644</v>
      </c>
      <c r="Q158" s="885">
        <f t="shared" si="32"/>
        <v>11854810.375022314</v>
      </c>
    </row>
    <row r="159" spans="2:18" s="1119" customFormat="1" outlineLevel="1">
      <c r="B159" s="567">
        <v>44255</v>
      </c>
      <c r="F159" s="787">
        <f t="shared" si="29"/>
        <v>43104804.375022314</v>
      </c>
      <c r="G159" s="885">
        <f t="shared" si="34"/>
        <v>43104804.375022307</v>
      </c>
      <c r="H159" s="787">
        <f t="shared" si="26"/>
        <v>240421</v>
      </c>
      <c r="I159" s="787">
        <f t="shared" ref="I159:I207" si="35">I158-H159</f>
        <v>-31490415</v>
      </c>
      <c r="J159" s="885">
        <f t="shared" ref="J159:J207" si="36">(I147+I159+SUM(I148:I158)*2)/24</f>
        <v>-30047889</v>
      </c>
      <c r="K159" s="885">
        <f t="shared" si="33"/>
        <v>13056915.375022307</v>
      </c>
      <c r="L159" s="787">
        <f t="shared" si="27"/>
        <v>50488.409999999996</v>
      </c>
      <c r="M159" s="787">
        <f t="shared" si="28"/>
        <v>-2439021.87416045</v>
      </c>
      <c r="N159" s="885">
        <f t="shared" si="30"/>
        <v>-4315523.1045771185</v>
      </c>
      <c r="O159" s="885">
        <f t="shared" si="31"/>
        <v>8741392.2704451885</v>
      </c>
      <c r="P159" s="885">
        <f t="shared" si="25"/>
        <v>9175367.5008618645</v>
      </c>
      <c r="Q159" s="885">
        <f t="shared" si="32"/>
        <v>11614389.375022314</v>
      </c>
    </row>
    <row r="160" spans="2:18" s="1119" customFormat="1" outlineLevel="1">
      <c r="B160" s="567">
        <v>44286</v>
      </c>
      <c r="F160" s="787">
        <f t="shared" si="29"/>
        <v>43104804.375022314</v>
      </c>
      <c r="G160" s="885">
        <f t="shared" si="34"/>
        <v>43104804.375022307</v>
      </c>
      <c r="H160" s="787">
        <f t="shared" si="26"/>
        <v>240421</v>
      </c>
      <c r="I160" s="787">
        <f t="shared" si="35"/>
        <v>-31730836</v>
      </c>
      <c r="J160" s="885">
        <f t="shared" si="36"/>
        <v>-30288310</v>
      </c>
      <c r="K160" s="885">
        <f t="shared" si="33"/>
        <v>12816494.375022307</v>
      </c>
      <c r="L160" s="787">
        <f t="shared" si="27"/>
        <v>50488.409999999996</v>
      </c>
      <c r="M160" s="787">
        <f t="shared" si="28"/>
        <v>-2388533.4641604498</v>
      </c>
      <c r="N160" s="885">
        <f t="shared" si="30"/>
        <v>-4022946.8837437849</v>
      </c>
      <c r="O160" s="885">
        <f t="shared" si="31"/>
        <v>8793547.4912785217</v>
      </c>
      <c r="P160" s="885">
        <f t="shared" si="25"/>
        <v>8985434.9108618647</v>
      </c>
      <c r="Q160" s="885">
        <f t="shared" si="32"/>
        <v>11373968.375022314</v>
      </c>
    </row>
    <row r="161" spans="2:25" s="1119" customFormat="1" outlineLevel="1">
      <c r="B161" s="567">
        <v>44316</v>
      </c>
      <c r="F161" s="787">
        <f t="shared" si="29"/>
        <v>43104804.375022314</v>
      </c>
      <c r="G161" s="885">
        <f t="shared" si="34"/>
        <v>43104804.375022307</v>
      </c>
      <c r="H161" s="787">
        <f t="shared" si="26"/>
        <v>240421</v>
      </c>
      <c r="I161" s="787">
        <f t="shared" si="35"/>
        <v>-31971257</v>
      </c>
      <c r="J161" s="885">
        <f t="shared" si="36"/>
        <v>-30528731</v>
      </c>
      <c r="K161" s="885">
        <f t="shared" si="33"/>
        <v>12576073.375022307</v>
      </c>
      <c r="L161" s="787">
        <f t="shared" si="27"/>
        <v>50488.409999999996</v>
      </c>
      <c r="M161" s="787">
        <f t="shared" si="28"/>
        <v>-2338045.0541604497</v>
      </c>
      <c r="N161" s="885">
        <f t="shared" si="30"/>
        <v>-3730370.6629104507</v>
      </c>
      <c r="O161" s="885">
        <f t="shared" si="31"/>
        <v>8845702.7121118568</v>
      </c>
      <c r="P161" s="885">
        <f t="shared" si="25"/>
        <v>8795502.3208618648</v>
      </c>
      <c r="Q161" s="885">
        <f t="shared" si="32"/>
        <v>11133547.375022314</v>
      </c>
    </row>
    <row r="162" spans="2:25" s="1119" customFormat="1" outlineLevel="1">
      <c r="B162" s="567">
        <v>44347</v>
      </c>
      <c r="F162" s="787">
        <f t="shared" si="29"/>
        <v>43104804.375022314</v>
      </c>
      <c r="G162" s="885">
        <f t="shared" si="34"/>
        <v>43104804.375022307</v>
      </c>
      <c r="H162" s="787">
        <f t="shared" si="26"/>
        <v>240421</v>
      </c>
      <c r="I162" s="787">
        <f t="shared" si="35"/>
        <v>-32211678</v>
      </c>
      <c r="J162" s="885">
        <f t="shared" si="36"/>
        <v>-30769152</v>
      </c>
      <c r="K162" s="885">
        <f t="shared" si="33"/>
        <v>12335652.375022307</v>
      </c>
      <c r="L162" s="787">
        <f t="shared" si="27"/>
        <v>50488.409999999996</v>
      </c>
      <c r="M162" s="787">
        <f t="shared" si="28"/>
        <v>-2287556.6441604495</v>
      </c>
      <c r="N162" s="885">
        <f t="shared" si="30"/>
        <v>-3437794.4420771175</v>
      </c>
      <c r="O162" s="885">
        <f t="shared" si="31"/>
        <v>8897857.93294519</v>
      </c>
      <c r="P162" s="885">
        <f t="shared" si="25"/>
        <v>8605569.730861865</v>
      </c>
      <c r="Q162" s="885">
        <f t="shared" si="32"/>
        <v>10893126.375022314</v>
      </c>
    </row>
    <row r="163" spans="2:25" s="37" customFormat="1" outlineLevel="1">
      <c r="B163" s="1152">
        <v>44377</v>
      </c>
      <c r="C163" s="987"/>
      <c r="D163" s="987"/>
      <c r="E163" s="987"/>
      <c r="F163" s="1153">
        <f t="shared" si="29"/>
        <v>43104804.375022314</v>
      </c>
      <c r="G163" s="1154">
        <f t="shared" si="34"/>
        <v>43104804.375022307</v>
      </c>
      <c r="H163" s="1153">
        <f t="shared" si="26"/>
        <v>240421</v>
      </c>
      <c r="I163" s="1153">
        <f t="shared" si="35"/>
        <v>-32452099</v>
      </c>
      <c r="J163" s="1154">
        <f t="shared" si="36"/>
        <v>-31009573</v>
      </c>
      <c r="K163" s="1154">
        <f t="shared" si="33"/>
        <v>12095231.375022307</v>
      </c>
      <c r="L163" s="787">
        <f t="shared" si="27"/>
        <v>50488.409999999996</v>
      </c>
      <c r="M163" s="1153">
        <f t="shared" si="28"/>
        <v>-2237068.2341604494</v>
      </c>
      <c r="N163" s="1154">
        <f t="shared" si="30"/>
        <v>-3145218.2212437834</v>
      </c>
      <c r="O163" s="1154">
        <f t="shared" si="31"/>
        <v>8950013.1537785232</v>
      </c>
      <c r="P163" s="1154">
        <f t="shared" si="25"/>
        <v>8415637.1408618651</v>
      </c>
      <c r="Q163" s="885">
        <f t="shared" si="32"/>
        <v>10652705.375022314</v>
      </c>
    </row>
    <row r="164" spans="2:25" s="37" customFormat="1" outlineLevel="1">
      <c r="B164" s="1152">
        <v>44408</v>
      </c>
      <c r="C164" s="987"/>
      <c r="D164" s="987"/>
      <c r="E164" s="987"/>
      <c r="F164" s="1153">
        <f t="shared" si="29"/>
        <v>43104804.375022314</v>
      </c>
      <c r="G164" s="1154">
        <f t="shared" si="34"/>
        <v>43104804.375022307</v>
      </c>
      <c r="H164" s="1153">
        <f t="shared" si="26"/>
        <v>240421</v>
      </c>
      <c r="I164" s="1153">
        <f t="shared" si="35"/>
        <v>-32692520</v>
      </c>
      <c r="J164" s="1154">
        <f t="shared" si="36"/>
        <v>-31249994</v>
      </c>
      <c r="K164" s="1154">
        <f t="shared" si="33"/>
        <v>11854810.375022307</v>
      </c>
      <c r="L164" s="787">
        <f t="shared" si="27"/>
        <v>50488.409999999996</v>
      </c>
      <c r="M164" s="1153">
        <f t="shared" si="28"/>
        <v>-2186579.8241604492</v>
      </c>
      <c r="N164" s="1154">
        <f t="shared" si="30"/>
        <v>-2852642.0004104502</v>
      </c>
      <c r="O164" s="1154">
        <f t="shared" si="31"/>
        <v>9002168.3746118564</v>
      </c>
      <c r="P164" s="1154">
        <f t="shared" si="25"/>
        <v>8225704.5508618653</v>
      </c>
      <c r="Q164" s="885">
        <f t="shared" si="32"/>
        <v>10412284.375022314</v>
      </c>
    </row>
    <row r="165" spans="2:25" s="37" customFormat="1" outlineLevel="1">
      <c r="B165" s="1152">
        <v>44439</v>
      </c>
      <c r="C165" s="987"/>
      <c r="D165" s="987"/>
      <c r="E165" s="987"/>
      <c r="F165" s="1153">
        <f t="shared" si="29"/>
        <v>43104804.375022314</v>
      </c>
      <c r="G165" s="1154">
        <f t="shared" si="34"/>
        <v>43104804.375022307</v>
      </c>
      <c r="H165" s="1153">
        <f t="shared" si="26"/>
        <v>240421</v>
      </c>
      <c r="I165" s="1153">
        <f t="shared" si="35"/>
        <v>-32932941</v>
      </c>
      <c r="J165" s="1154">
        <f t="shared" si="36"/>
        <v>-31490415</v>
      </c>
      <c r="K165" s="1154">
        <f t="shared" si="33"/>
        <v>11614389.375022307</v>
      </c>
      <c r="L165" s="787">
        <f t="shared" si="27"/>
        <v>50488.409999999996</v>
      </c>
      <c r="M165" s="1153">
        <f t="shared" si="28"/>
        <v>-2136091.4141604491</v>
      </c>
      <c r="N165" s="1154">
        <f t="shared" si="30"/>
        <v>-2560065.7795771169</v>
      </c>
      <c r="O165" s="1154">
        <f t="shared" si="31"/>
        <v>9054323.5954451896</v>
      </c>
      <c r="P165" s="1154">
        <f t="shared" si="25"/>
        <v>8035771.9608618654</v>
      </c>
      <c r="Q165" s="885">
        <f t="shared" si="32"/>
        <v>10171863.375022314</v>
      </c>
    </row>
    <row r="166" spans="2:25" s="37" customFormat="1" outlineLevel="1">
      <c r="B166" s="1152">
        <v>44469</v>
      </c>
      <c r="C166" s="987"/>
      <c r="D166" s="987"/>
      <c r="E166" s="987"/>
      <c r="F166" s="1153">
        <f t="shared" si="29"/>
        <v>43104804.375022314</v>
      </c>
      <c r="G166" s="1154">
        <f t="shared" si="34"/>
        <v>43104804.375022307</v>
      </c>
      <c r="H166" s="1153">
        <f t="shared" si="26"/>
        <v>240421</v>
      </c>
      <c r="I166" s="1153">
        <f t="shared" si="35"/>
        <v>-33173362</v>
      </c>
      <c r="J166" s="1154">
        <f t="shared" si="36"/>
        <v>-31730836</v>
      </c>
      <c r="K166" s="1154">
        <f t="shared" si="33"/>
        <v>11373968.375022307</v>
      </c>
      <c r="L166" s="787">
        <f t="shared" si="27"/>
        <v>50488.409999999996</v>
      </c>
      <c r="M166" s="1153">
        <f t="shared" si="28"/>
        <v>-2085603.0041604491</v>
      </c>
      <c r="N166" s="1154">
        <f t="shared" si="30"/>
        <v>-2388533.4641604498</v>
      </c>
      <c r="O166" s="1154">
        <f t="shared" si="31"/>
        <v>8985434.9108618572</v>
      </c>
      <c r="P166" s="1154">
        <f t="shared" si="25"/>
        <v>7845839.3708618656</v>
      </c>
      <c r="Q166" s="885">
        <f t="shared" si="32"/>
        <v>9931442.3750223145</v>
      </c>
    </row>
    <row r="167" spans="2:25" s="37" customFormat="1" outlineLevel="1">
      <c r="B167" s="1152">
        <v>44500</v>
      </c>
      <c r="C167" s="987"/>
      <c r="D167" s="987"/>
      <c r="E167" s="987"/>
      <c r="F167" s="1153">
        <f t="shared" si="29"/>
        <v>43104804.375022314</v>
      </c>
      <c r="G167" s="1154">
        <f t="shared" si="34"/>
        <v>43104804.375022307</v>
      </c>
      <c r="H167" s="1153">
        <f t="shared" si="26"/>
        <v>240421</v>
      </c>
      <c r="I167" s="1153">
        <f t="shared" si="35"/>
        <v>-33413783</v>
      </c>
      <c r="J167" s="1154">
        <f t="shared" si="36"/>
        <v>-31971257</v>
      </c>
      <c r="K167" s="1154">
        <f t="shared" si="33"/>
        <v>11133547.375022307</v>
      </c>
      <c r="L167" s="787">
        <f t="shared" si="27"/>
        <v>50488.409999999996</v>
      </c>
      <c r="M167" s="1153">
        <f t="shared" si="28"/>
        <v>-2035114.5941604492</v>
      </c>
      <c r="N167" s="1154">
        <f t="shared" si="30"/>
        <v>-2338045.0541604497</v>
      </c>
      <c r="O167" s="1154">
        <f t="shared" si="31"/>
        <v>8795502.3208618574</v>
      </c>
      <c r="P167" s="1154">
        <f t="shared" si="25"/>
        <v>7655906.7808618657</v>
      </c>
      <c r="Q167" s="885">
        <f t="shared" si="32"/>
        <v>9691021.3750223145</v>
      </c>
    </row>
    <row r="168" spans="2:25" s="37" customFormat="1" outlineLevel="1">
      <c r="B168" s="1152">
        <v>44530</v>
      </c>
      <c r="C168" s="987"/>
      <c r="D168" s="987"/>
      <c r="E168" s="987"/>
      <c r="F168" s="1153">
        <f t="shared" si="29"/>
        <v>43104804.375022314</v>
      </c>
      <c r="G168" s="1154">
        <f t="shared" si="34"/>
        <v>43104804.375022307</v>
      </c>
      <c r="H168" s="1153">
        <f t="shared" si="26"/>
        <v>240421</v>
      </c>
      <c r="I168" s="1153">
        <f t="shared" si="35"/>
        <v>-33654204</v>
      </c>
      <c r="J168" s="1154">
        <f t="shared" si="36"/>
        <v>-32211678</v>
      </c>
      <c r="K168" s="1154">
        <f t="shared" si="33"/>
        <v>10893126.375022307</v>
      </c>
      <c r="L168" s="787">
        <f t="shared" si="27"/>
        <v>50488.409999999996</v>
      </c>
      <c r="M168" s="1153">
        <f t="shared" si="28"/>
        <v>-1984626.1841604493</v>
      </c>
      <c r="N168" s="1154">
        <f t="shared" si="30"/>
        <v>-2287556.6441604495</v>
      </c>
      <c r="O168" s="1154">
        <f t="shared" si="31"/>
        <v>8605569.7308618575</v>
      </c>
      <c r="P168" s="1154">
        <f t="shared" si="25"/>
        <v>7465974.1908618649</v>
      </c>
      <c r="Q168" s="885">
        <f t="shared" si="32"/>
        <v>9450600.3750223145</v>
      </c>
      <c r="Y168" s="1929">
        <v>13537756.880000001</v>
      </c>
    </row>
    <row r="169" spans="2:25" s="37" customFormat="1" outlineLevel="1">
      <c r="B169" s="1152">
        <v>44561</v>
      </c>
      <c r="C169" s="987"/>
      <c r="D169" s="987"/>
      <c r="E169" s="987"/>
      <c r="F169" s="1153">
        <f t="shared" si="29"/>
        <v>43104804.375022314</v>
      </c>
      <c r="G169" s="1154">
        <f t="shared" si="34"/>
        <v>43104804.375022307</v>
      </c>
      <c r="H169" s="1153">
        <f t="shared" si="26"/>
        <v>240421</v>
      </c>
      <c r="I169" s="1153">
        <f t="shared" si="35"/>
        <v>-33894625</v>
      </c>
      <c r="J169" s="1154">
        <f t="shared" si="36"/>
        <v>-32452099</v>
      </c>
      <c r="K169" s="1154">
        <f t="shared" si="33"/>
        <v>10652705.375022307</v>
      </c>
      <c r="L169" s="787">
        <f t="shared" si="27"/>
        <v>50488.409999999996</v>
      </c>
      <c r="M169" s="1153">
        <f t="shared" si="28"/>
        <v>-1934137.7741604494</v>
      </c>
      <c r="N169" s="1154">
        <f t="shared" si="30"/>
        <v>-2237068.2341604494</v>
      </c>
      <c r="O169" s="1154">
        <f t="shared" si="31"/>
        <v>8415637.1408618577</v>
      </c>
      <c r="P169" s="1154">
        <f t="shared" si="25"/>
        <v>7276041.6008618651</v>
      </c>
      <c r="Q169" s="885">
        <f t="shared" si="32"/>
        <v>9210179.3750223145</v>
      </c>
    </row>
    <row r="170" spans="2:25" s="37" customFormat="1" outlineLevel="1">
      <c r="B170" s="1152">
        <v>44592</v>
      </c>
      <c r="C170" s="987"/>
      <c r="D170" s="987"/>
      <c r="E170" s="987"/>
      <c r="F170" s="1153">
        <f t="shared" si="29"/>
        <v>43104804.375022314</v>
      </c>
      <c r="G170" s="1154">
        <f t="shared" si="34"/>
        <v>43104804.375022307</v>
      </c>
      <c r="H170" s="1153">
        <f t="shared" si="26"/>
        <v>240421</v>
      </c>
      <c r="I170" s="1153">
        <f t="shared" si="35"/>
        <v>-34135046</v>
      </c>
      <c r="J170" s="1154">
        <f t="shared" si="36"/>
        <v>-32692520</v>
      </c>
      <c r="K170" s="1154">
        <f t="shared" si="33"/>
        <v>10412284.375022307</v>
      </c>
      <c r="L170" s="787">
        <f t="shared" si="27"/>
        <v>50488.409999999996</v>
      </c>
      <c r="M170" s="1153">
        <f t="shared" si="28"/>
        <v>-1883649.3641604495</v>
      </c>
      <c r="N170" s="1154">
        <f t="shared" si="30"/>
        <v>-2186579.8241604492</v>
      </c>
      <c r="O170" s="1154">
        <f t="shared" si="31"/>
        <v>8225704.5508618578</v>
      </c>
      <c r="P170" s="1154">
        <f t="shared" si="25"/>
        <v>7086109.0108618652</v>
      </c>
      <c r="Q170" s="885">
        <f t="shared" si="32"/>
        <v>8969758.3750223145</v>
      </c>
    </row>
    <row r="171" spans="2:25" s="37" customFormat="1" outlineLevel="1">
      <c r="B171" s="1152">
        <v>44620</v>
      </c>
      <c r="C171" s="987"/>
      <c r="D171" s="987"/>
      <c r="E171" s="987"/>
      <c r="F171" s="1153">
        <f t="shared" si="29"/>
        <v>43104804.375022314</v>
      </c>
      <c r="G171" s="1154">
        <f t="shared" si="34"/>
        <v>43104804.375022307</v>
      </c>
      <c r="H171" s="1153">
        <f t="shared" si="26"/>
        <v>240421</v>
      </c>
      <c r="I171" s="1153">
        <f t="shared" si="35"/>
        <v>-34375467</v>
      </c>
      <c r="J171" s="1154">
        <f t="shared" si="36"/>
        <v>-32932941</v>
      </c>
      <c r="K171" s="1154">
        <f t="shared" si="33"/>
        <v>10171863.375022307</v>
      </c>
      <c r="L171" s="787">
        <f t="shared" si="27"/>
        <v>50488.409999999996</v>
      </c>
      <c r="M171" s="1153">
        <f t="shared" si="28"/>
        <v>-1833160.9541604496</v>
      </c>
      <c r="N171" s="1154">
        <f t="shared" si="30"/>
        <v>-2136091.4141604491</v>
      </c>
      <c r="O171" s="1154">
        <f t="shared" si="31"/>
        <v>8035771.960861858</v>
      </c>
      <c r="P171" s="1154">
        <f t="shared" si="25"/>
        <v>6896176.4208618645</v>
      </c>
      <c r="Q171" s="885">
        <f t="shared" si="32"/>
        <v>8729337.3750223145</v>
      </c>
    </row>
    <row r="172" spans="2:25" s="37" customFormat="1" outlineLevel="1">
      <c r="B172" s="1152">
        <v>44651</v>
      </c>
      <c r="C172" s="987"/>
      <c r="D172" s="987"/>
      <c r="E172" s="987"/>
      <c r="F172" s="1153">
        <f t="shared" si="29"/>
        <v>43104804.375022314</v>
      </c>
      <c r="G172" s="1154">
        <f t="shared" si="34"/>
        <v>43104804.375022307</v>
      </c>
      <c r="H172" s="1153">
        <f t="shared" si="26"/>
        <v>240421</v>
      </c>
      <c r="I172" s="1153">
        <f t="shared" si="35"/>
        <v>-34615888</v>
      </c>
      <c r="J172" s="1154">
        <f t="shared" si="36"/>
        <v>-33173362</v>
      </c>
      <c r="K172" s="1154">
        <f t="shared" si="33"/>
        <v>9931442.375022307</v>
      </c>
      <c r="L172" s="787">
        <f t="shared" si="27"/>
        <v>50488.409999999996</v>
      </c>
      <c r="M172" s="1153">
        <f t="shared" si="28"/>
        <v>-1782672.5441604496</v>
      </c>
      <c r="N172" s="1154">
        <f t="shared" si="30"/>
        <v>-2085603.0041604489</v>
      </c>
      <c r="O172" s="1154">
        <f t="shared" si="31"/>
        <v>7845839.3708618581</v>
      </c>
      <c r="P172" s="1154">
        <f t="shared" si="25"/>
        <v>6706243.8308618646</v>
      </c>
      <c r="Q172" s="885">
        <f t="shared" si="32"/>
        <v>8488916.3750223145</v>
      </c>
    </row>
    <row r="173" spans="2:25" s="37" customFormat="1" outlineLevel="1">
      <c r="B173" s="1152">
        <v>44681</v>
      </c>
      <c r="C173" s="987"/>
      <c r="D173" s="987"/>
      <c r="E173" s="987"/>
      <c r="F173" s="1153">
        <f t="shared" si="29"/>
        <v>43104804.375022314</v>
      </c>
      <c r="G173" s="1154">
        <f t="shared" si="34"/>
        <v>43104804.375022307</v>
      </c>
      <c r="H173" s="1153">
        <f t="shared" si="26"/>
        <v>240421</v>
      </c>
      <c r="I173" s="1153">
        <f t="shared" si="35"/>
        <v>-34856309</v>
      </c>
      <c r="J173" s="1154">
        <f t="shared" si="36"/>
        <v>-33413783</v>
      </c>
      <c r="K173" s="1154">
        <f t="shared" si="33"/>
        <v>9691021.375022307</v>
      </c>
      <c r="L173" s="787">
        <f t="shared" si="27"/>
        <v>50488.409999999996</v>
      </c>
      <c r="M173" s="1153">
        <f t="shared" si="28"/>
        <v>-1732184.1341604497</v>
      </c>
      <c r="N173" s="1154">
        <f t="shared" si="30"/>
        <v>-2035114.5941604488</v>
      </c>
      <c r="O173" s="1154">
        <f t="shared" si="31"/>
        <v>7655906.7808618583</v>
      </c>
      <c r="P173" s="1154">
        <f t="shared" si="25"/>
        <v>6516311.2408618648</v>
      </c>
      <c r="Q173" s="885">
        <f t="shared" si="32"/>
        <v>8248495.3750223145</v>
      </c>
    </row>
    <row r="174" spans="2:25" s="37" customFormat="1" outlineLevel="1">
      <c r="B174" s="1152">
        <v>44712</v>
      </c>
      <c r="C174" s="987"/>
      <c r="D174" s="987"/>
      <c r="E174" s="987"/>
      <c r="F174" s="1153">
        <f t="shared" si="29"/>
        <v>43104804.375022314</v>
      </c>
      <c r="G174" s="1154">
        <f t="shared" si="34"/>
        <v>43104804.375022307</v>
      </c>
      <c r="H174" s="1153">
        <f t="shared" si="26"/>
        <v>240421</v>
      </c>
      <c r="I174" s="1153">
        <f t="shared" si="35"/>
        <v>-35096730</v>
      </c>
      <c r="J174" s="1154">
        <f t="shared" si="36"/>
        <v>-33654204</v>
      </c>
      <c r="K174" s="1154">
        <f t="shared" si="33"/>
        <v>9450600.375022307</v>
      </c>
      <c r="L174" s="787">
        <f t="shared" si="27"/>
        <v>50488.409999999996</v>
      </c>
      <c r="M174" s="1153">
        <f t="shared" si="28"/>
        <v>-1681695.7241604498</v>
      </c>
      <c r="N174" s="1154">
        <f t="shared" si="30"/>
        <v>-1984626.1841604493</v>
      </c>
      <c r="O174" s="1154">
        <f t="shared" si="31"/>
        <v>7465974.1908618575</v>
      </c>
      <c r="P174" s="1154">
        <f t="shared" si="25"/>
        <v>6326378.6508618649</v>
      </c>
      <c r="Q174" s="885">
        <f t="shared" si="32"/>
        <v>8008074.3750223145</v>
      </c>
    </row>
    <row r="175" spans="2:25" s="37" customFormat="1" outlineLevel="1">
      <c r="B175" s="69">
        <v>44742</v>
      </c>
      <c r="D175" s="1119"/>
      <c r="F175" s="74">
        <f t="shared" si="29"/>
        <v>43104804.375022314</v>
      </c>
      <c r="G175" s="70">
        <f t="shared" si="34"/>
        <v>43104804.375022307</v>
      </c>
      <c r="H175" s="74">
        <f t="shared" si="26"/>
        <v>240421</v>
      </c>
      <c r="I175" s="72">
        <f t="shared" si="35"/>
        <v>-35337151</v>
      </c>
      <c r="J175" s="70">
        <f t="shared" si="36"/>
        <v>-33894625</v>
      </c>
      <c r="K175" s="70">
        <f t="shared" si="33"/>
        <v>9210179.375022307</v>
      </c>
      <c r="L175" s="787">
        <f t="shared" si="27"/>
        <v>50488.409999999996</v>
      </c>
      <c r="M175" s="72">
        <f t="shared" si="28"/>
        <v>-1631207.3141604499</v>
      </c>
      <c r="N175" s="70">
        <f t="shared" si="30"/>
        <v>-1934137.7741604492</v>
      </c>
      <c r="O175" s="67">
        <f t="shared" si="31"/>
        <v>7276041.6008618576</v>
      </c>
      <c r="P175" s="67">
        <f t="shared" si="25"/>
        <v>6136446.0608618651</v>
      </c>
      <c r="Q175" s="885">
        <f t="shared" si="32"/>
        <v>7767653.3750223145</v>
      </c>
    </row>
    <row r="176" spans="2:25" s="37" customFormat="1" outlineLevel="1">
      <c r="B176" s="69">
        <v>44773</v>
      </c>
      <c r="D176" s="1119"/>
      <c r="F176" s="74">
        <f t="shared" si="29"/>
        <v>43104804.375022314</v>
      </c>
      <c r="G176" s="70">
        <f t="shared" si="34"/>
        <v>43104804.375022307</v>
      </c>
      <c r="H176" s="74">
        <f t="shared" si="26"/>
        <v>240421</v>
      </c>
      <c r="I176" s="72">
        <f t="shared" si="35"/>
        <v>-35577572</v>
      </c>
      <c r="J176" s="70">
        <f t="shared" si="36"/>
        <v>-34135046</v>
      </c>
      <c r="K176" s="70">
        <f t="shared" si="33"/>
        <v>8969758.375022307</v>
      </c>
      <c r="L176" s="787">
        <f t="shared" si="27"/>
        <v>50488.409999999996</v>
      </c>
      <c r="M176" s="72">
        <f t="shared" si="28"/>
        <v>-1580718.90416045</v>
      </c>
      <c r="N176" s="70">
        <f t="shared" si="30"/>
        <v>-1883649.3641604499</v>
      </c>
      <c r="O176" s="67">
        <f t="shared" si="31"/>
        <v>7086109.0108618569</v>
      </c>
      <c r="P176" s="67">
        <f t="shared" si="25"/>
        <v>5946513.4708618643</v>
      </c>
      <c r="Q176" s="885">
        <f t="shared" si="32"/>
        <v>7527232.3750223145</v>
      </c>
    </row>
    <row r="177" spans="2:17" s="37" customFormat="1" outlineLevel="1">
      <c r="B177" s="69">
        <v>44804</v>
      </c>
      <c r="D177" s="1119"/>
      <c r="F177" s="74">
        <f t="shared" si="29"/>
        <v>43104804.375022314</v>
      </c>
      <c r="G177" s="70">
        <f t="shared" si="34"/>
        <v>43104804.375022307</v>
      </c>
      <c r="H177" s="74">
        <f t="shared" si="26"/>
        <v>240421</v>
      </c>
      <c r="I177" s="72">
        <f t="shared" si="35"/>
        <v>-35817993</v>
      </c>
      <c r="J177" s="70">
        <f t="shared" si="36"/>
        <v>-34375467</v>
      </c>
      <c r="K177" s="70">
        <f t="shared" si="33"/>
        <v>8729337.375022307</v>
      </c>
      <c r="L177" s="787">
        <f t="shared" si="27"/>
        <v>50488.409999999996</v>
      </c>
      <c r="M177" s="72">
        <f t="shared" si="28"/>
        <v>-1530230.4941604501</v>
      </c>
      <c r="N177" s="70">
        <f t="shared" si="30"/>
        <v>-1833160.9541604498</v>
      </c>
      <c r="O177" s="67">
        <f t="shared" si="31"/>
        <v>6896176.420861857</v>
      </c>
      <c r="P177" s="67">
        <f t="shared" si="25"/>
        <v>5756580.8808618644</v>
      </c>
      <c r="Q177" s="885">
        <f t="shared" si="32"/>
        <v>7286811.3750223145</v>
      </c>
    </row>
    <row r="178" spans="2:17" s="37" customFormat="1" outlineLevel="1">
      <c r="B178" s="69">
        <v>44834</v>
      </c>
      <c r="D178" s="1119"/>
      <c r="F178" s="74">
        <f t="shared" si="29"/>
        <v>43104804.375022314</v>
      </c>
      <c r="G178" s="70">
        <f t="shared" si="34"/>
        <v>43104804.375022307</v>
      </c>
      <c r="H178" s="74">
        <f t="shared" si="26"/>
        <v>240421</v>
      </c>
      <c r="I178" s="72">
        <f t="shared" si="35"/>
        <v>-36058414</v>
      </c>
      <c r="J178" s="70">
        <f t="shared" si="36"/>
        <v>-34615888</v>
      </c>
      <c r="K178" s="70">
        <f t="shared" si="33"/>
        <v>8488916.375022307</v>
      </c>
      <c r="L178" s="787">
        <f t="shared" si="27"/>
        <v>50488.409999999996</v>
      </c>
      <c r="M178" s="72">
        <f t="shared" si="28"/>
        <v>-1479742.0841604501</v>
      </c>
      <c r="N178" s="70">
        <f t="shared" si="30"/>
        <v>-1782672.5441604496</v>
      </c>
      <c r="O178" s="67">
        <f t="shared" si="31"/>
        <v>6706243.8308618572</v>
      </c>
      <c r="P178" s="67">
        <f t="shared" si="25"/>
        <v>5566648.2908618646</v>
      </c>
      <c r="Q178" s="885">
        <f t="shared" si="32"/>
        <v>7046390.3750223145</v>
      </c>
    </row>
    <row r="179" spans="2:17" s="37" customFormat="1" outlineLevel="1">
      <c r="B179" s="69">
        <v>44865</v>
      </c>
      <c r="D179" s="1119"/>
      <c r="F179" s="74">
        <f t="shared" si="29"/>
        <v>43104804.375022314</v>
      </c>
      <c r="G179" s="70">
        <f t="shared" si="34"/>
        <v>43104804.375022307</v>
      </c>
      <c r="H179" s="74">
        <f t="shared" si="26"/>
        <v>240421</v>
      </c>
      <c r="I179" s="72">
        <f t="shared" si="35"/>
        <v>-36298835</v>
      </c>
      <c r="J179" s="70">
        <f t="shared" si="36"/>
        <v>-34856309</v>
      </c>
      <c r="K179" s="70">
        <f t="shared" si="33"/>
        <v>8248495.375022307</v>
      </c>
      <c r="L179" s="787">
        <f t="shared" si="27"/>
        <v>50488.409999999996</v>
      </c>
      <c r="M179" s="72">
        <f t="shared" si="28"/>
        <v>-1429253.6741604502</v>
      </c>
      <c r="N179" s="70">
        <f t="shared" si="30"/>
        <v>-1732184.1341604497</v>
      </c>
      <c r="O179" s="67">
        <f t="shared" si="31"/>
        <v>6516311.2408618573</v>
      </c>
      <c r="P179" s="67">
        <f t="shared" ref="P179:P220" si="37">F179+I179+M179</f>
        <v>5376715.7008618638</v>
      </c>
      <c r="Q179" s="885">
        <f t="shared" si="32"/>
        <v>6805969.3750223145</v>
      </c>
    </row>
    <row r="180" spans="2:17" s="37" customFormat="1" outlineLevel="1">
      <c r="B180" s="69">
        <v>44895</v>
      </c>
      <c r="D180" s="1119"/>
      <c r="F180" s="74">
        <f t="shared" si="29"/>
        <v>43104804.375022314</v>
      </c>
      <c r="G180" s="70">
        <f t="shared" si="34"/>
        <v>43104804.375022307</v>
      </c>
      <c r="H180" s="74">
        <f t="shared" si="26"/>
        <v>240421</v>
      </c>
      <c r="I180" s="72">
        <f t="shared" si="35"/>
        <v>-36539256</v>
      </c>
      <c r="J180" s="70">
        <f t="shared" si="36"/>
        <v>-35096730</v>
      </c>
      <c r="K180" s="70">
        <f t="shared" si="33"/>
        <v>8008074.375022307</v>
      </c>
      <c r="L180" s="787">
        <f t="shared" si="27"/>
        <v>50488.409999999996</v>
      </c>
      <c r="M180" s="72">
        <f t="shared" si="28"/>
        <v>-1378765.2641604503</v>
      </c>
      <c r="N180" s="70">
        <f t="shared" si="30"/>
        <v>-1681695.7241604498</v>
      </c>
      <c r="O180" s="67">
        <f t="shared" si="31"/>
        <v>6326378.6508618575</v>
      </c>
      <c r="P180" s="67">
        <f t="shared" si="37"/>
        <v>5186783.1108618639</v>
      </c>
      <c r="Q180" s="885">
        <f t="shared" si="32"/>
        <v>6565548.3750223145</v>
      </c>
    </row>
    <row r="181" spans="2:17" s="37" customFormat="1" outlineLevel="1">
      <c r="B181" s="69">
        <v>44926</v>
      </c>
      <c r="D181" s="1119"/>
      <c r="F181" s="74">
        <f t="shared" si="29"/>
        <v>43104804.375022314</v>
      </c>
      <c r="G181" s="70">
        <f t="shared" si="34"/>
        <v>43104804.375022307</v>
      </c>
      <c r="H181" s="74">
        <f t="shared" si="26"/>
        <v>240421</v>
      </c>
      <c r="I181" s="72">
        <f t="shared" si="35"/>
        <v>-36779677</v>
      </c>
      <c r="J181" s="70">
        <f t="shared" si="36"/>
        <v>-35337151</v>
      </c>
      <c r="K181" s="70">
        <f t="shared" si="33"/>
        <v>7767653.375022307</v>
      </c>
      <c r="L181" s="787">
        <f t="shared" si="27"/>
        <v>50488.409999999996</v>
      </c>
      <c r="M181" s="72">
        <f t="shared" si="28"/>
        <v>-1328276.8541604504</v>
      </c>
      <c r="N181" s="70">
        <f t="shared" si="30"/>
        <v>-1631207.3141604501</v>
      </c>
      <c r="O181" s="67">
        <f t="shared" si="31"/>
        <v>6136446.0608618567</v>
      </c>
      <c r="P181" s="67">
        <f t="shared" si="37"/>
        <v>4996850.5208618641</v>
      </c>
      <c r="Q181" s="885">
        <f t="shared" si="32"/>
        <v>6325127.3750223145</v>
      </c>
    </row>
    <row r="182" spans="2:17" s="37" customFormat="1" outlineLevel="1">
      <c r="B182" s="69">
        <v>44957</v>
      </c>
      <c r="D182" s="1119"/>
      <c r="F182" s="74">
        <f t="shared" si="29"/>
        <v>43104804.375022314</v>
      </c>
      <c r="G182" s="70">
        <f t="shared" si="34"/>
        <v>43104804.375022307</v>
      </c>
      <c r="H182" s="74">
        <f t="shared" si="26"/>
        <v>240421</v>
      </c>
      <c r="I182" s="72">
        <f t="shared" si="35"/>
        <v>-37020098</v>
      </c>
      <c r="J182" s="70">
        <f t="shared" si="36"/>
        <v>-35577572</v>
      </c>
      <c r="K182" s="70">
        <f t="shared" si="33"/>
        <v>7527232.375022307</v>
      </c>
      <c r="L182" s="787">
        <f t="shared" si="27"/>
        <v>50488.409999999996</v>
      </c>
      <c r="M182" s="72">
        <f t="shared" si="28"/>
        <v>-1277788.4441604505</v>
      </c>
      <c r="N182" s="70">
        <f t="shared" si="30"/>
        <v>-1580718.9041604502</v>
      </c>
      <c r="O182" s="67">
        <f t="shared" si="31"/>
        <v>5946513.4708618568</v>
      </c>
      <c r="P182" s="67">
        <f t="shared" si="37"/>
        <v>4806917.9308618642</v>
      </c>
      <c r="Q182" s="885">
        <f t="shared" si="32"/>
        <v>6084706.3750223145</v>
      </c>
    </row>
    <row r="183" spans="2:17" s="37" customFormat="1" outlineLevel="1">
      <c r="B183" s="69">
        <v>44985</v>
      </c>
      <c r="D183" s="1119"/>
      <c r="F183" s="74">
        <f t="shared" si="29"/>
        <v>43104804.375022314</v>
      </c>
      <c r="G183" s="70">
        <f t="shared" si="34"/>
        <v>43104804.375022307</v>
      </c>
      <c r="H183" s="74">
        <f t="shared" si="26"/>
        <v>240421</v>
      </c>
      <c r="I183" s="72">
        <f t="shared" si="35"/>
        <v>-37260519</v>
      </c>
      <c r="J183" s="70">
        <f t="shared" si="36"/>
        <v>-35817993</v>
      </c>
      <c r="K183" s="70">
        <f t="shared" si="33"/>
        <v>7286811.375022307</v>
      </c>
      <c r="L183" s="787">
        <f t="shared" si="27"/>
        <v>50488.409999999996</v>
      </c>
      <c r="M183" s="72">
        <f t="shared" si="28"/>
        <v>-1227300.0341604506</v>
      </c>
      <c r="N183" s="70">
        <f t="shared" si="30"/>
        <v>-1530230.4941604501</v>
      </c>
      <c r="O183" s="67">
        <f t="shared" si="31"/>
        <v>5756580.880861857</v>
      </c>
      <c r="P183" s="67">
        <f t="shared" si="37"/>
        <v>4616985.3408618644</v>
      </c>
      <c r="Q183" s="885">
        <f t="shared" si="32"/>
        <v>5844285.3750223145</v>
      </c>
    </row>
    <row r="184" spans="2:17" s="37" customFormat="1" outlineLevel="1">
      <c r="B184" s="77">
        <v>45016</v>
      </c>
      <c r="D184" s="1119"/>
      <c r="F184" s="74">
        <f t="shared" si="29"/>
        <v>43104804.375022314</v>
      </c>
      <c r="G184" s="70">
        <f t="shared" si="34"/>
        <v>43104804.375022307</v>
      </c>
      <c r="H184" s="74">
        <f t="shared" ref="H184:H207" si="38">H183</f>
        <v>240421</v>
      </c>
      <c r="I184" s="72">
        <f t="shared" si="35"/>
        <v>-37500940</v>
      </c>
      <c r="J184" s="70">
        <f t="shared" si="36"/>
        <v>-36058414</v>
      </c>
      <c r="K184" s="70">
        <f t="shared" si="33"/>
        <v>7046390.375022307</v>
      </c>
      <c r="L184" s="787">
        <f t="shared" si="27"/>
        <v>50488.409999999996</v>
      </c>
      <c r="M184" s="72">
        <f t="shared" si="28"/>
        <v>-1176811.6241604507</v>
      </c>
      <c r="N184" s="70">
        <f t="shared" si="30"/>
        <v>-1479742.0841604501</v>
      </c>
      <c r="O184" s="67">
        <f t="shared" si="31"/>
        <v>5566648.2908618571</v>
      </c>
      <c r="P184" s="67">
        <f t="shared" si="37"/>
        <v>4427052.7508618636</v>
      </c>
      <c r="Q184" s="885">
        <f t="shared" si="32"/>
        <v>5603864.3750223145</v>
      </c>
    </row>
    <row r="185" spans="2:17" s="37" customFormat="1" outlineLevel="1">
      <c r="B185" s="69">
        <v>45046</v>
      </c>
      <c r="D185" s="1119"/>
      <c r="F185" s="74">
        <f t="shared" si="29"/>
        <v>43104804.375022314</v>
      </c>
      <c r="G185" s="70">
        <f t="shared" si="34"/>
        <v>43104804.375022307</v>
      </c>
      <c r="H185" s="74">
        <f t="shared" si="38"/>
        <v>240421</v>
      </c>
      <c r="I185" s="72">
        <f t="shared" si="35"/>
        <v>-37741361</v>
      </c>
      <c r="J185" s="70">
        <f t="shared" si="36"/>
        <v>-36298835</v>
      </c>
      <c r="K185" s="70">
        <f t="shared" si="33"/>
        <v>6805969.375022307</v>
      </c>
      <c r="L185" s="787">
        <f t="shared" si="27"/>
        <v>50488.409999999996</v>
      </c>
      <c r="M185" s="72">
        <f t="shared" si="28"/>
        <v>-1126323.2141604507</v>
      </c>
      <c r="N185" s="70">
        <f t="shared" si="30"/>
        <v>-1429253.67416045</v>
      </c>
      <c r="O185" s="67">
        <f t="shared" si="31"/>
        <v>5376715.7008618573</v>
      </c>
      <c r="P185" s="67">
        <f t="shared" si="37"/>
        <v>4237120.1608618638</v>
      </c>
      <c r="Q185" s="885">
        <f t="shared" si="32"/>
        <v>5363443.3750223145</v>
      </c>
    </row>
    <row r="186" spans="2:17" s="37" customFormat="1" outlineLevel="1">
      <c r="B186" s="69">
        <v>45077</v>
      </c>
      <c r="D186" s="1119"/>
      <c r="F186" s="74">
        <f t="shared" si="29"/>
        <v>43104804.375022314</v>
      </c>
      <c r="G186" s="70">
        <f t="shared" si="34"/>
        <v>43104804.375022307</v>
      </c>
      <c r="H186" s="74">
        <f t="shared" si="38"/>
        <v>240421</v>
      </c>
      <c r="I186" s="72">
        <f t="shared" si="35"/>
        <v>-37981782</v>
      </c>
      <c r="J186" s="70">
        <f t="shared" si="36"/>
        <v>-36539256</v>
      </c>
      <c r="K186" s="70">
        <f t="shared" si="33"/>
        <v>6565548.375022307</v>
      </c>
      <c r="L186" s="787">
        <f t="shared" si="27"/>
        <v>50488.409999999996</v>
      </c>
      <c r="M186" s="72">
        <f t="shared" si="28"/>
        <v>-1075834.8041604508</v>
      </c>
      <c r="N186" s="70">
        <f t="shared" si="30"/>
        <v>-1378765.2641604503</v>
      </c>
      <c r="O186" s="67">
        <f t="shared" si="31"/>
        <v>5186783.1108618565</v>
      </c>
      <c r="P186" s="67">
        <f t="shared" si="37"/>
        <v>4047187.5708618639</v>
      </c>
      <c r="Q186" s="885">
        <f t="shared" si="32"/>
        <v>5123022.3750223145</v>
      </c>
    </row>
    <row r="187" spans="2:17" s="37" customFormat="1" outlineLevel="1">
      <c r="B187" s="69">
        <v>45107</v>
      </c>
      <c r="D187" s="1119"/>
      <c r="F187" s="74">
        <f t="shared" si="29"/>
        <v>43104804.375022314</v>
      </c>
      <c r="G187" s="70">
        <f t="shared" si="34"/>
        <v>43104804.375022307</v>
      </c>
      <c r="H187" s="74">
        <f t="shared" si="38"/>
        <v>240421</v>
      </c>
      <c r="I187" s="72">
        <f t="shared" si="35"/>
        <v>-38222203</v>
      </c>
      <c r="J187" s="70">
        <f t="shared" si="36"/>
        <v>-36779677</v>
      </c>
      <c r="K187" s="70">
        <f t="shared" si="33"/>
        <v>6325127.375022307</v>
      </c>
      <c r="L187" s="787">
        <f t="shared" ref="L187:L210" si="39">(-E187*0.21)+(H187*0.21)</f>
        <v>50488.409999999996</v>
      </c>
      <c r="M187" s="72">
        <f t="shared" si="28"/>
        <v>-1025346.3941604508</v>
      </c>
      <c r="N187" s="70">
        <f t="shared" si="30"/>
        <v>-1328276.8541604502</v>
      </c>
      <c r="O187" s="67">
        <f t="shared" si="31"/>
        <v>4996850.5208618566</v>
      </c>
      <c r="P187" s="67">
        <f t="shared" si="37"/>
        <v>3857254.9808618636</v>
      </c>
      <c r="Q187" s="885">
        <f t="shared" si="32"/>
        <v>4882601.3750223145</v>
      </c>
    </row>
    <row r="188" spans="2:17" outlineLevel="1">
      <c r="B188" s="69">
        <v>45138</v>
      </c>
      <c r="F188" s="74">
        <f t="shared" si="29"/>
        <v>43104804.375022314</v>
      </c>
      <c r="G188" s="70">
        <f t="shared" si="34"/>
        <v>43104804.375022307</v>
      </c>
      <c r="H188" s="74">
        <f t="shared" si="38"/>
        <v>240421</v>
      </c>
      <c r="I188" s="72">
        <f t="shared" si="35"/>
        <v>-38462624</v>
      </c>
      <c r="J188" s="70">
        <f t="shared" si="36"/>
        <v>-37020098</v>
      </c>
      <c r="K188" s="70">
        <f t="shared" si="33"/>
        <v>6084706.375022307</v>
      </c>
      <c r="L188" s="787">
        <f t="shared" si="39"/>
        <v>50488.409999999996</v>
      </c>
      <c r="M188" s="787">
        <f t="shared" si="28"/>
        <v>-974857.98416045075</v>
      </c>
      <c r="N188" s="70">
        <f t="shared" si="30"/>
        <v>-1277788.4441604505</v>
      </c>
      <c r="O188" s="67">
        <f t="shared" si="31"/>
        <v>4806917.9308618568</v>
      </c>
      <c r="P188" s="67">
        <f t="shared" si="37"/>
        <v>3667322.3908618637</v>
      </c>
      <c r="Q188" s="885">
        <f t="shared" si="32"/>
        <v>4642180.3750223145</v>
      </c>
    </row>
    <row r="189" spans="2:17" outlineLevel="1">
      <c r="B189" s="69">
        <v>45169</v>
      </c>
      <c r="F189" s="74">
        <f t="shared" si="29"/>
        <v>43104804.375022314</v>
      </c>
      <c r="G189" s="70">
        <f t="shared" si="34"/>
        <v>43104804.375022307</v>
      </c>
      <c r="H189" s="74">
        <f t="shared" si="38"/>
        <v>240421</v>
      </c>
      <c r="I189" s="72">
        <f t="shared" si="35"/>
        <v>-38703045</v>
      </c>
      <c r="J189" s="70">
        <f t="shared" si="36"/>
        <v>-37260519</v>
      </c>
      <c r="K189" s="70">
        <f t="shared" si="33"/>
        <v>5844285.375022307</v>
      </c>
      <c r="L189" s="787">
        <f t="shared" si="39"/>
        <v>50488.409999999996</v>
      </c>
      <c r="M189" s="787">
        <f t="shared" si="28"/>
        <v>-924369.57416045072</v>
      </c>
      <c r="N189" s="70">
        <f>(M177+M189+SUM(M178:M188)*2)/24</f>
        <v>-1227300.0341604506</v>
      </c>
      <c r="O189" s="67">
        <f t="shared" si="31"/>
        <v>4616985.3408618569</v>
      </c>
      <c r="P189" s="67">
        <f t="shared" si="37"/>
        <v>3477389.8008618639</v>
      </c>
      <c r="Q189" s="885">
        <f t="shared" si="32"/>
        <v>4401759.3750223145</v>
      </c>
    </row>
    <row r="190" spans="2:17" outlineLevel="1">
      <c r="B190" s="69">
        <v>45199</v>
      </c>
      <c r="F190" s="74">
        <f t="shared" si="29"/>
        <v>43104804.375022314</v>
      </c>
      <c r="G190" s="70">
        <f t="shared" si="34"/>
        <v>43104804.375022307</v>
      </c>
      <c r="H190" s="74">
        <f t="shared" si="38"/>
        <v>240421</v>
      </c>
      <c r="I190" s="72">
        <f t="shared" si="35"/>
        <v>-38943466</v>
      </c>
      <c r="J190" s="70">
        <f t="shared" si="36"/>
        <v>-37500940</v>
      </c>
      <c r="K190" s="70">
        <f t="shared" si="33"/>
        <v>5603864.375022307</v>
      </c>
      <c r="L190" s="787">
        <f t="shared" si="39"/>
        <v>50488.409999999996</v>
      </c>
      <c r="M190" s="787">
        <f t="shared" si="28"/>
        <v>-873881.16416045069</v>
      </c>
      <c r="N190" s="70">
        <f t="shared" si="30"/>
        <v>-1176811.6241604507</v>
      </c>
      <c r="O190" s="67">
        <f t="shared" si="31"/>
        <v>4427052.7508618562</v>
      </c>
      <c r="P190" s="67">
        <f t="shared" si="37"/>
        <v>3287457.2108618636</v>
      </c>
      <c r="Q190" s="885">
        <f t="shared" si="32"/>
        <v>4161338.3750223145</v>
      </c>
    </row>
    <row r="191" spans="2:17" outlineLevel="1">
      <c r="B191" s="69">
        <v>45230</v>
      </c>
      <c r="F191" s="74">
        <f t="shared" si="29"/>
        <v>43104804.375022314</v>
      </c>
      <c r="G191" s="70">
        <f t="shared" si="34"/>
        <v>43104804.375022307</v>
      </c>
      <c r="H191" s="74">
        <f t="shared" si="38"/>
        <v>240421</v>
      </c>
      <c r="I191" s="72">
        <f t="shared" si="35"/>
        <v>-39183887</v>
      </c>
      <c r="J191" s="70">
        <f t="shared" si="36"/>
        <v>-37741361</v>
      </c>
      <c r="K191" s="70">
        <f t="shared" si="33"/>
        <v>5363443.375022307</v>
      </c>
      <c r="L191" s="787">
        <f t="shared" si="39"/>
        <v>50488.409999999996</v>
      </c>
      <c r="M191" s="787">
        <f t="shared" si="28"/>
        <v>-823392.75416045066</v>
      </c>
      <c r="N191" s="70">
        <f t="shared" si="30"/>
        <v>-1126323.2141604507</v>
      </c>
      <c r="O191" s="67">
        <f t="shared" si="31"/>
        <v>4237120.1608618563</v>
      </c>
      <c r="P191" s="67">
        <f t="shared" si="37"/>
        <v>3097524.6208618637</v>
      </c>
      <c r="Q191" s="885">
        <f t="shared" si="32"/>
        <v>3920917.3750223145</v>
      </c>
    </row>
    <row r="192" spans="2:17" outlineLevel="1">
      <c r="B192" s="69">
        <v>45260</v>
      </c>
      <c r="F192" s="74">
        <f t="shared" si="29"/>
        <v>43104804.375022314</v>
      </c>
      <c r="G192" s="70">
        <f t="shared" si="34"/>
        <v>43104804.375022307</v>
      </c>
      <c r="H192" s="74">
        <f t="shared" si="38"/>
        <v>240421</v>
      </c>
      <c r="I192" s="72">
        <f t="shared" si="35"/>
        <v>-39424308</v>
      </c>
      <c r="J192" s="70">
        <f t="shared" si="36"/>
        <v>-37981782</v>
      </c>
      <c r="K192" s="70">
        <f t="shared" si="33"/>
        <v>5123022.375022307</v>
      </c>
      <c r="L192" s="787">
        <f t="shared" si="39"/>
        <v>50488.409999999996</v>
      </c>
      <c r="M192" s="787">
        <f t="shared" si="28"/>
        <v>-772904.34416045062</v>
      </c>
      <c r="N192" s="70">
        <f t="shared" si="30"/>
        <v>-1075834.8041604506</v>
      </c>
      <c r="O192" s="67">
        <f t="shared" si="31"/>
        <v>4047187.5708618565</v>
      </c>
      <c r="P192" s="67">
        <f t="shared" si="37"/>
        <v>2907592.0308618639</v>
      </c>
      <c r="Q192" s="885">
        <f t="shared" si="32"/>
        <v>3680496.3750223145</v>
      </c>
    </row>
    <row r="193" spans="2:17" outlineLevel="1">
      <c r="B193" s="69">
        <v>45291</v>
      </c>
      <c r="F193" s="74">
        <f t="shared" si="29"/>
        <v>43104804.375022314</v>
      </c>
      <c r="G193" s="70">
        <f t="shared" si="34"/>
        <v>43104804.375022307</v>
      </c>
      <c r="H193" s="74">
        <f t="shared" si="38"/>
        <v>240421</v>
      </c>
      <c r="I193" s="72">
        <f t="shared" si="35"/>
        <v>-39664729</v>
      </c>
      <c r="J193" s="70">
        <f t="shared" si="36"/>
        <v>-38222203</v>
      </c>
      <c r="K193" s="70">
        <f t="shared" si="33"/>
        <v>4882601.375022307</v>
      </c>
      <c r="L193" s="787">
        <f t="shared" si="39"/>
        <v>50488.409999999996</v>
      </c>
      <c r="M193" s="787">
        <f t="shared" si="28"/>
        <v>-722415.93416045059</v>
      </c>
      <c r="N193" s="70">
        <f t="shared" si="30"/>
        <v>-1025346.3941604508</v>
      </c>
      <c r="O193" s="67">
        <f t="shared" si="31"/>
        <v>3857254.9808618561</v>
      </c>
      <c r="P193" s="67">
        <f t="shared" si="37"/>
        <v>2717659.440861864</v>
      </c>
      <c r="Q193" s="885">
        <f t="shared" si="32"/>
        <v>3440075.3750223145</v>
      </c>
    </row>
    <row r="194" spans="2:17" outlineLevel="1">
      <c r="B194" s="69">
        <v>45322</v>
      </c>
      <c r="F194" s="74">
        <f t="shared" si="29"/>
        <v>43104804.375022314</v>
      </c>
      <c r="G194" s="70">
        <f t="shared" si="34"/>
        <v>43104804.375022307</v>
      </c>
      <c r="H194" s="74">
        <f t="shared" si="38"/>
        <v>240421</v>
      </c>
      <c r="I194" s="72">
        <f t="shared" si="35"/>
        <v>-39905150</v>
      </c>
      <c r="J194" s="70">
        <f t="shared" si="36"/>
        <v>-38462624</v>
      </c>
      <c r="K194" s="70">
        <f t="shared" si="33"/>
        <v>4642180.375022307</v>
      </c>
      <c r="L194" s="787">
        <f t="shared" si="39"/>
        <v>50488.409999999996</v>
      </c>
      <c r="M194" s="787">
        <f t="shared" si="28"/>
        <v>-671927.52416045056</v>
      </c>
      <c r="N194" s="70">
        <f t="shared" si="30"/>
        <v>-974857.98416045075</v>
      </c>
      <c r="O194" s="67">
        <f t="shared" si="31"/>
        <v>3667322.3908618563</v>
      </c>
      <c r="P194" s="67">
        <f t="shared" si="37"/>
        <v>2527726.8508618642</v>
      </c>
      <c r="Q194" s="885">
        <f t="shared" si="32"/>
        <v>3199654.3750223145</v>
      </c>
    </row>
    <row r="195" spans="2:17" outlineLevel="1">
      <c r="B195" s="69">
        <v>45350</v>
      </c>
      <c r="F195" s="74">
        <f t="shared" si="29"/>
        <v>43104804.375022314</v>
      </c>
      <c r="G195" s="70">
        <f t="shared" si="34"/>
        <v>43104804.375022307</v>
      </c>
      <c r="H195" s="74">
        <f t="shared" si="38"/>
        <v>240421</v>
      </c>
      <c r="I195" s="72">
        <f t="shared" si="35"/>
        <v>-40145571</v>
      </c>
      <c r="J195" s="70">
        <f t="shared" si="36"/>
        <v>-38703045</v>
      </c>
      <c r="K195" s="70">
        <f t="shared" si="33"/>
        <v>4401759.375022307</v>
      </c>
      <c r="L195" s="787">
        <f t="shared" si="39"/>
        <v>50488.409999999996</v>
      </c>
      <c r="M195" s="787">
        <f t="shared" si="28"/>
        <v>-621439.11416045052</v>
      </c>
      <c r="N195" s="70">
        <f t="shared" si="30"/>
        <v>-924369.57416045072</v>
      </c>
      <c r="O195" s="67">
        <f t="shared" si="31"/>
        <v>3477389.8008618564</v>
      </c>
      <c r="P195" s="67">
        <f t="shared" si="37"/>
        <v>2337794.2608618638</v>
      </c>
      <c r="Q195" s="885">
        <f t="shared" si="32"/>
        <v>2959233.3750223145</v>
      </c>
    </row>
    <row r="196" spans="2:17" outlineLevel="1">
      <c r="B196" s="77">
        <v>45382</v>
      </c>
      <c r="F196" s="74">
        <f t="shared" si="29"/>
        <v>43104804.375022314</v>
      </c>
      <c r="G196" s="70">
        <f t="shared" si="34"/>
        <v>43104804.375022307</v>
      </c>
      <c r="H196" s="74">
        <f t="shared" si="38"/>
        <v>240421</v>
      </c>
      <c r="I196" s="72">
        <f t="shared" si="35"/>
        <v>-40385992</v>
      </c>
      <c r="J196" s="70">
        <f t="shared" si="36"/>
        <v>-38943466</v>
      </c>
      <c r="K196" s="70">
        <f t="shared" si="33"/>
        <v>4161338.375022307</v>
      </c>
      <c r="L196" s="787">
        <f t="shared" si="39"/>
        <v>50488.409999999996</v>
      </c>
      <c r="M196" s="787">
        <f t="shared" si="28"/>
        <v>-570950.70416045049</v>
      </c>
      <c r="N196" s="70">
        <f t="shared" si="30"/>
        <v>-873881.1641604508</v>
      </c>
      <c r="O196" s="67">
        <f t="shared" si="31"/>
        <v>3287457.2108618561</v>
      </c>
      <c r="P196" s="67">
        <f t="shared" si="37"/>
        <v>2147861.670861864</v>
      </c>
      <c r="Q196" s="885">
        <f t="shared" si="32"/>
        <v>2718812.3750223145</v>
      </c>
    </row>
    <row r="197" spans="2:17" outlineLevel="1">
      <c r="B197" s="69">
        <v>45412</v>
      </c>
      <c r="F197" s="74">
        <f t="shared" si="29"/>
        <v>43104804.375022314</v>
      </c>
      <c r="G197" s="70">
        <f t="shared" si="34"/>
        <v>43104804.375022307</v>
      </c>
      <c r="H197" s="74">
        <f t="shared" si="38"/>
        <v>240421</v>
      </c>
      <c r="I197" s="72">
        <f t="shared" si="35"/>
        <v>-40626413</v>
      </c>
      <c r="J197" s="70">
        <f t="shared" si="36"/>
        <v>-39183887</v>
      </c>
      <c r="K197" s="70">
        <f t="shared" si="33"/>
        <v>3920917.375022307</v>
      </c>
      <c r="L197" s="787">
        <f t="shared" si="39"/>
        <v>50488.409999999996</v>
      </c>
      <c r="M197" s="787">
        <f t="shared" si="28"/>
        <v>-520462.29416045052</v>
      </c>
      <c r="N197" s="70">
        <f t="shared" si="30"/>
        <v>-823392.75416045066</v>
      </c>
      <c r="O197" s="67">
        <f t="shared" si="31"/>
        <v>3097524.6208618563</v>
      </c>
      <c r="P197" s="67">
        <f t="shared" si="37"/>
        <v>1957929.0808618639</v>
      </c>
      <c r="Q197" s="885">
        <f t="shared" si="32"/>
        <v>2478391.3750223145</v>
      </c>
    </row>
    <row r="198" spans="2:17" outlineLevel="1">
      <c r="B198" s="69">
        <v>45443</v>
      </c>
      <c r="F198" s="74">
        <f t="shared" si="29"/>
        <v>43104804.375022314</v>
      </c>
      <c r="G198" s="70">
        <f t="shared" si="34"/>
        <v>43104804.375022307</v>
      </c>
      <c r="H198" s="74">
        <f t="shared" si="38"/>
        <v>240421</v>
      </c>
      <c r="I198" s="72">
        <f t="shared" si="35"/>
        <v>-40866834</v>
      </c>
      <c r="J198" s="70">
        <f t="shared" si="36"/>
        <v>-39424308</v>
      </c>
      <c r="K198" s="70">
        <f t="shared" si="33"/>
        <v>3680496.375022307</v>
      </c>
      <c r="L198" s="787">
        <f t="shared" si="39"/>
        <v>50488.409999999996</v>
      </c>
      <c r="M198" s="787">
        <f t="shared" si="28"/>
        <v>-469973.88416045054</v>
      </c>
      <c r="N198" s="70">
        <f t="shared" si="30"/>
        <v>-772904.34416045051</v>
      </c>
      <c r="O198" s="67">
        <f t="shared" si="31"/>
        <v>2907592.0308618564</v>
      </c>
      <c r="P198" s="67">
        <f t="shared" si="37"/>
        <v>1767996.4908618638</v>
      </c>
      <c r="Q198" s="885">
        <f t="shared" si="32"/>
        <v>2237970.3750223145</v>
      </c>
    </row>
    <row r="199" spans="2:17" outlineLevel="1">
      <c r="B199" s="69">
        <v>45473</v>
      </c>
      <c r="F199" s="74">
        <f t="shared" si="29"/>
        <v>43104804.375022314</v>
      </c>
      <c r="G199" s="70">
        <f t="shared" si="34"/>
        <v>43104804.375022307</v>
      </c>
      <c r="H199" s="74">
        <f t="shared" si="38"/>
        <v>240421</v>
      </c>
      <c r="I199" s="72">
        <f t="shared" si="35"/>
        <v>-41107255</v>
      </c>
      <c r="J199" s="70">
        <f t="shared" si="36"/>
        <v>-39664729</v>
      </c>
      <c r="K199" s="70">
        <f t="shared" si="33"/>
        <v>3440075.375022307</v>
      </c>
      <c r="L199" s="787">
        <f t="shared" si="39"/>
        <v>50488.409999999996</v>
      </c>
      <c r="M199" s="787">
        <f t="shared" si="28"/>
        <v>-419485.47416045057</v>
      </c>
      <c r="N199" s="70">
        <f t="shared" si="30"/>
        <v>-722415.93416045059</v>
      </c>
      <c r="O199" s="67">
        <f t="shared" si="31"/>
        <v>2717659.4408618566</v>
      </c>
      <c r="P199" s="67">
        <f t="shared" si="37"/>
        <v>1578063.900861864</v>
      </c>
      <c r="Q199" s="885">
        <f t="shared" si="32"/>
        <v>1997549.3750223145</v>
      </c>
    </row>
    <row r="200" spans="2:17" outlineLevel="1">
      <c r="B200" s="69">
        <v>45504</v>
      </c>
      <c r="F200" s="74">
        <f t="shared" si="29"/>
        <v>43104804.375022314</v>
      </c>
      <c r="G200" s="70">
        <f t="shared" si="34"/>
        <v>43104804.375022307</v>
      </c>
      <c r="H200" s="74">
        <f t="shared" si="38"/>
        <v>240421</v>
      </c>
      <c r="I200" s="72">
        <f t="shared" si="35"/>
        <v>-41347676</v>
      </c>
      <c r="J200" s="70">
        <f t="shared" si="36"/>
        <v>-39905150</v>
      </c>
      <c r="K200" s="70">
        <f t="shared" si="33"/>
        <v>3199654.375022307</v>
      </c>
      <c r="L200" s="787">
        <f t="shared" si="39"/>
        <v>50488.409999999996</v>
      </c>
      <c r="M200" s="787">
        <f t="shared" si="28"/>
        <v>-368997.06416045059</v>
      </c>
      <c r="N200" s="70">
        <f t="shared" si="30"/>
        <v>-671927.52416045056</v>
      </c>
      <c r="O200" s="67">
        <f t="shared" si="31"/>
        <v>2527726.8508618567</v>
      </c>
      <c r="P200" s="67">
        <f t="shared" si="37"/>
        <v>1388131.3108618639</v>
      </c>
      <c r="Q200" s="885">
        <f t="shared" si="32"/>
        <v>1757128.3750223145</v>
      </c>
    </row>
    <row r="201" spans="2:17" outlineLevel="1">
      <c r="B201" s="69">
        <v>45535</v>
      </c>
      <c r="F201" s="74">
        <f t="shared" si="29"/>
        <v>43104804.375022314</v>
      </c>
      <c r="G201" s="70">
        <f t="shared" si="34"/>
        <v>43104804.375022307</v>
      </c>
      <c r="H201" s="74">
        <f t="shared" si="38"/>
        <v>240421</v>
      </c>
      <c r="I201" s="72">
        <f t="shared" si="35"/>
        <v>-41588097</v>
      </c>
      <c r="J201" s="70">
        <f t="shared" si="36"/>
        <v>-40145571</v>
      </c>
      <c r="K201" s="70">
        <f t="shared" si="33"/>
        <v>2959233.375022307</v>
      </c>
      <c r="L201" s="787">
        <f t="shared" si="39"/>
        <v>50488.409999999996</v>
      </c>
      <c r="M201" s="787">
        <f t="shared" si="28"/>
        <v>-318508.65416045062</v>
      </c>
      <c r="N201" s="70">
        <f t="shared" si="30"/>
        <v>-621439.11416045052</v>
      </c>
      <c r="O201" s="67">
        <f t="shared" si="31"/>
        <v>2337794.2608618564</v>
      </c>
      <c r="P201" s="67">
        <f t="shared" si="37"/>
        <v>1198198.7208618638</v>
      </c>
      <c r="Q201" s="885">
        <f t="shared" si="32"/>
        <v>1516707.3750223145</v>
      </c>
    </row>
    <row r="202" spans="2:17" outlineLevel="1">
      <c r="B202" s="69">
        <v>45565</v>
      </c>
      <c r="F202" s="74">
        <f t="shared" si="29"/>
        <v>43104804.375022314</v>
      </c>
      <c r="G202" s="70">
        <f t="shared" si="34"/>
        <v>43104804.375022307</v>
      </c>
      <c r="H202" s="74">
        <f t="shared" si="38"/>
        <v>240421</v>
      </c>
      <c r="I202" s="72">
        <f t="shared" si="35"/>
        <v>-41828518</v>
      </c>
      <c r="J202" s="70">
        <f t="shared" si="36"/>
        <v>-40385992</v>
      </c>
      <c r="K202" s="70">
        <f t="shared" si="33"/>
        <v>2718812.375022307</v>
      </c>
      <c r="L202" s="787">
        <f t="shared" si="39"/>
        <v>50488.409999999996</v>
      </c>
      <c r="M202" s="787">
        <f t="shared" si="28"/>
        <v>-268020.24416045065</v>
      </c>
      <c r="N202" s="70">
        <f t="shared" si="30"/>
        <v>-570950.70416045061</v>
      </c>
      <c r="O202" s="67">
        <f t="shared" si="31"/>
        <v>2147861.6708618565</v>
      </c>
      <c r="P202" s="67">
        <f t="shared" si="37"/>
        <v>1008266.1308618638</v>
      </c>
      <c r="Q202" s="885">
        <f t="shared" si="32"/>
        <v>1276286.3750223145</v>
      </c>
    </row>
    <row r="203" spans="2:17" outlineLevel="1">
      <c r="B203" s="69">
        <v>45596</v>
      </c>
      <c r="F203" s="74">
        <f t="shared" si="29"/>
        <v>43104804.375022314</v>
      </c>
      <c r="G203" s="70">
        <f t="shared" si="34"/>
        <v>43104804.375022307</v>
      </c>
      <c r="H203" s="74">
        <f t="shared" si="38"/>
        <v>240421</v>
      </c>
      <c r="I203" s="72">
        <f t="shared" si="35"/>
        <v>-42068939</v>
      </c>
      <c r="J203" s="70">
        <f t="shared" si="36"/>
        <v>-40626413</v>
      </c>
      <c r="K203" s="70">
        <f t="shared" si="33"/>
        <v>2478391.375022307</v>
      </c>
      <c r="L203" s="787">
        <f t="shared" si="39"/>
        <v>50488.409999999996</v>
      </c>
      <c r="M203" s="787">
        <f t="shared" si="28"/>
        <v>-217531.83416045064</v>
      </c>
      <c r="N203" s="70">
        <f t="shared" si="30"/>
        <v>-520462.29416045052</v>
      </c>
      <c r="O203" s="67">
        <f t="shared" si="31"/>
        <v>1957929.0808618565</v>
      </c>
      <c r="P203" s="67">
        <f t="shared" si="37"/>
        <v>818333.54086186388</v>
      </c>
      <c r="Q203" s="885">
        <f t="shared" si="32"/>
        <v>1035865.3750223145</v>
      </c>
    </row>
    <row r="204" spans="2:17" outlineLevel="1">
      <c r="B204" s="69">
        <v>45626</v>
      </c>
      <c r="F204" s="74">
        <f t="shared" si="29"/>
        <v>43104804.375022314</v>
      </c>
      <c r="G204" s="70">
        <f t="shared" si="34"/>
        <v>43104804.375022307</v>
      </c>
      <c r="H204" s="74">
        <f t="shared" si="38"/>
        <v>240421</v>
      </c>
      <c r="I204" s="72">
        <f t="shared" si="35"/>
        <v>-42309360</v>
      </c>
      <c r="J204" s="70">
        <f t="shared" si="36"/>
        <v>-40866834</v>
      </c>
      <c r="K204" s="70">
        <f t="shared" si="33"/>
        <v>2237970.375022307</v>
      </c>
      <c r="L204" s="787">
        <f t="shared" si="39"/>
        <v>50488.409999999996</v>
      </c>
      <c r="M204" s="787">
        <f t="shared" si="28"/>
        <v>-167043.42416045064</v>
      </c>
      <c r="N204" s="70">
        <f t="shared" si="30"/>
        <v>-469973.8841604506</v>
      </c>
      <c r="O204" s="67">
        <f t="shared" si="31"/>
        <v>1767996.4908618564</v>
      </c>
      <c r="P204" s="67">
        <f t="shared" si="37"/>
        <v>628400.95086186379</v>
      </c>
      <c r="Q204" s="885">
        <f t="shared" si="32"/>
        <v>795444.37502231449</v>
      </c>
    </row>
    <row r="205" spans="2:17" outlineLevel="1">
      <c r="B205" s="69">
        <v>45657</v>
      </c>
      <c r="F205" s="74">
        <f t="shared" si="29"/>
        <v>43104804.375022314</v>
      </c>
      <c r="G205" s="70">
        <f t="shared" si="34"/>
        <v>43104804.375022307</v>
      </c>
      <c r="H205" s="74">
        <f t="shared" si="38"/>
        <v>240421</v>
      </c>
      <c r="I205" s="72">
        <f t="shared" si="35"/>
        <v>-42549781</v>
      </c>
      <c r="J205" s="70">
        <f t="shared" si="36"/>
        <v>-41107255</v>
      </c>
      <c r="K205" s="70">
        <f t="shared" si="33"/>
        <v>1997549.375022307</v>
      </c>
      <c r="L205" s="787">
        <f t="shared" si="39"/>
        <v>50488.409999999996</v>
      </c>
      <c r="M205" s="787">
        <f>M204+L205</f>
        <v>-116555.01416045064</v>
      </c>
      <c r="N205" s="70">
        <f t="shared" si="30"/>
        <v>-419485.47416045057</v>
      </c>
      <c r="O205" s="67">
        <f t="shared" si="31"/>
        <v>1578063.9008618565</v>
      </c>
      <c r="P205" s="67">
        <f t="shared" si="37"/>
        <v>438468.36086186382</v>
      </c>
      <c r="Q205" s="885">
        <f t="shared" si="32"/>
        <v>555023.37502231449</v>
      </c>
    </row>
    <row r="206" spans="2:17" outlineLevel="1">
      <c r="B206" s="69">
        <v>45688</v>
      </c>
      <c r="F206" s="74">
        <f t="shared" si="29"/>
        <v>43104804.375022314</v>
      </c>
      <c r="G206" s="70">
        <f t="shared" si="34"/>
        <v>43104804.375022307</v>
      </c>
      <c r="H206" s="74">
        <f t="shared" si="38"/>
        <v>240421</v>
      </c>
      <c r="I206" s="72">
        <f t="shared" si="35"/>
        <v>-42790202</v>
      </c>
      <c r="J206" s="70">
        <f t="shared" si="36"/>
        <v>-41347676</v>
      </c>
      <c r="K206" s="70">
        <f t="shared" si="33"/>
        <v>1757128.375022307</v>
      </c>
      <c r="L206" s="787">
        <f t="shared" si="39"/>
        <v>50488.409999999996</v>
      </c>
      <c r="M206" s="787">
        <f>M205+L206</f>
        <v>-66066.604160450632</v>
      </c>
      <c r="N206" s="70">
        <f t="shared" si="30"/>
        <v>-368997.06416045059</v>
      </c>
      <c r="O206" s="67">
        <f t="shared" si="31"/>
        <v>1388131.3108618564</v>
      </c>
      <c r="P206" s="67">
        <f t="shared" si="37"/>
        <v>248535.77086186386</v>
      </c>
      <c r="Q206" s="885">
        <f t="shared" si="32"/>
        <v>314602.37502231449</v>
      </c>
    </row>
    <row r="207" spans="2:17" outlineLevel="1">
      <c r="B207" s="69">
        <v>45716</v>
      </c>
      <c r="F207" s="74">
        <f t="shared" si="29"/>
        <v>43104804.375022314</v>
      </c>
      <c r="G207" s="70">
        <f t="shared" si="34"/>
        <v>43104804.375022307</v>
      </c>
      <c r="H207" s="74">
        <f t="shared" si="38"/>
        <v>240421</v>
      </c>
      <c r="I207" s="72">
        <f t="shared" si="35"/>
        <v>-43030623</v>
      </c>
      <c r="J207" s="70">
        <f t="shared" si="36"/>
        <v>-41588097</v>
      </c>
      <c r="K207" s="70">
        <f t="shared" si="33"/>
        <v>1516707.375022307</v>
      </c>
      <c r="L207" s="787">
        <f t="shared" si="39"/>
        <v>50488.409999999996</v>
      </c>
      <c r="M207" s="787">
        <f>M206+L207</f>
        <v>-15578.194160450636</v>
      </c>
      <c r="N207" s="70">
        <f t="shared" si="30"/>
        <v>-318508.65416045056</v>
      </c>
      <c r="O207" s="67">
        <f t="shared" si="31"/>
        <v>1198198.7208618564</v>
      </c>
      <c r="P207" s="67">
        <f t="shared" si="37"/>
        <v>58603.180861863853</v>
      </c>
      <c r="Q207" s="885">
        <f t="shared" si="32"/>
        <v>74181.375022314489</v>
      </c>
    </row>
    <row r="208" spans="2:17" outlineLevel="1">
      <c r="B208" s="77">
        <v>45747</v>
      </c>
      <c r="F208" s="74">
        <f>F207+E208</f>
        <v>43104804.375022314</v>
      </c>
      <c r="G208" s="70">
        <f t="shared" si="34"/>
        <v>43104804.375022307</v>
      </c>
      <c r="H208" s="74">
        <f>G208+I207</f>
        <v>74181.375022307038</v>
      </c>
      <c r="I208" s="72">
        <f>I207-H208</f>
        <v>-43104804.375022307</v>
      </c>
      <c r="J208" s="70">
        <f>(I196+I208+SUM(I197:I207)*2)/24</f>
        <v>-41821591.34895926</v>
      </c>
      <c r="K208" s="70">
        <f t="shared" si="33"/>
        <v>1283213.0260630473</v>
      </c>
      <c r="L208" s="787">
        <f t="shared" si="39"/>
        <v>15578.088754684477</v>
      </c>
      <c r="M208" s="787">
        <f>M207+L208</f>
        <v>-0.10540576615858299</v>
      </c>
      <c r="N208" s="70">
        <f t="shared" si="30"/>
        <v>-269474.84087900544</v>
      </c>
      <c r="O208" s="67">
        <f t="shared" si="31"/>
        <v>1013738.185184042</v>
      </c>
      <c r="P208" s="67">
        <f t="shared" si="37"/>
        <v>-0.10540575870800239</v>
      </c>
      <c r="Q208" s="885">
        <f t="shared" si="32"/>
        <v>0</v>
      </c>
    </row>
    <row r="209" spans="2:17" outlineLevel="1">
      <c r="B209" s="69">
        <v>45777</v>
      </c>
      <c r="F209" s="74">
        <f t="shared" ref="F209:F214" si="40">F208+E209</f>
        <v>43104804.375022314</v>
      </c>
      <c r="G209" s="70">
        <f t="shared" ref="G209:G214" si="41">(F197+F209+SUM(F198:F208)*2)/24</f>
        <v>43104804.375022307</v>
      </c>
      <c r="H209" s="74"/>
      <c r="I209" s="72">
        <f t="shared" ref="I209:I214" si="42">I208-H209</f>
        <v>-43104804.375022307</v>
      </c>
      <c r="J209" s="70">
        <f t="shared" ref="J209:J216" si="43">(I197+I209+SUM(I198:I208)*2)/24</f>
        <v>-42038141.505211122</v>
      </c>
      <c r="K209" s="70">
        <f t="shared" ref="K209:K214" si="44">G209+J209</f>
        <v>1066662.8698111847</v>
      </c>
      <c r="L209" s="787">
        <f t="shared" si="39"/>
        <v>0</v>
      </c>
      <c r="M209" s="72"/>
      <c r="N209" s="70">
        <f t="shared" si="30"/>
        <v>-223999.30367420812</v>
      </c>
      <c r="O209" s="67">
        <f t="shared" si="31"/>
        <v>842663.56613697659</v>
      </c>
      <c r="P209" s="67">
        <f t="shared" si="37"/>
        <v>7.4505805969238281E-9</v>
      </c>
      <c r="Q209" s="885">
        <f t="shared" si="32"/>
        <v>0</v>
      </c>
    </row>
    <row r="210" spans="2:17" outlineLevel="1">
      <c r="B210" s="69">
        <v>45808</v>
      </c>
      <c r="F210" s="74">
        <f t="shared" si="40"/>
        <v>43104804.375022314</v>
      </c>
      <c r="G210" s="70">
        <f t="shared" si="41"/>
        <v>43104804.375022307</v>
      </c>
      <c r="H210" s="74"/>
      <c r="I210" s="72">
        <f t="shared" si="42"/>
        <v>-43104804.375022307</v>
      </c>
      <c r="J210" s="70">
        <f t="shared" si="43"/>
        <v>-42234656.578129642</v>
      </c>
      <c r="K210" s="70">
        <f t="shared" si="44"/>
        <v>870147.79689266533</v>
      </c>
      <c r="L210" s="787">
        <f t="shared" si="39"/>
        <v>0</v>
      </c>
      <c r="M210" s="72"/>
      <c r="N210" s="70">
        <f t="shared" ref="N210:N216" si="45">(M198+M210+SUM(M199:M209)*2)/24</f>
        <v>-182731.12957750392</v>
      </c>
      <c r="O210" s="67">
        <f t="shared" ref="O210:O216" si="46">N210+K210</f>
        <v>687416.66731516144</v>
      </c>
      <c r="P210" s="67">
        <f t="shared" si="37"/>
        <v>7.4505805969238281E-9</v>
      </c>
      <c r="Q210" s="885">
        <f t="shared" si="32"/>
        <v>0</v>
      </c>
    </row>
    <row r="211" spans="2:17" outlineLevel="1">
      <c r="B211" s="69">
        <v>45838</v>
      </c>
      <c r="F211" s="74">
        <f t="shared" si="40"/>
        <v>43104804.375022314</v>
      </c>
      <c r="G211" s="70">
        <f t="shared" si="41"/>
        <v>43104804.375022307</v>
      </c>
      <c r="H211" s="74"/>
      <c r="I211" s="72">
        <f t="shared" si="42"/>
        <v>-43104804.375022307</v>
      </c>
      <c r="J211" s="70">
        <f t="shared" si="43"/>
        <v>-42411136.567714833</v>
      </c>
      <c r="K211" s="70">
        <f t="shared" si="44"/>
        <v>693667.80730747432</v>
      </c>
      <c r="L211" s="72"/>
      <c r="M211" s="72"/>
      <c r="N211" s="70">
        <f t="shared" si="45"/>
        <v>-145670.32298079971</v>
      </c>
      <c r="O211" s="67">
        <f t="shared" si="46"/>
        <v>547997.4843266746</v>
      </c>
      <c r="P211" s="67">
        <f t="shared" si="37"/>
        <v>7.4505805969238281E-9</v>
      </c>
      <c r="Q211" s="885">
        <f t="shared" si="32"/>
        <v>0</v>
      </c>
    </row>
    <row r="212" spans="2:17" outlineLevel="1">
      <c r="B212" s="69">
        <v>45869</v>
      </c>
      <c r="F212" s="74">
        <f t="shared" si="40"/>
        <v>43104804.375022314</v>
      </c>
      <c r="G212" s="70">
        <f t="shared" si="41"/>
        <v>43104804.375022307</v>
      </c>
      <c r="H212" s="74"/>
      <c r="I212" s="72">
        <f t="shared" si="42"/>
        <v>-43104804.375022307</v>
      </c>
      <c r="J212" s="70">
        <f t="shared" si="43"/>
        <v>-42567581.473966695</v>
      </c>
      <c r="K212" s="70">
        <f t="shared" si="44"/>
        <v>537222.90105561167</v>
      </c>
      <c r="L212" s="72"/>
      <c r="M212" s="72"/>
      <c r="N212" s="70">
        <f t="shared" si="45"/>
        <v>-112816.88388409547</v>
      </c>
      <c r="O212" s="67">
        <f t="shared" si="46"/>
        <v>424406.0171715162</v>
      </c>
      <c r="P212" s="67">
        <f t="shared" si="37"/>
        <v>7.4505805969238281E-9</v>
      </c>
      <c r="Q212" s="885">
        <f t="shared" si="32"/>
        <v>0</v>
      </c>
    </row>
    <row r="213" spans="2:17" outlineLevel="1">
      <c r="B213" s="69">
        <v>45900</v>
      </c>
      <c r="F213" s="74">
        <f t="shared" si="40"/>
        <v>43104804.375022314</v>
      </c>
      <c r="G213" s="70">
        <f t="shared" si="41"/>
        <v>43104804.375022307</v>
      </c>
      <c r="H213" s="74"/>
      <c r="I213" s="72">
        <f t="shared" si="42"/>
        <v>-43104804.375022307</v>
      </c>
      <c r="J213" s="70">
        <f t="shared" si="43"/>
        <v>-42703991.296885215</v>
      </c>
      <c r="K213" s="70">
        <f t="shared" si="44"/>
        <v>400813.07813709229</v>
      </c>
      <c r="L213" s="72"/>
      <c r="M213" s="72"/>
      <c r="N213" s="70">
        <f t="shared" si="45"/>
        <v>-84170.812287391265</v>
      </c>
      <c r="O213" s="67">
        <f t="shared" si="46"/>
        <v>316642.26584970101</v>
      </c>
      <c r="P213" s="67">
        <f t="shared" si="37"/>
        <v>7.4505805969238281E-9</v>
      </c>
      <c r="Q213" s="885">
        <f t="shared" si="32"/>
        <v>0</v>
      </c>
    </row>
    <row r="214" spans="2:17" outlineLevel="1">
      <c r="B214" s="69">
        <v>45930</v>
      </c>
      <c r="F214" s="74">
        <f t="shared" si="40"/>
        <v>43104804.375022314</v>
      </c>
      <c r="G214" s="70">
        <f t="shared" si="41"/>
        <v>43104804.375022307</v>
      </c>
      <c r="H214" s="74"/>
      <c r="I214" s="72">
        <f t="shared" si="42"/>
        <v>-43104804.375022307</v>
      </c>
      <c r="J214" s="70">
        <f t="shared" si="43"/>
        <v>-42820366.036470406</v>
      </c>
      <c r="K214" s="70">
        <f t="shared" si="44"/>
        <v>284438.33855190128</v>
      </c>
      <c r="L214" s="72"/>
      <c r="M214" s="72"/>
      <c r="N214" s="70">
        <f t="shared" si="45"/>
        <v>-59732.10819068706</v>
      </c>
      <c r="O214" s="67">
        <f t="shared" si="46"/>
        <v>224706.23036121423</v>
      </c>
      <c r="P214" s="67">
        <f t="shared" si="37"/>
        <v>7.4505805969238281E-9</v>
      </c>
      <c r="Q214" s="885">
        <f t="shared" si="32"/>
        <v>0</v>
      </c>
    </row>
    <row r="215" spans="2:17" outlineLevel="1">
      <c r="B215" s="69">
        <v>45961</v>
      </c>
      <c r="F215" s="74">
        <f t="shared" ref="F215:F220" si="47">F214+E215</f>
        <v>43104804.375022314</v>
      </c>
      <c r="G215" s="70">
        <f t="shared" ref="G215:G220" si="48">(F203+F215+SUM(F204:F214)*2)/24</f>
        <v>43104804.375022307</v>
      </c>
      <c r="H215" s="74"/>
      <c r="I215" s="72">
        <f t="shared" ref="I215:I220" si="49">I214-H215</f>
        <v>-43104804.375022307</v>
      </c>
      <c r="J215" s="70">
        <f t="shared" si="43"/>
        <v>-42916705.692722268</v>
      </c>
      <c r="K215" s="70">
        <f t="shared" ref="K215:K220" si="50">G215+J215</f>
        <v>188098.68230003864</v>
      </c>
      <c r="L215" s="72"/>
      <c r="M215" s="72"/>
      <c r="N215" s="70">
        <f t="shared" si="45"/>
        <v>-39500.771593982834</v>
      </c>
      <c r="O215" s="67">
        <f t="shared" si="46"/>
        <v>148597.91070605582</v>
      </c>
      <c r="P215" s="67">
        <f t="shared" si="37"/>
        <v>7.4505805969238281E-9</v>
      </c>
      <c r="Q215" s="885">
        <f t="shared" si="32"/>
        <v>0</v>
      </c>
    </row>
    <row r="216" spans="2:17" outlineLevel="1">
      <c r="B216" s="69">
        <v>45991</v>
      </c>
      <c r="F216" s="74">
        <f t="shared" si="47"/>
        <v>43104804.375022314</v>
      </c>
      <c r="G216" s="70">
        <f t="shared" si="48"/>
        <v>43104804.375022307</v>
      </c>
      <c r="H216" s="74"/>
      <c r="I216" s="72">
        <f t="shared" si="49"/>
        <v>-43104804.375022307</v>
      </c>
      <c r="J216" s="70">
        <f t="shared" si="43"/>
        <v>-42993010.265640788</v>
      </c>
      <c r="K216" s="70">
        <f t="shared" si="50"/>
        <v>111794.10938151926</v>
      </c>
      <c r="L216" s="72"/>
      <c r="M216" s="72"/>
      <c r="N216" s="70">
        <f t="shared" si="45"/>
        <v>-23476.802497278619</v>
      </c>
      <c r="O216" s="67">
        <f t="shared" si="46"/>
        <v>88317.306884240636</v>
      </c>
      <c r="P216" s="67">
        <f t="shared" si="37"/>
        <v>7.4505805969238281E-9</v>
      </c>
      <c r="Q216" s="885">
        <f t="shared" si="32"/>
        <v>0</v>
      </c>
    </row>
    <row r="217" spans="2:17" outlineLevel="1">
      <c r="B217" s="69">
        <v>46022</v>
      </c>
      <c r="F217" s="74">
        <f t="shared" si="47"/>
        <v>43104804.375022314</v>
      </c>
      <c r="G217" s="70">
        <f t="shared" si="48"/>
        <v>43104804.375022307</v>
      </c>
      <c r="H217" s="74"/>
      <c r="I217" s="72">
        <f t="shared" si="49"/>
        <v>-43104804.375022307</v>
      </c>
      <c r="J217" s="70">
        <f>(I205+I217+SUM(I206:I216)*2)/24</f>
        <v>-43049279.755225986</v>
      </c>
      <c r="K217" s="70">
        <f t="shared" si="50"/>
        <v>55524.619796320796</v>
      </c>
      <c r="L217" s="72"/>
      <c r="M217" s="72"/>
      <c r="N217" s="70">
        <f>(M205+M217+SUM(M206:M216)*2)/24</f>
        <v>-11660.200900574395</v>
      </c>
      <c r="O217" s="67">
        <f>N217+K217</f>
        <v>43864.418895746399</v>
      </c>
      <c r="P217" s="67">
        <f t="shared" si="37"/>
        <v>7.4505805969238281E-9</v>
      </c>
      <c r="Q217" s="885">
        <f>F217+I217</f>
        <v>0</v>
      </c>
    </row>
    <row r="218" spans="2:17" outlineLevel="1">
      <c r="B218" s="69">
        <v>46053</v>
      </c>
      <c r="F218" s="74">
        <f t="shared" si="47"/>
        <v>43104804.375022314</v>
      </c>
      <c r="G218" s="70">
        <f t="shared" si="48"/>
        <v>43104804.375022307</v>
      </c>
      <c r="H218" s="74"/>
      <c r="I218" s="72">
        <f t="shared" si="49"/>
        <v>-43104804.375022307</v>
      </c>
      <c r="J218" s="70">
        <f>(I206+I218+SUM(I207:I217)*2)/24</f>
        <v>-43085514.161477841</v>
      </c>
      <c r="K218" s="70">
        <f t="shared" si="50"/>
        <v>19290.213544465601</v>
      </c>
      <c r="L218" s="72"/>
      <c r="M218" s="72"/>
      <c r="N218" s="70">
        <f>(M206+M218+SUM(M207:M217)*2)/24</f>
        <v>-4050.9668038701761</v>
      </c>
      <c r="O218" s="67">
        <f>N218+K218</f>
        <v>15239.246740595425</v>
      </c>
      <c r="P218" s="67">
        <f t="shared" si="37"/>
        <v>7.4505805969238281E-9</v>
      </c>
      <c r="Q218" s="885">
        <f>F218+I218</f>
        <v>0</v>
      </c>
    </row>
    <row r="219" spans="2:17" outlineLevel="1">
      <c r="B219" s="69">
        <v>46081</v>
      </c>
      <c r="F219" s="74">
        <f t="shared" si="47"/>
        <v>43104804.375022314</v>
      </c>
      <c r="G219" s="70">
        <f t="shared" si="48"/>
        <v>43104804.375022307</v>
      </c>
      <c r="H219" s="74"/>
      <c r="I219" s="72">
        <f t="shared" si="49"/>
        <v>-43104804.375022307</v>
      </c>
      <c r="J219" s="70">
        <f>(I207+I219+SUM(I208:I218)*2)/24</f>
        <v>-43101713.484396368</v>
      </c>
      <c r="K219" s="70">
        <f t="shared" si="50"/>
        <v>3090.8906259387732</v>
      </c>
      <c r="L219" s="72"/>
      <c r="M219" s="72"/>
      <c r="N219" s="70">
        <f>(M207+M219+SUM(M208:M218)*2)/24</f>
        <v>-649.10020716595636</v>
      </c>
      <c r="O219" s="67">
        <f>N219+K219</f>
        <v>2441.7904187728168</v>
      </c>
      <c r="P219" s="67">
        <f t="shared" si="37"/>
        <v>7.4505805969238281E-9</v>
      </c>
      <c r="Q219" s="885">
        <f>F219+I219</f>
        <v>0</v>
      </c>
    </row>
    <row r="220" spans="2:17" outlineLevel="1">
      <c r="B220" s="69">
        <v>46112</v>
      </c>
      <c r="F220" s="74">
        <f t="shared" si="47"/>
        <v>43104804.375022314</v>
      </c>
      <c r="G220" s="70">
        <f t="shared" si="48"/>
        <v>43104804.375022307</v>
      </c>
      <c r="H220" s="74"/>
      <c r="I220" s="72">
        <f t="shared" si="49"/>
        <v>-43104804.375022307</v>
      </c>
      <c r="J220" s="70">
        <f>(I208+I220+SUM(I209:I219)*2)/24</f>
        <v>-43104804.3750223</v>
      </c>
      <c r="K220" s="70">
        <f t="shared" si="50"/>
        <v>0</v>
      </c>
      <c r="L220" s="72"/>
      <c r="M220" s="72"/>
      <c r="N220" s="70">
        <f>(M208+M220+SUM(M209:M219)*2)/24</f>
        <v>-4.3919069232742913E-3</v>
      </c>
      <c r="O220" s="67">
        <f>N220+K220</f>
        <v>-4.3919069232742913E-3</v>
      </c>
      <c r="P220" s="67">
        <f t="shared" si="37"/>
        <v>7.4505805969238281E-9</v>
      </c>
      <c r="Q220" s="885">
        <f>F220+I220</f>
        <v>0</v>
      </c>
    </row>
    <row r="221" spans="2:17">
      <c r="B221" s="69"/>
      <c r="F221" s="74"/>
      <c r="G221" s="70"/>
      <c r="H221" s="74"/>
      <c r="I221" s="72"/>
      <c r="J221" s="70"/>
      <c r="K221" s="70"/>
      <c r="L221" s="72"/>
      <c r="M221" s="72"/>
      <c r="N221" s="70"/>
      <c r="O221" s="67"/>
    </row>
    <row r="222" spans="2:17">
      <c r="F222" s="74"/>
      <c r="G222" s="70"/>
      <c r="H222" s="74"/>
      <c r="I222" s="72"/>
      <c r="J222" s="70"/>
      <c r="K222" s="70"/>
      <c r="L222" s="72"/>
      <c r="M222" s="72"/>
      <c r="N222" s="70"/>
      <c r="O222" s="67"/>
    </row>
    <row r="223" spans="2:17">
      <c r="F223" s="74"/>
      <c r="G223" s="70"/>
      <c r="H223" s="74"/>
      <c r="I223" s="72"/>
      <c r="J223" s="70"/>
      <c r="K223" s="70"/>
      <c r="L223" s="72"/>
      <c r="M223" s="72"/>
      <c r="N223" s="70"/>
      <c r="O223" s="67"/>
    </row>
    <row r="224" spans="2:17">
      <c r="F224" s="74"/>
      <c r="G224" s="70"/>
      <c r="H224" s="74"/>
      <c r="I224" s="72"/>
      <c r="J224" s="70"/>
      <c r="K224" s="70"/>
      <c r="L224" s="72"/>
      <c r="M224" s="72"/>
      <c r="N224" s="70"/>
      <c r="O224" s="67"/>
    </row>
  </sheetData>
  <phoneticPr fontId="0" type="noConversion"/>
  <printOptions horizontalCentered="1"/>
  <pageMargins left="0" right="0" top="0.25" bottom="0.5" header="0.11" footer="0"/>
  <pageSetup scale="66" orientation="portrait" r:id="rId1"/>
  <headerFooter alignWithMargins="0">
    <oddFooter>&amp;R&amp;P of &amp;N</oddFooter>
  </headerFooter>
  <rowBreaks count="1" manualBreakCount="1">
    <brk id="61" max="14" man="1"/>
  </rowBreaks>
  <customProperties>
    <customPr name="_pios_id" r:id="rId2"/>
    <customPr name="EpmWorksheetKeyString_GUID" r:id="rId3"/>
  </customProperties>
  <drawing r:id="rId4"/>
  <legacy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V176"/>
  <sheetViews>
    <sheetView zoomScale="85" zoomScaleNormal="85" workbookViewId="0">
      <pane xSplit="1" ySplit="12" topLeftCell="H117" activePane="bottomRight" state="frozen"/>
      <selection activeCell="K23" sqref="K23"/>
      <selection pane="topRight" activeCell="K23" sqref="K23"/>
      <selection pane="bottomLeft" activeCell="K23" sqref="K23"/>
      <selection pane="bottomRight" activeCell="R137" sqref="R137"/>
    </sheetView>
  </sheetViews>
  <sheetFormatPr defaultColWidth="9.140625" defaultRowHeight="13.05" customHeight="1" outlineLevelRow="1" outlineLevelCol="1"/>
  <cols>
    <col min="1" max="1" width="26.42578125" customWidth="1"/>
    <col min="2" max="3" width="15.42578125" bestFit="1" customWidth="1"/>
    <col min="4" max="4" width="14.140625" customWidth="1"/>
    <col min="5" max="5" width="22.140625" customWidth="1"/>
    <col min="6" max="6" width="16.7109375" customWidth="1"/>
    <col min="7" max="7" width="1.7109375" customWidth="1"/>
    <col min="8" max="9" width="14.42578125" bestFit="1" customWidth="1"/>
    <col min="10" max="10" width="2.42578125" customWidth="1"/>
    <col min="11" max="11" width="17.42578125" customWidth="1"/>
    <col min="12" max="12" width="15.7109375" bestFit="1" customWidth="1"/>
    <col min="13" max="13" width="1.7109375" customWidth="1"/>
    <col min="14" max="14" width="14.7109375" bestFit="1" customWidth="1"/>
    <col min="15" max="16" width="17.7109375" bestFit="1" customWidth="1"/>
    <col min="17" max="17" width="15.42578125" bestFit="1" customWidth="1"/>
    <col min="18" max="18" width="16.42578125" bestFit="1" customWidth="1"/>
    <col min="19" max="19" width="14.7109375" style="81" customWidth="1" outlineLevel="1"/>
    <col min="20" max="20" width="13.140625" style="81" customWidth="1" outlineLevel="1"/>
    <col min="21" max="21" width="9.140625" style="81" customWidth="1" outlineLevel="1"/>
    <col min="22" max="22" width="9.42578125" style="81" bestFit="1" customWidth="1"/>
    <col min="23" max="16384" width="9.140625" style="81"/>
  </cols>
  <sheetData>
    <row r="1" spans="1:18" ht="13.05" customHeight="1">
      <c r="A1" s="5" t="s">
        <v>879</v>
      </c>
      <c r="B1" s="97"/>
      <c r="C1" s="97"/>
      <c r="D1" s="97"/>
      <c r="E1" s="97"/>
      <c r="F1" s="97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8" ht="13.05" customHeight="1">
      <c r="A2" s="104" t="s">
        <v>117</v>
      </c>
      <c r="B2" s="81"/>
      <c r="C2" s="81"/>
      <c r="D2" s="97"/>
      <c r="E2" s="105">
        <v>4614625</v>
      </c>
      <c r="F2" s="97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8" ht="13.05" customHeight="1">
      <c r="A3" s="104" t="s">
        <v>118</v>
      </c>
      <c r="B3" s="81"/>
      <c r="C3" s="81"/>
      <c r="D3" s="97"/>
      <c r="E3" s="106" t="s">
        <v>172</v>
      </c>
      <c r="F3" s="97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8" ht="13.05" customHeight="1">
      <c r="A4" s="5" t="s">
        <v>134</v>
      </c>
      <c r="B4" s="81"/>
      <c r="C4" s="81"/>
      <c r="D4" s="97"/>
      <c r="E4" s="97"/>
      <c r="F4" s="97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8" ht="13.05" customHeight="1">
      <c r="A5" s="5" t="s">
        <v>120</v>
      </c>
      <c r="B5" s="81"/>
      <c r="C5" s="81"/>
      <c r="D5" s="97"/>
      <c r="E5" s="107">
        <v>103</v>
      </c>
      <c r="F5" s="108" t="s">
        <v>83</v>
      </c>
      <c r="G5" s="6"/>
      <c r="H5" s="6"/>
      <c r="I5" s="6"/>
      <c r="J5" s="6"/>
      <c r="K5" s="6"/>
      <c r="L5" s="6"/>
      <c r="M5" s="6"/>
      <c r="N5" s="6"/>
      <c r="O5" s="6"/>
      <c r="P5" s="6"/>
    </row>
    <row r="6" spans="1:18" ht="13.05" customHeight="1">
      <c r="A6" s="5" t="s">
        <v>84</v>
      </c>
      <c r="B6" s="81"/>
      <c r="C6" s="81"/>
      <c r="D6" s="97"/>
      <c r="E6" s="10" t="s">
        <v>85</v>
      </c>
      <c r="F6" s="97"/>
      <c r="G6" s="6"/>
      <c r="H6" s="6"/>
      <c r="I6" s="6"/>
      <c r="J6" s="6"/>
      <c r="K6" s="6"/>
      <c r="L6" s="950" t="s">
        <v>173</v>
      </c>
      <c r="M6" s="951"/>
      <c r="N6" s="951"/>
      <c r="O6" s="952" t="s">
        <v>179</v>
      </c>
      <c r="P6" s="89">
        <v>9408.4599999999991</v>
      </c>
    </row>
    <row r="7" spans="1:18" ht="13.05" customHeight="1">
      <c r="A7" s="97"/>
      <c r="B7" s="97"/>
      <c r="C7" s="97"/>
      <c r="D7" s="97"/>
      <c r="E7" s="97"/>
      <c r="F7" s="97"/>
      <c r="G7" s="6"/>
      <c r="H7" s="6"/>
      <c r="I7" s="6"/>
      <c r="J7" s="6"/>
      <c r="K7" s="6"/>
      <c r="L7" s="953"/>
      <c r="M7" s="953"/>
      <c r="N7" s="953"/>
      <c r="O7" s="953"/>
      <c r="P7" s="6"/>
    </row>
    <row r="8" spans="1:18" ht="13.05" customHeight="1" thickBo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18" ht="13.05" customHeight="1">
      <c r="A9" s="11" t="s">
        <v>86</v>
      </c>
      <c r="B9" s="12" t="s">
        <v>171</v>
      </c>
      <c r="C9" s="13"/>
      <c r="D9" s="14"/>
      <c r="E9" s="15" t="s">
        <v>3</v>
      </c>
      <c r="F9" s="15"/>
      <c r="G9" s="14"/>
      <c r="H9" s="15" t="s">
        <v>87</v>
      </c>
      <c r="I9" s="15"/>
      <c r="J9" s="14"/>
      <c r="K9" s="15" t="s">
        <v>88</v>
      </c>
      <c r="L9" s="15"/>
      <c r="M9" s="82"/>
      <c r="N9" s="16" t="s">
        <v>89</v>
      </c>
      <c r="O9" s="16" t="s">
        <v>90</v>
      </c>
      <c r="P9" s="11" t="s">
        <v>91</v>
      </c>
      <c r="Q9" s="16" t="s">
        <v>22</v>
      </c>
      <c r="R9" s="16" t="s">
        <v>19</v>
      </c>
    </row>
    <row r="10" spans="1:18" ht="13.05" customHeight="1" thickBot="1">
      <c r="A10" s="17"/>
      <c r="B10" s="18" t="s">
        <v>92</v>
      </c>
      <c r="C10" s="19" t="s">
        <v>93</v>
      </c>
      <c r="D10" s="1761" t="s">
        <v>2735</v>
      </c>
      <c r="E10" s="18" t="s">
        <v>2725</v>
      </c>
      <c r="F10" s="19" t="s">
        <v>93</v>
      </c>
      <c r="G10" s="20"/>
      <c r="H10" s="18" t="s">
        <v>92</v>
      </c>
      <c r="I10" s="19" t="s">
        <v>93</v>
      </c>
      <c r="J10" s="20"/>
      <c r="K10" s="18" t="s">
        <v>92</v>
      </c>
      <c r="L10" s="19" t="s">
        <v>93</v>
      </c>
      <c r="M10" s="17"/>
      <c r="N10" s="20" t="s">
        <v>94</v>
      </c>
      <c r="O10" s="21">
        <v>0.35</v>
      </c>
      <c r="P10" s="22" t="s">
        <v>122</v>
      </c>
      <c r="Q10" s="21" t="s">
        <v>17</v>
      </c>
      <c r="R10" s="21" t="s">
        <v>20</v>
      </c>
    </row>
    <row r="11" spans="1:18" ht="13.05" customHeight="1" thickBot="1">
      <c r="A11" s="17"/>
      <c r="B11" s="18" t="s">
        <v>23</v>
      </c>
      <c r="C11" s="19" t="s">
        <v>24</v>
      </c>
      <c r="D11" s="1878" t="s">
        <v>870</v>
      </c>
      <c r="E11" s="1850"/>
      <c r="F11" s="19" t="s">
        <v>163</v>
      </c>
      <c r="G11" s="20"/>
      <c r="H11" s="18" t="s">
        <v>124</v>
      </c>
      <c r="I11" s="19" t="s">
        <v>125</v>
      </c>
      <c r="J11" s="20"/>
      <c r="K11" s="18"/>
      <c r="L11" s="19"/>
      <c r="M11" s="17"/>
      <c r="N11" s="20"/>
      <c r="O11" s="21">
        <v>0.21</v>
      </c>
      <c r="P11" s="22" t="s">
        <v>126</v>
      </c>
      <c r="Q11" s="21"/>
      <c r="R11" s="21" t="s">
        <v>127</v>
      </c>
    </row>
    <row r="12" spans="1:18" ht="13.05" customHeight="1" thickBot="1">
      <c r="A12" s="23"/>
      <c r="B12" s="24"/>
      <c r="C12" s="25"/>
      <c r="D12" s="23"/>
      <c r="E12" s="1851"/>
      <c r="F12" s="25" t="s">
        <v>83</v>
      </c>
      <c r="G12" s="23"/>
      <c r="H12" s="24" t="s">
        <v>128</v>
      </c>
      <c r="I12" s="25" t="s">
        <v>129</v>
      </c>
      <c r="J12" s="23"/>
      <c r="K12" s="24" t="s">
        <v>96</v>
      </c>
      <c r="L12" s="25" t="s">
        <v>97</v>
      </c>
      <c r="M12" s="33"/>
      <c r="N12" s="23" t="s">
        <v>98</v>
      </c>
      <c r="O12" s="26" t="s">
        <v>99</v>
      </c>
      <c r="P12" s="27" t="s">
        <v>130</v>
      </c>
      <c r="Q12" s="83" t="s">
        <v>131</v>
      </c>
      <c r="R12" s="83" t="s">
        <v>132</v>
      </c>
    </row>
    <row r="13" spans="1:18" ht="13.05" customHeight="1" thickTop="1">
      <c r="A13" s="85"/>
      <c r="B13" s="32"/>
      <c r="C13" s="32"/>
      <c r="D13" s="31"/>
      <c r="E13" s="32"/>
      <c r="F13" s="32"/>
      <c r="G13" s="31"/>
      <c r="H13" s="32"/>
      <c r="I13" s="32"/>
      <c r="J13" s="31"/>
      <c r="K13" s="32"/>
      <c r="L13" s="32"/>
      <c r="M13" s="31"/>
      <c r="N13" s="32"/>
      <c r="O13" s="32"/>
      <c r="P13" s="32"/>
      <c r="Q13" s="32"/>
      <c r="R13" s="32"/>
    </row>
    <row r="14" spans="1:18" ht="13.05" hidden="1" customHeight="1" outlineLevel="1">
      <c r="A14" s="86">
        <v>40248</v>
      </c>
      <c r="B14" s="87">
        <f>-E2</f>
        <v>-4614625</v>
      </c>
      <c r="C14" s="87">
        <f>-E2</f>
        <v>-4614625</v>
      </c>
      <c r="D14" s="88"/>
      <c r="E14" s="87">
        <f>B14</f>
        <v>-4614625</v>
      </c>
      <c r="F14" s="87"/>
      <c r="G14" s="88"/>
      <c r="H14" s="87">
        <f>E2</f>
        <v>4614625</v>
      </c>
      <c r="I14" s="87">
        <f t="shared" ref="I14:I19" si="0">I13-F14</f>
        <v>0</v>
      </c>
      <c r="J14" s="88"/>
      <c r="K14" s="87">
        <f t="shared" ref="K14:L28" si="1">B14+H14</f>
        <v>0</v>
      </c>
      <c r="L14" s="87">
        <f>B14+I14</f>
        <v>-4614625</v>
      </c>
      <c r="M14" s="88"/>
      <c r="N14" s="87">
        <f>L14-K14</f>
        <v>-4614625</v>
      </c>
      <c r="O14" s="87">
        <v>1695875</v>
      </c>
      <c r="P14" s="87"/>
      <c r="Q14" s="87">
        <f>L14+O14</f>
        <v>-2918750</v>
      </c>
      <c r="R14" s="87">
        <f>($Q$13+Q14+SUM($Q13:Q$14)*2)/24</f>
        <v>-364843.75</v>
      </c>
    </row>
    <row r="15" spans="1:18" ht="13.05" hidden="1" customHeight="1" outlineLevel="1">
      <c r="A15" s="86">
        <v>40298</v>
      </c>
      <c r="B15" s="87">
        <f t="shared" ref="B15:B51" si="2">B14</f>
        <v>-4614625</v>
      </c>
      <c r="C15" s="87">
        <f t="shared" ref="C15:C51" si="3">C14</f>
        <v>-4614625</v>
      </c>
      <c r="D15" s="88"/>
      <c r="E15" s="87">
        <v>0</v>
      </c>
      <c r="F15" s="87">
        <f>C15/$E$5</f>
        <v>-44802.184466019418</v>
      </c>
      <c r="G15" s="88"/>
      <c r="H15" s="87">
        <f>H14-E15</f>
        <v>4614625</v>
      </c>
      <c r="I15" s="87">
        <f>I14-F15</f>
        <v>44802.184466019418</v>
      </c>
      <c r="J15" s="88"/>
      <c r="K15" s="87">
        <f t="shared" si="1"/>
        <v>0</v>
      </c>
      <c r="L15" s="87">
        <f>C15+I15</f>
        <v>-4569822.8155339807</v>
      </c>
      <c r="M15" s="88"/>
      <c r="N15" s="87">
        <f>L15-K15</f>
        <v>-4569822.8155339807</v>
      </c>
      <c r="O15" s="87">
        <v>1614875</v>
      </c>
      <c r="P15" s="87">
        <f>-O15+O14</f>
        <v>81000</v>
      </c>
      <c r="Q15" s="87">
        <f>L15+O15</f>
        <v>-2954947.8155339807</v>
      </c>
      <c r="R15" s="87">
        <f>($Q$13+Q15+SUM($Q$14:Q14)*2)/24</f>
        <v>-366351.99231391586</v>
      </c>
    </row>
    <row r="16" spans="1:18" ht="13.05" hidden="1" customHeight="1" outlineLevel="1">
      <c r="A16" s="85">
        <v>40329</v>
      </c>
      <c r="B16" s="32">
        <f t="shared" si="2"/>
        <v>-4614625</v>
      </c>
      <c r="C16" s="32">
        <f t="shared" si="3"/>
        <v>-4614625</v>
      </c>
      <c r="D16" s="31"/>
      <c r="E16" s="32">
        <v>0</v>
      </c>
      <c r="F16" s="87">
        <f>C16/$E$5</f>
        <v>-44802.184466019418</v>
      </c>
      <c r="G16" s="31"/>
      <c r="H16" s="32">
        <f>H15-E16</f>
        <v>4614625</v>
      </c>
      <c r="I16" s="32">
        <f t="shared" si="0"/>
        <v>89604.368932038837</v>
      </c>
      <c r="J16" s="31"/>
      <c r="K16" s="32">
        <f t="shared" si="1"/>
        <v>0</v>
      </c>
      <c r="L16" s="32">
        <f>C16+I16</f>
        <v>-4525020.6310679615</v>
      </c>
      <c r="M16" s="31"/>
      <c r="N16" s="32">
        <f>L16-K16</f>
        <v>-4525020.6310679615</v>
      </c>
      <c r="O16" s="32">
        <v>1598875</v>
      </c>
      <c r="P16" s="32">
        <f>-O16+O15</f>
        <v>16000</v>
      </c>
      <c r="Q16" s="32">
        <f>L16+O16</f>
        <v>-2926145.6310679615</v>
      </c>
      <c r="R16" s="87">
        <f>($Q$13+Q16+SUM($Q$14:Q15)*2)/24</f>
        <v>-611397.55258899683</v>
      </c>
    </row>
    <row r="17" spans="1:21" ht="13.05" hidden="1" customHeight="1" outlineLevel="1">
      <c r="A17" s="86">
        <v>40359</v>
      </c>
      <c r="B17" s="87">
        <f t="shared" si="2"/>
        <v>-4614625</v>
      </c>
      <c r="C17" s="87">
        <f t="shared" si="3"/>
        <v>-4614625</v>
      </c>
      <c r="D17" s="88"/>
      <c r="E17" s="87">
        <v>0</v>
      </c>
      <c r="F17" s="87">
        <f t="shared" ref="F17:F51" si="4">C17/$E$5</f>
        <v>-44802.184466019418</v>
      </c>
      <c r="G17" s="88"/>
      <c r="H17" s="87">
        <f t="shared" ref="H17:I29" si="5">H16-E17</f>
        <v>4614625</v>
      </c>
      <c r="I17" s="87">
        <f t="shared" si="0"/>
        <v>134406.55339805825</v>
      </c>
      <c r="J17" s="88"/>
      <c r="K17" s="87">
        <f t="shared" si="1"/>
        <v>0</v>
      </c>
      <c r="L17" s="87">
        <f>C17+I17</f>
        <v>-4480218.4466019422</v>
      </c>
      <c r="M17" s="88"/>
      <c r="N17" s="87">
        <f>L17-K17</f>
        <v>-4480218.4466019422</v>
      </c>
      <c r="O17" s="87">
        <v>1567875</v>
      </c>
      <c r="P17" s="87">
        <f t="shared" ref="P17:P33" si="6">-O17+O16</f>
        <v>31000</v>
      </c>
      <c r="Q17" s="87">
        <f t="shared" ref="Q17:Q33" si="7">L17+O17</f>
        <v>-2912343.4466019422</v>
      </c>
      <c r="R17" s="87">
        <f>($Q$13+Q17+SUM($Q$14:Q16)*2)/24</f>
        <v>-854667.93082524277</v>
      </c>
      <c r="S17" s="87">
        <f>($L$13+L17+SUM($L$14:L16)*2)/24</f>
        <v>-1329131.4724919095</v>
      </c>
      <c r="T17" s="87">
        <f>($O$13+O17+SUM($O$14:O16)*2)/24</f>
        <v>474463.54166666669</v>
      </c>
      <c r="U17" s="643"/>
    </row>
    <row r="18" spans="1:21" ht="13.05" hidden="1" customHeight="1" outlineLevel="1">
      <c r="A18" s="86">
        <v>40390</v>
      </c>
      <c r="B18" s="87">
        <f t="shared" si="2"/>
        <v>-4614625</v>
      </c>
      <c r="C18" s="87">
        <f t="shared" si="3"/>
        <v>-4614625</v>
      </c>
      <c r="D18" s="88"/>
      <c r="E18" s="87">
        <v>0</v>
      </c>
      <c r="F18" s="87">
        <f t="shared" si="4"/>
        <v>-44802.184466019418</v>
      </c>
      <c r="G18" s="88"/>
      <c r="H18" s="87">
        <f>H17-E18</f>
        <v>4614625</v>
      </c>
      <c r="I18" s="87">
        <f t="shared" si="0"/>
        <v>179208.73786407767</v>
      </c>
      <c r="J18" s="88"/>
      <c r="K18" s="87">
        <f t="shared" si="1"/>
        <v>0</v>
      </c>
      <c r="L18" s="87">
        <f>C18+I18</f>
        <v>-4435416.262135922</v>
      </c>
      <c r="M18" s="88"/>
      <c r="N18" s="87">
        <f t="shared" ref="N18:N33" si="8">L18-K18</f>
        <v>-4435416.262135922</v>
      </c>
      <c r="O18" s="87">
        <v>1551875</v>
      </c>
      <c r="P18" s="87">
        <f t="shared" si="6"/>
        <v>16000</v>
      </c>
      <c r="Q18" s="87">
        <f t="shared" si="7"/>
        <v>-2883541.262135922</v>
      </c>
      <c r="R18" s="87">
        <f>($Q$13+Q18+SUM($Q$14:Q17)*2)/24</f>
        <v>-1096163.1270226538</v>
      </c>
      <c r="S18" s="87">
        <f>($L$13+L18+SUM($L$14:L17)*2)/24</f>
        <v>-1700616.2520226538</v>
      </c>
      <c r="T18" s="87">
        <f>($O$13+O18+SUM($O$14:O17)*2)/24</f>
        <v>604453.125</v>
      </c>
      <c r="U18" s="643"/>
    </row>
    <row r="19" spans="1:21" ht="13.05" hidden="1" customHeight="1" outlineLevel="1">
      <c r="A19" s="86">
        <v>40421</v>
      </c>
      <c r="B19" s="87">
        <f t="shared" si="2"/>
        <v>-4614625</v>
      </c>
      <c r="C19" s="87">
        <f t="shared" si="3"/>
        <v>-4614625</v>
      </c>
      <c r="D19" s="88"/>
      <c r="E19" s="87">
        <v>0</v>
      </c>
      <c r="F19" s="87">
        <f t="shared" si="4"/>
        <v>-44802.184466019418</v>
      </c>
      <c r="G19" s="88"/>
      <c r="H19" s="87">
        <f t="shared" si="5"/>
        <v>4614625</v>
      </c>
      <c r="I19" s="87">
        <f t="shared" si="0"/>
        <v>224010.92233009709</v>
      </c>
      <c r="J19" s="88"/>
      <c r="K19" s="87">
        <f t="shared" si="1"/>
        <v>0</v>
      </c>
      <c r="L19" s="87">
        <f>C19+I19</f>
        <v>-4390614.0776699027</v>
      </c>
      <c r="M19" s="88"/>
      <c r="N19" s="87">
        <f t="shared" si="8"/>
        <v>-4390614.0776699027</v>
      </c>
      <c r="O19" s="87">
        <v>1535875</v>
      </c>
      <c r="P19" s="87">
        <f t="shared" si="6"/>
        <v>16000</v>
      </c>
      <c r="Q19" s="87">
        <f t="shared" si="7"/>
        <v>-2854739.0776699027</v>
      </c>
      <c r="R19" s="87">
        <f>($Q$13+Q19+SUM($Q$14:Q18)*2)/24</f>
        <v>-1335258.1411812298</v>
      </c>
      <c r="S19" s="87">
        <f>($L$13+L19+SUM($L$14:L18)*2)/24</f>
        <v>-2068367.5161812298</v>
      </c>
      <c r="T19" s="87">
        <f>($O$13+O19+SUM($O$14:O18)*2)/24</f>
        <v>733109.375</v>
      </c>
      <c r="U19" s="643"/>
    </row>
    <row r="20" spans="1:21" ht="13.05" hidden="1" customHeight="1" outlineLevel="1">
      <c r="A20" s="86">
        <v>40451</v>
      </c>
      <c r="B20" s="87">
        <f t="shared" si="2"/>
        <v>-4614625</v>
      </c>
      <c r="C20" s="87">
        <f t="shared" si="3"/>
        <v>-4614625</v>
      </c>
      <c r="D20" s="88"/>
      <c r="E20" s="87">
        <v>0</v>
      </c>
      <c r="F20" s="87">
        <f t="shared" si="4"/>
        <v>-44802.184466019418</v>
      </c>
      <c r="G20" s="88"/>
      <c r="H20" s="87">
        <f t="shared" si="5"/>
        <v>4614625</v>
      </c>
      <c r="I20" s="87">
        <f t="shared" si="5"/>
        <v>268813.10679611651</v>
      </c>
      <c r="J20" s="88"/>
      <c r="K20" s="87">
        <f t="shared" si="1"/>
        <v>0</v>
      </c>
      <c r="L20" s="87">
        <f t="shared" si="1"/>
        <v>-4345811.8932038834</v>
      </c>
      <c r="M20" s="88"/>
      <c r="N20" s="87">
        <f t="shared" si="8"/>
        <v>-4345811.8932038834</v>
      </c>
      <c r="O20" s="87">
        <v>1521035</v>
      </c>
      <c r="P20" s="87">
        <f t="shared" si="6"/>
        <v>14840</v>
      </c>
      <c r="Q20" s="87">
        <f>L20+O20</f>
        <v>-2824776.8932038834</v>
      </c>
      <c r="R20" s="87">
        <f>($Q$13+Q20+SUM($Q$14:Q19)*2)/24</f>
        <v>-1571904.6399676378</v>
      </c>
      <c r="S20" s="87">
        <f>($L$13+L20+SUM($L$14:L19)*2)/24</f>
        <v>-2432385.2649676376</v>
      </c>
      <c r="T20" s="87">
        <f>($O$13+O20+SUM($O$14:O19)*2)/24</f>
        <v>860480.625</v>
      </c>
      <c r="U20" s="643"/>
    </row>
    <row r="21" spans="1:21" ht="13.05" hidden="1" customHeight="1" outlineLevel="1">
      <c r="A21" s="86">
        <v>40482</v>
      </c>
      <c r="B21" s="87">
        <f t="shared" si="2"/>
        <v>-4614625</v>
      </c>
      <c r="C21" s="87">
        <f t="shared" si="3"/>
        <v>-4614625</v>
      </c>
      <c r="D21" s="88"/>
      <c r="E21" s="87">
        <v>0</v>
      </c>
      <c r="F21" s="87">
        <f t="shared" si="4"/>
        <v>-44802.184466019418</v>
      </c>
      <c r="G21" s="88"/>
      <c r="H21" s="87">
        <f t="shared" si="5"/>
        <v>4614625</v>
      </c>
      <c r="I21" s="87">
        <f t="shared" si="5"/>
        <v>313615.29126213596</v>
      </c>
      <c r="J21" s="88"/>
      <c r="K21" s="87">
        <f t="shared" si="1"/>
        <v>0</v>
      </c>
      <c r="L21" s="87">
        <f t="shared" si="1"/>
        <v>-4301009.7087378642</v>
      </c>
      <c r="M21" s="88"/>
      <c r="N21" s="87">
        <f t="shared" si="8"/>
        <v>-4301009.7087378642</v>
      </c>
      <c r="O21" s="87">
        <v>1505354</v>
      </c>
      <c r="P21" s="87">
        <f t="shared" si="6"/>
        <v>15681</v>
      </c>
      <c r="Q21" s="87">
        <f t="shared" si="7"/>
        <v>-2795655.7087378642</v>
      </c>
      <c r="R21" s="87">
        <f>($Q$13+Q21+SUM($Q$14:Q20)*2)/24</f>
        <v>-1806089.3317152106</v>
      </c>
      <c r="S21" s="87">
        <f>($L$13+L21+SUM($L$14:L20)*2)/24</f>
        <v>-2792669.4983818773</v>
      </c>
      <c r="T21" s="87">
        <f>($O$13+O21+SUM($O$14:O20)*2)/24</f>
        <v>986580.16666666663</v>
      </c>
      <c r="U21" s="643"/>
    </row>
    <row r="22" spans="1:21" ht="13.05" hidden="1" customHeight="1" outlineLevel="1">
      <c r="A22" s="86">
        <v>40512</v>
      </c>
      <c r="B22" s="87">
        <f t="shared" si="2"/>
        <v>-4614625</v>
      </c>
      <c r="C22" s="87">
        <f t="shared" si="3"/>
        <v>-4614625</v>
      </c>
      <c r="D22" s="88"/>
      <c r="E22" s="87">
        <v>0</v>
      </c>
      <c r="F22" s="87">
        <f t="shared" si="4"/>
        <v>-44802.184466019418</v>
      </c>
      <c r="G22" s="88"/>
      <c r="H22" s="87">
        <f t="shared" si="5"/>
        <v>4614625</v>
      </c>
      <c r="I22" s="87">
        <f t="shared" si="5"/>
        <v>358417.47572815535</v>
      </c>
      <c r="J22" s="88"/>
      <c r="K22" s="87">
        <f t="shared" si="1"/>
        <v>0</v>
      </c>
      <c r="L22" s="87">
        <f t="shared" si="1"/>
        <v>-4256207.5242718449</v>
      </c>
      <c r="M22" s="88"/>
      <c r="N22" s="87">
        <f t="shared" si="8"/>
        <v>-4256207.5242718449</v>
      </c>
      <c r="O22" s="87">
        <v>1489673</v>
      </c>
      <c r="P22" s="87">
        <f t="shared" si="6"/>
        <v>15681</v>
      </c>
      <c r="Q22" s="87">
        <f t="shared" si="7"/>
        <v>-2766534.5242718449</v>
      </c>
      <c r="R22" s="87">
        <f>($Q$13+Q22+SUM($Q$14:Q21)*2)/24</f>
        <v>-2037847.2580906153</v>
      </c>
      <c r="S22" s="87">
        <f>($L$13+L22+SUM($L$14:L21)*2)/24</f>
        <v>-3149220.2164239488</v>
      </c>
      <c r="T22" s="87">
        <f>($O$13+O22+SUM($O$14:O21)*2)/24</f>
        <v>1111372.9583333333</v>
      </c>
      <c r="U22" s="643"/>
    </row>
    <row r="23" spans="1:21" ht="13.05" hidden="1" customHeight="1" outlineLevel="1">
      <c r="A23" s="86">
        <v>40543</v>
      </c>
      <c r="B23" s="87">
        <f t="shared" si="2"/>
        <v>-4614625</v>
      </c>
      <c r="C23" s="87">
        <f t="shared" si="3"/>
        <v>-4614625</v>
      </c>
      <c r="D23" s="88"/>
      <c r="E23" s="87">
        <v>0</v>
      </c>
      <c r="F23" s="87">
        <f t="shared" si="4"/>
        <v>-44802.184466019418</v>
      </c>
      <c r="G23" s="88"/>
      <c r="H23" s="87">
        <f t="shared" si="5"/>
        <v>4614625</v>
      </c>
      <c r="I23" s="87">
        <f t="shared" si="5"/>
        <v>403219.66019417474</v>
      </c>
      <c r="J23" s="88"/>
      <c r="K23" s="87">
        <f t="shared" si="1"/>
        <v>0</v>
      </c>
      <c r="L23" s="87">
        <f t="shared" si="1"/>
        <v>-4211405.3398058256</v>
      </c>
      <c r="M23" s="88"/>
      <c r="N23" s="87">
        <f t="shared" si="8"/>
        <v>-4211405.3398058256</v>
      </c>
      <c r="O23" s="87">
        <f t="shared" ref="O23:O33" si="9">-N23*$O$10</f>
        <v>1473991.8689320388</v>
      </c>
      <c r="P23" s="87">
        <f t="shared" si="6"/>
        <v>15681.131067961222</v>
      </c>
      <c r="Q23" s="87">
        <f>L23+O23</f>
        <v>-2737413.4708737871</v>
      </c>
      <c r="R23" s="87">
        <f>($Q$13+Q23+SUM($Q$14:Q22)*2)/24</f>
        <v>-2267178.4245550167</v>
      </c>
      <c r="S23" s="87">
        <f>($L$13+L23+SUM($L$14:L22)*2)/24</f>
        <v>-3502037.4190938515</v>
      </c>
      <c r="T23" s="87">
        <f>($O$13+O23+SUM($O$14:O22)*2)/24</f>
        <v>1234858.994538835</v>
      </c>
      <c r="U23" s="643"/>
    </row>
    <row r="24" spans="1:21" ht="13.05" hidden="1" customHeight="1" outlineLevel="1">
      <c r="A24" s="86">
        <v>40574</v>
      </c>
      <c r="B24" s="87">
        <f t="shared" si="2"/>
        <v>-4614625</v>
      </c>
      <c r="C24" s="87">
        <f t="shared" si="3"/>
        <v>-4614625</v>
      </c>
      <c r="D24" s="88"/>
      <c r="E24" s="87">
        <v>0</v>
      </c>
      <c r="F24" s="87">
        <f t="shared" si="4"/>
        <v>-44802.184466019418</v>
      </c>
      <c r="G24" s="88"/>
      <c r="H24" s="87">
        <f t="shared" si="5"/>
        <v>4614625</v>
      </c>
      <c r="I24" s="87">
        <f t="shared" si="5"/>
        <v>448021.84466019413</v>
      </c>
      <c r="J24" s="88"/>
      <c r="K24" s="87">
        <f t="shared" si="1"/>
        <v>0</v>
      </c>
      <c r="L24" s="87">
        <f t="shared" si="1"/>
        <v>-4166603.1553398059</v>
      </c>
      <c r="M24" s="88"/>
      <c r="N24" s="87">
        <f t="shared" si="8"/>
        <v>-4166603.1553398059</v>
      </c>
      <c r="O24" s="87">
        <f t="shared" si="9"/>
        <v>1458311.1043689321</v>
      </c>
      <c r="P24" s="87">
        <f t="shared" si="6"/>
        <v>15680.764563106699</v>
      </c>
      <c r="Q24" s="87">
        <f t="shared" si="7"/>
        <v>-2708292.0509708738</v>
      </c>
      <c r="R24" s="87">
        <f>($Q$13+Q24+SUM($Q$14:Q23)*2)/24</f>
        <v>-2494082.8212985443</v>
      </c>
      <c r="S24" s="87">
        <f>($L$13+L24+SUM($L$14:L23)*2)/24</f>
        <v>-3851121.1063915864</v>
      </c>
      <c r="T24" s="87">
        <f>($O$13+O24+SUM($O$14:O23)*2)/24</f>
        <v>1357038.2850930421</v>
      </c>
      <c r="U24" s="643"/>
    </row>
    <row r="25" spans="1:21" ht="13.05" hidden="1" customHeight="1" outlineLevel="1">
      <c r="A25" s="86">
        <v>40602</v>
      </c>
      <c r="B25" s="87">
        <f t="shared" si="2"/>
        <v>-4614625</v>
      </c>
      <c r="C25" s="87">
        <f t="shared" si="3"/>
        <v>-4614625</v>
      </c>
      <c r="D25" s="88"/>
      <c r="E25" s="87">
        <v>0</v>
      </c>
      <c r="F25" s="87">
        <f t="shared" si="4"/>
        <v>-44802.184466019418</v>
      </c>
      <c r="G25" s="88"/>
      <c r="H25" s="87">
        <f t="shared" si="5"/>
        <v>4614625</v>
      </c>
      <c r="I25" s="87">
        <f t="shared" si="5"/>
        <v>492824.02912621351</v>
      </c>
      <c r="J25" s="88"/>
      <c r="K25" s="87">
        <f t="shared" si="1"/>
        <v>0</v>
      </c>
      <c r="L25" s="87">
        <f t="shared" si="1"/>
        <v>-4121800.9708737866</v>
      </c>
      <c r="M25" s="88"/>
      <c r="N25" s="87">
        <f t="shared" si="8"/>
        <v>-4121800.9708737866</v>
      </c>
      <c r="O25" s="87">
        <f t="shared" si="9"/>
        <v>1442630.3398058251</v>
      </c>
      <c r="P25" s="87">
        <f t="shared" si="6"/>
        <v>15680.764563106932</v>
      </c>
      <c r="Q25" s="87">
        <f t="shared" si="7"/>
        <v>-2679170.6310679615</v>
      </c>
      <c r="R25" s="87">
        <f>($Q$13+Q25+SUM($Q$14:Q24)*2)/24</f>
        <v>-2718560.4330501626</v>
      </c>
      <c r="S25" s="87">
        <f>($L$13+L25+SUM($L$14:L24)*2)/24</f>
        <v>-4196471.2783171525</v>
      </c>
      <c r="T25" s="87">
        <f>($O$13+O25+SUM($O$14:O24)*2)/24</f>
        <v>1477910.8452669904</v>
      </c>
      <c r="U25" s="643"/>
    </row>
    <row r="26" spans="1:21" ht="13.05" hidden="1" customHeight="1" outlineLevel="1">
      <c r="A26" s="86">
        <v>40633</v>
      </c>
      <c r="B26" s="87">
        <f t="shared" si="2"/>
        <v>-4614625</v>
      </c>
      <c r="C26" s="87">
        <f t="shared" si="3"/>
        <v>-4614625</v>
      </c>
      <c r="D26" s="88"/>
      <c r="E26" s="87">
        <v>0</v>
      </c>
      <c r="F26" s="87">
        <f t="shared" si="4"/>
        <v>-44802.184466019418</v>
      </c>
      <c r="G26" s="88"/>
      <c r="H26" s="87">
        <f t="shared" si="5"/>
        <v>4614625</v>
      </c>
      <c r="I26" s="87">
        <f t="shared" si="5"/>
        <v>537626.2135922329</v>
      </c>
      <c r="J26" s="88"/>
      <c r="K26" s="87">
        <f t="shared" si="1"/>
        <v>0</v>
      </c>
      <c r="L26" s="87">
        <f t="shared" si="1"/>
        <v>-4076998.7864077669</v>
      </c>
      <c r="M26" s="88"/>
      <c r="N26" s="87">
        <f t="shared" si="8"/>
        <v>-4076998.7864077669</v>
      </c>
      <c r="O26" s="87">
        <f t="shared" si="9"/>
        <v>1426949.5752427182</v>
      </c>
      <c r="P26" s="87">
        <f t="shared" si="6"/>
        <v>15680.764563106932</v>
      </c>
      <c r="Q26" s="87">
        <f t="shared" si="7"/>
        <v>-2650049.2111650486</v>
      </c>
      <c r="R26" s="87">
        <f>(Q14+Q26+SUM(Q15:Q25)*2)/24</f>
        <v>-2818996.6764765382</v>
      </c>
      <c r="S26" s="87">
        <f>($L$13+L26+SUM($L$14:L25)*2)/24</f>
        <v>-4538087.9348705513</v>
      </c>
      <c r="T26" s="87">
        <f>($O$14+O26+SUM($O$15:O25)*2)/24</f>
        <v>1526815.2167273462</v>
      </c>
      <c r="U26" s="643"/>
    </row>
    <row r="27" spans="1:21" ht="13.05" hidden="1" customHeight="1" outlineLevel="1">
      <c r="A27" s="86">
        <v>40663</v>
      </c>
      <c r="B27" s="87">
        <f t="shared" si="2"/>
        <v>-4614625</v>
      </c>
      <c r="C27" s="87">
        <f t="shared" si="3"/>
        <v>-4614625</v>
      </c>
      <c r="D27" s="88"/>
      <c r="E27" s="87">
        <v>0</v>
      </c>
      <c r="F27" s="87">
        <f t="shared" si="4"/>
        <v>-44802.184466019418</v>
      </c>
      <c r="G27" s="88"/>
      <c r="H27" s="87">
        <f t="shared" si="5"/>
        <v>4614625</v>
      </c>
      <c r="I27" s="87">
        <f t="shared" si="5"/>
        <v>582428.39805825229</v>
      </c>
      <c r="J27" s="88"/>
      <c r="K27" s="87">
        <f t="shared" si="1"/>
        <v>0</v>
      </c>
      <c r="L27" s="87">
        <f t="shared" si="1"/>
        <v>-4032196.6019417476</v>
      </c>
      <c r="M27" s="88"/>
      <c r="N27" s="87">
        <f t="shared" si="8"/>
        <v>-4032196.6019417476</v>
      </c>
      <c r="O27" s="87">
        <f t="shared" si="9"/>
        <v>1411268.8106796115</v>
      </c>
      <c r="P27" s="87">
        <f t="shared" si="6"/>
        <v>15680.764563106699</v>
      </c>
      <c r="Q27" s="87">
        <f t="shared" si="7"/>
        <v>-2620927.7912621358</v>
      </c>
      <c r="R27" s="87">
        <f t="shared" ref="R27:R46" si="10">(Q15+Q27+SUM(Q16:Q26)*2)/24</f>
        <v>-2793883.3092637546</v>
      </c>
      <c r="S27" s="87">
        <f>($L$15+L27+SUM($L$16:L26)*2)/24</f>
        <v>-4301009.7087378651</v>
      </c>
      <c r="T27" s="87">
        <f>($O$15+O27+SUM($O$16:O26)*2)/24</f>
        <v>1507126.3994741102</v>
      </c>
      <c r="U27" s="643"/>
    </row>
    <row r="28" spans="1:21" ht="13.05" hidden="1" customHeight="1" outlineLevel="1">
      <c r="A28" s="86">
        <v>40694</v>
      </c>
      <c r="B28" s="87">
        <f t="shared" si="2"/>
        <v>-4614625</v>
      </c>
      <c r="C28" s="87">
        <f t="shared" si="3"/>
        <v>-4614625</v>
      </c>
      <c r="D28" s="88"/>
      <c r="E28" s="87">
        <v>0</v>
      </c>
      <c r="F28" s="87">
        <f t="shared" si="4"/>
        <v>-44802.184466019418</v>
      </c>
      <c r="G28" s="88"/>
      <c r="H28" s="87">
        <f t="shared" si="5"/>
        <v>4614625</v>
      </c>
      <c r="I28" s="87">
        <f t="shared" si="5"/>
        <v>627230.58252427168</v>
      </c>
      <c r="J28" s="88"/>
      <c r="K28" s="87">
        <f t="shared" si="1"/>
        <v>0</v>
      </c>
      <c r="L28" s="87">
        <f t="shared" si="1"/>
        <v>-3987394.4174757283</v>
      </c>
      <c r="M28" s="88"/>
      <c r="N28" s="87">
        <f t="shared" si="8"/>
        <v>-3987394.4174757283</v>
      </c>
      <c r="O28" s="87">
        <f t="shared" si="9"/>
        <v>1395588.0461165048</v>
      </c>
      <c r="P28" s="87">
        <f t="shared" si="6"/>
        <v>15680.764563106699</v>
      </c>
      <c r="Q28" s="87">
        <f t="shared" si="7"/>
        <v>-2591806.3713592235</v>
      </c>
      <c r="R28" s="87">
        <f t="shared" si="10"/>
        <v>-2766035.0057645631</v>
      </c>
      <c r="S28" s="87">
        <f>($L$16+L28+SUM($L$17:L27)*2)/24</f>
        <v>-4256207.5242718458</v>
      </c>
      <c r="T28" s="87">
        <f>($O$16+O28+SUM($O$17:O27)*2)/24</f>
        <v>1490172.5185072813</v>
      </c>
      <c r="U28" s="643"/>
    </row>
    <row r="29" spans="1:21" ht="13.05" hidden="1" customHeight="1" outlineLevel="1">
      <c r="A29" s="86">
        <v>40724</v>
      </c>
      <c r="B29" s="32">
        <f t="shared" si="2"/>
        <v>-4614625</v>
      </c>
      <c r="C29" s="32">
        <f t="shared" si="3"/>
        <v>-4614625</v>
      </c>
      <c r="D29" s="31"/>
      <c r="E29" s="32">
        <v>0</v>
      </c>
      <c r="F29" s="87">
        <f t="shared" si="4"/>
        <v>-44802.184466019418</v>
      </c>
      <c r="G29" s="31"/>
      <c r="H29" s="32">
        <f t="shared" si="5"/>
        <v>4614625</v>
      </c>
      <c r="I29" s="32">
        <f t="shared" si="5"/>
        <v>672032.76699029107</v>
      </c>
      <c r="J29" s="31"/>
      <c r="K29" s="32">
        <f t="shared" ref="K29:L47" si="11">B29+H29</f>
        <v>0</v>
      </c>
      <c r="L29" s="32">
        <f t="shared" si="11"/>
        <v>-3942592.233009709</v>
      </c>
      <c r="M29" s="31"/>
      <c r="N29" s="32">
        <f t="shared" si="8"/>
        <v>-3942592.233009709</v>
      </c>
      <c r="O29" s="32">
        <f t="shared" si="9"/>
        <v>1379907.2815533981</v>
      </c>
      <c r="P29" s="32">
        <f t="shared" si="6"/>
        <v>15680.764563106699</v>
      </c>
      <c r="Q29" s="32">
        <f t="shared" si="7"/>
        <v>-2562684.9514563112</v>
      </c>
      <c r="R29" s="32">
        <f>(Q17+Q29+SUM(Q18:Q28)*2)/24</f>
        <v>-2737535.099312298</v>
      </c>
      <c r="S29" s="87">
        <f>($L$17+L29+SUM($L$18:L28)*2)/24</f>
        <v>-4211405.3398058256</v>
      </c>
      <c r="T29" s="87">
        <f>($O$17+O29+SUM($O$18:O28)*2)/24</f>
        <v>1473870.2404935274</v>
      </c>
      <c r="U29" s="643"/>
    </row>
    <row r="30" spans="1:21" ht="13.05" hidden="1" customHeight="1" outlineLevel="1">
      <c r="A30" s="86">
        <v>40755</v>
      </c>
      <c r="B30" s="87">
        <f t="shared" si="2"/>
        <v>-4614625</v>
      </c>
      <c r="C30" s="87">
        <f t="shared" si="3"/>
        <v>-4614625</v>
      </c>
      <c r="D30" s="88"/>
      <c r="E30" s="87">
        <v>0</v>
      </c>
      <c r="F30" s="87">
        <f t="shared" si="4"/>
        <v>-44802.184466019418</v>
      </c>
      <c r="G30" s="88"/>
      <c r="H30" s="87">
        <f t="shared" ref="H30:I33" si="12">H29-E30</f>
        <v>4614625</v>
      </c>
      <c r="I30" s="87">
        <f t="shared" si="12"/>
        <v>716834.95145631046</v>
      </c>
      <c r="J30" s="88"/>
      <c r="K30" s="87">
        <f t="shared" si="11"/>
        <v>0</v>
      </c>
      <c r="L30" s="87">
        <f t="shared" si="11"/>
        <v>-3897790.0485436898</v>
      </c>
      <c r="M30" s="88"/>
      <c r="N30" s="87">
        <f t="shared" si="8"/>
        <v>-3897790.0485436898</v>
      </c>
      <c r="O30" s="87">
        <f t="shared" si="9"/>
        <v>1364226.5169902914</v>
      </c>
      <c r="P30" s="87">
        <f t="shared" si="6"/>
        <v>15680.764563106699</v>
      </c>
      <c r="Q30" s="87">
        <f t="shared" si="7"/>
        <v>-2533563.5315533984</v>
      </c>
      <c r="R30" s="87">
        <f t="shared" si="10"/>
        <v>-2708383.5899069584</v>
      </c>
      <c r="S30" s="87">
        <f>(L18+L30+SUM(L19:L29)*2)/24</f>
        <v>-4166603.1553398068</v>
      </c>
      <c r="T30" s="87">
        <f>(O18+O30+SUM(O19:O29)*2)/24</f>
        <v>1458219.5654328477</v>
      </c>
      <c r="U30" s="643"/>
    </row>
    <row r="31" spans="1:21" ht="13.05" hidden="1" customHeight="1" outlineLevel="1">
      <c r="A31" s="86">
        <v>40786</v>
      </c>
      <c r="B31" s="87">
        <f t="shared" si="2"/>
        <v>-4614625</v>
      </c>
      <c r="C31" s="87">
        <f t="shared" si="3"/>
        <v>-4614625</v>
      </c>
      <c r="D31" s="88"/>
      <c r="E31" s="87">
        <v>0</v>
      </c>
      <c r="F31" s="87">
        <f t="shared" si="4"/>
        <v>-44802.184466019418</v>
      </c>
      <c r="G31" s="88"/>
      <c r="H31" s="87">
        <f t="shared" si="12"/>
        <v>4614625</v>
      </c>
      <c r="I31" s="87">
        <f t="shared" si="12"/>
        <v>761637.13592232985</v>
      </c>
      <c r="J31" s="88"/>
      <c r="K31" s="87">
        <f t="shared" si="11"/>
        <v>0</v>
      </c>
      <c r="L31" s="87">
        <f t="shared" si="11"/>
        <v>-3852987.86407767</v>
      </c>
      <c r="M31" s="88"/>
      <c r="N31" s="87">
        <f t="shared" si="8"/>
        <v>-3852987.86407767</v>
      </c>
      <c r="O31" s="87">
        <f t="shared" si="9"/>
        <v>1348545.7524271845</v>
      </c>
      <c r="P31" s="87">
        <f t="shared" si="6"/>
        <v>15680.764563106932</v>
      </c>
      <c r="Q31" s="87">
        <f t="shared" si="7"/>
        <v>-2504442.1116504855</v>
      </c>
      <c r="R31" s="87">
        <f t="shared" si="10"/>
        <v>-2679205.4775485438</v>
      </c>
      <c r="S31" s="87">
        <f>(L19+L31+SUM(L20:L30)*2)/24</f>
        <v>-4121800.9708737875</v>
      </c>
      <c r="T31" s="87">
        <f>(O19+O31+SUM(O20:O30)*2)/24</f>
        <v>1442595.4933252428</v>
      </c>
      <c r="U31" s="643"/>
    </row>
    <row r="32" spans="1:21" ht="13.05" hidden="1" customHeight="1" outlineLevel="1">
      <c r="A32" s="86">
        <v>40816</v>
      </c>
      <c r="B32" s="87">
        <f t="shared" si="2"/>
        <v>-4614625</v>
      </c>
      <c r="C32" s="87">
        <f t="shared" si="3"/>
        <v>-4614625</v>
      </c>
      <c r="D32" s="88"/>
      <c r="E32" s="87">
        <v>0</v>
      </c>
      <c r="F32" s="87">
        <f t="shared" si="4"/>
        <v>-44802.184466019418</v>
      </c>
      <c r="G32" s="88"/>
      <c r="H32" s="87">
        <f t="shared" si="12"/>
        <v>4614625</v>
      </c>
      <c r="I32" s="87">
        <f t="shared" si="12"/>
        <v>806439.32038834924</v>
      </c>
      <c r="J32" s="88"/>
      <c r="K32" s="87">
        <f t="shared" si="11"/>
        <v>0</v>
      </c>
      <c r="L32" s="87">
        <f t="shared" si="11"/>
        <v>-3808185.6796116508</v>
      </c>
      <c r="M32" s="88"/>
      <c r="N32" s="87">
        <f t="shared" si="8"/>
        <v>-3808185.6796116508</v>
      </c>
      <c r="O32" s="87">
        <f t="shared" si="9"/>
        <v>1332864.9878640778</v>
      </c>
      <c r="P32" s="87">
        <f t="shared" si="6"/>
        <v>15680.764563106699</v>
      </c>
      <c r="Q32" s="87">
        <f t="shared" si="7"/>
        <v>-2475320.6917475732</v>
      </c>
      <c r="R32" s="87">
        <f t="shared" si="10"/>
        <v>-2650049.0955703887</v>
      </c>
      <c r="S32" s="87">
        <f>(L20+L32+SUM(L21:L31)*2)/24</f>
        <v>-4076998.7864077683</v>
      </c>
      <c r="T32" s="87">
        <f>(O20+O32+SUM(O21:O31)*2)/24</f>
        <v>1426949.6908373786</v>
      </c>
      <c r="U32" s="643"/>
    </row>
    <row r="33" spans="1:21" ht="13.05" hidden="1" customHeight="1" outlineLevel="1">
      <c r="A33" s="86">
        <v>40847</v>
      </c>
      <c r="B33" s="87">
        <f t="shared" si="2"/>
        <v>-4614625</v>
      </c>
      <c r="C33" s="87">
        <f t="shared" si="3"/>
        <v>-4614625</v>
      </c>
      <c r="D33" s="88"/>
      <c r="E33" s="87">
        <v>0</v>
      </c>
      <c r="F33" s="87">
        <f t="shared" si="4"/>
        <v>-44802.184466019418</v>
      </c>
      <c r="G33" s="88"/>
      <c r="H33" s="87">
        <f t="shared" si="12"/>
        <v>4614625</v>
      </c>
      <c r="I33" s="87">
        <f t="shared" si="12"/>
        <v>851241.50485436863</v>
      </c>
      <c r="J33" s="88"/>
      <c r="K33" s="87">
        <f t="shared" si="11"/>
        <v>0</v>
      </c>
      <c r="L33" s="87">
        <f t="shared" si="11"/>
        <v>-3763383.4951456315</v>
      </c>
      <c r="M33" s="88"/>
      <c r="N33" s="87">
        <f t="shared" si="8"/>
        <v>-3763383.4951456315</v>
      </c>
      <c r="O33" s="87">
        <f t="shared" si="9"/>
        <v>1317184.2233009709</v>
      </c>
      <c r="P33" s="87">
        <f t="shared" si="6"/>
        <v>15680.764563106932</v>
      </c>
      <c r="Q33" s="87">
        <f t="shared" si="7"/>
        <v>-2446199.2718446609</v>
      </c>
      <c r="R33" s="87">
        <f t="shared" si="10"/>
        <v>-2620927.7356391591</v>
      </c>
      <c r="S33" s="87">
        <f>(L21+L33+SUM(L22:L32)*2)/24</f>
        <v>-4032196.601941749</v>
      </c>
      <c r="T33" s="87">
        <f>(O21+O33+SUM(O22:O32)*2)/24</f>
        <v>1411268.866302589</v>
      </c>
      <c r="U33" s="643"/>
    </row>
    <row r="34" spans="1:21" ht="13.05" hidden="1" customHeight="1" outlineLevel="1">
      <c r="A34" s="86">
        <v>40877</v>
      </c>
      <c r="B34" s="87">
        <f t="shared" si="2"/>
        <v>-4614625</v>
      </c>
      <c r="C34" s="87">
        <f>C33</f>
        <v>-4614625</v>
      </c>
      <c r="D34" s="88"/>
      <c r="E34" s="87">
        <v>0</v>
      </c>
      <c r="F34" s="87">
        <f t="shared" si="4"/>
        <v>-44802.184466019418</v>
      </c>
      <c r="G34" s="88"/>
      <c r="H34" s="87">
        <f>H33-E34</f>
        <v>4614625</v>
      </c>
      <c r="I34" s="87">
        <f>I33-F34</f>
        <v>896043.68932038802</v>
      </c>
      <c r="J34" s="88"/>
      <c r="K34" s="87">
        <f t="shared" si="11"/>
        <v>0</v>
      </c>
      <c r="L34" s="87">
        <f>C34+I34</f>
        <v>-3718581.3106796117</v>
      </c>
      <c r="M34" s="88"/>
      <c r="N34" s="87">
        <f>L34-K34</f>
        <v>-3718581.3106796117</v>
      </c>
      <c r="O34" s="87">
        <f>-N34*$O$10</f>
        <v>1301503.4587378639</v>
      </c>
      <c r="P34" s="87">
        <f>-O34+O33</f>
        <v>15680.764563106932</v>
      </c>
      <c r="Q34" s="87">
        <f>L34+O34</f>
        <v>-2417077.8519417476</v>
      </c>
      <c r="R34" s="87">
        <f t="shared" si="10"/>
        <v>-2591806.356088188</v>
      </c>
      <c r="S34" s="87">
        <f t="shared" ref="S34:S43" si="13">(L22+L34+SUM(L23:L33)*2)/24</f>
        <v>-3987394.4174757297</v>
      </c>
      <c r="T34" s="87">
        <f t="shared" ref="T34:T43" si="14">(O22+O34+SUM(O23:O33)*2)/24</f>
        <v>1395588.0613875405</v>
      </c>
      <c r="U34" s="643"/>
    </row>
    <row r="35" spans="1:21" ht="13.05" hidden="1" customHeight="1" outlineLevel="1">
      <c r="A35" s="86">
        <v>40908</v>
      </c>
      <c r="B35" s="87">
        <f t="shared" si="2"/>
        <v>-4614625</v>
      </c>
      <c r="C35" s="87">
        <f t="shared" si="3"/>
        <v>-4614625</v>
      </c>
      <c r="D35" s="88"/>
      <c r="E35" s="87">
        <v>0</v>
      </c>
      <c r="F35" s="87">
        <f t="shared" si="4"/>
        <v>-44802.184466019418</v>
      </c>
      <c r="G35" s="88"/>
      <c r="H35" s="87">
        <f t="shared" ref="H35:I47" si="15">H34-E35</f>
        <v>4614625</v>
      </c>
      <c r="I35" s="87">
        <f t="shared" si="15"/>
        <v>940845.87378640741</v>
      </c>
      <c r="J35" s="88"/>
      <c r="K35" s="87">
        <f t="shared" si="11"/>
        <v>0</v>
      </c>
      <c r="L35" s="87">
        <f t="shared" si="11"/>
        <v>-3673779.1262135925</v>
      </c>
      <c r="M35" s="117"/>
      <c r="N35" s="87">
        <f t="shared" ref="N35:N47" si="16">L35-K35</f>
        <v>-3673779.1262135925</v>
      </c>
      <c r="O35" s="87">
        <f t="shared" ref="O35:O47" si="17">-N35*$O$10</f>
        <v>1285822.6941747572</v>
      </c>
      <c r="P35" s="87">
        <f t="shared" ref="P35:P46" si="18">-O35+O34</f>
        <v>15680.764563106699</v>
      </c>
      <c r="Q35" s="87">
        <f t="shared" ref="Q35:Q47" si="19">L35+O35</f>
        <v>-2387956.4320388352</v>
      </c>
      <c r="R35" s="87">
        <f>(Q23+Q35+SUM(Q24:Q34)*2)/24</f>
        <v>-2562684.9514563112</v>
      </c>
      <c r="S35" s="87">
        <f t="shared" si="13"/>
        <v>-3942592.2330097095</v>
      </c>
      <c r="T35" s="87">
        <f t="shared" si="14"/>
        <v>1379907.2815533979</v>
      </c>
      <c r="U35" s="643"/>
    </row>
    <row r="36" spans="1:21" ht="13.05" hidden="1" customHeight="1" outlineLevel="1">
      <c r="A36" s="86">
        <v>40939</v>
      </c>
      <c r="B36" s="87">
        <f t="shared" si="2"/>
        <v>-4614625</v>
      </c>
      <c r="C36" s="87">
        <f t="shared" si="3"/>
        <v>-4614625</v>
      </c>
      <c r="D36" s="122"/>
      <c r="E36" s="87">
        <v>0</v>
      </c>
      <c r="F36" s="87">
        <f t="shared" si="4"/>
        <v>-44802.184466019418</v>
      </c>
      <c r="G36" s="122"/>
      <c r="H36" s="87">
        <f t="shared" si="15"/>
        <v>4614625</v>
      </c>
      <c r="I36" s="87">
        <f t="shared" si="15"/>
        <v>985648.0582524268</v>
      </c>
      <c r="J36" s="122"/>
      <c r="K36" s="87">
        <f t="shared" si="11"/>
        <v>0</v>
      </c>
      <c r="L36" s="87">
        <f t="shared" si="11"/>
        <v>-3628976.9417475732</v>
      </c>
      <c r="M36" s="122"/>
      <c r="N36" s="87">
        <f t="shared" si="16"/>
        <v>-3628976.9417475732</v>
      </c>
      <c r="O36" s="87">
        <f t="shared" si="17"/>
        <v>1270141.9296116505</v>
      </c>
      <c r="P36" s="87">
        <f t="shared" si="18"/>
        <v>15680.764563106699</v>
      </c>
      <c r="Q36" s="87">
        <f t="shared" si="19"/>
        <v>-2358835.0121359229</v>
      </c>
      <c r="R36" s="87">
        <f t="shared" si="10"/>
        <v>-2533563.5315533984</v>
      </c>
      <c r="S36" s="87">
        <f t="shared" si="13"/>
        <v>-3897790.0485436902</v>
      </c>
      <c r="T36" s="87">
        <f t="shared" si="14"/>
        <v>1364226.5169902912</v>
      </c>
      <c r="U36" s="643"/>
    </row>
    <row r="37" spans="1:21" ht="13.05" hidden="1" customHeight="1" outlineLevel="1">
      <c r="A37" s="86">
        <v>40967</v>
      </c>
      <c r="B37" s="87">
        <f t="shared" si="2"/>
        <v>-4614625</v>
      </c>
      <c r="C37" s="87">
        <f t="shared" si="3"/>
        <v>-4614625</v>
      </c>
      <c r="D37" s="122"/>
      <c r="E37" s="87">
        <v>0</v>
      </c>
      <c r="F37" s="87">
        <f t="shared" si="4"/>
        <v>-44802.184466019418</v>
      </c>
      <c r="G37" s="122"/>
      <c r="H37" s="87">
        <f t="shared" si="15"/>
        <v>4614625</v>
      </c>
      <c r="I37" s="87">
        <f t="shared" si="15"/>
        <v>1030450.2427184462</v>
      </c>
      <c r="J37" s="122"/>
      <c r="K37" s="87">
        <f t="shared" si="11"/>
        <v>0</v>
      </c>
      <c r="L37" s="87">
        <f t="shared" si="11"/>
        <v>-3584174.7572815539</v>
      </c>
      <c r="M37" s="122"/>
      <c r="N37" s="87">
        <f t="shared" si="16"/>
        <v>-3584174.7572815539</v>
      </c>
      <c r="O37" s="87">
        <f t="shared" si="17"/>
        <v>1254461.1650485438</v>
      </c>
      <c r="P37" s="87">
        <f t="shared" si="18"/>
        <v>15680.764563106699</v>
      </c>
      <c r="Q37" s="87">
        <f t="shared" si="19"/>
        <v>-2329713.5922330101</v>
      </c>
      <c r="R37" s="87">
        <f t="shared" si="10"/>
        <v>-2504442.111650486</v>
      </c>
      <c r="S37" s="87">
        <f t="shared" si="13"/>
        <v>-3852987.8640776705</v>
      </c>
      <c r="T37" s="87">
        <f t="shared" si="14"/>
        <v>1348545.7524271845</v>
      </c>
      <c r="U37" s="643"/>
    </row>
    <row r="38" spans="1:21" ht="13.05" hidden="1" customHeight="1" outlineLevel="1">
      <c r="A38" s="85">
        <v>40999</v>
      </c>
      <c r="B38" s="32">
        <f t="shared" si="2"/>
        <v>-4614625</v>
      </c>
      <c r="C38" s="32">
        <f t="shared" si="3"/>
        <v>-4614625</v>
      </c>
      <c r="D38" s="89"/>
      <c r="E38" s="32">
        <v>0</v>
      </c>
      <c r="F38" s="87">
        <f t="shared" si="4"/>
        <v>-44802.184466019418</v>
      </c>
      <c r="G38" s="89"/>
      <c r="H38" s="32">
        <f t="shared" si="15"/>
        <v>4614625</v>
      </c>
      <c r="I38" s="32">
        <f t="shared" si="15"/>
        <v>1075252.4271844656</v>
      </c>
      <c r="J38" s="89"/>
      <c r="K38" s="32">
        <f t="shared" si="11"/>
        <v>0</v>
      </c>
      <c r="L38" s="32">
        <f t="shared" si="11"/>
        <v>-3539372.5728155347</v>
      </c>
      <c r="M38" s="89"/>
      <c r="N38" s="32">
        <f t="shared" si="16"/>
        <v>-3539372.5728155347</v>
      </c>
      <c r="O38" s="32">
        <f t="shared" si="17"/>
        <v>1238780.4004854371</v>
      </c>
      <c r="P38" s="32">
        <f t="shared" si="18"/>
        <v>15680.764563106699</v>
      </c>
      <c r="Q38" s="32">
        <f t="shared" si="19"/>
        <v>-2300592.1723300973</v>
      </c>
      <c r="R38" s="32">
        <f t="shared" si="10"/>
        <v>-2475320.6917475732</v>
      </c>
      <c r="S38" s="87">
        <f t="shared" si="13"/>
        <v>-3808185.6796116512</v>
      </c>
      <c r="T38" s="87">
        <f t="shared" si="14"/>
        <v>1332864.9878640776</v>
      </c>
      <c r="U38" s="643"/>
    </row>
    <row r="39" spans="1:21" ht="13.05" hidden="1" customHeight="1" outlineLevel="1">
      <c r="A39" s="86">
        <v>41029</v>
      </c>
      <c r="B39" s="87">
        <f t="shared" si="2"/>
        <v>-4614625</v>
      </c>
      <c r="C39" s="87">
        <f t="shared" si="3"/>
        <v>-4614625</v>
      </c>
      <c r="D39" s="122"/>
      <c r="E39" s="87">
        <v>0</v>
      </c>
      <c r="F39" s="87">
        <f t="shared" si="4"/>
        <v>-44802.184466019418</v>
      </c>
      <c r="G39" s="122"/>
      <c r="H39" s="87">
        <f t="shared" si="15"/>
        <v>4614625</v>
      </c>
      <c r="I39" s="87">
        <f t="shared" si="15"/>
        <v>1120054.6116504851</v>
      </c>
      <c r="J39" s="122"/>
      <c r="K39" s="87">
        <f t="shared" si="11"/>
        <v>0</v>
      </c>
      <c r="L39" s="87">
        <f t="shared" si="11"/>
        <v>-3494570.3883495149</v>
      </c>
      <c r="M39" s="122"/>
      <c r="N39" s="87">
        <f t="shared" si="16"/>
        <v>-3494570.3883495149</v>
      </c>
      <c r="O39" s="87">
        <f>-N39*$O$10</f>
        <v>1223099.6359223302</v>
      </c>
      <c r="P39" s="87">
        <f t="shared" si="18"/>
        <v>15680.764563106932</v>
      </c>
      <c r="Q39" s="87">
        <f t="shared" si="19"/>
        <v>-2271470.752427185</v>
      </c>
      <c r="R39" s="87">
        <f t="shared" si="10"/>
        <v>-2446199.2718446604</v>
      </c>
      <c r="S39" s="87">
        <f t="shared" si="13"/>
        <v>-3763383.495145632</v>
      </c>
      <c r="T39" s="87">
        <f t="shared" si="14"/>
        <v>1317184.2233009709</v>
      </c>
      <c r="U39" s="643"/>
    </row>
    <row r="40" spans="1:21" ht="13.05" hidden="1" customHeight="1" outlineLevel="1">
      <c r="A40" s="86">
        <v>41060</v>
      </c>
      <c r="B40" s="87">
        <f t="shared" si="2"/>
        <v>-4614625</v>
      </c>
      <c r="C40" s="87">
        <f t="shared" si="3"/>
        <v>-4614625</v>
      </c>
      <c r="D40" s="122"/>
      <c r="E40" s="87">
        <v>0</v>
      </c>
      <c r="F40" s="87">
        <f t="shared" si="4"/>
        <v>-44802.184466019418</v>
      </c>
      <c r="G40" s="122"/>
      <c r="H40" s="87">
        <f t="shared" si="15"/>
        <v>4614625</v>
      </c>
      <c r="I40" s="87">
        <f t="shared" si="15"/>
        <v>1164856.7961165046</v>
      </c>
      <c r="J40" s="122"/>
      <c r="K40" s="87">
        <f t="shared" si="11"/>
        <v>0</v>
      </c>
      <c r="L40" s="87">
        <f t="shared" si="11"/>
        <v>-3449768.2038834952</v>
      </c>
      <c r="M40" s="122"/>
      <c r="N40" s="87">
        <f t="shared" si="16"/>
        <v>-3449768.2038834952</v>
      </c>
      <c r="O40" s="87">
        <f t="shared" si="17"/>
        <v>1207418.8713592233</v>
      </c>
      <c r="P40" s="87">
        <f t="shared" si="18"/>
        <v>15680.764563106932</v>
      </c>
      <c r="Q40" s="87">
        <f t="shared" si="19"/>
        <v>-2242349.3325242717</v>
      </c>
      <c r="R40" s="87">
        <f t="shared" si="10"/>
        <v>-2417077.8519417481</v>
      </c>
      <c r="S40" s="87">
        <f t="shared" si="13"/>
        <v>-3718581.3106796127</v>
      </c>
      <c r="T40" s="87">
        <f t="shared" si="14"/>
        <v>1301503.4587378642</v>
      </c>
      <c r="U40" s="643"/>
    </row>
    <row r="41" spans="1:21" ht="13.05" hidden="1" customHeight="1" outlineLevel="1">
      <c r="A41" s="86">
        <v>41090</v>
      </c>
      <c r="B41" s="87">
        <f t="shared" si="2"/>
        <v>-4614625</v>
      </c>
      <c r="C41" s="87">
        <f t="shared" si="3"/>
        <v>-4614625</v>
      </c>
      <c r="D41" s="122"/>
      <c r="E41" s="87">
        <v>0</v>
      </c>
      <c r="F41" s="87">
        <f t="shared" si="4"/>
        <v>-44802.184466019418</v>
      </c>
      <c r="G41" s="122"/>
      <c r="H41" s="87">
        <f t="shared" si="15"/>
        <v>4614625</v>
      </c>
      <c r="I41" s="87">
        <f t="shared" si="15"/>
        <v>1209658.9805825241</v>
      </c>
      <c r="J41" s="122"/>
      <c r="K41" s="87">
        <f t="shared" si="11"/>
        <v>0</v>
      </c>
      <c r="L41" s="87">
        <f t="shared" si="11"/>
        <v>-3404966.0194174759</v>
      </c>
      <c r="M41" s="122"/>
      <c r="N41" s="87">
        <f t="shared" si="16"/>
        <v>-3404966.0194174759</v>
      </c>
      <c r="O41" s="87">
        <f t="shared" si="17"/>
        <v>1191738.1067961166</v>
      </c>
      <c r="P41" s="87">
        <f t="shared" si="18"/>
        <v>15680.764563106699</v>
      </c>
      <c r="Q41" s="87">
        <f t="shared" si="19"/>
        <v>-2213227.9126213593</v>
      </c>
      <c r="R41" s="87">
        <f t="shared" si="10"/>
        <v>-2387956.4320388348</v>
      </c>
      <c r="S41" s="87">
        <f t="shared" si="13"/>
        <v>-3673779.1262135929</v>
      </c>
      <c r="T41" s="87">
        <f t="shared" si="14"/>
        <v>1285822.6941747575</v>
      </c>
      <c r="U41" s="643"/>
    </row>
    <row r="42" spans="1:21" ht="13.05" hidden="1" customHeight="1" outlineLevel="1">
      <c r="A42" s="86">
        <v>41121</v>
      </c>
      <c r="B42" s="87">
        <f t="shared" si="2"/>
        <v>-4614625</v>
      </c>
      <c r="C42" s="87">
        <f t="shared" si="3"/>
        <v>-4614625</v>
      </c>
      <c r="D42" s="122"/>
      <c r="E42" s="87">
        <v>0</v>
      </c>
      <c r="F42" s="87">
        <f t="shared" si="4"/>
        <v>-44802.184466019418</v>
      </c>
      <c r="G42" s="122"/>
      <c r="H42" s="87">
        <f t="shared" si="15"/>
        <v>4614625</v>
      </c>
      <c r="I42" s="87">
        <f t="shared" si="15"/>
        <v>1254461.1650485436</v>
      </c>
      <c r="J42" s="122"/>
      <c r="K42" s="87">
        <f t="shared" si="11"/>
        <v>0</v>
      </c>
      <c r="L42" s="87">
        <f t="shared" si="11"/>
        <v>-3360163.8349514566</v>
      </c>
      <c r="M42" s="122"/>
      <c r="N42" s="87">
        <f t="shared" si="16"/>
        <v>-3360163.8349514566</v>
      </c>
      <c r="O42" s="87">
        <f t="shared" si="17"/>
        <v>1176057.3422330096</v>
      </c>
      <c r="P42" s="87">
        <f t="shared" si="18"/>
        <v>15680.764563106932</v>
      </c>
      <c r="Q42" s="87">
        <f t="shared" si="19"/>
        <v>-2184106.492718447</v>
      </c>
      <c r="R42" s="87">
        <f t="shared" si="10"/>
        <v>-2358835.0121359224</v>
      </c>
      <c r="S42" s="87">
        <f t="shared" si="13"/>
        <v>-3628976.9417475737</v>
      </c>
      <c r="T42" s="87">
        <f t="shared" si="14"/>
        <v>1270141.9296116505</v>
      </c>
      <c r="U42" s="643"/>
    </row>
    <row r="43" spans="1:21" ht="13.05" hidden="1" customHeight="1" outlineLevel="1">
      <c r="A43" s="86">
        <v>41152</v>
      </c>
      <c r="B43" s="87">
        <f t="shared" si="2"/>
        <v>-4614625</v>
      </c>
      <c r="C43" s="87">
        <f t="shared" si="3"/>
        <v>-4614625</v>
      </c>
      <c r="D43" s="122"/>
      <c r="E43" s="87">
        <v>0</v>
      </c>
      <c r="F43" s="87">
        <f t="shared" si="4"/>
        <v>-44802.184466019418</v>
      </c>
      <c r="G43" s="122"/>
      <c r="H43" s="87">
        <f t="shared" si="15"/>
        <v>4614625</v>
      </c>
      <c r="I43" s="87">
        <f t="shared" si="15"/>
        <v>1299263.3495145631</v>
      </c>
      <c r="J43" s="122"/>
      <c r="K43" s="87">
        <f t="shared" si="11"/>
        <v>0</v>
      </c>
      <c r="L43" s="87">
        <f t="shared" si="11"/>
        <v>-3315361.6504854369</v>
      </c>
      <c r="M43" s="122"/>
      <c r="N43" s="87">
        <f t="shared" si="16"/>
        <v>-3315361.6504854369</v>
      </c>
      <c r="O43" s="87">
        <f t="shared" si="17"/>
        <v>1160376.5776699029</v>
      </c>
      <c r="P43" s="87">
        <f t="shared" si="18"/>
        <v>15680.764563106699</v>
      </c>
      <c r="Q43" s="87">
        <f t="shared" si="19"/>
        <v>-2154985.0728155337</v>
      </c>
      <c r="R43" s="87">
        <f t="shared" si="10"/>
        <v>-2329713.5922330096</v>
      </c>
      <c r="S43" s="87">
        <f t="shared" si="13"/>
        <v>-3584174.7572815544</v>
      </c>
      <c r="T43" s="87">
        <f t="shared" si="14"/>
        <v>1254461.1650485436</v>
      </c>
      <c r="U43" s="643"/>
    </row>
    <row r="44" spans="1:21" ht="13.05" hidden="1" customHeight="1" outlineLevel="1">
      <c r="A44" s="86">
        <v>41182</v>
      </c>
      <c r="B44" s="87">
        <f t="shared" si="2"/>
        <v>-4614625</v>
      </c>
      <c r="C44" s="87">
        <f t="shared" si="3"/>
        <v>-4614625</v>
      </c>
      <c r="D44" s="122"/>
      <c r="E44" s="87">
        <v>0</v>
      </c>
      <c r="F44" s="87">
        <f t="shared" si="4"/>
        <v>-44802.184466019418</v>
      </c>
      <c r="G44" s="122"/>
      <c r="H44" s="87">
        <f t="shared" si="15"/>
        <v>4614625</v>
      </c>
      <c r="I44" s="87">
        <f t="shared" si="15"/>
        <v>1344065.5339805826</v>
      </c>
      <c r="J44" s="122"/>
      <c r="K44" s="87">
        <f t="shared" si="11"/>
        <v>0</v>
      </c>
      <c r="L44" s="87">
        <f t="shared" si="11"/>
        <v>-3270559.4660194172</v>
      </c>
      <c r="M44" s="122"/>
      <c r="N44" s="87">
        <f t="shared" si="16"/>
        <v>-3270559.4660194172</v>
      </c>
      <c r="O44" s="87">
        <f t="shared" si="17"/>
        <v>1144695.813106796</v>
      </c>
      <c r="P44" s="87">
        <f t="shared" si="18"/>
        <v>15680.764563106932</v>
      </c>
      <c r="Q44" s="87">
        <f t="shared" si="19"/>
        <v>-2125863.6529126214</v>
      </c>
      <c r="R44" s="87">
        <f t="shared" si="10"/>
        <v>-2300592.1723300973</v>
      </c>
      <c r="S44" s="87">
        <f t="shared" ref="S44:S74" si="20">(L32+L44+SUM(L33:L43)*2)/24</f>
        <v>-3539372.5728155337</v>
      </c>
      <c r="T44" s="87">
        <f t="shared" ref="T44:T74" si="21">(O32+O44+SUM(O33:O43)*2)/24</f>
        <v>1238780.4004854371</v>
      </c>
      <c r="U44" s="643"/>
    </row>
    <row r="45" spans="1:21" ht="13.05" hidden="1" customHeight="1" outlineLevel="1">
      <c r="A45" s="86">
        <v>41213</v>
      </c>
      <c r="B45" s="87">
        <f t="shared" si="2"/>
        <v>-4614625</v>
      </c>
      <c r="C45" s="87">
        <f t="shared" si="3"/>
        <v>-4614625</v>
      </c>
      <c r="D45" s="122"/>
      <c r="E45" s="87">
        <v>0</v>
      </c>
      <c r="F45" s="87">
        <f t="shared" si="4"/>
        <v>-44802.184466019418</v>
      </c>
      <c r="G45" s="122"/>
      <c r="H45" s="87">
        <f t="shared" si="15"/>
        <v>4614625</v>
      </c>
      <c r="I45" s="87">
        <f t="shared" si="15"/>
        <v>1388867.7184466021</v>
      </c>
      <c r="J45" s="122"/>
      <c r="K45" s="87">
        <f t="shared" si="11"/>
        <v>0</v>
      </c>
      <c r="L45" s="87">
        <f t="shared" si="11"/>
        <v>-3225757.2815533979</v>
      </c>
      <c r="M45" s="122"/>
      <c r="N45" s="87">
        <f t="shared" si="16"/>
        <v>-3225757.2815533979</v>
      </c>
      <c r="O45" s="87">
        <f t="shared" si="17"/>
        <v>1129015.0485436891</v>
      </c>
      <c r="P45" s="87">
        <f t="shared" si="18"/>
        <v>15680.764563106932</v>
      </c>
      <c r="Q45" s="87">
        <f t="shared" si="19"/>
        <v>-2096742.2330097088</v>
      </c>
      <c r="R45" s="87">
        <f t="shared" si="10"/>
        <v>-2271470.752427185</v>
      </c>
      <c r="S45" s="87">
        <f t="shared" si="20"/>
        <v>-3494570.3883495145</v>
      </c>
      <c r="T45" s="87">
        <f t="shared" si="21"/>
        <v>1223099.6359223302</v>
      </c>
      <c r="U45" s="643"/>
    </row>
    <row r="46" spans="1:21" ht="13.05" hidden="1" customHeight="1" outlineLevel="1">
      <c r="A46" s="86">
        <v>41243</v>
      </c>
      <c r="B46" s="87">
        <f t="shared" si="2"/>
        <v>-4614625</v>
      </c>
      <c r="C46" s="87">
        <f t="shared" si="3"/>
        <v>-4614625</v>
      </c>
      <c r="D46" s="122"/>
      <c r="E46" s="87">
        <v>0</v>
      </c>
      <c r="F46" s="87">
        <f t="shared" si="4"/>
        <v>-44802.184466019418</v>
      </c>
      <c r="G46" s="122"/>
      <c r="H46" s="87">
        <f t="shared" si="15"/>
        <v>4614625</v>
      </c>
      <c r="I46" s="87">
        <f t="shared" si="15"/>
        <v>1433669.9029126216</v>
      </c>
      <c r="J46" s="122"/>
      <c r="K46" s="87">
        <f t="shared" si="11"/>
        <v>0</v>
      </c>
      <c r="L46" s="87">
        <f t="shared" si="11"/>
        <v>-3180955.0970873786</v>
      </c>
      <c r="M46" s="122"/>
      <c r="N46" s="87">
        <f t="shared" si="16"/>
        <v>-3180955.0970873786</v>
      </c>
      <c r="O46" s="87">
        <f t="shared" si="17"/>
        <v>1113334.2839805824</v>
      </c>
      <c r="P46" s="87">
        <f t="shared" si="18"/>
        <v>15680.764563106699</v>
      </c>
      <c r="Q46" s="87">
        <f t="shared" si="19"/>
        <v>-2067620.8131067962</v>
      </c>
      <c r="R46" s="87">
        <f t="shared" si="10"/>
        <v>-2242349.3325242717</v>
      </c>
      <c r="S46" s="87">
        <f t="shared" si="20"/>
        <v>-3449768.2038834952</v>
      </c>
      <c r="T46" s="87">
        <f t="shared" si="21"/>
        <v>1207418.8713592233</v>
      </c>
      <c r="U46" s="643"/>
    </row>
    <row r="47" spans="1:21" ht="13.05" hidden="1" customHeight="1" outlineLevel="1">
      <c r="A47" s="86">
        <v>41274</v>
      </c>
      <c r="B47" s="87">
        <f t="shared" si="2"/>
        <v>-4614625</v>
      </c>
      <c r="C47" s="87">
        <f t="shared" si="3"/>
        <v>-4614625</v>
      </c>
      <c r="D47" s="97"/>
      <c r="E47" s="87">
        <v>0</v>
      </c>
      <c r="F47" s="87">
        <f t="shared" si="4"/>
        <v>-44802.184466019418</v>
      </c>
      <c r="G47" s="97"/>
      <c r="H47" s="87">
        <f t="shared" si="15"/>
        <v>4614625</v>
      </c>
      <c r="I47" s="87">
        <f t="shared" si="15"/>
        <v>1478472.0873786411</v>
      </c>
      <c r="J47" s="97"/>
      <c r="K47" s="87">
        <f t="shared" si="11"/>
        <v>0</v>
      </c>
      <c r="L47" s="87">
        <f t="shared" si="11"/>
        <v>-3136152.9126213589</v>
      </c>
      <c r="M47" s="97"/>
      <c r="N47" s="87">
        <f t="shared" si="16"/>
        <v>-3136152.9126213589</v>
      </c>
      <c r="O47" s="87">
        <f t="shared" si="17"/>
        <v>1097653.5194174754</v>
      </c>
      <c r="P47" s="87">
        <f t="shared" ref="P47:P52" si="22">-O47+O46</f>
        <v>15680.764563106932</v>
      </c>
      <c r="Q47" s="87">
        <f t="shared" si="19"/>
        <v>-2038499.3932038834</v>
      </c>
      <c r="R47" s="87">
        <f>(Q35+Q47+SUM(Q36:Q46)*2)/24</f>
        <v>-2213227.9126213593</v>
      </c>
      <c r="S47" s="87">
        <f t="shared" si="20"/>
        <v>-3404966.0194174759</v>
      </c>
      <c r="T47" s="87">
        <f t="shared" si="21"/>
        <v>1191738.1067961166</v>
      </c>
      <c r="U47" s="643"/>
    </row>
    <row r="48" spans="1:21" ht="13.05" hidden="1" customHeight="1" outlineLevel="1">
      <c r="A48" s="86">
        <v>41305</v>
      </c>
      <c r="B48" s="87">
        <f t="shared" si="2"/>
        <v>-4614625</v>
      </c>
      <c r="C48" s="87">
        <f t="shared" si="3"/>
        <v>-4614625</v>
      </c>
      <c r="D48" s="97"/>
      <c r="E48" s="87">
        <v>0</v>
      </c>
      <c r="F48" s="87">
        <f t="shared" si="4"/>
        <v>-44802.184466019418</v>
      </c>
      <c r="G48" s="97"/>
      <c r="H48" s="87">
        <f t="shared" ref="H48:I51" si="23">H47-E48</f>
        <v>4614625</v>
      </c>
      <c r="I48" s="87">
        <f t="shared" si="23"/>
        <v>1523274.2718446606</v>
      </c>
      <c r="J48" s="97"/>
      <c r="K48" s="87">
        <f t="shared" ref="K48:L51" si="24">B48+H48</f>
        <v>0</v>
      </c>
      <c r="L48" s="87">
        <f t="shared" si="24"/>
        <v>-3091350.7281553391</v>
      </c>
      <c r="M48" s="97"/>
      <c r="N48" s="87">
        <f>L48-K48</f>
        <v>-3091350.7281553391</v>
      </c>
      <c r="O48" s="87">
        <f>-N48*$O$10</f>
        <v>1081972.7548543687</v>
      </c>
      <c r="P48" s="87">
        <f t="shared" si="22"/>
        <v>15680.764563106699</v>
      </c>
      <c r="Q48" s="87">
        <f>L48+O48</f>
        <v>-2009377.9733009704</v>
      </c>
      <c r="R48" s="87">
        <f>(Q36+Q48+SUM(Q37:Q47)*2)/24</f>
        <v>-2184106.4927184465</v>
      </c>
      <c r="S48" s="87">
        <f t="shared" si="20"/>
        <v>-3360163.8349514562</v>
      </c>
      <c r="T48" s="87">
        <f t="shared" si="21"/>
        <v>1176057.3422330099</v>
      </c>
      <c r="U48" s="643"/>
    </row>
    <row r="49" spans="1:21" ht="13.05" hidden="1" customHeight="1" outlineLevel="1">
      <c r="A49" s="86">
        <v>41333</v>
      </c>
      <c r="B49" s="87">
        <f t="shared" si="2"/>
        <v>-4614625</v>
      </c>
      <c r="C49" s="87">
        <f t="shared" si="3"/>
        <v>-4614625</v>
      </c>
      <c r="D49" s="97"/>
      <c r="E49" s="87">
        <v>0</v>
      </c>
      <c r="F49" s="87">
        <f t="shared" si="4"/>
        <v>-44802.184466019418</v>
      </c>
      <c r="G49" s="97"/>
      <c r="H49" s="87">
        <f t="shared" si="23"/>
        <v>4614625</v>
      </c>
      <c r="I49" s="87">
        <f t="shared" si="23"/>
        <v>1568076.4563106801</v>
      </c>
      <c r="J49" s="97"/>
      <c r="K49" s="87">
        <f t="shared" si="24"/>
        <v>0</v>
      </c>
      <c r="L49" s="87">
        <f t="shared" si="24"/>
        <v>-3046548.5436893199</v>
      </c>
      <c r="M49" s="97"/>
      <c r="N49" s="87">
        <f>L49-K49</f>
        <v>-3046548.5436893199</v>
      </c>
      <c r="O49" s="87">
        <f>-N49*$O$10</f>
        <v>1066291.9902912618</v>
      </c>
      <c r="P49" s="87">
        <f t="shared" si="22"/>
        <v>15680.764563106932</v>
      </c>
      <c r="Q49" s="87">
        <f>L49+O49</f>
        <v>-1980256.5533980581</v>
      </c>
      <c r="R49" s="87">
        <f>(Q37+Q49+SUM(Q38:Q48)*2)/24</f>
        <v>-2154985.0728155342</v>
      </c>
      <c r="S49" s="87">
        <f t="shared" si="20"/>
        <v>-3315361.6504854374</v>
      </c>
      <c r="T49" s="87">
        <f t="shared" si="21"/>
        <v>1160376.5776699027</v>
      </c>
      <c r="U49" s="643"/>
    </row>
    <row r="50" spans="1:21" ht="13.05" hidden="1" customHeight="1" outlineLevel="1">
      <c r="A50" s="86">
        <v>41364</v>
      </c>
      <c r="B50" s="87">
        <f t="shared" si="2"/>
        <v>-4614625</v>
      </c>
      <c r="C50" s="87">
        <f t="shared" si="3"/>
        <v>-4614625</v>
      </c>
      <c r="D50" s="97"/>
      <c r="E50" s="87">
        <v>0</v>
      </c>
      <c r="F50" s="87">
        <f t="shared" si="4"/>
        <v>-44802.184466019418</v>
      </c>
      <c r="G50" s="97"/>
      <c r="H50" s="87">
        <f t="shared" si="23"/>
        <v>4614625</v>
      </c>
      <c r="I50" s="87">
        <f t="shared" si="23"/>
        <v>1612878.6407766996</v>
      </c>
      <c r="J50" s="97"/>
      <c r="K50" s="87">
        <f t="shared" si="24"/>
        <v>0</v>
      </c>
      <c r="L50" s="87">
        <f t="shared" si="24"/>
        <v>-3001746.3592233006</v>
      </c>
      <c r="M50" s="97"/>
      <c r="N50" s="87">
        <f>L50-K50</f>
        <v>-3001746.3592233006</v>
      </c>
      <c r="O50" s="87">
        <f>-N50*$O$10</f>
        <v>1050611.2257281551</v>
      </c>
      <c r="P50" s="87">
        <f t="shared" si="22"/>
        <v>15680.764563106699</v>
      </c>
      <c r="Q50" s="87">
        <f>L50+O50</f>
        <v>-1951135.1334951455</v>
      </c>
      <c r="R50" s="87">
        <f>(Q38+Q50+SUM(Q39:Q49)*2)/24</f>
        <v>-2125863.6529126214</v>
      </c>
      <c r="S50" s="87">
        <f t="shared" si="20"/>
        <v>-3270559.4660194176</v>
      </c>
      <c r="T50" s="87">
        <f t="shared" si="21"/>
        <v>1144695.813106796</v>
      </c>
      <c r="U50" s="643"/>
    </row>
    <row r="51" spans="1:21" ht="13.05" hidden="1" customHeight="1" outlineLevel="1">
      <c r="A51" s="86">
        <v>41394</v>
      </c>
      <c r="B51" s="87">
        <f t="shared" si="2"/>
        <v>-4614625</v>
      </c>
      <c r="C51" s="87">
        <f t="shared" si="3"/>
        <v>-4614625</v>
      </c>
      <c r="D51" s="97"/>
      <c r="E51" s="87">
        <v>0</v>
      </c>
      <c r="F51" s="87">
        <f t="shared" si="4"/>
        <v>-44802.184466019418</v>
      </c>
      <c r="G51" s="97"/>
      <c r="H51" s="87">
        <f t="shared" si="23"/>
        <v>4614625</v>
      </c>
      <c r="I51" s="87">
        <f t="shared" si="23"/>
        <v>1657680.8252427191</v>
      </c>
      <c r="J51" s="97"/>
      <c r="K51" s="87">
        <f t="shared" si="24"/>
        <v>0</v>
      </c>
      <c r="L51" s="87">
        <f t="shared" si="24"/>
        <v>-2956944.1747572809</v>
      </c>
      <c r="M51" s="97"/>
      <c r="N51" s="87">
        <f>L51-K51</f>
        <v>-2956944.1747572809</v>
      </c>
      <c r="O51" s="87">
        <f>-N51*$O$10</f>
        <v>1034930.4611650482</v>
      </c>
      <c r="P51" s="87">
        <f t="shared" si="22"/>
        <v>15680.764563106932</v>
      </c>
      <c r="Q51" s="87">
        <f>L51+O51</f>
        <v>-1922013.7135922327</v>
      </c>
      <c r="R51" s="87">
        <f>(Q39+Q51+SUM(Q40:Q50)*2)/24</f>
        <v>-2096742.2330097083</v>
      </c>
      <c r="S51" s="87">
        <f t="shared" si="20"/>
        <v>-3225757.2815533974</v>
      </c>
      <c r="T51" s="87">
        <f t="shared" si="21"/>
        <v>1129015.0485436893</v>
      </c>
      <c r="U51" s="643"/>
    </row>
    <row r="52" spans="1:21" ht="13.05" hidden="1" customHeight="1" outlineLevel="1">
      <c r="A52" s="86">
        <v>41425</v>
      </c>
      <c r="B52" s="87">
        <f>B51</f>
        <v>-4614625</v>
      </c>
      <c r="C52" s="87">
        <f>C51</f>
        <v>-4614625</v>
      </c>
      <c r="D52" s="122"/>
      <c r="E52" s="87">
        <v>0</v>
      </c>
      <c r="F52" s="87">
        <f>C52/$E$5</f>
        <v>-44802.184466019418</v>
      </c>
      <c r="G52" s="122"/>
      <c r="H52" s="87">
        <f>H51-E52</f>
        <v>4614625</v>
      </c>
      <c r="I52" s="87">
        <f>I51-F52</f>
        <v>1702483.0097087387</v>
      </c>
      <c r="J52" s="122"/>
      <c r="K52" s="87">
        <f>B52+H52</f>
        <v>0</v>
      </c>
      <c r="L52" s="87">
        <f t="shared" ref="K52:L65" si="25">C52+I52</f>
        <v>-2912141.9902912611</v>
      </c>
      <c r="M52" s="122"/>
      <c r="N52" s="87">
        <f t="shared" ref="N52:N82" si="26">L52-K52</f>
        <v>-2912141.9902912611</v>
      </c>
      <c r="O52" s="87">
        <f>-N52*$O$10</f>
        <v>1019249.6966019414</v>
      </c>
      <c r="P52" s="87">
        <f t="shared" si="22"/>
        <v>15680.764563106815</v>
      </c>
      <c r="Q52" s="87">
        <f>L52+O52</f>
        <v>-1892892.2936893199</v>
      </c>
      <c r="R52" s="87">
        <f>(Q40+Q52+(SUM(Q41:Q51))*2)/24</f>
        <v>-2067620.8131067958</v>
      </c>
      <c r="S52" s="87">
        <f t="shared" si="20"/>
        <v>-3180955.0970873781</v>
      </c>
      <c r="T52" s="87">
        <f t="shared" si="21"/>
        <v>1113334.2839805821</v>
      </c>
      <c r="U52" s="643"/>
    </row>
    <row r="53" spans="1:21" ht="13.05" hidden="1" customHeight="1" outlineLevel="1">
      <c r="A53" s="86">
        <v>41455</v>
      </c>
      <c r="B53" s="87">
        <f t="shared" ref="B53:C65" si="27">B52</f>
        <v>-4614625</v>
      </c>
      <c r="C53" s="87">
        <f t="shared" si="27"/>
        <v>-4614625</v>
      </c>
      <c r="D53" s="122"/>
      <c r="E53" s="87">
        <v>0</v>
      </c>
      <c r="F53" s="87">
        <f t="shared" ref="F53:F111" si="28">C53/$E$5</f>
        <v>-44802.184466019418</v>
      </c>
      <c r="G53" s="122"/>
      <c r="H53" s="87">
        <f t="shared" ref="H53:I65" si="29">H52-E53</f>
        <v>4614625</v>
      </c>
      <c r="I53" s="87">
        <f t="shared" si="29"/>
        <v>1747285.1941747582</v>
      </c>
      <c r="J53" s="122"/>
      <c r="K53" s="87">
        <f t="shared" si="25"/>
        <v>0</v>
      </c>
      <c r="L53" s="87">
        <f t="shared" si="25"/>
        <v>-2867339.8058252418</v>
      </c>
      <c r="M53" s="122"/>
      <c r="N53" s="87">
        <f t="shared" si="26"/>
        <v>-2867339.8058252418</v>
      </c>
      <c r="O53" s="87">
        <f t="shared" ref="O53:O107" si="30">-N53*$O$10</f>
        <v>1003568.9320388346</v>
      </c>
      <c r="P53" s="87">
        <f t="shared" ref="P53:P71" si="31">-O53+O52</f>
        <v>15680.764563106815</v>
      </c>
      <c r="Q53" s="87">
        <f t="shared" ref="Q53:Q82" si="32">L53+O53</f>
        <v>-1863770.8737864073</v>
      </c>
      <c r="R53" s="87">
        <f>(Q41+Q53+(SUM(Q42:Q51)+Q52)*2)/24</f>
        <v>-2038499.3932038832</v>
      </c>
      <c r="S53" s="87">
        <f t="shared" si="20"/>
        <v>-3136152.9126213584</v>
      </c>
      <c r="T53" s="87">
        <f t="shared" si="21"/>
        <v>1097653.5194174757</v>
      </c>
      <c r="U53" s="643"/>
    </row>
    <row r="54" spans="1:21" ht="13.05" hidden="1" customHeight="1" outlineLevel="1">
      <c r="A54" s="86">
        <v>41486</v>
      </c>
      <c r="B54" s="87">
        <f t="shared" si="27"/>
        <v>-4614625</v>
      </c>
      <c r="C54" s="87">
        <f t="shared" si="27"/>
        <v>-4614625</v>
      </c>
      <c r="D54" s="122"/>
      <c r="E54" s="87">
        <v>0</v>
      </c>
      <c r="F54" s="87">
        <f t="shared" si="28"/>
        <v>-44802.184466019418</v>
      </c>
      <c r="G54" s="122"/>
      <c r="H54" s="87">
        <f t="shared" si="29"/>
        <v>4614625</v>
      </c>
      <c r="I54" s="87">
        <f t="shared" si="29"/>
        <v>1792087.3786407777</v>
      </c>
      <c r="J54" s="122"/>
      <c r="K54" s="87">
        <f t="shared" si="25"/>
        <v>0</v>
      </c>
      <c r="L54" s="87">
        <f t="shared" si="25"/>
        <v>-2822537.6213592226</v>
      </c>
      <c r="M54" s="122"/>
      <c r="N54" s="87">
        <f t="shared" si="26"/>
        <v>-2822537.6213592226</v>
      </c>
      <c r="O54" s="87">
        <f t="shared" si="30"/>
        <v>987888.16747572785</v>
      </c>
      <c r="P54" s="87">
        <f t="shared" si="31"/>
        <v>15680.764563106699</v>
      </c>
      <c r="Q54" s="87">
        <f t="shared" si="32"/>
        <v>-1834649.4538834947</v>
      </c>
      <c r="R54" s="87">
        <f>(Q42+Q54+(SUM(Q43:Q51)+Q53+Q52)*2)/24</f>
        <v>-2009377.9733009704</v>
      </c>
      <c r="S54" s="87">
        <f t="shared" si="20"/>
        <v>-3091350.7281553387</v>
      </c>
      <c r="T54" s="87">
        <f t="shared" si="21"/>
        <v>1081972.7548543687</v>
      </c>
      <c r="U54" s="643"/>
    </row>
    <row r="55" spans="1:21" ht="13.05" hidden="1" customHeight="1" outlineLevel="1">
      <c r="A55" s="86">
        <v>41517</v>
      </c>
      <c r="B55" s="87">
        <f t="shared" si="27"/>
        <v>-4614625</v>
      </c>
      <c r="C55" s="87">
        <f t="shared" si="27"/>
        <v>-4614625</v>
      </c>
      <c r="D55" s="122"/>
      <c r="E55" s="87">
        <v>0</v>
      </c>
      <c r="F55" s="87">
        <f t="shared" si="28"/>
        <v>-44802.184466019418</v>
      </c>
      <c r="G55" s="122"/>
      <c r="H55" s="87">
        <f t="shared" si="29"/>
        <v>4614625</v>
      </c>
      <c r="I55" s="87">
        <f t="shared" si="29"/>
        <v>1836889.5631067972</v>
      </c>
      <c r="J55" s="122"/>
      <c r="K55" s="87">
        <f t="shared" si="25"/>
        <v>0</v>
      </c>
      <c r="L55" s="87">
        <f t="shared" si="25"/>
        <v>-2777735.4368932028</v>
      </c>
      <c r="M55" s="122"/>
      <c r="N55" s="87">
        <f t="shared" si="26"/>
        <v>-2777735.4368932028</v>
      </c>
      <c r="O55" s="87">
        <f t="shared" si="30"/>
        <v>972207.40291262092</v>
      </c>
      <c r="P55" s="87">
        <f t="shared" si="31"/>
        <v>15680.764563106932</v>
      </c>
      <c r="Q55" s="87">
        <f t="shared" si="32"/>
        <v>-1805528.0339805819</v>
      </c>
      <c r="R55" s="87">
        <f>(Q43+Q55+(SUM(Q44:Q51)+SUM(Q52:Q54))*2)/24</f>
        <v>-1980256.5533980578</v>
      </c>
      <c r="S55" s="87">
        <f t="shared" si="20"/>
        <v>-3046548.5436893194</v>
      </c>
      <c r="T55" s="87">
        <f t="shared" si="21"/>
        <v>1066291.990291262</v>
      </c>
      <c r="U55" s="643"/>
    </row>
    <row r="56" spans="1:21" ht="13.05" hidden="1" customHeight="1" outlineLevel="1">
      <c r="A56" s="86">
        <v>41547</v>
      </c>
      <c r="B56" s="87">
        <f t="shared" si="27"/>
        <v>-4614625</v>
      </c>
      <c r="C56" s="87">
        <f t="shared" si="27"/>
        <v>-4614625</v>
      </c>
      <c r="D56" s="122"/>
      <c r="E56" s="87">
        <v>0</v>
      </c>
      <c r="F56" s="87">
        <f t="shared" si="28"/>
        <v>-44802.184466019418</v>
      </c>
      <c r="G56" s="122"/>
      <c r="H56" s="87">
        <f t="shared" si="29"/>
        <v>4614625</v>
      </c>
      <c r="I56" s="87">
        <f t="shared" si="29"/>
        <v>1881691.7475728167</v>
      </c>
      <c r="J56" s="122"/>
      <c r="K56" s="87">
        <f t="shared" si="25"/>
        <v>0</v>
      </c>
      <c r="L56" s="87">
        <f t="shared" si="25"/>
        <v>-2732933.2524271831</v>
      </c>
      <c r="M56" s="122"/>
      <c r="N56" s="87">
        <f t="shared" si="26"/>
        <v>-2732933.2524271831</v>
      </c>
      <c r="O56" s="87">
        <f t="shared" si="30"/>
        <v>956526.63834951399</v>
      </c>
      <c r="P56" s="87">
        <f t="shared" si="31"/>
        <v>15680.764563106932</v>
      </c>
      <c r="Q56" s="87">
        <f t="shared" si="32"/>
        <v>-1776406.6140776691</v>
      </c>
      <c r="R56" s="87">
        <f>(Q44+Q56+(SUM(Q45:Q51)+SUM(Q52:Q55))*2)/24</f>
        <v>-1951135.1334951452</v>
      </c>
      <c r="S56" s="87">
        <f t="shared" si="20"/>
        <v>-3001746.3592233001</v>
      </c>
      <c r="T56" s="87">
        <f t="shared" si="21"/>
        <v>1050611.2257281551</v>
      </c>
      <c r="U56" s="643"/>
    </row>
    <row r="57" spans="1:21" ht="13.05" hidden="1" customHeight="1" outlineLevel="1">
      <c r="A57" s="86">
        <v>41578</v>
      </c>
      <c r="B57" s="87">
        <f t="shared" si="27"/>
        <v>-4614625</v>
      </c>
      <c r="C57" s="87">
        <f t="shared" si="27"/>
        <v>-4614625</v>
      </c>
      <c r="D57" s="122"/>
      <c r="E57" s="87">
        <v>0</v>
      </c>
      <c r="F57" s="87">
        <f t="shared" si="28"/>
        <v>-44802.184466019418</v>
      </c>
      <c r="G57" s="122"/>
      <c r="H57" s="87">
        <f t="shared" si="29"/>
        <v>4614625</v>
      </c>
      <c r="I57" s="87">
        <f t="shared" si="29"/>
        <v>1926493.9320388362</v>
      </c>
      <c r="J57" s="122"/>
      <c r="K57" s="87">
        <f t="shared" si="25"/>
        <v>0</v>
      </c>
      <c r="L57" s="87">
        <f t="shared" si="25"/>
        <v>-2688131.0679611638</v>
      </c>
      <c r="M57" s="122"/>
      <c r="N57" s="87">
        <f t="shared" si="26"/>
        <v>-2688131.0679611638</v>
      </c>
      <c r="O57" s="87">
        <f t="shared" si="30"/>
        <v>940845.87378640729</v>
      </c>
      <c r="P57" s="87">
        <f t="shared" si="31"/>
        <v>15680.764563106699</v>
      </c>
      <c r="Q57" s="87">
        <f t="shared" si="32"/>
        <v>-1747285.1941747565</v>
      </c>
      <c r="R57" s="87">
        <f>(Q45+Q57+(SUM(Q46:Q51)+SUM(Q52:Q56))*2)/24</f>
        <v>-1922013.7135922324</v>
      </c>
      <c r="S57" s="87">
        <f t="shared" si="20"/>
        <v>-2956944.1747572809</v>
      </c>
      <c r="T57" s="87">
        <f t="shared" si="21"/>
        <v>1034930.4611650483</v>
      </c>
      <c r="U57" s="643"/>
    </row>
    <row r="58" spans="1:21" ht="13.05" hidden="1" customHeight="1" outlineLevel="1">
      <c r="A58" s="86">
        <v>41608</v>
      </c>
      <c r="B58" s="87">
        <f t="shared" si="27"/>
        <v>-4614625</v>
      </c>
      <c r="C58" s="87">
        <f t="shared" si="27"/>
        <v>-4614625</v>
      </c>
      <c r="D58" s="122"/>
      <c r="E58" s="87">
        <v>0</v>
      </c>
      <c r="F58" s="87">
        <f t="shared" si="28"/>
        <v>-44802.184466019418</v>
      </c>
      <c r="G58" s="122"/>
      <c r="H58" s="87">
        <f t="shared" si="29"/>
        <v>4614625</v>
      </c>
      <c r="I58" s="87">
        <f t="shared" si="29"/>
        <v>1971296.1165048557</v>
      </c>
      <c r="J58" s="122"/>
      <c r="K58" s="87">
        <f t="shared" si="25"/>
        <v>0</v>
      </c>
      <c r="L58" s="87">
        <f t="shared" si="25"/>
        <v>-2643328.8834951445</v>
      </c>
      <c r="M58" s="122"/>
      <c r="N58" s="87">
        <f t="shared" si="26"/>
        <v>-2643328.8834951445</v>
      </c>
      <c r="O58" s="87">
        <f t="shared" si="30"/>
        <v>925165.10922330047</v>
      </c>
      <c r="P58" s="87">
        <f t="shared" si="31"/>
        <v>15680.764563106815</v>
      </c>
      <c r="Q58" s="87">
        <f t="shared" si="32"/>
        <v>-1718163.774271844</v>
      </c>
      <c r="R58" s="87">
        <f>(Q46+Q58+(SUM(Q47:Q51)+SUM(Q52:Q57))*2)/24</f>
        <v>-1892892.2936893201</v>
      </c>
      <c r="S58" s="87">
        <f t="shared" si="20"/>
        <v>-2912141.9902912616</v>
      </c>
      <c r="T58" s="87">
        <f t="shared" si="21"/>
        <v>1019249.6966019414</v>
      </c>
      <c r="U58" s="643"/>
    </row>
    <row r="59" spans="1:21" ht="13.05" hidden="1" customHeight="1" outlineLevel="1">
      <c r="A59" s="85">
        <v>41639</v>
      </c>
      <c r="B59" s="32">
        <f t="shared" si="27"/>
        <v>-4614625</v>
      </c>
      <c r="C59" s="32">
        <f t="shared" si="27"/>
        <v>-4614625</v>
      </c>
      <c r="D59" s="89"/>
      <c r="E59" s="32">
        <v>0</v>
      </c>
      <c r="F59" s="87">
        <f t="shared" si="28"/>
        <v>-44802.184466019418</v>
      </c>
      <c r="G59" s="89"/>
      <c r="H59" s="32">
        <f t="shared" si="29"/>
        <v>4614625</v>
      </c>
      <c r="I59" s="32">
        <f t="shared" si="29"/>
        <v>2016098.3009708752</v>
      </c>
      <c r="J59" s="89"/>
      <c r="K59" s="32">
        <f t="shared" si="25"/>
        <v>0</v>
      </c>
      <c r="L59" s="32">
        <f t="shared" si="25"/>
        <v>-2598526.6990291248</v>
      </c>
      <c r="M59" s="89"/>
      <c r="N59" s="32">
        <f t="shared" si="26"/>
        <v>-2598526.6990291248</v>
      </c>
      <c r="O59" s="32">
        <f t="shared" si="30"/>
        <v>909484.34466019366</v>
      </c>
      <c r="P59" s="32">
        <f t="shared" si="31"/>
        <v>15680.764563106815</v>
      </c>
      <c r="Q59" s="32">
        <f t="shared" si="32"/>
        <v>-1689042.3543689311</v>
      </c>
      <c r="R59" s="87">
        <f>(Q47+Q59+(SUM(Q48:Q51)+SUM(Q52:Q58))*2)/24</f>
        <v>-1863770.8737864075</v>
      </c>
      <c r="S59" s="87">
        <f t="shared" si="20"/>
        <v>-2867339.8058252414</v>
      </c>
      <c r="T59" s="87">
        <f t="shared" si="21"/>
        <v>1003568.9320388344</v>
      </c>
      <c r="U59" s="643"/>
    </row>
    <row r="60" spans="1:21" ht="13.05" hidden="1" customHeight="1" outlineLevel="1">
      <c r="A60" s="86">
        <v>41670</v>
      </c>
      <c r="B60" s="87">
        <f t="shared" si="27"/>
        <v>-4614625</v>
      </c>
      <c r="C60" s="87">
        <f t="shared" si="27"/>
        <v>-4614625</v>
      </c>
      <c r="D60" s="122"/>
      <c r="E60" s="87">
        <v>0</v>
      </c>
      <c r="F60" s="87">
        <f t="shared" si="28"/>
        <v>-44802.184466019418</v>
      </c>
      <c r="G60" s="122"/>
      <c r="H60" s="87">
        <f t="shared" si="29"/>
        <v>4614625</v>
      </c>
      <c r="I60" s="87">
        <f t="shared" si="29"/>
        <v>2060900.4854368947</v>
      </c>
      <c r="J60" s="122"/>
      <c r="K60" s="87">
        <f t="shared" si="25"/>
        <v>0</v>
      </c>
      <c r="L60" s="87">
        <f t="shared" si="25"/>
        <v>-2553724.5145631051</v>
      </c>
      <c r="M60" s="122"/>
      <c r="N60" s="87">
        <f t="shared" si="26"/>
        <v>-2553724.5145631051</v>
      </c>
      <c r="O60" s="87">
        <f t="shared" si="30"/>
        <v>893803.58009708673</v>
      </c>
      <c r="P60" s="87">
        <f t="shared" si="31"/>
        <v>15680.764563106932</v>
      </c>
      <c r="Q60" s="87">
        <f t="shared" si="32"/>
        <v>-1659920.9344660183</v>
      </c>
      <c r="R60" s="87">
        <f>(Q48+Q60+(SUM(Q49:Q51)+SUM(Q52:Q59))*2)/24</f>
        <v>-1834649.4538834945</v>
      </c>
      <c r="S60" s="87">
        <f t="shared" si="20"/>
        <v>-2822537.6213592221</v>
      </c>
      <c r="T60" s="87">
        <f t="shared" si="21"/>
        <v>987888.16747572785</v>
      </c>
      <c r="U60" s="643"/>
    </row>
    <row r="61" spans="1:21" ht="13.05" hidden="1" customHeight="1" outlineLevel="1">
      <c r="A61" s="85">
        <v>41698</v>
      </c>
      <c r="B61" s="32">
        <f t="shared" si="27"/>
        <v>-4614625</v>
      </c>
      <c r="C61" s="32">
        <f t="shared" si="27"/>
        <v>-4614625</v>
      </c>
      <c r="D61" s="89"/>
      <c r="E61" s="32">
        <v>0</v>
      </c>
      <c r="F61" s="87">
        <f t="shared" si="28"/>
        <v>-44802.184466019418</v>
      </c>
      <c r="G61" s="89"/>
      <c r="H61" s="32">
        <f t="shared" si="29"/>
        <v>4614625</v>
      </c>
      <c r="I61" s="32">
        <f t="shared" si="29"/>
        <v>2105702.6699029142</v>
      </c>
      <c r="J61" s="89"/>
      <c r="K61" s="32">
        <f t="shared" si="25"/>
        <v>0</v>
      </c>
      <c r="L61" s="32">
        <f t="shared" si="25"/>
        <v>-2508922.3300970858</v>
      </c>
      <c r="M61" s="89"/>
      <c r="N61" s="32">
        <f t="shared" si="26"/>
        <v>-2508922.3300970858</v>
      </c>
      <c r="O61" s="32">
        <f t="shared" si="30"/>
        <v>878122.81553398003</v>
      </c>
      <c r="P61" s="32">
        <f t="shared" si="31"/>
        <v>15680.764563106699</v>
      </c>
      <c r="Q61" s="32">
        <f t="shared" si="32"/>
        <v>-1630799.5145631058</v>
      </c>
      <c r="R61" s="87">
        <f>(Q49+Q61+(SUM(Q50:Q51)+SUM(Q52:Q60))*2)/24</f>
        <v>-1805528.0339805819</v>
      </c>
      <c r="S61" s="87">
        <f t="shared" si="20"/>
        <v>-2777735.4368932028</v>
      </c>
      <c r="T61" s="87">
        <f t="shared" si="21"/>
        <v>972207.4029126208</v>
      </c>
      <c r="U61" s="643"/>
    </row>
    <row r="62" spans="1:21" ht="13.05" hidden="1" customHeight="1" outlineLevel="1">
      <c r="A62" s="85">
        <v>41729</v>
      </c>
      <c r="B62" s="32">
        <f t="shared" si="27"/>
        <v>-4614625</v>
      </c>
      <c r="C62" s="32">
        <f t="shared" si="27"/>
        <v>-4614625</v>
      </c>
      <c r="D62" s="89"/>
      <c r="E62" s="32">
        <v>0</v>
      </c>
      <c r="F62" s="87">
        <f t="shared" si="28"/>
        <v>-44802.184466019418</v>
      </c>
      <c r="G62" s="89"/>
      <c r="H62" s="32">
        <f t="shared" si="29"/>
        <v>4614625</v>
      </c>
      <c r="I62" s="32">
        <f t="shared" si="29"/>
        <v>2150504.8543689335</v>
      </c>
      <c r="J62" s="89"/>
      <c r="K62" s="32">
        <f t="shared" si="25"/>
        <v>0</v>
      </c>
      <c r="L62" s="32">
        <f t="shared" si="25"/>
        <v>-2464120.1456310665</v>
      </c>
      <c r="M62" s="89"/>
      <c r="N62" s="32">
        <f t="shared" si="26"/>
        <v>-2464120.1456310665</v>
      </c>
      <c r="O62" s="32">
        <f t="shared" si="30"/>
        <v>862442.05097087321</v>
      </c>
      <c r="P62" s="32">
        <f t="shared" si="31"/>
        <v>15680.764563106815</v>
      </c>
      <c r="Q62" s="32">
        <f t="shared" si="32"/>
        <v>-1601678.0946601932</v>
      </c>
      <c r="R62" s="87">
        <f>(Q50+Q62+(SUM(Q51)+SUM(Q52:Q61))*2)/24</f>
        <v>-1776406.6140776689</v>
      </c>
      <c r="S62" s="87">
        <f t="shared" si="20"/>
        <v>-2732933.2524271836</v>
      </c>
      <c r="T62" s="87">
        <f t="shared" si="21"/>
        <v>956526.63834951411</v>
      </c>
      <c r="U62" s="643"/>
    </row>
    <row r="63" spans="1:21" ht="13.05" hidden="1" customHeight="1" outlineLevel="1">
      <c r="A63" s="86">
        <v>41759</v>
      </c>
      <c r="B63" s="87">
        <f t="shared" si="27"/>
        <v>-4614625</v>
      </c>
      <c r="C63" s="87">
        <f t="shared" si="27"/>
        <v>-4614625</v>
      </c>
      <c r="D63" s="122"/>
      <c r="E63" s="87">
        <v>0</v>
      </c>
      <c r="F63" s="87">
        <f t="shared" si="28"/>
        <v>-44802.184466019418</v>
      </c>
      <c r="G63" s="122"/>
      <c r="H63" s="87">
        <f t="shared" si="29"/>
        <v>4614625</v>
      </c>
      <c r="I63" s="87">
        <f t="shared" si="29"/>
        <v>2195307.0388349527</v>
      </c>
      <c r="J63" s="122"/>
      <c r="K63" s="87">
        <f t="shared" si="25"/>
        <v>0</v>
      </c>
      <c r="L63" s="87">
        <f>C63+I63</f>
        <v>-2419317.9611650473</v>
      </c>
      <c r="M63" s="122"/>
      <c r="N63" s="87">
        <f t="shared" si="26"/>
        <v>-2419317.9611650473</v>
      </c>
      <c r="O63" s="87">
        <f t="shared" si="30"/>
        <v>846761.28640776651</v>
      </c>
      <c r="P63" s="87">
        <f t="shared" si="31"/>
        <v>15680.764563106699</v>
      </c>
      <c r="Q63" s="87">
        <f>L63+O63</f>
        <v>-1572556.6747572809</v>
      </c>
      <c r="R63" s="87">
        <f>(Q51+Q63+(SUM(Q52:Q62))*2)/24</f>
        <v>-1747285.1941747563</v>
      </c>
      <c r="S63" s="87">
        <f t="shared" si="20"/>
        <v>-2688131.0679611643</v>
      </c>
      <c r="T63" s="87">
        <f t="shared" si="21"/>
        <v>940845.87378640717</v>
      </c>
      <c r="U63" s="643"/>
    </row>
    <row r="64" spans="1:21" ht="13.05" hidden="1" customHeight="1" outlineLevel="1">
      <c r="A64" s="86">
        <v>41790</v>
      </c>
      <c r="B64" s="87">
        <f t="shared" si="27"/>
        <v>-4614625</v>
      </c>
      <c r="C64" s="87">
        <f t="shared" si="27"/>
        <v>-4614625</v>
      </c>
      <c r="D64" s="122"/>
      <c r="E64" s="87">
        <v>0</v>
      </c>
      <c r="F64" s="87">
        <f t="shared" si="28"/>
        <v>-44802.184466019418</v>
      </c>
      <c r="G64" s="122"/>
      <c r="H64" s="87">
        <f t="shared" si="29"/>
        <v>4614625</v>
      </c>
      <c r="I64" s="87">
        <f t="shared" si="29"/>
        <v>2240109.223300972</v>
      </c>
      <c r="J64" s="122"/>
      <c r="K64" s="87">
        <f t="shared" si="25"/>
        <v>0</v>
      </c>
      <c r="L64" s="87">
        <f t="shared" si="25"/>
        <v>-2374515.776699028</v>
      </c>
      <c r="M64" s="122"/>
      <c r="N64" s="87">
        <f t="shared" si="26"/>
        <v>-2374515.776699028</v>
      </c>
      <c r="O64" s="87">
        <f t="shared" si="30"/>
        <v>831080.5218446597</v>
      </c>
      <c r="P64" s="87">
        <f t="shared" si="31"/>
        <v>15680.764563106815</v>
      </c>
      <c r="Q64" s="87">
        <f t="shared" si="32"/>
        <v>-1543435.2548543683</v>
      </c>
      <c r="R64" s="87">
        <f>(Q52+Q64+(SUM(Q53:Q63))*2)/24</f>
        <v>-1718163.774271844</v>
      </c>
      <c r="S64" s="87">
        <f t="shared" si="20"/>
        <v>-2643328.8834951445</v>
      </c>
      <c r="T64" s="87">
        <f t="shared" si="21"/>
        <v>925165.10922330047</v>
      </c>
      <c r="U64" s="643"/>
    </row>
    <row r="65" spans="1:21" ht="13.05" hidden="1" customHeight="1" outlineLevel="1">
      <c r="A65" s="86">
        <v>41820</v>
      </c>
      <c r="B65" s="87">
        <f t="shared" si="27"/>
        <v>-4614625</v>
      </c>
      <c r="C65" s="87">
        <f t="shared" si="27"/>
        <v>-4614625</v>
      </c>
      <c r="D65" s="122"/>
      <c r="E65" s="87">
        <v>0</v>
      </c>
      <c r="F65" s="87">
        <f t="shared" si="28"/>
        <v>-44802.184466019418</v>
      </c>
      <c r="G65" s="122"/>
      <c r="H65" s="87">
        <f t="shared" si="29"/>
        <v>4614625</v>
      </c>
      <c r="I65" s="87">
        <f t="shared" si="29"/>
        <v>2284911.4077669913</v>
      </c>
      <c r="J65" s="122"/>
      <c r="K65" s="87">
        <f t="shared" si="25"/>
        <v>0</v>
      </c>
      <c r="L65" s="87">
        <f t="shared" si="25"/>
        <v>-2329713.5922330087</v>
      </c>
      <c r="M65" s="122"/>
      <c r="N65" s="87">
        <f t="shared" si="26"/>
        <v>-2329713.5922330087</v>
      </c>
      <c r="O65" s="87">
        <f t="shared" si="30"/>
        <v>815399.757281553</v>
      </c>
      <c r="P65" s="87">
        <f t="shared" si="31"/>
        <v>15680.764563106699</v>
      </c>
      <c r="Q65" s="87">
        <f t="shared" si="32"/>
        <v>-1514313.8349514557</v>
      </c>
      <c r="R65" s="87">
        <f t="shared" ref="R65:R122" si="33">(Q53+Q65+(SUM(Q54:Q64))*2)/24</f>
        <v>-1689042.3543689314</v>
      </c>
      <c r="S65" s="87">
        <f t="shared" si="20"/>
        <v>-2598526.6990291253</v>
      </c>
      <c r="T65" s="87">
        <f t="shared" si="21"/>
        <v>909484.34466019366</v>
      </c>
      <c r="U65" s="643"/>
    </row>
    <row r="66" spans="1:21" ht="13.05" hidden="1" customHeight="1" outlineLevel="1">
      <c r="A66" s="86">
        <v>41851</v>
      </c>
      <c r="B66" s="87">
        <f t="shared" ref="B66:C81" si="34">B65</f>
        <v>-4614625</v>
      </c>
      <c r="C66" s="87">
        <f t="shared" si="34"/>
        <v>-4614625</v>
      </c>
      <c r="D66" s="122"/>
      <c r="E66" s="87">
        <v>0</v>
      </c>
      <c r="F66" s="87">
        <f t="shared" si="28"/>
        <v>-44802.184466019418</v>
      </c>
      <c r="G66" s="122"/>
      <c r="H66" s="87">
        <f t="shared" ref="H66:I81" si="35">H65-E66</f>
        <v>4614625</v>
      </c>
      <c r="I66" s="87">
        <f t="shared" si="35"/>
        <v>2329713.5922330106</v>
      </c>
      <c r="J66" s="122"/>
      <c r="K66" s="87">
        <f t="shared" ref="K66:L87" si="36">B66+H66</f>
        <v>0</v>
      </c>
      <c r="L66" s="87">
        <f t="shared" si="36"/>
        <v>-2284911.4077669894</v>
      </c>
      <c r="M66" s="122"/>
      <c r="N66" s="87">
        <f t="shared" si="26"/>
        <v>-2284911.4077669894</v>
      </c>
      <c r="O66" s="87">
        <f t="shared" si="30"/>
        <v>799718.9927184463</v>
      </c>
      <c r="P66" s="87">
        <f t="shared" si="31"/>
        <v>15680.764563106699</v>
      </c>
      <c r="Q66" s="87">
        <f t="shared" si="32"/>
        <v>-1485192.4150485431</v>
      </c>
      <c r="R66" s="87">
        <f t="shared" si="33"/>
        <v>-1659920.9344660186</v>
      </c>
      <c r="S66" s="87">
        <f t="shared" si="20"/>
        <v>-2553724.514563106</v>
      </c>
      <c r="T66" s="87">
        <f t="shared" si="21"/>
        <v>893803.58009708684</v>
      </c>
      <c r="U66" s="643"/>
    </row>
    <row r="67" spans="1:21" ht="13.05" hidden="1" customHeight="1" outlineLevel="1">
      <c r="A67" s="86">
        <v>41882</v>
      </c>
      <c r="B67" s="87">
        <f t="shared" si="34"/>
        <v>-4614625</v>
      </c>
      <c r="C67" s="87">
        <f t="shared" si="34"/>
        <v>-4614625</v>
      </c>
      <c r="D67" s="122"/>
      <c r="E67" s="87">
        <v>0</v>
      </c>
      <c r="F67" s="87">
        <f t="shared" si="28"/>
        <v>-44802.184466019418</v>
      </c>
      <c r="G67" s="122"/>
      <c r="H67" s="87">
        <f t="shared" si="35"/>
        <v>4614625</v>
      </c>
      <c r="I67" s="87">
        <f t="shared" si="35"/>
        <v>2374515.7766990298</v>
      </c>
      <c r="J67" s="122"/>
      <c r="K67" s="87">
        <f t="shared" si="36"/>
        <v>0</v>
      </c>
      <c r="L67" s="87">
        <f t="shared" si="36"/>
        <v>-2240109.2233009702</v>
      </c>
      <c r="M67" s="122"/>
      <c r="N67" s="87">
        <f t="shared" si="26"/>
        <v>-2240109.2233009702</v>
      </c>
      <c r="O67" s="87">
        <f t="shared" si="30"/>
        <v>784038.22815533949</v>
      </c>
      <c r="P67" s="87">
        <f t="shared" si="31"/>
        <v>15680.764563106815</v>
      </c>
      <c r="Q67" s="87">
        <f t="shared" si="32"/>
        <v>-1456070.9951456306</v>
      </c>
      <c r="R67" s="87">
        <f t="shared" si="33"/>
        <v>-1630799.514563106</v>
      </c>
      <c r="S67" s="87">
        <f t="shared" si="20"/>
        <v>-2508922.3300970867</v>
      </c>
      <c r="T67" s="87">
        <f t="shared" si="21"/>
        <v>878122.81553398015</v>
      </c>
      <c r="U67" s="643"/>
    </row>
    <row r="68" spans="1:21" ht="13.05" hidden="1" customHeight="1" outlineLevel="1">
      <c r="A68" s="86">
        <v>41912</v>
      </c>
      <c r="B68" s="87">
        <f t="shared" si="34"/>
        <v>-4614625</v>
      </c>
      <c r="C68" s="87">
        <f t="shared" si="34"/>
        <v>-4614625</v>
      </c>
      <c r="D68" s="122"/>
      <c r="E68" s="87">
        <v>0</v>
      </c>
      <c r="F68" s="87">
        <f t="shared" si="28"/>
        <v>-44802.184466019418</v>
      </c>
      <c r="G68" s="122"/>
      <c r="H68" s="87">
        <f t="shared" si="35"/>
        <v>4614625</v>
      </c>
      <c r="I68" s="87">
        <f t="shared" si="35"/>
        <v>2419317.9611650491</v>
      </c>
      <c r="J68" s="122"/>
      <c r="K68" s="87">
        <f t="shared" si="36"/>
        <v>0</v>
      </c>
      <c r="L68" s="87">
        <f t="shared" si="36"/>
        <v>-2195307.0388349509</v>
      </c>
      <c r="M68" s="122"/>
      <c r="N68" s="87">
        <f t="shared" si="26"/>
        <v>-2195307.0388349509</v>
      </c>
      <c r="O68" s="87">
        <f t="shared" si="30"/>
        <v>768357.46359223279</v>
      </c>
      <c r="P68" s="87">
        <f t="shared" si="31"/>
        <v>15680.764563106699</v>
      </c>
      <c r="Q68" s="87">
        <f t="shared" si="32"/>
        <v>-1426949.5752427182</v>
      </c>
      <c r="R68" s="87">
        <f t="shared" si="33"/>
        <v>-1601678.0946601934</v>
      </c>
      <c r="S68" s="87">
        <f t="shared" si="20"/>
        <v>-2464120.1456310675</v>
      </c>
      <c r="T68" s="87">
        <f t="shared" si="21"/>
        <v>862442.05097087333</v>
      </c>
      <c r="U68" s="643"/>
    </row>
    <row r="69" spans="1:21" ht="13.05" hidden="1" customHeight="1" outlineLevel="1">
      <c r="A69" s="86">
        <v>41943</v>
      </c>
      <c r="B69" s="87">
        <f t="shared" si="34"/>
        <v>-4614625</v>
      </c>
      <c r="C69" s="87">
        <f t="shared" si="34"/>
        <v>-4614625</v>
      </c>
      <c r="D69" s="122"/>
      <c r="E69" s="87">
        <v>0</v>
      </c>
      <c r="F69" s="87">
        <f t="shared" si="28"/>
        <v>-44802.184466019418</v>
      </c>
      <c r="G69" s="122"/>
      <c r="H69" s="87">
        <f t="shared" si="35"/>
        <v>4614625</v>
      </c>
      <c r="I69" s="87">
        <f t="shared" si="35"/>
        <v>2464120.1456310684</v>
      </c>
      <c r="J69" s="122"/>
      <c r="K69" s="87">
        <f t="shared" si="36"/>
        <v>0</v>
      </c>
      <c r="L69" s="87">
        <f t="shared" si="36"/>
        <v>-2150504.8543689316</v>
      </c>
      <c r="M69" s="122"/>
      <c r="N69" s="87">
        <f t="shared" si="26"/>
        <v>-2150504.8543689316</v>
      </c>
      <c r="O69" s="87">
        <f t="shared" si="30"/>
        <v>752676.69902912597</v>
      </c>
      <c r="P69" s="87">
        <f t="shared" si="31"/>
        <v>15680.764563106815</v>
      </c>
      <c r="Q69" s="87">
        <f t="shared" si="32"/>
        <v>-1397828.1553398056</v>
      </c>
      <c r="R69" s="87">
        <f t="shared" si="33"/>
        <v>-1572556.6747572806</v>
      </c>
      <c r="S69" s="87">
        <f t="shared" si="20"/>
        <v>-2419317.9611650477</v>
      </c>
      <c r="T69" s="87">
        <f t="shared" si="21"/>
        <v>846761.28640776651</v>
      </c>
      <c r="U69" s="643"/>
    </row>
    <row r="70" spans="1:21" ht="13.05" hidden="1" customHeight="1" outlineLevel="1">
      <c r="A70" s="86">
        <v>41973</v>
      </c>
      <c r="B70" s="87">
        <f t="shared" si="34"/>
        <v>-4614625</v>
      </c>
      <c r="C70" s="87">
        <f t="shared" si="34"/>
        <v>-4614625</v>
      </c>
      <c r="D70" s="122"/>
      <c r="E70" s="87">
        <v>0</v>
      </c>
      <c r="F70" s="87">
        <f t="shared" si="28"/>
        <v>-44802.184466019418</v>
      </c>
      <c r="G70" s="122"/>
      <c r="H70" s="87">
        <f t="shared" si="35"/>
        <v>4614625</v>
      </c>
      <c r="I70" s="87">
        <f t="shared" si="35"/>
        <v>2508922.3300970877</v>
      </c>
      <c r="J70" s="122"/>
      <c r="K70" s="87">
        <f t="shared" si="36"/>
        <v>0</v>
      </c>
      <c r="L70" s="87">
        <f t="shared" si="36"/>
        <v>-2105702.6699029123</v>
      </c>
      <c r="M70" s="122"/>
      <c r="N70" s="87">
        <f t="shared" si="26"/>
        <v>-2105702.6699029123</v>
      </c>
      <c r="O70" s="87">
        <f t="shared" si="30"/>
        <v>736995.93446601927</v>
      </c>
      <c r="P70" s="87">
        <f t="shared" si="31"/>
        <v>15680.764563106699</v>
      </c>
      <c r="Q70" s="87">
        <f t="shared" si="32"/>
        <v>-1368706.7354368931</v>
      </c>
      <c r="R70" s="87">
        <f t="shared" si="33"/>
        <v>-1543435.2548543683</v>
      </c>
      <c r="S70" s="87">
        <f t="shared" si="20"/>
        <v>-2374515.7766990284</v>
      </c>
      <c r="T70" s="87">
        <f t="shared" si="21"/>
        <v>831080.52184465958</v>
      </c>
      <c r="U70" s="643"/>
    </row>
    <row r="71" spans="1:21" ht="12.6" hidden="1" customHeight="1" outlineLevel="1">
      <c r="A71" s="86">
        <v>42004</v>
      </c>
      <c r="B71" s="87">
        <f t="shared" si="34"/>
        <v>-4614625</v>
      </c>
      <c r="C71" s="87">
        <f t="shared" si="34"/>
        <v>-4614625</v>
      </c>
      <c r="D71" s="122"/>
      <c r="E71" s="87">
        <v>0</v>
      </c>
      <c r="F71" s="87">
        <f t="shared" si="28"/>
        <v>-44802.184466019418</v>
      </c>
      <c r="G71" s="122"/>
      <c r="H71" s="87">
        <f t="shared" si="35"/>
        <v>4614625</v>
      </c>
      <c r="I71" s="87">
        <f t="shared" si="35"/>
        <v>2553724.5145631069</v>
      </c>
      <c r="J71" s="122"/>
      <c r="K71" s="87">
        <f t="shared" si="36"/>
        <v>0</v>
      </c>
      <c r="L71" s="87">
        <f t="shared" si="36"/>
        <v>-2060900.4854368931</v>
      </c>
      <c r="M71" s="122"/>
      <c r="N71" s="87">
        <f t="shared" si="26"/>
        <v>-2060900.4854368931</v>
      </c>
      <c r="O71" s="87">
        <f t="shared" si="30"/>
        <v>721315.16990291257</v>
      </c>
      <c r="P71" s="87">
        <f t="shared" si="31"/>
        <v>15680.764563106699</v>
      </c>
      <c r="Q71" s="87">
        <f t="shared" si="32"/>
        <v>-1339585.3155339805</v>
      </c>
      <c r="R71" s="87">
        <f t="shared" si="33"/>
        <v>-1514313.8349514559</v>
      </c>
      <c r="S71" s="87">
        <f t="shared" si="20"/>
        <v>-2329713.5922330092</v>
      </c>
      <c r="T71" s="87">
        <f t="shared" si="21"/>
        <v>815399.757281553</v>
      </c>
      <c r="U71" s="643"/>
    </row>
    <row r="72" spans="1:21" ht="13.05" customHeight="1" collapsed="1">
      <c r="A72" s="85">
        <v>42035</v>
      </c>
      <c r="B72" s="32">
        <f t="shared" si="34"/>
        <v>-4614625</v>
      </c>
      <c r="C72" s="32">
        <f t="shared" si="34"/>
        <v>-4614625</v>
      </c>
      <c r="D72" s="89"/>
      <c r="E72" s="32">
        <v>0</v>
      </c>
      <c r="F72" s="87">
        <f t="shared" si="28"/>
        <v>-44802.184466019418</v>
      </c>
      <c r="G72" s="89"/>
      <c r="H72" s="32">
        <f t="shared" si="35"/>
        <v>4614625</v>
      </c>
      <c r="I72" s="32">
        <f t="shared" si="35"/>
        <v>2598526.6990291262</v>
      </c>
      <c r="J72" s="89"/>
      <c r="K72" s="32">
        <f t="shared" si="36"/>
        <v>0</v>
      </c>
      <c r="L72" s="32">
        <f t="shared" si="36"/>
        <v>-2016098.3009708738</v>
      </c>
      <c r="M72" s="89"/>
      <c r="N72" s="32">
        <f t="shared" si="26"/>
        <v>-2016098.3009708738</v>
      </c>
      <c r="O72" s="32">
        <f t="shared" si="30"/>
        <v>705634.40533980576</v>
      </c>
      <c r="P72" s="32">
        <f t="shared" ref="P72:P135" si="37">-O72+O71-D72</f>
        <v>15680.764563106815</v>
      </c>
      <c r="Q72" s="32">
        <f t="shared" si="32"/>
        <v>-1310463.8956310679</v>
      </c>
      <c r="R72" s="87">
        <f t="shared" si="33"/>
        <v>-1485192.4150485431</v>
      </c>
      <c r="S72" s="87">
        <f t="shared" si="20"/>
        <v>-2284911.4077669899</v>
      </c>
      <c r="T72" s="87">
        <f t="shared" si="21"/>
        <v>799718.99271844642</v>
      </c>
      <c r="U72" s="643"/>
    </row>
    <row r="73" spans="1:21" ht="13.05" customHeight="1">
      <c r="A73" s="86">
        <v>42063</v>
      </c>
      <c r="B73" s="87">
        <f t="shared" si="34"/>
        <v>-4614625</v>
      </c>
      <c r="C73" s="87">
        <f t="shared" si="34"/>
        <v>-4614625</v>
      </c>
      <c r="D73" s="122"/>
      <c r="E73" s="87">
        <v>0</v>
      </c>
      <c r="F73" s="87">
        <f t="shared" si="28"/>
        <v>-44802.184466019418</v>
      </c>
      <c r="G73" s="122"/>
      <c r="H73" s="87">
        <f t="shared" si="35"/>
        <v>4614625</v>
      </c>
      <c r="I73" s="87">
        <f t="shared" si="35"/>
        <v>2643328.8834951455</v>
      </c>
      <c r="J73" s="122"/>
      <c r="K73" s="87">
        <f t="shared" si="36"/>
        <v>0</v>
      </c>
      <c r="L73" s="87">
        <f t="shared" si="36"/>
        <v>-1971296.1165048545</v>
      </c>
      <c r="M73" s="122"/>
      <c r="N73" s="87">
        <f t="shared" si="26"/>
        <v>-1971296.1165048545</v>
      </c>
      <c r="O73" s="87">
        <f t="shared" si="30"/>
        <v>689953.64077669906</v>
      </c>
      <c r="P73" s="87">
        <f t="shared" si="37"/>
        <v>15680.764563106699</v>
      </c>
      <c r="Q73" s="87">
        <f t="shared" si="32"/>
        <v>-1281342.4757281556</v>
      </c>
      <c r="R73" s="87">
        <f t="shared" si="33"/>
        <v>-1456070.9951456308</v>
      </c>
      <c r="S73" s="87">
        <f t="shared" si="20"/>
        <v>-2240109.2233009706</v>
      </c>
      <c r="T73" s="87">
        <f t="shared" si="21"/>
        <v>784038.22815533949</v>
      </c>
      <c r="U73" s="643"/>
    </row>
    <row r="74" spans="1:21" ht="13.05" customHeight="1">
      <c r="A74" s="86">
        <v>42094</v>
      </c>
      <c r="B74" s="87">
        <f t="shared" si="34"/>
        <v>-4614625</v>
      </c>
      <c r="C74" s="87">
        <f t="shared" si="34"/>
        <v>-4614625</v>
      </c>
      <c r="D74" s="122"/>
      <c r="E74" s="87">
        <v>0</v>
      </c>
      <c r="F74" s="87">
        <f t="shared" si="28"/>
        <v>-44802.184466019418</v>
      </c>
      <c r="G74" s="122"/>
      <c r="H74" s="87">
        <f t="shared" si="35"/>
        <v>4614625</v>
      </c>
      <c r="I74" s="87">
        <f t="shared" si="35"/>
        <v>2688131.0679611648</v>
      </c>
      <c r="J74" s="122"/>
      <c r="K74" s="87">
        <f t="shared" si="36"/>
        <v>0</v>
      </c>
      <c r="L74" s="87">
        <f t="shared" si="36"/>
        <v>-1926493.9320388352</v>
      </c>
      <c r="M74" s="122"/>
      <c r="N74" s="87">
        <f t="shared" si="26"/>
        <v>-1926493.9320388352</v>
      </c>
      <c r="O74" s="87">
        <f t="shared" si="30"/>
        <v>674272.87621359224</v>
      </c>
      <c r="P74" s="87">
        <f t="shared" si="37"/>
        <v>15680.764563106815</v>
      </c>
      <c r="Q74" s="87">
        <f t="shared" si="32"/>
        <v>-1252221.055825243</v>
      </c>
      <c r="R74" s="87">
        <f t="shared" si="33"/>
        <v>-1426949.5752427184</v>
      </c>
      <c r="S74" s="87">
        <f t="shared" si="20"/>
        <v>-2195307.0388349514</v>
      </c>
      <c r="T74" s="87">
        <f t="shared" si="21"/>
        <v>768357.46359223279</v>
      </c>
      <c r="U74" s="643"/>
    </row>
    <row r="75" spans="1:21" ht="13.05" customHeight="1">
      <c r="A75" s="86">
        <v>42124</v>
      </c>
      <c r="B75" s="87">
        <f t="shared" si="34"/>
        <v>-4614625</v>
      </c>
      <c r="C75" s="87">
        <f t="shared" si="34"/>
        <v>-4614625</v>
      </c>
      <c r="D75" s="122"/>
      <c r="E75" s="87">
        <v>0</v>
      </c>
      <c r="F75" s="87">
        <f t="shared" si="28"/>
        <v>-44802.184466019418</v>
      </c>
      <c r="G75" s="122"/>
      <c r="H75" s="87">
        <f t="shared" si="35"/>
        <v>4614625</v>
      </c>
      <c r="I75" s="87">
        <f t="shared" si="35"/>
        <v>2732933.252427184</v>
      </c>
      <c r="J75" s="122"/>
      <c r="K75" s="87">
        <f t="shared" si="36"/>
        <v>0</v>
      </c>
      <c r="L75" s="87">
        <f t="shared" si="36"/>
        <v>-1881691.747572816</v>
      </c>
      <c r="M75" s="122"/>
      <c r="N75" s="87">
        <f t="shared" si="26"/>
        <v>-1881691.747572816</v>
      </c>
      <c r="O75" s="87">
        <f t="shared" si="30"/>
        <v>658592.11165048555</v>
      </c>
      <c r="P75" s="87">
        <f t="shared" si="37"/>
        <v>15680.764563106699</v>
      </c>
      <c r="Q75" s="87">
        <f t="shared" si="32"/>
        <v>-1223099.6359223304</v>
      </c>
      <c r="R75" s="87">
        <f t="shared" si="33"/>
        <v>-1397828.1553398056</v>
      </c>
      <c r="S75" s="87">
        <f t="shared" ref="S75:S97" si="38">(L63+L75+SUM(L64:L74)*2)/24</f>
        <v>-2150504.8543689321</v>
      </c>
      <c r="T75" s="87">
        <f t="shared" ref="T75:T97" si="39">(O63+O75+SUM(O64:O74)*2)/24</f>
        <v>752676.69902912609</v>
      </c>
      <c r="U75" s="643"/>
    </row>
    <row r="76" spans="1:21" ht="13.05" customHeight="1">
      <c r="A76" s="85">
        <v>42155</v>
      </c>
      <c r="B76" s="32">
        <f t="shared" si="34"/>
        <v>-4614625</v>
      </c>
      <c r="C76" s="32">
        <f t="shared" si="34"/>
        <v>-4614625</v>
      </c>
      <c r="D76" s="89"/>
      <c r="E76" s="32">
        <v>0</v>
      </c>
      <c r="F76" s="87">
        <f t="shared" si="28"/>
        <v>-44802.184466019418</v>
      </c>
      <c r="G76" s="89"/>
      <c r="H76" s="32">
        <f t="shared" si="35"/>
        <v>4614625</v>
      </c>
      <c r="I76" s="32">
        <f t="shared" si="35"/>
        <v>2777735.4368932033</v>
      </c>
      <c r="J76" s="89"/>
      <c r="K76" s="32">
        <f t="shared" si="36"/>
        <v>0</v>
      </c>
      <c r="L76" s="32">
        <f t="shared" si="36"/>
        <v>-1836889.5631067967</v>
      </c>
      <c r="M76" s="89"/>
      <c r="N76" s="32">
        <f t="shared" si="26"/>
        <v>-1836889.5631067967</v>
      </c>
      <c r="O76" s="32">
        <f t="shared" si="30"/>
        <v>642911.34708737885</v>
      </c>
      <c r="P76" s="32">
        <f t="shared" si="37"/>
        <v>15680.764563106699</v>
      </c>
      <c r="Q76" s="32">
        <f t="shared" si="32"/>
        <v>-1193978.2160194179</v>
      </c>
      <c r="R76" s="87">
        <f t="shared" si="33"/>
        <v>-1368706.7354368933</v>
      </c>
      <c r="S76" s="87">
        <f t="shared" si="38"/>
        <v>-2105702.6699029128</v>
      </c>
      <c r="T76" s="87">
        <f t="shared" si="39"/>
        <v>736995.93446601927</v>
      </c>
      <c r="U76" s="643"/>
    </row>
    <row r="77" spans="1:21" ht="13.05" customHeight="1">
      <c r="A77" s="86">
        <v>42185</v>
      </c>
      <c r="B77" s="87">
        <f t="shared" si="34"/>
        <v>-4614625</v>
      </c>
      <c r="C77" s="87">
        <f t="shared" si="34"/>
        <v>-4614625</v>
      </c>
      <c r="D77" s="122"/>
      <c r="E77" s="87">
        <v>0</v>
      </c>
      <c r="F77" s="87">
        <f t="shared" si="28"/>
        <v>-44802.184466019418</v>
      </c>
      <c r="G77" s="122"/>
      <c r="H77" s="87">
        <f t="shared" si="35"/>
        <v>4614625</v>
      </c>
      <c r="I77" s="87">
        <f t="shared" si="35"/>
        <v>2822537.6213592226</v>
      </c>
      <c r="J77" s="122"/>
      <c r="K77" s="87">
        <f t="shared" si="36"/>
        <v>0</v>
      </c>
      <c r="L77" s="87">
        <f t="shared" si="36"/>
        <v>-1792087.3786407774</v>
      </c>
      <c r="M77" s="122"/>
      <c r="N77" s="87">
        <f t="shared" si="26"/>
        <v>-1792087.3786407774</v>
      </c>
      <c r="O77" s="87">
        <f t="shared" si="30"/>
        <v>627230.58252427203</v>
      </c>
      <c r="P77" s="87">
        <f t="shared" si="37"/>
        <v>15680.764563106815</v>
      </c>
      <c r="Q77" s="87">
        <f t="shared" si="32"/>
        <v>-1164856.7961165053</v>
      </c>
      <c r="R77" s="87">
        <f t="shared" si="33"/>
        <v>-1339585.3155339805</v>
      </c>
      <c r="S77" s="87">
        <f t="shared" si="38"/>
        <v>-2060900.4854368938</v>
      </c>
      <c r="T77" s="87">
        <f t="shared" si="39"/>
        <v>721315.16990291246</v>
      </c>
      <c r="U77" s="643"/>
    </row>
    <row r="78" spans="1:21" ht="12.6" customHeight="1">
      <c r="A78" s="86">
        <v>42216</v>
      </c>
      <c r="B78" s="87">
        <f t="shared" si="34"/>
        <v>-4614625</v>
      </c>
      <c r="C78" s="87">
        <f t="shared" si="34"/>
        <v>-4614625</v>
      </c>
      <c r="D78" s="122"/>
      <c r="E78" s="87">
        <v>0</v>
      </c>
      <c r="F78" s="87">
        <f t="shared" si="28"/>
        <v>-44802.184466019418</v>
      </c>
      <c r="G78" s="122"/>
      <c r="H78" s="87">
        <f t="shared" si="35"/>
        <v>4614625</v>
      </c>
      <c r="I78" s="87">
        <f t="shared" si="35"/>
        <v>2867339.8058252418</v>
      </c>
      <c r="J78" s="122"/>
      <c r="K78" s="87">
        <f t="shared" si="36"/>
        <v>0</v>
      </c>
      <c r="L78" s="87">
        <f t="shared" si="36"/>
        <v>-1747285.1941747582</v>
      </c>
      <c r="M78" s="122"/>
      <c r="N78" s="87">
        <f t="shared" si="26"/>
        <v>-1747285.1941747582</v>
      </c>
      <c r="O78" s="87">
        <f t="shared" si="30"/>
        <v>611549.81796116533</v>
      </c>
      <c r="P78" s="87">
        <f t="shared" si="37"/>
        <v>15680.764563106699</v>
      </c>
      <c r="Q78" s="87">
        <f t="shared" si="32"/>
        <v>-1135735.3762135929</v>
      </c>
      <c r="R78" s="87">
        <f t="shared" si="33"/>
        <v>-1310463.8956310682</v>
      </c>
      <c r="S78" s="87">
        <f t="shared" si="38"/>
        <v>-2016098.3009708745</v>
      </c>
      <c r="T78" s="87">
        <f t="shared" si="39"/>
        <v>705634.40533980576</v>
      </c>
      <c r="U78" s="643"/>
    </row>
    <row r="79" spans="1:21" ht="12.6" customHeight="1">
      <c r="A79" s="86">
        <v>42247</v>
      </c>
      <c r="B79" s="87">
        <f t="shared" si="34"/>
        <v>-4614625</v>
      </c>
      <c r="C79" s="87">
        <f t="shared" si="34"/>
        <v>-4614625</v>
      </c>
      <c r="D79" s="122"/>
      <c r="E79" s="87">
        <v>0</v>
      </c>
      <c r="F79" s="87">
        <f t="shared" si="28"/>
        <v>-44802.184466019418</v>
      </c>
      <c r="G79" s="122"/>
      <c r="H79" s="87">
        <f t="shared" si="35"/>
        <v>4614625</v>
      </c>
      <c r="I79" s="87">
        <f t="shared" si="35"/>
        <v>2912141.9902912611</v>
      </c>
      <c r="J79" s="122"/>
      <c r="K79" s="87">
        <f t="shared" si="36"/>
        <v>0</v>
      </c>
      <c r="L79" s="87">
        <f t="shared" si="36"/>
        <v>-1702483.0097087389</v>
      </c>
      <c r="M79" s="122"/>
      <c r="N79" s="87">
        <f t="shared" si="26"/>
        <v>-1702483.0097087389</v>
      </c>
      <c r="O79" s="87">
        <f t="shared" si="30"/>
        <v>595869.05339805852</v>
      </c>
      <c r="P79" s="87">
        <f t="shared" si="37"/>
        <v>15680.764563106815</v>
      </c>
      <c r="Q79" s="87">
        <f t="shared" si="32"/>
        <v>-1106613.9563106804</v>
      </c>
      <c r="R79" s="87">
        <f t="shared" si="33"/>
        <v>-1281342.4757281558</v>
      </c>
      <c r="S79" s="87">
        <f t="shared" si="38"/>
        <v>-1971296.1165048552</v>
      </c>
      <c r="T79" s="87">
        <f t="shared" si="39"/>
        <v>689953.64077669906</v>
      </c>
      <c r="U79" s="643"/>
    </row>
    <row r="80" spans="1:21" ht="12.6" customHeight="1">
      <c r="A80" s="86">
        <v>42277</v>
      </c>
      <c r="B80" s="87">
        <f t="shared" si="34"/>
        <v>-4614625</v>
      </c>
      <c r="C80" s="87">
        <f t="shared" si="34"/>
        <v>-4614625</v>
      </c>
      <c r="D80" s="122"/>
      <c r="E80" s="87">
        <v>0</v>
      </c>
      <c r="F80" s="87">
        <f t="shared" si="28"/>
        <v>-44802.184466019418</v>
      </c>
      <c r="G80" s="122"/>
      <c r="H80" s="87">
        <f t="shared" si="35"/>
        <v>4614625</v>
      </c>
      <c r="I80" s="87">
        <f t="shared" si="35"/>
        <v>2956944.1747572804</v>
      </c>
      <c r="J80" s="122"/>
      <c r="K80" s="87">
        <f t="shared" si="36"/>
        <v>0</v>
      </c>
      <c r="L80" s="87">
        <f t="shared" si="36"/>
        <v>-1657680.8252427196</v>
      </c>
      <c r="M80" s="122"/>
      <c r="N80" s="87">
        <f t="shared" si="26"/>
        <v>-1657680.8252427196</v>
      </c>
      <c r="O80" s="87">
        <f t="shared" si="30"/>
        <v>580188.28883495182</v>
      </c>
      <c r="P80" s="87">
        <f t="shared" si="37"/>
        <v>15680.764563106699</v>
      </c>
      <c r="Q80" s="87">
        <f t="shared" si="32"/>
        <v>-1077492.5364077678</v>
      </c>
      <c r="R80" s="87">
        <f t="shared" si="33"/>
        <v>-1252221.055825243</v>
      </c>
      <c r="S80" s="87">
        <f t="shared" si="38"/>
        <v>-1926493.9320388359</v>
      </c>
      <c r="T80" s="87">
        <f t="shared" si="39"/>
        <v>674272.87621359236</v>
      </c>
      <c r="U80" s="643"/>
    </row>
    <row r="81" spans="1:21" ht="13.05" customHeight="1">
      <c r="A81" s="86">
        <v>42308</v>
      </c>
      <c r="B81" s="87">
        <f t="shared" si="34"/>
        <v>-4614625</v>
      </c>
      <c r="C81" s="87">
        <f t="shared" si="34"/>
        <v>-4614625</v>
      </c>
      <c r="D81" s="122"/>
      <c r="E81" s="87">
        <v>0</v>
      </c>
      <c r="F81" s="87">
        <f t="shared" si="28"/>
        <v>-44802.184466019418</v>
      </c>
      <c r="G81" s="122"/>
      <c r="H81" s="87">
        <f t="shared" si="35"/>
        <v>4614625</v>
      </c>
      <c r="I81" s="87">
        <f t="shared" si="35"/>
        <v>3001746.3592232997</v>
      </c>
      <c r="J81" s="122"/>
      <c r="K81" s="87">
        <f t="shared" si="36"/>
        <v>0</v>
      </c>
      <c r="L81" s="87">
        <f t="shared" si="36"/>
        <v>-1612878.6407767003</v>
      </c>
      <c r="M81" s="122"/>
      <c r="N81" s="87">
        <f t="shared" si="26"/>
        <v>-1612878.6407767003</v>
      </c>
      <c r="O81" s="87">
        <f t="shared" si="30"/>
        <v>564507.52427184512</v>
      </c>
      <c r="P81" s="87">
        <f t="shared" si="37"/>
        <v>15680.764563106699</v>
      </c>
      <c r="Q81" s="87">
        <f t="shared" si="32"/>
        <v>-1048371.1165048552</v>
      </c>
      <c r="R81" s="87">
        <f t="shared" si="33"/>
        <v>-1223099.6359223304</v>
      </c>
      <c r="S81" s="87">
        <f t="shared" si="38"/>
        <v>-1881691.7475728167</v>
      </c>
      <c r="T81" s="87">
        <f t="shared" si="39"/>
        <v>658592.11165048555</v>
      </c>
      <c r="U81" s="643"/>
    </row>
    <row r="82" spans="1:21" ht="13.05" customHeight="1">
      <c r="A82" s="86">
        <v>42338</v>
      </c>
      <c r="B82" s="87">
        <f t="shared" ref="B82:C97" si="40">B81</f>
        <v>-4614625</v>
      </c>
      <c r="C82" s="87">
        <f t="shared" si="40"/>
        <v>-4614625</v>
      </c>
      <c r="D82" s="122"/>
      <c r="E82" s="87">
        <v>0</v>
      </c>
      <c r="F82" s="87">
        <f t="shared" si="28"/>
        <v>-44802.184466019418</v>
      </c>
      <c r="G82" s="122"/>
      <c r="H82" s="87">
        <f t="shared" ref="H82:I97" si="41">H81-E82</f>
        <v>4614625</v>
      </c>
      <c r="I82" s="87">
        <f t="shared" si="41"/>
        <v>3046548.5436893189</v>
      </c>
      <c r="J82" s="122"/>
      <c r="K82" s="87">
        <f t="shared" si="36"/>
        <v>0</v>
      </c>
      <c r="L82" s="87">
        <f t="shared" si="36"/>
        <v>-1568076.4563106811</v>
      </c>
      <c r="M82" s="122"/>
      <c r="N82" s="87">
        <f t="shared" si="26"/>
        <v>-1568076.4563106811</v>
      </c>
      <c r="O82" s="87">
        <f t="shared" si="30"/>
        <v>548826.7597087383</v>
      </c>
      <c r="P82" s="87">
        <f t="shared" si="37"/>
        <v>15680.764563106815</v>
      </c>
      <c r="Q82" s="87">
        <f t="shared" si="32"/>
        <v>-1019249.6966019428</v>
      </c>
      <c r="R82" s="87">
        <f t="shared" si="33"/>
        <v>-1193978.2160194181</v>
      </c>
      <c r="S82" s="87">
        <f t="shared" si="38"/>
        <v>-1836889.5631067974</v>
      </c>
      <c r="T82" s="87">
        <f t="shared" si="39"/>
        <v>642911.34708737873</v>
      </c>
      <c r="U82" s="643"/>
    </row>
    <row r="83" spans="1:21" ht="13.05" customHeight="1">
      <c r="A83" s="86">
        <v>42369</v>
      </c>
      <c r="B83" s="87">
        <f t="shared" si="40"/>
        <v>-4614625</v>
      </c>
      <c r="C83" s="87">
        <f t="shared" si="40"/>
        <v>-4614625</v>
      </c>
      <c r="D83" s="122"/>
      <c r="E83" s="87">
        <v>0</v>
      </c>
      <c r="F83" s="87">
        <f t="shared" si="28"/>
        <v>-44802.184466019418</v>
      </c>
      <c r="G83" s="122"/>
      <c r="H83" s="87">
        <f t="shared" si="41"/>
        <v>4614625</v>
      </c>
      <c r="I83" s="87">
        <f t="shared" si="41"/>
        <v>3091350.7281553382</v>
      </c>
      <c r="J83" s="122"/>
      <c r="K83" s="87">
        <f t="shared" si="36"/>
        <v>0</v>
      </c>
      <c r="L83" s="87">
        <f t="shared" si="36"/>
        <v>-1523274.2718446618</v>
      </c>
      <c r="M83" s="122"/>
      <c r="N83" s="87">
        <f>L83-K83</f>
        <v>-1523274.2718446618</v>
      </c>
      <c r="O83" s="87">
        <f t="shared" si="30"/>
        <v>533145.9951456316</v>
      </c>
      <c r="P83" s="87">
        <f t="shared" si="37"/>
        <v>15680.764563106699</v>
      </c>
      <c r="Q83" s="87">
        <f>L83+O83</f>
        <v>-990128.27669903019</v>
      </c>
      <c r="R83" s="87">
        <f t="shared" si="33"/>
        <v>-1164856.7961165055</v>
      </c>
      <c r="S83" s="87">
        <f t="shared" si="38"/>
        <v>-1792087.3786407781</v>
      </c>
      <c r="T83" s="87">
        <f t="shared" si="39"/>
        <v>627230.58252427203</v>
      </c>
      <c r="U83" s="643"/>
    </row>
    <row r="84" spans="1:21" ht="13.05" customHeight="1">
      <c r="A84" s="86">
        <v>42400</v>
      </c>
      <c r="B84" s="87">
        <f t="shared" si="40"/>
        <v>-4614625</v>
      </c>
      <c r="C84" s="87">
        <f t="shared" si="40"/>
        <v>-4614625</v>
      </c>
      <c r="D84" s="122"/>
      <c r="E84" s="87">
        <v>0</v>
      </c>
      <c r="F84" s="87">
        <f t="shared" si="28"/>
        <v>-44802.184466019418</v>
      </c>
      <c r="G84" s="122"/>
      <c r="H84" s="87">
        <f t="shared" si="41"/>
        <v>4614625</v>
      </c>
      <c r="I84" s="87">
        <f t="shared" si="41"/>
        <v>3136152.9126213575</v>
      </c>
      <c r="J84" s="122"/>
      <c r="K84" s="87">
        <f t="shared" si="36"/>
        <v>0</v>
      </c>
      <c r="L84" s="87">
        <f t="shared" si="36"/>
        <v>-1478472.0873786425</v>
      </c>
      <c r="M84" s="122"/>
      <c r="N84" s="87">
        <f>L84-K84</f>
        <v>-1478472.0873786425</v>
      </c>
      <c r="O84" s="87">
        <f t="shared" si="30"/>
        <v>517465.23058252485</v>
      </c>
      <c r="P84" s="87">
        <f t="shared" si="37"/>
        <v>15680.764563106757</v>
      </c>
      <c r="Q84" s="87">
        <f>L84+O84</f>
        <v>-961006.85679611773</v>
      </c>
      <c r="R84" s="87">
        <f t="shared" si="33"/>
        <v>-1135735.3762135932</v>
      </c>
      <c r="S84" s="87">
        <f t="shared" si="38"/>
        <v>-1747285.1941747589</v>
      </c>
      <c r="T84" s="87">
        <f t="shared" si="39"/>
        <v>611549.81796116533</v>
      </c>
    </row>
    <row r="85" spans="1:21" ht="13.05" customHeight="1">
      <c r="A85" s="86">
        <v>42429</v>
      </c>
      <c r="B85" s="87">
        <f t="shared" si="40"/>
        <v>-4614625</v>
      </c>
      <c r="C85" s="87">
        <f t="shared" si="40"/>
        <v>-4614625</v>
      </c>
      <c r="D85" s="122"/>
      <c r="E85" s="87">
        <v>0</v>
      </c>
      <c r="F85" s="87">
        <f t="shared" si="28"/>
        <v>-44802.184466019418</v>
      </c>
      <c r="G85" s="122"/>
      <c r="H85" s="87">
        <f t="shared" si="41"/>
        <v>4614625</v>
      </c>
      <c r="I85" s="87">
        <f t="shared" si="41"/>
        <v>3180955.0970873768</v>
      </c>
      <c r="J85" s="122"/>
      <c r="K85" s="87">
        <f t="shared" si="36"/>
        <v>0</v>
      </c>
      <c r="L85" s="87">
        <f t="shared" si="36"/>
        <v>-1433669.9029126232</v>
      </c>
      <c r="M85" s="122"/>
      <c r="N85" s="87">
        <f>L85-K85</f>
        <v>-1433669.9029126232</v>
      </c>
      <c r="O85" s="87">
        <f t="shared" si="30"/>
        <v>501784.46601941809</v>
      </c>
      <c r="P85" s="87">
        <f t="shared" si="37"/>
        <v>15680.764563106757</v>
      </c>
      <c r="Q85" s="87">
        <f>L85+O85</f>
        <v>-931885.43689320516</v>
      </c>
      <c r="R85" s="87">
        <f t="shared" si="33"/>
        <v>-1106613.9563106804</v>
      </c>
      <c r="S85" s="87">
        <f t="shared" si="38"/>
        <v>-1702483.0097087396</v>
      </c>
      <c r="T85" s="87">
        <f t="shared" si="39"/>
        <v>595869.05339805863</v>
      </c>
    </row>
    <row r="86" spans="1:21" ht="13.05" customHeight="1">
      <c r="A86" s="86">
        <v>42460</v>
      </c>
      <c r="B86" s="87">
        <f t="shared" si="40"/>
        <v>-4614625</v>
      </c>
      <c r="C86" s="87">
        <f t="shared" si="40"/>
        <v>-4614625</v>
      </c>
      <c r="D86" s="122"/>
      <c r="E86" s="87">
        <v>0</v>
      </c>
      <c r="F86" s="87">
        <f t="shared" si="28"/>
        <v>-44802.184466019418</v>
      </c>
      <c r="G86" s="122"/>
      <c r="H86" s="87">
        <f t="shared" si="41"/>
        <v>4614625</v>
      </c>
      <c r="I86" s="87">
        <f t="shared" si="41"/>
        <v>3225757.281553396</v>
      </c>
      <c r="J86" s="122"/>
      <c r="K86" s="87">
        <f t="shared" si="36"/>
        <v>0</v>
      </c>
      <c r="L86" s="87">
        <f t="shared" si="36"/>
        <v>-1388867.718446604</v>
      </c>
      <c r="M86" s="122"/>
      <c r="N86" s="87">
        <f t="shared" ref="N86:N113" si="42">L86-K86</f>
        <v>-1388867.718446604</v>
      </c>
      <c r="O86" s="87">
        <f t="shared" si="30"/>
        <v>486103.70145631133</v>
      </c>
      <c r="P86" s="87">
        <f t="shared" si="37"/>
        <v>15680.764563106757</v>
      </c>
      <c r="Q86" s="87">
        <f t="shared" ref="Q86:Q113" si="43">L86+O86</f>
        <v>-902764.01699029258</v>
      </c>
      <c r="R86" s="87">
        <f t="shared" si="33"/>
        <v>-1077492.5364077678</v>
      </c>
      <c r="S86" s="87">
        <f t="shared" si="38"/>
        <v>-1657680.8252427203</v>
      </c>
      <c r="T86" s="87">
        <f t="shared" si="39"/>
        <v>580188.28883495182</v>
      </c>
    </row>
    <row r="87" spans="1:21" ht="12.6" customHeight="1">
      <c r="A87" s="86">
        <v>42490</v>
      </c>
      <c r="B87" s="87">
        <f t="shared" si="40"/>
        <v>-4614625</v>
      </c>
      <c r="C87" s="87">
        <f t="shared" si="40"/>
        <v>-4614625</v>
      </c>
      <c r="D87" s="122"/>
      <c r="E87" s="87">
        <v>0</v>
      </c>
      <c r="F87" s="87">
        <f t="shared" si="28"/>
        <v>-44802.184466019418</v>
      </c>
      <c r="G87" s="122"/>
      <c r="H87" s="87">
        <f t="shared" si="41"/>
        <v>4614625</v>
      </c>
      <c r="I87" s="87">
        <f t="shared" si="41"/>
        <v>3270559.4660194153</v>
      </c>
      <c r="J87" s="122"/>
      <c r="K87" s="87">
        <f t="shared" si="36"/>
        <v>0</v>
      </c>
      <c r="L87" s="87">
        <f t="shared" si="36"/>
        <v>-1344065.5339805847</v>
      </c>
      <c r="M87" s="122"/>
      <c r="N87" s="87">
        <f t="shared" si="42"/>
        <v>-1344065.5339805847</v>
      </c>
      <c r="O87" s="87">
        <f t="shared" si="30"/>
        <v>470422.93689320463</v>
      </c>
      <c r="P87" s="87">
        <f t="shared" si="37"/>
        <v>15680.764563106699</v>
      </c>
      <c r="Q87" s="87">
        <f t="shared" si="43"/>
        <v>-873642.59708738001</v>
      </c>
      <c r="R87" s="87">
        <f t="shared" si="33"/>
        <v>-1048371.1165048555</v>
      </c>
      <c r="S87" s="87">
        <f t="shared" si="38"/>
        <v>-1612878.640776701</v>
      </c>
      <c r="T87" s="87">
        <f t="shared" si="39"/>
        <v>564507.524271845</v>
      </c>
    </row>
    <row r="88" spans="1:21" ht="13.05" customHeight="1">
      <c r="A88" s="86">
        <v>42521</v>
      </c>
      <c r="B88" s="87">
        <f t="shared" si="40"/>
        <v>-4614625</v>
      </c>
      <c r="C88" s="87">
        <f t="shared" si="40"/>
        <v>-4614625</v>
      </c>
      <c r="D88" s="122"/>
      <c r="E88" s="87">
        <v>0</v>
      </c>
      <c r="F88" s="87">
        <f t="shared" si="28"/>
        <v>-44802.184466019418</v>
      </c>
      <c r="G88" s="122"/>
      <c r="H88" s="87">
        <f t="shared" si="41"/>
        <v>4614625</v>
      </c>
      <c r="I88" s="87">
        <f t="shared" si="41"/>
        <v>3315361.6504854346</v>
      </c>
      <c r="J88" s="122"/>
      <c r="K88" s="87">
        <f t="shared" ref="K88:L115" si="44">B88+H88</f>
        <v>0</v>
      </c>
      <c r="L88" s="87">
        <f t="shared" si="44"/>
        <v>-1299263.3495145654</v>
      </c>
      <c r="M88" s="122"/>
      <c r="N88" s="87">
        <f t="shared" si="42"/>
        <v>-1299263.3495145654</v>
      </c>
      <c r="O88" s="87">
        <f t="shared" si="30"/>
        <v>454742.17233009788</v>
      </c>
      <c r="P88" s="87">
        <f t="shared" si="37"/>
        <v>15680.764563106757</v>
      </c>
      <c r="Q88" s="87">
        <f t="shared" si="43"/>
        <v>-844521.17718446755</v>
      </c>
      <c r="R88" s="87">
        <f t="shared" si="33"/>
        <v>-1019249.6966019428</v>
      </c>
      <c r="S88" s="87">
        <f t="shared" si="38"/>
        <v>-1568076.4563106818</v>
      </c>
      <c r="T88" s="87">
        <f t="shared" si="39"/>
        <v>548826.7597087383</v>
      </c>
    </row>
    <row r="89" spans="1:21" ht="13.05" customHeight="1">
      <c r="A89" s="86">
        <v>42551</v>
      </c>
      <c r="B89" s="87">
        <f t="shared" si="40"/>
        <v>-4614625</v>
      </c>
      <c r="C89" s="87">
        <f t="shared" si="40"/>
        <v>-4614625</v>
      </c>
      <c r="D89" s="122"/>
      <c r="E89" s="87">
        <v>0</v>
      </c>
      <c r="F89" s="87">
        <f t="shared" si="28"/>
        <v>-44802.184466019418</v>
      </c>
      <c r="G89" s="122"/>
      <c r="H89" s="87">
        <f t="shared" si="41"/>
        <v>4614625</v>
      </c>
      <c r="I89" s="87">
        <f t="shared" si="41"/>
        <v>3360163.8349514538</v>
      </c>
      <c r="J89" s="122"/>
      <c r="K89" s="87">
        <f t="shared" si="44"/>
        <v>0</v>
      </c>
      <c r="L89" s="87">
        <f t="shared" si="44"/>
        <v>-1254461.1650485462</v>
      </c>
      <c r="M89" s="122"/>
      <c r="N89" s="87">
        <f t="shared" si="42"/>
        <v>-1254461.1650485462</v>
      </c>
      <c r="O89" s="87">
        <f t="shared" si="30"/>
        <v>439061.40776699112</v>
      </c>
      <c r="P89" s="87">
        <f t="shared" si="37"/>
        <v>15680.764563106757</v>
      </c>
      <c r="Q89" s="87">
        <f t="shared" si="43"/>
        <v>-815399.7572815551</v>
      </c>
      <c r="R89" s="87">
        <f t="shared" si="33"/>
        <v>-990128.27669903031</v>
      </c>
      <c r="S89" s="87">
        <f t="shared" si="38"/>
        <v>-1523274.271844662</v>
      </c>
      <c r="T89" s="87">
        <f t="shared" si="39"/>
        <v>533145.9951456316</v>
      </c>
    </row>
    <row r="90" spans="1:21" ht="13.05" customHeight="1">
      <c r="A90" s="86">
        <v>42582</v>
      </c>
      <c r="B90" s="87">
        <f t="shared" si="40"/>
        <v>-4614625</v>
      </c>
      <c r="C90" s="87">
        <f t="shared" si="40"/>
        <v>-4614625</v>
      </c>
      <c r="D90" s="122"/>
      <c r="E90" s="87">
        <v>0</v>
      </c>
      <c r="F90" s="87">
        <f t="shared" si="28"/>
        <v>-44802.184466019418</v>
      </c>
      <c r="G90" s="122"/>
      <c r="H90" s="87">
        <f t="shared" si="41"/>
        <v>4614625</v>
      </c>
      <c r="I90" s="87">
        <f t="shared" si="41"/>
        <v>3404966.0194174731</v>
      </c>
      <c r="J90" s="122"/>
      <c r="K90" s="87">
        <f t="shared" si="44"/>
        <v>0</v>
      </c>
      <c r="L90" s="87">
        <f t="shared" si="44"/>
        <v>-1209658.9805825269</v>
      </c>
      <c r="M90" s="122"/>
      <c r="N90" s="87">
        <f t="shared" si="42"/>
        <v>-1209658.9805825269</v>
      </c>
      <c r="O90" s="87">
        <f t="shared" si="30"/>
        <v>423380.64320388436</v>
      </c>
      <c r="P90" s="87">
        <f t="shared" si="37"/>
        <v>15680.764563106757</v>
      </c>
      <c r="Q90" s="87">
        <f t="shared" si="43"/>
        <v>-786278.33737864252</v>
      </c>
      <c r="R90" s="87">
        <f t="shared" si="33"/>
        <v>-961006.85679611762</v>
      </c>
      <c r="S90" s="87">
        <f t="shared" si="38"/>
        <v>-1478472.0873786428</v>
      </c>
      <c r="T90" s="87">
        <f t="shared" si="39"/>
        <v>517465.23058252485</v>
      </c>
    </row>
    <row r="91" spans="1:21" ht="13.05" customHeight="1">
      <c r="A91" s="86">
        <v>42613</v>
      </c>
      <c r="B91" s="87">
        <f t="shared" si="40"/>
        <v>-4614625</v>
      </c>
      <c r="C91" s="87">
        <f t="shared" si="40"/>
        <v>-4614625</v>
      </c>
      <c r="D91" s="122"/>
      <c r="E91" s="87">
        <v>0</v>
      </c>
      <c r="F91" s="87">
        <f t="shared" si="28"/>
        <v>-44802.184466019418</v>
      </c>
      <c r="G91" s="122"/>
      <c r="H91" s="87">
        <f t="shared" si="41"/>
        <v>4614625</v>
      </c>
      <c r="I91" s="87">
        <f t="shared" si="41"/>
        <v>3449768.2038834924</v>
      </c>
      <c r="J91" s="122"/>
      <c r="K91" s="87">
        <f t="shared" si="44"/>
        <v>0</v>
      </c>
      <c r="L91" s="87">
        <f t="shared" si="44"/>
        <v>-1164856.7961165076</v>
      </c>
      <c r="M91" s="122"/>
      <c r="N91" s="87">
        <f t="shared" si="42"/>
        <v>-1164856.7961165076</v>
      </c>
      <c r="O91" s="87">
        <f t="shared" si="30"/>
        <v>407699.87864077766</v>
      </c>
      <c r="P91" s="87">
        <f t="shared" si="37"/>
        <v>15680.764563106699</v>
      </c>
      <c r="Q91" s="87">
        <f t="shared" si="43"/>
        <v>-757156.91747572995</v>
      </c>
      <c r="R91" s="87">
        <f t="shared" si="33"/>
        <v>-931885.43689320516</v>
      </c>
      <c r="S91" s="87">
        <f t="shared" si="38"/>
        <v>-1433669.9029126235</v>
      </c>
      <c r="T91" s="87">
        <f t="shared" si="39"/>
        <v>501784.46601941809</v>
      </c>
    </row>
    <row r="92" spans="1:21" ht="13.05" customHeight="1">
      <c r="A92" s="86">
        <v>42643</v>
      </c>
      <c r="B92" s="87">
        <f t="shared" si="40"/>
        <v>-4614625</v>
      </c>
      <c r="C92" s="87">
        <f t="shared" si="40"/>
        <v>-4614625</v>
      </c>
      <c r="D92" s="122"/>
      <c r="E92" s="87">
        <v>0</v>
      </c>
      <c r="F92" s="87">
        <f t="shared" si="28"/>
        <v>-44802.184466019418</v>
      </c>
      <c r="G92" s="122"/>
      <c r="H92" s="87">
        <f t="shared" si="41"/>
        <v>4614625</v>
      </c>
      <c r="I92" s="87">
        <f t="shared" si="41"/>
        <v>3494570.3883495117</v>
      </c>
      <c r="J92" s="122"/>
      <c r="K92" s="87">
        <f t="shared" si="44"/>
        <v>0</v>
      </c>
      <c r="L92" s="87">
        <f t="shared" si="44"/>
        <v>-1120054.6116504883</v>
      </c>
      <c r="M92" s="122"/>
      <c r="N92" s="87">
        <f t="shared" si="42"/>
        <v>-1120054.6116504883</v>
      </c>
      <c r="O92" s="87">
        <f t="shared" si="30"/>
        <v>392019.11407767091</v>
      </c>
      <c r="P92" s="87">
        <f t="shared" si="37"/>
        <v>15680.764563106757</v>
      </c>
      <c r="Q92" s="87">
        <f t="shared" si="43"/>
        <v>-728035.49757281737</v>
      </c>
      <c r="R92" s="87">
        <f t="shared" si="33"/>
        <v>-902764.0169902927</v>
      </c>
      <c r="S92" s="87">
        <f t="shared" si="38"/>
        <v>-1388867.7184466042</v>
      </c>
      <c r="T92" s="87">
        <f t="shared" si="39"/>
        <v>486103.70145631133</v>
      </c>
    </row>
    <row r="93" spans="1:21" ht="13.05" customHeight="1">
      <c r="A93" s="85">
        <v>42674</v>
      </c>
      <c r="B93" s="32">
        <f t="shared" si="40"/>
        <v>-4614625</v>
      </c>
      <c r="C93" s="32">
        <f t="shared" si="40"/>
        <v>-4614625</v>
      </c>
      <c r="D93" s="89"/>
      <c r="E93" s="32">
        <v>0</v>
      </c>
      <c r="F93" s="87">
        <f t="shared" si="28"/>
        <v>-44802.184466019418</v>
      </c>
      <c r="G93" s="89"/>
      <c r="H93" s="32">
        <f t="shared" si="41"/>
        <v>4614625</v>
      </c>
      <c r="I93" s="32">
        <f t="shared" si="41"/>
        <v>3539372.5728155309</v>
      </c>
      <c r="J93" s="89"/>
      <c r="K93" s="32">
        <f t="shared" si="44"/>
        <v>0</v>
      </c>
      <c r="L93" s="32">
        <f t="shared" si="44"/>
        <v>-1075252.4271844691</v>
      </c>
      <c r="M93" s="89"/>
      <c r="N93" s="32">
        <f t="shared" si="42"/>
        <v>-1075252.4271844691</v>
      </c>
      <c r="O93" s="32">
        <f t="shared" si="30"/>
        <v>376338.34951456415</v>
      </c>
      <c r="P93" s="32">
        <f t="shared" si="37"/>
        <v>15680.764563106757</v>
      </c>
      <c r="Q93" s="32">
        <f t="shared" si="43"/>
        <v>-698914.07766990492</v>
      </c>
      <c r="R93" s="87">
        <f t="shared" si="33"/>
        <v>-873642.59708738001</v>
      </c>
      <c r="S93" s="87">
        <f t="shared" si="38"/>
        <v>-1344065.5339805849</v>
      </c>
      <c r="T93" s="87">
        <f t="shared" si="39"/>
        <v>470422.93689320452</v>
      </c>
    </row>
    <row r="94" spans="1:21" ht="13.05" customHeight="1">
      <c r="A94" s="85">
        <v>42704</v>
      </c>
      <c r="B94" s="32">
        <f t="shared" si="40"/>
        <v>-4614625</v>
      </c>
      <c r="C94" s="32">
        <f t="shared" si="40"/>
        <v>-4614625</v>
      </c>
      <c r="D94" s="89"/>
      <c r="E94" s="32">
        <v>0</v>
      </c>
      <c r="F94" s="87">
        <f t="shared" si="28"/>
        <v>-44802.184466019418</v>
      </c>
      <c r="G94" s="89"/>
      <c r="H94" s="32">
        <f t="shared" si="41"/>
        <v>4614625</v>
      </c>
      <c r="I94" s="32">
        <f t="shared" si="41"/>
        <v>3584174.7572815502</v>
      </c>
      <c r="J94" s="89"/>
      <c r="K94" s="32">
        <f t="shared" si="44"/>
        <v>0</v>
      </c>
      <c r="L94" s="32">
        <f t="shared" si="44"/>
        <v>-1030450.2427184498</v>
      </c>
      <c r="M94" s="89"/>
      <c r="N94" s="32">
        <f t="shared" si="42"/>
        <v>-1030450.2427184498</v>
      </c>
      <c r="O94" s="32">
        <f t="shared" si="30"/>
        <v>360657.58495145739</v>
      </c>
      <c r="P94" s="32">
        <f t="shared" si="37"/>
        <v>15680.764563106757</v>
      </c>
      <c r="Q94" s="32">
        <f t="shared" si="43"/>
        <v>-669792.65776699246</v>
      </c>
      <c r="R94" s="87">
        <f t="shared" si="33"/>
        <v>-844521.17718446755</v>
      </c>
      <c r="S94" s="87">
        <f t="shared" si="38"/>
        <v>-1299263.3495145657</v>
      </c>
      <c r="T94" s="87">
        <f t="shared" si="39"/>
        <v>454742.17233009794</v>
      </c>
    </row>
    <row r="95" spans="1:21" ht="13.2">
      <c r="A95" s="85">
        <v>42735</v>
      </c>
      <c r="B95" s="32">
        <f t="shared" si="40"/>
        <v>-4614625</v>
      </c>
      <c r="C95" s="32">
        <f t="shared" si="40"/>
        <v>-4614625</v>
      </c>
      <c r="D95" s="89"/>
      <c r="E95" s="32">
        <v>0</v>
      </c>
      <c r="F95" s="87">
        <f t="shared" si="28"/>
        <v>-44802.184466019418</v>
      </c>
      <c r="G95" s="89"/>
      <c r="H95" s="32">
        <f t="shared" si="41"/>
        <v>4614625</v>
      </c>
      <c r="I95" s="32">
        <f t="shared" si="41"/>
        <v>3628976.9417475695</v>
      </c>
      <c r="J95" s="89"/>
      <c r="K95" s="32">
        <f t="shared" si="44"/>
        <v>0</v>
      </c>
      <c r="L95" s="32">
        <f t="shared" si="44"/>
        <v>-985648.05825243052</v>
      </c>
      <c r="M95" s="89"/>
      <c r="N95" s="32">
        <f t="shared" si="42"/>
        <v>-985648.05825243052</v>
      </c>
      <c r="O95" s="32">
        <f t="shared" si="30"/>
        <v>344976.82038835064</v>
      </c>
      <c r="P95" s="32">
        <f t="shared" si="37"/>
        <v>15680.764563106757</v>
      </c>
      <c r="Q95" s="32">
        <f t="shared" si="43"/>
        <v>-640671.23786407989</v>
      </c>
      <c r="R95" s="87">
        <f t="shared" si="33"/>
        <v>-815399.75728155498</v>
      </c>
      <c r="S95" s="87">
        <f t="shared" si="38"/>
        <v>-1254461.1650485464</v>
      </c>
      <c r="T95" s="87">
        <f t="shared" si="39"/>
        <v>439061.40776699112</v>
      </c>
    </row>
    <row r="96" spans="1:21" ht="13.2">
      <c r="A96" s="85">
        <v>42766</v>
      </c>
      <c r="B96" s="32">
        <f t="shared" si="40"/>
        <v>-4614625</v>
      </c>
      <c r="C96" s="32">
        <f t="shared" si="40"/>
        <v>-4614625</v>
      </c>
      <c r="D96" s="89"/>
      <c r="E96" s="32">
        <v>0</v>
      </c>
      <c r="F96" s="87">
        <f t="shared" si="28"/>
        <v>-44802.184466019418</v>
      </c>
      <c r="G96" s="89"/>
      <c r="H96" s="32">
        <f t="shared" si="41"/>
        <v>4614625</v>
      </c>
      <c r="I96" s="32">
        <f t="shared" si="41"/>
        <v>3673779.1262135888</v>
      </c>
      <c r="J96" s="89"/>
      <c r="K96" s="32">
        <f t="shared" si="44"/>
        <v>0</v>
      </c>
      <c r="L96" s="32">
        <f t="shared" si="44"/>
        <v>-940845.87378641125</v>
      </c>
      <c r="M96" s="89"/>
      <c r="N96" s="32">
        <f t="shared" si="42"/>
        <v>-940845.87378641125</v>
      </c>
      <c r="O96" s="32">
        <f t="shared" si="30"/>
        <v>329296.05582524394</v>
      </c>
      <c r="P96" s="32">
        <f t="shared" si="37"/>
        <v>15680.764563106699</v>
      </c>
      <c r="Q96" s="32">
        <f t="shared" si="43"/>
        <v>-611549.81796116731</v>
      </c>
      <c r="R96" s="87">
        <f t="shared" si="33"/>
        <v>-786278.33737864252</v>
      </c>
      <c r="S96" s="87">
        <f t="shared" si="38"/>
        <v>-1209658.9805825271</v>
      </c>
      <c r="T96" s="87">
        <f t="shared" si="39"/>
        <v>423380.64320388442</v>
      </c>
    </row>
    <row r="97" spans="1:22" ht="13.2">
      <c r="A97" s="85">
        <v>42794</v>
      </c>
      <c r="B97" s="32">
        <f t="shared" si="40"/>
        <v>-4614625</v>
      </c>
      <c r="C97" s="32">
        <f t="shared" si="40"/>
        <v>-4614625</v>
      </c>
      <c r="D97" s="89"/>
      <c r="E97" s="32">
        <v>0</v>
      </c>
      <c r="F97" s="87">
        <f t="shared" si="28"/>
        <v>-44802.184466019418</v>
      </c>
      <c r="G97" s="89"/>
      <c r="H97" s="32">
        <f t="shared" si="41"/>
        <v>4614625</v>
      </c>
      <c r="I97" s="32">
        <f t="shared" si="41"/>
        <v>3718581.310679608</v>
      </c>
      <c r="J97" s="89"/>
      <c r="K97" s="32">
        <f t="shared" si="44"/>
        <v>0</v>
      </c>
      <c r="L97" s="32">
        <f t="shared" si="44"/>
        <v>-896043.68932039198</v>
      </c>
      <c r="M97" s="89"/>
      <c r="N97" s="32">
        <f t="shared" si="42"/>
        <v>-896043.68932039198</v>
      </c>
      <c r="O97" s="32">
        <f t="shared" si="30"/>
        <v>313615.29126213718</v>
      </c>
      <c r="P97" s="32">
        <f t="shared" si="37"/>
        <v>15680.764563106757</v>
      </c>
      <c r="Q97" s="32">
        <f t="shared" si="43"/>
        <v>-582428.39805825474</v>
      </c>
      <c r="R97" s="87">
        <f t="shared" si="33"/>
        <v>-757156.91747573006</v>
      </c>
      <c r="S97" s="87">
        <f t="shared" si="38"/>
        <v>-1164856.7961165078</v>
      </c>
      <c r="T97" s="87">
        <f t="shared" si="39"/>
        <v>407699.87864077761</v>
      </c>
    </row>
    <row r="98" spans="1:22" ht="13.2">
      <c r="A98" s="85">
        <v>42825</v>
      </c>
      <c r="B98" s="32">
        <f t="shared" ref="B98:C113" si="45">B97</f>
        <v>-4614625</v>
      </c>
      <c r="C98" s="32">
        <f t="shared" si="45"/>
        <v>-4614625</v>
      </c>
      <c r="D98" s="89"/>
      <c r="E98" s="32">
        <v>0</v>
      </c>
      <c r="F98" s="87">
        <f t="shared" si="28"/>
        <v>-44802.184466019418</v>
      </c>
      <c r="G98" s="89"/>
      <c r="H98" s="32">
        <f t="shared" ref="H98:I113" si="46">H97-E98</f>
        <v>4614625</v>
      </c>
      <c r="I98" s="32">
        <f t="shared" si="46"/>
        <v>3763383.4951456273</v>
      </c>
      <c r="J98" s="89"/>
      <c r="K98" s="32">
        <f t="shared" si="44"/>
        <v>0</v>
      </c>
      <c r="L98" s="32">
        <f t="shared" si="44"/>
        <v>-851241.5048543727</v>
      </c>
      <c r="M98" s="89"/>
      <c r="N98" s="32">
        <f t="shared" si="42"/>
        <v>-851241.5048543727</v>
      </c>
      <c r="O98" s="32">
        <f t="shared" si="30"/>
        <v>297934.52669903042</v>
      </c>
      <c r="P98" s="32">
        <f t="shared" si="37"/>
        <v>15680.764563106757</v>
      </c>
      <c r="Q98" s="32">
        <f t="shared" si="43"/>
        <v>-553306.97815534228</v>
      </c>
      <c r="R98" s="87">
        <f t="shared" si="33"/>
        <v>-728035.49757281737</v>
      </c>
      <c r="S98" s="87">
        <f t="shared" ref="S98:S125" si="47">(L86+L98+SUM(L87:L97)*2)/24</f>
        <v>-1120054.6116504886</v>
      </c>
      <c r="T98" s="87">
        <f t="shared" ref="T98:T125" si="48">(O86+O98+SUM(O87:O97)*2)/24</f>
        <v>392019.11407767079</v>
      </c>
    </row>
    <row r="99" spans="1:22" ht="13.2">
      <c r="A99" s="85">
        <v>42855</v>
      </c>
      <c r="B99" s="32">
        <f t="shared" si="45"/>
        <v>-4614625</v>
      </c>
      <c r="C99" s="32">
        <f t="shared" si="45"/>
        <v>-4614625</v>
      </c>
      <c r="D99" s="89"/>
      <c r="E99" s="32">
        <v>0</v>
      </c>
      <c r="F99" s="87">
        <f t="shared" si="28"/>
        <v>-44802.184466019418</v>
      </c>
      <c r="G99" s="89"/>
      <c r="H99" s="32">
        <f t="shared" si="46"/>
        <v>4614625</v>
      </c>
      <c r="I99" s="32">
        <f t="shared" si="46"/>
        <v>3808185.6796116466</v>
      </c>
      <c r="J99" s="89"/>
      <c r="K99" s="32">
        <f t="shared" si="44"/>
        <v>0</v>
      </c>
      <c r="L99" s="32">
        <f t="shared" si="44"/>
        <v>-806439.32038835343</v>
      </c>
      <c r="M99" s="89"/>
      <c r="N99" s="32">
        <f t="shared" si="42"/>
        <v>-806439.32038835343</v>
      </c>
      <c r="O99" s="32">
        <f t="shared" si="30"/>
        <v>282253.76213592367</v>
      </c>
      <c r="P99" s="32">
        <f t="shared" si="37"/>
        <v>15680.764563106757</v>
      </c>
      <c r="Q99" s="32">
        <f t="shared" si="43"/>
        <v>-524185.55825242976</v>
      </c>
      <c r="R99" s="87">
        <f t="shared" si="33"/>
        <v>-698914.07766990492</v>
      </c>
      <c r="S99" s="87">
        <f t="shared" si="47"/>
        <v>-1075252.4271844693</v>
      </c>
      <c r="T99" s="87">
        <f t="shared" si="48"/>
        <v>376338.34951456421</v>
      </c>
    </row>
    <row r="100" spans="1:22" ht="13.2">
      <c r="A100" s="85">
        <v>42886</v>
      </c>
      <c r="B100" s="32">
        <f t="shared" si="45"/>
        <v>-4614625</v>
      </c>
      <c r="C100" s="32">
        <f t="shared" si="45"/>
        <v>-4614625</v>
      </c>
      <c r="D100" s="89"/>
      <c r="E100" s="32">
        <v>0</v>
      </c>
      <c r="F100" s="87">
        <f t="shared" si="28"/>
        <v>-44802.184466019418</v>
      </c>
      <c r="G100" s="89"/>
      <c r="H100" s="32">
        <f t="shared" si="46"/>
        <v>4614625</v>
      </c>
      <c r="I100" s="32">
        <f t="shared" si="46"/>
        <v>3852987.8640776658</v>
      </c>
      <c r="J100" s="89"/>
      <c r="K100" s="32">
        <f t="shared" si="44"/>
        <v>0</v>
      </c>
      <c r="L100" s="32">
        <f t="shared" si="44"/>
        <v>-761637.13592233416</v>
      </c>
      <c r="M100" s="89"/>
      <c r="N100" s="32">
        <f t="shared" si="42"/>
        <v>-761637.13592233416</v>
      </c>
      <c r="O100" s="32">
        <f t="shared" si="30"/>
        <v>266572.99757281697</v>
      </c>
      <c r="P100" s="32">
        <f t="shared" si="37"/>
        <v>15680.764563106699</v>
      </c>
      <c r="Q100" s="32">
        <f t="shared" si="43"/>
        <v>-495064.13834951719</v>
      </c>
      <c r="R100" s="87">
        <f t="shared" si="33"/>
        <v>-669792.65776699234</v>
      </c>
      <c r="S100" s="87">
        <f t="shared" si="47"/>
        <v>-1030450.2427184501</v>
      </c>
      <c r="T100" s="87">
        <f t="shared" si="48"/>
        <v>360657.58495145739</v>
      </c>
    </row>
    <row r="101" spans="1:22" ht="13.2">
      <c r="A101" s="85">
        <v>42916</v>
      </c>
      <c r="B101" s="32">
        <f t="shared" si="45"/>
        <v>-4614625</v>
      </c>
      <c r="C101" s="32">
        <f t="shared" si="45"/>
        <v>-4614625</v>
      </c>
      <c r="D101" s="89"/>
      <c r="E101" s="32">
        <v>0</v>
      </c>
      <c r="F101" s="87">
        <f t="shared" si="28"/>
        <v>-44802.184466019418</v>
      </c>
      <c r="G101" s="89"/>
      <c r="H101" s="32">
        <f t="shared" si="46"/>
        <v>4614625</v>
      </c>
      <c r="I101" s="32">
        <f t="shared" si="46"/>
        <v>3897790.0485436851</v>
      </c>
      <c r="J101" s="89"/>
      <c r="K101" s="32">
        <f t="shared" si="44"/>
        <v>0</v>
      </c>
      <c r="L101" s="32">
        <f t="shared" si="44"/>
        <v>-716834.95145631488</v>
      </c>
      <c r="M101" s="89"/>
      <c r="N101" s="32">
        <f t="shared" si="42"/>
        <v>-716834.95145631488</v>
      </c>
      <c r="O101" s="32">
        <f t="shared" si="30"/>
        <v>250892.23300971018</v>
      </c>
      <c r="P101" s="32">
        <f t="shared" si="37"/>
        <v>15680.764563106786</v>
      </c>
      <c r="Q101" s="32">
        <f t="shared" si="43"/>
        <v>-465942.71844660467</v>
      </c>
      <c r="R101" s="87">
        <f t="shared" si="33"/>
        <v>-640671.23786407977</v>
      </c>
      <c r="S101" s="87">
        <f t="shared" si="47"/>
        <v>-985648.05825243087</v>
      </c>
      <c r="T101" s="87">
        <f t="shared" si="48"/>
        <v>344976.82038835064</v>
      </c>
    </row>
    <row r="102" spans="1:22" ht="13.2">
      <c r="A102" s="85">
        <v>42947</v>
      </c>
      <c r="B102" s="32">
        <f t="shared" si="45"/>
        <v>-4614625</v>
      </c>
      <c r="C102" s="32">
        <f t="shared" si="45"/>
        <v>-4614625</v>
      </c>
      <c r="D102" s="89"/>
      <c r="E102" s="32">
        <v>0</v>
      </c>
      <c r="F102" s="87">
        <f t="shared" si="28"/>
        <v>-44802.184466019418</v>
      </c>
      <c r="G102" s="89"/>
      <c r="H102" s="32">
        <f t="shared" si="46"/>
        <v>4614625</v>
      </c>
      <c r="I102" s="32">
        <f t="shared" si="46"/>
        <v>3942592.2330097044</v>
      </c>
      <c r="J102" s="89"/>
      <c r="K102" s="32">
        <f t="shared" si="44"/>
        <v>0</v>
      </c>
      <c r="L102" s="32">
        <f t="shared" si="44"/>
        <v>-672032.76699029561</v>
      </c>
      <c r="M102" s="89"/>
      <c r="N102" s="32">
        <f t="shared" si="42"/>
        <v>-672032.76699029561</v>
      </c>
      <c r="O102" s="32">
        <f t="shared" si="30"/>
        <v>235211.46844660345</v>
      </c>
      <c r="P102" s="32">
        <f t="shared" si="37"/>
        <v>15680.764563106728</v>
      </c>
      <c r="Q102" s="32">
        <f t="shared" si="43"/>
        <v>-436821.29854369216</v>
      </c>
      <c r="R102" s="87">
        <f t="shared" si="33"/>
        <v>-611549.81796116743</v>
      </c>
      <c r="S102" s="87">
        <f t="shared" si="47"/>
        <v>-940845.8737864116</v>
      </c>
      <c r="T102" s="87">
        <f t="shared" si="48"/>
        <v>329296.05582524394</v>
      </c>
    </row>
    <row r="103" spans="1:22" ht="13.2">
      <c r="A103" s="85">
        <v>42978</v>
      </c>
      <c r="B103" s="32">
        <f t="shared" si="45"/>
        <v>-4614625</v>
      </c>
      <c r="C103" s="32">
        <f t="shared" si="45"/>
        <v>-4614625</v>
      </c>
      <c r="D103" s="89"/>
      <c r="E103" s="32">
        <v>0</v>
      </c>
      <c r="F103" s="87">
        <f t="shared" si="28"/>
        <v>-44802.184466019418</v>
      </c>
      <c r="G103" s="89"/>
      <c r="H103" s="32">
        <f t="shared" si="46"/>
        <v>4614625</v>
      </c>
      <c r="I103" s="32">
        <f t="shared" si="46"/>
        <v>3987394.4174757237</v>
      </c>
      <c r="J103" s="89"/>
      <c r="K103" s="32">
        <f t="shared" si="44"/>
        <v>0</v>
      </c>
      <c r="L103" s="32">
        <f t="shared" si="44"/>
        <v>-627230.58252427634</v>
      </c>
      <c r="M103" s="89"/>
      <c r="N103" s="32">
        <f t="shared" si="42"/>
        <v>-627230.58252427634</v>
      </c>
      <c r="O103" s="32">
        <f t="shared" si="30"/>
        <v>219530.7038834967</v>
      </c>
      <c r="P103" s="32">
        <f t="shared" si="37"/>
        <v>15680.764563106757</v>
      </c>
      <c r="Q103" s="32">
        <f t="shared" si="43"/>
        <v>-407699.87864077964</v>
      </c>
      <c r="R103" s="87">
        <f t="shared" si="33"/>
        <v>-582428.39805825485</v>
      </c>
      <c r="S103" s="87">
        <f t="shared" si="47"/>
        <v>-896043.68932039232</v>
      </c>
      <c r="T103" s="87">
        <f t="shared" si="48"/>
        <v>313615.29126213718</v>
      </c>
    </row>
    <row r="104" spans="1:22" ht="13.2">
      <c r="A104" s="85">
        <v>43008</v>
      </c>
      <c r="B104" s="32">
        <f t="shared" si="45"/>
        <v>-4614625</v>
      </c>
      <c r="C104" s="32">
        <f t="shared" si="45"/>
        <v>-4614625</v>
      </c>
      <c r="D104" s="89"/>
      <c r="E104" s="32">
        <v>0</v>
      </c>
      <c r="F104" s="87">
        <f t="shared" si="28"/>
        <v>-44802.184466019418</v>
      </c>
      <c r="G104" s="89"/>
      <c r="H104" s="32">
        <f t="shared" si="46"/>
        <v>4614625</v>
      </c>
      <c r="I104" s="32">
        <f t="shared" si="46"/>
        <v>4032196.6019417429</v>
      </c>
      <c r="J104" s="89"/>
      <c r="K104" s="32">
        <f t="shared" si="44"/>
        <v>0</v>
      </c>
      <c r="L104" s="32">
        <f t="shared" si="44"/>
        <v>-582428.39805825707</v>
      </c>
      <c r="M104" s="89"/>
      <c r="N104" s="32">
        <f t="shared" si="42"/>
        <v>-582428.39805825707</v>
      </c>
      <c r="O104" s="32">
        <f t="shared" si="30"/>
        <v>203849.93932038997</v>
      </c>
      <c r="P104" s="32">
        <f t="shared" si="37"/>
        <v>15680.764563106728</v>
      </c>
      <c r="Q104" s="32">
        <f t="shared" si="43"/>
        <v>-378578.45873786707</v>
      </c>
      <c r="R104" s="87">
        <f t="shared" si="33"/>
        <v>-553306.97815534228</v>
      </c>
      <c r="S104" s="87">
        <f t="shared" si="47"/>
        <v>-851241.5048543727</v>
      </c>
      <c r="T104" s="87">
        <f t="shared" si="48"/>
        <v>297934.52669903042</v>
      </c>
    </row>
    <row r="105" spans="1:22" ht="13.2">
      <c r="A105" s="85">
        <v>43039</v>
      </c>
      <c r="B105" s="32">
        <f t="shared" si="45"/>
        <v>-4614625</v>
      </c>
      <c r="C105" s="32">
        <f t="shared" si="45"/>
        <v>-4614625</v>
      </c>
      <c r="D105" s="89"/>
      <c r="E105" s="32">
        <v>0</v>
      </c>
      <c r="F105" s="87">
        <f t="shared" si="28"/>
        <v>-44802.184466019418</v>
      </c>
      <c r="G105" s="89"/>
      <c r="H105" s="32">
        <f t="shared" si="46"/>
        <v>4614625</v>
      </c>
      <c r="I105" s="32">
        <f t="shared" si="46"/>
        <v>4076998.7864077622</v>
      </c>
      <c r="J105" s="89"/>
      <c r="K105" s="32">
        <f t="shared" si="44"/>
        <v>0</v>
      </c>
      <c r="L105" s="32">
        <f t="shared" si="44"/>
        <v>-537626.21359223779</v>
      </c>
      <c r="M105" s="89"/>
      <c r="N105" s="32">
        <f t="shared" si="42"/>
        <v>-537626.21359223779</v>
      </c>
      <c r="O105" s="32">
        <f t="shared" si="30"/>
        <v>188169.17475728321</v>
      </c>
      <c r="P105" s="32">
        <f t="shared" si="37"/>
        <v>15680.764563106757</v>
      </c>
      <c r="Q105" s="32">
        <f t="shared" si="43"/>
        <v>-349457.03883495461</v>
      </c>
      <c r="R105" s="87">
        <f t="shared" si="33"/>
        <v>-524185.55825242976</v>
      </c>
      <c r="S105" s="87">
        <f t="shared" si="47"/>
        <v>-806439.32038835343</v>
      </c>
      <c r="T105" s="87">
        <f t="shared" si="48"/>
        <v>282253.76213592367</v>
      </c>
    </row>
    <row r="106" spans="1:22" ht="13.2">
      <c r="A106" s="86">
        <v>43069</v>
      </c>
      <c r="B106" s="87">
        <f t="shared" si="45"/>
        <v>-4614625</v>
      </c>
      <c r="C106" s="87">
        <f t="shared" si="45"/>
        <v>-4614625</v>
      </c>
      <c r="D106" s="122"/>
      <c r="E106" s="87">
        <v>0</v>
      </c>
      <c r="F106" s="87">
        <f t="shared" si="28"/>
        <v>-44802.184466019418</v>
      </c>
      <c r="G106" s="122"/>
      <c r="H106" s="87">
        <f t="shared" si="46"/>
        <v>4614625</v>
      </c>
      <c r="I106" s="87">
        <f t="shared" si="46"/>
        <v>4121800.9708737815</v>
      </c>
      <c r="J106" s="122"/>
      <c r="K106" s="87">
        <f t="shared" si="44"/>
        <v>0</v>
      </c>
      <c r="L106" s="87">
        <f t="shared" si="44"/>
        <v>-492824.02912621852</v>
      </c>
      <c r="M106" s="122"/>
      <c r="N106" s="87">
        <f t="shared" si="42"/>
        <v>-492824.02912621852</v>
      </c>
      <c r="O106" s="87">
        <f t="shared" si="30"/>
        <v>172488.41019417648</v>
      </c>
      <c r="P106" s="87">
        <f t="shared" si="37"/>
        <v>15680.764563106728</v>
      </c>
      <c r="Q106" s="87">
        <f t="shared" si="43"/>
        <v>-320335.61893204204</v>
      </c>
      <c r="R106" s="87">
        <f t="shared" si="33"/>
        <v>-495064.13834951719</v>
      </c>
      <c r="S106" s="87">
        <f t="shared" si="47"/>
        <v>-761637.13592233416</v>
      </c>
      <c r="T106" s="87">
        <f t="shared" si="48"/>
        <v>266572.99757281697</v>
      </c>
    </row>
    <row r="107" spans="1:22" ht="13.2">
      <c r="A107" s="86">
        <v>43100</v>
      </c>
      <c r="B107" s="87">
        <f t="shared" si="45"/>
        <v>-4614625</v>
      </c>
      <c r="C107" s="87">
        <f t="shared" si="45"/>
        <v>-4614625</v>
      </c>
      <c r="D107" s="122"/>
      <c r="E107" s="87">
        <v>0</v>
      </c>
      <c r="F107" s="87">
        <f t="shared" si="28"/>
        <v>-44802.184466019418</v>
      </c>
      <c r="G107" s="122"/>
      <c r="H107" s="87">
        <f t="shared" si="46"/>
        <v>4614625</v>
      </c>
      <c r="I107" s="87">
        <f>I106-F107</f>
        <v>4166603.1553398008</v>
      </c>
      <c r="J107" s="122"/>
      <c r="K107" s="87">
        <f t="shared" si="44"/>
        <v>0</v>
      </c>
      <c r="L107" s="87">
        <f>C107+I107</f>
        <v>-448021.84466019925</v>
      </c>
      <c r="M107" s="122"/>
      <c r="N107" s="87">
        <f>L107-K107</f>
        <v>-448021.84466019925</v>
      </c>
      <c r="O107" s="87">
        <f t="shared" si="30"/>
        <v>156807.64563106972</v>
      </c>
      <c r="P107" s="87">
        <f t="shared" si="37"/>
        <v>15680.764563106757</v>
      </c>
      <c r="Q107" s="87">
        <f t="shared" si="43"/>
        <v>-291214.19902912952</v>
      </c>
      <c r="R107" s="87">
        <f t="shared" si="33"/>
        <v>-465942.71844660467</v>
      </c>
      <c r="S107" s="87">
        <f t="shared" si="47"/>
        <v>-716834.95145631488</v>
      </c>
      <c r="T107" s="87">
        <f t="shared" si="48"/>
        <v>250892.23300971021</v>
      </c>
    </row>
    <row r="108" spans="1:22" ht="13.2">
      <c r="A108" s="86">
        <v>43131</v>
      </c>
      <c r="B108" s="87">
        <f t="shared" si="45"/>
        <v>-4614625</v>
      </c>
      <c r="C108" s="87">
        <f t="shared" si="45"/>
        <v>-4614625</v>
      </c>
      <c r="D108" s="122"/>
      <c r="E108" s="87">
        <v>0</v>
      </c>
      <c r="F108" s="87">
        <f t="shared" si="28"/>
        <v>-44802.184466019418</v>
      </c>
      <c r="G108" s="122"/>
      <c r="H108" s="87">
        <f>H107-E108</f>
        <v>4614625</v>
      </c>
      <c r="I108" s="87">
        <f t="shared" si="46"/>
        <v>4211405.33980582</v>
      </c>
      <c r="J108" s="122"/>
      <c r="K108" s="87">
        <f t="shared" si="44"/>
        <v>0</v>
      </c>
      <c r="L108" s="87">
        <f t="shared" si="44"/>
        <v>-403219.66019417997</v>
      </c>
      <c r="M108" s="122"/>
      <c r="N108" s="87">
        <f t="shared" si="42"/>
        <v>-403219.66019417997</v>
      </c>
      <c r="O108" s="87">
        <f>F108*$O$11+O107</f>
        <v>147399.18689320565</v>
      </c>
      <c r="P108" s="87">
        <f t="shared" si="37"/>
        <v>9408.4587378640717</v>
      </c>
      <c r="Q108" s="87">
        <f t="shared" si="43"/>
        <v>-255820.47330097432</v>
      </c>
      <c r="R108" s="87">
        <f t="shared" si="33"/>
        <v>-436559.95246764045</v>
      </c>
      <c r="S108" s="87">
        <f t="shared" si="47"/>
        <v>-672032.76699029561</v>
      </c>
      <c r="T108" s="87">
        <f t="shared" si="48"/>
        <v>235472.81452265522</v>
      </c>
    </row>
    <row r="109" spans="1:22" ht="13.2">
      <c r="A109" s="86">
        <v>43159</v>
      </c>
      <c r="B109" s="87">
        <f t="shared" si="45"/>
        <v>-4614625</v>
      </c>
      <c r="C109" s="87">
        <f t="shared" si="45"/>
        <v>-4614625</v>
      </c>
      <c r="D109" s="122"/>
      <c r="E109" s="87">
        <v>0</v>
      </c>
      <c r="F109" s="87">
        <f t="shared" si="28"/>
        <v>-44802.184466019418</v>
      </c>
      <c r="G109" s="122"/>
      <c r="H109" s="87">
        <f t="shared" si="46"/>
        <v>4614625</v>
      </c>
      <c r="I109" s="87">
        <f t="shared" si="46"/>
        <v>4256207.5242718393</v>
      </c>
      <c r="J109" s="122"/>
      <c r="K109" s="87">
        <f t="shared" si="44"/>
        <v>0</v>
      </c>
      <c r="L109" s="87">
        <f t="shared" si="44"/>
        <v>-358417.4757281607</v>
      </c>
      <c r="M109" s="122"/>
      <c r="N109" s="87">
        <f t="shared" si="42"/>
        <v>-358417.4757281607</v>
      </c>
      <c r="O109" s="87">
        <f t="shared" ref="O109:O139" si="49">F109*$O$11+O108</f>
        <v>137990.72815534158</v>
      </c>
      <c r="P109" s="87">
        <f t="shared" si="37"/>
        <v>9408.4587378640717</v>
      </c>
      <c r="Q109" s="87">
        <f t="shared" si="43"/>
        <v>-220426.74757281912</v>
      </c>
      <c r="R109" s="87">
        <f t="shared" si="33"/>
        <v>-406654.49433657248</v>
      </c>
      <c r="S109" s="87">
        <f t="shared" si="47"/>
        <v>-627230.58252427634</v>
      </c>
      <c r="T109" s="87">
        <f t="shared" si="48"/>
        <v>220576.08818770383</v>
      </c>
      <c r="V109" s="1135"/>
    </row>
    <row r="110" spans="1:22" ht="13.2">
      <c r="A110" s="86">
        <v>43190</v>
      </c>
      <c r="B110" s="87">
        <f t="shared" si="45"/>
        <v>-4614625</v>
      </c>
      <c r="C110" s="87">
        <f t="shared" si="45"/>
        <v>-4614625</v>
      </c>
      <c r="D110" s="122"/>
      <c r="E110" s="87">
        <v>0</v>
      </c>
      <c r="F110" s="87">
        <f t="shared" si="28"/>
        <v>-44802.184466019418</v>
      </c>
      <c r="G110" s="122"/>
      <c r="H110" s="87">
        <f t="shared" si="46"/>
        <v>4614625</v>
      </c>
      <c r="I110" s="87">
        <f t="shared" si="46"/>
        <v>4301009.7087378586</v>
      </c>
      <c r="J110" s="122"/>
      <c r="K110" s="87">
        <f t="shared" si="44"/>
        <v>0</v>
      </c>
      <c r="L110" s="87">
        <f t="shared" si="44"/>
        <v>-313615.29126214143</v>
      </c>
      <c r="M110" s="122"/>
      <c r="N110" s="87">
        <f t="shared" si="42"/>
        <v>-313615.29126214143</v>
      </c>
      <c r="O110" s="87">
        <f t="shared" si="49"/>
        <v>128582.26941747751</v>
      </c>
      <c r="P110" s="87">
        <f t="shared" si="37"/>
        <v>9408.4587378640717</v>
      </c>
      <c r="Q110" s="87">
        <f t="shared" si="43"/>
        <v>-185033.02184466392</v>
      </c>
      <c r="R110" s="87">
        <f t="shared" si="33"/>
        <v>-376226.34405340115</v>
      </c>
      <c r="S110" s="87">
        <f t="shared" si="47"/>
        <v>-582428.39805825707</v>
      </c>
      <c r="T110" s="87">
        <f t="shared" si="48"/>
        <v>206202.05400485592</v>
      </c>
    </row>
    <row r="111" spans="1:22" ht="13.2">
      <c r="A111" s="86">
        <v>43220</v>
      </c>
      <c r="B111" s="87">
        <f t="shared" si="45"/>
        <v>-4614625</v>
      </c>
      <c r="C111" s="87">
        <f t="shared" si="45"/>
        <v>-4614625</v>
      </c>
      <c r="D111" s="122"/>
      <c r="E111" s="87">
        <v>0</v>
      </c>
      <c r="F111" s="87">
        <f t="shared" si="28"/>
        <v>-44802.184466019418</v>
      </c>
      <c r="G111" s="122"/>
      <c r="H111" s="87">
        <f t="shared" si="46"/>
        <v>4614625</v>
      </c>
      <c r="I111" s="87">
        <f t="shared" si="46"/>
        <v>4345811.8932038778</v>
      </c>
      <c r="J111" s="122"/>
      <c r="K111" s="87">
        <f t="shared" si="44"/>
        <v>0</v>
      </c>
      <c r="L111" s="87">
        <f t="shared" si="44"/>
        <v>-268813.10679612216</v>
      </c>
      <c r="M111" s="122"/>
      <c r="N111" s="87">
        <f t="shared" si="42"/>
        <v>-268813.10679612216</v>
      </c>
      <c r="O111" s="87">
        <f t="shared" si="49"/>
        <v>119173.81067961344</v>
      </c>
      <c r="P111" s="87">
        <f t="shared" si="37"/>
        <v>9408.4587378640717</v>
      </c>
      <c r="Q111" s="87">
        <f t="shared" si="43"/>
        <v>-149639.29611650872</v>
      </c>
      <c r="R111" s="87">
        <f t="shared" si="33"/>
        <v>-345275.50161812612</v>
      </c>
      <c r="S111" s="87">
        <f t="shared" si="47"/>
        <v>-537626.21359223779</v>
      </c>
      <c r="T111" s="87">
        <f t="shared" si="48"/>
        <v>192350.71197411165</v>
      </c>
    </row>
    <row r="112" spans="1:22" ht="13.2">
      <c r="A112" s="86">
        <v>43251</v>
      </c>
      <c r="B112" s="87">
        <f t="shared" si="45"/>
        <v>-4614625</v>
      </c>
      <c r="C112" s="87">
        <f t="shared" si="45"/>
        <v>-4614625</v>
      </c>
      <c r="D112" s="122"/>
      <c r="E112" s="87">
        <v>0</v>
      </c>
      <c r="F112" s="87">
        <f t="shared" ref="F112:F117" si="50">C112/$E$5</f>
        <v>-44802.184466019418</v>
      </c>
      <c r="G112" s="122"/>
      <c r="H112" s="87">
        <f t="shared" si="46"/>
        <v>4614625</v>
      </c>
      <c r="I112" s="87">
        <f t="shared" si="46"/>
        <v>4390614.0776698971</v>
      </c>
      <c r="J112" s="122"/>
      <c r="K112" s="87">
        <f t="shared" si="44"/>
        <v>0</v>
      </c>
      <c r="L112" s="87">
        <f t="shared" si="44"/>
        <v>-224010.92233010288</v>
      </c>
      <c r="M112" s="122"/>
      <c r="N112" s="87">
        <f t="shared" si="42"/>
        <v>-224010.92233010288</v>
      </c>
      <c r="O112" s="87">
        <f t="shared" si="49"/>
        <v>109765.35194174937</v>
      </c>
      <c r="P112" s="87">
        <f t="shared" si="37"/>
        <v>9408.4587378640717</v>
      </c>
      <c r="Q112" s="87">
        <f t="shared" si="43"/>
        <v>-114245.57038835352</v>
      </c>
      <c r="R112" s="87">
        <f t="shared" si="33"/>
        <v>-313801.96703074756</v>
      </c>
      <c r="S112" s="87">
        <f t="shared" si="47"/>
        <v>-492824.02912621852</v>
      </c>
      <c r="T112" s="87">
        <f t="shared" si="48"/>
        <v>179022.06209547093</v>
      </c>
    </row>
    <row r="113" spans="1:22" ht="13.2">
      <c r="A113" s="86">
        <v>43281</v>
      </c>
      <c r="B113" s="87">
        <f t="shared" si="45"/>
        <v>-4614625</v>
      </c>
      <c r="C113" s="87">
        <f t="shared" si="45"/>
        <v>-4614625</v>
      </c>
      <c r="D113" s="122"/>
      <c r="E113" s="87">
        <v>0</v>
      </c>
      <c r="F113" s="87">
        <f t="shared" si="50"/>
        <v>-44802.184466019418</v>
      </c>
      <c r="G113" s="122"/>
      <c r="H113" s="87">
        <f t="shared" si="46"/>
        <v>4614625</v>
      </c>
      <c r="I113" s="87">
        <f t="shared" si="46"/>
        <v>4435416.2621359164</v>
      </c>
      <c r="J113" s="122"/>
      <c r="K113" s="87">
        <f t="shared" si="44"/>
        <v>0</v>
      </c>
      <c r="L113" s="87">
        <f t="shared" si="44"/>
        <v>-179208.73786408361</v>
      </c>
      <c r="M113" s="122"/>
      <c r="N113" s="87">
        <f t="shared" si="42"/>
        <v>-179208.73786408361</v>
      </c>
      <c r="O113" s="87">
        <f t="shared" si="49"/>
        <v>100356.89320388529</v>
      </c>
      <c r="P113" s="87">
        <f t="shared" si="37"/>
        <v>9408.4587378640717</v>
      </c>
      <c r="Q113" s="87">
        <f t="shared" si="43"/>
        <v>-78851.844660198316</v>
      </c>
      <c r="R113" s="87">
        <f t="shared" si="33"/>
        <v>-281805.74029126554</v>
      </c>
      <c r="S113" s="87">
        <f t="shared" si="47"/>
        <v>-448021.84466019925</v>
      </c>
      <c r="T113" s="87">
        <f t="shared" si="48"/>
        <v>166216.10436893371</v>
      </c>
    </row>
    <row r="114" spans="1:22" ht="13.2">
      <c r="A114" s="86">
        <v>43312</v>
      </c>
      <c r="B114" s="87">
        <f t="shared" ref="B114:C118" si="51">B113</f>
        <v>-4614625</v>
      </c>
      <c r="C114" s="87">
        <f t="shared" si="51"/>
        <v>-4614625</v>
      </c>
      <c r="D114" s="122"/>
      <c r="E114" s="87">
        <v>0</v>
      </c>
      <c r="F114" s="87">
        <f t="shared" si="50"/>
        <v>-44802.184466019418</v>
      </c>
      <c r="G114" s="122"/>
      <c r="H114" s="87">
        <f t="shared" ref="H114:I118" si="52">H113-E114</f>
        <v>4614625</v>
      </c>
      <c r="I114" s="87">
        <f t="shared" si="52"/>
        <v>4480218.4466019357</v>
      </c>
      <c r="J114" s="122"/>
      <c r="K114" s="87">
        <f t="shared" si="44"/>
        <v>0</v>
      </c>
      <c r="L114" s="87">
        <f t="shared" si="44"/>
        <v>-134406.55339806434</v>
      </c>
      <c r="M114" s="122"/>
      <c r="N114" s="87">
        <f>L114-K114</f>
        <v>-134406.55339806434</v>
      </c>
      <c r="O114" s="87">
        <f t="shared" si="49"/>
        <v>90948.434466021223</v>
      </c>
      <c r="P114" s="87">
        <f t="shared" si="37"/>
        <v>9408.4587378640717</v>
      </c>
      <c r="Q114" s="87">
        <f t="shared" ref="Q114:Q122" si="53">L114+O114</f>
        <v>-43458.118932043115</v>
      </c>
      <c r="R114" s="87">
        <f t="shared" si="33"/>
        <v>-249286.82139967987</v>
      </c>
      <c r="S114" s="87">
        <f t="shared" si="47"/>
        <v>-403219.66019417997</v>
      </c>
      <c r="T114" s="87">
        <f t="shared" si="48"/>
        <v>153932.83879450013</v>
      </c>
    </row>
    <row r="115" spans="1:22" ht="13.2">
      <c r="A115" s="86">
        <v>43343</v>
      </c>
      <c r="B115" s="87">
        <f t="shared" si="51"/>
        <v>-4614625</v>
      </c>
      <c r="C115" s="87">
        <f t="shared" si="51"/>
        <v>-4614625</v>
      </c>
      <c r="D115" s="122"/>
      <c r="E115" s="87">
        <v>0</v>
      </c>
      <c r="F115" s="87">
        <f t="shared" si="50"/>
        <v>-44802.184466019418</v>
      </c>
      <c r="G115" s="122"/>
      <c r="H115" s="87">
        <f t="shared" si="52"/>
        <v>4614625</v>
      </c>
      <c r="I115" s="87">
        <f t="shared" si="52"/>
        <v>4525020.6310679549</v>
      </c>
      <c r="J115" s="122"/>
      <c r="K115" s="87">
        <f t="shared" si="44"/>
        <v>0</v>
      </c>
      <c r="L115" s="87">
        <f t="shared" si="44"/>
        <v>-89604.368932045065</v>
      </c>
      <c r="M115" s="122"/>
      <c r="N115" s="87">
        <f>L115-K115</f>
        <v>-89604.368932045065</v>
      </c>
      <c r="O115" s="87">
        <f t="shared" si="49"/>
        <v>81539.975728157151</v>
      </c>
      <c r="P115" s="87">
        <f t="shared" si="37"/>
        <v>9408.4587378640717</v>
      </c>
      <c r="Q115" s="87">
        <f t="shared" si="53"/>
        <v>-8064.3932038879138</v>
      </c>
      <c r="R115" s="87">
        <f t="shared" si="33"/>
        <v>-216245.21035599068</v>
      </c>
      <c r="S115" s="87">
        <f t="shared" si="47"/>
        <v>-358417.4757281607</v>
      </c>
      <c r="T115" s="87">
        <f t="shared" si="48"/>
        <v>142172.26537217002</v>
      </c>
    </row>
    <row r="116" spans="1:22" ht="13.2">
      <c r="A116" s="86">
        <v>43373</v>
      </c>
      <c r="B116" s="87">
        <f t="shared" si="51"/>
        <v>-4614625</v>
      </c>
      <c r="C116" s="87">
        <f t="shared" si="51"/>
        <v>-4614625</v>
      </c>
      <c r="D116" s="122"/>
      <c r="E116" s="87">
        <v>0</v>
      </c>
      <c r="F116" s="87">
        <f t="shared" si="50"/>
        <v>-44802.184466019418</v>
      </c>
      <c r="G116" s="122"/>
      <c r="H116" s="87">
        <f t="shared" si="52"/>
        <v>4614625</v>
      </c>
      <c r="I116" s="87">
        <f t="shared" si="52"/>
        <v>4569822.8155339742</v>
      </c>
      <c r="J116" s="122"/>
      <c r="K116" s="87">
        <f t="shared" ref="K116:L118" si="54">B116+H116</f>
        <v>0</v>
      </c>
      <c r="L116" s="87">
        <f t="shared" si="54"/>
        <v>-44802.184466025792</v>
      </c>
      <c r="M116" s="122"/>
      <c r="N116" s="87">
        <f>L116-K116</f>
        <v>-44802.184466025792</v>
      </c>
      <c r="O116" s="87">
        <f>F116*$O$11+O115</f>
        <v>72131.516990293079</v>
      </c>
      <c r="P116" s="87">
        <f t="shared" si="37"/>
        <v>9408.4587378640717</v>
      </c>
      <c r="Q116" s="87">
        <f t="shared" si="53"/>
        <v>27329.332524267287</v>
      </c>
      <c r="R116" s="87">
        <f t="shared" si="33"/>
        <v>-182680.90716019788</v>
      </c>
      <c r="S116" s="87">
        <f t="shared" si="47"/>
        <v>-313615.29126214143</v>
      </c>
      <c r="T116" s="87">
        <f t="shared" si="48"/>
        <v>130934.38410194352</v>
      </c>
    </row>
    <row r="117" spans="1:22" ht="13.2">
      <c r="A117" s="86">
        <v>43404</v>
      </c>
      <c r="B117" s="87">
        <f t="shared" si="51"/>
        <v>-4614625</v>
      </c>
      <c r="C117" s="87">
        <f t="shared" si="51"/>
        <v>-4614625</v>
      </c>
      <c r="D117" s="122"/>
      <c r="E117" s="87">
        <v>0</v>
      </c>
      <c r="F117" s="87">
        <f t="shared" si="50"/>
        <v>-44802.184466019418</v>
      </c>
      <c r="G117" s="122"/>
      <c r="H117" s="87">
        <f t="shared" si="52"/>
        <v>4614625</v>
      </c>
      <c r="I117" s="87">
        <f t="shared" si="52"/>
        <v>4614624.9999999935</v>
      </c>
      <c r="J117" s="122"/>
      <c r="K117" s="87">
        <f t="shared" si="54"/>
        <v>0</v>
      </c>
      <c r="L117" s="87">
        <f t="shared" ref="L117:L135" si="55">C117+I117</f>
        <v>0</v>
      </c>
      <c r="M117" s="122"/>
      <c r="N117" s="87">
        <f t="shared" ref="N117:N135" si="56">L117-K117</f>
        <v>0</v>
      </c>
      <c r="O117" s="87">
        <f t="shared" si="49"/>
        <v>62723.058252429</v>
      </c>
      <c r="P117" s="87">
        <f t="shared" si="37"/>
        <v>9408.458737864079</v>
      </c>
      <c r="Q117" s="87">
        <f t="shared" si="53"/>
        <v>62723.058252429</v>
      </c>
      <c r="R117" s="87">
        <f t="shared" si="33"/>
        <v>-148593.91181230132</v>
      </c>
      <c r="S117" s="87">
        <f t="shared" si="47"/>
        <v>-268813.10679612187</v>
      </c>
      <c r="T117" s="87">
        <f t="shared" si="48"/>
        <v>120219.19498382056</v>
      </c>
      <c r="U117" s="1107" t="s">
        <v>878</v>
      </c>
      <c r="V117" s="973"/>
    </row>
    <row r="118" spans="1:22" ht="13.2">
      <c r="A118" s="86">
        <v>43434</v>
      </c>
      <c r="B118" s="87">
        <f t="shared" si="51"/>
        <v>-4614625</v>
      </c>
      <c r="C118" s="87">
        <f t="shared" si="51"/>
        <v>-4614625</v>
      </c>
      <c r="D118" s="122"/>
      <c r="E118" s="87">
        <v>0</v>
      </c>
      <c r="F118" s="87"/>
      <c r="G118" s="122"/>
      <c r="H118" s="87">
        <f t="shared" si="52"/>
        <v>4614625</v>
      </c>
      <c r="I118" s="87">
        <f>I117-F118</f>
        <v>4614624.9999999935</v>
      </c>
      <c r="J118" s="122"/>
      <c r="K118" s="87">
        <f t="shared" si="54"/>
        <v>0</v>
      </c>
      <c r="L118" s="87">
        <f t="shared" si="55"/>
        <v>0</v>
      </c>
      <c r="M118" s="122"/>
      <c r="N118" s="87">
        <f t="shared" si="56"/>
        <v>0</v>
      </c>
      <c r="O118" s="87">
        <f t="shared" si="49"/>
        <v>62723.058252429</v>
      </c>
      <c r="P118" s="87">
        <f t="shared" si="37"/>
        <v>0</v>
      </c>
      <c r="Q118" s="87">
        <f t="shared" si="53"/>
        <v>62723.058252429</v>
      </c>
      <c r="R118" s="87">
        <f t="shared" si="33"/>
        <v>-115458.96288430739</v>
      </c>
      <c r="S118" s="87">
        <f t="shared" si="47"/>
        <v>-225877.6800161862</v>
      </c>
      <c r="T118" s="87">
        <f t="shared" si="48"/>
        <v>110418.71713187882</v>
      </c>
    </row>
    <row r="119" spans="1:22" ht="13.2">
      <c r="A119" s="86">
        <v>43465</v>
      </c>
      <c r="B119" s="87">
        <f t="shared" ref="B119:B160" si="57">B118</f>
        <v>-4614625</v>
      </c>
      <c r="C119" s="87">
        <f t="shared" ref="C119:C160" si="58">C118</f>
        <v>-4614625</v>
      </c>
      <c r="D119" s="122"/>
      <c r="E119" s="87">
        <v>0</v>
      </c>
      <c r="F119" s="87">
        <v>0</v>
      </c>
      <c r="G119" s="81"/>
      <c r="H119" s="87">
        <f>H118-E119</f>
        <v>4614625</v>
      </c>
      <c r="I119" s="87">
        <f>I118-F119</f>
        <v>4614624.9999999935</v>
      </c>
      <c r="J119" s="81"/>
      <c r="K119" s="87">
        <f>B119+H119</f>
        <v>0</v>
      </c>
      <c r="L119" s="87">
        <f t="shared" si="55"/>
        <v>0</v>
      </c>
      <c r="M119" s="122"/>
      <c r="N119" s="87">
        <f t="shared" si="56"/>
        <v>0</v>
      </c>
      <c r="O119" s="87">
        <f t="shared" si="49"/>
        <v>62723.058252429</v>
      </c>
      <c r="P119" s="87">
        <f t="shared" si="37"/>
        <v>0</v>
      </c>
      <c r="Q119" s="87">
        <f t="shared" si="53"/>
        <v>62723.058252429</v>
      </c>
      <c r="R119" s="87">
        <f>(Q107+Q119+(SUM(Q108:Q118))*2)/24</f>
        <v>-84750.798948222815</v>
      </c>
      <c r="S119" s="87">
        <f t="shared" si="47"/>
        <v>-186675.76860841879</v>
      </c>
      <c r="T119" s="87">
        <f t="shared" si="48"/>
        <v>101924.96966019597</v>
      </c>
    </row>
    <row r="120" spans="1:22" ht="13.2">
      <c r="A120" s="86">
        <v>43496</v>
      </c>
      <c r="B120" s="87">
        <f t="shared" si="57"/>
        <v>-4614625</v>
      </c>
      <c r="C120" s="87">
        <f t="shared" si="58"/>
        <v>-4614625</v>
      </c>
      <c r="D120" s="122"/>
      <c r="E120" s="87">
        <v>0</v>
      </c>
      <c r="F120" s="87">
        <v>0</v>
      </c>
      <c r="G120" s="81"/>
      <c r="H120" s="87">
        <f>H119-E120</f>
        <v>4614625</v>
      </c>
      <c r="I120" s="87">
        <f>I119-F120</f>
        <v>4614624.9999999935</v>
      </c>
      <c r="J120" s="81"/>
      <c r="K120" s="87">
        <f>B120+H120</f>
        <v>0</v>
      </c>
      <c r="L120" s="87">
        <f t="shared" si="55"/>
        <v>0</v>
      </c>
      <c r="M120" s="122"/>
      <c r="N120" s="87">
        <f t="shared" si="56"/>
        <v>0</v>
      </c>
      <c r="O120" s="87">
        <f t="shared" si="49"/>
        <v>62723.058252429</v>
      </c>
      <c r="P120" s="87">
        <f t="shared" si="37"/>
        <v>0</v>
      </c>
      <c r="Q120" s="87">
        <f t="shared" si="53"/>
        <v>62723.058252429</v>
      </c>
      <c r="R120" s="87">
        <f t="shared" si="33"/>
        <v>-56730.766080099398</v>
      </c>
      <c r="S120" s="87">
        <f t="shared" si="47"/>
        <v>-151207.37257281967</v>
      </c>
      <c r="T120" s="87">
        <f t="shared" si="48"/>
        <v>94476.606492720253</v>
      </c>
    </row>
    <row r="121" spans="1:22" ht="13.2">
      <c r="A121" s="86">
        <v>43524</v>
      </c>
      <c r="B121" s="87">
        <f t="shared" si="57"/>
        <v>-4614625</v>
      </c>
      <c r="C121" s="87">
        <f t="shared" si="58"/>
        <v>-4614625</v>
      </c>
      <c r="D121" s="122"/>
      <c r="E121" s="87">
        <v>0</v>
      </c>
      <c r="F121" s="87">
        <v>0</v>
      </c>
      <c r="G121" s="81"/>
      <c r="H121" s="87">
        <f>H120-E121</f>
        <v>4614625</v>
      </c>
      <c r="I121" s="87">
        <f>I120-F121</f>
        <v>4614624.9999999935</v>
      </c>
      <c r="J121" s="81"/>
      <c r="K121" s="87">
        <f>B121+H121</f>
        <v>0</v>
      </c>
      <c r="L121" s="87">
        <f t="shared" si="55"/>
        <v>0</v>
      </c>
      <c r="M121" s="122"/>
      <c r="N121" s="87">
        <f t="shared" si="56"/>
        <v>0</v>
      </c>
      <c r="O121" s="87">
        <f t="shared" si="49"/>
        <v>62723.058252429</v>
      </c>
      <c r="P121" s="87">
        <f t="shared" si="37"/>
        <v>0</v>
      </c>
      <c r="Q121" s="87">
        <f t="shared" si="53"/>
        <v>62723.058252429</v>
      </c>
      <c r="R121" s="87">
        <f t="shared" si="33"/>
        <v>-31660.210355988936</v>
      </c>
      <c r="S121" s="87">
        <f t="shared" si="47"/>
        <v>-119472.4919093888</v>
      </c>
      <c r="T121" s="87">
        <f t="shared" si="48"/>
        <v>87812.281553399866</v>
      </c>
    </row>
    <row r="122" spans="1:22" ht="13.2">
      <c r="A122" s="86">
        <v>43555</v>
      </c>
      <c r="B122" s="87">
        <f t="shared" si="57"/>
        <v>-4614625</v>
      </c>
      <c r="C122" s="87">
        <f t="shared" si="58"/>
        <v>-4614625</v>
      </c>
      <c r="D122" s="122"/>
      <c r="E122" s="87">
        <v>0</v>
      </c>
      <c r="F122" s="87">
        <v>0</v>
      </c>
      <c r="G122" s="81"/>
      <c r="H122" s="87">
        <f>H121-E122</f>
        <v>4614625</v>
      </c>
      <c r="I122" s="87">
        <f>I121-F122</f>
        <v>4614624.9999999935</v>
      </c>
      <c r="J122" s="81"/>
      <c r="K122" s="87">
        <f>B122+H122</f>
        <v>0</v>
      </c>
      <c r="L122" s="87">
        <f t="shared" si="55"/>
        <v>0</v>
      </c>
      <c r="M122" s="122"/>
      <c r="N122" s="87">
        <f t="shared" si="56"/>
        <v>0</v>
      </c>
      <c r="O122" s="87">
        <f t="shared" si="49"/>
        <v>62723.058252429</v>
      </c>
      <c r="P122" s="87">
        <f t="shared" si="37"/>
        <v>0</v>
      </c>
      <c r="Q122" s="87">
        <f t="shared" si="53"/>
        <v>62723.058252429</v>
      </c>
      <c r="R122" s="87">
        <f t="shared" si="33"/>
        <v>-9539.1317758913865</v>
      </c>
      <c r="S122" s="87">
        <f t="shared" si="47"/>
        <v>-91471.126618126218</v>
      </c>
      <c r="T122" s="87">
        <f t="shared" si="48"/>
        <v>81931.994842234824</v>
      </c>
    </row>
    <row r="123" spans="1:22" ht="13.2">
      <c r="A123" s="86">
        <v>43585</v>
      </c>
      <c r="B123" s="87">
        <f t="shared" si="57"/>
        <v>-4614625</v>
      </c>
      <c r="C123" s="87">
        <f t="shared" si="58"/>
        <v>-4614625</v>
      </c>
      <c r="D123" s="122"/>
      <c r="E123" s="87">
        <v>0</v>
      </c>
      <c r="F123" s="87">
        <v>0</v>
      </c>
      <c r="G123" s="81"/>
      <c r="H123" s="87">
        <f t="shared" ref="H123:H135" si="59">H122-E123</f>
        <v>4614625</v>
      </c>
      <c r="I123" s="87">
        <f t="shared" ref="I123:I135" si="60">I122-F123</f>
        <v>4614624.9999999935</v>
      </c>
      <c r="J123" s="81"/>
      <c r="K123" s="87">
        <f t="shared" ref="K123:K135" si="61">B123+H123</f>
        <v>0</v>
      </c>
      <c r="L123" s="87">
        <f t="shared" si="55"/>
        <v>0</v>
      </c>
      <c r="M123" s="122"/>
      <c r="N123" s="87">
        <f t="shared" si="56"/>
        <v>0</v>
      </c>
      <c r="O123" s="87">
        <f t="shared" si="49"/>
        <v>62723.058252429</v>
      </c>
      <c r="P123" s="87">
        <f t="shared" si="37"/>
        <v>0</v>
      </c>
      <c r="Q123" s="87">
        <f t="shared" ref="Q123:Q135" si="62">L123+O123</f>
        <v>62723.058252429</v>
      </c>
      <c r="R123" s="87">
        <f t="shared" ref="R123:R135" si="63">(Q111+Q123+(SUM(Q112:Q122))*2)/24</f>
        <v>9632.4696601932155</v>
      </c>
      <c r="S123" s="87">
        <f t="shared" si="47"/>
        <v>-67203.276699031892</v>
      </c>
      <c r="T123" s="87">
        <f t="shared" si="48"/>
        <v>76835.746359225115</v>
      </c>
    </row>
    <row r="124" spans="1:22" ht="13.2">
      <c r="A124" s="86">
        <v>43616</v>
      </c>
      <c r="B124" s="87">
        <f t="shared" si="57"/>
        <v>-4614625</v>
      </c>
      <c r="C124" s="87">
        <f t="shared" si="58"/>
        <v>-4614625</v>
      </c>
      <c r="D124" s="122"/>
      <c r="E124" s="87">
        <v>0</v>
      </c>
      <c r="F124" s="87">
        <v>0</v>
      </c>
      <c r="G124" s="81"/>
      <c r="H124" s="87">
        <f t="shared" si="59"/>
        <v>4614625</v>
      </c>
      <c r="I124" s="87">
        <f t="shared" si="60"/>
        <v>4614624.9999999935</v>
      </c>
      <c r="J124" s="81"/>
      <c r="K124" s="87">
        <f t="shared" si="61"/>
        <v>0</v>
      </c>
      <c r="L124" s="87">
        <f t="shared" si="55"/>
        <v>0</v>
      </c>
      <c r="M124" s="122"/>
      <c r="N124" s="87">
        <f t="shared" si="56"/>
        <v>0</v>
      </c>
      <c r="O124" s="87">
        <f t="shared" si="49"/>
        <v>62723.058252429</v>
      </c>
      <c r="P124" s="87">
        <f t="shared" si="37"/>
        <v>0</v>
      </c>
      <c r="Q124" s="87">
        <f t="shared" si="62"/>
        <v>62723.058252429</v>
      </c>
      <c r="R124" s="87">
        <v>0</v>
      </c>
      <c r="S124" s="87">
        <f t="shared" si="47"/>
        <v>-46668.942152105854</v>
      </c>
      <c r="T124" s="87">
        <f t="shared" si="48"/>
        <v>72523.536104370738</v>
      </c>
    </row>
    <row r="125" spans="1:22" ht="13.2">
      <c r="A125" s="86">
        <v>43646</v>
      </c>
      <c r="B125" s="87">
        <f t="shared" si="57"/>
        <v>-4614625</v>
      </c>
      <c r="C125" s="87">
        <f t="shared" si="58"/>
        <v>-4614625</v>
      </c>
      <c r="D125" s="122"/>
      <c r="E125" s="87">
        <v>0</v>
      </c>
      <c r="F125" s="87">
        <v>0</v>
      </c>
      <c r="G125" s="81"/>
      <c r="H125" s="87">
        <f t="shared" si="59"/>
        <v>4614625</v>
      </c>
      <c r="I125" s="87">
        <f t="shared" si="60"/>
        <v>4614624.9999999935</v>
      </c>
      <c r="J125" s="81"/>
      <c r="K125" s="87">
        <f t="shared" si="61"/>
        <v>0</v>
      </c>
      <c r="L125" s="87">
        <f t="shared" si="55"/>
        <v>0</v>
      </c>
      <c r="M125" s="122"/>
      <c r="N125" s="87">
        <f t="shared" si="56"/>
        <v>0</v>
      </c>
      <c r="O125" s="87">
        <f t="shared" si="49"/>
        <v>62723.058252429</v>
      </c>
      <c r="P125" s="87">
        <f t="shared" si="37"/>
        <v>0</v>
      </c>
      <c r="Q125" s="87">
        <f t="shared" si="62"/>
        <v>62723.058252429</v>
      </c>
      <c r="R125" s="87">
        <f t="shared" si="63"/>
        <v>39127.241100323634</v>
      </c>
      <c r="S125" s="87">
        <f t="shared" si="47"/>
        <v>-29868.122977348085</v>
      </c>
      <c r="T125" s="87">
        <f t="shared" si="48"/>
        <v>68995.364077671722</v>
      </c>
    </row>
    <row r="126" spans="1:22" ht="13.2">
      <c r="A126" s="969">
        <v>43677</v>
      </c>
      <c r="B126" s="970">
        <f t="shared" si="57"/>
        <v>-4614625</v>
      </c>
      <c r="C126" s="970">
        <f t="shared" si="58"/>
        <v>-4614625</v>
      </c>
      <c r="D126" s="971"/>
      <c r="E126" s="970">
        <v>0</v>
      </c>
      <c r="F126" s="970">
        <v>0</v>
      </c>
      <c r="G126" s="1782"/>
      <c r="H126" s="970">
        <f t="shared" si="59"/>
        <v>4614625</v>
      </c>
      <c r="I126" s="970">
        <f t="shared" si="60"/>
        <v>4614624.9999999935</v>
      </c>
      <c r="J126" s="1782"/>
      <c r="K126" s="970">
        <f t="shared" si="61"/>
        <v>0</v>
      </c>
      <c r="L126" s="970">
        <f t="shared" si="55"/>
        <v>0</v>
      </c>
      <c r="M126" s="971"/>
      <c r="N126" s="970">
        <f t="shared" si="56"/>
        <v>0</v>
      </c>
      <c r="O126" s="970">
        <f t="shared" si="49"/>
        <v>62723.058252429</v>
      </c>
      <c r="P126" s="970">
        <f t="shared" si="37"/>
        <v>0</v>
      </c>
      <c r="Q126" s="970">
        <f t="shared" si="62"/>
        <v>62723.058252429</v>
      </c>
      <c r="R126" s="970">
        <f t="shared" si="63"/>
        <v>49450.411104369443</v>
      </c>
      <c r="S126" s="970">
        <f t="shared" ref="S126:S142" si="64">(L114+L126+SUM(L115:L125)*2)/24</f>
        <v>-16800.819174758584</v>
      </c>
      <c r="T126" s="970">
        <f t="shared" ref="T126:T160" si="65">(O114+O126+SUM(O115:O125)*2)/24</f>
        <v>66251.230279128024</v>
      </c>
    </row>
    <row r="127" spans="1:22" ht="13.2">
      <c r="A127" s="969">
        <v>43708</v>
      </c>
      <c r="B127" s="970">
        <f t="shared" si="57"/>
        <v>-4614625</v>
      </c>
      <c r="C127" s="970">
        <f t="shared" si="58"/>
        <v>-4614625</v>
      </c>
      <c r="D127" s="971"/>
      <c r="E127" s="970">
        <v>0</v>
      </c>
      <c r="F127" s="970">
        <v>0</v>
      </c>
      <c r="G127" s="1782"/>
      <c r="H127" s="970">
        <f t="shared" si="59"/>
        <v>4614625</v>
      </c>
      <c r="I127" s="970">
        <f t="shared" si="60"/>
        <v>4614624.9999999935</v>
      </c>
      <c r="J127" s="1782"/>
      <c r="K127" s="970">
        <f t="shared" si="61"/>
        <v>0</v>
      </c>
      <c r="L127" s="970">
        <f t="shared" si="55"/>
        <v>0</v>
      </c>
      <c r="M127" s="971"/>
      <c r="N127" s="970">
        <f t="shared" si="56"/>
        <v>0</v>
      </c>
      <c r="O127" s="970">
        <f t="shared" si="49"/>
        <v>62723.058252429</v>
      </c>
      <c r="P127" s="970">
        <f t="shared" si="37"/>
        <v>0</v>
      </c>
      <c r="Q127" s="970">
        <f t="shared" si="62"/>
        <v>62723.058252429</v>
      </c>
      <c r="R127" s="970">
        <f t="shared" si="63"/>
        <v>56824.103964402319</v>
      </c>
      <c r="S127" s="970">
        <f t="shared" si="64"/>
        <v>-7467.0307443373604</v>
      </c>
      <c r="T127" s="970">
        <f t="shared" si="65"/>
        <v>64291.134708739679</v>
      </c>
    </row>
    <row r="128" spans="1:22" ht="13.2">
      <c r="A128" s="969">
        <v>43738</v>
      </c>
      <c r="B128" s="970">
        <f t="shared" si="57"/>
        <v>-4614625</v>
      </c>
      <c r="C128" s="970">
        <f t="shared" si="58"/>
        <v>-4614625</v>
      </c>
      <c r="D128" s="971"/>
      <c r="E128" s="970">
        <v>0</v>
      </c>
      <c r="F128" s="970">
        <v>0</v>
      </c>
      <c r="G128" s="1782"/>
      <c r="H128" s="970">
        <f t="shared" si="59"/>
        <v>4614625</v>
      </c>
      <c r="I128" s="970">
        <f t="shared" si="60"/>
        <v>4614624.9999999935</v>
      </c>
      <c r="J128" s="1782"/>
      <c r="K128" s="970">
        <f t="shared" si="61"/>
        <v>0</v>
      </c>
      <c r="L128" s="970">
        <f t="shared" si="55"/>
        <v>0</v>
      </c>
      <c r="M128" s="971"/>
      <c r="N128" s="970">
        <f t="shared" si="56"/>
        <v>0</v>
      </c>
      <c r="O128" s="970">
        <f t="shared" si="49"/>
        <v>62723.058252429</v>
      </c>
      <c r="P128" s="970">
        <f t="shared" si="37"/>
        <v>0</v>
      </c>
      <c r="Q128" s="970">
        <f t="shared" si="62"/>
        <v>62723.058252429</v>
      </c>
      <c r="R128" s="970">
        <f t="shared" si="63"/>
        <v>61248.319680422261</v>
      </c>
      <c r="S128" s="970">
        <f t="shared" si="64"/>
        <v>-1866.7576860844081</v>
      </c>
      <c r="T128" s="970">
        <f t="shared" si="65"/>
        <v>63115.077366506674</v>
      </c>
    </row>
    <row r="129" spans="1:20" ht="13.2">
      <c r="A129" s="969">
        <v>43769</v>
      </c>
      <c r="B129" s="970">
        <f t="shared" si="57"/>
        <v>-4614625</v>
      </c>
      <c r="C129" s="970">
        <f t="shared" si="58"/>
        <v>-4614625</v>
      </c>
      <c r="D129" s="971"/>
      <c r="E129" s="970">
        <v>0</v>
      </c>
      <c r="F129" s="970">
        <v>0</v>
      </c>
      <c r="G129" s="1782"/>
      <c r="H129" s="970">
        <f t="shared" si="59"/>
        <v>4614625</v>
      </c>
      <c r="I129" s="970">
        <f t="shared" si="60"/>
        <v>4614624.9999999935</v>
      </c>
      <c r="J129" s="1782"/>
      <c r="K129" s="970">
        <f t="shared" si="61"/>
        <v>0</v>
      </c>
      <c r="L129" s="970">
        <f t="shared" si="55"/>
        <v>0</v>
      </c>
      <c r="M129" s="971"/>
      <c r="N129" s="970">
        <f t="shared" si="56"/>
        <v>0</v>
      </c>
      <c r="O129" s="970">
        <f t="shared" si="49"/>
        <v>62723.058252429</v>
      </c>
      <c r="P129" s="970">
        <f t="shared" si="37"/>
        <v>0</v>
      </c>
      <c r="Q129" s="970">
        <f t="shared" si="62"/>
        <v>62723.058252429</v>
      </c>
      <c r="R129" s="970">
        <f t="shared" si="63"/>
        <v>62723.058252429</v>
      </c>
      <c r="S129" s="970">
        <f t="shared" si="64"/>
        <v>0</v>
      </c>
      <c r="T129" s="970">
        <f t="shared" si="65"/>
        <v>62723.058252429</v>
      </c>
    </row>
    <row r="130" spans="1:20" ht="13.2">
      <c r="A130" s="969">
        <v>43799</v>
      </c>
      <c r="B130" s="970">
        <f t="shared" si="57"/>
        <v>-4614625</v>
      </c>
      <c r="C130" s="970">
        <f t="shared" si="58"/>
        <v>-4614625</v>
      </c>
      <c r="D130" s="971"/>
      <c r="E130" s="970">
        <v>0</v>
      </c>
      <c r="F130" s="970">
        <v>0</v>
      </c>
      <c r="G130" s="1782"/>
      <c r="H130" s="970">
        <f t="shared" si="59"/>
        <v>4614625</v>
      </c>
      <c r="I130" s="970">
        <f t="shared" si="60"/>
        <v>4614624.9999999935</v>
      </c>
      <c r="J130" s="1782"/>
      <c r="K130" s="970">
        <f t="shared" si="61"/>
        <v>0</v>
      </c>
      <c r="L130" s="970">
        <f t="shared" si="55"/>
        <v>0</v>
      </c>
      <c r="M130" s="971"/>
      <c r="N130" s="970">
        <f t="shared" si="56"/>
        <v>0</v>
      </c>
      <c r="O130" s="970">
        <f t="shared" si="49"/>
        <v>62723.058252429</v>
      </c>
      <c r="P130" s="970">
        <f t="shared" si="37"/>
        <v>0</v>
      </c>
      <c r="Q130" s="970">
        <f t="shared" si="62"/>
        <v>62723.058252429</v>
      </c>
      <c r="R130" s="970">
        <f t="shared" si="63"/>
        <v>62723.058252429</v>
      </c>
      <c r="S130" s="970">
        <f t="shared" si="64"/>
        <v>0</v>
      </c>
      <c r="T130" s="970">
        <f t="shared" si="65"/>
        <v>62723.058252429</v>
      </c>
    </row>
    <row r="131" spans="1:20" ht="13.2">
      <c r="A131" s="969">
        <v>43830</v>
      </c>
      <c r="B131" s="970">
        <f t="shared" si="57"/>
        <v>-4614625</v>
      </c>
      <c r="C131" s="970">
        <f t="shared" si="58"/>
        <v>-4614625</v>
      </c>
      <c r="D131" s="971"/>
      <c r="E131" s="970">
        <v>0</v>
      </c>
      <c r="F131" s="970">
        <v>0</v>
      </c>
      <c r="G131" s="1782"/>
      <c r="H131" s="970">
        <f t="shared" si="59"/>
        <v>4614625</v>
      </c>
      <c r="I131" s="970">
        <f t="shared" si="60"/>
        <v>4614624.9999999935</v>
      </c>
      <c r="J131" s="1782"/>
      <c r="K131" s="970">
        <f t="shared" si="61"/>
        <v>0</v>
      </c>
      <c r="L131" s="970">
        <f t="shared" si="55"/>
        <v>0</v>
      </c>
      <c r="M131" s="971"/>
      <c r="N131" s="970">
        <f t="shared" si="56"/>
        <v>0</v>
      </c>
      <c r="O131" s="970">
        <f t="shared" si="49"/>
        <v>62723.058252429</v>
      </c>
      <c r="P131" s="970">
        <f t="shared" si="37"/>
        <v>0</v>
      </c>
      <c r="Q131" s="970">
        <f t="shared" si="62"/>
        <v>62723.058252429</v>
      </c>
      <c r="R131" s="970">
        <f t="shared" si="63"/>
        <v>62723.058252429</v>
      </c>
      <c r="S131" s="970">
        <f t="shared" si="64"/>
        <v>0</v>
      </c>
      <c r="T131" s="970">
        <f t="shared" si="65"/>
        <v>62723.058252429</v>
      </c>
    </row>
    <row r="132" spans="1:20" ht="13.05" customHeight="1">
      <c r="A132" s="969">
        <v>43861</v>
      </c>
      <c r="B132" s="970">
        <f t="shared" si="57"/>
        <v>-4614625</v>
      </c>
      <c r="C132" s="970">
        <f t="shared" si="58"/>
        <v>-4614625</v>
      </c>
      <c r="D132" s="971"/>
      <c r="E132" s="970">
        <v>0</v>
      </c>
      <c r="F132" s="970">
        <v>0</v>
      </c>
      <c r="G132" s="1782"/>
      <c r="H132" s="970">
        <f t="shared" si="59"/>
        <v>4614625</v>
      </c>
      <c r="I132" s="970">
        <f t="shared" si="60"/>
        <v>4614624.9999999935</v>
      </c>
      <c r="J132" s="1782"/>
      <c r="K132" s="970">
        <f t="shared" si="61"/>
        <v>0</v>
      </c>
      <c r="L132" s="970">
        <f t="shared" si="55"/>
        <v>0</v>
      </c>
      <c r="M132" s="971"/>
      <c r="N132" s="970">
        <f t="shared" si="56"/>
        <v>0</v>
      </c>
      <c r="O132" s="970">
        <f t="shared" si="49"/>
        <v>62723.058252429</v>
      </c>
      <c r="P132" s="970">
        <f t="shared" si="37"/>
        <v>0</v>
      </c>
      <c r="Q132" s="970">
        <f t="shared" si="62"/>
        <v>62723.058252429</v>
      </c>
      <c r="R132" s="970">
        <f t="shared" si="63"/>
        <v>62723.058252429</v>
      </c>
      <c r="S132" s="970">
        <f t="shared" si="64"/>
        <v>0</v>
      </c>
      <c r="T132" s="970">
        <f t="shared" si="65"/>
        <v>62723.058252429</v>
      </c>
    </row>
    <row r="133" spans="1:20" ht="13.05" customHeight="1">
      <c r="A133" s="969">
        <v>43890</v>
      </c>
      <c r="B133" s="970">
        <f t="shared" si="57"/>
        <v>-4614625</v>
      </c>
      <c r="C133" s="970">
        <f t="shared" si="58"/>
        <v>-4614625</v>
      </c>
      <c r="D133" s="971"/>
      <c r="E133" s="970">
        <v>0</v>
      </c>
      <c r="F133" s="970">
        <v>0</v>
      </c>
      <c r="G133" s="1782"/>
      <c r="H133" s="970">
        <f t="shared" si="59"/>
        <v>4614625</v>
      </c>
      <c r="I133" s="970">
        <f t="shared" si="60"/>
        <v>4614624.9999999935</v>
      </c>
      <c r="J133" s="1782"/>
      <c r="K133" s="970">
        <f t="shared" si="61"/>
        <v>0</v>
      </c>
      <c r="L133" s="970">
        <f t="shared" si="55"/>
        <v>0</v>
      </c>
      <c r="M133" s="971"/>
      <c r="N133" s="970">
        <f t="shared" si="56"/>
        <v>0</v>
      </c>
      <c r="O133" s="970">
        <f t="shared" si="49"/>
        <v>62723.058252429</v>
      </c>
      <c r="P133" s="970">
        <f t="shared" si="37"/>
        <v>0</v>
      </c>
      <c r="Q133" s="970">
        <f t="shared" si="62"/>
        <v>62723.058252429</v>
      </c>
      <c r="R133" s="970">
        <f t="shared" si="63"/>
        <v>62723.058252429</v>
      </c>
      <c r="S133" s="970">
        <f t="shared" si="64"/>
        <v>0</v>
      </c>
      <c r="T133" s="970">
        <f t="shared" si="65"/>
        <v>62723.058252429</v>
      </c>
    </row>
    <row r="134" spans="1:20" ht="13.05" customHeight="1">
      <c r="A134" s="969">
        <v>43921</v>
      </c>
      <c r="B134" s="970">
        <f t="shared" si="57"/>
        <v>-4614625</v>
      </c>
      <c r="C134" s="970">
        <f t="shared" si="58"/>
        <v>-4614625</v>
      </c>
      <c r="D134" s="971"/>
      <c r="E134" s="970">
        <v>0</v>
      </c>
      <c r="F134" s="970">
        <v>0</v>
      </c>
      <c r="G134" s="1782"/>
      <c r="H134" s="970">
        <f t="shared" si="59"/>
        <v>4614625</v>
      </c>
      <c r="I134" s="970">
        <f t="shared" si="60"/>
        <v>4614624.9999999935</v>
      </c>
      <c r="J134" s="1782"/>
      <c r="K134" s="970">
        <f t="shared" si="61"/>
        <v>0</v>
      </c>
      <c r="L134" s="970">
        <f t="shared" si="55"/>
        <v>0</v>
      </c>
      <c r="M134" s="971"/>
      <c r="N134" s="970">
        <f t="shared" si="56"/>
        <v>0</v>
      </c>
      <c r="O134" s="970">
        <f t="shared" si="49"/>
        <v>62723.058252429</v>
      </c>
      <c r="P134" s="970">
        <f t="shared" si="37"/>
        <v>0</v>
      </c>
      <c r="Q134" s="970">
        <f t="shared" si="62"/>
        <v>62723.058252429</v>
      </c>
      <c r="R134" s="970">
        <f t="shared" si="63"/>
        <v>62723.058252429</v>
      </c>
      <c r="S134" s="970">
        <f t="shared" si="64"/>
        <v>0</v>
      </c>
      <c r="T134" s="970">
        <f t="shared" si="65"/>
        <v>62723.058252429</v>
      </c>
    </row>
    <row r="135" spans="1:20" ht="13.05" customHeight="1">
      <c r="A135" s="969">
        <v>43951</v>
      </c>
      <c r="B135" s="970">
        <f t="shared" si="57"/>
        <v>-4614625</v>
      </c>
      <c r="C135" s="970">
        <f t="shared" si="58"/>
        <v>-4614625</v>
      </c>
      <c r="D135" s="971"/>
      <c r="E135" s="970">
        <v>0</v>
      </c>
      <c r="F135" s="970">
        <v>0</v>
      </c>
      <c r="G135" s="1782"/>
      <c r="H135" s="970">
        <f t="shared" si="59"/>
        <v>4614625</v>
      </c>
      <c r="I135" s="970">
        <f t="shared" si="60"/>
        <v>4614624.9999999935</v>
      </c>
      <c r="J135" s="1782"/>
      <c r="K135" s="970">
        <f t="shared" si="61"/>
        <v>0</v>
      </c>
      <c r="L135" s="970">
        <f t="shared" si="55"/>
        <v>0</v>
      </c>
      <c r="M135" s="971"/>
      <c r="N135" s="970">
        <f t="shared" si="56"/>
        <v>0</v>
      </c>
      <c r="O135" s="970">
        <f t="shared" si="49"/>
        <v>62723.058252429</v>
      </c>
      <c r="P135" s="970">
        <f t="shared" si="37"/>
        <v>0</v>
      </c>
      <c r="Q135" s="970">
        <f t="shared" si="62"/>
        <v>62723.058252429</v>
      </c>
      <c r="R135" s="970">
        <f t="shared" si="63"/>
        <v>62723.058252429</v>
      </c>
      <c r="S135" s="970">
        <f t="shared" si="64"/>
        <v>0</v>
      </c>
      <c r="T135" s="970">
        <f t="shared" si="65"/>
        <v>62723.058252429</v>
      </c>
    </row>
    <row r="136" spans="1:20" ht="13.05" customHeight="1">
      <c r="A136" s="969">
        <v>43982</v>
      </c>
      <c r="B136" s="970">
        <f t="shared" si="57"/>
        <v>-4614625</v>
      </c>
      <c r="C136" s="970">
        <f t="shared" si="58"/>
        <v>-4614625</v>
      </c>
      <c r="D136" s="971"/>
      <c r="E136" s="970">
        <v>0</v>
      </c>
      <c r="F136" s="970">
        <v>0</v>
      </c>
      <c r="G136" s="1782"/>
      <c r="H136" s="970">
        <f t="shared" ref="H136:H142" si="66">H135-E136</f>
        <v>4614625</v>
      </c>
      <c r="I136" s="970">
        <f t="shared" ref="I136:I142" si="67">I135-F136</f>
        <v>4614624.9999999935</v>
      </c>
      <c r="J136" s="1782"/>
      <c r="K136" s="970">
        <f t="shared" ref="K136:K142" si="68">B136+H136</f>
        <v>0</v>
      </c>
      <c r="L136" s="970">
        <f t="shared" ref="L136:L142" si="69">C136+I136</f>
        <v>0</v>
      </c>
      <c r="M136" s="971"/>
      <c r="N136" s="970">
        <f t="shared" ref="N136:N142" si="70">L136-K136</f>
        <v>0</v>
      </c>
      <c r="O136" s="970">
        <f t="shared" si="49"/>
        <v>62723.058252429</v>
      </c>
      <c r="P136" s="970">
        <f>-O136+O135-D136</f>
        <v>0</v>
      </c>
      <c r="Q136" s="970">
        <f t="shared" ref="Q136:Q142" si="71">L136+O136</f>
        <v>62723.058252429</v>
      </c>
      <c r="R136" s="970">
        <f t="shared" ref="R136:R142" si="72">(Q124+Q136+(SUM(Q125:Q135))*2)/24</f>
        <v>62723.058252429</v>
      </c>
      <c r="S136" s="970">
        <f t="shared" si="64"/>
        <v>0</v>
      </c>
      <c r="T136" s="970">
        <f t="shared" si="65"/>
        <v>62723.058252429</v>
      </c>
    </row>
    <row r="137" spans="1:20" ht="13.05" customHeight="1">
      <c r="A137" s="969">
        <v>44012</v>
      </c>
      <c r="B137" s="970">
        <f t="shared" si="57"/>
        <v>-4614625</v>
      </c>
      <c r="C137" s="970">
        <f t="shared" si="58"/>
        <v>-4614625</v>
      </c>
      <c r="D137" s="971"/>
      <c r="E137" s="970">
        <v>0</v>
      </c>
      <c r="F137" s="970">
        <v>0</v>
      </c>
      <c r="G137" s="1782"/>
      <c r="H137" s="970">
        <f t="shared" si="66"/>
        <v>4614625</v>
      </c>
      <c r="I137" s="970">
        <f t="shared" si="67"/>
        <v>4614624.9999999935</v>
      </c>
      <c r="J137" s="1782"/>
      <c r="K137" s="970">
        <f t="shared" si="68"/>
        <v>0</v>
      </c>
      <c r="L137" s="970">
        <f t="shared" si="69"/>
        <v>0</v>
      </c>
      <c r="M137" s="971"/>
      <c r="N137" s="970">
        <f t="shared" si="70"/>
        <v>0</v>
      </c>
      <c r="O137" s="970">
        <f t="shared" si="49"/>
        <v>62723.058252429</v>
      </c>
      <c r="P137" s="970">
        <f>-O137+O136-D137</f>
        <v>0</v>
      </c>
      <c r="Q137" s="970">
        <f t="shared" si="71"/>
        <v>62723.058252429</v>
      </c>
      <c r="R137" s="970">
        <f>(Q125+Q137+(SUM(Q126:Q136))*2)/24</f>
        <v>62723.058252429</v>
      </c>
      <c r="S137" s="970">
        <f t="shared" si="64"/>
        <v>0</v>
      </c>
      <c r="T137" s="970">
        <f>(O125+O137+SUM(O126:O136)*2)/24</f>
        <v>62723.058252429</v>
      </c>
    </row>
    <row r="138" spans="1:20" ht="13.05" customHeight="1">
      <c r="A138" s="86">
        <v>44043</v>
      </c>
      <c r="B138" s="87">
        <f t="shared" si="57"/>
        <v>-4614625</v>
      </c>
      <c r="C138" s="87">
        <f t="shared" si="58"/>
        <v>-4614625</v>
      </c>
      <c r="D138" s="122"/>
      <c r="E138" s="87">
        <v>0</v>
      </c>
      <c r="F138" s="87">
        <v>0</v>
      </c>
      <c r="G138" s="81"/>
      <c r="H138" s="87">
        <f t="shared" si="66"/>
        <v>4614625</v>
      </c>
      <c r="I138" s="87">
        <f t="shared" si="67"/>
        <v>4614624.9999999935</v>
      </c>
      <c r="J138" s="81"/>
      <c r="K138" s="87">
        <f t="shared" si="68"/>
        <v>0</v>
      </c>
      <c r="L138" s="87">
        <f t="shared" si="69"/>
        <v>0</v>
      </c>
      <c r="M138" s="122"/>
      <c r="N138" s="87">
        <f t="shared" si="70"/>
        <v>0</v>
      </c>
      <c r="O138" s="87">
        <f t="shared" si="49"/>
        <v>62723.058252429</v>
      </c>
      <c r="P138" s="87">
        <f>-O138+O137-D138</f>
        <v>0</v>
      </c>
      <c r="Q138" s="87">
        <f t="shared" si="71"/>
        <v>62723.058252429</v>
      </c>
      <c r="R138" s="87">
        <f t="shared" si="72"/>
        <v>62723.058252429</v>
      </c>
      <c r="S138" s="87">
        <f t="shared" si="64"/>
        <v>0</v>
      </c>
      <c r="T138" s="970">
        <f t="shared" si="65"/>
        <v>62723.058252429</v>
      </c>
    </row>
    <row r="139" spans="1:20" ht="13.05" customHeight="1">
      <c r="A139" s="86">
        <v>44074</v>
      </c>
      <c r="B139" s="87">
        <f t="shared" si="57"/>
        <v>-4614625</v>
      </c>
      <c r="C139" s="87">
        <f t="shared" si="58"/>
        <v>-4614625</v>
      </c>
      <c r="D139" s="122"/>
      <c r="E139" s="87">
        <v>0</v>
      </c>
      <c r="F139" s="87">
        <v>0</v>
      </c>
      <c r="G139" s="81"/>
      <c r="H139" s="87">
        <f t="shared" si="66"/>
        <v>4614625</v>
      </c>
      <c r="I139" s="87">
        <f t="shared" si="67"/>
        <v>4614624.9999999935</v>
      </c>
      <c r="J139" s="81"/>
      <c r="K139" s="87">
        <f t="shared" si="68"/>
        <v>0</v>
      </c>
      <c r="L139" s="87">
        <f t="shared" si="69"/>
        <v>0</v>
      </c>
      <c r="M139" s="122"/>
      <c r="N139" s="87">
        <f t="shared" si="70"/>
        <v>0</v>
      </c>
      <c r="O139" s="87">
        <f t="shared" si="49"/>
        <v>62723.058252429</v>
      </c>
      <c r="P139" s="87">
        <f>-O139+O138-D139</f>
        <v>0</v>
      </c>
      <c r="Q139" s="87">
        <f t="shared" si="71"/>
        <v>62723.058252429</v>
      </c>
      <c r="R139" s="87">
        <f t="shared" si="72"/>
        <v>62723.058252429</v>
      </c>
      <c r="S139" s="87">
        <f t="shared" si="64"/>
        <v>0</v>
      </c>
      <c r="T139" s="970">
        <f t="shared" si="65"/>
        <v>62723.058252429</v>
      </c>
    </row>
    <row r="140" spans="1:20" ht="13.05" customHeight="1">
      <c r="A140" s="86">
        <v>44104</v>
      </c>
      <c r="B140" s="87">
        <f t="shared" si="57"/>
        <v>-4614625</v>
      </c>
      <c r="C140" s="87">
        <f t="shared" si="58"/>
        <v>-4614625</v>
      </c>
      <c r="D140" s="972">
        <f>EDIT!C5</f>
        <v>62723.380000000005</v>
      </c>
      <c r="E140" s="87">
        <v>0</v>
      </c>
      <c r="F140" s="87">
        <v>0</v>
      </c>
      <c r="G140" s="81"/>
      <c r="H140" s="87">
        <f t="shared" si="66"/>
        <v>4614625</v>
      </c>
      <c r="I140" s="87">
        <f t="shared" si="67"/>
        <v>4614624.9999999935</v>
      </c>
      <c r="J140" s="81"/>
      <c r="K140" s="87">
        <f t="shared" si="68"/>
        <v>0</v>
      </c>
      <c r="L140" s="87">
        <f t="shared" si="69"/>
        <v>0</v>
      </c>
      <c r="M140" s="122"/>
      <c r="N140" s="87">
        <f t="shared" si="70"/>
        <v>0</v>
      </c>
      <c r="O140" s="1928">
        <f>F140*$O$11+O139-D140</f>
        <v>-0.32174757100438001</v>
      </c>
      <c r="P140" s="87">
        <f>-O140+O139-D140</f>
        <v>0</v>
      </c>
      <c r="Q140" s="87">
        <f t="shared" si="71"/>
        <v>-0.32174757100438001</v>
      </c>
      <c r="R140" s="87">
        <f t="shared" si="72"/>
        <v>60109.584085762326</v>
      </c>
      <c r="S140" s="87">
        <f t="shared" si="64"/>
        <v>0</v>
      </c>
      <c r="T140" s="970">
        <f t="shared" si="65"/>
        <v>60109.584085762326</v>
      </c>
    </row>
    <row r="141" spans="1:20" ht="13.05" customHeight="1">
      <c r="A141" s="1846">
        <v>44135</v>
      </c>
      <c r="B141" s="1847">
        <f t="shared" si="57"/>
        <v>-4614625</v>
      </c>
      <c r="C141" s="1847">
        <f t="shared" si="58"/>
        <v>-4614625</v>
      </c>
      <c r="D141" s="972"/>
      <c r="E141" s="1847"/>
      <c r="F141" s="1847">
        <f>+$E$12/36</f>
        <v>0</v>
      </c>
      <c r="G141" s="1848"/>
      <c r="H141" s="1847">
        <f t="shared" si="66"/>
        <v>4614625</v>
      </c>
      <c r="I141" s="1847">
        <f t="shared" si="67"/>
        <v>4614624.9999999935</v>
      </c>
      <c r="J141" s="1848"/>
      <c r="K141" s="1847">
        <f t="shared" si="68"/>
        <v>0</v>
      </c>
      <c r="L141" s="1847">
        <f t="shared" si="69"/>
        <v>0</v>
      </c>
      <c r="M141" s="1849"/>
      <c r="N141" s="1847">
        <f t="shared" si="70"/>
        <v>0</v>
      </c>
      <c r="O141" s="1928">
        <f>F141*$O$11+O140-D141</f>
        <v>-0.32174757100438001</v>
      </c>
      <c r="P141" s="1847">
        <f>-O141+O140</f>
        <v>0</v>
      </c>
      <c r="Q141" s="1847">
        <f t="shared" si="71"/>
        <v>-0.32174757100438001</v>
      </c>
      <c r="R141" s="1847">
        <f t="shared" si="72"/>
        <v>54882.635752428992</v>
      </c>
      <c r="S141" s="1847">
        <f t="shared" si="64"/>
        <v>0</v>
      </c>
      <c r="T141" s="970">
        <f>(O129+O141+SUM(O130:O140)*2)/24</f>
        <v>54882.635752428992</v>
      </c>
    </row>
    <row r="142" spans="1:20" ht="13.05" customHeight="1">
      <c r="A142" s="86">
        <v>44165</v>
      </c>
      <c r="B142" s="87">
        <f t="shared" si="57"/>
        <v>-4614625</v>
      </c>
      <c r="C142" s="87">
        <f t="shared" si="58"/>
        <v>-4614625</v>
      </c>
      <c r="D142" s="122"/>
      <c r="E142" s="1847">
        <f t="shared" ref="E142:F160" si="73">+$E$12/36</f>
        <v>0</v>
      </c>
      <c r="F142" s="1847">
        <f t="shared" si="73"/>
        <v>0</v>
      </c>
      <c r="G142" s="81"/>
      <c r="H142" s="87">
        <f t="shared" si="66"/>
        <v>4614625</v>
      </c>
      <c r="I142" s="87">
        <f t="shared" si="67"/>
        <v>4614624.9999999935</v>
      </c>
      <c r="J142" s="81"/>
      <c r="K142" s="87">
        <f t="shared" si="68"/>
        <v>0</v>
      </c>
      <c r="L142" s="87">
        <f t="shared" si="69"/>
        <v>0</v>
      </c>
      <c r="M142" s="122"/>
      <c r="N142" s="87">
        <f t="shared" si="70"/>
        <v>0</v>
      </c>
      <c r="O142" s="87">
        <f>F142*$O$11+O141</f>
        <v>-0.32174757100438001</v>
      </c>
      <c r="P142" s="87">
        <f>-O142+O141</f>
        <v>0</v>
      </c>
      <c r="Q142" s="87">
        <f t="shared" si="71"/>
        <v>-0.32174757100438001</v>
      </c>
      <c r="R142" s="87">
        <f t="shared" si="72"/>
        <v>49655.687419095659</v>
      </c>
      <c r="S142" s="87">
        <f t="shared" si="64"/>
        <v>0</v>
      </c>
      <c r="T142" s="970">
        <f t="shared" si="65"/>
        <v>49655.687419095659</v>
      </c>
    </row>
    <row r="143" spans="1:20" ht="13.05" customHeight="1">
      <c r="A143" s="86">
        <v>44196</v>
      </c>
      <c r="B143" s="87">
        <f t="shared" si="57"/>
        <v>-4614625</v>
      </c>
      <c r="C143" s="87">
        <f t="shared" si="58"/>
        <v>-4614625</v>
      </c>
      <c r="D143" s="122"/>
      <c r="E143" s="1847">
        <f t="shared" si="73"/>
        <v>0</v>
      </c>
      <c r="F143" s="1847">
        <f t="shared" si="73"/>
        <v>0</v>
      </c>
      <c r="G143" s="81"/>
      <c r="H143" s="87">
        <f t="shared" ref="H143:H160" si="74">H142-E143</f>
        <v>4614625</v>
      </c>
      <c r="I143" s="87">
        <f t="shared" ref="I143:I160" si="75">I142-F143</f>
        <v>4614624.9999999935</v>
      </c>
      <c r="J143" s="81"/>
      <c r="K143" s="87">
        <f t="shared" ref="K143:K160" si="76">B143+H143</f>
        <v>0</v>
      </c>
      <c r="L143" s="87">
        <f t="shared" ref="L143:L160" si="77">C143+I143</f>
        <v>0</v>
      </c>
      <c r="M143" s="122"/>
      <c r="N143" s="87">
        <f t="shared" ref="N143:N160" si="78">L143-K143</f>
        <v>0</v>
      </c>
      <c r="O143" s="87">
        <f>F143*$O$11+O142</f>
        <v>-0.32174757100438001</v>
      </c>
      <c r="P143" s="87">
        <f t="shared" ref="P143:P160" si="79">-O143+O142</f>
        <v>0</v>
      </c>
      <c r="Q143" s="87">
        <f t="shared" ref="Q143:Q160" si="80">L143+O143</f>
        <v>-0.32174757100438001</v>
      </c>
      <c r="R143" s="87">
        <f t="shared" ref="R143:R160" si="81">(Q131+Q143+(SUM(Q132:Q142))*2)/24</f>
        <v>44428.739085762332</v>
      </c>
      <c r="S143" s="87">
        <f t="shared" ref="S143:S160" si="82">(L131+L143+SUM(L132:L142)*2)/24</f>
        <v>0</v>
      </c>
      <c r="T143" s="970">
        <f t="shared" si="65"/>
        <v>44428.739085762332</v>
      </c>
    </row>
    <row r="144" spans="1:20" ht="13.05" customHeight="1">
      <c r="A144" s="86">
        <v>44227</v>
      </c>
      <c r="B144" s="87">
        <f t="shared" si="57"/>
        <v>-4614625</v>
      </c>
      <c r="C144" s="87">
        <f t="shared" si="58"/>
        <v>-4614625</v>
      </c>
      <c r="D144" s="122"/>
      <c r="E144" s="1847">
        <f t="shared" si="73"/>
        <v>0</v>
      </c>
      <c r="F144" s="1847">
        <f t="shared" si="73"/>
        <v>0</v>
      </c>
      <c r="G144" s="81"/>
      <c r="H144" s="87">
        <f t="shared" si="74"/>
        <v>4614625</v>
      </c>
      <c r="I144" s="87">
        <f t="shared" si="75"/>
        <v>4614624.9999999935</v>
      </c>
      <c r="J144" s="81"/>
      <c r="K144" s="87">
        <f t="shared" si="76"/>
        <v>0</v>
      </c>
      <c r="L144" s="87">
        <f t="shared" si="77"/>
        <v>0</v>
      </c>
      <c r="M144" s="122"/>
      <c r="N144" s="87">
        <f t="shared" si="78"/>
        <v>0</v>
      </c>
      <c r="O144" s="87">
        <f t="shared" ref="O144:O160" si="83">F144*$O$11+O143</f>
        <v>-0.32174757100438001</v>
      </c>
      <c r="P144" s="87">
        <f t="shared" si="79"/>
        <v>0</v>
      </c>
      <c r="Q144" s="87">
        <f t="shared" si="80"/>
        <v>-0.32174757100438001</v>
      </c>
      <c r="R144" s="87">
        <f t="shared" si="81"/>
        <v>39201.790752428999</v>
      </c>
      <c r="S144" s="87">
        <f t="shared" si="82"/>
        <v>0</v>
      </c>
      <c r="T144" s="970">
        <f t="shared" si="65"/>
        <v>39201.790752428999</v>
      </c>
    </row>
    <row r="145" spans="1:20" ht="13.05" customHeight="1">
      <c r="A145" s="86">
        <v>44255</v>
      </c>
      <c r="B145" s="87">
        <f t="shared" si="57"/>
        <v>-4614625</v>
      </c>
      <c r="C145" s="87">
        <f t="shared" si="58"/>
        <v>-4614625</v>
      </c>
      <c r="D145" s="122"/>
      <c r="E145" s="1847">
        <f t="shared" si="73"/>
        <v>0</v>
      </c>
      <c r="F145" s="1847">
        <f t="shared" si="73"/>
        <v>0</v>
      </c>
      <c r="G145" s="81"/>
      <c r="H145" s="87">
        <f t="shared" si="74"/>
        <v>4614625</v>
      </c>
      <c r="I145" s="87">
        <f t="shared" si="75"/>
        <v>4614624.9999999935</v>
      </c>
      <c r="J145" s="81"/>
      <c r="K145" s="87">
        <f t="shared" si="76"/>
        <v>0</v>
      </c>
      <c r="L145" s="87">
        <f t="shared" si="77"/>
        <v>0</v>
      </c>
      <c r="M145" s="122"/>
      <c r="N145" s="87">
        <f t="shared" si="78"/>
        <v>0</v>
      </c>
      <c r="O145" s="87">
        <f t="shared" si="83"/>
        <v>-0.32174757100438001</v>
      </c>
      <c r="P145" s="87">
        <f t="shared" si="79"/>
        <v>0</v>
      </c>
      <c r="Q145" s="87">
        <f t="shared" si="80"/>
        <v>-0.32174757100438001</v>
      </c>
      <c r="R145" s="87">
        <f t="shared" si="81"/>
        <v>33974.842419095665</v>
      </c>
      <c r="S145" s="87">
        <f t="shared" si="82"/>
        <v>0</v>
      </c>
      <c r="T145" s="970">
        <f t="shared" si="65"/>
        <v>33974.842419095665</v>
      </c>
    </row>
    <row r="146" spans="1:20" ht="13.05" customHeight="1">
      <c r="A146" s="86">
        <v>44286</v>
      </c>
      <c r="B146" s="87">
        <f t="shared" si="57"/>
        <v>-4614625</v>
      </c>
      <c r="C146" s="87">
        <f t="shared" si="58"/>
        <v>-4614625</v>
      </c>
      <c r="D146" s="122"/>
      <c r="E146" s="1847">
        <f t="shared" si="73"/>
        <v>0</v>
      </c>
      <c r="F146" s="1847">
        <f t="shared" si="73"/>
        <v>0</v>
      </c>
      <c r="G146" s="81"/>
      <c r="H146" s="87">
        <f t="shared" si="74"/>
        <v>4614625</v>
      </c>
      <c r="I146" s="87">
        <f t="shared" si="75"/>
        <v>4614624.9999999935</v>
      </c>
      <c r="J146" s="81"/>
      <c r="K146" s="87">
        <f t="shared" si="76"/>
        <v>0</v>
      </c>
      <c r="L146" s="87">
        <f t="shared" si="77"/>
        <v>0</v>
      </c>
      <c r="M146" s="122"/>
      <c r="N146" s="87">
        <f t="shared" si="78"/>
        <v>0</v>
      </c>
      <c r="O146" s="87">
        <f t="shared" si="83"/>
        <v>-0.32174757100438001</v>
      </c>
      <c r="P146" s="87">
        <f t="shared" si="79"/>
        <v>0</v>
      </c>
      <c r="Q146" s="87">
        <f t="shared" si="80"/>
        <v>-0.32174757100438001</v>
      </c>
      <c r="R146" s="87">
        <f t="shared" si="81"/>
        <v>28747.894085762335</v>
      </c>
      <c r="S146" s="87">
        <f t="shared" si="82"/>
        <v>0</v>
      </c>
      <c r="T146" s="970">
        <f t="shared" si="65"/>
        <v>28747.894085762335</v>
      </c>
    </row>
    <row r="147" spans="1:20" ht="13.05" customHeight="1">
      <c r="A147" s="86">
        <v>44316</v>
      </c>
      <c r="B147" s="87">
        <f t="shared" si="57"/>
        <v>-4614625</v>
      </c>
      <c r="C147" s="87">
        <f t="shared" si="58"/>
        <v>-4614625</v>
      </c>
      <c r="D147" s="122"/>
      <c r="E147" s="1847">
        <f t="shared" si="73"/>
        <v>0</v>
      </c>
      <c r="F147" s="1847">
        <f t="shared" si="73"/>
        <v>0</v>
      </c>
      <c r="G147" s="81"/>
      <c r="H147" s="87">
        <f t="shared" si="74"/>
        <v>4614625</v>
      </c>
      <c r="I147" s="87">
        <f t="shared" si="75"/>
        <v>4614624.9999999935</v>
      </c>
      <c r="J147" s="81"/>
      <c r="K147" s="87">
        <f t="shared" si="76"/>
        <v>0</v>
      </c>
      <c r="L147" s="87">
        <f t="shared" si="77"/>
        <v>0</v>
      </c>
      <c r="M147" s="122"/>
      <c r="N147" s="87">
        <f t="shared" si="78"/>
        <v>0</v>
      </c>
      <c r="O147" s="87">
        <f t="shared" si="83"/>
        <v>-0.32174757100438001</v>
      </c>
      <c r="P147" s="87">
        <f t="shared" si="79"/>
        <v>0</v>
      </c>
      <c r="Q147" s="87">
        <f t="shared" si="80"/>
        <v>-0.32174757100438001</v>
      </c>
      <c r="R147" s="87">
        <f t="shared" si="81"/>
        <v>23520.945752429001</v>
      </c>
      <c r="S147" s="87">
        <f t="shared" si="82"/>
        <v>0</v>
      </c>
      <c r="T147" s="970">
        <f t="shared" si="65"/>
        <v>23520.945752429001</v>
      </c>
    </row>
    <row r="148" spans="1:20" ht="13.05" customHeight="1">
      <c r="A148" s="86">
        <v>44347</v>
      </c>
      <c r="B148" s="87">
        <f t="shared" si="57"/>
        <v>-4614625</v>
      </c>
      <c r="C148" s="87">
        <f t="shared" si="58"/>
        <v>-4614625</v>
      </c>
      <c r="D148" s="122"/>
      <c r="E148" s="1847">
        <f t="shared" si="73"/>
        <v>0</v>
      </c>
      <c r="F148" s="1847">
        <f t="shared" si="73"/>
        <v>0</v>
      </c>
      <c r="G148" s="81"/>
      <c r="H148" s="87">
        <f t="shared" si="74"/>
        <v>4614625</v>
      </c>
      <c r="I148" s="87">
        <f t="shared" si="75"/>
        <v>4614624.9999999935</v>
      </c>
      <c r="J148" s="81"/>
      <c r="K148" s="87">
        <f t="shared" si="76"/>
        <v>0</v>
      </c>
      <c r="L148" s="87">
        <f t="shared" si="77"/>
        <v>0</v>
      </c>
      <c r="M148" s="122"/>
      <c r="N148" s="87">
        <f t="shared" si="78"/>
        <v>0</v>
      </c>
      <c r="O148" s="87">
        <f t="shared" si="83"/>
        <v>-0.32174757100438001</v>
      </c>
      <c r="P148" s="87">
        <f t="shared" si="79"/>
        <v>0</v>
      </c>
      <c r="Q148" s="87">
        <f t="shared" si="80"/>
        <v>-0.32174757100438001</v>
      </c>
      <c r="R148" s="87">
        <f t="shared" si="81"/>
        <v>18293.997419095667</v>
      </c>
      <c r="S148" s="87">
        <f t="shared" si="82"/>
        <v>0</v>
      </c>
      <c r="T148" s="970">
        <f t="shared" si="65"/>
        <v>18293.997419095667</v>
      </c>
    </row>
    <row r="149" spans="1:20" ht="13.05" customHeight="1">
      <c r="A149" s="1846">
        <v>44377</v>
      </c>
      <c r="B149" s="1847">
        <f t="shared" si="57"/>
        <v>-4614625</v>
      </c>
      <c r="C149" s="1847">
        <f t="shared" si="58"/>
        <v>-4614625</v>
      </c>
      <c r="D149" s="1849"/>
      <c r="E149" s="1847">
        <f t="shared" si="73"/>
        <v>0</v>
      </c>
      <c r="F149" s="1847">
        <f t="shared" si="73"/>
        <v>0</v>
      </c>
      <c r="G149" s="1848"/>
      <c r="H149" s="1847">
        <f t="shared" si="74"/>
        <v>4614625</v>
      </c>
      <c r="I149" s="1847">
        <f t="shared" si="75"/>
        <v>4614624.9999999935</v>
      </c>
      <c r="J149" s="1848"/>
      <c r="K149" s="1847">
        <f t="shared" si="76"/>
        <v>0</v>
      </c>
      <c r="L149" s="1847">
        <f t="shared" si="77"/>
        <v>0</v>
      </c>
      <c r="M149" s="1849"/>
      <c r="N149" s="1847">
        <f t="shared" si="78"/>
        <v>0</v>
      </c>
      <c r="O149" s="1847">
        <f t="shared" si="83"/>
        <v>-0.32174757100438001</v>
      </c>
      <c r="P149" s="1847">
        <f t="shared" si="79"/>
        <v>0</v>
      </c>
      <c r="Q149" s="1847">
        <f t="shared" si="80"/>
        <v>-0.32174757100438001</v>
      </c>
      <c r="R149" s="1847">
        <f t="shared" si="81"/>
        <v>13067.049085762335</v>
      </c>
      <c r="S149" s="1847">
        <f t="shared" si="82"/>
        <v>0</v>
      </c>
      <c r="T149" s="1847">
        <f t="shared" si="65"/>
        <v>13067.049085762335</v>
      </c>
    </row>
    <row r="150" spans="1:20" ht="13.05" customHeight="1">
      <c r="A150" s="1846">
        <v>44408</v>
      </c>
      <c r="B150" s="1847">
        <f t="shared" si="57"/>
        <v>-4614625</v>
      </c>
      <c r="C150" s="1847">
        <f t="shared" si="58"/>
        <v>-4614625</v>
      </c>
      <c r="D150" s="1849"/>
      <c r="E150" s="1847">
        <f t="shared" si="73"/>
        <v>0</v>
      </c>
      <c r="F150" s="1847">
        <f t="shared" si="73"/>
        <v>0</v>
      </c>
      <c r="G150" s="1848"/>
      <c r="H150" s="1847">
        <f t="shared" si="74"/>
        <v>4614625</v>
      </c>
      <c r="I150" s="1847">
        <f t="shared" si="75"/>
        <v>4614624.9999999935</v>
      </c>
      <c r="J150" s="1848"/>
      <c r="K150" s="1847">
        <f t="shared" si="76"/>
        <v>0</v>
      </c>
      <c r="L150" s="1847">
        <f t="shared" si="77"/>
        <v>0</v>
      </c>
      <c r="M150" s="1849"/>
      <c r="N150" s="1847">
        <f t="shared" si="78"/>
        <v>0</v>
      </c>
      <c r="O150" s="1847">
        <f t="shared" si="83"/>
        <v>-0.32174757100438001</v>
      </c>
      <c r="P150" s="1847">
        <f t="shared" si="79"/>
        <v>0</v>
      </c>
      <c r="Q150" s="1847">
        <f t="shared" si="80"/>
        <v>-0.32174757100438001</v>
      </c>
      <c r="R150" s="1847">
        <f t="shared" si="81"/>
        <v>7840.1007524289962</v>
      </c>
      <c r="S150" s="1847">
        <f t="shared" si="82"/>
        <v>0</v>
      </c>
      <c r="T150" s="1847">
        <f t="shared" si="65"/>
        <v>7840.1007524289962</v>
      </c>
    </row>
    <row r="151" spans="1:20" ht="13.05" customHeight="1">
      <c r="A151" s="1846">
        <v>44439</v>
      </c>
      <c r="B151" s="1847">
        <f t="shared" si="57"/>
        <v>-4614625</v>
      </c>
      <c r="C151" s="1847">
        <f t="shared" si="58"/>
        <v>-4614625</v>
      </c>
      <c r="D151" s="1849"/>
      <c r="E151" s="1847">
        <f t="shared" si="73"/>
        <v>0</v>
      </c>
      <c r="F151" s="1847">
        <f t="shared" si="73"/>
        <v>0</v>
      </c>
      <c r="G151" s="1848"/>
      <c r="H151" s="1847">
        <f t="shared" si="74"/>
        <v>4614625</v>
      </c>
      <c r="I151" s="1847">
        <f t="shared" si="75"/>
        <v>4614624.9999999935</v>
      </c>
      <c r="J151" s="1848"/>
      <c r="K151" s="1847">
        <f t="shared" si="76"/>
        <v>0</v>
      </c>
      <c r="L151" s="1847">
        <f t="shared" si="77"/>
        <v>0</v>
      </c>
      <c r="M151" s="1849"/>
      <c r="N151" s="1847">
        <f t="shared" si="78"/>
        <v>0</v>
      </c>
      <c r="O151" s="1847">
        <f t="shared" si="83"/>
        <v>-0.32174757100438001</v>
      </c>
      <c r="P151" s="1847">
        <f t="shared" si="79"/>
        <v>0</v>
      </c>
      <c r="Q151" s="1847">
        <f t="shared" si="80"/>
        <v>-0.32174757100438001</v>
      </c>
      <c r="R151" s="1847">
        <f t="shared" si="81"/>
        <v>2613.1524190956625</v>
      </c>
      <c r="S151" s="1847">
        <f t="shared" si="82"/>
        <v>0</v>
      </c>
      <c r="T151" s="1847">
        <f t="shared" si="65"/>
        <v>2613.1524190956625</v>
      </c>
    </row>
    <row r="152" spans="1:20" ht="13.05" customHeight="1">
      <c r="A152" s="1846">
        <v>44469</v>
      </c>
      <c r="B152" s="1847">
        <f t="shared" si="57"/>
        <v>-4614625</v>
      </c>
      <c r="C152" s="1847">
        <f t="shared" si="58"/>
        <v>-4614625</v>
      </c>
      <c r="D152" s="1849"/>
      <c r="E152" s="1847">
        <f t="shared" si="73"/>
        <v>0</v>
      </c>
      <c r="F152" s="1847">
        <f t="shared" si="73"/>
        <v>0</v>
      </c>
      <c r="G152" s="1848"/>
      <c r="H152" s="1847">
        <f t="shared" si="74"/>
        <v>4614625</v>
      </c>
      <c r="I152" s="1847">
        <f t="shared" si="75"/>
        <v>4614624.9999999935</v>
      </c>
      <c r="J152" s="1848"/>
      <c r="K152" s="1847">
        <f t="shared" si="76"/>
        <v>0</v>
      </c>
      <c r="L152" s="1847">
        <f t="shared" si="77"/>
        <v>0</v>
      </c>
      <c r="M152" s="1849"/>
      <c r="N152" s="1847">
        <f t="shared" si="78"/>
        <v>0</v>
      </c>
      <c r="O152" s="1847">
        <f t="shared" si="83"/>
        <v>-0.32174757100438001</v>
      </c>
      <c r="P152" s="1847">
        <f t="shared" si="79"/>
        <v>0</v>
      </c>
      <c r="Q152" s="1847">
        <f t="shared" si="80"/>
        <v>-0.32174757100438001</v>
      </c>
      <c r="R152" s="1847">
        <f t="shared" si="81"/>
        <v>-0.32174757100438001</v>
      </c>
      <c r="S152" s="1847">
        <f t="shared" si="82"/>
        <v>0</v>
      </c>
      <c r="T152" s="1847">
        <f t="shared" si="65"/>
        <v>-0.32174757100438001</v>
      </c>
    </row>
    <row r="153" spans="1:20" ht="13.05" customHeight="1">
      <c r="A153" s="1846">
        <v>44500</v>
      </c>
      <c r="B153" s="1847">
        <f t="shared" si="57"/>
        <v>-4614625</v>
      </c>
      <c r="C153" s="1847">
        <f t="shared" si="58"/>
        <v>-4614625</v>
      </c>
      <c r="D153" s="1849"/>
      <c r="E153" s="1847">
        <f t="shared" si="73"/>
        <v>0</v>
      </c>
      <c r="F153" s="1847">
        <f t="shared" si="73"/>
        <v>0</v>
      </c>
      <c r="G153" s="1848"/>
      <c r="H153" s="1847">
        <f t="shared" si="74"/>
        <v>4614625</v>
      </c>
      <c r="I153" s="1847">
        <f t="shared" si="75"/>
        <v>4614624.9999999935</v>
      </c>
      <c r="J153" s="1848"/>
      <c r="K153" s="1847">
        <f t="shared" si="76"/>
        <v>0</v>
      </c>
      <c r="L153" s="1847">
        <f t="shared" si="77"/>
        <v>0</v>
      </c>
      <c r="M153" s="1849"/>
      <c r="N153" s="1847">
        <f t="shared" si="78"/>
        <v>0</v>
      </c>
      <c r="O153" s="1847">
        <f t="shared" si="83"/>
        <v>-0.32174757100438001</v>
      </c>
      <c r="P153" s="1847">
        <f t="shared" si="79"/>
        <v>0</v>
      </c>
      <c r="Q153" s="1847">
        <f t="shared" si="80"/>
        <v>-0.32174757100438001</v>
      </c>
      <c r="R153" s="1847">
        <f t="shared" si="81"/>
        <v>-0.32174757100438001</v>
      </c>
      <c r="S153" s="1847">
        <f t="shared" si="82"/>
        <v>0</v>
      </c>
      <c r="T153" s="1847">
        <f t="shared" si="65"/>
        <v>-0.32174757100438001</v>
      </c>
    </row>
    <row r="154" spans="1:20" ht="13.05" customHeight="1">
      <c r="A154" s="1846">
        <v>44530</v>
      </c>
      <c r="B154" s="1847">
        <f t="shared" si="57"/>
        <v>-4614625</v>
      </c>
      <c r="C154" s="1847">
        <f t="shared" si="58"/>
        <v>-4614625</v>
      </c>
      <c r="D154" s="1849"/>
      <c r="E154" s="1847">
        <f t="shared" si="73"/>
        <v>0</v>
      </c>
      <c r="F154" s="1847">
        <f t="shared" si="73"/>
        <v>0</v>
      </c>
      <c r="G154" s="1848"/>
      <c r="H154" s="1847">
        <f t="shared" si="74"/>
        <v>4614625</v>
      </c>
      <c r="I154" s="1847">
        <f t="shared" si="75"/>
        <v>4614624.9999999935</v>
      </c>
      <c r="J154" s="1848"/>
      <c r="K154" s="1847">
        <f t="shared" si="76"/>
        <v>0</v>
      </c>
      <c r="L154" s="1847">
        <f t="shared" si="77"/>
        <v>0</v>
      </c>
      <c r="M154" s="1849"/>
      <c r="N154" s="1847">
        <f t="shared" si="78"/>
        <v>0</v>
      </c>
      <c r="O154" s="1847">
        <f t="shared" si="83"/>
        <v>-0.32174757100438001</v>
      </c>
      <c r="P154" s="1847">
        <f t="shared" si="79"/>
        <v>0</v>
      </c>
      <c r="Q154" s="1847">
        <f t="shared" si="80"/>
        <v>-0.32174757100438001</v>
      </c>
      <c r="R154" s="1847">
        <f t="shared" si="81"/>
        <v>-0.32174757100438001</v>
      </c>
      <c r="S154" s="1847">
        <f t="shared" si="82"/>
        <v>0</v>
      </c>
      <c r="T154" s="1847">
        <f t="shared" si="65"/>
        <v>-0.32174757100438001</v>
      </c>
    </row>
    <row r="155" spans="1:20" ht="13.05" customHeight="1">
      <c r="A155" s="1846">
        <v>44561</v>
      </c>
      <c r="B155" s="1847">
        <f t="shared" si="57"/>
        <v>-4614625</v>
      </c>
      <c r="C155" s="1847">
        <f t="shared" si="58"/>
        <v>-4614625</v>
      </c>
      <c r="D155" s="1849"/>
      <c r="E155" s="1847">
        <f t="shared" si="73"/>
        <v>0</v>
      </c>
      <c r="F155" s="1847">
        <f t="shared" si="73"/>
        <v>0</v>
      </c>
      <c r="G155" s="1848"/>
      <c r="H155" s="1847">
        <f t="shared" si="74"/>
        <v>4614625</v>
      </c>
      <c r="I155" s="1847">
        <f t="shared" si="75"/>
        <v>4614624.9999999935</v>
      </c>
      <c r="J155" s="1848"/>
      <c r="K155" s="1847">
        <f t="shared" si="76"/>
        <v>0</v>
      </c>
      <c r="L155" s="1847">
        <f t="shared" si="77"/>
        <v>0</v>
      </c>
      <c r="M155" s="1849"/>
      <c r="N155" s="1847">
        <f t="shared" si="78"/>
        <v>0</v>
      </c>
      <c r="O155" s="1847">
        <f t="shared" si="83"/>
        <v>-0.32174757100438001</v>
      </c>
      <c r="P155" s="1847">
        <f t="shared" si="79"/>
        <v>0</v>
      </c>
      <c r="Q155" s="1847">
        <f t="shared" si="80"/>
        <v>-0.32174757100438001</v>
      </c>
      <c r="R155" s="1847">
        <f t="shared" si="81"/>
        <v>-0.32174757100438001</v>
      </c>
      <c r="S155" s="1847">
        <f t="shared" si="82"/>
        <v>0</v>
      </c>
      <c r="T155" s="1847">
        <f t="shared" si="65"/>
        <v>-0.32174757100438001</v>
      </c>
    </row>
    <row r="156" spans="1:20" ht="13.05" customHeight="1">
      <c r="A156" s="1846">
        <v>44592</v>
      </c>
      <c r="B156" s="1847">
        <f t="shared" si="57"/>
        <v>-4614625</v>
      </c>
      <c r="C156" s="1847">
        <f t="shared" si="58"/>
        <v>-4614625</v>
      </c>
      <c r="D156" s="1849"/>
      <c r="E156" s="1847">
        <f t="shared" si="73"/>
        <v>0</v>
      </c>
      <c r="F156" s="1847">
        <f t="shared" si="73"/>
        <v>0</v>
      </c>
      <c r="G156" s="1848"/>
      <c r="H156" s="1847">
        <f t="shared" si="74"/>
        <v>4614625</v>
      </c>
      <c r="I156" s="1847">
        <f t="shared" si="75"/>
        <v>4614624.9999999935</v>
      </c>
      <c r="J156" s="1848"/>
      <c r="K156" s="1847">
        <f t="shared" si="76"/>
        <v>0</v>
      </c>
      <c r="L156" s="1847">
        <f t="shared" si="77"/>
        <v>0</v>
      </c>
      <c r="M156" s="1849"/>
      <c r="N156" s="1847">
        <f t="shared" si="78"/>
        <v>0</v>
      </c>
      <c r="O156" s="1847">
        <f t="shared" si="83"/>
        <v>-0.32174757100438001</v>
      </c>
      <c r="P156" s="1847">
        <f t="shared" si="79"/>
        <v>0</v>
      </c>
      <c r="Q156" s="1847">
        <f t="shared" si="80"/>
        <v>-0.32174757100438001</v>
      </c>
      <c r="R156" s="1847">
        <f t="shared" si="81"/>
        <v>-0.32174757100438001</v>
      </c>
      <c r="S156" s="1847">
        <f t="shared" si="82"/>
        <v>0</v>
      </c>
      <c r="T156" s="1847">
        <f t="shared" si="65"/>
        <v>-0.32174757100438001</v>
      </c>
    </row>
    <row r="157" spans="1:20" ht="13.05" customHeight="1">
      <c r="A157" s="1846">
        <v>44620</v>
      </c>
      <c r="B157" s="1847">
        <f t="shared" si="57"/>
        <v>-4614625</v>
      </c>
      <c r="C157" s="1847">
        <f t="shared" si="58"/>
        <v>-4614625</v>
      </c>
      <c r="D157" s="1849"/>
      <c r="E157" s="1847">
        <f t="shared" si="73"/>
        <v>0</v>
      </c>
      <c r="F157" s="1847">
        <f t="shared" si="73"/>
        <v>0</v>
      </c>
      <c r="G157" s="1848"/>
      <c r="H157" s="1847">
        <f t="shared" si="74"/>
        <v>4614625</v>
      </c>
      <c r="I157" s="1847">
        <f t="shared" si="75"/>
        <v>4614624.9999999935</v>
      </c>
      <c r="J157" s="1848"/>
      <c r="K157" s="1847">
        <f t="shared" si="76"/>
        <v>0</v>
      </c>
      <c r="L157" s="1847">
        <f t="shared" si="77"/>
        <v>0</v>
      </c>
      <c r="M157" s="1849"/>
      <c r="N157" s="1847">
        <f t="shared" si="78"/>
        <v>0</v>
      </c>
      <c r="O157" s="1847">
        <f t="shared" si="83"/>
        <v>-0.32174757100438001</v>
      </c>
      <c r="P157" s="1847">
        <f t="shared" si="79"/>
        <v>0</v>
      </c>
      <c r="Q157" s="1847">
        <f t="shared" si="80"/>
        <v>-0.32174757100438001</v>
      </c>
      <c r="R157" s="1847">
        <f t="shared" si="81"/>
        <v>-0.32174757100438001</v>
      </c>
      <c r="S157" s="1847">
        <f t="shared" si="82"/>
        <v>0</v>
      </c>
      <c r="T157" s="1847">
        <f t="shared" si="65"/>
        <v>-0.32174757100438001</v>
      </c>
    </row>
    <row r="158" spans="1:20" ht="13.05" customHeight="1">
      <c r="A158" s="1846">
        <v>44651</v>
      </c>
      <c r="B158" s="1847">
        <f t="shared" si="57"/>
        <v>-4614625</v>
      </c>
      <c r="C158" s="1847">
        <f t="shared" si="58"/>
        <v>-4614625</v>
      </c>
      <c r="D158" s="1849"/>
      <c r="E158" s="1847">
        <f t="shared" si="73"/>
        <v>0</v>
      </c>
      <c r="F158" s="1847">
        <f t="shared" si="73"/>
        <v>0</v>
      </c>
      <c r="G158" s="1848"/>
      <c r="H158" s="1847">
        <f t="shared" si="74"/>
        <v>4614625</v>
      </c>
      <c r="I158" s="1847">
        <f t="shared" si="75"/>
        <v>4614624.9999999935</v>
      </c>
      <c r="J158" s="1848"/>
      <c r="K158" s="1847">
        <f t="shared" si="76"/>
        <v>0</v>
      </c>
      <c r="L158" s="1847">
        <f t="shared" si="77"/>
        <v>0</v>
      </c>
      <c r="M158" s="1849"/>
      <c r="N158" s="1847">
        <f t="shared" si="78"/>
        <v>0</v>
      </c>
      <c r="O158" s="1847">
        <f t="shared" si="83"/>
        <v>-0.32174757100438001</v>
      </c>
      <c r="P158" s="1847">
        <f t="shared" si="79"/>
        <v>0</v>
      </c>
      <c r="Q158" s="1847">
        <f t="shared" si="80"/>
        <v>-0.32174757100438001</v>
      </c>
      <c r="R158" s="1847">
        <f t="shared" si="81"/>
        <v>-0.32174757100438001</v>
      </c>
      <c r="S158" s="1847">
        <f t="shared" si="82"/>
        <v>0</v>
      </c>
      <c r="T158" s="1847">
        <f t="shared" si="65"/>
        <v>-0.32174757100438001</v>
      </c>
    </row>
    <row r="159" spans="1:20" ht="13.05" customHeight="1">
      <c r="A159" s="1846">
        <v>44681</v>
      </c>
      <c r="B159" s="1847">
        <f t="shared" si="57"/>
        <v>-4614625</v>
      </c>
      <c r="C159" s="1847">
        <f t="shared" si="58"/>
        <v>-4614625</v>
      </c>
      <c r="D159" s="1849"/>
      <c r="E159" s="1847">
        <f t="shared" si="73"/>
        <v>0</v>
      </c>
      <c r="F159" s="1847">
        <f t="shared" si="73"/>
        <v>0</v>
      </c>
      <c r="G159" s="1848"/>
      <c r="H159" s="1847">
        <f t="shared" si="74"/>
        <v>4614625</v>
      </c>
      <c r="I159" s="1847">
        <f t="shared" si="75"/>
        <v>4614624.9999999935</v>
      </c>
      <c r="J159" s="1848"/>
      <c r="K159" s="1847">
        <f t="shared" si="76"/>
        <v>0</v>
      </c>
      <c r="L159" s="1847">
        <f t="shared" si="77"/>
        <v>0</v>
      </c>
      <c r="M159" s="1849"/>
      <c r="N159" s="1847">
        <f t="shared" si="78"/>
        <v>0</v>
      </c>
      <c r="O159" s="1847">
        <f t="shared" si="83"/>
        <v>-0.32174757100438001</v>
      </c>
      <c r="P159" s="1847">
        <f t="shared" si="79"/>
        <v>0</v>
      </c>
      <c r="Q159" s="1847">
        <f t="shared" si="80"/>
        <v>-0.32174757100438001</v>
      </c>
      <c r="R159" s="1847">
        <f t="shared" si="81"/>
        <v>-0.32174757100438001</v>
      </c>
      <c r="S159" s="1847">
        <f t="shared" si="82"/>
        <v>0</v>
      </c>
      <c r="T159" s="1847">
        <f t="shared" si="65"/>
        <v>-0.32174757100438001</v>
      </c>
    </row>
    <row r="160" spans="1:20" ht="13.05" customHeight="1">
      <c r="A160" s="1846">
        <v>44712</v>
      </c>
      <c r="B160" s="1847">
        <f t="shared" si="57"/>
        <v>-4614625</v>
      </c>
      <c r="C160" s="1847">
        <f t="shared" si="58"/>
        <v>-4614625</v>
      </c>
      <c r="D160" s="1849"/>
      <c r="E160" s="1847">
        <f t="shared" si="73"/>
        <v>0</v>
      </c>
      <c r="F160" s="1847">
        <f t="shared" si="73"/>
        <v>0</v>
      </c>
      <c r="G160" s="1848"/>
      <c r="H160" s="1847">
        <f t="shared" si="74"/>
        <v>4614625</v>
      </c>
      <c r="I160" s="1847">
        <f t="shared" si="75"/>
        <v>4614624.9999999935</v>
      </c>
      <c r="J160" s="1848"/>
      <c r="K160" s="1847">
        <f t="shared" si="76"/>
        <v>0</v>
      </c>
      <c r="L160" s="1847">
        <f t="shared" si="77"/>
        <v>0</v>
      </c>
      <c r="M160" s="1849"/>
      <c r="N160" s="1847">
        <f t="shared" si="78"/>
        <v>0</v>
      </c>
      <c r="O160" s="1847">
        <f t="shared" si="83"/>
        <v>-0.32174757100438001</v>
      </c>
      <c r="P160" s="1847">
        <f t="shared" si="79"/>
        <v>0</v>
      </c>
      <c r="Q160" s="1847">
        <f t="shared" si="80"/>
        <v>-0.32174757100438001</v>
      </c>
      <c r="R160" s="1847">
        <f t="shared" si="81"/>
        <v>-0.32174757100438001</v>
      </c>
      <c r="S160" s="1847">
        <f t="shared" si="82"/>
        <v>0</v>
      </c>
      <c r="T160" s="1847">
        <f t="shared" si="65"/>
        <v>-0.32174757100438001</v>
      </c>
    </row>
    <row r="176" spans="18:18" ht="13.05" customHeight="1">
      <c r="R176" s="1148"/>
    </row>
  </sheetData>
  <phoneticPr fontId="4" type="noConversion"/>
  <pageMargins left="0.5" right="0.5" top="0.5" bottom="0.5" header="0.5" footer="0"/>
  <pageSetup scale="56" fitToHeight="0" orientation="landscape" r:id="rId1"/>
  <headerFooter alignWithMargins="0">
    <oddFooter>&amp;RPage &amp;P of &amp;N</oddFooter>
  </headerFooter>
  <customProperties>
    <customPr name="_pios_id" r:id="rId2"/>
    <customPr name="EpmWorksheetKeyString_GUID" r:id="rId3"/>
  </customPropertie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7"/>
  <sheetViews>
    <sheetView zoomScaleNormal="100" workbookViewId="0">
      <pane ySplit="2" topLeftCell="A3" activePane="bottomLeft" state="frozen"/>
      <selection activeCell="G48" sqref="G48"/>
      <selection pane="bottomLeft" activeCell="C84" sqref="C84"/>
    </sheetView>
  </sheetViews>
  <sheetFormatPr defaultColWidth="9.28515625" defaultRowHeight="13.2"/>
  <cols>
    <col min="1" max="1" width="17" style="864" customWidth="1"/>
    <col min="2" max="2" width="47.7109375" style="864" customWidth="1"/>
    <col min="3" max="3" width="36.28515625" style="864" customWidth="1"/>
    <col min="4" max="4" width="21.28515625" style="864" bestFit="1" customWidth="1"/>
    <col min="5" max="5" width="10.7109375" style="1210" bestFit="1" customWidth="1"/>
    <col min="6" max="6" width="11.7109375" style="864" bestFit="1" customWidth="1"/>
    <col min="7" max="7" width="4.42578125" style="864" customWidth="1"/>
    <col min="8" max="16384" width="9.28515625" style="864"/>
  </cols>
  <sheetData>
    <row r="1" spans="1:7" ht="13.8" thickBot="1">
      <c r="A1" s="861"/>
      <c r="B1" s="862"/>
      <c r="C1" s="862"/>
      <c r="D1" s="862"/>
      <c r="E1" s="862"/>
      <c r="F1" s="863"/>
    </row>
    <row r="2" spans="1:7" ht="40.200000000000003" thickBot="1">
      <c r="A2" s="865" t="s">
        <v>725</v>
      </c>
      <c r="B2" s="865" t="s">
        <v>724</v>
      </c>
      <c r="C2" s="866">
        <v>409225</v>
      </c>
      <c r="D2" s="866" t="s">
        <v>2636</v>
      </c>
      <c r="E2" s="867" t="s">
        <v>727</v>
      </c>
      <c r="F2" s="867" t="s">
        <v>726</v>
      </c>
    </row>
    <row r="3" spans="1:7" ht="13.8" thickTop="1">
      <c r="A3" s="868"/>
      <c r="B3" s="869" t="s">
        <v>133</v>
      </c>
      <c r="C3" s="870"/>
      <c r="D3" s="871"/>
      <c r="E3" s="1267"/>
      <c r="F3" s="872"/>
    </row>
    <row r="4" spans="1:7">
      <c r="A4" s="873">
        <v>25300601</v>
      </c>
      <c r="B4" s="874" t="s">
        <v>722</v>
      </c>
      <c r="C4" s="787">
        <v>0</v>
      </c>
      <c r="D4" s="787">
        <v>0</v>
      </c>
      <c r="E4" s="1270"/>
      <c r="F4" s="875"/>
    </row>
    <row r="5" spans="1:7">
      <c r="A5" s="873">
        <v>25400201</v>
      </c>
      <c r="B5" s="874" t="s">
        <v>721</v>
      </c>
      <c r="C5" s="787">
        <f>VLOOKUP($A$4:$A$80,'Jun20 BS'!$A$9:$AE$1561,28,0)</f>
        <v>0</v>
      </c>
      <c r="D5" s="787">
        <f>VLOOKUP($A$4:$A$80,'Jun20 BS'!$A$9:$AE$1561,31,0)</f>
        <v>0</v>
      </c>
      <c r="E5" s="1270" t="s">
        <v>729</v>
      </c>
      <c r="F5" s="875" t="s">
        <v>754</v>
      </c>
      <c r="G5" s="291"/>
    </row>
    <row r="6" spans="1:7">
      <c r="A6" s="873">
        <v>19000151</v>
      </c>
      <c r="B6" s="874" t="s">
        <v>720</v>
      </c>
      <c r="C6" s="787">
        <f>VLOOKUP($A$4:$A$80,'Jun20 BS'!$A$9:$AG$1561,28,0)</f>
        <v>45753.14</v>
      </c>
      <c r="D6" s="787">
        <f>VLOOKUP($A$4:$A$80,'Jun20 BS'!$A$9:$AG$1561,31,0)</f>
        <v>45753.107500000013</v>
      </c>
      <c r="E6" s="1270" t="s">
        <v>750</v>
      </c>
      <c r="F6" s="875" t="s">
        <v>751</v>
      </c>
      <c r="G6" s="291"/>
    </row>
    <row r="7" spans="1:7" ht="13.8" thickBot="1">
      <c r="A7" s="879"/>
      <c r="B7" s="874"/>
      <c r="C7" s="876">
        <f>SUM(C4:C6)</f>
        <v>45753.14</v>
      </c>
      <c r="D7" s="876">
        <f>SUM(D4:D6)</f>
        <v>45753.107500000013</v>
      </c>
      <c r="E7" s="1862"/>
      <c r="F7" s="880"/>
    </row>
    <row r="8" spans="1:7" ht="13.8" thickTop="1">
      <c r="A8" s="879"/>
      <c r="B8" s="869" t="s">
        <v>717</v>
      </c>
      <c r="C8" s="881"/>
      <c r="D8" s="882"/>
      <c r="E8" s="1862"/>
      <c r="F8" s="880"/>
    </row>
    <row r="9" spans="1:7">
      <c r="A9" s="883">
        <v>19000711</v>
      </c>
      <c r="B9" s="874" t="s">
        <v>719</v>
      </c>
      <c r="C9" s="787">
        <f>VLOOKUP($A$4:$A$80,'Jun20 BS'!$A$9:$AG$1561,28,0)</f>
        <v>62723.07</v>
      </c>
      <c r="D9" s="787">
        <f>VLOOKUP($A$4:$A$80,'Jun20 BS'!$A$9:$AG$1561,31,0)</f>
        <v>62723.042916666658</v>
      </c>
      <c r="E9" s="1862">
        <v>22</v>
      </c>
      <c r="F9" s="880" t="s">
        <v>753</v>
      </c>
      <c r="G9" s="291"/>
    </row>
    <row r="10" spans="1:7">
      <c r="A10" s="883">
        <v>25400191</v>
      </c>
      <c r="B10" s="874" t="s">
        <v>718</v>
      </c>
      <c r="C10" s="787">
        <f>VLOOKUP($A$4:$A$80,'Jun20 BS'!$A$9:$AE$1561,28,0)</f>
        <v>0</v>
      </c>
      <c r="D10" s="787">
        <f>VLOOKUP($A$4:$A$80,'Jun20 BS'!$A$9:$AE$1561,31,0)</f>
        <v>0</v>
      </c>
      <c r="E10" s="1862">
        <v>23</v>
      </c>
      <c r="F10" s="880">
        <v>29.1</v>
      </c>
      <c r="G10" s="291"/>
    </row>
    <row r="11" spans="1:7">
      <c r="A11" s="883">
        <v>25302121</v>
      </c>
      <c r="B11" s="874" t="s">
        <v>716</v>
      </c>
      <c r="C11" s="787"/>
      <c r="D11" s="787"/>
      <c r="E11" s="1862"/>
      <c r="F11" s="880"/>
    </row>
    <row r="12" spans="1:7" ht="13.8" thickBot="1">
      <c r="A12" s="879"/>
      <c r="B12" s="874"/>
      <c r="C12" s="876">
        <f>SUM(C9:C11)</f>
        <v>62723.07</v>
      </c>
      <c r="D12" s="876">
        <f>SUM(D9:D11)</f>
        <v>62723.042916666658</v>
      </c>
      <c r="E12" s="1862"/>
      <c r="F12" s="880"/>
    </row>
    <row r="13" spans="1:7" ht="13.8" thickTop="1">
      <c r="A13" s="879"/>
      <c r="B13" s="869" t="s">
        <v>844</v>
      </c>
      <c r="C13" s="881"/>
      <c r="D13" s="882"/>
      <c r="E13" s="1862"/>
      <c r="F13" s="880"/>
    </row>
    <row r="14" spans="1:7">
      <c r="A14" s="883">
        <v>18600351</v>
      </c>
      <c r="B14" s="874" t="s">
        <v>715</v>
      </c>
      <c r="C14" s="787"/>
      <c r="D14" s="787"/>
      <c r="E14" s="1862"/>
      <c r="F14" s="880"/>
    </row>
    <row r="15" spans="1:7">
      <c r="A15" s="883">
        <v>18600361</v>
      </c>
      <c r="B15" s="874" t="s">
        <v>714</v>
      </c>
      <c r="C15" s="787"/>
      <c r="D15" s="787"/>
      <c r="E15" s="1862"/>
      <c r="F15" s="880"/>
      <c r="G15" s="884"/>
    </row>
    <row r="16" spans="1:7">
      <c r="A16" s="883">
        <v>18600371</v>
      </c>
      <c r="B16" s="874" t="s">
        <v>713</v>
      </c>
      <c r="C16" s="787"/>
      <c r="D16" s="787"/>
      <c r="E16" s="1862"/>
      <c r="F16" s="880"/>
      <c r="G16" s="884"/>
    </row>
    <row r="17" spans="1:7">
      <c r="A17" s="883">
        <v>18235521</v>
      </c>
      <c r="B17" s="874" t="s">
        <v>712</v>
      </c>
      <c r="C17" s="787">
        <f>VLOOKUP($A$4:$A$80,'Jun20 BS'!$A$9:$AG$1561,28,0)</f>
        <v>13537756.880000001</v>
      </c>
      <c r="D17" s="787">
        <f>VLOOKUP($A$4:$A$80,'Jun20 BS'!$A$9:$AG$1561,31,0)</f>
        <v>14980282.879999997</v>
      </c>
      <c r="E17" s="1862">
        <v>23</v>
      </c>
      <c r="F17" s="880" t="s">
        <v>735</v>
      </c>
      <c r="G17" s="885"/>
    </row>
    <row r="18" spans="1:7">
      <c r="A18" s="873">
        <v>28300601</v>
      </c>
      <c r="B18" s="874" t="s">
        <v>711</v>
      </c>
      <c r="C18" s="787"/>
      <c r="D18" s="787"/>
      <c r="E18" s="1862"/>
      <c r="F18" s="880"/>
      <c r="G18" s="884"/>
    </row>
    <row r="19" spans="1:7">
      <c r="A19" s="873">
        <v>28300611</v>
      </c>
      <c r="B19" s="874" t="s">
        <v>710</v>
      </c>
      <c r="C19" s="787"/>
      <c r="D19" s="787"/>
      <c r="E19" s="1862"/>
      <c r="F19" s="880"/>
      <c r="G19" s="884"/>
    </row>
    <row r="20" spans="1:7">
      <c r="A20" s="873">
        <v>28300661</v>
      </c>
      <c r="B20" s="874" t="s">
        <v>709</v>
      </c>
      <c r="C20" s="787">
        <f>VLOOKUP($A$4:$A$80,'Jun20 BS'!$A$9:$AG$1561,28,0)</f>
        <v>-5747983.1500000004</v>
      </c>
      <c r="D20" s="787">
        <f>VLOOKUP($A$4:$A$80,'Jun20 BS'!$A$9:$AG$1561,31,0)</f>
        <v>-6050913.6100000003</v>
      </c>
      <c r="E20" s="1862">
        <v>22</v>
      </c>
      <c r="F20" s="880" t="s">
        <v>761</v>
      </c>
      <c r="G20" s="885"/>
    </row>
    <row r="21" spans="1:7" ht="13.8" thickBot="1">
      <c r="A21" s="879"/>
      <c r="B21" s="874"/>
      <c r="C21" s="876">
        <f>SUM(C14:C20)</f>
        <v>7789773.7300000004</v>
      </c>
      <c r="D21" s="876">
        <f>SUM(D14:D20)</f>
        <v>8929369.2699999958</v>
      </c>
      <c r="E21" s="1862"/>
      <c r="F21" s="880"/>
    </row>
    <row r="22" spans="1:7" ht="13.8" thickTop="1">
      <c r="A22" s="879"/>
      <c r="B22" s="886" t="s">
        <v>142</v>
      </c>
      <c r="C22" s="881"/>
      <c r="D22" s="878"/>
      <c r="E22" s="1862"/>
      <c r="F22" s="880"/>
    </row>
    <row r="23" spans="1:7">
      <c r="A23" s="883">
        <v>18230351</v>
      </c>
      <c r="B23" s="874" t="s">
        <v>706</v>
      </c>
      <c r="C23" s="787">
        <f>VLOOKUP($A$4:$A$80,'Jun20 BS'!$A$9:$AG$1561,28,0)</f>
        <v>80331410.829999998</v>
      </c>
      <c r="D23" s="787">
        <f>VLOOKUP($A$4:$A$80,'Jun20 BS'!$A$9:$AG$1561,31,0)</f>
        <v>83875443.610000014</v>
      </c>
      <c r="E23" s="1862">
        <v>23</v>
      </c>
      <c r="F23" s="880" t="s">
        <v>728</v>
      </c>
      <c r="G23" s="291"/>
    </row>
    <row r="24" spans="1:7">
      <c r="A24" s="883">
        <v>28300561</v>
      </c>
      <c r="B24" s="874" t="s">
        <v>705</v>
      </c>
      <c r="C24" s="787">
        <f>VLOOKUP($A$4:$A$80,'Jun20 BS'!$A$9:$AG$1561,28,0)</f>
        <v>-11387457.65</v>
      </c>
      <c r="D24" s="787">
        <f>VLOOKUP($A$4:$A$80,'Jun20 BS'!$A$9:$AG$1561,31,0)</f>
        <v>-11664454.541666664</v>
      </c>
      <c r="E24" s="1862">
        <v>22</v>
      </c>
      <c r="F24" s="880" t="s">
        <v>760</v>
      </c>
      <c r="G24" s="291"/>
    </row>
    <row r="25" spans="1:7" ht="13.8" thickBot="1">
      <c r="A25" s="879"/>
      <c r="B25" s="874"/>
      <c r="C25" s="876">
        <f>SUM(C23:C24)</f>
        <v>68943953.179999992</v>
      </c>
      <c r="D25" s="876">
        <f>SUM(D23:D24)</f>
        <v>72210989.068333358</v>
      </c>
      <c r="E25" s="1862"/>
      <c r="F25" s="880"/>
    </row>
    <row r="26" spans="1:7" ht="13.8" thickTop="1">
      <c r="A26" s="879"/>
      <c r="B26" s="869" t="s">
        <v>846</v>
      </c>
      <c r="C26" s="881"/>
      <c r="D26" s="878"/>
      <c r="E26" s="1862"/>
      <c r="F26" s="880"/>
    </row>
    <row r="27" spans="1:7">
      <c r="A27" s="883">
        <v>12800001</v>
      </c>
      <c r="B27" s="874" t="s">
        <v>704</v>
      </c>
      <c r="C27" s="787">
        <f>VLOOKUP($A$4:$A$80,'Jun20 BS'!$A$9:$AG$1561,28,0)</f>
        <v>18500000</v>
      </c>
      <c r="D27" s="787">
        <f>VLOOKUP($A$4:$A$80,'Jun20 BS'!$A$9:$AG$1561,31,0)</f>
        <v>18500000</v>
      </c>
      <c r="E27" s="1862">
        <v>23</v>
      </c>
      <c r="F27" s="880" t="s">
        <v>728</v>
      </c>
      <c r="G27" s="291"/>
    </row>
    <row r="28" spans="1:7" ht="13.8" thickBot="1">
      <c r="A28" s="883"/>
      <c r="B28" s="874"/>
      <c r="C28" s="876">
        <f>SUM(C27)</f>
        <v>18500000</v>
      </c>
      <c r="D28" s="876">
        <f>SUM(D27)</f>
        <v>18500000</v>
      </c>
      <c r="E28" s="1862"/>
      <c r="F28" s="880"/>
    </row>
    <row r="29" spans="1:7" ht="13.8" thickTop="1">
      <c r="A29" s="879"/>
      <c r="B29" s="887" t="s">
        <v>708</v>
      </c>
      <c r="C29" s="881"/>
      <c r="D29" s="882"/>
      <c r="E29" s="1862"/>
      <c r="F29" s="880"/>
    </row>
    <row r="30" spans="1:7">
      <c r="A30" s="883">
        <v>16599011</v>
      </c>
      <c r="B30" s="874" t="s">
        <v>707</v>
      </c>
      <c r="C30" s="787"/>
      <c r="D30" s="787"/>
      <c r="E30" s="1862"/>
      <c r="F30" s="880"/>
    </row>
    <row r="31" spans="1:7">
      <c r="A31" s="883">
        <v>18232321</v>
      </c>
      <c r="B31" s="874" t="s">
        <v>707</v>
      </c>
      <c r="C31" s="787">
        <f>VLOOKUP($A$4:$A$80,'Jun20 BS'!$A$9:$AG$1561,28,0)</f>
        <v>0</v>
      </c>
      <c r="D31" s="787">
        <f>VLOOKUP($A$4:$A$80,'Jun20 BS'!$A$9:$AG$1561,31,0)</f>
        <v>62499.835416666669</v>
      </c>
      <c r="E31" s="1862">
        <v>23</v>
      </c>
      <c r="F31" s="880" t="s">
        <v>730</v>
      </c>
      <c r="G31" s="291"/>
    </row>
    <row r="32" spans="1:7" ht="13.8" thickBot="1">
      <c r="A32" s="883"/>
      <c r="B32" s="874"/>
      <c r="C32" s="876">
        <f>SUM(C30:C31)</f>
        <v>0</v>
      </c>
      <c r="D32" s="876">
        <f>SUM(D30:D31)</f>
        <v>62499.835416666669</v>
      </c>
      <c r="E32" s="1862"/>
      <c r="F32" s="880"/>
    </row>
    <row r="33" spans="1:7" ht="13.8" thickTop="1">
      <c r="A33" s="883"/>
      <c r="B33" s="887" t="s">
        <v>847</v>
      </c>
      <c r="C33" s="881"/>
      <c r="D33" s="882"/>
      <c r="E33" s="1862"/>
      <c r="F33" s="880"/>
    </row>
    <row r="34" spans="1:7">
      <c r="A34" s="883">
        <v>18600581</v>
      </c>
      <c r="B34" s="874" t="s">
        <v>743</v>
      </c>
      <c r="C34" s="787"/>
      <c r="D34" s="787"/>
      <c r="E34" s="1862"/>
      <c r="F34" s="880"/>
    </row>
    <row r="35" spans="1:7">
      <c r="A35" s="883">
        <v>18232301</v>
      </c>
      <c r="B35" s="874" t="s">
        <v>703</v>
      </c>
      <c r="C35" s="787">
        <f>VLOOKUP($A$4:$A$80,'Jun20 BS'!$A$9:$AG$1561,28,0)</f>
        <v>53689474.369999997</v>
      </c>
      <c r="D35" s="787">
        <f>VLOOKUP($A$4:$A$80,'Jun20 BS'!$A$9:$AG$1561,31,0)</f>
        <v>55678656.244999997</v>
      </c>
      <c r="E35" s="1862">
        <v>23</v>
      </c>
      <c r="F35" s="880" t="s">
        <v>734</v>
      </c>
      <c r="G35" s="291"/>
    </row>
    <row r="36" spans="1:7" ht="13.8" thickBot="1">
      <c r="A36" s="883"/>
      <c r="B36" s="874"/>
      <c r="C36" s="876">
        <f>SUM(C34:C35)</f>
        <v>53689474.369999997</v>
      </c>
      <c r="D36" s="876">
        <f>SUM(D34:D35)</f>
        <v>55678656.244999997</v>
      </c>
      <c r="E36" s="1862"/>
      <c r="F36" s="880"/>
    </row>
    <row r="37" spans="1:7" ht="13.8" thickTop="1">
      <c r="A37" s="883"/>
      <c r="B37" s="887" t="s">
        <v>848</v>
      </c>
      <c r="C37" s="881"/>
      <c r="D37" s="881"/>
      <c r="E37" s="1862"/>
      <c r="F37" s="880"/>
    </row>
    <row r="38" spans="1:7">
      <c r="A38" s="883">
        <v>18600591</v>
      </c>
      <c r="B38" s="874" t="s">
        <v>744</v>
      </c>
      <c r="C38" s="787"/>
      <c r="D38" s="787"/>
      <c r="E38" s="1862"/>
      <c r="F38" s="880"/>
    </row>
    <row r="39" spans="1:7">
      <c r="A39" s="883">
        <v>18232311</v>
      </c>
      <c r="B39" s="874" t="s">
        <v>702</v>
      </c>
      <c r="C39" s="787">
        <f>VLOOKUP($A$4:$A$80,'Jun20 BS'!$A$9:$AG$1561,28,0)</f>
        <v>11650854</v>
      </c>
      <c r="D39" s="787">
        <f>VLOOKUP($A$4:$A$80,'Jun20 BS'!$A$9:$AG$1561,31,0)</f>
        <v>11994564</v>
      </c>
      <c r="E39" s="1862"/>
      <c r="F39" s="880" t="s">
        <v>734</v>
      </c>
      <c r="G39" s="291"/>
    </row>
    <row r="40" spans="1:7">
      <c r="A40" s="883">
        <v>28300081</v>
      </c>
      <c r="B40" s="874" t="s">
        <v>701</v>
      </c>
      <c r="C40" s="787">
        <f>VLOOKUP($A$4:$A$80,'Jun20 BS'!$A$9:$AG$1561,28,0)</f>
        <v>-4318395.9000000004</v>
      </c>
      <c r="D40" s="787">
        <f>VLOOKUP($A$4:$A$80,'Jun20 BS'!$A$9:$AG$1561,31,0)</f>
        <v>-4390575</v>
      </c>
      <c r="E40" s="1862">
        <v>22</v>
      </c>
      <c r="F40" s="880" t="s">
        <v>755</v>
      </c>
      <c r="G40" s="291"/>
    </row>
    <row r="41" spans="1:7" ht="13.8" thickBot="1">
      <c r="A41" s="883"/>
      <c r="B41" s="874"/>
      <c r="C41" s="876">
        <f>SUM(C38:C40)</f>
        <v>7332458.0999999996</v>
      </c>
      <c r="D41" s="876">
        <f>SUM(D38:D40)</f>
        <v>7603989</v>
      </c>
      <c r="E41" s="1862"/>
      <c r="F41" s="880"/>
    </row>
    <row r="42" spans="1:7" ht="13.8" thickTop="1">
      <c r="A42" s="883"/>
      <c r="B42" s="888" t="s">
        <v>849</v>
      </c>
      <c r="C42" s="878"/>
      <c r="D42" s="878"/>
      <c r="E42" s="1862"/>
      <c r="F42" s="880"/>
    </row>
    <row r="43" spans="1:7">
      <c r="A43" s="883">
        <v>18600801</v>
      </c>
      <c r="B43" s="874" t="s">
        <v>748</v>
      </c>
      <c r="C43" s="787"/>
      <c r="D43" s="787"/>
      <c r="E43" s="1862"/>
      <c r="F43" s="880"/>
    </row>
    <row r="44" spans="1:7">
      <c r="A44" s="883">
        <v>18600811</v>
      </c>
      <c r="B44" s="874" t="s">
        <v>749</v>
      </c>
      <c r="C44" s="787"/>
      <c r="D44" s="787"/>
      <c r="E44" s="1862"/>
      <c r="F44" s="880"/>
    </row>
    <row r="45" spans="1:7">
      <c r="A45" s="883">
        <v>18238321</v>
      </c>
      <c r="B45" s="874" t="s">
        <v>737</v>
      </c>
      <c r="C45" s="787">
        <f>VLOOKUP($A$4:$A$80,'Jun20 BS'!$A$9:$AG$1561,28,0)</f>
        <v>0</v>
      </c>
      <c r="D45" s="787">
        <f>VLOOKUP($A$4:$A$80,'Jun20 BS'!$A$9:$AG$1561,31,0)</f>
        <v>0</v>
      </c>
      <c r="E45" s="1862">
        <v>23</v>
      </c>
      <c r="F45" s="880" t="s">
        <v>732</v>
      </c>
      <c r="G45" s="291"/>
    </row>
    <row r="46" spans="1:7">
      <c r="A46" s="883">
        <v>28300741</v>
      </c>
      <c r="B46" s="874" t="s">
        <v>765</v>
      </c>
      <c r="C46" s="787">
        <f>VLOOKUP($A$4:$A$80,'Jun20 BS'!$A$9:$AG$1561,28,0)</f>
        <v>-78555.81</v>
      </c>
      <c r="D46" s="787">
        <f>VLOOKUP($A$4:$A$80,'Jun20 BS'!$A$9:$AG$1561,31,0)</f>
        <v>-78555.810000000012</v>
      </c>
      <c r="E46" s="1862">
        <v>22</v>
      </c>
      <c r="F46" s="880" t="s">
        <v>758</v>
      </c>
      <c r="G46" s="291"/>
    </row>
    <row r="47" spans="1:7" ht="13.8" thickBot="1">
      <c r="A47" s="883"/>
      <c r="B47" s="874"/>
      <c r="C47" s="876">
        <f>SUM(C43:C46)</f>
        <v>-78555.81</v>
      </c>
      <c r="D47" s="876">
        <f>SUM(D43:D46)</f>
        <v>-78555.810000000012</v>
      </c>
      <c r="E47" s="1862"/>
      <c r="F47" s="880"/>
    </row>
    <row r="48" spans="1:7" ht="13.8" thickTop="1">
      <c r="A48" s="883"/>
      <c r="B48" s="888" t="s">
        <v>686</v>
      </c>
      <c r="C48" s="878"/>
      <c r="D48" s="878"/>
      <c r="E48" s="1862"/>
      <c r="F48" s="880"/>
    </row>
    <row r="49" spans="1:11">
      <c r="A49" s="883">
        <v>18600001</v>
      </c>
      <c r="B49" s="874" t="s">
        <v>739</v>
      </c>
      <c r="C49" s="787"/>
      <c r="D49" s="787"/>
      <c r="E49" s="1862"/>
      <c r="F49" s="880"/>
    </row>
    <row r="50" spans="1:11">
      <c r="A50" s="883">
        <v>18600451</v>
      </c>
      <c r="B50" s="874" t="s">
        <v>740</v>
      </c>
      <c r="C50" s="787"/>
      <c r="D50" s="787"/>
      <c r="E50" s="1862"/>
      <c r="F50" s="880"/>
    </row>
    <row r="51" spans="1:11">
      <c r="A51" s="883">
        <v>18600461</v>
      </c>
      <c r="B51" s="874" t="s">
        <v>741</v>
      </c>
      <c r="C51" s="787"/>
      <c r="D51" s="787"/>
      <c r="E51" s="1862"/>
      <c r="F51" s="880"/>
    </row>
    <row r="52" spans="1:11">
      <c r="A52" s="883">
        <v>18238331</v>
      </c>
      <c r="B52" s="874" t="s">
        <v>738</v>
      </c>
      <c r="C52" s="787">
        <f>VLOOKUP($A$4:$A$80,'Jun20 BS'!$A$9:$AG$1561,28,0)</f>
        <v>0</v>
      </c>
      <c r="D52" s="787">
        <f>VLOOKUP($A$4:$A$80,'Jun20 BS'!$A$9:$AG$1561,31,0)</f>
        <v>0</v>
      </c>
      <c r="E52" s="1862">
        <v>23</v>
      </c>
      <c r="F52" s="880" t="s">
        <v>731</v>
      </c>
      <c r="G52" s="291"/>
    </row>
    <row r="53" spans="1:11">
      <c r="A53" s="883">
        <v>28300091</v>
      </c>
      <c r="B53" s="874" t="s">
        <v>756</v>
      </c>
      <c r="C53" s="787">
        <f>VLOOKUP($A$4:$A$80,'Jun20 BS'!$A$9:$AG$1561,28,0)</f>
        <v>-308479.03999999998</v>
      </c>
      <c r="D53" s="787">
        <f>VLOOKUP($A$4:$A$80,'Jun20 BS'!$A$9:$AG$1561,31,0)</f>
        <v>-308479.03999999998</v>
      </c>
      <c r="E53" s="1862">
        <v>22</v>
      </c>
      <c r="F53" s="880" t="s">
        <v>757</v>
      </c>
      <c r="G53" s="291"/>
    </row>
    <row r="54" spans="1:11" ht="13.8" thickBot="1">
      <c r="A54" s="883"/>
      <c r="B54" s="874"/>
      <c r="C54" s="876">
        <f>SUM(C49:C53)</f>
        <v>-308479.03999999998</v>
      </c>
      <c r="D54" s="876">
        <f>SUM(D49:D53)</f>
        <v>-308479.03999999998</v>
      </c>
      <c r="E54" s="1862"/>
      <c r="F54" s="880"/>
      <c r="I54" s="1210"/>
      <c r="J54" s="1210"/>
    </row>
    <row r="55" spans="1:11" ht="13.8" thickTop="1">
      <c r="A55" s="883"/>
      <c r="B55" s="888" t="s">
        <v>685</v>
      </c>
      <c r="C55" s="878"/>
      <c r="D55" s="878"/>
      <c r="E55" s="1862"/>
      <c r="F55" s="880"/>
      <c r="H55" s="1276"/>
      <c r="I55" s="1276"/>
      <c r="J55" s="1276"/>
      <c r="K55" s="1276"/>
    </row>
    <row r="56" spans="1:11">
      <c r="A56" s="883">
        <v>18600531</v>
      </c>
      <c r="B56" s="874" t="s">
        <v>742</v>
      </c>
      <c r="C56" s="787"/>
      <c r="D56" s="787"/>
      <c r="E56" s="1862"/>
      <c r="F56" s="880"/>
      <c r="H56" s="1276"/>
      <c r="I56" s="1276"/>
      <c r="J56" s="1276"/>
      <c r="K56" s="1276"/>
    </row>
    <row r="57" spans="1:11">
      <c r="A57" s="883">
        <v>18600671</v>
      </c>
      <c r="B57" s="874" t="s">
        <v>745</v>
      </c>
      <c r="C57" s="787"/>
      <c r="D57" s="787"/>
      <c r="E57" s="1862"/>
      <c r="F57" s="880"/>
      <c r="H57" s="1276"/>
      <c r="I57" s="1276"/>
      <c r="J57" s="1276"/>
      <c r="K57" s="1276"/>
    </row>
    <row r="58" spans="1:11">
      <c r="A58" s="883">
        <v>18600691</v>
      </c>
      <c r="B58" s="874" t="s">
        <v>746</v>
      </c>
      <c r="C58" s="787"/>
      <c r="D58" s="787"/>
      <c r="E58" s="1862"/>
      <c r="F58" s="880"/>
    </row>
    <row r="59" spans="1:11">
      <c r="A59" s="883">
        <v>18600791</v>
      </c>
      <c r="B59" s="874" t="s">
        <v>747</v>
      </c>
      <c r="C59" s="787"/>
      <c r="D59" s="787"/>
      <c r="E59" s="1862"/>
      <c r="F59" s="880"/>
    </row>
    <row r="60" spans="1:11">
      <c r="A60" s="883">
        <v>18238311</v>
      </c>
      <c r="B60" s="874" t="s">
        <v>736</v>
      </c>
      <c r="C60" s="787">
        <f>VLOOKUP($A$4:$A$80,'Jun20 BS'!$A$9:$AG$1561,28,0)</f>
        <v>0</v>
      </c>
      <c r="D60" s="787">
        <f>VLOOKUP($A$4:$A$80,'Jun20 BS'!$A$9:$AG$1561,31,0)</f>
        <v>251132.84666666668</v>
      </c>
      <c r="E60" s="1862">
        <v>23</v>
      </c>
      <c r="F60" s="880" t="s">
        <v>733</v>
      </c>
      <c r="G60" s="291"/>
    </row>
    <row r="61" spans="1:11">
      <c r="A61" s="883">
        <v>28300731</v>
      </c>
      <c r="B61" s="874" t="s">
        <v>764</v>
      </c>
      <c r="C61" s="787">
        <f>VLOOKUP($A$4:$A$80,'Jun20 BS'!$A$9:$AG$1561,28,0)</f>
        <v>-1160241.29</v>
      </c>
      <c r="D61" s="787">
        <f>VLOOKUP($A$4:$A$80,'Jun20 BS'!$A$9:$AG$1561,31,0)</f>
        <v>-1212979.1879166665</v>
      </c>
      <c r="E61" s="1862">
        <v>22</v>
      </c>
      <c r="F61" s="880" t="s">
        <v>752</v>
      </c>
      <c r="G61" s="291"/>
    </row>
    <row r="62" spans="1:11" ht="13.8" thickBot="1">
      <c r="A62" s="883"/>
      <c r="B62" s="874"/>
      <c r="C62" s="876">
        <f>SUM(C56:C61)</f>
        <v>-1160241.29</v>
      </c>
      <c r="D62" s="876">
        <f>SUM(D56:D61)</f>
        <v>-961846.34124999982</v>
      </c>
      <c r="E62" s="1272"/>
      <c r="F62" s="889"/>
    </row>
    <row r="63" spans="1:11" ht="13.8" thickTop="1">
      <c r="A63" s="883"/>
      <c r="B63" s="888" t="s">
        <v>850</v>
      </c>
      <c r="C63" s="878"/>
      <c r="D63" s="878"/>
      <c r="E63" s="1272"/>
      <c r="F63" s="889"/>
    </row>
    <row r="64" spans="1:11">
      <c r="A64" s="890">
        <v>25400501</v>
      </c>
      <c r="B64" s="877" t="s">
        <v>795</v>
      </c>
      <c r="C64" s="787">
        <f>VLOOKUP($A$4:$A$80,'Jun20 BS'!$A$9:$AG$1561,28,0)</f>
        <v>0</v>
      </c>
      <c r="D64" s="787">
        <f>VLOOKUP($A$4:$A$80,'Jun20 BS'!$A$9:$AG$1561,31,0)</f>
        <v>0</v>
      </c>
      <c r="E64" s="1862">
        <v>25</v>
      </c>
      <c r="F64" s="880">
        <v>22</v>
      </c>
    </row>
    <row r="65" spans="1:6">
      <c r="A65" s="883">
        <v>19003021</v>
      </c>
      <c r="B65" s="877" t="s">
        <v>794</v>
      </c>
      <c r="C65" s="787">
        <f>VLOOKUP($A$4:$A$80,'Jun20 BS'!$A$9:$AG$1561,28,0)</f>
        <v>56004.06</v>
      </c>
      <c r="D65" s="787">
        <f>VLOOKUP($A$4:$A$80,'Jun20 BS'!$A$9:$AG$1561,31,0)</f>
        <v>56004.06</v>
      </c>
      <c r="E65" s="1862">
        <v>25</v>
      </c>
      <c r="F65" s="880">
        <v>22</v>
      </c>
    </row>
    <row r="66" spans="1:6" ht="13.8" thickBot="1">
      <c r="A66" s="883"/>
      <c r="B66" s="874"/>
      <c r="C66" s="876">
        <f>SUM(C64:C65)</f>
        <v>56004.06</v>
      </c>
      <c r="D66" s="876">
        <f>SUM(D64:D65)</f>
        <v>56004.06</v>
      </c>
      <c r="E66" s="1272"/>
      <c r="F66" s="889"/>
    </row>
    <row r="67" spans="1:6" ht="13.8" thickTop="1">
      <c r="A67" s="883"/>
      <c r="B67" s="888" t="s">
        <v>853</v>
      </c>
      <c r="C67" s="878"/>
      <c r="D67" s="878"/>
      <c r="E67" s="1272"/>
      <c r="F67" s="889"/>
    </row>
    <row r="68" spans="1:6">
      <c r="A68" s="883">
        <v>25400491</v>
      </c>
      <c r="B68" s="877" t="s">
        <v>792</v>
      </c>
      <c r="C68" s="787">
        <f>VLOOKUP($A$4:$A$80,'Jun20 BS'!$A$9:$AG$1561,28,0)</f>
        <v>0</v>
      </c>
      <c r="D68" s="787">
        <f>VLOOKUP($A$4:$A$80,'Jun20 BS'!$A$9:$AG$1561,31,0)</f>
        <v>0</v>
      </c>
      <c r="E68" s="1862">
        <v>25</v>
      </c>
      <c r="F68" s="880">
        <v>22</v>
      </c>
    </row>
    <row r="69" spans="1:6">
      <c r="A69" s="883">
        <v>19003011</v>
      </c>
      <c r="B69" s="877" t="s">
        <v>791</v>
      </c>
      <c r="C69" s="787">
        <f>VLOOKUP($A$4:$A$80,'Jun20 BS'!$A$9:$AG$1561,28,0)</f>
        <v>193459.84</v>
      </c>
      <c r="D69" s="787">
        <f>VLOOKUP($A$4:$A$80,'Jun20 BS'!$A$9:$AG$1561,31,0)</f>
        <v>193459.84</v>
      </c>
      <c r="E69" s="1862">
        <v>25</v>
      </c>
      <c r="F69" s="880">
        <v>22</v>
      </c>
    </row>
    <row r="70" spans="1:6" ht="13.8" thickBot="1">
      <c r="A70" s="883"/>
      <c r="B70" s="874"/>
      <c r="C70" s="876">
        <f>SUM(C68:C69)</f>
        <v>193459.84</v>
      </c>
      <c r="D70" s="876">
        <f>SUM(D68:D69)</f>
        <v>193459.84</v>
      </c>
      <c r="E70" s="1272"/>
      <c r="F70" s="880"/>
    </row>
    <row r="71" spans="1:6" ht="13.8" thickTop="1">
      <c r="A71" s="883"/>
      <c r="B71" s="888" t="s">
        <v>801</v>
      </c>
      <c r="C71" s="878"/>
      <c r="D71" s="878"/>
      <c r="E71" s="1272"/>
      <c r="F71" s="889"/>
    </row>
    <row r="72" spans="1:6">
      <c r="A72" s="883">
        <v>18220101</v>
      </c>
      <c r="B72" s="877" t="s">
        <v>801</v>
      </c>
      <c r="C72" s="787">
        <f>VLOOKUP($A$4:$A$80,'Jun20 BS'!$A$9:$AG$1561,28,0)</f>
        <v>0</v>
      </c>
      <c r="D72" s="787">
        <f>VLOOKUP($A$4:$A$80,'Jun20 BS'!$A$9:$AG$1561,31,0)</f>
        <v>0</v>
      </c>
      <c r="E72" s="1862">
        <v>23</v>
      </c>
      <c r="F72" s="880" t="s">
        <v>802</v>
      </c>
    </row>
    <row r="73" spans="1:6">
      <c r="A73" s="883">
        <v>28302061</v>
      </c>
      <c r="B73" s="877" t="s">
        <v>818</v>
      </c>
      <c r="C73" s="787">
        <f>VLOOKUP($A$4:$A$80,'Jun20 BS'!$A$9:$AG$1561,28,0)</f>
        <v>-530083.09</v>
      </c>
      <c r="D73" s="787">
        <f>VLOOKUP($A$4:$A$85,'Jun20 BS'!$A$9:$AG$1561,31,0)</f>
        <v>-530083.09</v>
      </c>
      <c r="E73" s="1862">
        <v>22</v>
      </c>
      <c r="F73" s="880" t="s">
        <v>759</v>
      </c>
    </row>
    <row r="74" spans="1:6" ht="13.8" thickBot="1">
      <c r="A74" s="883"/>
      <c r="B74" s="874"/>
      <c r="C74" s="876">
        <f>SUM(C72:C73)</f>
        <v>-530083.09</v>
      </c>
      <c r="D74" s="876">
        <f>SUM(D72:D73)</f>
        <v>-530083.09</v>
      </c>
      <c r="E74" s="1272"/>
      <c r="F74" s="889"/>
    </row>
    <row r="75" spans="1:6" ht="13.8" thickTop="1">
      <c r="A75" s="868"/>
      <c r="B75" s="1264" t="s">
        <v>923</v>
      </c>
      <c r="C75" s="1265"/>
      <c r="D75" s="1266"/>
      <c r="E75" s="1272"/>
      <c r="F75" s="889"/>
    </row>
    <row r="76" spans="1:6">
      <c r="A76" s="1271">
        <v>18239191</v>
      </c>
      <c r="B76" s="1268" t="s">
        <v>924</v>
      </c>
      <c r="C76" s="787">
        <f>VLOOKUP($A$4:$A$80,'Jun20 BS'!$A$9:$AG$1561,28,0)</f>
        <v>3118311.96</v>
      </c>
      <c r="D76" s="787">
        <f>VLOOKUP($A$4:$A$80,'Jun20 BS'!$A$9:$AG$1561,31,0)</f>
        <v>6395132.2199999988</v>
      </c>
      <c r="E76" s="1270">
        <v>23</v>
      </c>
      <c r="F76" s="889"/>
    </row>
    <row r="77" spans="1:6">
      <c r="A77" s="873">
        <v>18220021</v>
      </c>
      <c r="B77" s="1268" t="s">
        <v>925</v>
      </c>
      <c r="C77" s="787">
        <f>VLOOKUP($A$4:$A$80,'Jun20 BS'!$A$9:$AG$1561,28,0)</f>
        <v>0</v>
      </c>
      <c r="D77" s="787">
        <f>VLOOKUP($A$4:$A$80,'Jun20 BS'!$A$9:$AG$1561,31,0)</f>
        <v>0</v>
      </c>
      <c r="E77" s="1270">
        <v>23</v>
      </c>
      <c r="F77" s="889"/>
    </row>
    <row r="78" spans="1:6">
      <c r="A78" s="873">
        <v>18220031</v>
      </c>
      <c r="B78" s="1268" t="s">
        <v>926</v>
      </c>
      <c r="C78" s="787">
        <f>VLOOKUP($A$4:$A$80,'Jun20 BS'!$A$9:$AG$1561,28,0)</f>
        <v>0</v>
      </c>
      <c r="D78" s="787">
        <f>VLOOKUP($A$4:$A$80,'Jun20 BS'!$A$9:$AG$1561,31,0)</f>
        <v>0</v>
      </c>
      <c r="E78" s="1270">
        <v>23</v>
      </c>
      <c r="F78" s="889"/>
    </row>
    <row r="79" spans="1:6">
      <c r="A79" s="873">
        <v>18220041</v>
      </c>
      <c r="B79" s="1268" t="s">
        <v>927</v>
      </c>
      <c r="C79" s="787">
        <f>VLOOKUP($A$4:$A$80,'Jun20 BS'!$A$9:$AG$1561,28,0)</f>
        <v>0</v>
      </c>
      <c r="D79" s="787">
        <f>VLOOKUP($A$4:$A$80,'Jun20 BS'!$A$9:$AG$1561,31,0)</f>
        <v>0</v>
      </c>
      <c r="E79" s="1270">
        <v>23</v>
      </c>
      <c r="F79" s="889"/>
    </row>
    <row r="80" spans="1:6">
      <c r="A80" s="1271">
        <v>28300651</v>
      </c>
      <c r="B80" s="1272" t="s">
        <v>929</v>
      </c>
      <c r="C80" s="787">
        <f>VLOOKUP($A$4:$A$80,'Jun20 BS'!$A$9:$AG$1561,28,0)</f>
        <v>-3385862.17</v>
      </c>
      <c r="D80" s="787">
        <f>VLOOKUP($A$4:$A$80,'Jun20 BS'!$A$9:$AG$1561,31,0)</f>
        <v>-4073816.305416666</v>
      </c>
      <c r="E80" s="1270" t="s">
        <v>750</v>
      </c>
      <c r="F80" s="889"/>
    </row>
    <row r="81" spans="1:7" ht="13.8" thickBot="1">
      <c r="A81" s="868"/>
      <c r="B81" s="1264"/>
      <c r="C81" s="1273">
        <f>SUM(C76:C80)</f>
        <v>-267550.20999999996</v>
      </c>
      <c r="D81" s="1273">
        <f>SUM(D76:D80)</f>
        <v>2321315.9145833328</v>
      </c>
      <c r="E81" s="1863"/>
      <c r="F81" s="894"/>
    </row>
    <row r="82" spans="1:7" ht="14.4" thickTop="1" thickBot="1">
      <c r="A82" s="895"/>
      <c r="B82" s="896" t="s">
        <v>7</v>
      </c>
      <c r="C82" s="897">
        <f>C7+C12+C21+C32+C36+C41+C25+C28+C47+C54+C62+C66+C70+C74+C81</f>
        <v>154268690.04999998</v>
      </c>
      <c r="D82" s="897">
        <f>D7+D12+D21+D32+D36+D41+D25+D28+D47+D54+D62+D66+D70+D74+D81</f>
        <v>163785795.10250002</v>
      </c>
    </row>
    <row r="83" spans="1:7">
      <c r="B83" s="81"/>
      <c r="C83" s="900"/>
      <c r="D83" s="901"/>
      <c r="G83" s="291"/>
    </row>
    <row r="84" spans="1:7">
      <c r="A84" s="1412">
        <v>28300651</v>
      </c>
      <c r="B84" s="1359" t="s">
        <v>723</v>
      </c>
      <c r="C84" s="787">
        <f>VLOOKUP($A$4:$A$85,'Jun20 BS'!$A$9:$AG$1561,28,0)</f>
        <v>-3385862.17</v>
      </c>
      <c r="D84" s="787">
        <f>VLOOKUP($A$4:$A$85,'Jun20 BS'!$A$9:$AG$1561,31,0)</f>
        <v>-4073816.305416666</v>
      </c>
      <c r="F84" s="1267"/>
    </row>
    <row r="85" spans="1:7">
      <c r="F85" s="1270"/>
      <c r="G85" s="898"/>
    </row>
    <row r="87" spans="1:7">
      <c r="E87" s="1267"/>
    </row>
  </sheetData>
  <pageMargins left="0.7" right="0.7" top="0.75" bottom="0.75" header="0.3" footer="0.3"/>
  <pageSetup scale="77" fitToHeight="0" orientation="portrait" r:id="rId1"/>
  <rowBreaks count="3" manualBreakCount="3">
    <brk id="25" max="5" man="1"/>
    <brk id="82" max="5" man="1"/>
    <brk id="83" max="16383" man="1"/>
  </rowBreaks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93"/>
  <sheetViews>
    <sheetView zoomScaleNormal="100" workbookViewId="0">
      <pane ySplit="9" topLeftCell="A73" activePane="bottomLeft" state="frozen"/>
      <selection activeCell="G48" sqref="G48"/>
      <selection pane="bottomLeft" activeCell="G37" sqref="G37"/>
    </sheetView>
  </sheetViews>
  <sheetFormatPr defaultColWidth="11.42578125" defaultRowHeight="10.199999999999999"/>
  <cols>
    <col min="1" max="1" width="14" style="1828" bestFit="1" customWidth="1"/>
    <col min="2" max="2" width="32" style="1828" bestFit="1" customWidth="1"/>
    <col min="3" max="3" width="21.140625" style="1828" bestFit="1" customWidth="1"/>
    <col min="4" max="4" width="20.42578125" style="1828" bestFit="1" customWidth="1"/>
    <col min="5" max="6" width="21" style="1828" bestFit="1" customWidth="1"/>
    <col min="7" max="7" width="21.7109375" style="1828" bestFit="1" customWidth="1"/>
    <col min="8" max="8" width="28.7109375" style="1828" bestFit="1" customWidth="1"/>
    <col min="9" max="9" width="18" style="1828" bestFit="1" customWidth="1"/>
    <col min="10" max="10" width="18.42578125" style="1828" bestFit="1" customWidth="1"/>
    <col min="11" max="16384" width="11.42578125" style="1828"/>
  </cols>
  <sheetData>
    <row r="2" spans="1:8" ht="14.4">
      <c r="C2" s="1829" t="s">
        <v>2658</v>
      </c>
      <c r="D2" s="1829" t="s">
        <v>2659</v>
      </c>
      <c r="E2" s="1829" t="s">
        <v>2660</v>
      </c>
      <c r="F2" s="1829" t="s">
        <v>964</v>
      </c>
      <c r="G2" s="1829" t="s">
        <v>7</v>
      </c>
      <c r="H2" s="1829" t="s">
        <v>3</v>
      </c>
    </row>
    <row r="3" spans="1:8">
      <c r="C3" s="1828" t="s">
        <v>962</v>
      </c>
      <c r="D3" s="1830">
        <f>SUMIF($E$10:$E$55,$C3,$G$10:$G$55)</f>
        <v>-9896185.8399999999</v>
      </c>
      <c r="E3" s="1830">
        <f>SUMIF($E$56:$E$76,$C3,$G$56:$G$76)</f>
        <v>0</v>
      </c>
      <c r="F3" s="1830">
        <f>SUMIF($E$77:$E$90,$C3,$G$77:$G$90)</f>
        <v>0</v>
      </c>
      <c r="G3" s="1830">
        <f>SUM(D3:F3)</f>
        <v>-9896185.8399999999</v>
      </c>
      <c r="H3" s="1830">
        <f>G3/60*12</f>
        <v>-1979237.1679999998</v>
      </c>
    </row>
    <row r="4" spans="1:8">
      <c r="C4" s="1828" t="s">
        <v>963</v>
      </c>
      <c r="D4" s="1831">
        <f>SUMIF($E$10:$E$55,$C4,$G$10:$G$55)</f>
        <v>0</v>
      </c>
      <c r="E4" s="1831">
        <f>SUMIF($E$56:$E$76,$C4,$G$56:$G$76)</f>
        <v>82287.509999999995</v>
      </c>
      <c r="F4" s="1832">
        <f>SUMIF($E$77:$E$90,$C4,$G$77:$G$90)</f>
        <v>0</v>
      </c>
      <c r="G4" s="1831">
        <f>SUM(D4:F4)</f>
        <v>82287.509999999995</v>
      </c>
      <c r="H4" s="1830">
        <f>G4/60*12</f>
        <v>16457.502</v>
      </c>
    </row>
    <row r="5" spans="1:8">
      <c r="C5" s="1828" t="s">
        <v>2661</v>
      </c>
      <c r="D5" s="1831">
        <f>SUMIF($E$10:$E$55,$C5,$G$10:$G$55)+SUMIF($E$10:$E$55,"W/C",$G$10:$G$55)+SUMIF($E$10:$E$55,"AIC",$G$10:$G$55)</f>
        <v>-25713329.847016007</v>
      </c>
      <c r="E5" s="1831">
        <f>SUMIF($E$56:$E$76,$C5,$G$56:$G$76)+SUMIF($E$56:$E$76,"W/C",$G$56:$G$76)+SUMIF($E$56:$E$76,"AIC",$G$56:$G$76)</f>
        <v>-2972809.0206920002</v>
      </c>
      <c r="F5" s="1831">
        <f>SUMIF($E$77:$E$90,$C5,$G$77:$G$90)+SUMIF($E$77:$E$90,"W/C",$G$77:$G$90)+SUMIF($E$77:$E$90,"AIC",$G$77:$G$90)</f>
        <v>-99715.472291999962</v>
      </c>
      <c r="G5" s="1831">
        <f>SUM(D5:F5)</f>
        <v>-28785854.340000004</v>
      </c>
      <c r="H5" s="1830">
        <f>G5/60*12</f>
        <v>-5757170.8680000007</v>
      </c>
    </row>
    <row r="6" spans="1:8">
      <c r="C6" s="1828" t="s">
        <v>964</v>
      </c>
      <c r="D6" s="1831">
        <f>SUMIF($E$10:$E$55,$C6,$G$10:$G$55)</f>
        <v>0</v>
      </c>
      <c r="E6" s="1831">
        <f>SUMIF($E$56:$E$76,$C6,$G$56:$G$76)</f>
        <v>0</v>
      </c>
      <c r="F6" s="1831">
        <f>SUMIF(E77:E90,C6,G77:G90)</f>
        <v>175255.12</v>
      </c>
      <c r="G6" s="1831">
        <f>SUM(D6:F6)</f>
        <v>175255.12</v>
      </c>
    </row>
    <row r="7" spans="1:8" ht="10.8" thickBot="1">
      <c r="D7" s="1833">
        <f>SUM(D3:D6)</f>
        <v>-35609515.68701601</v>
      </c>
      <c r="E7" s="1833">
        <f>SUM(E3:E6)</f>
        <v>-2890521.5106920004</v>
      </c>
      <c r="F7" s="1833">
        <f>SUM(F3:F6)</f>
        <v>75539.647708000033</v>
      </c>
      <c r="G7" s="1833">
        <f>SUM(G3:G6)</f>
        <v>-38424497.550000004</v>
      </c>
      <c r="H7" s="1833">
        <f>SUM(H3:H6)</f>
        <v>-7719950.534</v>
      </c>
    </row>
    <row r="8" spans="1:8" ht="18.600000000000001" thickTop="1">
      <c r="G8" s="1834"/>
      <c r="H8" s="1831"/>
    </row>
    <row r="9" spans="1:8" ht="18.600000000000001" customHeight="1">
      <c r="A9" s="1829" t="s">
        <v>2662</v>
      </c>
      <c r="B9" s="1829" t="s">
        <v>18</v>
      </c>
      <c r="C9" s="1829"/>
      <c r="D9" s="1829"/>
      <c r="E9" s="1829" t="s">
        <v>972</v>
      </c>
      <c r="F9" s="1829" t="s">
        <v>2663</v>
      </c>
      <c r="G9" s="1835" t="s">
        <v>2664</v>
      </c>
      <c r="H9" s="1836" t="s">
        <v>2665</v>
      </c>
    </row>
    <row r="10" spans="1:8">
      <c r="A10" s="1838">
        <v>19000003</v>
      </c>
      <c r="B10" s="1839" t="s">
        <v>2666</v>
      </c>
      <c r="C10" s="1839"/>
      <c r="D10" s="1839" t="str">
        <f t="shared" ref="D10:D73" si="0">LEFT(A10,3)</f>
        <v>190</v>
      </c>
      <c r="E10" s="1839" t="s">
        <v>965</v>
      </c>
      <c r="F10" s="1839" t="s">
        <v>2659</v>
      </c>
      <c r="G10" s="1840">
        <v>690403.89768000017</v>
      </c>
      <c r="H10" s="1840"/>
    </row>
    <row r="11" spans="1:8">
      <c r="A11" s="1838">
        <v>19000043</v>
      </c>
      <c r="B11" s="1839" t="s">
        <v>2667</v>
      </c>
      <c r="C11" s="1839"/>
      <c r="D11" s="1839" t="str">
        <f t="shared" si="0"/>
        <v>190</v>
      </c>
      <c r="E11" s="1839" t="s">
        <v>961</v>
      </c>
      <c r="F11" s="1839" t="s">
        <v>2659</v>
      </c>
      <c r="G11" s="1841">
        <v>1921139.5228880001</v>
      </c>
      <c r="H11" s="1840"/>
    </row>
    <row r="12" spans="1:8">
      <c r="A12" s="1838">
        <v>19000093</v>
      </c>
      <c r="B12" s="1839" t="s">
        <v>2668</v>
      </c>
      <c r="C12" s="1839"/>
      <c r="D12" s="1839" t="str">
        <f t="shared" si="0"/>
        <v>190</v>
      </c>
      <c r="E12" s="1839" t="s">
        <v>965</v>
      </c>
      <c r="F12" s="1839" t="s">
        <v>2659</v>
      </c>
      <c r="G12" s="1840">
        <v>1233572.7432280001</v>
      </c>
      <c r="H12" s="1840"/>
    </row>
    <row r="13" spans="1:8">
      <c r="A13" s="1838">
        <v>19000103</v>
      </c>
      <c r="B13" s="1839" t="s">
        <v>2669</v>
      </c>
      <c r="C13" s="1839"/>
      <c r="D13" s="1839" t="str">
        <f t="shared" si="0"/>
        <v>190</v>
      </c>
      <c r="E13" s="1839" t="s">
        <v>965</v>
      </c>
      <c r="F13" s="1839" t="s">
        <v>2659</v>
      </c>
      <c r="G13" s="1840">
        <v>249987.0752180001</v>
      </c>
      <c r="H13" s="1840"/>
    </row>
    <row r="14" spans="1:8">
      <c r="A14" s="1838">
        <v>19000111</v>
      </c>
      <c r="B14" s="1838" t="s">
        <v>2670</v>
      </c>
      <c r="C14" s="1838"/>
      <c r="D14" s="1839" t="str">
        <f t="shared" si="0"/>
        <v>190</v>
      </c>
      <c r="E14" s="1838" t="s">
        <v>965</v>
      </c>
      <c r="F14" s="1838" t="s">
        <v>2659</v>
      </c>
      <c r="G14" s="1842">
        <v>332017.5</v>
      </c>
      <c r="H14" s="1840"/>
    </row>
    <row r="15" spans="1:8">
      <c r="A15" s="1838">
        <v>19000113</v>
      </c>
      <c r="B15" s="1839" t="s">
        <v>2671</v>
      </c>
      <c r="C15" s="1839"/>
      <c r="D15" s="1839" t="str">
        <f t="shared" si="0"/>
        <v>190</v>
      </c>
      <c r="E15" s="1839" t="s">
        <v>2661</v>
      </c>
      <c r="F15" s="1839" t="s">
        <v>2659</v>
      </c>
      <c r="G15" s="1840">
        <v>63335.783050000013</v>
      </c>
      <c r="H15" s="1840"/>
    </row>
    <row r="16" spans="1:8">
      <c r="A16" s="1838">
        <v>19000151</v>
      </c>
      <c r="B16" s="1838" t="s">
        <v>2672</v>
      </c>
      <c r="C16" s="1838"/>
      <c r="D16" s="1839" t="str">
        <f t="shared" si="0"/>
        <v>190</v>
      </c>
      <c r="E16" s="1838" t="s">
        <v>962</v>
      </c>
      <c r="F16" s="1838" t="s">
        <v>2659</v>
      </c>
      <c r="G16" s="1840">
        <v>45753.320000000007</v>
      </c>
      <c r="H16" s="1840">
        <f>G16</f>
        <v>45753.320000000007</v>
      </c>
    </row>
    <row r="17" spans="1:8">
      <c r="A17" s="1838">
        <v>19000181</v>
      </c>
      <c r="B17" s="1838" t="s">
        <v>2673</v>
      </c>
      <c r="C17" s="1838"/>
      <c r="D17" s="1839" t="str">
        <f t="shared" si="0"/>
        <v>190</v>
      </c>
      <c r="E17" s="1838" t="s">
        <v>965</v>
      </c>
      <c r="F17" s="1838" t="s">
        <v>2659</v>
      </c>
      <c r="G17" s="1840">
        <v>-816012.98</v>
      </c>
      <c r="H17" s="1839"/>
    </row>
    <row r="18" spans="1:8">
      <c r="A18" s="1838">
        <v>19000251</v>
      </c>
      <c r="B18" s="1838" t="s">
        <v>2674</v>
      </c>
      <c r="C18" s="1838"/>
      <c r="D18" s="1839" t="str">
        <f t="shared" si="0"/>
        <v>190</v>
      </c>
      <c r="E18" s="1838" t="s">
        <v>965</v>
      </c>
      <c r="F18" s="1838" t="s">
        <v>2659</v>
      </c>
      <c r="G18" s="1840">
        <v>784.16000000000008</v>
      </c>
      <c r="H18" s="1839"/>
    </row>
    <row r="19" spans="1:8">
      <c r="A19" s="1838">
        <v>19000361</v>
      </c>
      <c r="B19" s="1838" t="s">
        <v>2675</v>
      </c>
      <c r="C19" s="1838"/>
      <c r="D19" s="1839" t="str">
        <f t="shared" si="0"/>
        <v>190</v>
      </c>
      <c r="E19" s="1838" t="s">
        <v>965</v>
      </c>
      <c r="F19" s="1838" t="s">
        <v>2659</v>
      </c>
      <c r="G19" s="1840">
        <v>63774.86</v>
      </c>
      <c r="H19" s="1839"/>
    </row>
    <row r="20" spans="1:8">
      <c r="A20" s="1838">
        <v>19000371</v>
      </c>
      <c r="B20" s="1838" t="s">
        <v>2676</v>
      </c>
      <c r="C20" s="1838"/>
      <c r="D20" s="1839" t="str">
        <f t="shared" si="0"/>
        <v>190</v>
      </c>
      <c r="E20" s="1838" t="s">
        <v>965</v>
      </c>
      <c r="F20" s="1838" t="s">
        <v>2659</v>
      </c>
      <c r="G20" s="1840">
        <v>5134.09</v>
      </c>
      <c r="H20" s="1839"/>
    </row>
    <row r="21" spans="1:8">
      <c r="A21" s="1838">
        <v>19000403</v>
      </c>
      <c r="B21" s="1839" t="s">
        <v>2677</v>
      </c>
      <c r="C21" s="1839"/>
      <c r="D21" s="1839" t="str">
        <f t="shared" si="0"/>
        <v>190</v>
      </c>
      <c r="E21" s="1839" t="s">
        <v>961</v>
      </c>
      <c r="F21" s="1839" t="s">
        <v>2659</v>
      </c>
      <c r="G21" s="1840">
        <v>36648.334800000004</v>
      </c>
      <c r="H21" s="1839"/>
    </row>
    <row r="22" spans="1:8">
      <c r="A22" s="1838">
        <v>19000441</v>
      </c>
      <c r="B22" s="1838" t="s">
        <v>2678</v>
      </c>
      <c r="C22" s="1838"/>
      <c r="D22" s="1839" t="str">
        <f t="shared" si="0"/>
        <v>190</v>
      </c>
      <c r="E22" s="1838" t="s">
        <v>962</v>
      </c>
      <c r="F22" s="1838" t="s">
        <v>2659</v>
      </c>
      <c r="G22" s="1840">
        <v>4505690.95</v>
      </c>
      <c r="H22" s="1839"/>
    </row>
    <row r="23" spans="1:8">
      <c r="A23" s="1838">
        <v>19000471</v>
      </c>
      <c r="B23" s="1838" t="s">
        <v>2679</v>
      </c>
      <c r="C23" s="1838"/>
      <c r="D23" s="1839" t="str">
        <f t="shared" si="0"/>
        <v>190</v>
      </c>
      <c r="E23" s="1838" t="s">
        <v>965</v>
      </c>
      <c r="F23" s="1838" t="s">
        <v>2659</v>
      </c>
      <c r="G23" s="1840">
        <v>1659141.96</v>
      </c>
      <c r="H23" s="1839"/>
    </row>
    <row r="24" spans="1:8">
      <c r="A24" s="1838">
        <v>19000553</v>
      </c>
      <c r="B24" s="1839" t="s">
        <v>2680</v>
      </c>
      <c r="C24" s="1839"/>
      <c r="D24" s="1839" t="str">
        <f t="shared" si="0"/>
        <v>190</v>
      </c>
      <c r="E24" s="1839" t="s">
        <v>2661</v>
      </c>
      <c r="F24" s="1839" t="s">
        <v>2659</v>
      </c>
      <c r="G24" s="1840">
        <v>12997.525695</v>
      </c>
      <c r="H24" s="1839"/>
    </row>
    <row r="25" spans="1:8">
      <c r="A25" s="1838">
        <v>19000573</v>
      </c>
      <c r="B25" s="1839" t="s">
        <v>2681</v>
      </c>
      <c r="C25" s="1839"/>
      <c r="D25" s="1839" t="str">
        <f t="shared" si="0"/>
        <v>190</v>
      </c>
      <c r="E25" s="1839" t="s">
        <v>2661</v>
      </c>
      <c r="F25" s="1839" t="s">
        <v>2659</v>
      </c>
      <c r="G25" s="1840">
        <v>44172.368625000017</v>
      </c>
      <c r="H25" s="1839"/>
    </row>
    <row r="26" spans="1:8">
      <c r="A26" s="1838">
        <v>19000691</v>
      </c>
      <c r="B26" s="1838" t="s">
        <v>2682</v>
      </c>
      <c r="C26" s="1838"/>
      <c r="D26" s="1839" t="str">
        <f t="shared" si="0"/>
        <v>190</v>
      </c>
      <c r="E26" s="1838" t="s">
        <v>965</v>
      </c>
      <c r="F26" s="1838" t="s">
        <v>2659</v>
      </c>
      <c r="G26" s="1840">
        <v>19600</v>
      </c>
      <c r="H26" s="1839"/>
    </row>
    <row r="27" spans="1:8">
      <c r="A27" s="1838">
        <v>19000711</v>
      </c>
      <c r="B27" s="1838" t="s">
        <v>2683</v>
      </c>
      <c r="C27" s="1838"/>
      <c r="D27" s="1839" t="str">
        <f t="shared" si="0"/>
        <v>190</v>
      </c>
      <c r="E27" s="1838" t="s">
        <v>962</v>
      </c>
      <c r="F27" s="1838" t="s">
        <v>2659</v>
      </c>
      <c r="G27" s="1840">
        <v>62723.380000000005</v>
      </c>
      <c r="H27" s="1840">
        <f>G27</f>
        <v>62723.380000000005</v>
      </c>
    </row>
    <row r="28" spans="1:8">
      <c r="A28" s="1838">
        <v>19000721</v>
      </c>
      <c r="B28" s="1838" t="s">
        <v>2684</v>
      </c>
      <c r="C28" s="1838"/>
      <c r="D28" s="1839" t="str">
        <f t="shared" si="0"/>
        <v>190</v>
      </c>
      <c r="E28" s="1838" t="s">
        <v>965</v>
      </c>
      <c r="F28" s="1838" t="s">
        <v>2659</v>
      </c>
      <c r="G28" s="1840">
        <v>4348.2400000000007</v>
      </c>
      <c r="H28" s="1839"/>
    </row>
    <row r="29" spans="1:8">
      <c r="A29" s="1838">
        <v>19000751</v>
      </c>
      <c r="B29" s="1838" t="s">
        <v>2685</v>
      </c>
      <c r="C29" s="1838"/>
      <c r="D29" s="1839" t="str">
        <f t="shared" si="0"/>
        <v>190</v>
      </c>
      <c r="E29" s="1838" t="s">
        <v>965</v>
      </c>
      <c r="F29" s="1838" t="s">
        <v>2659</v>
      </c>
      <c r="G29" s="1840">
        <v>407030.4</v>
      </c>
      <c r="H29" s="1839"/>
    </row>
    <row r="30" spans="1:8">
      <c r="A30" s="1838">
        <v>19000781</v>
      </c>
      <c r="B30" s="1838" t="s">
        <v>2686</v>
      </c>
      <c r="C30" s="1838"/>
      <c r="D30" s="1839" t="str">
        <f t="shared" si="0"/>
        <v>190</v>
      </c>
      <c r="E30" s="1838" t="s">
        <v>965</v>
      </c>
      <c r="F30" s="1838" t="s">
        <v>2659</v>
      </c>
      <c r="G30" s="1840">
        <v>1100541.6400000001</v>
      </c>
      <c r="H30" s="1839"/>
    </row>
    <row r="31" spans="1:8">
      <c r="A31" s="1838">
        <v>19001001</v>
      </c>
      <c r="B31" s="1838" t="s">
        <v>2687</v>
      </c>
      <c r="C31" s="1838"/>
      <c r="D31" s="1839" t="str">
        <f t="shared" si="0"/>
        <v>190</v>
      </c>
      <c r="E31" s="1838" t="s">
        <v>965</v>
      </c>
      <c r="F31" s="1838" t="s">
        <v>2659</v>
      </c>
      <c r="G31" s="1840">
        <v>497081.04000000004</v>
      </c>
      <c r="H31" s="1839"/>
    </row>
    <row r="32" spans="1:8">
      <c r="A32" s="1838">
        <v>19003011</v>
      </c>
      <c r="B32" s="1838" t="s">
        <v>2688</v>
      </c>
      <c r="C32" s="1838"/>
      <c r="D32" s="1839" t="str">
        <f t="shared" si="0"/>
        <v>190</v>
      </c>
      <c r="E32" s="1838" t="s">
        <v>962</v>
      </c>
      <c r="F32" s="1838" t="s">
        <v>2659</v>
      </c>
      <c r="G32" s="1840">
        <v>193460.24</v>
      </c>
      <c r="H32" s="1840">
        <f>G32</f>
        <v>193460.24</v>
      </c>
    </row>
    <row r="33" spans="1:8">
      <c r="A33" s="1838">
        <v>19003021</v>
      </c>
      <c r="B33" s="1838" t="s">
        <v>2689</v>
      </c>
      <c r="C33" s="1838"/>
      <c r="D33" s="1839" t="str">
        <f t="shared" si="0"/>
        <v>190</v>
      </c>
      <c r="E33" s="1838" t="s">
        <v>962</v>
      </c>
      <c r="F33" s="1838" t="s">
        <v>2659</v>
      </c>
      <c r="G33" s="1840">
        <v>56003.91</v>
      </c>
      <c r="H33" s="1840">
        <f>G33</f>
        <v>56003.91</v>
      </c>
    </row>
    <row r="34" spans="1:8">
      <c r="A34" s="1838">
        <v>28300001</v>
      </c>
      <c r="B34" s="1838" t="s">
        <v>2690</v>
      </c>
      <c r="C34" s="1838"/>
      <c r="D34" s="1839" t="str">
        <f t="shared" si="0"/>
        <v>283</v>
      </c>
      <c r="E34" s="1838" t="s">
        <v>965</v>
      </c>
      <c r="F34" s="1838" t="s">
        <v>2659</v>
      </c>
      <c r="G34" s="1840">
        <v>-104873.63</v>
      </c>
      <c r="H34" s="1839"/>
    </row>
    <row r="35" spans="1:8">
      <c r="A35" s="1838">
        <v>28300043</v>
      </c>
      <c r="B35" s="1839" t="s">
        <v>2691</v>
      </c>
      <c r="C35" s="1839"/>
      <c r="D35" s="1839" t="str">
        <f t="shared" si="0"/>
        <v>283</v>
      </c>
      <c r="E35" s="1839" t="s">
        <v>961</v>
      </c>
      <c r="F35" s="1839" t="s">
        <v>2659</v>
      </c>
      <c r="G35" s="1840">
        <v>-3718097.4937140001</v>
      </c>
      <c r="H35" s="1839"/>
    </row>
    <row r="36" spans="1:8">
      <c r="A36" s="1838">
        <v>28300081</v>
      </c>
      <c r="B36" s="1838" t="s">
        <v>2692</v>
      </c>
      <c r="C36" s="1838"/>
      <c r="D36" s="1839" t="str">
        <f t="shared" si="0"/>
        <v>283</v>
      </c>
      <c r="E36" s="1838" t="s">
        <v>962</v>
      </c>
      <c r="F36" s="1838" t="s">
        <v>2659</v>
      </c>
      <c r="G36" s="1840">
        <v>-1871716.1600000001</v>
      </c>
      <c r="H36" s="1840">
        <f>G36</f>
        <v>-1871716.1600000001</v>
      </c>
    </row>
    <row r="37" spans="1:8">
      <c r="A37" s="1838">
        <v>28300091</v>
      </c>
      <c r="B37" s="1838" t="s">
        <v>2693</v>
      </c>
      <c r="C37" s="1838"/>
      <c r="D37" s="1839" t="str">
        <f t="shared" si="0"/>
        <v>283</v>
      </c>
      <c r="E37" s="1838" t="s">
        <v>962</v>
      </c>
      <c r="F37" s="1838" t="s">
        <v>2659</v>
      </c>
      <c r="G37" s="1840">
        <v>-308484</v>
      </c>
      <c r="H37" s="1840">
        <f>G37</f>
        <v>-308484</v>
      </c>
    </row>
    <row r="38" spans="1:8">
      <c r="A38" s="1838">
        <v>28300101</v>
      </c>
      <c r="B38" s="1838" t="s">
        <v>2694</v>
      </c>
      <c r="C38" s="1838"/>
      <c r="D38" s="1839" t="str">
        <f t="shared" si="0"/>
        <v>283</v>
      </c>
      <c r="E38" s="1838" t="s">
        <v>962</v>
      </c>
      <c r="F38" s="1838" t="s">
        <v>2659</v>
      </c>
      <c r="G38" s="1840">
        <v>-66483.78</v>
      </c>
      <c r="H38" s="1840">
        <f>G38</f>
        <v>-66483.78</v>
      </c>
    </row>
    <row r="39" spans="1:8">
      <c r="A39" s="1838">
        <v>28300211</v>
      </c>
      <c r="B39" s="1838" t="s">
        <v>2695</v>
      </c>
      <c r="C39" s="1838"/>
      <c r="D39" s="1839" t="str">
        <f t="shared" si="0"/>
        <v>283</v>
      </c>
      <c r="E39" s="1838" t="s">
        <v>965</v>
      </c>
      <c r="F39" s="1838" t="s">
        <v>2659</v>
      </c>
      <c r="G39" s="1840">
        <v>-7642948.3100000005</v>
      </c>
      <c r="H39" s="1839"/>
    </row>
    <row r="40" spans="1:8">
      <c r="A40" s="1838">
        <v>28300221</v>
      </c>
      <c r="B40" s="1838" t="s">
        <v>2696</v>
      </c>
      <c r="C40" s="1838"/>
      <c r="D40" s="1839" t="str">
        <f t="shared" si="0"/>
        <v>283</v>
      </c>
      <c r="E40" s="1838" t="s">
        <v>965</v>
      </c>
      <c r="F40" s="1838" t="s">
        <v>2659</v>
      </c>
      <c r="G40" s="1840">
        <v>-2473461.2000000002</v>
      </c>
      <c r="H40" s="1839"/>
    </row>
    <row r="41" spans="1:8">
      <c r="A41" s="1838">
        <v>28300311</v>
      </c>
      <c r="B41" s="1838" t="s">
        <v>2697</v>
      </c>
      <c r="C41" s="1838"/>
      <c r="D41" s="1839" t="str">
        <f t="shared" si="0"/>
        <v>283</v>
      </c>
      <c r="E41" s="1838" t="s">
        <v>965</v>
      </c>
      <c r="F41" s="1838" t="s">
        <v>2659</v>
      </c>
      <c r="G41" s="1840">
        <v>-3382091.4699999997</v>
      </c>
      <c r="H41" s="1839"/>
    </row>
    <row r="42" spans="1:8">
      <c r="A42" s="1838">
        <v>28300441</v>
      </c>
      <c r="B42" s="1838" t="s">
        <v>2698</v>
      </c>
      <c r="C42" s="1838"/>
      <c r="D42" s="1839" t="str">
        <f t="shared" si="0"/>
        <v>283</v>
      </c>
      <c r="E42" s="1838" t="s">
        <v>965</v>
      </c>
      <c r="F42" s="1838" t="s">
        <v>2659</v>
      </c>
      <c r="G42" s="1840">
        <v>-1461244.98</v>
      </c>
      <c r="H42" s="1839"/>
    </row>
    <row r="43" spans="1:8">
      <c r="A43" s="1838">
        <v>28300501</v>
      </c>
      <c r="B43" s="1838" t="s">
        <v>2699</v>
      </c>
      <c r="C43" s="1838"/>
      <c r="D43" s="1839" t="str">
        <f t="shared" si="0"/>
        <v>283</v>
      </c>
      <c r="E43" s="1838" t="s">
        <v>2661</v>
      </c>
      <c r="F43" s="1838" t="s">
        <v>2659</v>
      </c>
      <c r="G43" s="1840">
        <v>428396.83000000007</v>
      </c>
      <c r="H43" s="1839"/>
    </row>
    <row r="44" spans="1:8">
      <c r="A44" s="1838">
        <v>28300503</v>
      </c>
      <c r="B44" s="1839" t="s">
        <v>2700</v>
      </c>
      <c r="C44" s="1839"/>
      <c r="D44" s="1839" t="str">
        <f t="shared" si="0"/>
        <v>283</v>
      </c>
      <c r="E44" s="1839" t="s">
        <v>961</v>
      </c>
      <c r="F44" s="1839" t="s">
        <v>2659</v>
      </c>
      <c r="G44" s="1840">
        <v>-1232150.9844859999</v>
      </c>
      <c r="H44" s="1839"/>
    </row>
    <row r="45" spans="1:8">
      <c r="A45" s="1838">
        <v>28300561</v>
      </c>
      <c r="B45" s="1838" t="s">
        <v>705</v>
      </c>
      <c r="C45" s="1838"/>
      <c r="D45" s="1839" t="str">
        <f t="shared" si="0"/>
        <v>283</v>
      </c>
      <c r="E45" s="1838" t="s">
        <v>962</v>
      </c>
      <c r="F45" s="1838" t="s">
        <v>2659</v>
      </c>
      <c r="G45" s="1840">
        <v>-5108976.6800000006</v>
      </c>
      <c r="H45" s="1840">
        <f>G45</f>
        <v>-5108976.6800000006</v>
      </c>
    </row>
    <row r="46" spans="1:8">
      <c r="A46" s="1838">
        <v>28300581</v>
      </c>
      <c r="B46" s="1838" t="s">
        <v>2701</v>
      </c>
      <c r="C46" s="1838"/>
      <c r="D46" s="1839" t="str">
        <f t="shared" si="0"/>
        <v>283</v>
      </c>
      <c r="E46" s="1838" t="s">
        <v>965</v>
      </c>
      <c r="F46" s="1838" t="s">
        <v>2659</v>
      </c>
      <c r="G46" s="1840">
        <v>-3989446.1800000006</v>
      </c>
      <c r="H46" s="1839"/>
    </row>
    <row r="47" spans="1:8">
      <c r="A47" s="1838">
        <v>28300651</v>
      </c>
      <c r="B47" s="1838" t="s">
        <v>2702</v>
      </c>
      <c r="C47" s="1838"/>
      <c r="D47" s="1839" t="str">
        <f t="shared" si="0"/>
        <v>283</v>
      </c>
      <c r="E47" s="1838" t="s">
        <v>962</v>
      </c>
      <c r="F47" s="1838" t="s">
        <v>2659</v>
      </c>
      <c r="G47" s="1840">
        <v>-2730222.68</v>
      </c>
      <c r="H47" s="1840">
        <f>G47</f>
        <v>-2730222.68</v>
      </c>
    </row>
    <row r="48" spans="1:8">
      <c r="A48" s="1838">
        <v>28300661</v>
      </c>
      <c r="B48" s="1838" t="s">
        <v>2703</v>
      </c>
      <c r="C48" s="1838"/>
      <c r="D48" s="1839" t="str">
        <f t="shared" si="0"/>
        <v>283</v>
      </c>
      <c r="E48" s="1838" t="s">
        <v>962</v>
      </c>
      <c r="F48" s="1838" t="s">
        <v>2659</v>
      </c>
      <c r="G48" s="1840">
        <v>-2905053.7300000004</v>
      </c>
      <c r="H48" s="1840">
        <f>G48</f>
        <v>-2905053.7300000004</v>
      </c>
    </row>
    <row r="49" spans="1:8">
      <c r="A49" s="1838">
        <v>28300731</v>
      </c>
      <c r="B49" s="1838" t="s">
        <v>2704</v>
      </c>
      <c r="C49" s="1838"/>
      <c r="D49" s="1839" t="str">
        <f t="shared" si="0"/>
        <v>283</v>
      </c>
      <c r="E49" s="1838" t="s">
        <v>962</v>
      </c>
      <c r="F49" s="1838" t="s">
        <v>2659</v>
      </c>
      <c r="G49" s="1840">
        <v>-1160241.02</v>
      </c>
      <c r="H49" s="1840">
        <f>G49</f>
        <v>-1160241.02</v>
      </c>
    </row>
    <row r="50" spans="1:8">
      <c r="A50" s="1838">
        <v>28300741</v>
      </c>
      <c r="B50" s="1838" t="s">
        <v>2705</v>
      </c>
      <c r="C50" s="1838"/>
      <c r="D50" s="1839" t="str">
        <f t="shared" si="0"/>
        <v>283</v>
      </c>
      <c r="E50" s="1838" t="s">
        <v>962</v>
      </c>
      <c r="F50" s="1838" t="s">
        <v>2659</v>
      </c>
      <c r="G50" s="1840">
        <v>-78556.27</v>
      </c>
      <c r="H50" s="1840">
        <f>G50</f>
        <v>-78556.27</v>
      </c>
    </row>
    <row r="51" spans="1:8">
      <c r="A51" s="1838">
        <v>28302021</v>
      </c>
      <c r="B51" s="1838" t="s">
        <v>2706</v>
      </c>
      <c r="C51" s="1838"/>
      <c r="D51" s="1839" t="str">
        <f t="shared" si="0"/>
        <v>283</v>
      </c>
      <c r="E51" s="1838" t="s">
        <v>965</v>
      </c>
      <c r="F51" s="1838" t="s">
        <v>2659</v>
      </c>
      <c r="G51" s="1840">
        <v>-759459.48</v>
      </c>
      <c r="H51" s="1839"/>
    </row>
    <row r="52" spans="1:8">
      <c r="A52" s="1838">
        <v>28302041</v>
      </c>
      <c r="B52" s="1838" t="s">
        <v>2707</v>
      </c>
      <c r="C52" s="1838"/>
      <c r="D52" s="1839" t="str">
        <f t="shared" si="0"/>
        <v>283</v>
      </c>
      <c r="E52" s="1838" t="s">
        <v>965</v>
      </c>
      <c r="F52" s="1838" t="s">
        <v>2659</v>
      </c>
      <c r="G52" s="1840">
        <v>-4650967.1000000006</v>
      </c>
      <c r="H52" s="1839"/>
    </row>
    <row r="53" spans="1:8">
      <c r="A53" s="1838">
        <v>28302051</v>
      </c>
      <c r="B53" s="1838" t="s">
        <v>2708</v>
      </c>
      <c r="C53" s="1838"/>
      <c r="D53" s="1839" t="str">
        <f t="shared" si="0"/>
        <v>283</v>
      </c>
      <c r="E53" s="1838" t="s">
        <v>965</v>
      </c>
      <c r="F53" s="1838" t="s">
        <v>2659</v>
      </c>
      <c r="G53" s="1840">
        <v>-1221239.76</v>
      </c>
      <c r="H53" s="1843"/>
    </row>
    <row r="54" spans="1:8">
      <c r="A54" s="1838">
        <v>28302061</v>
      </c>
      <c r="B54" s="1838" t="s">
        <v>2709</v>
      </c>
      <c r="C54" s="1838"/>
      <c r="D54" s="1839" t="str">
        <f t="shared" si="0"/>
        <v>283</v>
      </c>
      <c r="E54" s="1838" t="s">
        <v>962</v>
      </c>
      <c r="F54" s="1838" t="s">
        <v>2659</v>
      </c>
      <c r="G54" s="1840">
        <v>-530083.32000000007</v>
      </c>
      <c r="H54" s="1840">
        <f>G54</f>
        <v>-530083.32000000007</v>
      </c>
    </row>
    <row r="55" spans="1:8">
      <c r="A55" s="1838">
        <v>28302081</v>
      </c>
      <c r="B55" s="1838" t="s">
        <v>2710</v>
      </c>
      <c r="C55" s="1838"/>
      <c r="D55" s="1839" t="str">
        <f t="shared" si="0"/>
        <v>283</v>
      </c>
      <c r="E55" s="1838" t="s">
        <v>965</v>
      </c>
      <c r="F55" s="1838" t="s">
        <v>2659</v>
      </c>
      <c r="G55" s="1840">
        <v>-3031444.25</v>
      </c>
      <c r="H55" s="1843"/>
    </row>
    <row r="56" spans="1:8">
      <c r="A56" s="1838">
        <v>19000003</v>
      </c>
      <c r="B56" s="1839" t="s">
        <v>2666</v>
      </c>
      <c r="C56" s="1839"/>
      <c r="D56" s="1839" t="str">
        <f t="shared" si="0"/>
        <v>190</v>
      </c>
      <c r="E56" s="1839" t="s">
        <v>965</v>
      </c>
      <c r="F56" s="1839" t="s">
        <v>2660</v>
      </c>
      <c r="G56" s="1840">
        <v>254028.20436000003</v>
      </c>
      <c r="H56" s="1839"/>
    </row>
    <row r="57" spans="1:8">
      <c r="A57" s="1838">
        <v>19000043</v>
      </c>
      <c r="B57" s="1839" t="s">
        <v>2667</v>
      </c>
      <c r="C57" s="1839"/>
      <c r="D57" s="1839" t="str">
        <f t="shared" si="0"/>
        <v>190</v>
      </c>
      <c r="E57" s="1839" t="s">
        <v>961</v>
      </c>
      <c r="F57" s="1839" t="s">
        <v>2660</v>
      </c>
      <c r="G57" s="1841">
        <v>706866.84267599997</v>
      </c>
      <c r="H57" s="1839"/>
    </row>
    <row r="58" spans="1:8">
      <c r="A58" s="1838">
        <v>19000093</v>
      </c>
      <c r="B58" s="1839" t="s">
        <v>2668</v>
      </c>
      <c r="C58" s="1839"/>
      <c r="D58" s="1839" t="str">
        <f t="shared" si="0"/>
        <v>190</v>
      </c>
      <c r="E58" s="1839" t="s">
        <v>965</v>
      </c>
      <c r="F58" s="1839" t="s">
        <v>2660</v>
      </c>
      <c r="G58" s="1840">
        <v>453882.53160599992</v>
      </c>
      <c r="H58" s="1839"/>
    </row>
    <row r="59" spans="1:8">
      <c r="A59" s="1838">
        <v>19000103</v>
      </c>
      <c r="B59" s="1839" t="s">
        <v>2669</v>
      </c>
      <c r="C59" s="1839"/>
      <c r="D59" s="1839" t="str">
        <f t="shared" si="0"/>
        <v>190</v>
      </c>
      <c r="E59" s="1839" t="s">
        <v>965</v>
      </c>
      <c r="F59" s="1839" t="s">
        <v>2660</v>
      </c>
      <c r="G59" s="1840">
        <v>91980.60446100001</v>
      </c>
      <c r="H59" s="1839"/>
    </row>
    <row r="60" spans="1:8">
      <c r="A60" s="1838">
        <v>19000112</v>
      </c>
      <c r="B60" s="1839" t="s">
        <v>2711</v>
      </c>
      <c r="C60" s="1839"/>
      <c r="D60" s="1839" t="str">
        <f t="shared" si="0"/>
        <v>190</v>
      </c>
      <c r="E60" s="1839" t="s">
        <v>963</v>
      </c>
      <c r="F60" s="1839" t="s">
        <v>2660</v>
      </c>
      <c r="G60" s="1840">
        <v>3778.3100000000004</v>
      </c>
      <c r="H60" s="1839"/>
    </row>
    <row r="61" spans="1:8">
      <c r="A61" s="1838">
        <v>19000113</v>
      </c>
      <c r="B61" s="1839" t="s">
        <v>2671</v>
      </c>
      <c r="C61" s="1839"/>
      <c r="D61" s="1839" t="str">
        <f t="shared" si="0"/>
        <v>190</v>
      </c>
      <c r="E61" s="1839" t="s">
        <v>2661</v>
      </c>
      <c r="F61" s="1839" t="s">
        <v>2660</v>
      </c>
      <c r="G61" s="1840">
        <v>23303.859225</v>
      </c>
      <c r="H61" s="1839"/>
    </row>
    <row r="62" spans="1:8">
      <c r="A62" s="1838">
        <v>19000122</v>
      </c>
      <c r="B62" s="1839" t="s">
        <v>2712</v>
      </c>
      <c r="C62" s="1839"/>
      <c r="D62" s="1839" t="str">
        <f t="shared" si="0"/>
        <v>190</v>
      </c>
      <c r="E62" s="1839" t="s">
        <v>965</v>
      </c>
      <c r="F62" s="1839" t="s">
        <v>2660</v>
      </c>
      <c r="G62" s="1840">
        <v>-48057.510000000009</v>
      </c>
      <c r="H62" s="1839"/>
    </row>
    <row r="63" spans="1:8">
      <c r="A63" s="1838">
        <v>19000403</v>
      </c>
      <c r="B63" s="1839" t="s">
        <v>2677</v>
      </c>
      <c r="C63" s="1839"/>
      <c r="D63" s="1839" t="str">
        <f t="shared" si="0"/>
        <v>190</v>
      </c>
      <c r="E63" s="1839" t="s">
        <v>961</v>
      </c>
      <c r="F63" s="1839" t="s">
        <v>2660</v>
      </c>
      <c r="G63" s="1840">
        <v>19346.065199999997</v>
      </c>
      <c r="H63" s="1839"/>
    </row>
    <row r="64" spans="1:8">
      <c r="A64" s="1838">
        <v>19000552</v>
      </c>
      <c r="B64" s="1839" t="s">
        <v>2713</v>
      </c>
      <c r="C64" s="1839"/>
      <c r="D64" s="1839" t="str">
        <f t="shared" si="0"/>
        <v>190</v>
      </c>
      <c r="E64" s="1839" t="s">
        <v>965</v>
      </c>
      <c r="F64" s="1839" t="s">
        <v>2660</v>
      </c>
      <c r="G64" s="1840">
        <v>145562.70000000001</v>
      </c>
      <c r="H64" s="1839"/>
    </row>
    <row r="65" spans="1:10">
      <c r="A65" s="1838">
        <v>19000553</v>
      </c>
      <c r="B65" s="1839" t="s">
        <v>2680</v>
      </c>
      <c r="C65" s="1839"/>
      <c r="D65" s="1839" t="str">
        <f t="shared" si="0"/>
        <v>190</v>
      </c>
      <c r="E65" s="1839" t="s">
        <v>2661</v>
      </c>
      <c r="F65" s="1839" t="s">
        <v>2660</v>
      </c>
      <c r="G65" s="1840">
        <v>6861.1843049999989</v>
      </c>
      <c r="H65" s="1839"/>
    </row>
    <row r="66" spans="1:10">
      <c r="A66" s="1838">
        <v>19000562</v>
      </c>
      <c r="B66" s="1839" t="s">
        <v>2714</v>
      </c>
      <c r="C66" s="1839"/>
      <c r="D66" s="1839" t="str">
        <f t="shared" si="0"/>
        <v>190</v>
      </c>
      <c r="E66" s="1839" t="s">
        <v>965</v>
      </c>
      <c r="F66" s="1839" t="s">
        <v>2660</v>
      </c>
      <c r="G66" s="1840">
        <v>549066.74</v>
      </c>
      <c r="H66" s="1839"/>
    </row>
    <row r="67" spans="1:10">
      <c r="A67" s="1838">
        <v>19000572</v>
      </c>
      <c r="B67" s="1839" t="s">
        <v>2715</v>
      </c>
      <c r="C67" s="1839"/>
      <c r="D67" s="1839" t="str">
        <f t="shared" si="0"/>
        <v>190</v>
      </c>
      <c r="E67" s="1839" t="s">
        <v>965</v>
      </c>
      <c r="F67" s="1839" t="s">
        <v>2660</v>
      </c>
      <c r="G67" s="1840">
        <v>140078.82</v>
      </c>
      <c r="H67" s="1839"/>
    </row>
    <row r="68" spans="1:10">
      <c r="A68" s="1838">
        <v>19000573</v>
      </c>
      <c r="B68" s="1839" t="s">
        <v>2681</v>
      </c>
      <c r="C68" s="1839"/>
      <c r="D68" s="1839" t="str">
        <f t="shared" si="0"/>
        <v>190</v>
      </c>
      <c r="E68" s="1839" t="s">
        <v>2661</v>
      </c>
      <c r="F68" s="1839" t="s">
        <v>2660</v>
      </c>
      <c r="G68" s="1840">
        <v>23317.881375000004</v>
      </c>
      <c r="H68" s="1839"/>
    </row>
    <row r="69" spans="1:10">
      <c r="A69" s="1838">
        <v>19000592</v>
      </c>
      <c r="B69" s="1839" t="s">
        <v>2716</v>
      </c>
      <c r="C69" s="1839"/>
      <c r="D69" s="1839" t="str">
        <f t="shared" si="0"/>
        <v>190</v>
      </c>
      <c r="E69" s="1839" t="s">
        <v>963</v>
      </c>
      <c r="F69" s="1839" t="s">
        <v>2660</v>
      </c>
      <c r="G69" s="1840">
        <v>78509.2</v>
      </c>
      <c r="H69" s="1839"/>
    </row>
    <row r="70" spans="1:10">
      <c r="A70" s="1838">
        <v>19000692</v>
      </c>
      <c r="B70" s="1839" t="s">
        <v>2717</v>
      </c>
      <c r="C70" s="1839"/>
      <c r="D70" s="1839" t="str">
        <f t="shared" si="0"/>
        <v>190</v>
      </c>
      <c r="E70" s="1839" t="s">
        <v>965</v>
      </c>
      <c r="F70" s="1839" t="s">
        <v>2660</v>
      </c>
      <c r="G70" s="1840">
        <v>301000</v>
      </c>
      <c r="H70" s="1839"/>
    </row>
    <row r="71" spans="1:10">
      <c r="A71" s="1838">
        <v>19000752</v>
      </c>
      <c r="B71" s="1839" t="s">
        <v>2718</v>
      </c>
      <c r="C71" s="1839"/>
      <c r="D71" s="1839" t="str">
        <f t="shared" si="0"/>
        <v>190</v>
      </c>
      <c r="E71" s="1839" t="s">
        <v>965</v>
      </c>
      <c r="F71" s="1839" t="s">
        <v>2660</v>
      </c>
      <c r="G71" s="1840">
        <v>217719.60000000003</v>
      </c>
      <c r="H71" s="1839"/>
    </row>
    <row r="72" spans="1:10">
      <c r="A72" s="1838">
        <v>28300043</v>
      </c>
      <c r="B72" s="1839" t="s">
        <v>2691</v>
      </c>
      <c r="C72" s="1839"/>
      <c r="D72" s="1839" t="str">
        <f t="shared" si="0"/>
        <v>283</v>
      </c>
      <c r="E72" s="1839" t="s">
        <v>961</v>
      </c>
      <c r="F72" s="1839" t="s">
        <v>2660</v>
      </c>
      <c r="G72" s="1840">
        <v>-1368042.146253</v>
      </c>
      <c r="H72" s="1839"/>
      <c r="J72" s="1831"/>
    </row>
    <row r="73" spans="1:10">
      <c r="A73" s="1838">
        <v>28300252</v>
      </c>
      <c r="B73" s="1839" t="s">
        <v>2719</v>
      </c>
      <c r="C73" s="1839"/>
      <c r="D73" s="1839" t="str">
        <f t="shared" si="0"/>
        <v>283</v>
      </c>
      <c r="E73" s="1839" t="s">
        <v>965</v>
      </c>
      <c r="F73" s="1839" t="s">
        <v>2660</v>
      </c>
      <c r="G73" s="1840">
        <v>-3512664.7700000005</v>
      </c>
      <c r="H73" s="1839"/>
      <c r="J73" s="1831"/>
    </row>
    <row r="74" spans="1:10">
      <c r="A74" s="1838">
        <v>28300262</v>
      </c>
      <c r="B74" s="1839" t="s">
        <v>2720</v>
      </c>
      <c r="C74" s="1839"/>
      <c r="D74" s="1839" t="str">
        <f t="shared" ref="D74:D90" si="1">LEFT(A74,3)</f>
        <v>283</v>
      </c>
      <c r="E74" s="1839" t="s">
        <v>965</v>
      </c>
      <c r="F74" s="1839" t="s">
        <v>2660</v>
      </c>
      <c r="G74" s="1840">
        <v>-985831.6100000001</v>
      </c>
      <c r="H74" s="1843"/>
      <c r="J74" s="1831"/>
    </row>
    <row r="75" spans="1:10">
      <c r="A75" s="1838">
        <v>28300503</v>
      </c>
      <c r="B75" s="1839" t="s">
        <v>2700</v>
      </c>
      <c r="C75" s="1839"/>
      <c r="D75" s="1839" t="str">
        <f t="shared" si="1"/>
        <v>283</v>
      </c>
      <c r="E75" s="1839" t="s">
        <v>961</v>
      </c>
      <c r="F75" s="1839" t="s">
        <v>2660</v>
      </c>
      <c r="G75" s="1840">
        <v>-453359.40764700004</v>
      </c>
      <c r="H75" s="1839"/>
      <c r="J75" s="1831"/>
    </row>
    <row r="76" spans="1:10">
      <c r="A76" s="1838">
        <v>28302022</v>
      </c>
      <c r="B76" s="1839" t="s">
        <v>2706</v>
      </c>
      <c r="C76" s="1839"/>
      <c r="D76" s="1839" t="str">
        <f t="shared" si="1"/>
        <v>283</v>
      </c>
      <c r="E76" s="1839" t="s">
        <v>965</v>
      </c>
      <c r="F76" s="1839" t="s">
        <v>2660</v>
      </c>
      <c r="G76" s="1840">
        <v>462131.39</v>
      </c>
      <c r="H76" s="1843"/>
      <c r="J76" s="1831"/>
    </row>
    <row r="77" spans="1:10">
      <c r="A77" s="1838">
        <v>19000641</v>
      </c>
      <c r="B77" s="1838" t="s">
        <v>2721</v>
      </c>
      <c r="C77" s="1838"/>
      <c r="D77" s="1839" t="str">
        <f t="shared" si="1"/>
        <v>190</v>
      </c>
      <c r="E77" s="1838" t="s">
        <v>964</v>
      </c>
      <c r="F77" s="1838" t="s">
        <v>964</v>
      </c>
      <c r="G77" s="1840">
        <v>167472.12</v>
      </c>
      <c r="H77" s="1839"/>
      <c r="J77" s="1831"/>
    </row>
    <row r="78" spans="1:10">
      <c r="A78" s="1838">
        <v>19000791</v>
      </c>
      <c r="B78" s="1838" t="s">
        <v>2722</v>
      </c>
      <c r="C78" s="1838"/>
      <c r="D78" s="1839" t="str">
        <f t="shared" si="1"/>
        <v>190</v>
      </c>
      <c r="E78" s="1838" t="s">
        <v>964</v>
      </c>
      <c r="F78" s="1838" t="s">
        <v>964</v>
      </c>
      <c r="G78" s="1840">
        <v>-2104.7000000000003</v>
      </c>
      <c r="H78" s="1839"/>
      <c r="J78" s="1831"/>
    </row>
    <row r="79" spans="1:10">
      <c r="A79" s="1838">
        <v>19000801</v>
      </c>
      <c r="B79" s="1838" t="s">
        <v>2723</v>
      </c>
      <c r="C79" s="1838"/>
      <c r="D79" s="1839" t="str">
        <f t="shared" si="1"/>
        <v>190</v>
      </c>
      <c r="E79" s="1838" t="s">
        <v>964</v>
      </c>
      <c r="F79" s="1838" t="s">
        <v>964</v>
      </c>
      <c r="G79" s="1840">
        <v>4013.51</v>
      </c>
      <c r="H79" s="1839"/>
      <c r="J79" s="1831"/>
    </row>
    <row r="80" spans="1:10">
      <c r="A80" s="1838">
        <v>19000811</v>
      </c>
      <c r="B80" s="1838" t="s">
        <v>2724</v>
      </c>
      <c r="C80" s="1838"/>
      <c r="D80" s="1839" t="str">
        <f t="shared" si="1"/>
        <v>190</v>
      </c>
      <c r="E80" s="1838" t="s">
        <v>964</v>
      </c>
      <c r="F80" s="1838" t="s">
        <v>964</v>
      </c>
      <c r="G80" s="1840">
        <v>5874.1900000000005</v>
      </c>
      <c r="H80" s="1839"/>
      <c r="J80" s="1831"/>
    </row>
    <row r="81" spans="1:10">
      <c r="A81" s="1838">
        <v>19000003</v>
      </c>
      <c r="B81" s="1839" t="s">
        <v>2666</v>
      </c>
      <c r="C81" s="1839"/>
      <c r="D81" s="1839" t="str">
        <f t="shared" si="1"/>
        <v>190</v>
      </c>
      <c r="E81" s="1839" t="s">
        <v>965</v>
      </c>
      <c r="F81" s="1839" t="s">
        <v>964</v>
      </c>
      <c r="G81" s="1840">
        <v>86945.097959999999</v>
      </c>
      <c r="H81" s="1839"/>
      <c r="J81" s="1831"/>
    </row>
    <row r="82" spans="1:10">
      <c r="A82" s="1838">
        <v>19000043</v>
      </c>
      <c r="B82" s="1839" t="s">
        <v>2667</v>
      </c>
      <c r="C82" s="1839"/>
      <c r="D82" s="1839" t="str">
        <f t="shared" si="1"/>
        <v>190</v>
      </c>
      <c r="E82" s="1839" t="s">
        <v>961</v>
      </c>
      <c r="F82" s="1839" t="s">
        <v>964</v>
      </c>
      <c r="G82" s="1841">
        <v>241936.15443600004</v>
      </c>
      <c r="H82" s="1839"/>
    </row>
    <row r="83" spans="1:10">
      <c r="A83" s="1838">
        <v>19000093</v>
      </c>
      <c r="B83" s="1839" t="s">
        <v>2668</v>
      </c>
      <c r="C83" s="1839"/>
      <c r="D83" s="1839" t="str">
        <f t="shared" si="1"/>
        <v>190</v>
      </c>
      <c r="E83" s="1839" t="s">
        <v>965</v>
      </c>
      <c r="F83" s="1839" t="s">
        <v>964</v>
      </c>
      <c r="G83" s="1840">
        <v>155348.34516600001</v>
      </c>
      <c r="H83" s="1839"/>
    </row>
    <row r="84" spans="1:10">
      <c r="A84" s="1838">
        <v>19000103</v>
      </c>
      <c r="B84" s="1839" t="s">
        <v>2669</v>
      </c>
      <c r="C84" s="1839"/>
      <c r="D84" s="1839" t="str">
        <f t="shared" si="1"/>
        <v>190</v>
      </c>
      <c r="E84" s="1839" t="s">
        <v>965</v>
      </c>
      <c r="F84" s="1839" t="s">
        <v>964</v>
      </c>
      <c r="G84" s="1840">
        <v>31481.790321000008</v>
      </c>
      <c r="H84" s="1839"/>
    </row>
    <row r="85" spans="1:10">
      <c r="A85" s="1838">
        <v>19000113</v>
      </c>
      <c r="B85" s="1839" t="s">
        <v>2671</v>
      </c>
      <c r="C85" s="1839"/>
      <c r="D85" s="1839" t="str">
        <f t="shared" si="1"/>
        <v>190</v>
      </c>
      <c r="E85" s="1839" t="s">
        <v>2661</v>
      </c>
      <c r="F85" s="1839" t="s">
        <v>964</v>
      </c>
      <c r="G85" s="1840">
        <v>7976.1077250000017</v>
      </c>
      <c r="H85" s="1839"/>
    </row>
    <row r="86" spans="1:10">
      <c r="A86" s="1838">
        <v>19000403</v>
      </c>
      <c r="B86" s="1839" t="s">
        <v>2677</v>
      </c>
      <c r="C86" s="1839"/>
      <c r="D86" s="1839" t="str">
        <f t="shared" si="1"/>
        <v>190</v>
      </c>
      <c r="E86" s="1839" t="s">
        <v>961</v>
      </c>
      <c r="F86" s="1839" t="s">
        <v>964</v>
      </c>
      <c r="G86" s="1840">
        <v>0</v>
      </c>
      <c r="H86" s="1839"/>
    </row>
    <row r="87" spans="1:10">
      <c r="A87" s="1838">
        <v>19000553</v>
      </c>
      <c r="B87" s="1839" t="s">
        <v>2680</v>
      </c>
      <c r="C87" s="1839"/>
      <c r="D87" s="1839" t="str">
        <f t="shared" si="1"/>
        <v>190</v>
      </c>
      <c r="E87" s="1839" t="s">
        <v>2661</v>
      </c>
      <c r="F87" s="1839" t="s">
        <v>964</v>
      </c>
      <c r="G87" s="1840">
        <v>0</v>
      </c>
      <c r="H87" s="1839"/>
    </row>
    <row r="88" spans="1:10">
      <c r="A88" s="1838">
        <v>19000573</v>
      </c>
      <c r="B88" s="1839" t="s">
        <v>2681</v>
      </c>
      <c r="C88" s="1839"/>
      <c r="D88" s="1839" t="str">
        <f t="shared" si="1"/>
        <v>190</v>
      </c>
      <c r="E88" s="1839" t="s">
        <v>2661</v>
      </c>
      <c r="F88" s="1839" t="s">
        <v>964</v>
      </c>
      <c r="G88" s="1840">
        <v>0</v>
      </c>
      <c r="H88" s="1839"/>
    </row>
    <row r="89" spans="1:10">
      <c r="A89" s="1838">
        <v>28300043</v>
      </c>
      <c r="B89" s="1839" t="s">
        <v>2691</v>
      </c>
      <c r="C89" s="1839"/>
      <c r="D89" s="1839" t="str">
        <f t="shared" si="1"/>
        <v>283</v>
      </c>
      <c r="E89" s="1839" t="s">
        <v>961</v>
      </c>
      <c r="F89" s="1839" t="s">
        <v>964</v>
      </c>
      <c r="G89" s="1840">
        <v>-468233.67003300006</v>
      </c>
      <c r="H89" s="1839"/>
    </row>
    <row r="90" spans="1:10" ht="13.8">
      <c r="A90" s="1838">
        <v>28300503</v>
      </c>
      <c r="B90" s="1839" t="s">
        <v>2700</v>
      </c>
      <c r="C90" s="1839"/>
      <c r="D90" s="1839" t="str">
        <f t="shared" si="1"/>
        <v>283</v>
      </c>
      <c r="E90" s="1839" t="s">
        <v>961</v>
      </c>
      <c r="F90" s="1839" t="s">
        <v>964</v>
      </c>
      <c r="G90" s="1840">
        <v>-155169.29786700002</v>
      </c>
      <c r="H90" s="1844"/>
    </row>
    <row r="91" spans="1:10" ht="14.4">
      <c r="G91" s="1831"/>
      <c r="H91" s="1837">
        <f>SUM(H10:H90)</f>
        <v>-14401876.790000001</v>
      </c>
    </row>
    <row r="92" spans="1:10">
      <c r="E92" s="1831"/>
      <c r="H92" s="1832"/>
    </row>
    <row r="93" spans="1:10">
      <c r="D93" s="1831"/>
      <c r="E93" s="1831"/>
      <c r="F93" s="1831"/>
    </row>
  </sheetData>
  <autoFilter ref="A9:G9"/>
  <pageMargins left="0.7" right="0.7" top="0.75" bottom="0.75" header="0.3" footer="0.3"/>
  <pageSetup scale="89" fitToHeight="0"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>
      <selection activeCell="A4" sqref="A4"/>
    </sheetView>
  </sheetViews>
  <sheetFormatPr defaultRowHeight="10.199999999999999"/>
  <cols>
    <col min="1" max="1" width="61.42578125" customWidth="1"/>
    <col min="2" max="2" width="14.7109375" bestFit="1" customWidth="1"/>
  </cols>
  <sheetData>
    <row r="1" spans="1:8" ht="14.4">
      <c r="A1" s="1825" t="s">
        <v>2649</v>
      </c>
      <c r="B1" s="1825"/>
      <c r="C1" s="1825"/>
      <c r="D1" s="1825"/>
      <c r="E1" s="1825"/>
      <c r="F1" s="1825"/>
      <c r="G1" s="1825"/>
      <c r="H1" s="1825"/>
    </row>
    <row r="2" spans="1:8" ht="14.4">
      <c r="A2" s="1827">
        <v>44098</v>
      </c>
      <c r="B2" s="1825"/>
      <c r="C2" s="1825"/>
      <c r="D2" s="1825"/>
      <c r="E2" s="1825"/>
      <c r="F2" s="1825"/>
      <c r="G2" s="1825"/>
      <c r="H2" s="1825"/>
    </row>
    <row r="3" spans="1:8" ht="14.4">
      <c r="A3" s="1826" t="s">
        <v>2648</v>
      </c>
      <c r="B3" s="1826"/>
      <c r="C3" s="1826"/>
      <c r="D3" s="1825"/>
      <c r="E3" s="1825"/>
      <c r="F3" s="1825"/>
      <c r="G3" s="1825"/>
      <c r="H3" s="1825"/>
    </row>
    <row r="4" spans="1:8" ht="14.4">
      <c r="A4" s="1826"/>
      <c r="B4" s="1826"/>
      <c r="C4" s="1826"/>
      <c r="D4" s="1825"/>
      <c r="E4" s="1825"/>
      <c r="F4" s="1825"/>
      <c r="G4" s="1825"/>
      <c r="H4" s="1825"/>
    </row>
    <row r="5" spans="1:8">
      <c r="A5" s="81"/>
      <c r="B5" s="81"/>
      <c r="C5" s="81"/>
    </row>
    <row r="6" spans="1:8" ht="14.4">
      <c r="A6" s="1824" t="s">
        <v>2647</v>
      </c>
      <c r="B6" s="1823" t="s">
        <v>2646</v>
      </c>
      <c r="C6" s="1822"/>
      <c r="D6" s="1821"/>
      <c r="E6" s="1821"/>
      <c r="F6" s="1821"/>
      <c r="G6" s="1821"/>
      <c r="H6" s="1821"/>
    </row>
    <row r="7" spans="1:8" ht="14.4">
      <c r="A7" s="1820" t="s">
        <v>2650</v>
      </c>
      <c r="B7" s="1819">
        <v>7088065.5599999996</v>
      </c>
      <c r="C7" s="1814"/>
      <c r="D7" s="1813"/>
      <c r="E7" s="1813"/>
      <c r="F7" s="1813"/>
      <c r="G7" s="1813"/>
      <c r="H7" s="1813"/>
    </row>
    <row r="8" spans="1:8" ht="14.4">
      <c r="A8" s="1818" t="s">
        <v>2651</v>
      </c>
      <c r="B8" s="1817">
        <v>6553640.5199999996</v>
      </c>
      <c r="C8" s="1814"/>
      <c r="D8" s="1813"/>
      <c r="E8" s="1813"/>
      <c r="F8" s="1813"/>
      <c r="G8" s="1813"/>
      <c r="H8" s="1813"/>
    </row>
    <row r="9" spans="1:8" ht="14.4">
      <c r="A9" s="1818" t="s">
        <v>2652</v>
      </c>
      <c r="B9" s="1817">
        <v>2885052</v>
      </c>
      <c r="C9" s="1814"/>
      <c r="D9" s="1813"/>
      <c r="E9" s="1813"/>
      <c r="F9" s="1813"/>
      <c r="G9" s="1813"/>
      <c r="H9" s="1813"/>
    </row>
    <row r="10" spans="1:8" ht="14.4">
      <c r="A10" s="1818" t="s">
        <v>2653</v>
      </c>
      <c r="B10" s="1817">
        <v>249999.65</v>
      </c>
      <c r="C10" s="1814"/>
      <c r="D10" s="1813"/>
      <c r="E10" s="1813"/>
      <c r="F10" s="1813"/>
      <c r="G10" s="1813"/>
      <c r="H10" s="1813"/>
    </row>
    <row r="11" spans="1:8" ht="14.4">
      <c r="A11" s="1818" t="s">
        <v>2654</v>
      </c>
      <c r="B11" s="1817">
        <v>687420</v>
      </c>
      <c r="C11" s="1814"/>
      <c r="D11" s="1813"/>
      <c r="E11" s="1813"/>
      <c r="F11" s="1813"/>
      <c r="G11" s="1813"/>
      <c r="H11" s="1813"/>
    </row>
    <row r="12" spans="1:8" ht="14.4">
      <c r="A12" s="1818" t="s">
        <v>2655</v>
      </c>
      <c r="B12" s="1817">
        <v>1506801.76</v>
      </c>
      <c r="C12" s="1814"/>
      <c r="D12" s="1813"/>
      <c r="E12" s="1813"/>
      <c r="F12" s="1813"/>
      <c r="G12" s="1813"/>
      <c r="H12" s="1813"/>
    </row>
    <row r="13" spans="1:8" ht="14.4">
      <c r="A13" s="1818" t="s">
        <v>2656</v>
      </c>
      <c r="B13" s="1817">
        <v>6191400</v>
      </c>
      <c r="C13" s="1814"/>
      <c r="D13" s="1813"/>
      <c r="E13" s="1813"/>
      <c r="F13" s="1813"/>
      <c r="G13" s="1813"/>
      <c r="H13" s="1813"/>
    </row>
    <row r="14" spans="1:8" ht="14.4">
      <c r="A14" s="1818" t="s">
        <v>2657</v>
      </c>
      <c r="B14" s="1817">
        <v>-2105789</v>
      </c>
      <c r="C14" s="1814"/>
      <c r="D14" s="1813"/>
      <c r="E14" s="1813"/>
      <c r="F14" s="1813"/>
      <c r="G14" s="1813"/>
      <c r="H14" s="1813"/>
    </row>
    <row r="15" spans="1:8" ht="14.4">
      <c r="A15" s="1818"/>
      <c r="B15" s="1817"/>
      <c r="C15" s="1814"/>
      <c r="D15" s="1813"/>
      <c r="E15" s="1813"/>
      <c r="F15" s="1813"/>
      <c r="G15" s="1813"/>
      <c r="H15" s="1813"/>
    </row>
    <row r="16" spans="1:8" ht="14.4">
      <c r="A16" s="1818"/>
      <c r="B16" s="1817"/>
      <c r="C16" s="1814"/>
      <c r="D16" s="1813"/>
      <c r="E16" s="1813"/>
      <c r="F16" s="1813"/>
      <c r="G16" s="1813"/>
      <c r="H16" s="1813"/>
    </row>
    <row r="17" spans="1:8" ht="15" thickBot="1">
      <c r="A17" s="1816" t="s">
        <v>7</v>
      </c>
      <c r="B17" s="1815">
        <f>SUM(B7:B16)</f>
        <v>23056590.489999998</v>
      </c>
      <c r="C17" s="1814"/>
      <c r="D17" s="1813"/>
      <c r="E17" s="1813"/>
      <c r="F17" s="1813"/>
      <c r="G17" s="1813"/>
      <c r="H17" s="1813"/>
    </row>
    <row r="18" spans="1:8">
      <c r="A18" s="1812"/>
      <c r="B18" s="1811"/>
      <c r="C18" s="81"/>
    </row>
  </sheetData>
  <pageMargins left="0.7" right="0.7" top="0.75" bottom="0.75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CCEC670A07C8741A0A1EFA2BDED223F" ma:contentTypeVersion="52" ma:contentTypeDescription="" ma:contentTypeScope="" ma:versionID="927cded01bfc5deeb4be15284727719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2020-12-09T08:00:00+00:00</OpenedDate>
    <SignificantOrder xmlns="dc463f71-b30c-4ab2-9473-d307f9d35888">false</SignificantOrder>
    <Date1 xmlns="dc463f71-b30c-4ab2-9473-d307f9d35888">2021-06-17T07:00:00+00:00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200980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1BBB04E-4ADC-46A6-8101-1BB46E104D32}"/>
</file>

<file path=customXml/itemProps2.xml><?xml version="1.0" encoding="utf-8"?>
<ds:datastoreItem xmlns:ds="http://schemas.openxmlformats.org/officeDocument/2006/customXml" ds:itemID="{55365CC9-33A9-4FE3-828C-FD6B2313BAE4}"/>
</file>

<file path=customXml/itemProps3.xml><?xml version="1.0" encoding="utf-8"?>
<ds:datastoreItem xmlns:ds="http://schemas.openxmlformats.org/officeDocument/2006/customXml" ds:itemID="{D2D0817C-FCEF-4E01-959D-D24AED0D3520}"/>
</file>

<file path=customXml/itemProps4.xml><?xml version="1.0" encoding="utf-8"?>
<ds:datastoreItem xmlns:ds="http://schemas.openxmlformats.org/officeDocument/2006/customXml" ds:itemID="{68B22A10-0748-4AB6-92EA-122AA7DF18F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Lead E</vt:lpstr>
      <vt:lpstr>Mint Farm Def</vt:lpstr>
      <vt:lpstr>BNP</vt:lpstr>
      <vt:lpstr>TY Reg Assets RB</vt:lpstr>
      <vt:lpstr>WC &amp; AIC to CRB</vt:lpstr>
      <vt:lpstr>TY Reg Assets Amort</vt:lpstr>
      <vt:lpstr>Jun20 BS</vt:lpstr>
      <vt:lpstr>EDIT</vt:lpstr>
      <vt:lpstr>EDIT Amort</vt:lpstr>
      <vt:lpstr>RB-IS by FERC</vt:lpstr>
      <vt:lpstr>WRPC 2004 GRC</vt:lpstr>
      <vt:lpstr>LSR Prepaid BPA interest</vt:lpstr>
      <vt:lpstr>LSR Prepaid Principal</vt:lpstr>
      <vt:lpstr>LSR Prepaid Bill Credits</vt:lpstr>
      <vt:lpstr>LSR Prepaid carrying charges </vt:lpstr>
      <vt:lpstr>Snoq</vt:lpstr>
      <vt:lpstr>$89M Chelan PUD</vt:lpstr>
      <vt:lpstr>T-Grant Baker Deferral</vt:lpstr>
      <vt:lpstr>T-Grant Snoq Deferral</vt:lpstr>
      <vt:lpstr>Baker</vt:lpstr>
      <vt:lpstr>Electron Deferral</vt:lpstr>
      <vt:lpstr>FB Energy</vt:lpstr>
      <vt:lpstr>Ferndale</vt:lpstr>
      <vt:lpstr>BPA Statement</vt:lpstr>
      <vt:lpstr>Colstrip 1&amp;2 Prepaid</vt:lpstr>
      <vt:lpstr>$18.5M Chelan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akello</dc:creator>
  <cp:lastModifiedBy>Marvelous Marina</cp:lastModifiedBy>
  <cp:lastPrinted>2018-12-07T22:10:51Z</cp:lastPrinted>
  <dcterms:created xsi:type="dcterms:W3CDTF">2004-03-17T15:32:21Z</dcterms:created>
  <dcterms:modified xsi:type="dcterms:W3CDTF">2021-01-28T20:35:19Z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0x0101006E56B4D1795A2E4DB2F0B01679ED314A009CCEC670A07C8741A0A1EFA2BDED223F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